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/chart3.xml" ContentType="application/vnd.openxmlformats-officedocument.drawingml.chart+xml"/>
  <Override PartName="/xl/charts/chart2.xml" ContentType="application/vnd.openxmlformats-officedocument.drawingml.chart+xml"/>
  <Override PartName="/xl/charts/chart1.xml" ContentType="application/vnd.openxmlformats-officedocument.drawingml.chart+xml"/>
  <Override PartName="/xl/drawings/drawing1.xml" ContentType="application/vnd.openxmlformats-officedocument.drawing+xml"/>
  <Override PartName="/xl/pivotTables/pivotTable2.xml" ContentType="application/vnd.openxmlformats-officedocument.spreadsheetml.pivotTable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Override PartName="/xl/sharedStrings.xml" ContentType="application/vnd.openxmlformats-officedocument.spreadsheetml.sharedStrings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comments1.xml" ContentType="application/vnd.openxmlformats-officedocument.spreadsheetml.comments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externalLinks/externalLink2.xml" ContentType="application/vnd.openxmlformats-officedocument.spreadsheetml.externalLink+xml"/>
  <Override PartName="/xl/pivotCache/pivotCacheRecords1.xml" ContentType="application/vnd.openxmlformats-officedocument.spreadsheetml.pivotCacheRecord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110" windowWidth="25820" windowHeight="10040" activeTab="1"/>
  </bookViews>
  <sheets>
    <sheet name="Mid" sheetId="2" r:id="rId1"/>
    <sheet name="Low" sheetId="3" r:id="rId2"/>
    <sheet name="High" sheetId="4" r:id="rId3"/>
    <sheet name="RES" sheetId="5" r:id="rId4"/>
    <sheet name="COM" sheetId="6" r:id="rId5"/>
    <sheet name="IND" sheetId="7" r:id="rId6"/>
    <sheet name="Peak-Baseload" sheetId="8" r:id="rId7"/>
    <sheet name="District Data" sheetId="1" r:id="rId8"/>
  </sheets>
  <externalReferences>
    <externalReference r:id="rId9"/>
    <externalReference r:id="rId10"/>
  </externalReferences>
  <definedNames>
    <definedName name="_xlnm._FilterDatabase" localSheetId="0" hidden="1">Mid!$A$3:$W$3</definedName>
    <definedName name="COMcHIGH" localSheetId="7">[1]COM!$D$38:$AS$53</definedName>
    <definedName name="COMcHIGH">COM!$D$38:$AT$53</definedName>
    <definedName name="COMcLOW" localSheetId="7">[1]COM!$D$2:$AS$17</definedName>
    <definedName name="COMcLOW">COM!$D$2:$AT$17</definedName>
    <definedName name="COMcMID" localSheetId="7">[1]COM!$D$20:$AS$35</definedName>
    <definedName name="COMcMID">COM!$D$20:$AT$35</definedName>
    <definedName name="COMtpcHIGH" localSheetId="7">[1]COM!$D$93:$AS$108</definedName>
    <definedName name="COMtpcHIGH">COM!$D$93:$AT$108</definedName>
    <definedName name="COMtpcLOW" localSheetId="7">[1]COM!$D$57:$AS$72</definedName>
    <definedName name="COMtpcLOW">COM!$D$57:$AT$72</definedName>
    <definedName name="COMtpcMID" localSheetId="7">[1]COM!$D$75:$AS$90</definedName>
    <definedName name="COMtpcMID">COM!$D$75:$AT$90</definedName>
    <definedName name="District">'District Data'!$C$37</definedName>
    <definedName name="INDcHIGH" localSheetId="7">[1]IND!$D$38:$AS$53</definedName>
    <definedName name="INDcHIGH">IND!$D$38:$AT$53</definedName>
    <definedName name="INDcLOW" localSheetId="7">[1]IND!$D$2:$AS$17</definedName>
    <definedName name="INDcLOW">IND!$D$2:$AT$17</definedName>
    <definedName name="INDcMID" localSheetId="7">[1]IND!$D$20:$AS$35</definedName>
    <definedName name="INDcMID">IND!$D$20:$AT$35</definedName>
    <definedName name="INDtpcHIGH" localSheetId="7">[1]IND!$D$93:$AS$108</definedName>
    <definedName name="INDtpcHIGH">IND!$D$93:$AT$108</definedName>
    <definedName name="INDtpcLOW" localSheetId="7">[1]IND!$D$57:$AS$72</definedName>
    <definedName name="INDtpcLOW">IND!$D$57:$AT$72</definedName>
    <definedName name="INDtpcMID" localSheetId="7">[1]IND!$D$75:$AS$90</definedName>
    <definedName name="INDtpcMID">IND!$D$75:$AT$90</definedName>
    <definedName name="Locs">'District Data'!$B$3:$R$31</definedName>
    <definedName name="_xlnm.Print_Area" localSheetId="4">COM!$Y$2:$AT$108</definedName>
    <definedName name="_xlnm.Print_Area" localSheetId="7">'District Data'!$B$36:$U$233</definedName>
    <definedName name="_xlnm.Print_Area" localSheetId="2">High!$A$1:$W$348</definedName>
    <definedName name="_xlnm.Print_Area" localSheetId="5">IND!$Y$2:$AT$108</definedName>
    <definedName name="_xlnm.Print_Area" localSheetId="1">Low!$A$1:$W$349</definedName>
    <definedName name="_xlnm.Print_Area" localSheetId="0">Mid!$A$1:$W$349</definedName>
    <definedName name="_xlnm.Print_Area" localSheetId="6">'Peak-Baseload'!$A$1:$K$149</definedName>
    <definedName name="_xlnm.Print_Area" localSheetId="3">RES!$Y$2:$AT$108</definedName>
    <definedName name="_xlnm.Print_Titles" localSheetId="4">COM!$A:$D</definedName>
    <definedName name="_xlnm.Print_Titles" localSheetId="7">'District Data'!$36:$37</definedName>
    <definedName name="_xlnm.Print_Titles" localSheetId="2">High!$A:$A,High!$1:$3</definedName>
    <definedName name="_xlnm.Print_Titles" localSheetId="5">IND!$A:$D</definedName>
    <definedName name="_xlnm.Print_Titles" localSheetId="1">Low!$A:$A,Low!$1:$3</definedName>
    <definedName name="_xlnm.Print_Titles" localSheetId="0">Mid!$A:$A,Mid!$1:$3</definedName>
    <definedName name="_xlnm.Print_Titles" localSheetId="6">'Peak-Baseload'!$1:$1</definedName>
    <definedName name="_xlnm.Print_Titles" localSheetId="3">RES!$B:$D</definedName>
    <definedName name="REScHIGH" localSheetId="7">[1]RES!$D$38:$AS$53</definedName>
    <definedName name="REScHIGH">RES!$D$38:$AT$53</definedName>
    <definedName name="REScLOW" localSheetId="7">[1]RES!$D$2:$AS$17</definedName>
    <definedName name="REScLOW">RES!$D$2:$AT$17</definedName>
    <definedName name="REScMID" localSheetId="7">[1]RES!$D$20:$AS$35</definedName>
    <definedName name="REScMID">RES!$D$20:$AT$35</definedName>
    <definedName name="REStpcHIGH" localSheetId="7">[1]RES!$D$93:$AS$108</definedName>
    <definedName name="REStpcHIGH">RES!$D$93:$AT$108</definedName>
    <definedName name="REStpcLOW" localSheetId="7">[1]RES!$D$57:$AS$72</definedName>
    <definedName name="REStpcLOW">RES!$D$57:$AT$72</definedName>
    <definedName name="REStpcMID" localSheetId="7">[1]RES!$D$75:$AS$90</definedName>
    <definedName name="REStpcMID">RES!$D$75:$AT$90</definedName>
  </definedNames>
  <calcPr calcId="125725"/>
  <pivotCaches>
    <pivotCache cacheId="0" r:id="rId11"/>
  </pivotCaches>
</workbook>
</file>

<file path=xl/calcChain.xml><?xml version="1.0" encoding="utf-8"?>
<calcChain xmlns="http://schemas.openxmlformats.org/spreadsheetml/2006/main">
  <c r="G148" i="8"/>
  <c r="L147"/>
  <c r="K147"/>
  <c r="J147"/>
  <c r="L146"/>
  <c r="K146"/>
  <c r="J146"/>
  <c r="L145"/>
  <c r="K145"/>
  <c r="J145"/>
  <c r="L144"/>
  <c r="K144"/>
  <c r="J144"/>
  <c r="L143"/>
  <c r="K143"/>
  <c r="J143"/>
  <c r="L142"/>
  <c r="K142"/>
  <c r="L141"/>
  <c r="K141"/>
  <c r="L140"/>
  <c r="K140"/>
  <c r="J140"/>
  <c r="L139"/>
  <c r="K139"/>
  <c r="J139"/>
  <c r="L138"/>
  <c r="K138"/>
  <c r="J138"/>
  <c r="L137"/>
  <c r="K137"/>
  <c r="J137"/>
  <c r="L136"/>
  <c r="K136"/>
  <c r="J136"/>
  <c r="L135"/>
  <c r="K135"/>
  <c r="J135"/>
  <c r="L134"/>
  <c r="K134"/>
  <c r="L133"/>
  <c r="K133"/>
  <c r="J133"/>
  <c r="F102" l="1"/>
  <c r="B102"/>
  <c r="E72"/>
  <c r="O29"/>
  <c r="T28" s="1"/>
  <c r="S28"/>
  <c r="R28"/>
  <c r="T27"/>
  <c r="S27"/>
  <c r="R27"/>
  <c r="S26"/>
  <c r="R26"/>
  <c r="T25"/>
  <c r="S25"/>
  <c r="R25"/>
  <c r="T24"/>
  <c r="S24"/>
  <c r="R24"/>
  <c r="S23"/>
  <c r="T22"/>
  <c r="S22"/>
  <c r="S21"/>
  <c r="R21"/>
  <c r="S20"/>
  <c r="R20"/>
  <c r="T19"/>
  <c r="S19"/>
  <c r="R19"/>
  <c r="S18"/>
  <c r="R18"/>
  <c r="T17"/>
  <c r="S17"/>
  <c r="R17"/>
  <c r="S16"/>
  <c r="R16"/>
  <c r="S15"/>
  <c r="T14"/>
  <c r="S14"/>
  <c r="R14"/>
  <c r="AT175" i="7"/>
  <c r="AS175"/>
  <c r="AR175"/>
  <c r="AQ175"/>
  <c r="AP175"/>
  <c r="AO175"/>
  <c r="AN175"/>
  <c r="AM175"/>
  <c r="AL175"/>
  <c r="AK175"/>
  <c r="AJ175"/>
  <c r="AI175"/>
  <c r="AH175"/>
  <c r="AG175"/>
  <c r="AF175"/>
  <c r="AE175"/>
  <c r="AD175"/>
  <c r="AC175"/>
  <c r="AB175"/>
  <c r="AA175"/>
  <c r="Z175"/>
  <c r="AT174"/>
  <c r="AS174"/>
  <c r="AR174"/>
  <c r="AQ174"/>
  <c r="AP174"/>
  <c r="AO174"/>
  <c r="AN174"/>
  <c r="AM174"/>
  <c r="AL174"/>
  <c r="AK174"/>
  <c r="AJ174"/>
  <c r="AI174"/>
  <c r="AH174"/>
  <c r="AG174"/>
  <c r="AF174"/>
  <c r="AE174"/>
  <c r="AD174"/>
  <c r="AC174"/>
  <c r="AB174"/>
  <c r="AA174"/>
  <c r="Z174"/>
  <c r="AT173"/>
  <c r="AS173"/>
  <c r="AR173"/>
  <c r="AQ173"/>
  <c r="AP173"/>
  <c r="AO173"/>
  <c r="AN173"/>
  <c r="AM173"/>
  <c r="AL173"/>
  <c r="AK173"/>
  <c r="AJ173"/>
  <c r="AI173"/>
  <c r="AH173"/>
  <c r="AG173"/>
  <c r="AF173"/>
  <c r="AE173"/>
  <c r="AD173"/>
  <c r="AC173"/>
  <c r="AB173"/>
  <c r="AA173"/>
  <c r="Z173"/>
  <c r="AT172"/>
  <c r="AS172"/>
  <c r="AR172"/>
  <c r="AQ172"/>
  <c r="AP172"/>
  <c r="AO172"/>
  <c r="AN172"/>
  <c r="AM172"/>
  <c r="AL172"/>
  <c r="AK172"/>
  <c r="AJ172"/>
  <c r="AI172"/>
  <c r="AH172"/>
  <c r="AG172"/>
  <c r="AF172"/>
  <c r="AE172"/>
  <c r="AD172"/>
  <c r="AC172"/>
  <c r="AB172"/>
  <c r="AA172"/>
  <c r="Z172"/>
  <c r="AT171"/>
  <c r="AS171"/>
  <c r="AR171"/>
  <c r="AQ171"/>
  <c r="AP171"/>
  <c r="AO171"/>
  <c r="AN171"/>
  <c r="AM171"/>
  <c r="AL171"/>
  <c r="AK171"/>
  <c r="AJ171"/>
  <c r="AI171"/>
  <c r="AH171"/>
  <c r="AG171"/>
  <c r="AF171"/>
  <c r="AE171"/>
  <c r="AD171"/>
  <c r="AC171"/>
  <c r="AB171"/>
  <c r="AA171"/>
  <c r="Z171"/>
  <c r="AT170"/>
  <c r="AS170"/>
  <c r="AR170"/>
  <c r="AQ170"/>
  <c r="AP170"/>
  <c r="AO170"/>
  <c r="AN170"/>
  <c r="AM170"/>
  <c r="AL170"/>
  <c r="AK170"/>
  <c r="AJ170"/>
  <c r="AI170"/>
  <c r="AH170"/>
  <c r="AG170"/>
  <c r="AF170"/>
  <c r="AE170"/>
  <c r="AD170"/>
  <c r="AC170"/>
  <c r="AB170"/>
  <c r="AA170"/>
  <c r="Z170"/>
  <c r="AT169"/>
  <c r="AS169"/>
  <c r="AR169"/>
  <c r="AQ169"/>
  <c r="AP169"/>
  <c r="AO169"/>
  <c r="AN169"/>
  <c r="AM169"/>
  <c r="AL169"/>
  <c r="AK169"/>
  <c r="AJ169"/>
  <c r="AI169"/>
  <c r="AH169"/>
  <c r="AG169"/>
  <c r="AF169"/>
  <c r="AE169"/>
  <c r="AD169"/>
  <c r="AC169"/>
  <c r="AB169"/>
  <c r="AA169"/>
  <c r="Z169"/>
  <c r="AT168"/>
  <c r="AS168"/>
  <c r="AR168"/>
  <c r="AQ168"/>
  <c r="AP168"/>
  <c r="AO168"/>
  <c r="AN168"/>
  <c r="AM168"/>
  <c r="AL168"/>
  <c r="AK168"/>
  <c r="AJ168"/>
  <c r="AI168"/>
  <c r="AH168"/>
  <c r="AG168"/>
  <c r="AF168"/>
  <c r="AE168"/>
  <c r="AD168"/>
  <c r="AC168"/>
  <c r="AB168"/>
  <c r="AA168"/>
  <c r="Z168"/>
  <c r="AT167"/>
  <c r="AS167"/>
  <c r="AR167"/>
  <c r="AQ167"/>
  <c r="AP167"/>
  <c r="AO167"/>
  <c r="AN167"/>
  <c r="AM167"/>
  <c r="AL167"/>
  <c r="AK167"/>
  <c r="AJ167"/>
  <c r="AI167"/>
  <c r="AH167"/>
  <c r="AG167"/>
  <c r="AF167"/>
  <c r="AE167"/>
  <c r="AD167"/>
  <c r="BX191" s="1"/>
  <c r="AC167"/>
  <c r="AB167"/>
  <c r="AZ191" s="1"/>
  <c r="AA167"/>
  <c r="AL191" s="1"/>
  <c r="Z167"/>
  <c r="Z191" s="1"/>
  <c r="AT166"/>
  <c r="AS166"/>
  <c r="IU190" s="1"/>
  <c r="AR166"/>
  <c r="II190" s="1"/>
  <c r="AQ166"/>
  <c r="HW190" s="1"/>
  <c r="AP166"/>
  <c r="HK190" s="1"/>
  <c r="AO166"/>
  <c r="GY190" s="1"/>
  <c r="AN166"/>
  <c r="GM190" s="1"/>
  <c r="AM166"/>
  <c r="GA190" s="1"/>
  <c r="AL166"/>
  <c r="FO190" s="1"/>
  <c r="AK166"/>
  <c r="FC190" s="1"/>
  <c r="AJ166"/>
  <c r="EQ190" s="1"/>
  <c r="AI166"/>
  <c r="EE190" s="1"/>
  <c r="AH166"/>
  <c r="DS190" s="1"/>
  <c r="AG166"/>
  <c r="DG190" s="1"/>
  <c r="AF166"/>
  <c r="CU190" s="1"/>
  <c r="AE166"/>
  <c r="CI190" s="1"/>
  <c r="AD166"/>
  <c r="BW190" s="1"/>
  <c r="AC166"/>
  <c r="BK190" s="1"/>
  <c r="AB166"/>
  <c r="AY190" s="1"/>
  <c r="AA166"/>
  <c r="AM190" s="1"/>
  <c r="Z166"/>
  <c r="AA190" s="1"/>
  <c r="AT163"/>
  <c r="AS163"/>
  <c r="AR163"/>
  <c r="AQ163"/>
  <c r="AP163"/>
  <c r="AO163"/>
  <c r="AN163"/>
  <c r="AM163"/>
  <c r="AL163"/>
  <c r="AK163"/>
  <c r="AJ163"/>
  <c r="AI163"/>
  <c r="AH163"/>
  <c r="AG163"/>
  <c r="AF163"/>
  <c r="AE163"/>
  <c r="AD163"/>
  <c r="AC163"/>
  <c r="AB163"/>
  <c r="AA163"/>
  <c r="Z163"/>
  <c r="Y163"/>
  <c r="X163"/>
  <c r="W163"/>
  <c r="V163"/>
  <c r="U163"/>
  <c r="T163"/>
  <c r="S163"/>
  <c r="R163"/>
  <c r="Q163"/>
  <c r="P163"/>
  <c r="O163"/>
  <c r="N163"/>
  <c r="M163"/>
  <c r="L163"/>
  <c r="K163"/>
  <c r="J163"/>
  <c r="I163"/>
  <c r="H163"/>
  <c r="G163"/>
  <c r="F163"/>
  <c r="E163"/>
  <c r="B163"/>
  <c r="AT162"/>
  <c r="AS162"/>
  <c r="AR162"/>
  <c r="AQ162"/>
  <c r="AP162"/>
  <c r="AO162"/>
  <c r="AN162"/>
  <c r="AM162"/>
  <c r="AL162"/>
  <c r="AK162"/>
  <c r="AJ162"/>
  <c r="AI162"/>
  <c r="AH162"/>
  <c r="AG162"/>
  <c r="AF162"/>
  <c r="AE162"/>
  <c r="AD162"/>
  <c r="AC162"/>
  <c r="AB162"/>
  <c r="AA162"/>
  <c r="Z162"/>
  <c r="Y162"/>
  <c r="X162"/>
  <c r="W162"/>
  <c r="V162"/>
  <c r="U162"/>
  <c r="T162"/>
  <c r="S162"/>
  <c r="R162"/>
  <c r="Q162"/>
  <c r="P162"/>
  <c r="O162"/>
  <c r="N162"/>
  <c r="M162"/>
  <c r="L162"/>
  <c r="K162"/>
  <c r="J162"/>
  <c r="I162"/>
  <c r="H162"/>
  <c r="G162"/>
  <c r="F162"/>
  <c r="E162"/>
  <c r="B162"/>
  <c r="AT161"/>
  <c r="AS161"/>
  <c r="AR161"/>
  <c r="AQ161"/>
  <c r="AP161"/>
  <c r="AO161"/>
  <c r="AN161"/>
  <c r="AM161"/>
  <c r="AL161"/>
  <c r="AK161"/>
  <c r="AJ161"/>
  <c r="AI161"/>
  <c r="AH161"/>
  <c r="AG161"/>
  <c r="AF161"/>
  <c r="AE161"/>
  <c r="AD161"/>
  <c r="AC161"/>
  <c r="AB161"/>
  <c r="AA161"/>
  <c r="Z161"/>
  <c r="Y161"/>
  <c r="X161"/>
  <c r="W161"/>
  <c r="V161"/>
  <c r="U161"/>
  <c r="T161"/>
  <c r="S161"/>
  <c r="R161"/>
  <c r="Q161"/>
  <c r="P161"/>
  <c r="O161"/>
  <c r="N161"/>
  <c r="M161"/>
  <c r="L161"/>
  <c r="K161"/>
  <c r="J161"/>
  <c r="I161"/>
  <c r="H161"/>
  <c r="G161"/>
  <c r="F161"/>
  <c r="E161"/>
  <c r="B161"/>
  <c r="AT160"/>
  <c r="AS160"/>
  <c r="AR160"/>
  <c r="AQ160"/>
  <c r="AP160"/>
  <c r="AO160"/>
  <c r="AN160"/>
  <c r="AM160"/>
  <c r="AL160"/>
  <c r="AK160"/>
  <c r="AJ160"/>
  <c r="AI160"/>
  <c r="AH160"/>
  <c r="AG160"/>
  <c r="AF160"/>
  <c r="AE160"/>
  <c r="AD160"/>
  <c r="AC160"/>
  <c r="AB160"/>
  <c r="AA160"/>
  <c r="Z160"/>
  <c r="Y160"/>
  <c r="X160"/>
  <c r="W160"/>
  <c r="V160"/>
  <c r="U160"/>
  <c r="T160"/>
  <c r="S160"/>
  <c r="R160"/>
  <c r="Q160"/>
  <c r="P160"/>
  <c r="O160"/>
  <c r="N160"/>
  <c r="M160"/>
  <c r="L160"/>
  <c r="K160"/>
  <c r="J160"/>
  <c r="I160"/>
  <c r="H160"/>
  <c r="G160"/>
  <c r="F160"/>
  <c r="E160"/>
  <c r="B160"/>
  <c r="AT159"/>
  <c r="AS159"/>
  <c r="AR159"/>
  <c r="AQ159"/>
  <c r="AP159"/>
  <c r="AO159"/>
  <c r="AN159"/>
  <c r="AM159"/>
  <c r="AL159"/>
  <c r="AK159"/>
  <c r="AJ159"/>
  <c r="AI159"/>
  <c r="AH159"/>
  <c r="AG159"/>
  <c r="AF159"/>
  <c r="AE159"/>
  <c r="AD159"/>
  <c r="AC159"/>
  <c r="AB159"/>
  <c r="AA159"/>
  <c r="Z159"/>
  <c r="Y159"/>
  <c r="X159"/>
  <c r="W159"/>
  <c r="V159"/>
  <c r="U159"/>
  <c r="T159"/>
  <c r="S159"/>
  <c r="R159"/>
  <c r="Q159"/>
  <c r="P159"/>
  <c r="O159"/>
  <c r="N159"/>
  <c r="M159"/>
  <c r="L159"/>
  <c r="K159"/>
  <c r="J159"/>
  <c r="I159"/>
  <c r="H159"/>
  <c r="G159"/>
  <c r="F159"/>
  <c r="E159"/>
  <c r="B159"/>
  <c r="AT158"/>
  <c r="AS158"/>
  <c r="AR158"/>
  <c r="AQ158"/>
  <c r="AP158"/>
  <c r="AO158"/>
  <c r="AN158"/>
  <c r="AM158"/>
  <c r="AL158"/>
  <c r="AK158"/>
  <c r="AJ158"/>
  <c r="AI158"/>
  <c r="AH158"/>
  <c r="AG158"/>
  <c r="AF158"/>
  <c r="AE158"/>
  <c r="AD158"/>
  <c r="AC158"/>
  <c r="AB158"/>
  <c r="AA158"/>
  <c r="Z158"/>
  <c r="Y158"/>
  <c r="X158"/>
  <c r="W158"/>
  <c r="V158"/>
  <c r="U158"/>
  <c r="T158"/>
  <c r="S158"/>
  <c r="R158"/>
  <c r="Q158"/>
  <c r="P158"/>
  <c r="O158"/>
  <c r="N158"/>
  <c r="M158"/>
  <c r="L158"/>
  <c r="K158"/>
  <c r="J158"/>
  <c r="I158"/>
  <c r="H158"/>
  <c r="G158"/>
  <c r="F158"/>
  <c r="E158"/>
  <c r="B158"/>
  <c r="AT157"/>
  <c r="AS157"/>
  <c r="AR157"/>
  <c r="AQ157"/>
  <c r="AP157"/>
  <c r="AO157"/>
  <c r="AN157"/>
  <c r="AM157"/>
  <c r="AL157"/>
  <c r="AK157"/>
  <c r="AJ157"/>
  <c r="AI157"/>
  <c r="AH157"/>
  <c r="AG157"/>
  <c r="AF157"/>
  <c r="AE157"/>
  <c r="AD157"/>
  <c r="AC157"/>
  <c r="AB157"/>
  <c r="AA157"/>
  <c r="Z157"/>
  <c r="Y157"/>
  <c r="X157"/>
  <c r="W157"/>
  <c r="V157"/>
  <c r="U157"/>
  <c r="T157"/>
  <c r="S157"/>
  <c r="R157"/>
  <c r="Q157"/>
  <c r="P157"/>
  <c r="O157"/>
  <c r="N157"/>
  <c r="M157"/>
  <c r="L157"/>
  <c r="K157"/>
  <c r="J157"/>
  <c r="I157"/>
  <c r="H157"/>
  <c r="G157"/>
  <c r="F157"/>
  <c r="E157"/>
  <c r="B157"/>
  <c r="AT156"/>
  <c r="AS156"/>
  <c r="AR156"/>
  <c r="AQ156"/>
  <c r="AP156"/>
  <c r="AO156"/>
  <c r="AN156"/>
  <c r="AM156"/>
  <c r="AL156"/>
  <c r="AK156"/>
  <c r="AJ156"/>
  <c r="AI156"/>
  <c r="AH156"/>
  <c r="AG156"/>
  <c r="AF156"/>
  <c r="AE156"/>
  <c r="AD156"/>
  <c r="AC156"/>
  <c r="AB156"/>
  <c r="AA156"/>
  <c r="Z156"/>
  <c r="Y156"/>
  <c r="X156"/>
  <c r="W156"/>
  <c r="V156"/>
  <c r="U156"/>
  <c r="T156"/>
  <c r="S156"/>
  <c r="R156"/>
  <c r="Q156"/>
  <c r="P156"/>
  <c r="O156"/>
  <c r="N156"/>
  <c r="M156"/>
  <c r="L156"/>
  <c r="K156"/>
  <c r="J156"/>
  <c r="I156"/>
  <c r="H156"/>
  <c r="G156"/>
  <c r="F156"/>
  <c r="E156"/>
  <c r="B156"/>
  <c r="AT155"/>
  <c r="AS155"/>
  <c r="AR155"/>
  <c r="AQ155"/>
  <c r="AP155"/>
  <c r="AO155"/>
  <c r="AN155"/>
  <c r="AM155"/>
  <c r="AL155"/>
  <c r="AK155"/>
  <c r="AJ155"/>
  <c r="AI155"/>
  <c r="AH155"/>
  <c r="AG155"/>
  <c r="AF155"/>
  <c r="AE155"/>
  <c r="AD155"/>
  <c r="AC155"/>
  <c r="AB155"/>
  <c r="AA155"/>
  <c r="Z155"/>
  <c r="Y155"/>
  <c r="X155"/>
  <c r="W155"/>
  <c r="V155"/>
  <c r="U155"/>
  <c r="T155"/>
  <c r="S155"/>
  <c r="R155"/>
  <c r="Q155"/>
  <c r="P155"/>
  <c r="O155"/>
  <c r="N155"/>
  <c r="M155"/>
  <c r="L155"/>
  <c r="K155"/>
  <c r="J155"/>
  <c r="I155"/>
  <c r="H155"/>
  <c r="G155"/>
  <c r="F155"/>
  <c r="E155"/>
  <c r="B155"/>
  <c r="AT154"/>
  <c r="AS154"/>
  <c r="AR154"/>
  <c r="AQ154"/>
  <c r="AP154"/>
  <c r="AO154"/>
  <c r="AN154"/>
  <c r="AM154"/>
  <c r="AL154"/>
  <c r="AK154"/>
  <c r="AJ154"/>
  <c r="AI154"/>
  <c r="AH154"/>
  <c r="AG154"/>
  <c r="AF154"/>
  <c r="AE154"/>
  <c r="AD154"/>
  <c r="AC154"/>
  <c r="AB154"/>
  <c r="AA154"/>
  <c r="Z154"/>
  <c r="Y154"/>
  <c r="X154"/>
  <c r="W154"/>
  <c r="V154"/>
  <c r="U154"/>
  <c r="T154"/>
  <c r="S154"/>
  <c r="R154"/>
  <c r="Q154"/>
  <c r="P154"/>
  <c r="O154"/>
  <c r="N154"/>
  <c r="M154"/>
  <c r="L154"/>
  <c r="K154"/>
  <c r="J154"/>
  <c r="I154"/>
  <c r="H154"/>
  <c r="G154"/>
  <c r="F154"/>
  <c r="E154"/>
  <c r="B154"/>
  <c r="AT153"/>
  <c r="AS153"/>
  <c r="AR153"/>
  <c r="AQ153"/>
  <c r="AP153"/>
  <c r="AO153"/>
  <c r="AN153"/>
  <c r="AM153"/>
  <c r="AL153"/>
  <c r="AK153"/>
  <c r="AJ153"/>
  <c r="AI153"/>
  <c r="AH153"/>
  <c r="AG153"/>
  <c r="AF153"/>
  <c r="AE153"/>
  <c r="AD153"/>
  <c r="AC153"/>
  <c r="AB153"/>
  <c r="AA153"/>
  <c r="Z153"/>
  <c r="Y153"/>
  <c r="X153"/>
  <c r="W153"/>
  <c r="V153"/>
  <c r="U153"/>
  <c r="T153"/>
  <c r="S153"/>
  <c r="R153"/>
  <c r="Q153"/>
  <c r="P153"/>
  <c r="O153"/>
  <c r="N153"/>
  <c r="M153"/>
  <c r="L153"/>
  <c r="K153"/>
  <c r="J153"/>
  <c r="I153"/>
  <c r="H153"/>
  <c r="G153"/>
  <c r="F153"/>
  <c r="E153"/>
  <c r="B153"/>
  <c r="AT152"/>
  <c r="AS152"/>
  <c r="AR152"/>
  <c r="AQ152"/>
  <c r="AP152"/>
  <c r="AO152"/>
  <c r="AN152"/>
  <c r="AM152"/>
  <c r="AL152"/>
  <c r="AK152"/>
  <c r="AJ152"/>
  <c r="AI152"/>
  <c r="AH152"/>
  <c r="AG152"/>
  <c r="AF152"/>
  <c r="AE152"/>
  <c r="AD152"/>
  <c r="AC152"/>
  <c r="AB152"/>
  <c r="AA152"/>
  <c r="Z152"/>
  <c r="Y152"/>
  <c r="X152"/>
  <c r="W152"/>
  <c r="V152"/>
  <c r="U152"/>
  <c r="T152"/>
  <c r="S152"/>
  <c r="R152"/>
  <c r="Q152"/>
  <c r="P152"/>
  <c r="O152"/>
  <c r="N152"/>
  <c r="M152"/>
  <c r="L152"/>
  <c r="K152"/>
  <c r="J152"/>
  <c r="I152"/>
  <c r="H152"/>
  <c r="G152"/>
  <c r="F152"/>
  <c r="E152"/>
  <c r="B152"/>
  <c r="AT151"/>
  <c r="AS151"/>
  <c r="AR151"/>
  <c r="AQ151"/>
  <c r="AP151"/>
  <c r="AO151"/>
  <c r="AN151"/>
  <c r="AM151"/>
  <c r="AL151"/>
  <c r="AK151"/>
  <c r="AJ151"/>
  <c r="AI151"/>
  <c r="AH151"/>
  <c r="AG151"/>
  <c r="AF151"/>
  <c r="AE151"/>
  <c r="AD151"/>
  <c r="AC151"/>
  <c r="AB151"/>
  <c r="AA151"/>
  <c r="Z151"/>
  <c r="Y151"/>
  <c r="X151"/>
  <c r="W151"/>
  <c r="V151"/>
  <c r="U151"/>
  <c r="T151"/>
  <c r="S151"/>
  <c r="R151"/>
  <c r="Q151"/>
  <c r="P151"/>
  <c r="O151"/>
  <c r="N151"/>
  <c r="M151"/>
  <c r="L151"/>
  <c r="K151"/>
  <c r="J151"/>
  <c r="I151"/>
  <c r="H151"/>
  <c r="G151"/>
  <c r="F151"/>
  <c r="E151"/>
  <c r="B151"/>
  <c r="AT150"/>
  <c r="AS150"/>
  <c r="AR150"/>
  <c r="AQ150"/>
  <c r="AP150"/>
  <c r="AO150"/>
  <c r="AN150"/>
  <c r="AM150"/>
  <c r="AL150"/>
  <c r="AK150"/>
  <c r="AJ150"/>
  <c r="AI150"/>
  <c r="AH150"/>
  <c r="AG150"/>
  <c r="AF150"/>
  <c r="AE150"/>
  <c r="AD150"/>
  <c r="AC150"/>
  <c r="AB150"/>
  <c r="AA150"/>
  <c r="Z150"/>
  <c r="Y150"/>
  <c r="X150"/>
  <c r="W150"/>
  <c r="V150"/>
  <c r="U150"/>
  <c r="T150"/>
  <c r="S150"/>
  <c r="R150"/>
  <c r="Q150"/>
  <c r="P150"/>
  <c r="O150"/>
  <c r="N150"/>
  <c r="M150"/>
  <c r="L150"/>
  <c r="K150"/>
  <c r="J150"/>
  <c r="I150"/>
  <c r="H150"/>
  <c r="G150"/>
  <c r="F150"/>
  <c r="E150"/>
  <c r="B150"/>
  <c r="AT149"/>
  <c r="AS149"/>
  <c r="AR149"/>
  <c r="AQ149"/>
  <c r="AP149"/>
  <c r="AO149"/>
  <c r="AN149"/>
  <c r="AM149"/>
  <c r="AL149"/>
  <c r="AK149"/>
  <c r="AJ149"/>
  <c r="AI149"/>
  <c r="AH149"/>
  <c r="AG149"/>
  <c r="AF149"/>
  <c r="AE149"/>
  <c r="AD149"/>
  <c r="AC149"/>
  <c r="AB149"/>
  <c r="AA149"/>
  <c r="Z149"/>
  <c r="Y149"/>
  <c r="X149"/>
  <c r="W149"/>
  <c r="V149"/>
  <c r="U149"/>
  <c r="T149"/>
  <c r="S149"/>
  <c r="R149"/>
  <c r="Q149"/>
  <c r="P149"/>
  <c r="O149"/>
  <c r="N149"/>
  <c r="M149"/>
  <c r="L149"/>
  <c r="K149"/>
  <c r="J149"/>
  <c r="I149"/>
  <c r="H149"/>
  <c r="G149"/>
  <c r="F149"/>
  <c r="E149"/>
  <c r="B149"/>
  <c r="AT145"/>
  <c r="AS145"/>
  <c r="AS186" s="1"/>
  <c r="AR145"/>
  <c r="AR186" s="1"/>
  <c r="AQ145"/>
  <c r="AQ186" s="1"/>
  <c r="AP145"/>
  <c r="AP186" s="1"/>
  <c r="AO145"/>
  <c r="AO186" s="1"/>
  <c r="AN145"/>
  <c r="AN186" s="1"/>
  <c r="AM145"/>
  <c r="AM186" s="1"/>
  <c r="AL145"/>
  <c r="AL186" s="1"/>
  <c r="AK145"/>
  <c r="AK186" s="1"/>
  <c r="AJ145"/>
  <c r="AJ186" s="1"/>
  <c r="AI145"/>
  <c r="AI186" s="1"/>
  <c r="AH145"/>
  <c r="AH186" s="1"/>
  <c r="AG145"/>
  <c r="AG186" s="1"/>
  <c r="AF145"/>
  <c r="AF186" s="1"/>
  <c r="AE145"/>
  <c r="AE186" s="1"/>
  <c r="AD145"/>
  <c r="AD186" s="1"/>
  <c r="AC145"/>
  <c r="AC186" s="1"/>
  <c r="AB145"/>
  <c r="AB186" s="1"/>
  <c r="AA145"/>
  <c r="AA186" s="1"/>
  <c r="Z145"/>
  <c r="Z186" s="1"/>
  <c r="Y145"/>
  <c r="X145"/>
  <c r="W145"/>
  <c r="V145"/>
  <c r="U145"/>
  <c r="T145"/>
  <c r="S145"/>
  <c r="R145"/>
  <c r="Q145"/>
  <c r="P145"/>
  <c r="O145"/>
  <c r="N145"/>
  <c r="M145"/>
  <c r="L145"/>
  <c r="K145"/>
  <c r="J145"/>
  <c r="I145"/>
  <c r="H145"/>
  <c r="G145"/>
  <c r="F145"/>
  <c r="E145"/>
  <c r="B145"/>
  <c r="AT144"/>
  <c r="AS144"/>
  <c r="AR144"/>
  <c r="AQ144"/>
  <c r="AP144"/>
  <c r="AO144"/>
  <c r="AN144"/>
  <c r="AM144"/>
  <c r="AL144"/>
  <c r="AK144"/>
  <c r="AJ144"/>
  <c r="AI144"/>
  <c r="AH144"/>
  <c r="AG144"/>
  <c r="AF144"/>
  <c r="AE144"/>
  <c r="AD144"/>
  <c r="AC144"/>
  <c r="AB144"/>
  <c r="AA144"/>
  <c r="Z144"/>
  <c r="Y144"/>
  <c r="X144"/>
  <c r="W144"/>
  <c r="V144"/>
  <c r="U144"/>
  <c r="T144"/>
  <c r="S144"/>
  <c r="R144"/>
  <c r="Q144"/>
  <c r="P144"/>
  <c r="O144"/>
  <c r="N144"/>
  <c r="M144"/>
  <c r="L144"/>
  <c r="K144"/>
  <c r="J144"/>
  <c r="I144"/>
  <c r="H144"/>
  <c r="G144"/>
  <c r="F144"/>
  <c r="E144"/>
  <c r="B144"/>
  <c r="AT143"/>
  <c r="AT181" s="1"/>
  <c r="AS143"/>
  <c r="AS181" s="1"/>
  <c r="AR143"/>
  <c r="AR181" s="1"/>
  <c r="AQ143"/>
  <c r="AQ181" s="1"/>
  <c r="AP143"/>
  <c r="AP181" s="1"/>
  <c r="AO143"/>
  <c r="AO181" s="1"/>
  <c r="AN143"/>
  <c r="AN181" s="1"/>
  <c r="AM143"/>
  <c r="AM181" s="1"/>
  <c r="AL143"/>
  <c r="AL181" s="1"/>
  <c r="AK143"/>
  <c r="AK181" s="1"/>
  <c r="AJ143"/>
  <c r="AJ181" s="1"/>
  <c r="AI143"/>
  <c r="AI181" s="1"/>
  <c r="AH143"/>
  <c r="AH181" s="1"/>
  <c r="AG143"/>
  <c r="AG181" s="1"/>
  <c r="AF143"/>
  <c r="AF181" s="1"/>
  <c r="AE143"/>
  <c r="AE181" s="1"/>
  <c r="AD143"/>
  <c r="AD181" s="1"/>
  <c r="AC143"/>
  <c r="AC181" s="1"/>
  <c r="AB143"/>
  <c r="AB181" s="1"/>
  <c r="AA143"/>
  <c r="AA181" s="1"/>
  <c r="Z143"/>
  <c r="Z181" s="1"/>
  <c r="Y143"/>
  <c r="X143"/>
  <c r="W143"/>
  <c r="V143"/>
  <c r="U143"/>
  <c r="T143"/>
  <c r="S143"/>
  <c r="R143"/>
  <c r="Q143"/>
  <c r="P143"/>
  <c r="O143"/>
  <c r="N143"/>
  <c r="M143"/>
  <c r="L143"/>
  <c r="K143"/>
  <c r="J143"/>
  <c r="I143"/>
  <c r="H143"/>
  <c r="G143"/>
  <c r="F143"/>
  <c r="E143"/>
  <c r="B143"/>
  <c r="AT142"/>
  <c r="AT185" s="1"/>
  <c r="AS142"/>
  <c r="AS185" s="1"/>
  <c r="AR142"/>
  <c r="AR185" s="1"/>
  <c r="AQ142"/>
  <c r="AQ185" s="1"/>
  <c r="AP142"/>
  <c r="AP185" s="1"/>
  <c r="AO142"/>
  <c r="AO185" s="1"/>
  <c r="AN142"/>
  <c r="AN185" s="1"/>
  <c r="AM142"/>
  <c r="AM185" s="1"/>
  <c r="AL142"/>
  <c r="AL185" s="1"/>
  <c r="AK142"/>
  <c r="AK185" s="1"/>
  <c r="AJ142"/>
  <c r="AJ185" s="1"/>
  <c r="AI142"/>
  <c r="AI185" s="1"/>
  <c r="AH142"/>
  <c r="AH185" s="1"/>
  <c r="AG142"/>
  <c r="AG185" s="1"/>
  <c r="AF142"/>
  <c r="AF185" s="1"/>
  <c r="AE142"/>
  <c r="AE185" s="1"/>
  <c r="AD142"/>
  <c r="AD185" s="1"/>
  <c r="AC142"/>
  <c r="AC185" s="1"/>
  <c r="AB142"/>
  <c r="AB185" s="1"/>
  <c r="AA142"/>
  <c r="AA185" s="1"/>
  <c r="Z142"/>
  <c r="Z185" s="1"/>
  <c r="Y142"/>
  <c r="X142"/>
  <c r="W142"/>
  <c r="V142"/>
  <c r="U142"/>
  <c r="T142"/>
  <c r="S142"/>
  <c r="R142"/>
  <c r="Q142"/>
  <c r="P142"/>
  <c r="O142"/>
  <c r="N142"/>
  <c r="M142"/>
  <c r="L142"/>
  <c r="K142"/>
  <c r="J142"/>
  <c r="I142"/>
  <c r="H142"/>
  <c r="G142"/>
  <c r="F142"/>
  <c r="E142"/>
  <c r="B142"/>
  <c r="AT141"/>
  <c r="AS141"/>
  <c r="AR141"/>
  <c r="AQ141"/>
  <c r="AP141"/>
  <c r="AO141"/>
  <c r="AN141"/>
  <c r="AM141"/>
  <c r="AL141"/>
  <c r="AK141"/>
  <c r="AJ141"/>
  <c r="AI141"/>
  <c r="AH141"/>
  <c r="AG141"/>
  <c r="AF141"/>
  <c r="AE141"/>
  <c r="AD141"/>
  <c r="AC141"/>
  <c r="AB141"/>
  <c r="AA141"/>
  <c r="Z141"/>
  <c r="Y141"/>
  <c r="X141"/>
  <c r="W141"/>
  <c r="V141"/>
  <c r="U141"/>
  <c r="T141"/>
  <c r="S141"/>
  <c r="R141"/>
  <c r="Q141"/>
  <c r="P141"/>
  <c r="O141"/>
  <c r="N141"/>
  <c r="M141"/>
  <c r="L141"/>
  <c r="K141"/>
  <c r="J141"/>
  <c r="I141"/>
  <c r="H141"/>
  <c r="G141"/>
  <c r="F141"/>
  <c r="E141"/>
  <c r="B141"/>
  <c r="AT140"/>
  <c r="AT179" s="1"/>
  <c r="AS140"/>
  <c r="AS179" s="1"/>
  <c r="AR140"/>
  <c r="AR179" s="1"/>
  <c r="AQ140"/>
  <c r="AQ179" s="1"/>
  <c r="AP140"/>
  <c r="AP179" s="1"/>
  <c r="AO140"/>
  <c r="AO179" s="1"/>
  <c r="AN140"/>
  <c r="AN179" s="1"/>
  <c r="AM140"/>
  <c r="AM179" s="1"/>
  <c r="AL140"/>
  <c r="AL179" s="1"/>
  <c r="AK140"/>
  <c r="AK179" s="1"/>
  <c r="AJ140"/>
  <c r="AJ179" s="1"/>
  <c r="AI140"/>
  <c r="AI179" s="1"/>
  <c r="AH140"/>
  <c r="AH179" s="1"/>
  <c r="AG140"/>
  <c r="AG179" s="1"/>
  <c r="AF140"/>
  <c r="AF179" s="1"/>
  <c r="AE140"/>
  <c r="AE179" s="1"/>
  <c r="AD140"/>
  <c r="AD179" s="1"/>
  <c r="AC140"/>
  <c r="AC179" s="1"/>
  <c r="AB140"/>
  <c r="AB179" s="1"/>
  <c r="AA140"/>
  <c r="AA179" s="1"/>
  <c r="Z140"/>
  <c r="Z179" s="1"/>
  <c r="Y140"/>
  <c r="X140"/>
  <c r="W140"/>
  <c r="V140"/>
  <c r="U140"/>
  <c r="T140"/>
  <c r="S140"/>
  <c r="R140"/>
  <c r="Q140"/>
  <c r="P140"/>
  <c r="O140"/>
  <c r="N140"/>
  <c r="M140"/>
  <c r="L140"/>
  <c r="K140"/>
  <c r="J140"/>
  <c r="I140"/>
  <c r="H140"/>
  <c r="G140"/>
  <c r="F140"/>
  <c r="E140"/>
  <c r="B140"/>
  <c r="AT139"/>
  <c r="AT187" s="1"/>
  <c r="AS139"/>
  <c r="AS187" s="1"/>
  <c r="AR139"/>
  <c r="AR187" s="1"/>
  <c r="AQ139"/>
  <c r="AQ187" s="1"/>
  <c r="AP139"/>
  <c r="AP187" s="1"/>
  <c r="AO139"/>
  <c r="AO187" s="1"/>
  <c r="AN139"/>
  <c r="AN187" s="1"/>
  <c r="AM139"/>
  <c r="AM187" s="1"/>
  <c r="AL139"/>
  <c r="AL187" s="1"/>
  <c r="AK139"/>
  <c r="AK187" s="1"/>
  <c r="AJ139"/>
  <c r="AJ187" s="1"/>
  <c r="AI139"/>
  <c r="AI187" s="1"/>
  <c r="AH139"/>
  <c r="AH187" s="1"/>
  <c r="AG139"/>
  <c r="AG187" s="1"/>
  <c r="AF139"/>
  <c r="AF187" s="1"/>
  <c r="AE139"/>
  <c r="AE187" s="1"/>
  <c r="AD139"/>
  <c r="AD187" s="1"/>
  <c r="AC139"/>
  <c r="AC187" s="1"/>
  <c r="AB139"/>
  <c r="AB187" s="1"/>
  <c r="AA139"/>
  <c r="AA187" s="1"/>
  <c r="Z139"/>
  <c r="Z187" s="1"/>
  <c r="Y139"/>
  <c r="X139"/>
  <c r="W139"/>
  <c r="V139"/>
  <c r="U139"/>
  <c r="T139"/>
  <c r="S139"/>
  <c r="R139"/>
  <c r="Q139"/>
  <c r="P139"/>
  <c r="O139"/>
  <c r="N139"/>
  <c r="M139"/>
  <c r="L139"/>
  <c r="K139"/>
  <c r="J139"/>
  <c r="I139"/>
  <c r="H139"/>
  <c r="G139"/>
  <c r="F139"/>
  <c r="E139"/>
  <c r="B139"/>
  <c r="AT138"/>
  <c r="AT178" s="1"/>
  <c r="AS138"/>
  <c r="AS178" s="1"/>
  <c r="AR138"/>
  <c r="AR178" s="1"/>
  <c r="AQ138"/>
  <c r="AQ178" s="1"/>
  <c r="AP138"/>
  <c r="AP178" s="1"/>
  <c r="AO138"/>
  <c r="AO178" s="1"/>
  <c r="AN138"/>
  <c r="AN178" s="1"/>
  <c r="AM138"/>
  <c r="AM178" s="1"/>
  <c r="AL138"/>
  <c r="AL178" s="1"/>
  <c r="AK138"/>
  <c r="AK178" s="1"/>
  <c r="AJ138"/>
  <c r="AJ178" s="1"/>
  <c r="AI138"/>
  <c r="AI178" s="1"/>
  <c r="AH138"/>
  <c r="AH178" s="1"/>
  <c r="AG138"/>
  <c r="AG178" s="1"/>
  <c r="AF138"/>
  <c r="AF178" s="1"/>
  <c r="AE138"/>
  <c r="AE178" s="1"/>
  <c r="AD138"/>
  <c r="AD178" s="1"/>
  <c r="AC138"/>
  <c r="AC178" s="1"/>
  <c r="AB138"/>
  <c r="AB178" s="1"/>
  <c r="AA138"/>
  <c r="AA178" s="1"/>
  <c r="Z138"/>
  <c r="Z178" s="1"/>
  <c r="Y138"/>
  <c r="X138"/>
  <c r="W138"/>
  <c r="V138"/>
  <c r="U138"/>
  <c r="T138"/>
  <c r="S138"/>
  <c r="R138"/>
  <c r="Q138"/>
  <c r="P138"/>
  <c r="O138"/>
  <c r="N138"/>
  <c r="M138"/>
  <c r="L138"/>
  <c r="K138"/>
  <c r="J138"/>
  <c r="I138"/>
  <c r="H138"/>
  <c r="G138"/>
  <c r="F138"/>
  <c r="E138"/>
  <c r="B138"/>
  <c r="AT137"/>
  <c r="AS137"/>
  <c r="AR137"/>
  <c r="AQ137"/>
  <c r="AP137"/>
  <c r="AO137"/>
  <c r="AN137"/>
  <c r="AM137"/>
  <c r="AL137"/>
  <c r="AK137"/>
  <c r="AJ137"/>
  <c r="AI137"/>
  <c r="AH137"/>
  <c r="AG137"/>
  <c r="AF137"/>
  <c r="AE137"/>
  <c r="AD137"/>
  <c r="AC137"/>
  <c r="AB137"/>
  <c r="AA137"/>
  <c r="Z137"/>
  <c r="Y137"/>
  <c r="X137"/>
  <c r="W137"/>
  <c r="V137"/>
  <c r="U137"/>
  <c r="T137"/>
  <c r="S137"/>
  <c r="R137"/>
  <c r="Q137"/>
  <c r="P137"/>
  <c r="O137"/>
  <c r="N137"/>
  <c r="M137"/>
  <c r="L137"/>
  <c r="K137"/>
  <c r="J137"/>
  <c r="I137"/>
  <c r="H137"/>
  <c r="G137"/>
  <c r="F137"/>
  <c r="E137"/>
  <c r="B137"/>
  <c r="AT136"/>
  <c r="AT146" s="1"/>
  <c r="AS136"/>
  <c r="AS146" s="1"/>
  <c r="AR136"/>
  <c r="AR146" s="1"/>
  <c r="AQ136"/>
  <c r="AQ146" s="1"/>
  <c r="AP136"/>
  <c r="AP146" s="1"/>
  <c r="AO136"/>
  <c r="AO146" s="1"/>
  <c r="AN136"/>
  <c r="AN146" s="1"/>
  <c r="AM136"/>
  <c r="AM146" s="1"/>
  <c r="AL136"/>
  <c r="AL146" s="1"/>
  <c r="AK136"/>
  <c r="AK146" s="1"/>
  <c r="AJ136"/>
  <c r="AJ146" s="1"/>
  <c r="AI136"/>
  <c r="AI146" s="1"/>
  <c r="AH136"/>
  <c r="AH146" s="1"/>
  <c r="AG136"/>
  <c r="AG146" s="1"/>
  <c r="AF136"/>
  <c r="AF146" s="1"/>
  <c r="AE136"/>
  <c r="AE146" s="1"/>
  <c r="AD136"/>
  <c r="AD146" s="1"/>
  <c r="AC136"/>
  <c r="AC146" s="1"/>
  <c r="AB136"/>
  <c r="AB146" s="1"/>
  <c r="AA136"/>
  <c r="AA146" s="1"/>
  <c r="Z136"/>
  <c r="Z146" s="1"/>
  <c r="Y136"/>
  <c r="Y146" s="1"/>
  <c r="X136"/>
  <c r="W136"/>
  <c r="V136"/>
  <c r="U136"/>
  <c r="T136"/>
  <c r="S136"/>
  <c r="R136"/>
  <c r="Q136"/>
  <c r="P136"/>
  <c r="O136"/>
  <c r="N136"/>
  <c r="M136"/>
  <c r="L136"/>
  <c r="K136"/>
  <c r="J136"/>
  <c r="I136"/>
  <c r="H136"/>
  <c r="G136"/>
  <c r="F136"/>
  <c r="E136"/>
  <c r="B136"/>
  <c r="AT135"/>
  <c r="AS135"/>
  <c r="AS182" s="1"/>
  <c r="AR135"/>
  <c r="AR182" s="1"/>
  <c r="AQ135"/>
  <c r="AQ182" s="1"/>
  <c r="AP135"/>
  <c r="AP182" s="1"/>
  <c r="AO135"/>
  <c r="AO182" s="1"/>
  <c r="AN135"/>
  <c r="AN182" s="1"/>
  <c r="AM135"/>
  <c r="AM182" s="1"/>
  <c r="AL135"/>
  <c r="AL182" s="1"/>
  <c r="AK135"/>
  <c r="AK182" s="1"/>
  <c r="AJ135"/>
  <c r="AJ182" s="1"/>
  <c r="AI135"/>
  <c r="AI182" s="1"/>
  <c r="AH135"/>
  <c r="AH182" s="1"/>
  <c r="AG135"/>
  <c r="AG182" s="1"/>
  <c r="AF135"/>
  <c r="AF182" s="1"/>
  <c r="AE135"/>
  <c r="AE182" s="1"/>
  <c r="AD135"/>
  <c r="AD182" s="1"/>
  <c r="AC135"/>
  <c r="AC182" s="1"/>
  <c r="AB135"/>
  <c r="AB182" s="1"/>
  <c r="AA135"/>
  <c r="AA182" s="1"/>
  <c r="Z135"/>
  <c r="Z182" s="1"/>
  <c r="Y135"/>
  <c r="X135"/>
  <c r="W135"/>
  <c r="V135"/>
  <c r="U135"/>
  <c r="T135"/>
  <c r="S135"/>
  <c r="R135"/>
  <c r="Q135"/>
  <c r="P135"/>
  <c r="O135"/>
  <c r="N135"/>
  <c r="M135"/>
  <c r="L135"/>
  <c r="K135"/>
  <c r="J135"/>
  <c r="I135"/>
  <c r="H135"/>
  <c r="G135"/>
  <c r="F135"/>
  <c r="E135"/>
  <c r="B135"/>
  <c r="AT134"/>
  <c r="AT180" s="1"/>
  <c r="AS134"/>
  <c r="AS180" s="1"/>
  <c r="AR134"/>
  <c r="AR180" s="1"/>
  <c r="AQ134"/>
  <c r="AQ180" s="1"/>
  <c r="AP134"/>
  <c r="AP180" s="1"/>
  <c r="AO134"/>
  <c r="AO180" s="1"/>
  <c r="AN134"/>
  <c r="AN180" s="1"/>
  <c r="AM134"/>
  <c r="AM180" s="1"/>
  <c r="AL134"/>
  <c r="AL180" s="1"/>
  <c r="AK134"/>
  <c r="AK180" s="1"/>
  <c r="AJ134"/>
  <c r="AJ180" s="1"/>
  <c r="AI134"/>
  <c r="AI180" s="1"/>
  <c r="AH134"/>
  <c r="AH180" s="1"/>
  <c r="AG134"/>
  <c r="AG180" s="1"/>
  <c r="AF134"/>
  <c r="AF180" s="1"/>
  <c r="AE134"/>
  <c r="AE180" s="1"/>
  <c r="AD134"/>
  <c r="AD180" s="1"/>
  <c r="AC134"/>
  <c r="AC180" s="1"/>
  <c r="AB134"/>
  <c r="AB180" s="1"/>
  <c r="AA134"/>
  <c r="AA180" s="1"/>
  <c r="Z134"/>
  <c r="Z180" s="1"/>
  <c r="Y134"/>
  <c r="X134"/>
  <c r="W134"/>
  <c r="V134"/>
  <c r="U134"/>
  <c r="T134"/>
  <c r="S134"/>
  <c r="R134"/>
  <c r="Q134"/>
  <c r="P134"/>
  <c r="O134"/>
  <c r="N134"/>
  <c r="M134"/>
  <c r="L134"/>
  <c r="K134"/>
  <c r="J134"/>
  <c r="I134"/>
  <c r="H134"/>
  <c r="G134"/>
  <c r="F134"/>
  <c r="E134"/>
  <c r="B134"/>
  <c r="AT133"/>
  <c r="AS133"/>
  <c r="AR133"/>
  <c r="AQ133"/>
  <c r="AP133"/>
  <c r="AO133"/>
  <c r="AN133"/>
  <c r="AM133"/>
  <c r="AL133"/>
  <c r="AK133"/>
  <c r="AJ133"/>
  <c r="AI133"/>
  <c r="AH133"/>
  <c r="AG133"/>
  <c r="AF133"/>
  <c r="AE133"/>
  <c r="AD133"/>
  <c r="AC133"/>
  <c r="AB133"/>
  <c r="AA133"/>
  <c r="Z133"/>
  <c r="Y133"/>
  <c r="X133"/>
  <c r="W133"/>
  <c r="V133"/>
  <c r="U133"/>
  <c r="T133"/>
  <c r="S133"/>
  <c r="R133"/>
  <c r="Q133"/>
  <c r="P133"/>
  <c r="O133"/>
  <c r="N133"/>
  <c r="M133"/>
  <c r="L133"/>
  <c r="K133"/>
  <c r="J133"/>
  <c r="I133"/>
  <c r="H133"/>
  <c r="G133"/>
  <c r="F133"/>
  <c r="E133"/>
  <c r="B133"/>
  <c r="AT132"/>
  <c r="AT184" s="1"/>
  <c r="AS132"/>
  <c r="AS184" s="1"/>
  <c r="AR132"/>
  <c r="AR184" s="1"/>
  <c r="AQ132"/>
  <c r="AQ184" s="1"/>
  <c r="AP132"/>
  <c r="AP184" s="1"/>
  <c r="AO132"/>
  <c r="AO184" s="1"/>
  <c r="AN132"/>
  <c r="AN184" s="1"/>
  <c r="AM132"/>
  <c r="AM184" s="1"/>
  <c r="AL132"/>
  <c r="AL184" s="1"/>
  <c r="AK132"/>
  <c r="AK184" s="1"/>
  <c r="AJ132"/>
  <c r="AJ184" s="1"/>
  <c r="AI132"/>
  <c r="AI184" s="1"/>
  <c r="AH132"/>
  <c r="AH184" s="1"/>
  <c r="AG132"/>
  <c r="AG184" s="1"/>
  <c r="AF132"/>
  <c r="AF184" s="1"/>
  <c r="AE132"/>
  <c r="AE184" s="1"/>
  <c r="AD132"/>
  <c r="AD184" s="1"/>
  <c r="AC132"/>
  <c r="AC184" s="1"/>
  <c r="AB132"/>
  <c r="AB184" s="1"/>
  <c r="AA132"/>
  <c r="AA184" s="1"/>
  <c r="Z132"/>
  <c r="Z184" s="1"/>
  <c r="Y132"/>
  <c r="X132"/>
  <c r="W132"/>
  <c r="V132"/>
  <c r="U132"/>
  <c r="T132"/>
  <c r="S132"/>
  <c r="R132"/>
  <c r="Q132"/>
  <c r="P132"/>
  <c r="O132"/>
  <c r="N132"/>
  <c r="M132"/>
  <c r="L132"/>
  <c r="K132"/>
  <c r="J132"/>
  <c r="I132"/>
  <c r="H132"/>
  <c r="G132"/>
  <c r="F132"/>
  <c r="E132"/>
  <c r="B132"/>
  <c r="AT131"/>
  <c r="AT183" s="1"/>
  <c r="AS131"/>
  <c r="AS183" s="1"/>
  <c r="AR131"/>
  <c r="AR183" s="1"/>
  <c r="AQ131"/>
  <c r="AQ183" s="1"/>
  <c r="AP131"/>
  <c r="AP183" s="1"/>
  <c r="AO131"/>
  <c r="AO183" s="1"/>
  <c r="AN131"/>
  <c r="AN183" s="1"/>
  <c r="AM131"/>
  <c r="AM183" s="1"/>
  <c r="AL131"/>
  <c r="AL183" s="1"/>
  <c r="AK131"/>
  <c r="AK183" s="1"/>
  <c r="AJ131"/>
  <c r="AJ183" s="1"/>
  <c r="AI131"/>
  <c r="AI183" s="1"/>
  <c r="AH131"/>
  <c r="AH183" s="1"/>
  <c r="AG131"/>
  <c r="AG183" s="1"/>
  <c r="AF131"/>
  <c r="AF183" s="1"/>
  <c r="AE131"/>
  <c r="AE183" s="1"/>
  <c r="AD131"/>
  <c r="AD183" s="1"/>
  <c r="AC131"/>
  <c r="AC183" s="1"/>
  <c r="AB131"/>
  <c r="AB183" s="1"/>
  <c r="AA131"/>
  <c r="AA183" s="1"/>
  <c r="Z131"/>
  <c r="Z183" s="1"/>
  <c r="Y131"/>
  <c r="X131"/>
  <c r="W131"/>
  <c r="V131"/>
  <c r="U131"/>
  <c r="T131"/>
  <c r="S131"/>
  <c r="R131"/>
  <c r="Q131"/>
  <c r="P131"/>
  <c r="O131"/>
  <c r="N131"/>
  <c r="M131"/>
  <c r="L131"/>
  <c r="K131"/>
  <c r="J131"/>
  <c r="I131"/>
  <c r="H131"/>
  <c r="G131"/>
  <c r="F131"/>
  <c r="E131"/>
  <c r="B131"/>
  <c r="AT127"/>
  <c r="AS127"/>
  <c r="AR127"/>
  <c r="AQ127"/>
  <c r="AP127"/>
  <c r="AO127"/>
  <c r="AN127"/>
  <c r="AM127"/>
  <c r="AL127"/>
  <c r="AK127"/>
  <c r="AJ127"/>
  <c r="AI127"/>
  <c r="AH127"/>
  <c r="AG127"/>
  <c r="AF127"/>
  <c r="AE127"/>
  <c r="AD127"/>
  <c r="AC127"/>
  <c r="AB127"/>
  <c r="AA127"/>
  <c r="Z127"/>
  <c r="Y127"/>
  <c r="X127"/>
  <c r="W127"/>
  <c r="V127"/>
  <c r="U127"/>
  <c r="T127"/>
  <c r="S127"/>
  <c r="R127"/>
  <c r="Q127"/>
  <c r="P127"/>
  <c r="O127"/>
  <c r="N127"/>
  <c r="M127"/>
  <c r="L127"/>
  <c r="K127"/>
  <c r="J127"/>
  <c r="I127"/>
  <c r="H127"/>
  <c r="G127"/>
  <c r="F127"/>
  <c r="E127"/>
  <c r="B127"/>
  <c r="AT126"/>
  <c r="AS126"/>
  <c r="AR126"/>
  <c r="AQ126"/>
  <c r="AP126"/>
  <c r="AO126"/>
  <c r="AN126"/>
  <c r="AM126"/>
  <c r="AL126"/>
  <c r="AK126"/>
  <c r="AJ126"/>
  <c r="AI126"/>
  <c r="AH126"/>
  <c r="AG126"/>
  <c r="AF126"/>
  <c r="AE126"/>
  <c r="AD126"/>
  <c r="AC126"/>
  <c r="AB126"/>
  <c r="AA126"/>
  <c r="Z126"/>
  <c r="Y126"/>
  <c r="X126"/>
  <c r="W126"/>
  <c r="V126"/>
  <c r="U126"/>
  <c r="T126"/>
  <c r="S126"/>
  <c r="R126"/>
  <c r="Q126"/>
  <c r="P126"/>
  <c r="O126"/>
  <c r="N126"/>
  <c r="M126"/>
  <c r="L126"/>
  <c r="K126"/>
  <c r="J126"/>
  <c r="I126"/>
  <c r="H126"/>
  <c r="G126"/>
  <c r="F126"/>
  <c r="E126"/>
  <c r="B126"/>
  <c r="AT125"/>
  <c r="AS125"/>
  <c r="AR125"/>
  <c r="AQ125"/>
  <c r="AP125"/>
  <c r="AO125"/>
  <c r="AN125"/>
  <c r="AM125"/>
  <c r="AL125"/>
  <c r="AK125"/>
  <c r="AJ125"/>
  <c r="AI125"/>
  <c r="AH125"/>
  <c r="AG125"/>
  <c r="AF125"/>
  <c r="AE125"/>
  <c r="AD125"/>
  <c r="AC125"/>
  <c r="AB125"/>
  <c r="AA125"/>
  <c r="Z125"/>
  <c r="Y125"/>
  <c r="X125"/>
  <c r="W125"/>
  <c r="V125"/>
  <c r="U125"/>
  <c r="T125"/>
  <c r="S125"/>
  <c r="R125"/>
  <c r="Q125"/>
  <c r="P125"/>
  <c r="O125"/>
  <c r="N125"/>
  <c r="M125"/>
  <c r="L125"/>
  <c r="K125"/>
  <c r="J125"/>
  <c r="I125"/>
  <c r="H125"/>
  <c r="G125"/>
  <c r="F125"/>
  <c r="E125"/>
  <c r="B125"/>
  <c r="AT124"/>
  <c r="AS124"/>
  <c r="AR124"/>
  <c r="AQ124"/>
  <c r="AP124"/>
  <c r="AO124"/>
  <c r="AN124"/>
  <c r="AM124"/>
  <c r="AL124"/>
  <c r="AK124"/>
  <c r="AJ124"/>
  <c r="AI124"/>
  <c r="AH124"/>
  <c r="AG124"/>
  <c r="AF124"/>
  <c r="AE124"/>
  <c r="AD124"/>
  <c r="AC124"/>
  <c r="AB124"/>
  <c r="AA124"/>
  <c r="Z124"/>
  <c r="Y124"/>
  <c r="X124"/>
  <c r="W124"/>
  <c r="V124"/>
  <c r="U124"/>
  <c r="T124"/>
  <c r="S124"/>
  <c r="R124"/>
  <c r="Q124"/>
  <c r="P124"/>
  <c r="O124"/>
  <c r="N124"/>
  <c r="M124"/>
  <c r="L124"/>
  <c r="K124"/>
  <c r="J124"/>
  <c r="I124"/>
  <c r="H124"/>
  <c r="G124"/>
  <c r="F124"/>
  <c r="E124"/>
  <c r="B124"/>
  <c r="AT123"/>
  <c r="AS123"/>
  <c r="AR123"/>
  <c r="AQ123"/>
  <c r="AP123"/>
  <c r="AO123"/>
  <c r="AN123"/>
  <c r="AM123"/>
  <c r="AL123"/>
  <c r="AK123"/>
  <c r="AJ123"/>
  <c r="AI123"/>
  <c r="AH123"/>
  <c r="AG123"/>
  <c r="AF123"/>
  <c r="AE123"/>
  <c r="AD123"/>
  <c r="AC123"/>
  <c r="AB123"/>
  <c r="AA123"/>
  <c r="Z123"/>
  <c r="Y123"/>
  <c r="X123"/>
  <c r="W123"/>
  <c r="V123"/>
  <c r="U123"/>
  <c r="T123"/>
  <c r="S123"/>
  <c r="R123"/>
  <c r="Q123"/>
  <c r="P123"/>
  <c r="O123"/>
  <c r="N123"/>
  <c r="M123"/>
  <c r="L123"/>
  <c r="K123"/>
  <c r="J123"/>
  <c r="I123"/>
  <c r="H123"/>
  <c r="G123"/>
  <c r="F123"/>
  <c r="E123"/>
  <c r="B123"/>
  <c r="AT122"/>
  <c r="AS122"/>
  <c r="AR122"/>
  <c r="AQ122"/>
  <c r="AP122"/>
  <c r="AO122"/>
  <c r="AN122"/>
  <c r="AM122"/>
  <c r="AL122"/>
  <c r="AK122"/>
  <c r="AJ122"/>
  <c r="AI122"/>
  <c r="AH122"/>
  <c r="AG122"/>
  <c r="AF122"/>
  <c r="AE122"/>
  <c r="AD122"/>
  <c r="AC122"/>
  <c r="AB122"/>
  <c r="AA122"/>
  <c r="Z122"/>
  <c r="Y122"/>
  <c r="X122"/>
  <c r="W122"/>
  <c r="V122"/>
  <c r="U122"/>
  <c r="T122"/>
  <c r="S122"/>
  <c r="R122"/>
  <c r="Q122"/>
  <c r="P122"/>
  <c r="O122"/>
  <c r="N122"/>
  <c r="M122"/>
  <c r="L122"/>
  <c r="K122"/>
  <c r="J122"/>
  <c r="I122"/>
  <c r="H122"/>
  <c r="G122"/>
  <c r="F122"/>
  <c r="E122"/>
  <c r="B122"/>
  <c r="AT121"/>
  <c r="AS121"/>
  <c r="AR121"/>
  <c r="AQ121"/>
  <c r="AP121"/>
  <c r="AO121"/>
  <c r="AN121"/>
  <c r="AM121"/>
  <c r="AL121"/>
  <c r="AK121"/>
  <c r="AJ121"/>
  <c r="AI121"/>
  <c r="AH121"/>
  <c r="AG121"/>
  <c r="AF121"/>
  <c r="AE121"/>
  <c r="AD121"/>
  <c r="AC121"/>
  <c r="AB121"/>
  <c r="AA121"/>
  <c r="Z121"/>
  <c r="Y121"/>
  <c r="X121"/>
  <c r="W121"/>
  <c r="V121"/>
  <c r="U121"/>
  <c r="T121"/>
  <c r="S121"/>
  <c r="R121"/>
  <c r="Q121"/>
  <c r="P121"/>
  <c r="O121"/>
  <c r="N121"/>
  <c r="M121"/>
  <c r="L121"/>
  <c r="K121"/>
  <c r="J121"/>
  <c r="I121"/>
  <c r="H121"/>
  <c r="G121"/>
  <c r="F121"/>
  <c r="E121"/>
  <c r="B121"/>
  <c r="AT120"/>
  <c r="AS120"/>
  <c r="AR120"/>
  <c r="AQ120"/>
  <c r="AP120"/>
  <c r="AO120"/>
  <c r="AN120"/>
  <c r="AM120"/>
  <c r="AL120"/>
  <c r="AK120"/>
  <c r="AJ120"/>
  <c r="AI120"/>
  <c r="AH120"/>
  <c r="AG120"/>
  <c r="AF120"/>
  <c r="AE120"/>
  <c r="AD120"/>
  <c r="AC120"/>
  <c r="AB120"/>
  <c r="AA120"/>
  <c r="Z120"/>
  <c r="Y120"/>
  <c r="X120"/>
  <c r="W120"/>
  <c r="V120"/>
  <c r="U120"/>
  <c r="T120"/>
  <c r="S120"/>
  <c r="R120"/>
  <c r="Q120"/>
  <c r="P120"/>
  <c r="O120"/>
  <c r="N120"/>
  <c r="M120"/>
  <c r="L120"/>
  <c r="K120"/>
  <c r="J120"/>
  <c r="I120"/>
  <c r="H120"/>
  <c r="G120"/>
  <c r="F120"/>
  <c r="E120"/>
  <c r="B120"/>
  <c r="AT119"/>
  <c r="AS119"/>
  <c r="AR119"/>
  <c r="AQ119"/>
  <c r="AP119"/>
  <c r="AO119"/>
  <c r="AN119"/>
  <c r="AM119"/>
  <c r="AL119"/>
  <c r="AK119"/>
  <c r="AJ119"/>
  <c r="AI119"/>
  <c r="AH119"/>
  <c r="AG119"/>
  <c r="AF119"/>
  <c r="AE119"/>
  <c r="AD119"/>
  <c r="AC119"/>
  <c r="AB119"/>
  <c r="AA119"/>
  <c r="Z119"/>
  <c r="Y119"/>
  <c r="X119"/>
  <c r="W119"/>
  <c r="V119"/>
  <c r="U119"/>
  <c r="T119"/>
  <c r="S119"/>
  <c r="R119"/>
  <c r="Q119"/>
  <c r="P119"/>
  <c r="O119"/>
  <c r="N119"/>
  <c r="M119"/>
  <c r="L119"/>
  <c r="K119"/>
  <c r="J119"/>
  <c r="I119"/>
  <c r="H119"/>
  <c r="G119"/>
  <c r="F119"/>
  <c r="E119"/>
  <c r="B119"/>
  <c r="AT118"/>
  <c r="AS118"/>
  <c r="AR118"/>
  <c r="AQ118"/>
  <c r="AP118"/>
  <c r="AO118"/>
  <c r="AN118"/>
  <c r="AM118"/>
  <c r="AL118"/>
  <c r="AK118"/>
  <c r="AJ118"/>
  <c r="AI118"/>
  <c r="AH118"/>
  <c r="AG118"/>
  <c r="AF118"/>
  <c r="AE118"/>
  <c r="AD118"/>
  <c r="AC118"/>
  <c r="AB118"/>
  <c r="AA118"/>
  <c r="Z118"/>
  <c r="Y118"/>
  <c r="X118"/>
  <c r="W118"/>
  <c r="V118"/>
  <c r="U118"/>
  <c r="T118"/>
  <c r="S118"/>
  <c r="R118"/>
  <c r="Q118"/>
  <c r="P118"/>
  <c r="O118"/>
  <c r="N118"/>
  <c r="M118"/>
  <c r="L118"/>
  <c r="K118"/>
  <c r="J118"/>
  <c r="I118"/>
  <c r="H118"/>
  <c r="G118"/>
  <c r="F118"/>
  <c r="E118"/>
  <c r="B118"/>
  <c r="AT117"/>
  <c r="AS117"/>
  <c r="AR117"/>
  <c r="AQ117"/>
  <c r="AP117"/>
  <c r="AO117"/>
  <c r="AN117"/>
  <c r="AM117"/>
  <c r="AL117"/>
  <c r="AK117"/>
  <c r="AJ117"/>
  <c r="AI117"/>
  <c r="AH117"/>
  <c r="AG117"/>
  <c r="AF117"/>
  <c r="AE117"/>
  <c r="AD117"/>
  <c r="AC117"/>
  <c r="AB117"/>
  <c r="AA117"/>
  <c r="Z117"/>
  <c r="Y117"/>
  <c r="X117"/>
  <c r="W117"/>
  <c r="V117"/>
  <c r="U117"/>
  <c r="T117"/>
  <c r="S117"/>
  <c r="R117"/>
  <c r="Q117"/>
  <c r="P117"/>
  <c r="O117"/>
  <c r="N117"/>
  <c r="M117"/>
  <c r="L117"/>
  <c r="K117"/>
  <c r="J117"/>
  <c r="I117"/>
  <c r="H117"/>
  <c r="G117"/>
  <c r="F117"/>
  <c r="E117"/>
  <c r="B117"/>
  <c r="AT116"/>
  <c r="AS116"/>
  <c r="AR116"/>
  <c r="AQ116"/>
  <c r="AP116"/>
  <c r="AO116"/>
  <c r="AN116"/>
  <c r="AM116"/>
  <c r="AL116"/>
  <c r="AK116"/>
  <c r="AJ116"/>
  <c r="AI116"/>
  <c r="AH116"/>
  <c r="AG116"/>
  <c r="AF116"/>
  <c r="AE116"/>
  <c r="AD116"/>
  <c r="AC116"/>
  <c r="AB116"/>
  <c r="AA116"/>
  <c r="Z116"/>
  <c r="Y116"/>
  <c r="X116"/>
  <c r="W116"/>
  <c r="V116"/>
  <c r="U116"/>
  <c r="T116"/>
  <c r="S116"/>
  <c r="R116"/>
  <c r="Q116"/>
  <c r="P116"/>
  <c r="O116"/>
  <c r="N116"/>
  <c r="M116"/>
  <c r="L116"/>
  <c r="K116"/>
  <c r="J116"/>
  <c r="I116"/>
  <c r="H116"/>
  <c r="G116"/>
  <c r="F116"/>
  <c r="E116"/>
  <c r="B116"/>
  <c r="AT115"/>
  <c r="AS115"/>
  <c r="AR115"/>
  <c r="AQ115"/>
  <c r="AP115"/>
  <c r="AO115"/>
  <c r="AN115"/>
  <c r="AM115"/>
  <c r="AL115"/>
  <c r="AK115"/>
  <c r="AJ115"/>
  <c r="AI115"/>
  <c r="AH115"/>
  <c r="AG115"/>
  <c r="AF115"/>
  <c r="AE115"/>
  <c r="AD115"/>
  <c r="AC115"/>
  <c r="AB115"/>
  <c r="AA115"/>
  <c r="Z115"/>
  <c r="Y115"/>
  <c r="X115"/>
  <c r="W115"/>
  <c r="V115"/>
  <c r="U115"/>
  <c r="T115"/>
  <c r="S115"/>
  <c r="R115"/>
  <c r="Q115"/>
  <c r="P115"/>
  <c r="O115"/>
  <c r="N115"/>
  <c r="M115"/>
  <c r="L115"/>
  <c r="K115"/>
  <c r="J115"/>
  <c r="I115"/>
  <c r="H115"/>
  <c r="G115"/>
  <c r="F115"/>
  <c r="E115"/>
  <c r="B115"/>
  <c r="AT114"/>
  <c r="AS114"/>
  <c r="AR114"/>
  <c r="AQ114"/>
  <c r="AP114"/>
  <c r="AO114"/>
  <c r="AN114"/>
  <c r="AM114"/>
  <c r="AL114"/>
  <c r="AK114"/>
  <c r="AJ114"/>
  <c r="AI114"/>
  <c r="AH114"/>
  <c r="AG114"/>
  <c r="AF114"/>
  <c r="AE114"/>
  <c r="AD114"/>
  <c r="AC114"/>
  <c r="AB114"/>
  <c r="AA114"/>
  <c r="Z114"/>
  <c r="Y114"/>
  <c r="X114"/>
  <c r="W114"/>
  <c r="V114"/>
  <c r="U114"/>
  <c r="T114"/>
  <c r="S114"/>
  <c r="R114"/>
  <c r="Q114"/>
  <c r="P114"/>
  <c r="O114"/>
  <c r="N114"/>
  <c r="M114"/>
  <c r="L114"/>
  <c r="K114"/>
  <c r="J114"/>
  <c r="I114"/>
  <c r="H114"/>
  <c r="G114"/>
  <c r="F114"/>
  <c r="E114"/>
  <c r="B114"/>
  <c r="AT113"/>
  <c r="AS113"/>
  <c r="AR113"/>
  <c r="AQ113"/>
  <c r="AP113"/>
  <c r="AO113"/>
  <c r="AN113"/>
  <c r="AM113"/>
  <c r="AL113"/>
  <c r="AK113"/>
  <c r="AJ113"/>
  <c r="AI113"/>
  <c r="AH113"/>
  <c r="AG113"/>
  <c r="AF113"/>
  <c r="AE113"/>
  <c r="AD113"/>
  <c r="AC113"/>
  <c r="AB113"/>
  <c r="AA113"/>
  <c r="Z113"/>
  <c r="Y113"/>
  <c r="X113"/>
  <c r="W113"/>
  <c r="V113"/>
  <c r="U113"/>
  <c r="T113"/>
  <c r="S113"/>
  <c r="R113"/>
  <c r="Q113"/>
  <c r="P113"/>
  <c r="O113"/>
  <c r="N113"/>
  <c r="M113"/>
  <c r="L113"/>
  <c r="K113"/>
  <c r="J113"/>
  <c r="I113"/>
  <c r="H113"/>
  <c r="G113"/>
  <c r="F113"/>
  <c r="E113"/>
  <c r="B113"/>
  <c r="AV207" i="6"/>
  <c r="AU207"/>
  <c r="AV206"/>
  <c r="AU206"/>
  <c r="AV205"/>
  <c r="AU205"/>
  <c r="AV204"/>
  <c r="AU204"/>
  <c r="AV203"/>
  <c r="AU203"/>
  <c r="AV202"/>
  <c r="AU202"/>
  <c r="AV201"/>
  <c r="JQ225" s="1"/>
  <c r="AU201"/>
  <c r="AV200"/>
  <c r="AU200"/>
  <c r="JH224" s="1"/>
  <c r="AV199"/>
  <c r="JS223" s="1"/>
  <c r="AU199"/>
  <c r="AV198"/>
  <c r="JS222" s="1"/>
  <c r="AU198"/>
  <c r="JG222" s="1"/>
  <c r="AT195"/>
  <c r="JH219" s="1"/>
  <c r="AS195"/>
  <c r="IV219" s="1"/>
  <c r="AR195"/>
  <c r="IJ219" s="1"/>
  <c r="AQ195"/>
  <c r="HX219" s="1"/>
  <c r="AP195"/>
  <c r="HL219" s="1"/>
  <c r="AO195"/>
  <c r="GZ219" s="1"/>
  <c r="AN195"/>
  <c r="GN219" s="1"/>
  <c r="AM195"/>
  <c r="GB219" s="1"/>
  <c r="AL195"/>
  <c r="FP219" s="1"/>
  <c r="AK195"/>
  <c r="FD219" s="1"/>
  <c r="AJ195"/>
  <c r="ER219" s="1"/>
  <c r="AI195"/>
  <c r="EF219" s="1"/>
  <c r="AH195"/>
  <c r="DT219" s="1"/>
  <c r="AG195"/>
  <c r="DH219" s="1"/>
  <c r="AF195"/>
  <c r="CV219" s="1"/>
  <c r="AE195"/>
  <c r="CJ219" s="1"/>
  <c r="AD195"/>
  <c r="BX219" s="1"/>
  <c r="AC195"/>
  <c r="BL219" s="1"/>
  <c r="AB195"/>
  <c r="AZ219" s="1"/>
  <c r="AA195"/>
  <c r="AL219" s="1"/>
  <c r="Z195"/>
  <c r="Z219" s="1"/>
  <c r="AU194"/>
  <c r="AV194" s="1"/>
  <c r="AT194"/>
  <c r="JG218" s="1"/>
  <c r="AS194"/>
  <c r="IU218" s="1"/>
  <c r="AR194"/>
  <c r="II218" s="1"/>
  <c r="AQ194"/>
  <c r="HW218" s="1"/>
  <c r="AP194"/>
  <c r="HK218" s="1"/>
  <c r="AO194"/>
  <c r="GY218" s="1"/>
  <c r="AN194"/>
  <c r="GM218" s="1"/>
  <c r="AM194"/>
  <c r="GA218" s="1"/>
  <c r="AL194"/>
  <c r="FO218" s="1"/>
  <c r="AK194"/>
  <c r="FC218" s="1"/>
  <c r="AJ194"/>
  <c r="EQ218" s="1"/>
  <c r="AI194"/>
  <c r="EE218" s="1"/>
  <c r="AH194"/>
  <c r="DS218" s="1"/>
  <c r="AG194"/>
  <c r="DG218" s="1"/>
  <c r="AF194"/>
  <c r="CU218" s="1"/>
  <c r="AE194"/>
  <c r="CI218" s="1"/>
  <c r="AD194"/>
  <c r="BW218" s="1"/>
  <c r="AC194"/>
  <c r="BK218" s="1"/>
  <c r="AB194"/>
  <c r="AY218" s="1"/>
  <c r="AA194"/>
  <c r="AM218" s="1"/>
  <c r="Z194"/>
  <c r="AA218" s="1"/>
  <c r="AT193"/>
  <c r="JH217" s="1"/>
  <c r="AS193"/>
  <c r="IV217" s="1"/>
  <c r="AR193"/>
  <c r="IJ217" s="1"/>
  <c r="AQ193"/>
  <c r="HX217" s="1"/>
  <c r="AP193"/>
  <c r="HL217" s="1"/>
  <c r="AO193"/>
  <c r="GZ217" s="1"/>
  <c r="AN193"/>
  <c r="GN217" s="1"/>
  <c r="AM193"/>
  <c r="GB217" s="1"/>
  <c r="AL193"/>
  <c r="FP217" s="1"/>
  <c r="AK193"/>
  <c r="FD217" s="1"/>
  <c r="AJ193"/>
  <c r="ER217" s="1"/>
  <c r="AI193"/>
  <c r="EF217" s="1"/>
  <c r="AH193"/>
  <c r="DT217" s="1"/>
  <c r="AG193"/>
  <c r="DH217" s="1"/>
  <c r="AF193"/>
  <c r="CV217" s="1"/>
  <c r="AE193"/>
  <c r="CJ217" s="1"/>
  <c r="AD193"/>
  <c r="BX217" s="1"/>
  <c r="AC193"/>
  <c r="BL217" s="1"/>
  <c r="AB193"/>
  <c r="AZ217" s="1"/>
  <c r="AA193"/>
  <c r="AL217" s="1"/>
  <c r="Z193"/>
  <c r="Z217" s="1"/>
  <c r="AU192"/>
  <c r="AV192" s="1"/>
  <c r="AT192"/>
  <c r="JG216" s="1"/>
  <c r="AS192"/>
  <c r="IU216" s="1"/>
  <c r="AR192"/>
  <c r="II216" s="1"/>
  <c r="AQ192"/>
  <c r="HW216" s="1"/>
  <c r="AP192"/>
  <c r="HK216" s="1"/>
  <c r="AO192"/>
  <c r="GY216" s="1"/>
  <c r="AN192"/>
  <c r="GM216" s="1"/>
  <c r="AM192"/>
  <c r="GA216" s="1"/>
  <c r="AL192"/>
  <c r="FO216" s="1"/>
  <c r="AK192"/>
  <c r="FC216" s="1"/>
  <c r="AJ192"/>
  <c r="EQ216" s="1"/>
  <c r="AI192"/>
  <c r="EE216" s="1"/>
  <c r="AH192"/>
  <c r="DS216" s="1"/>
  <c r="AG192"/>
  <c r="DG216" s="1"/>
  <c r="AF192"/>
  <c r="CU216" s="1"/>
  <c r="AE192"/>
  <c r="CI216" s="1"/>
  <c r="AD192"/>
  <c r="BW216" s="1"/>
  <c r="AC192"/>
  <c r="BK216" s="1"/>
  <c r="AB192"/>
  <c r="AY216" s="1"/>
  <c r="AA192"/>
  <c r="AM216" s="1"/>
  <c r="Z192"/>
  <c r="AA216" s="1"/>
  <c r="AT191"/>
  <c r="JH215" s="1"/>
  <c r="AS191"/>
  <c r="IV215" s="1"/>
  <c r="AR191"/>
  <c r="IJ215" s="1"/>
  <c r="AQ191"/>
  <c r="HX215" s="1"/>
  <c r="AP191"/>
  <c r="HL215" s="1"/>
  <c r="AO191"/>
  <c r="GZ215" s="1"/>
  <c r="AN191"/>
  <c r="GN215" s="1"/>
  <c r="AM191"/>
  <c r="GB215" s="1"/>
  <c r="AL191"/>
  <c r="FP215" s="1"/>
  <c r="AK191"/>
  <c r="FD215" s="1"/>
  <c r="AJ191"/>
  <c r="ER215" s="1"/>
  <c r="AI191"/>
  <c r="EF215" s="1"/>
  <c r="AH191"/>
  <c r="DT215" s="1"/>
  <c r="AG191"/>
  <c r="DH215" s="1"/>
  <c r="AF191"/>
  <c r="CV215" s="1"/>
  <c r="AE191"/>
  <c r="CJ215" s="1"/>
  <c r="AD191"/>
  <c r="BX215" s="1"/>
  <c r="AC191"/>
  <c r="BL215" s="1"/>
  <c r="AB191"/>
  <c r="AZ215" s="1"/>
  <c r="AA191"/>
  <c r="AL215" s="1"/>
  <c r="Z191"/>
  <c r="Z215" s="1"/>
  <c r="AU190"/>
  <c r="AV190" s="1"/>
  <c r="AT190"/>
  <c r="JG214" s="1"/>
  <c r="AS190"/>
  <c r="IU214" s="1"/>
  <c r="AR190"/>
  <c r="II214" s="1"/>
  <c r="AQ190"/>
  <c r="HW214" s="1"/>
  <c r="AP190"/>
  <c r="HK214" s="1"/>
  <c r="AO190"/>
  <c r="GY214" s="1"/>
  <c r="AN190"/>
  <c r="GM214" s="1"/>
  <c r="AM190"/>
  <c r="GA214" s="1"/>
  <c r="AL190"/>
  <c r="FO214" s="1"/>
  <c r="AK190"/>
  <c r="FC214" s="1"/>
  <c r="AJ190"/>
  <c r="EQ214" s="1"/>
  <c r="AI190"/>
  <c r="EE214" s="1"/>
  <c r="AH190"/>
  <c r="DS214" s="1"/>
  <c r="AG190"/>
  <c r="DG214" s="1"/>
  <c r="AF190"/>
  <c r="CU214" s="1"/>
  <c r="AE190"/>
  <c r="CI214" s="1"/>
  <c r="AD190"/>
  <c r="BW214" s="1"/>
  <c r="AC190"/>
  <c r="BK214" s="1"/>
  <c r="AB190"/>
  <c r="AY214" s="1"/>
  <c r="AA190"/>
  <c r="AM214" s="1"/>
  <c r="Z190"/>
  <c r="AA214" s="1"/>
  <c r="AT189"/>
  <c r="JH213" s="1"/>
  <c r="AS189"/>
  <c r="IV213" s="1"/>
  <c r="AR189"/>
  <c r="IJ213" s="1"/>
  <c r="AQ189"/>
  <c r="HX213" s="1"/>
  <c r="AP189"/>
  <c r="HL213" s="1"/>
  <c r="AO189"/>
  <c r="GZ213" s="1"/>
  <c r="AN189"/>
  <c r="GN213" s="1"/>
  <c r="AM189"/>
  <c r="GB213" s="1"/>
  <c r="AL189"/>
  <c r="FP213" s="1"/>
  <c r="AK189"/>
  <c r="FD213" s="1"/>
  <c r="AJ189"/>
  <c r="ER213" s="1"/>
  <c r="AI189"/>
  <c r="EF213" s="1"/>
  <c r="AH189"/>
  <c r="DT213" s="1"/>
  <c r="AG189"/>
  <c r="DH213" s="1"/>
  <c r="AF189"/>
  <c r="CV213" s="1"/>
  <c r="AE189"/>
  <c r="CJ213" s="1"/>
  <c r="AD189"/>
  <c r="BX213" s="1"/>
  <c r="AC189"/>
  <c r="BL213" s="1"/>
  <c r="AB189"/>
  <c r="AZ213" s="1"/>
  <c r="AA189"/>
  <c r="AL213" s="1"/>
  <c r="Z189"/>
  <c r="Z213" s="1"/>
  <c r="AU188"/>
  <c r="AV188" s="1"/>
  <c r="AT188"/>
  <c r="JG212" s="1"/>
  <c r="AS188"/>
  <c r="IU212" s="1"/>
  <c r="AR188"/>
  <c r="II212" s="1"/>
  <c r="AQ188"/>
  <c r="HW212" s="1"/>
  <c r="AP188"/>
  <c r="HK212" s="1"/>
  <c r="AO188"/>
  <c r="GY212" s="1"/>
  <c r="AN188"/>
  <c r="GM212" s="1"/>
  <c r="AM188"/>
  <c r="GA212" s="1"/>
  <c r="AL188"/>
  <c r="FO212" s="1"/>
  <c r="AK188"/>
  <c r="FC212" s="1"/>
  <c r="AJ188"/>
  <c r="EQ212" s="1"/>
  <c r="AI188"/>
  <c r="EE212" s="1"/>
  <c r="AH188"/>
  <c r="DS212" s="1"/>
  <c r="AG188"/>
  <c r="DG212" s="1"/>
  <c r="AF188"/>
  <c r="CU212" s="1"/>
  <c r="AE188"/>
  <c r="CI212" s="1"/>
  <c r="AD188"/>
  <c r="BW212" s="1"/>
  <c r="AC188"/>
  <c r="BK212" s="1"/>
  <c r="AB188"/>
  <c r="AY212" s="1"/>
  <c r="AA188"/>
  <c r="AM212" s="1"/>
  <c r="Z188"/>
  <c r="AA212" s="1"/>
  <c r="AT187"/>
  <c r="JH211" s="1"/>
  <c r="AS187"/>
  <c r="IV211" s="1"/>
  <c r="AR187"/>
  <c r="IJ211" s="1"/>
  <c r="AQ187"/>
  <c r="HX211" s="1"/>
  <c r="AP187"/>
  <c r="HL211" s="1"/>
  <c r="AO187"/>
  <c r="GZ211" s="1"/>
  <c r="AN187"/>
  <c r="GN211" s="1"/>
  <c r="AM187"/>
  <c r="GB211" s="1"/>
  <c r="AL187"/>
  <c r="FP211" s="1"/>
  <c r="AK187"/>
  <c r="FD211" s="1"/>
  <c r="AJ187"/>
  <c r="ER211" s="1"/>
  <c r="AI187"/>
  <c r="EF211" s="1"/>
  <c r="AH187"/>
  <c r="DT211" s="1"/>
  <c r="AG187"/>
  <c r="DH211" s="1"/>
  <c r="AF187"/>
  <c r="CV211" s="1"/>
  <c r="AE187"/>
  <c r="CJ211" s="1"/>
  <c r="AD187"/>
  <c r="BX211" s="1"/>
  <c r="AC187"/>
  <c r="BL211" s="1"/>
  <c r="AB187"/>
  <c r="AZ211" s="1"/>
  <c r="AA187"/>
  <c r="AL211" s="1"/>
  <c r="Z187"/>
  <c r="Z211" s="1"/>
  <c r="AU186"/>
  <c r="AV186" s="1"/>
  <c r="AT186"/>
  <c r="JG210" s="1"/>
  <c r="AS186"/>
  <c r="IU210" s="1"/>
  <c r="AR186"/>
  <c r="II210" s="1"/>
  <c r="AQ186"/>
  <c r="HW210" s="1"/>
  <c r="AP186"/>
  <c r="HK210" s="1"/>
  <c r="AO186"/>
  <c r="GY210" s="1"/>
  <c r="AN186"/>
  <c r="GM210" s="1"/>
  <c r="AM186"/>
  <c r="GA210" s="1"/>
  <c r="AL186"/>
  <c r="FO210" s="1"/>
  <c r="AK186"/>
  <c r="FC210" s="1"/>
  <c r="AJ186"/>
  <c r="EQ210" s="1"/>
  <c r="AI186"/>
  <c r="EE210" s="1"/>
  <c r="AH186"/>
  <c r="DS210" s="1"/>
  <c r="AG186"/>
  <c r="DG210" s="1"/>
  <c r="AF186"/>
  <c r="CU210" s="1"/>
  <c r="AE186"/>
  <c r="CI210" s="1"/>
  <c r="AD186"/>
  <c r="BW210" s="1"/>
  <c r="AC186"/>
  <c r="BK210" s="1"/>
  <c r="AB186"/>
  <c r="AY210" s="1"/>
  <c r="AA186"/>
  <c r="AM210" s="1"/>
  <c r="Z186"/>
  <c r="AA210" s="1"/>
  <c r="AT163"/>
  <c r="AS163"/>
  <c r="AR163"/>
  <c r="AQ163"/>
  <c r="AP163"/>
  <c r="AO163"/>
  <c r="AN163"/>
  <c r="AM163"/>
  <c r="AL163"/>
  <c r="AK163"/>
  <c r="AJ163"/>
  <c r="AI163"/>
  <c r="AH163"/>
  <c r="AG163"/>
  <c r="AF163"/>
  <c r="AE163"/>
  <c r="AD163"/>
  <c r="AC163"/>
  <c r="AB163"/>
  <c r="AA163"/>
  <c r="Z163"/>
  <c r="Y163"/>
  <c r="X163"/>
  <c r="W163"/>
  <c r="V163"/>
  <c r="U163"/>
  <c r="T163"/>
  <c r="S163"/>
  <c r="R163"/>
  <c r="Q163"/>
  <c r="P163"/>
  <c r="O163"/>
  <c r="N163"/>
  <c r="M163"/>
  <c r="L163"/>
  <c r="K163"/>
  <c r="J163"/>
  <c r="I163"/>
  <c r="H163"/>
  <c r="G163"/>
  <c r="F163"/>
  <c r="E163"/>
  <c r="C163"/>
  <c r="B163"/>
  <c r="AT162"/>
  <c r="AS162"/>
  <c r="AR162"/>
  <c r="AQ162"/>
  <c r="AP162"/>
  <c r="AO162"/>
  <c r="AN162"/>
  <c r="AM162"/>
  <c r="AL162"/>
  <c r="AK162"/>
  <c r="AJ162"/>
  <c r="AI162"/>
  <c r="AH162"/>
  <c r="AG162"/>
  <c r="AF162"/>
  <c r="AE162"/>
  <c r="AD162"/>
  <c r="AC162"/>
  <c r="AB162"/>
  <c r="AA162"/>
  <c r="Z162"/>
  <c r="Y162"/>
  <c r="X162"/>
  <c r="W162"/>
  <c r="V162"/>
  <c r="U162"/>
  <c r="T162"/>
  <c r="S162"/>
  <c r="R162"/>
  <c r="Q162"/>
  <c r="P162"/>
  <c r="O162"/>
  <c r="N162"/>
  <c r="M162"/>
  <c r="L162"/>
  <c r="K162"/>
  <c r="J162"/>
  <c r="I162"/>
  <c r="H162"/>
  <c r="G162"/>
  <c r="F162"/>
  <c r="E162"/>
  <c r="C162"/>
  <c r="B162"/>
  <c r="AT161"/>
  <c r="AS161"/>
  <c r="AR161"/>
  <c r="AQ161"/>
  <c r="AP161"/>
  <c r="AO161"/>
  <c r="AN161"/>
  <c r="AM161"/>
  <c r="AL161"/>
  <c r="AK161"/>
  <c r="AJ161"/>
  <c r="AI161"/>
  <c r="AH161"/>
  <c r="AG161"/>
  <c r="AF161"/>
  <c r="AE161"/>
  <c r="AD161"/>
  <c r="AC161"/>
  <c r="AB161"/>
  <c r="AA161"/>
  <c r="Z161"/>
  <c r="Y161"/>
  <c r="X161"/>
  <c r="W161"/>
  <c r="V161"/>
  <c r="U161"/>
  <c r="T161"/>
  <c r="S161"/>
  <c r="R161"/>
  <c r="Q161"/>
  <c r="P161"/>
  <c r="O161"/>
  <c r="N161"/>
  <c r="M161"/>
  <c r="L161"/>
  <c r="K161"/>
  <c r="J161"/>
  <c r="I161"/>
  <c r="H161"/>
  <c r="G161"/>
  <c r="F161"/>
  <c r="E161"/>
  <c r="C161"/>
  <c r="B161"/>
  <c r="AT160"/>
  <c r="AS160"/>
  <c r="AR160"/>
  <c r="AQ160"/>
  <c r="AP160"/>
  <c r="AO160"/>
  <c r="AN160"/>
  <c r="AM160"/>
  <c r="AL160"/>
  <c r="AK160"/>
  <c r="AJ160"/>
  <c r="AI160"/>
  <c r="AH160"/>
  <c r="AG160"/>
  <c r="AF160"/>
  <c r="AE160"/>
  <c r="AD160"/>
  <c r="AC160"/>
  <c r="AB160"/>
  <c r="AA160"/>
  <c r="Z160"/>
  <c r="Y160"/>
  <c r="X160"/>
  <c r="W160"/>
  <c r="V160"/>
  <c r="U160"/>
  <c r="T160"/>
  <c r="S160"/>
  <c r="R160"/>
  <c r="Q160"/>
  <c r="P160"/>
  <c r="O160"/>
  <c r="N160"/>
  <c r="M160"/>
  <c r="L160"/>
  <c r="K160"/>
  <c r="J160"/>
  <c r="I160"/>
  <c r="H160"/>
  <c r="G160"/>
  <c r="F160"/>
  <c r="E160"/>
  <c r="C160"/>
  <c r="B160"/>
  <c r="AT159"/>
  <c r="AS159"/>
  <c r="AR159"/>
  <c r="AQ159"/>
  <c r="AP159"/>
  <c r="AO159"/>
  <c r="AN159"/>
  <c r="AM159"/>
  <c r="AL159"/>
  <c r="AK159"/>
  <c r="AJ159"/>
  <c r="AI159"/>
  <c r="AH159"/>
  <c r="AG159"/>
  <c r="AF159"/>
  <c r="AE159"/>
  <c r="AD159"/>
  <c r="AC159"/>
  <c r="AB159"/>
  <c r="AA159"/>
  <c r="Z159"/>
  <c r="Y159"/>
  <c r="X159"/>
  <c r="W159"/>
  <c r="V159"/>
  <c r="U159"/>
  <c r="T159"/>
  <c r="S159"/>
  <c r="R159"/>
  <c r="Q159"/>
  <c r="P159"/>
  <c r="O159"/>
  <c r="N159"/>
  <c r="M159"/>
  <c r="L159"/>
  <c r="K159"/>
  <c r="J159"/>
  <c r="I159"/>
  <c r="H159"/>
  <c r="G159"/>
  <c r="F159"/>
  <c r="E159"/>
  <c r="C159"/>
  <c r="B159"/>
  <c r="AT158"/>
  <c r="AS158"/>
  <c r="AR158"/>
  <c r="AQ158"/>
  <c r="AP158"/>
  <c r="AO158"/>
  <c r="AN158"/>
  <c r="AM158"/>
  <c r="AL158"/>
  <c r="AK158"/>
  <c r="AJ158"/>
  <c r="AI158"/>
  <c r="AH158"/>
  <c r="AG158"/>
  <c r="AF158"/>
  <c r="AE158"/>
  <c r="AD158"/>
  <c r="AC158"/>
  <c r="AB158"/>
  <c r="AA158"/>
  <c r="Z158"/>
  <c r="Y158"/>
  <c r="X158"/>
  <c r="W158"/>
  <c r="V158"/>
  <c r="U158"/>
  <c r="T158"/>
  <c r="S158"/>
  <c r="R158"/>
  <c r="Q158"/>
  <c r="P158"/>
  <c r="O158"/>
  <c r="N158"/>
  <c r="M158"/>
  <c r="L158"/>
  <c r="K158"/>
  <c r="J158"/>
  <c r="I158"/>
  <c r="H158"/>
  <c r="G158"/>
  <c r="F158"/>
  <c r="E158"/>
  <c r="C158"/>
  <c r="B158"/>
  <c r="AT157"/>
  <c r="AS157"/>
  <c r="AR157"/>
  <c r="AQ157"/>
  <c r="AP157"/>
  <c r="AO157"/>
  <c r="AN157"/>
  <c r="AM157"/>
  <c r="AL157"/>
  <c r="AK157"/>
  <c r="AJ157"/>
  <c r="AI157"/>
  <c r="AH157"/>
  <c r="AG157"/>
  <c r="AF157"/>
  <c r="AE157"/>
  <c r="AD157"/>
  <c r="AC157"/>
  <c r="AB157"/>
  <c r="AA157"/>
  <c r="Z157"/>
  <c r="Y157"/>
  <c r="X157"/>
  <c r="W157"/>
  <c r="V157"/>
  <c r="U157"/>
  <c r="T157"/>
  <c r="S157"/>
  <c r="R157"/>
  <c r="Q157"/>
  <c r="P157"/>
  <c r="O157"/>
  <c r="N157"/>
  <c r="M157"/>
  <c r="L157"/>
  <c r="K157"/>
  <c r="J157"/>
  <c r="I157"/>
  <c r="H157"/>
  <c r="G157"/>
  <c r="F157"/>
  <c r="E157"/>
  <c r="C157"/>
  <c r="B157"/>
  <c r="AT156"/>
  <c r="AS156"/>
  <c r="AR156"/>
  <c r="AQ156"/>
  <c r="AP156"/>
  <c r="AO156"/>
  <c r="AN156"/>
  <c r="AM156"/>
  <c r="AL156"/>
  <c r="AK156"/>
  <c r="AJ156"/>
  <c r="AI156"/>
  <c r="AH156"/>
  <c r="AG156"/>
  <c r="AF156"/>
  <c r="AE156"/>
  <c r="AD156"/>
  <c r="AC156"/>
  <c r="AB156"/>
  <c r="AA156"/>
  <c r="Z156"/>
  <c r="Y156"/>
  <c r="X156"/>
  <c r="W156"/>
  <c r="V156"/>
  <c r="U156"/>
  <c r="T156"/>
  <c r="S156"/>
  <c r="R156"/>
  <c r="Q156"/>
  <c r="P156"/>
  <c r="O156"/>
  <c r="N156"/>
  <c r="M156"/>
  <c r="L156"/>
  <c r="K156"/>
  <c r="J156"/>
  <c r="I156"/>
  <c r="H156"/>
  <c r="G156"/>
  <c r="F156"/>
  <c r="E156"/>
  <c r="C156"/>
  <c r="B156"/>
  <c r="AT155"/>
  <c r="AS155"/>
  <c r="AR155"/>
  <c r="AQ155"/>
  <c r="AP155"/>
  <c r="AO155"/>
  <c r="AN155"/>
  <c r="AM155"/>
  <c r="AL155"/>
  <c r="AK155"/>
  <c r="AJ155"/>
  <c r="AI155"/>
  <c r="AH155"/>
  <c r="AG155"/>
  <c r="AF155"/>
  <c r="AE155"/>
  <c r="AD155"/>
  <c r="AC155"/>
  <c r="AB155"/>
  <c r="AA155"/>
  <c r="Z155"/>
  <c r="Y155"/>
  <c r="X155"/>
  <c r="W155"/>
  <c r="V155"/>
  <c r="U155"/>
  <c r="T155"/>
  <c r="S155"/>
  <c r="R155"/>
  <c r="Q155"/>
  <c r="P155"/>
  <c r="O155"/>
  <c r="N155"/>
  <c r="M155"/>
  <c r="L155"/>
  <c r="K155"/>
  <c r="J155"/>
  <c r="I155"/>
  <c r="H155"/>
  <c r="G155"/>
  <c r="F155"/>
  <c r="E155"/>
  <c r="C155"/>
  <c r="B155"/>
  <c r="AT154"/>
  <c r="AS154"/>
  <c r="AR154"/>
  <c r="AQ154"/>
  <c r="AP154"/>
  <c r="AO154"/>
  <c r="AN154"/>
  <c r="AM154"/>
  <c r="AL154"/>
  <c r="AK154"/>
  <c r="AJ154"/>
  <c r="AI154"/>
  <c r="AH154"/>
  <c r="AG154"/>
  <c r="AF154"/>
  <c r="AE154"/>
  <c r="AD154"/>
  <c r="AC154"/>
  <c r="AB154"/>
  <c r="AA154"/>
  <c r="Z154"/>
  <c r="Y154"/>
  <c r="X154"/>
  <c r="W154"/>
  <c r="V154"/>
  <c r="U154"/>
  <c r="T154"/>
  <c r="S154"/>
  <c r="R154"/>
  <c r="Q154"/>
  <c r="P154"/>
  <c r="O154"/>
  <c r="N154"/>
  <c r="M154"/>
  <c r="L154"/>
  <c r="K154"/>
  <c r="J154"/>
  <c r="I154"/>
  <c r="H154"/>
  <c r="G154"/>
  <c r="F154"/>
  <c r="E154"/>
  <c r="C154"/>
  <c r="B154"/>
  <c r="AT153"/>
  <c r="AS153"/>
  <c r="AR153"/>
  <c r="AQ153"/>
  <c r="AP153"/>
  <c r="AO153"/>
  <c r="AN153"/>
  <c r="AM153"/>
  <c r="AL153"/>
  <c r="AK153"/>
  <c r="AJ153"/>
  <c r="AI153"/>
  <c r="AH153"/>
  <c r="AG153"/>
  <c r="AF153"/>
  <c r="AE153"/>
  <c r="AD153"/>
  <c r="AC153"/>
  <c r="AB153"/>
  <c r="AA153"/>
  <c r="Z153"/>
  <c r="Y153"/>
  <c r="X153"/>
  <c r="W153"/>
  <c r="V153"/>
  <c r="U153"/>
  <c r="T153"/>
  <c r="S153"/>
  <c r="R153"/>
  <c r="Q153"/>
  <c r="P153"/>
  <c r="O153"/>
  <c r="N153"/>
  <c r="M153"/>
  <c r="L153"/>
  <c r="K153"/>
  <c r="J153"/>
  <c r="I153"/>
  <c r="H153"/>
  <c r="G153"/>
  <c r="F153"/>
  <c r="E153"/>
  <c r="C153"/>
  <c r="B153"/>
  <c r="AT152"/>
  <c r="AS152"/>
  <c r="AR152"/>
  <c r="AQ152"/>
  <c r="AP152"/>
  <c r="AO152"/>
  <c r="AN152"/>
  <c r="AM152"/>
  <c r="AL152"/>
  <c r="AK152"/>
  <c r="AJ152"/>
  <c r="AI152"/>
  <c r="AH152"/>
  <c r="AG152"/>
  <c r="AF152"/>
  <c r="AE152"/>
  <c r="AD152"/>
  <c r="AC152"/>
  <c r="AB152"/>
  <c r="AA152"/>
  <c r="Z152"/>
  <c r="Y152"/>
  <c r="X152"/>
  <c r="W152"/>
  <c r="V152"/>
  <c r="U152"/>
  <c r="T152"/>
  <c r="S152"/>
  <c r="R152"/>
  <c r="Q152"/>
  <c r="P152"/>
  <c r="O152"/>
  <c r="N152"/>
  <c r="M152"/>
  <c r="L152"/>
  <c r="K152"/>
  <c r="J152"/>
  <c r="I152"/>
  <c r="H152"/>
  <c r="G152"/>
  <c r="F152"/>
  <c r="E152"/>
  <c r="C152"/>
  <c r="B152"/>
  <c r="AT151"/>
  <c r="AS151"/>
  <c r="AR151"/>
  <c r="AQ151"/>
  <c r="AP151"/>
  <c r="AO151"/>
  <c r="AN151"/>
  <c r="AM151"/>
  <c r="AL151"/>
  <c r="AK151"/>
  <c r="AJ151"/>
  <c r="AI151"/>
  <c r="AH151"/>
  <c r="AG151"/>
  <c r="AF151"/>
  <c r="AE151"/>
  <c r="AD151"/>
  <c r="AC151"/>
  <c r="AB151"/>
  <c r="AA151"/>
  <c r="Z151"/>
  <c r="Y151"/>
  <c r="X151"/>
  <c r="W151"/>
  <c r="V151"/>
  <c r="U151"/>
  <c r="T151"/>
  <c r="S151"/>
  <c r="R151"/>
  <c r="Q151"/>
  <c r="P151"/>
  <c r="O151"/>
  <c r="N151"/>
  <c r="M151"/>
  <c r="L151"/>
  <c r="K151"/>
  <c r="J151"/>
  <c r="I151"/>
  <c r="H151"/>
  <c r="G151"/>
  <c r="F151"/>
  <c r="E151"/>
  <c r="C151"/>
  <c r="B151"/>
  <c r="AT150"/>
  <c r="AS150"/>
  <c r="AR150"/>
  <c r="AQ150"/>
  <c r="AP150"/>
  <c r="AO150"/>
  <c r="AN150"/>
  <c r="AM150"/>
  <c r="AL150"/>
  <c r="AK150"/>
  <c r="AJ150"/>
  <c r="AI150"/>
  <c r="AH150"/>
  <c r="AG150"/>
  <c r="AF150"/>
  <c r="AE150"/>
  <c r="AD150"/>
  <c r="AC150"/>
  <c r="AB150"/>
  <c r="AA150"/>
  <c r="Z150"/>
  <c r="Y150"/>
  <c r="X150"/>
  <c r="W150"/>
  <c r="V150"/>
  <c r="U150"/>
  <c r="T150"/>
  <c r="S150"/>
  <c r="R150"/>
  <c r="Q150"/>
  <c r="P150"/>
  <c r="O150"/>
  <c r="N150"/>
  <c r="M150"/>
  <c r="L150"/>
  <c r="K150"/>
  <c r="J150"/>
  <c r="I150"/>
  <c r="H150"/>
  <c r="G150"/>
  <c r="F150"/>
  <c r="E150"/>
  <c r="C150"/>
  <c r="B150"/>
  <c r="AT149"/>
  <c r="AS149"/>
  <c r="AR149"/>
  <c r="AQ149"/>
  <c r="AP149"/>
  <c r="AO149"/>
  <c r="AN149"/>
  <c r="AM149"/>
  <c r="AL149"/>
  <c r="AK149"/>
  <c r="AJ149"/>
  <c r="AI149"/>
  <c r="AH149"/>
  <c r="AG149"/>
  <c r="AF149"/>
  <c r="AE149"/>
  <c r="AD149"/>
  <c r="AC149"/>
  <c r="AB149"/>
  <c r="AA149"/>
  <c r="Z149"/>
  <c r="Y149"/>
  <c r="X149"/>
  <c r="W149"/>
  <c r="V149"/>
  <c r="U149"/>
  <c r="T149"/>
  <c r="S149"/>
  <c r="R149"/>
  <c r="Q149"/>
  <c r="P149"/>
  <c r="O149"/>
  <c r="N149"/>
  <c r="M149"/>
  <c r="L149"/>
  <c r="K149"/>
  <c r="J149"/>
  <c r="I149"/>
  <c r="H149"/>
  <c r="G149"/>
  <c r="F149"/>
  <c r="E149"/>
  <c r="C149"/>
  <c r="B149"/>
  <c r="AT145"/>
  <c r="AT206" s="1"/>
  <c r="AS145"/>
  <c r="AS206" s="1"/>
  <c r="AR145"/>
  <c r="AR206" s="1"/>
  <c r="AQ145"/>
  <c r="AQ206" s="1"/>
  <c r="AP145"/>
  <c r="AP206" s="1"/>
  <c r="AO145"/>
  <c r="AO206" s="1"/>
  <c r="AN145"/>
  <c r="AN206" s="1"/>
  <c r="AM145"/>
  <c r="AM206" s="1"/>
  <c r="AL145"/>
  <c r="AL206" s="1"/>
  <c r="AK145"/>
  <c r="AK206" s="1"/>
  <c r="AJ145"/>
  <c r="AJ206" s="1"/>
  <c r="AI145"/>
  <c r="AI206" s="1"/>
  <c r="AH145"/>
  <c r="AH206" s="1"/>
  <c r="AG145"/>
  <c r="AG206" s="1"/>
  <c r="AF145"/>
  <c r="AF206" s="1"/>
  <c r="AE145"/>
  <c r="AE206" s="1"/>
  <c r="AD145"/>
  <c r="AD206" s="1"/>
  <c r="AC145"/>
  <c r="AC206" s="1"/>
  <c r="AB145"/>
  <c r="AB206" s="1"/>
  <c r="AA145"/>
  <c r="AA206" s="1"/>
  <c r="Z145"/>
  <c r="Z206" s="1"/>
  <c r="Y145"/>
  <c r="X145"/>
  <c r="W145"/>
  <c r="V145"/>
  <c r="U145"/>
  <c r="T145"/>
  <c r="S145"/>
  <c r="R145"/>
  <c r="Q145"/>
  <c r="P145"/>
  <c r="O145"/>
  <c r="N145"/>
  <c r="M145"/>
  <c r="L145"/>
  <c r="K145"/>
  <c r="J145"/>
  <c r="I145"/>
  <c r="H145"/>
  <c r="G145"/>
  <c r="F145"/>
  <c r="E145"/>
  <c r="C145"/>
  <c r="B145"/>
  <c r="AT144"/>
  <c r="AS144"/>
  <c r="AR144"/>
  <c r="AQ144"/>
  <c r="AP144"/>
  <c r="AO144"/>
  <c r="AN144"/>
  <c r="AM144"/>
  <c r="AL144"/>
  <c r="AK144"/>
  <c r="AJ144"/>
  <c r="AI144"/>
  <c r="AH144"/>
  <c r="AG144"/>
  <c r="AF144"/>
  <c r="AE144"/>
  <c r="AD144"/>
  <c r="AC144"/>
  <c r="AB144"/>
  <c r="AA144"/>
  <c r="Z144"/>
  <c r="Y144"/>
  <c r="X144"/>
  <c r="W144"/>
  <c r="V144"/>
  <c r="U144"/>
  <c r="T144"/>
  <c r="S144"/>
  <c r="R144"/>
  <c r="Q144"/>
  <c r="P144"/>
  <c r="O144"/>
  <c r="N144"/>
  <c r="M144"/>
  <c r="L144"/>
  <c r="K144"/>
  <c r="J144"/>
  <c r="I144"/>
  <c r="H144"/>
  <c r="G144"/>
  <c r="F144"/>
  <c r="E144"/>
  <c r="C144"/>
  <c r="B144"/>
  <c r="AT143"/>
  <c r="AT201" s="1"/>
  <c r="AS143"/>
  <c r="AS201" s="1"/>
  <c r="AR143"/>
  <c r="AR201" s="1"/>
  <c r="AQ143"/>
  <c r="AQ201" s="1"/>
  <c r="AP143"/>
  <c r="AP201" s="1"/>
  <c r="AO143"/>
  <c r="AO201" s="1"/>
  <c r="AN143"/>
  <c r="AN201" s="1"/>
  <c r="AM143"/>
  <c r="AM201" s="1"/>
  <c r="AL143"/>
  <c r="AL201" s="1"/>
  <c r="AK143"/>
  <c r="AK201" s="1"/>
  <c r="AJ143"/>
  <c r="AJ201" s="1"/>
  <c r="AI143"/>
  <c r="AI201" s="1"/>
  <c r="AH143"/>
  <c r="AH201" s="1"/>
  <c r="AG143"/>
  <c r="AG201" s="1"/>
  <c r="AF143"/>
  <c r="AF201" s="1"/>
  <c r="AE143"/>
  <c r="AE201" s="1"/>
  <c r="AD143"/>
  <c r="AD201" s="1"/>
  <c r="AC143"/>
  <c r="AC201" s="1"/>
  <c r="AB143"/>
  <c r="AB201" s="1"/>
  <c r="AA143"/>
  <c r="AA201" s="1"/>
  <c r="Z143"/>
  <c r="Z201" s="1"/>
  <c r="Y143"/>
  <c r="X143"/>
  <c r="W143"/>
  <c r="V143"/>
  <c r="U143"/>
  <c r="T143"/>
  <c r="S143"/>
  <c r="R143"/>
  <c r="Q143"/>
  <c r="P143"/>
  <c r="O143"/>
  <c r="N143"/>
  <c r="M143"/>
  <c r="L143"/>
  <c r="K143"/>
  <c r="J143"/>
  <c r="I143"/>
  <c r="H143"/>
  <c r="G143"/>
  <c r="F143"/>
  <c r="E143"/>
  <c r="C143"/>
  <c r="B143"/>
  <c r="AT142"/>
  <c r="AT205" s="1"/>
  <c r="AS142"/>
  <c r="AS205" s="1"/>
  <c r="AR142"/>
  <c r="AR205" s="1"/>
  <c r="AQ142"/>
  <c r="AQ205" s="1"/>
  <c r="AP142"/>
  <c r="AP205" s="1"/>
  <c r="AO142"/>
  <c r="AO205" s="1"/>
  <c r="AN142"/>
  <c r="AN205" s="1"/>
  <c r="AM142"/>
  <c r="AM205" s="1"/>
  <c r="AL142"/>
  <c r="AL205" s="1"/>
  <c r="AK142"/>
  <c r="AK205" s="1"/>
  <c r="AJ142"/>
  <c r="AJ205" s="1"/>
  <c r="AI142"/>
  <c r="AI205" s="1"/>
  <c r="AH142"/>
  <c r="AH205" s="1"/>
  <c r="AG142"/>
  <c r="AG205" s="1"/>
  <c r="AF142"/>
  <c r="AF205" s="1"/>
  <c r="AE142"/>
  <c r="AE205" s="1"/>
  <c r="AD142"/>
  <c r="AD205" s="1"/>
  <c r="AC142"/>
  <c r="AC205" s="1"/>
  <c r="AB142"/>
  <c r="AB205" s="1"/>
  <c r="AA142"/>
  <c r="AA205" s="1"/>
  <c r="Z142"/>
  <c r="Z205" s="1"/>
  <c r="Y142"/>
  <c r="X142"/>
  <c r="W142"/>
  <c r="V142"/>
  <c r="U142"/>
  <c r="T142"/>
  <c r="S142"/>
  <c r="R142"/>
  <c r="Q142"/>
  <c r="P142"/>
  <c r="O142"/>
  <c r="N142"/>
  <c r="M142"/>
  <c r="L142"/>
  <c r="K142"/>
  <c r="J142"/>
  <c r="I142"/>
  <c r="H142"/>
  <c r="G142"/>
  <c r="F142"/>
  <c r="E142"/>
  <c r="C142"/>
  <c r="B142"/>
  <c r="AT141"/>
  <c r="AS141"/>
  <c r="AR141"/>
  <c r="AQ141"/>
  <c r="AP141"/>
  <c r="AO141"/>
  <c r="AN141"/>
  <c r="AM141"/>
  <c r="AL141"/>
  <c r="AK141"/>
  <c r="AJ141"/>
  <c r="AI141"/>
  <c r="AH141"/>
  <c r="AG141"/>
  <c r="AF141"/>
  <c r="AE141"/>
  <c r="AD141"/>
  <c r="AC141"/>
  <c r="AB141"/>
  <c r="AA141"/>
  <c r="Z141"/>
  <c r="Y141"/>
  <c r="X141"/>
  <c r="W141"/>
  <c r="V141"/>
  <c r="U141"/>
  <c r="T141"/>
  <c r="S141"/>
  <c r="R141"/>
  <c r="Q141"/>
  <c r="P141"/>
  <c r="O141"/>
  <c r="N141"/>
  <c r="M141"/>
  <c r="L141"/>
  <c r="K141"/>
  <c r="J141"/>
  <c r="I141"/>
  <c r="H141"/>
  <c r="G141"/>
  <c r="F141"/>
  <c r="E141"/>
  <c r="C141"/>
  <c r="B141"/>
  <c r="AT140"/>
  <c r="AT199" s="1"/>
  <c r="AS140"/>
  <c r="AS199" s="1"/>
  <c r="AR140"/>
  <c r="AR199" s="1"/>
  <c r="AQ140"/>
  <c r="AQ199" s="1"/>
  <c r="AP140"/>
  <c r="AP199" s="1"/>
  <c r="AO140"/>
  <c r="AO199" s="1"/>
  <c r="AN140"/>
  <c r="AN199" s="1"/>
  <c r="AM140"/>
  <c r="AM199" s="1"/>
  <c r="AL140"/>
  <c r="AL199" s="1"/>
  <c r="AK140"/>
  <c r="AK199" s="1"/>
  <c r="AJ140"/>
  <c r="AJ199" s="1"/>
  <c r="AI140"/>
  <c r="AI199" s="1"/>
  <c r="AH140"/>
  <c r="AH199" s="1"/>
  <c r="AG140"/>
  <c r="AG199" s="1"/>
  <c r="AF140"/>
  <c r="AF199" s="1"/>
  <c r="AE140"/>
  <c r="AE199" s="1"/>
  <c r="AD140"/>
  <c r="AD199" s="1"/>
  <c r="AC140"/>
  <c r="AC199" s="1"/>
  <c r="AB140"/>
  <c r="AB199" s="1"/>
  <c r="AA140"/>
  <c r="AA199" s="1"/>
  <c r="Z140"/>
  <c r="Z199" s="1"/>
  <c r="Y140"/>
  <c r="X140"/>
  <c r="W140"/>
  <c r="V140"/>
  <c r="U140"/>
  <c r="T140"/>
  <c r="S140"/>
  <c r="R140"/>
  <c r="Q140"/>
  <c r="P140"/>
  <c r="O140"/>
  <c r="N140"/>
  <c r="M140"/>
  <c r="L140"/>
  <c r="K140"/>
  <c r="J140"/>
  <c r="I140"/>
  <c r="H140"/>
  <c r="G140"/>
  <c r="F140"/>
  <c r="E140"/>
  <c r="C140"/>
  <c r="B140"/>
  <c r="AT139"/>
  <c r="AT207" s="1"/>
  <c r="AS139"/>
  <c r="AS207" s="1"/>
  <c r="AR139"/>
  <c r="AR207" s="1"/>
  <c r="AQ139"/>
  <c r="AQ207" s="1"/>
  <c r="AP139"/>
  <c r="AP207" s="1"/>
  <c r="AO139"/>
  <c r="AO207" s="1"/>
  <c r="AN139"/>
  <c r="AN207" s="1"/>
  <c r="AM139"/>
  <c r="AM207" s="1"/>
  <c r="AL139"/>
  <c r="AL207" s="1"/>
  <c r="AK139"/>
  <c r="AK207" s="1"/>
  <c r="AJ139"/>
  <c r="AJ207" s="1"/>
  <c r="AI139"/>
  <c r="AI207" s="1"/>
  <c r="AH139"/>
  <c r="AH207" s="1"/>
  <c r="AG139"/>
  <c r="AG207" s="1"/>
  <c r="AF139"/>
  <c r="AF207" s="1"/>
  <c r="AE139"/>
  <c r="AE207" s="1"/>
  <c r="AD139"/>
  <c r="AD207" s="1"/>
  <c r="AC139"/>
  <c r="AC207" s="1"/>
  <c r="AB139"/>
  <c r="AB207" s="1"/>
  <c r="AA139"/>
  <c r="AA207" s="1"/>
  <c r="Z139"/>
  <c r="Z207" s="1"/>
  <c r="Y139"/>
  <c r="X139"/>
  <c r="W139"/>
  <c r="V139"/>
  <c r="U139"/>
  <c r="T139"/>
  <c r="S139"/>
  <c r="R139"/>
  <c r="Q139"/>
  <c r="P139"/>
  <c r="O139"/>
  <c r="N139"/>
  <c r="M139"/>
  <c r="L139"/>
  <c r="K139"/>
  <c r="J139"/>
  <c r="I139"/>
  <c r="H139"/>
  <c r="G139"/>
  <c r="F139"/>
  <c r="E139"/>
  <c r="C139"/>
  <c r="B139"/>
  <c r="AT138"/>
  <c r="AT198" s="1"/>
  <c r="AS138"/>
  <c r="AS198" s="1"/>
  <c r="AR138"/>
  <c r="AR198" s="1"/>
  <c r="AQ138"/>
  <c r="AQ198" s="1"/>
  <c r="AP138"/>
  <c r="AP198" s="1"/>
  <c r="AO138"/>
  <c r="AO198" s="1"/>
  <c r="AN138"/>
  <c r="AN198" s="1"/>
  <c r="AM138"/>
  <c r="AM198" s="1"/>
  <c r="AL138"/>
  <c r="AL198" s="1"/>
  <c r="AK138"/>
  <c r="AK198" s="1"/>
  <c r="AJ138"/>
  <c r="AJ198" s="1"/>
  <c r="AI138"/>
  <c r="AI198" s="1"/>
  <c r="AH138"/>
  <c r="AH198" s="1"/>
  <c r="AG138"/>
  <c r="AG198" s="1"/>
  <c r="AF138"/>
  <c r="AF198" s="1"/>
  <c r="AE138"/>
  <c r="AE198" s="1"/>
  <c r="AD138"/>
  <c r="AD198" s="1"/>
  <c r="AC138"/>
  <c r="AC198" s="1"/>
  <c r="AB138"/>
  <c r="AB198" s="1"/>
  <c r="AA138"/>
  <c r="AA198" s="1"/>
  <c r="Z138"/>
  <c r="Z198" s="1"/>
  <c r="Y138"/>
  <c r="X138"/>
  <c r="W138"/>
  <c r="V138"/>
  <c r="U138"/>
  <c r="T138"/>
  <c r="S138"/>
  <c r="R138"/>
  <c r="Q138"/>
  <c r="P138"/>
  <c r="O138"/>
  <c r="N138"/>
  <c r="M138"/>
  <c r="L138"/>
  <c r="K138"/>
  <c r="J138"/>
  <c r="I138"/>
  <c r="H138"/>
  <c r="G138"/>
  <c r="F138"/>
  <c r="E138"/>
  <c r="C138"/>
  <c r="B138"/>
  <c r="AT137"/>
  <c r="AS137"/>
  <c r="AR137"/>
  <c r="AQ137"/>
  <c r="AP137"/>
  <c r="AO137"/>
  <c r="AN137"/>
  <c r="AM137"/>
  <c r="AL137"/>
  <c r="AK137"/>
  <c r="AJ137"/>
  <c r="AI137"/>
  <c r="AH137"/>
  <c r="AG137"/>
  <c r="AF137"/>
  <c r="AE137"/>
  <c r="AD137"/>
  <c r="AC137"/>
  <c r="AB137"/>
  <c r="AA137"/>
  <c r="Z137"/>
  <c r="Y137"/>
  <c r="X137"/>
  <c r="W137"/>
  <c r="V137"/>
  <c r="U137"/>
  <c r="T137"/>
  <c r="S137"/>
  <c r="R137"/>
  <c r="Q137"/>
  <c r="P137"/>
  <c r="O137"/>
  <c r="N137"/>
  <c r="M137"/>
  <c r="L137"/>
  <c r="K137"/>
  <c r="J137"/>
  <c r="I137"/>
  <c r="H137"/>
  <c r="G137"/>
  <c r="F137"/>
  <c r="E137"/>
  <c r="C137"/>
  <c r="B137"/>
  <c r="AT136"/>
  <c r="AS136"/>
  <c r="AR136"/>
  <c r="AQ136"/>
  <c r="AP136"/>
  <c r="AO136"/>
  <c r="AN136"/>
  <c r="AM136"/>
  <c r="AL136"/>
  <c r="AK136"/>
  <c r="AJ136"/>
  <c r="AI136"/>
  <c r="AH136"/>
  <c r="AG136"/>
  <c r="AF136"/>
  <c r="AE136"/>
  <c r="AD136"/>
  <c r="AC136"/>
  <c r="AB136"/>
  <c r="AA136"/>
  <c r="Z136"/>
  <c r="Y136"/>
  <c r="X136"/>
  <c r="W136"/>
  <c r="V136"/>
  <c r="U136"/>
  <c r="T136"/>
  <c r="S136"/>
  <c r="R136"/>
  <c r="Q136"/>
  <c r="P136"/>
  <c r="O136"/>
  <c r="N136"/>
  <c r="M136"/>
  <c r="L136"/>
  <c r="K136"/>
  <c r="J136"/>
  <c r="I136"/>
  <c r="H136"/>
  <c r="G136"/>
  <c r="F136"/>
  <c r="E136"/>
  <c r="C136"/>
  <c r="B136"/>
  <c r="AT135"/>
  <c r="AT202" s="1"/>
  <c r="AS135"/>
  <c r="AS202" s="1"/>
  <c r="AR135"/>
  <c r="AR202" s="1"/>
  <c r="AQ135"/>
  <c r="AQ202" s="1"/>
  <c r="AP135"/>
  <c r="AP202" s="1"/>
  <c r="AO135"/>
  <c r="AO202" s="1"/>
  <c r="AN135"/>
  <c r="AN202" s="1"/>
  <c r="AM135"/>
  <c r="AM202" s="1"/>
  <c r="AL135"/>
  <c r="AL202" s="1"/>
  <c r="AK135"/>
  <c r="AK202" s="1"/>
  <c r="AJ135"/>
  <c r="AJ202" s="1"/>
  <c r="AI135"/>
  <c r="AI202" s="1"/>
  <c r="AH135"/>
  <c r="AH202" s="1"/>
  <c r="AG135"/>
  <c r="AG202" s="1"/>
  <c r="AF135"/>
  <c r="AF202" s="1"/>
  <c r="AE135"/>
  <c r="AE202" s="1"/>
  <c r="AD135"/>
  <c r="AD202" s="1"/>
  <c r="AC135"/>
  <c r="AC202" s="1"/>
  <c r="AB135"/>
  <c r="AB202" s="1"/>
  <c r="AA135"/>
  <c r="AA202" s="1"/>
  <c r="Z135"/>
  <c r="Z202" s="1"/>
  <c r="Y135"/>
  <c r="X135"/>
  <c r="W135"/>
  <c r="V135"/>
  <c r="U135"/>
  <c r="T135"/>
  <c r="S135"/>
  <c r="R135"/>
  <c r="Q135"/>
  <c r="P135"/>
  <c r="O135"/>
  <c r="N135"/>
  <c r="M135"/>
  <c r="L135"/>
  <c r="K135"/>
  <c r="J135"/>
  <c r="I135"/>
  <c r="H135"/>
  <c r="G135"/>
  <c r="F135"/>
  <c r="E135"/>
  <c r="C135"/>
  <c r="B135"/>
  <c r="AT134"/>
  <c r="AT200" s="1"/>
  <c r="AS134"/>
  <c r="AS200" s="1"/>
  <c r="AR134"/>
  <c r="AR200" s="1"/>
  <c r="AQ134"/>
  <c r="AQ200" s="1"/>
  <c r="AP134"/>
  <c r="AP200" s="1"/>
  <c r="AO134"/>
  <c r="AO200" s="1"/>
  <c r="AN134"/>
  <c r="AN200" s="1"/>
  <c r="AM134"/>
  <c r="AM200" s="1"/>
  <c r="AL134"/>
  <c r="AL200" s="1"/>
  <c r="AK134"/>
  <c r="AK200" s="1"/>
  <c r="AJ134"/>
  <c r="AJ200" s="1"/>
  <c r="AI134"/>
  <c r="AI200" s="1"/>
  <c r="AH134"/>
  <c r="AH200" s="1"/>
  <c r="AG134"/>
  <c r="AG200" s="1"/>
  <c r="AF134"/>
  <c r="AF200" s="1"/>
  <c r="AE134"/>
  <c r="AE200" s="1"/>
  <c r="AD134"/>
  <c r="AD200" s="1"/>
  <c r="AC134"/>
  <c r="AC200" s="1"/>
  <c r="AB134"/>
  <c r="AB200" s="1"/>
  <c r="AA134"/>
  <c r="AA200" s="1"/>
  <c r="Z134"/>
  <c r="Z200" s="1"/>
  <c r="Y134"/>
  <c r="X134"/>
  <c r="W134"/>
  <c r="V134"/>
  <c r="U134"/>
  <c r="T134"/>
  <c r="S134"/>
  <c r="R134"/>
  <c r="Q134"/>
  <c r="P134"/>
  <c r="O134"/>
  <c r="N134"/>
  <c r="M134"/>
  <c r="L134"/>
  <c r="K134"/>
  <c r="J134"/>
  <c r="I134"/>
  <c r="H134"/>
  <c r="G134"/>
  <c r="F134"/>
  <c r="E134"/>
  <c r="C134"/>
  <c r="B134"/>
  <c r="AT133"/>
  <c r="AS133"/>
  <c r="AR133"/>
  <c r="AQ133"/>
  <c r="AP133"/>
  <c r="AO133"/>
  <c r="AN133"/>
  <c r="AM133"/>
  <c r="AL133"/>
  <c r="AK133"/>
  <c r="AJ133"/>
  <c r="AI133"/>
  <c r="AH133"/>
  <c r="AG133"/>
  <c r="AF133"/>
  <c r="AE133"/>
  <c r="AD133"/>
  <c r="AC133"/>
  <c r="AB133"/>
  <c r="AA133"/>
  <c r="Z133"/>
  <c r="Y133"/>
  <c r="X133"/>
  <c r="W133"/>
  <c r="V133"/>
  <c r="U133"/>
  <c r="T133"/>
  <c r="S133"/>
  <c r="R133"/>
  <c r="Q133"/>
  <c r="P133"/>
  <c r="O133"/>
  <c r="N133"/>
  <c r="M133"/>
  <c r="L133"/>
  <c r="K133"/>
  <c r="J133"/>
  <c r="I133"/>
  <c r="H133"/>
  <c r="G133"/>
  <c r="F133"/>
  <c r="E133"/>
  <c r="C133"/>
  <c r="B133"/>
  <c r="AT132"/>
  <c r="AT204" s="1"/>
  <c r="AS132"/>
  <c r="AS204" s="1"/>
  <c r="AR132"/>
  <c r="AR204" s="1"/>
  <c r="AQ132"/>
  <c r="AQ204" s="1"/>
  <c r="AP132"/>
  <c r="AP204" s="1"/>
  <c r="AO132"/>
  <c r="AO204" s="1"/>
  <c r="AN132"/>
  <c r="AN204" s="1"/>
  <c r="AM132"/>
  <c r="AM204" s="1"/>
  <c r="AL132"/>
  <c r="AL204" s="1"/>
  <c r="AK132"/>
  <c r="AK204" s="1"/>
  <c r="AJ132"/>
  <c r="AJ204" s="1"/>
  <c r="AI132"/>
  <c r="AI204" s="1"/>
  <c r="AH132"/>
  <c r="AH204" s="1"/>
  <c r="AG132"/>
  <c r="AG204" s="1"/>
  <c r="AF132"/>
  <c r="AF204" s="1"/>
  <c r="AE132"/>
  <c r="AE204" s="1"/>
  <c r="AD132"/>
  <c r="AD204" s="1"/>
  <c r="AC132"/>
  <c r="AC204" s="1"/>
  <c r="AB132"/>
  <c r="AB204" s="1"/>
  <c r="AA132"/>
  <c r="AA204" s="1"/>
  <c r="Z132"/>
  <c r="Z204" s="1"/>
  <c r="Y132"/>
  <c r="X132"/>
  <c r="W132"/>
  <c r="V132"/>
  <c r="U132"/>
  <c r="T132"/>
  <c r="S132"/>
  <c r="R132"/>
  <c r="Q132"/>
  <c r="P132"/>
  <c r="O132"/>
  <c r="N132"/>
  <c r="M132"/>
  <c r="L132"/>
  <c r="K132"/>
  <c r="J132"/>
  <c r="I132"/>
  <c r="H132"/>
  <c r="G132"/>
  <c r="F132"/>
  <c r="E132"/>
  <c r="C132"/>
  <c r="B132"/>
  <c r="AT131"/>
  <c r="AT203" s="1"/>
  <c r="AS131"/>
  <c r="AS203" s="1"/>
  <c r="AR131"/>
  <c r="AR203" s="1"/>
  <c r="AQ131"/>
  <c r="AQ203" s="1"/>
  <c r="AP131"/>
  <c r="AP203" s="1"/>
  <c r="AO131"/>
  <c r="AO203" s="1"/>
  <c r="AN131"/>
  <c r="AN203" s="1"/>
  <c r="AM131"/>
  <c r="AM203" s="1"/>
  <c r="AL131"/>
  <c r="AL203" s="1"/>
  <c r="AK131"/>
  <c r="AK203" s="1"/>
  <c r="AJ131"/>
  <c r="AJ203" s="1"/>
  <c r="AI131"/>
  <c r="AI203" s="1"/>
  <c r="AH131"/>
  <c r="AH203" s="1"/>
  <c r="AG131"/>
  <c r="AG203" s="1"/>
  <c r="AF131"/>
  <c r="AF203" s="1"/>
  <c r="AE131"/>
  <c r="AE203" s="1"/>
  <c r="AD131"/>
  <c r="AD203" s="1"/>
  <c r="AC131"/>
  <c r="AC203" s="1"/>
  <c r="AB131"/>
  <c r="AB203" s="1"/>
  <c r="AA131"/>
  <c r="AA203" s="1"/>
  <c r="Z131"/>
  <c r="Z203" s="1"/>
  <c r="Y131"/>
  <c r="X131"/>
  <c r="W131"/>
  <c r="V131"/>
  <c r="U131"/>
  <c r="T131"/>
  <c r="S131"/>
  <c r="R131"/>
  <c r="Q131"/>
  <c r="P131"/>
  <c r="O131"/>
  <c r="N131"/>
  <c r="M131"/>
  <c r="L131"/>
  <c r="K131"/>
  <c r="J131"/>
  <c r="I131"/>
  <c r="H131"/>
  <c r="G131"/>
  <c r="F131"/>
  <c r="E131"/>
  <c r="C131"/>
  <c r="B131"/>
  <c r="AT127"/>
  <c r="AT171" s="1"/>
  <c r="AS127"/>
  <c r="AS171" s="1"/>
  <c r="AR127"/>
  <c r="AR171" s="1"/>
  <c r="AQ127"/>
  <c r="AQ171" s="1"/>
  <c r="AP127"/>
  <c r="AP171" s="1"/>
  <c r="AO127"/>
  <c r="AO171" s="1"/>
  <c r="AN127"/>
  <c r="AN171" s="1"/>
  <c r="AM127"/>
  <c r="AM171" s="1"/>
  <c r="AL127"/>
  <c r="AL171" s="1"/>
  <c r="AK127"/>
  <c r="AK171" s="1"/>
  <c r="AJ127"/>
  <c r="AJ171" s="1"/>
  <c r="AI127"/>
  <c r="AI171" s="1"/>
  <c r="AH127"/>
  <c r="AH171" s="1"/>
  <c r="AG127"/>
  <c r="AG171" s="1"/>
  <c r="AF127"/>
  <c r="AF171" s="1"/>
  <c r="AE127"/>
  <c r="AE171" s="1"/>
  <c r="AD127"/>
  <c r="AD171" s="1"/>
  <c r="AC127"/>
  <c r="AC171" s="1"/>
  <c r="AB127"/>
  <c r="AB171" s="1"/>
  <c r="AA127"/>
  <c r="AA171" s="1"/>
  <c r="Z127"/>
  <c r="Z171" s="1"/>
  <c r="Y127"/>
  <c r="Y171" s="1"/>
  <c r="X127"/>
  <c r="X171" s="1"/>
  <c r="W127"/>
  <c r="W171" s="1"/>
  <c r="V127"/>
  <c r="V171" s="1"/>
  <c r="U127"/>
  <c r="U171" s="1"/>
  <c r="T127"/>
  <c r="T171" s="1"/>
  <c r="S127"/>
  <c r="S171" s="1"/>
  <c r="R127"/>
  <c r="R171" s="1"/>
  <c r="Q127"/>
  <c r="Q171" s="1"/>
  <c r="P127"/>
  <c r="P171" s="1"/>
  <c r="O127"/>
  <c r="O171" s="1"/>
  <c r="N127"/>
  <c r="N171" s="1"/>
  <c r="M127"/>
  <c r="M171" s="1"/>
  <c r="L127"/>
  <c r="L171" s="1"/>
  <c r="K127"/>
  <c r="K171" s="1"/>
  <c r="J127"/>
  <c r="J171" s="1"/>
  <c r="I127"/>
  <c r="I171" s="1"/>
  <c r="H127"/>
  <c r="H171" s="1"/>
  <c r="G127"/>
  <c r="G171" s="1"/>
  <c r="F127"/>
  <c r="F171" s="1"/>
  <c r="E127"/>
  <c r="E171" s="1"/>
  <c r="C127"/>
  <c r="B127"/>
  <c r="AT126"/>
  <c r="AS126"/>
  <c r="AR126"/>
  <c r="AQ126"/>
  <c r="AP126"/>
  <c r="AO126"/>
  <c r="AN126"/>
  <c r="AM126"/>
  <c r="AL126"/>
  <c r="AK126"/>
  <c r="AJ126"/>
  <c r="AI126"/>
  <c r="AH126"/>
  <c r="AG126"/>
  <c r="AF126"/>
  <c r="AE126"/>
  <c r="AD126"/>
  <c r="AC126"/>
  <c r="AB126"/>
  <c r="AA126"/>
  <c r="Z126"/>
  <c r="Y126"/>
  <c r="X126"/>
  <c r="W126"/>
  <c r="V126"/>
  <c r="U126"/>
  <c r="T126"/>
  <c r="S126"/>
  <c r="R126"/>
  <c r="Q126"/>
  <c r="P126"/>
  <c r="O126"/>
  <c r="N126"/>
  <c r="M126"/>
  <c r="L126"/>
  <c r="K126"/>
  <c r="J126"/>
  <c r="I126"/>
  <c r="H126"/>
  <c r="G126"/>
  <c r="F126"/>
  <c r="E126"/>
  <c r="C126"/>
  <c r="B126"/>
  <c r="AT125"/>
  <c r="AT169" s="1"/>
  <c r="AS125"/>
  <c r="AS169" s="1"/>
  <c r="AR125"/>
  <c r="AR169" s="1"/>
  <c r="AQ125"/>
  <c r="AQ169" s="1"/>
  <c r="AP125"/>
  <c r="AP169" s="1"/>
  <c r="AO125"/>
  <c r="AO169" s="1"/>
  <c r="AN125"/>
  <c r="AN169" s="1"/>
  <c r="AM125"/>
  <c r="AM169" s="1"/>
  <c r="AL125"/>
  <c r="AL169" s="1"/>
  <c r="AK125"/>
  <c r="AK169" s="1"/>
  <c r="AJ125"/>
  <c r="AJ169" s="1"/>
  <c r="AI125"/>
  <c r="AI169" s="1"/>
  <c r="AH125"/>
  <c r="AH169" s="1"/>
  <c r="AG125"/>
  <c r="AG169" s="1"/>
  <c r="AF125"/>
  <c r="AF169" s="1"/>
  <c r="AE125"/>
  <c r="AE169" s="1"/>
  <c r="AD125"/>
  <c r="AD169" s="1"/>
  <c r="AC125"/>
  <c r="AC169" s="1"/>
  <c r="AB125"/>
  <c r="AB169" s="1"/>
  <c r="AA125"/>
  <c r="AA169" s="1"/>
  <c r="Z125"/>
  <c r="Z169" s="1"/>
  <c r="Y125"/>
  <c r="Y169" s="1"/>
  <c r="X125"/>
  <c r="X169" s="1"/>
  <c r="W125"/>
  <c r="W169" s="1"/>
  <c r="V125"/>
  <c r="V169" s="1"/>
  <c r="U125"/>
  <c r="U169" s="1"/>
  <c r="T125"/>
  <c r="T169" s="1"/>
  <c r="S125"/>
  <c r="S169" s="1"/>
  <c r="R125"/>
  <c r="R169" s="1"/>
  <c r="Q125"/>
  <c r="Q169" s="1"/>
  <c r="P125"/>
  <c r="P169" s="1"/>
  <c r="O125"/>
  <c r="O169" s="1"/>
  <c r="N125"/>
  <c r="N169" s="1"/>
  <c r="M125"/>
  <c r="M169" s="1"/>
  <c r="L125"/>
  <c r="L169" s="1"/>
  <c r="K125"/>
  <c r="K169" s="1"/>
  <c r="J125"/>
  <c r="J169" s="1"/>
  <c r="I125"/>
  <c r="I169" s="1"/>
  <c r="H125"/>
  <c r="H169" s="1"/>
  <c r="G125"/>
  <c r="G169" s="1"/>
  <c r="F125"/>
  <c r="F169" s="1"/>
  <c r="E125"/>
  <c r="E169" s="1"/>
  <c r="C125"/>
  <c r="B125"/>
  <c r="AT124"/>
  <c r="AT170" s="1"/>
  <c r="AS124"/>
  <c r="AS170" s="1"/>
  <c r="AR124"/>
  <c r="AR170" s="1"/>
  <c r="AQ124"/>
  <c r="AQ170" s="1"/>
  <c r="AP124"/>
  <c r="AP170" s="1"/>
  <c r="AO124"/>
  <c r="AO170" s="1"/>
  <c r="AN124"/>
  <c r="AN170" s="1"/>
  <c r="AM124"/>
  <c r="AM170" s="1"/>
  <c r="AL124"/>
  <c r="AL170" s="1"/>
  <c r="AK124"/>
  <c r="AK170" s="1"/>
  <c r="AJ124"/>
  <c r="AJ170" s="1"/>
  <c r="AI124"/>
  <c r="AI170" s="1"/>
  <c r="AH124"/>
  <c r="AH170" s="1"/>
  <c r="AG124"/>
  <c r="AG170" s="1"/>
  <c r="AF124"/>
  <c r="AF170" s="1"/>
  <c r="AE124"/>
  <c r="AE170" s="1"/>
  <c r="AD124"/>
  <c r="AD170" s="1"/>
  <c r="AC124"/>
  <c r="AC170" s="1"/>
  <c r="AB124"/>
  <c r="AB170" s="1"/>
  <c r="AA124"/>
  <c r="AA170" s="1"/>
  <c r="Z124"/>
  <c r="Z170" s="1"/>
  <c r="Y124"/>
  <c r="Y170" s="1"/>
  <c r="X124"/>
  <c r="X170" s="1"/>
  <c r="W124"/>
  <c r="W170" s="1"/>
  <c r="V124"/>
  <c r="V170" s="1"/>
  <c r="U124"/>
  <c r="U170" s="1"/>
  <c r="T124"/>
  <c r="T170" s="1"/>
  <c r="S124"/>
  <c r="S170" s="1"/>
  <c r="R124"/>
  <c r="R170" s="1"/>
  <c r="Q124"/>
  <c r="Q170" s="1"/>
  <c r="P124"/>
  <c r="P170" s="1"/>
  <c r="O124"/>
  <c r="O170" s="1"/>
  <c r="N124"/>
  <c r="N170" s="1"/>
  <c r="M124"/>
  <c r="M170" s="1"/>
  <c r="L124"/>
  <c r="L170" s="1"/>
  <c r="K124"/>
  <c r="K170" s="1"/>
  <c r="J124"/>
  <c r="J170" s="1"/>
  <c r="I124"/>
  <c r="I170" s="1"/>
  <c r="H124"/>
  <c r="H170" s="1"/>
  <c r="G124"/>
  <c r="G170" s="1"/>
  <c r="F124"/>
  <c r="F170" s="1"/>
  <c r="E124"/>
  <c r="E170" s="1"/>
  <c r="C124"/>
  <c r="B124"/>
  <c r="AT123"/>
  <c r="AS123"/>
  <c r="AR123"/>
  <c r="AQ123"/>
  <c r="AP123"/>
  <c r="AO123"/>
  <c r="AN123"/>
  <c r="AM123"/>
  <c r="AL123"/>
  <c r="AK123"/>
  <c r="AJ123"/>
  <c r="AI123"/>
  <c r="AH123"/>
  <c r="AG123"/>
  <c r="AF123"/>
  <c r="AE123"/>
  <c r="AD123"/>
  <c r="AC123"/>
  <c r="AB123"/>
  <c r="AA123"/>
  <c r="Z123"/>
  <c r="Y123"/>
  <c r="X123"/>
  <c r="W123"/>
  <c r="V123"/>
  <c r="U123"/>
  <c r="T123"/>
  <c r="S123"/>
  <c r="R123"/>
  <c r="Q123"/>
  <c r="P123"/>
  <c r="O123"/>
  <c r="N123"/>
  <c r="M123"/>
  <c r="L123"/>
  <c r="K123"/>
  <c r="J123"/>
  <c r="I123"/>
  <c r="H123"/>
  <c r="G123"/>
  <c r="F123"/>
  <c r="E123"/>
  <c r="C123"/>
  <c r="B123"/>
  <c r="AT122"/>
  <c r="AS122"/>
  <c r="AR122"/>
  <c r="AQ122"/>
  <c r="AP122"/>
  <c r="AO122"/>
  <c r="AN122"/>
  <c r="AM122"/>
  <c r="AL122"/>
  <c r="AK122"/>
  <c r="AJ122"/>
  <c r="AI122"/>
  <c r="AH122"/>
  <c r="AG122"/>
  <c r="AF122"/>
  <c r="AE122"/>
  <c r="AD122"/>
  <c r="AC122"/>
  <c r="AB122"/>
  <c r="AA122"/>
  <c r="Z122"/>
  <c r="Y122"/>
  <c r="X122"/>
  <c r="W122"/>
  <c r="V122"/>
  <c r="U122"/>
  <c r="T122"/>
  <c r="S122"/>
  <c r="R122"/>
  <c r="Q122"/>
  <c r="P122"/>
  <c r="O122"/>
  <c r="N122"/>
  <c r="M122"/>
  <c r="L122"/>
  <c r="K122"/>
  <c r="J122"/>
  <c r="I122"/>
  <c r="H122"/>
  <c r="G122"/>
  <c r="F122"/>
  <c r="E122"/>
  <c r="C122"/>
  <c r="B122"/>
  <c r="AT121"/>
  <c r="AS121"/>
  <c r="AR121"/>
  <c r="AQ121"/>
  <c r="AP121"/>
  <c r="AO121"/>
  <c r="AN121"/>
  <c r="AM121"/>
  <c r="AL121"/>
  <c r="AK121"/>
  <c r="AJ121"/>
  <c r="AI121"/>
  <c r="AH121"/>
  <c r="AG121"/>
  <c r="AF121"/>
  <c r="AE121"/>
  <c r="AD121"/>
  <c r="AC121"/>
  <c r="AB121"/>
  <c r="AA121"/>
  <c r="Z121"/>
  <c r="Y121"/>
  <c r="X121"/>
  <c r="W121"/>
  <c r="V121"/>
  <c r="U121"/>
  <c r="T121"/>
  <c r="S121"/>
  <c r="R121"/>
  <c r="Q121"/>
  <c r="P121"/>
  <c r="O121"/>
  <c r="N121"/>
  <c r="M121"/>
  <c r="L121"/>
  <c r="K121"/>
  <c r="J121"/>
  <c r="I121"/>
  <c r="H121"/>
  <c r="G121"/>
  <c r="F121"/>
  <c r="E121"/>
  <c r="C121"/>
  <c r="B121"/>
  <c r="AT120"/>
  <c r="AT168" s="1"/>
  <c r="AS120"/>
  <c r="AS168" s="1"/>
  <c r="AR120"/>
  <c r="AR168" s="1"/>
  <c r="AQ120"/>
  <c r="AQ168" s="1"/>
  <c r="AP120"/>
  <c r="AP168" s="1"/>
  <c r="AO120"/>
  <c r="AO168" s="1"/>
  <c r="AN120"/>
  <c r="AN168" s="1"/>
  <c r="AM120"/>
  <c r="AM168" s="1"/>
  <c r="AL120"/>
  <c r="AL168" s="1"/>
  <c r="AK120"/>
  <c r="AK168" s="1"/>
  <c r="AJ120"/>
  <c r="AJ168" s="1"/>
  <c r="AI120"/>
  <c r="AI168" s="1"/>
  <c r="AH120"/>
  <c r="AH168" s="1"/>
  <c r="AG120"/>
  <c r="AG168" s="1"/>
  <c r="AF120"/>
  <c r="AF168" s="1"/>
  <c r="AE120"/>
  <c r="AE168" s="1"/>
  <c r="AD120"/>
  <c r="AD168" s="1"/>
  <c r="AC120"/>
  <c r="AC168" s="1"/>
  <c r="AB120"/>
  <c r="AB168" s="1"/>
  <c r="AA120"/>
  <c r="AA168" s="1"/>
  <c r="Z120"/>
  <c r="Z168" s="1"/>
  <c r="Y120"/>
  <c r="Y168" s="1"/>
  <c r="X120"/>
  <c r="X168" s="1"/>
  <c r="W120"/>
  <c r="W168" s="1"/>
  <c r="V120"/>
  <c r="V168" s="1"/>
  <c r="U120"/>
  <c r="U168" s="1"/>
  <c r="T120"/>
  <c r="T168" s="1"/>
  <c r="S120"/>
  <c r="S168" s="1"/>
  <c r="R120"/>
  <c r="R168" s="1"/>
  <c r="Q120"/>
  <c r="Q168" s="1"/>
  <c r="P120"/>
  <c r="P168" s="1"/>
  <c r="O120"/>
  <c r="O168" s="1"/>
  <c r="N120"/>
  <c r="N168" s="1"/>
  <c r="M120"/>
  <c r="M168" s="1"/>
  <c r="L120"/>
  <c r="L168" s="1"/>
  <c r="K120"/>
  <c r="K168" s="1"/>
  <c r="J120"/>
  <c r="J168" s="1"/>
  <c r="I120"/>
  <c r="I168" s="1"/>
  <c r="H120"/>
  <c r="H168" s="1"/>
  <c r="G120"/>
  <c r="G168" s="1"/>
  <c r="F120"/>
  <c r="F168" s="1"/>
  <c r="E120"/>
  <c r="E168" s="1"/>
  <c r="C120"/>
  <c r="B120"/>
  <c r="AT119"/>
  <c r="AS119"/>
  <c r="AR119"/>
  <c r="AQ119"/>
  <c r="AP119"/>
  <c r="AO119"/>
  <c r="AN119"/>
  <c r="AM119"/>
  <c r="AL119"/>
  <c r="AK119"/>
  <c r="AJ119"/>
  <c r="AI119"/>
  <c r="AH119"/>
  <c r="AG119"/>
  <c r="AF119"/>
  <c r="AE119"/>
  <c r="AD119"/>
  <c r="AC119"/>
  <c r="AB119"/>
  <c r="AA119"/>
  <c r="Z119"/>
  <c r="Y119"/>
  <c r="X119"/>
  <c r="W119"/>
  <c r="V119"/>
  <c r="U119"/>
  <c r="T119"/>
  <c r="S119"/>
  <c r="R119"/>
  <c r="Q119"/>
  <c r="P119"/>
  <c r="O119"/>
  <c r="N119"/>
  <c r="M119"/>
  <c r="L119"/>
  <c r="K119"/>
  <c r="J119"/>
  <c r="I119"/>
  <c r="H119"/>
  <c r="G119"/>
  <c r="F119"/>
  <c r="E119"/>
  <c r="C119"/>
  <c r="B119"/>
  <c r="AT118"/>
  <c r="AS118"/>
  <c r="AR118"/>
  <c r="AQ118"/>
  <c r="AP118"/>
  <c r="AO118"/>
  <c r="AN118"/>
  <c r="AM118"/>
  <c r="AL118"/>
  <c r="AK118"/>
  <c r="AJ118"/>
  <c r="AI118"/>
  <c r="AH118"/>
  <c r="AG118"/>
  <c r="AF118"/>
  <c r="AE118"/>
  <c r="AD118"/>
  <c r="AC118"/>
  <c r="AB118"/>
  <c r="AA118"/>
  <c r="Z118"/>
  <c r="Y118"/>
  <c r="X118"/>
  <c r="W118"/>
  <c r="V118"/>
  <c r="U118"/>
  <c r="T118"/>
  <c r="S118"/>
  <c r="R118"/>
  <c r="Q118"/>
  <c r="P118"/>
  <c r="O118"/>
  <c r="N118"/>
  <c r="M118"/>
  <c r="L118"/>
  <c r="K118"/>
  <c r="J118"/>
  <c r="I118"/>
  <c r="H118"/>
  <c r="G118"/>
  <c r="F118"/>
  <c r="E118"/>
  <c r="C118"/>
  <c r="B118"/>
  <c r="AT117"/>
  <c r="AS117"/>
  <c r="AR117"/>
  <c r="AQ117"/>
  <c r="AP117"/>
  <c r="AO117"/>
  <c r="AN117"/>
  <c r="AM117"/>
  <c r="AL117"/>
  <c r="AK117"/>
  <c r="AJ117"/>
  <c r="AI117"/>
  <c r="AH117"/>
  <c r="AG117"/>
  <c r="AF117"/>
  <c r="AE117"/>
  <c r="AD117"/>
  <c r="AC117"/>
  <c r="AB117"/>
  <c r="AA117"/>
  <c r="Z117"/>
  <c r="Y117"/>
  <c r="X117"/>
  <c r="W117"/>
  <c r="V117"/>
  <c r="U117"/>
  <c r="T117"/>
  <c r="S117"/>
  <c r="R117"/>
  <c r="Q117"/>
  <c r="P117"/>
  <c r="O117"/>
  <c r="N117"/>
  <c r="M117"/>
  <c r="L117"/>
  <c r="K117"/>
  <c r="J117"/>
  <c r="I117"/>
  <c r="H117"/>
  <c r="G117"/>
  <c r="F117"/>
  <c r="E117"/>
  <c r="C117"/>
  <c r="B117"/>
  <c r="AT116"/>
  <c r="AT167" s="1"/>
  <c r="AS116"/>
  <c r="AS167" s="1"/>
  <c r="AR116"/>
  <c r="AR167" s="1"/>
  <c r="AQ116"/>
  <c r="AQ167" s="1"/>
  <c r="AP116"/>
  <c r="AP167" s="1"/>
  <c r="AO116"/>
  <c r="AO167" s="1"/>
  <c r="AN116"/>
  <c r="AN167" s="1"/>
  <c r="AM116"/>
  <c r="AM167" s="1"/>
  <c r="AL116"/>
  <c r="AL167" s="1"/>
  <c r="AK116"/>
  <c r="AK167" s="1"/>
  <c r="AJ116"/>
  <c r="AJ167" s="1"/>
  <c r="AI116"/>
  <c r="AI167" s="1"/>
  <c r="AH116"/>
  <c r="AH167" s="1"/>
  <c r="AG116"/>
  <c r="AG167" s="1"/>
  <c r="AF116"/>
  <c r="AF167" s="1"/>
  <c r="AE116"/>
  <c r="AE167" s="1"/>
  <c r="AD116"/>
  <c r="AD167" s="1"/>
  <c r="AC116"/>
  <c r="AC167" s="1"/>
  <c r="AB116"/>
  <c r="AB167" s="1"/>
  <c r="AA116"/>
  <c r="AA167" s="1"/>
  <c r="Z116"/>
  <c r="Z167" s="1"/>
  <c r="Y116"/>
  <c r="Y167" s="1"/>
  <c r="X116"/>
  <c r="X167" s="1"/>
  <c r="W116"/>
  <c r="W167" s="1"/>
  <c r="V116"/>
  <c r="V167" s="1"/>
  <c r="U116"/>
  <c r="U167" s="1"/>
  <c r="T116"/>
  <c r="T167" s="1"/>
  <c r="S116"/>
  <c r="S167" s="1"/>
  <c r="R116"/>
  <c r="R167" s="1"/>
  <c r="Q116"/>
  <c r="Q167" s="1"/>
  <c r="P116"/>
  <c r="P167" s="1"/>
  <c r="O116"/>
  <c r="O167" s="1"/>
  <c r="N116"/>
  <c r="N167" s="1"/>
  <c r="M116"/>
  <c r="M167" s="1"/>
  <c r="L116"/>
  <c r="L167" s="1"/>
  <c r="K116"/>
  <c r="K167" s="1"/>
  <c r="J116"/>
  <c r="J167" s="1"/>
  <c r="I116"/>
  <c r="I167" s="1"/>
  <c r="H116"/>
  <c r="H167" s="1"/>
  <c r="G116"/>
  <c r="G167" s="1"/>
  <c r="F116"/>
  <c r="F167" s="1"/>
  <c r="E116"/>
  <c r="E167" s="1"/>
  <c r="C116"/>
  <c r="B116"/>
  <c r="AT115"/>
  <c r="AS115"/>
  <c r="AR115"/>
  <c r="AQ115"/>
  <c r="AP115"/>
  <c r="AO115"/>
  <c r="AN115"/>
  <c r="AM115"/>
  <c r="AL115"/>
  <c r="AK115"/>
  <c r="AJ115"/>
  <c r="AI115"/>
  <c r="AH115"/>
  <c r="AG115"/>
  <c r="AF115"/>
  <c r="AE115"/>
  <c r="AD115"/>
  <c r="AC115"/>
  <c r="AB115"/>
  <c r="AA115"/>
  <c r="Z115"/>
  <c r="Y115"/>
  <c r="X115"/>
  <c r="W115"/>
  <c r="V115"/>
  <c r="U115"/>
  <c r="T115"/>
  <c r="S115"/>
  <c r="R115"/>
  <c r="Q115"/>
  <c r="P115"/>
  <c r="O115"/>
  <c r="N115"/>
  <c r="M115"/>
  <c r="L115"/>
  <c r="K115"/>
  <c r="J115"/>
  <c r="I115"/>
  <c r="H115"/>
  <c r="G115"/>
  <c r="F115"/>
  <c r="E115"/>
  <c r="C115"/>
  <c r="B115"/>
  <c r="AT114"/>
  <c r="AT165" s="1"/>
  <c r="AS114"/>
  <c r="AS165" s="1"/>
  <c r="AR114"/>
  <c r="AR165" s="1"/>
  <c r="AQ114"/>
  <c r="AQ165" s="1"/>
  <c r="AP114"/>
  <c r="AP165" s="1"/>
  <c r="AO114"/>
  <c r="AO165" s="1"/>
  <c r="AN114"/>
  <c r="AN165" s="1"/>
  <c r="AM114"/>
  <c r="AM165" s="1"/>
  <c r="AL114"/>
  <c r="AL165" s="1"/>
  <c r="AK114"/>
  <c r="AK165" s="1"/>
  <c r="AJ114"/>
  <c r="AJ165" s="1"/>
  <c r="AI114"/>
  <c r="AI165" s="1"/>
  <c r="AH114"/>
  <c r="AH165" s="1"/>
  <c r="AG114"/>
  <c r="AG165" s="1"/>
  <c r="AF114"/>
  <c r="AF165" s="1"/>
  <c r="AE114"/>
  <c r="AE165" s="1"/>
  <c r="AD114"/>
  <c r="AD165" s="1"/>
  <c r="AC114"/>
  <c r="AC165" s="1"/>
  <c r="AB114"/>
  <c r="AB165" s="1"/>
  <c r="AA114"/>
  <c r="AA165" s="1"/>
  <c r="Z114"/>
  <c r="Z165" s="1"/>
  <c r="Y114"/>
  <c r="Y165" s="1"/>
  <c r="X114"/>
  <c r="X165" s="1"/>
  <c r="W114"/>
  <c r="W165" s="1"/>
  <c r="V114"/>
  <c r="V165" s="1"/>
  <c r="U114"/>
  <c r="U165" s="1"/>
  <c r="T114"/>
  <c r="T165" s="1"/>
  <c r="S114"/>
  <c r="S165" s="1"/>
  <c r="R114"/>
  <c r="R165" s="1"/>
  <c r="Q114"/>
  <c r="Q165" s="1"/>
  <c r="P114"/>
  <c r="P165" s="1"/>
  <c r="O114"/>
  <c r="O165" s="1"/>
  <c r="N114"/>
  <c r="N165" s="1"/>
  <c r="M114"/>
  <c r="M165" s="1"/>
  <c r="L114"/>
  <c r="L165" s="1"/>
  <c r="K114"/>
  <c r="K165" s="1"/>
  <c r="J114"/>
  <c r="J165" s="1"/>
  <c r="I114"/>
  <c r="I165" s="1"/>
  <c r="H114"/>
  <c r="H165" s="1"/>
  <c r="G114"/>
  <c r="G165" s="1"/>
  <c r="F114"/>
  <c r="F165" s="1"/>
  <c r="E114"/>
  <c r="E165" s="1"/>
  <c r="C114"/>
  <c r="B114"/>
  <c r="AT113"/>
  <c r="AT166" s="1"/>
  <c r="AS113"/>
  <c r="AS166" s="1"/>
  <c r="AR113"/>
  <c r="AR166" s="1"/>
  <c r="AQ113"/>
  <c r="AQ166" s="1"/>
  <c r="AP113"/>
  <c r="AP166" s="1"/>
  <c r="AO113"/>
  <c r="AO166" s="1"/>
  <c r="AN113"/>
  <c r="AN166" s="1"/>
  <c r="AM113"/>
  <c r="AM166" s="1"/>
  <c r="AL113"/>
  <c r="AL166" s="1"/>
  <c r="AK113"/>
  <c r="AK166" s="1"/>
  <c r="AJ113"/>
  <c r="AJ166" s="1"/>
  <c r="AI113"/>
  <c r="AI166" s="1"/>
  <c r="AH113"/>
  <c r="AH166" s="1"/>
  <c r="AG113"/>
  <c r="AG166" s="1"/>
  <c r="AF113"/>
  <c r="AF166" s="1"/>
  <c r="AE113"/>
  <c r="AE166" s="1"/>
  <c r="AD113"/>
  <c r="AD166" s="1"/>
  <c r="AC113"/>
  <c r="AC166" s="1"/>
  <c r="AB113"/>
  <c r="AB166" s="1"/>
  <c r="AA113"/>
  <c r="AA166" s="1"/>
  <c r="Z113"/>
  <c r="Z166" s="1"/>
  <c r="Y113"/>
  <c r="Y166" s="1"/>
  <c r="X113"/>
  <c r="X166" s="1"/>
  <c r="W113"/>
  <c r="W166" s="1"/>
  <c r="V113"/>
  <c r="V166" s="1"/>
  <c r="U113"/>
  <c r="U166" s="1"/>
  <c r="T113"/>
  <c r="T166" s="1"/>
  <c r="S113"/>
  <c r="S166" s="1"/>
  <c r="R113"/>
  <c r="R166" s="1"/>
  <c r="Q113"/>
  <c r="Q166" s="1"/>
  <c r="P113"/>
  <c r="P166" s="1"/>
  <c r="O113"/>
  <c r="O166" s="1"/>
  <c r="N113"/>
  <c r="N166" s="1"/>
  <c r="M113"/>
  <c r="M166" s="1"/>
  <c r="L113"/>
  <c r="L166" s="1"/>
  <c r="K113"/>
  <c r="K166" s="1"/>
  <c r="J113"/>
  <c r="J166" s="1"/>
  <c r="I113"/>
  <c r="I166" s="1"/>
  <c r="H113"/>
  <c r="H166" s="1"/>
  <c r="G113"/>
  <c r="G166" s="1"/>
  <c r="F113"/>
  <c r="F166" s="1"/>
  <c r="E113"/>
  <c r="E166" s="1"/>
  <c r="C113"/>
  <c r="B113"/>
  <c r="AW31"/>
  <c r="AW30"/>
  <c r="AW29"/>
  <c r="AW28"/>
  <c r="AW27"/>
  <c r="AW26"/>
  <c r="AX26" s="1"/>
  <c r="AW25"/>
  <c r="AW24"/>
  <c r="BA25" s="1"/>
  <c r="BA23"/>
  <c r="AX28" s="1"/>
  <c r="AW23"/>
  <c r="AW22"/>
  <c r="BA24" s="1"/>
  <c r="AV187" i="5"/>
  <c r="AU187"/>
  <c r="AV186"/>
  <c r="JS210" s="1"/>
  <c r="AU186"/>
  <c r="AV185"/>
  <c r="AU185"/>
  <c r="JH209" s="1"/>
  <c r="AV184"/>
  <c r="JS208" s="1"/>
  <c r="AU184"/>
  <c r="AV183"/>
  <c r="AU183"/>
  <c r="JH207" s="1"/>
  <c r="AV182"/>
  <c r="JS206" s="1"/>
  <c r="AU182"/>
  <c r="AV181"/>
  <c r="AU181"/>
  <c r="JH205" s="1"/>
  <c r="AV180"/>
  <c r="JS204" s="1"/>
  <c r="AU180"/>
  <c r="AV179"/>
  <c r="AU179"/>
  <c r="JH203" s="1"/>
  <c r="AV178"/>
  <c r="JS202" s="1"/>
  <c r="AU178"/>
  <c r="AT175"/>
  <c r="AS175"/>
  <c r="IV199" s="1"/>
  <c r="AR175"/>
  <c r="AQ175"/>
  <c r="HX199" s="1"/>
  <c r="AP175"/>
  <c r="AO175"/>
  <c r="GZ199" s="1"/>
  <c r="AN175"/>
  <c r="AM175"/>
  <c r="GB199" s="1"/>
  <c r="AL175"/>
  <c r="AK175"/>
  <c r="FD199" s="1"/>
  <c r="AJ175"/>
  <c r="AI175"/>
  <c r="EF199" s="1"/>
  <c r="AH175"/>
  <c r="AG175"/>
  <c r="DH199" s="1"/>
  <c r="AF175"/>
  <c r="AE175"/>
  <c r="CJ199" s="1"/>
  <c r="AD175"/>
  <c r="AC175"/>
  <c r="BL199" s="1"/>
  <c r="AB175"/>
  <c r="AA175"/>
  <c r="AL199" s="1"/>
  <c r="Z175"/>
  <c r="AU174"/>
  <c r="AT174"/>
  <c r="AS174"/>
  <c r="AR174"/>
  <c r="II198" s="1"/>
  <c r="AQ174"/>
  <c r="AP174"/>
  <c r="HK198" s="1"/>
  <c r="AO174"/>
  <c r="AN174"/>
  <c r="GM198" s="1"/>
  <c r="AM174"/>
  <c r="AL174"/>
  <c r="FO198" s="1"/>
  <c r="AK174"/>
  <c r="AJ174"/>
  <c r="EQ198" s="1"/>
  <c r="AI174"/>
  <c r="AH174"/>
  <c r="DS198" s="1"/>
  <c r="AG174"/>
  <c r="AF174"/>
  <c r="CU198" s="1"/>
  <c r="AE174"/>
  <c r="AD174"/>
  <c r="BW198" s="1"/>
  <c r="AC174"/>
  <c r="AB174"/>
  <c r="AY198" s="1"/>
  <c r="AA174"/>
  <c r="Z174"/>
  <c r="AA198" s="1"/>
  <c r="AT173"/>
  <c r="AS173"/>
  <c r="IV197" s="1"/>
  <c r="AR173"/>
  <c r="AQ173"/>
  <c r="HX197" s="1"/>
  <c r="AP173"/>
  <c r="AO173"/>
  <c r="GZ197" s="1"/>
  <c r="AN173"/>
  <c r="AM173"/>
  <c r="GB197" s="1"/>
  <c r="AL173"/>
  <c r="AK173"/>
  <c r="FD197" s="1"/>
  <c r="AJ173"/>
  <c r="AI173"/>
  <c r="EF197" s="1"/>
  <c r="AH173"/>
  <c r="AG173"/>
  <c r="DH197" s="1"/>
  <c r="AF173"/>
  <c r="AE173"/>
  <c r="CJ197" s="1"/>
  <c r="AD173"/>
  <c r="AC173"/>
  <c r="BL197" s="1"/>
  <c r="AB173"/>
  <c r="AA173"/>
  <c r="AL197" s="1"/>
  <c r="Z173"/>
  <c r="AU172"/>
  <c r="AT172"/>
  <c r="AS172"/>
  <c r="AR172"/>
  <c r="II196" s="1"/>
  <c r="AQ172"/>
  <c r="AP172"/>
  <c r="HK196" s="1"/>
  <c r="AO172"/>
  <c r="AN172"/>
  <c r="GM196" s="1"/>
  <c r="AM172"/>
  <c r="AL172"/>
  <c r="FO196" s="1"/>
  <c r="AK172"/>
  <c r="AJ172"/>
  <c r="EQ196" s="1"/>
  <c r="AI172"/>
  <c r="AH172"/>
  <c r="DS196" s="1"/>
  <c r="AG172"/>
  <c r="AF172"/>
  <c r="CU196" s="1"/>
  <c r="AE172"/>
  <c r="AD172"/>
  <c r="BW196" s="1"/>
  <c r="AC172"/>
  <c r="AB172"/>
  <c r="AY196" s="1"/>
  <c r="AA172"/>
  <c r="Z172"/>
  <c r="AA196" s="1"/>
  <c r="AT171"/>
  <c r="AS171"/>
  <c r="IV195" s="1"/>
  <c r="AR171"/>
  <c r="AQ171"/>
  <c r="HX195" s="1"/>
  <c r="AP171"/>
  <c r="AO171"/>
  <c r="GZ195" s="1"/>
  <c r="AN171"/>
  <c r="AM171"/>
  <c r="GB195" s="1"/>
  <c r="AL171"/>
  <c r="AK171"/>
  <c r="FD195" s="1"/>
  <c r="AJ171"/>
  <c r="AI171"/>
  <c r="EF195" s="1"/>
  <c r="AH171"/>
  <c r="AG171"/>
  <c r="DH195" s="1"/>
  <c r="AF171"/>
  <c r="AE171"/>
  <c r="CJ195" s="1"/>
  <c r="AD171"/>
  <c r="AC171"/>
  <c r="BL195" s="1"/>
  <c r="AB171"/>
  <c r="AA171"/>
  <c r="AL195" s="1"/>
  <c r="Z171"/>
  <c r="AU170"/>
  <c r="AT170"/>
  <c r="AS170"/>
  <c r="AR170"/>
  <c r="II194" s="1"/>
  <c r="AQ170"/>
  <c r="AP170"/>
  <c r="HK194" s="1"/>
  <c r="AO170"/>
  <c r="AN170"/>
  <c r="GM194" s="1"/>
  <c r="AM170"/>
  <c r="AL170"/>
  <c r="FO194" s="1"/>
  <c r="AK170"/>
  <c r="AJ170"/>
  <c r="EQ194" s="1"/>
  <c r="AI170"/>
  <c r="AH170"/>
  <c r="AG170"/>
  <c r="AF170"/>
  <c r="AE170"/>
  <c r="AD170"/>
  <c r="AC170"/>
  <c r="AB170"/>
  <c r="AA170"/>
  <c r="Z170"/>
  <c r="AT169"/>
  <c r="AU169" s="1"/>
  <c r="AS169"/>
  <c r="AR169"/>
  <c r="AQ169"/>
  <c r="AP169"/>
  <c r="AO169"/>
  <c r="AN169"/>
  <c r="AM169"/>
  <c r="AL169"/>
  <c r="AK169"/>
  <c r="AJ169"/>
  <c r="AI169"/>
  <c r="AH169"/>
  <c r="AG169"/>
  <c r="AF169"/>
  <c r="AE169"/>
  <c r="AD169"/>
  <c r="AC169"/>
  <c r="AB169"/>
  <c r="AN193" s="1"/>
  <c r="AA169"/>
  <c r="Z169"/>
  <c r="AA193" s="1"/>
  <c r="AU168"/>
  <c r="JG192" s="1"/>
  <c r="AT168"/>
  <c r="AS168"/>
  <c r="IU192" s="1"/>
  <c r="AR168"/>
  <c r="AQ168"/>
  <c r="HW192" s="1"/>
  <c r="AP168"/>
  <c r="AO168"/>
  <c r="GY192" s="1"/>
  <c r="AN168"/>
  <c r="AM168"/>
  <c r="GA192" s="1"/>
  <c r="AL168"/>
  <c r="AK168"/>
  <c r="FC192" s="1"/>
  <c r="AJ168"/>
  <c r="AI168"/>
  <c r="EE192" s="1"/>
  <c r="AH168"/>
  <c r="AG168"/>
  <c r="DG192" s="1"/>
  <c r="AF168"/>
  <c r="AE168"/>
  <c r="CI192" s="1"/>
  <c r="AD168"/>
  <c r="AC168"/>
  <c r="BK192" s="1"/>
  <c r="AB168"/>
  <c r="AA168"/>
  <c r="AM192" s="1"/>
  <c r="Z168"/>
  <c r="Z192" s="1"/>
  <c r="AT167"/>
  <c r="AU167" s="1"/>
  <c r="AS167"/>
  <c r="AR167"/>
  <c r="IH191" s="1"/>
  <c r="AQ167"/>
  <c r="AP167"/>
  <c r="HJ191" s="1"/>
  <c r="AO167"/>
  <c r="AN167"/>
  <c r="GL191" s="1"/>
  <c r="AM167"/>
  <c r="AL167"/>
  <c r="FN191" s="1"/>
  <c r="AK167"/>
  <c r="AJ167"/>
  <c r="EP191" s="1"/>
  <c r="AI167"/>
  <c r="AH167"/>
  <c r="DR191" s="1"/>
  <c r="AG167"/>
  <c r="AF167"/>
  <c r="CT191" s="1"/>
  <c r="AE167"/>
  <c r="AD167"/>
  <c r="BV191" s="1"/>
  <c r="AC167"/>
  <c r="AB167"/>
  <c r="AX191" s="1"/>
  <c r="AA167"/>
  <c r="Z167"/>
  <c r="AA191" s="1"/>
  <c r="AU166"/>
  <c r="JE190" s="1"/>
  <c r="AT166"/>
  <c r="AS166"/>
  <c r="IS190" s="1"/>
  <c r="AR166"/>
  <c r="AQ166"/>
  <c r="HU190" s="1"/>
  <c r="AP166"/>
  <c r="AO166"/>
  <c r="GW190" s="1"/>
  <c r="AN166"/>
  <c r="AM166"/>
  <c r="FY190" s="1"/>
  <c r="AL166"/>
  <c r="AK166"/>
  <c r="FA190" s="1"/>
  <c r="AJ166"/>
  <c r="AI166"/>
  <c r="EC190" s="1"/>
  <c r="AH166"/>
  <c r="AG166"/>
  <c r="DE190" s="1"/>
  <c r="AF166"/>
  <c r="AE166"/>
  <c r="CG190" s="1"/>
  <c r="AD166"/>
  <c r="AC166"/>
  <c r="BI190" s="1"/>
  <c r="AB166"/>
  <c r="AA166"/>
  <c r="AK190" s="1"/>
  <c r="Z166"/>
  <c r="Z190" s="1"/>
  <c r="AT163"/>
  <c r="AS163"/>
  <c r="AR163"/>
  <c r="AQ163"/>
  <c r="AP163"/>
  <c r="AO163"/>
  <c r="AN163"/>
  <c r="AM163"/>
  <c r="AL163"/>
  <c r="AK163"/>
  <c r="AJ163"/>
  <c r="AI163"/>
  <c r="AH163"/>
  <c r="AG163"/>
  <c r="AF163"/>
  <c r="AE163"/>
  <c r="AD163"/>
  <c r="AC163"/>
  <c r="AB163"/>
  <c r="AA163"/>
  <c r="Z163"/>
  <c r="Y163"/>
  <c r="X163"/>
  <c r="W163"/>
  <c r="V163"/>
  <c r="U163"/>
  <c r="T163"/>
  <c r="S163"/>
  <c r="R163"/>
  <c r="Q163"/>
  <c r="P163"/>
  <c r="O163"/>
  <c r="N163"/>
  <c r="M163"/>
  <c r="L163"/>
  <c r="K163"/>
  <c r="J163"/>
  <c r="I163"/>
  <c r="H163"/>
  <c r="G163"/>
  <c r="F163"/>
  <c r="E163"/>
  <c r="C163"/>
  <c r="B163"/>
  <c r="AT162"/>
  <c r="AS162"/>
  <c r="AR162"/>
  <c r="AQ162"/>
  <c r="AP162"/>
  <c r="AO162"/>
  <c r="AN162"/>
  <c r="AM162"/>
  <c r="AL162"/>
  <c r="AK162"/>
  <c r="AJ162"/>
  <c r="AI162"/>
  <c r="AH162"/>
  <c r="AG162"/>
  <c r="AF162"/>
  <c r="AE162"/>
  <c r="AD162"/>
  <c r="AC162"/>
  <c r="AB162"/>
  <c r="AA162"/>
  <c r="Z162"/>
  <c r="Y162"/>
  <c r="X162"/>
  <c r="W162"/>
  <c r="V162"/>
  <c r="U162"/>
  <c r="T162"/>
  <c r="S162"/>
  <c r="R162"/>
  <c r="Q162"/>
  <c r="P162"/>
  <c r="O162"/>
  <c r="N162"/>
  <c r="M162"/>
  <c r="L162"/>
  <c r="K162"/>
  <c r="J162"/>
  <c r="I162"/>
  <c r="H162"/>
  <c r="G162"/>
  <c r="F162"/>
  <c r="E162"/>
  <c r="C162"/>
  <c r="B162"/>
  <c r="AT161"/>
  <c r="AS161"/>
  <c r="AR161"/>
  <c r="AQ161"/>
  <c r="AP161"/>
  <c r="AO161"/>
  <c r="AN161"/>
  <c r="AM161"/>
  <c r="AL161"/>
  <c r="AK161"/>
  <c r="AJ161"/>
  <c r="AI161"/>
  <c r="AH161"/>
  <c r="AG161"/>
  <c r="AF161"/>
  <c r="AE161"/>
  <c r="AD161"/>
  <c r="AC161"/>
  <c r="AB161"/>
  <c r="AA161"/>
  <c r="Z161"/>
  <c r="Y161"/>
  <c r="X161"/>
  <c r="W161"/>
  <c r="V161"/>
  <c r="U161"/>
  <c r="T161"/>
  <c r="S161"/>
  <c r="R161"/>
  <c r="Q161"/>
  <c r="P161"/>
  <c r="O161"/>
  <c r="N161"/>
  <c r="M161"/>
  <c r="L161"/>
  <c r="K161"/>
  <c r="J161"/>
  <c r="I161"/>
  <c r="H161"/>
  <c r="G161"/>
  <c r="F161"/>
  <c r="E161"/>
  <c r="C161"/>
  <c r="B161"/>
  <c r="AT160"/>
  <c r="AS160"/>
  <c r="AR160"/>
  <c r="AQ160"/>
  <c r="AP160"/>
  <c r="AO160"/>
  <c r="AN160"/>
  <c r="AM160"/>
  <c r="AL160"/>
  <c r="AK160"/>
  <c r="AJ160"/>
  <c r="AI160"/>
  <c r="AH160"/>
  <c r="AG160"/>
  <c r="AF160"/>
  <c r="AE160"/>
  <c r="AD160"/>
  <c r="AC160"/>
  <c r="AB160"/>
  <c r="AA160"/>
  <c r="Z160"/>
  <c r="Y160"/>
  <c r="X160"/>
  <c r="W160"/>
  <c r="V160"/>
  <c r="U160"/>
  <c r="T160"/>
  <c r="S160"/>
  <c r="R160"/>
  <c r="Q160"/>
  <c r="P160"/>
  <c r="O160"/>
  <c r="N160"/>
  <c r="M160"/>
  <c r="L160"/>
  <c r="K160"/>
  <c r="J160"/>
  <c r="I160"/>
  <c r="H160"/>
  <c r="G160"/>
  <c r="F160"/>
  <c r="E160"/>
  <c r="C160"/>
  <c r="B160"/>
  <c r="AT159"/>
  <c r="AS159"/>
  <c r="AR159"/>
  <c r="AQ159"/>
  <c r="AP159"/>
  <c r="AO159"/>
  <c r="AN159"/>
  <c r="AM159"/>
  <c r="AL159"/>
  <c r="AK159"/>
  <c r="AJ159"/>
  <c r="AI159"/>
  <c r="AH159"/>
  <c r="AG159"/>
  <c r="AF159"/>
  <c r="AE159"/>
  <c r="AD159"/>
  <c r="AC159"/>
  <c r="AB159"/>
  <c r="AA159"/>
  <c r="Z159"/>
  <c r="Y159"/>
  <c r="X159"/>
  <c r="W159"/>
  <c r="V159"/>
  <c r="U159"/>
  <c r="T159"/>
  <c r="S159"/>
  <c r="R159"/>
  <c r="Q159"/>
  <c r="P159"/>
  <c r="O159"/>
  <c r="N159"/>
  <c r="M159"/>
  <c r="L159"/>
  <c r="K159"/>
  <c r="J159"/>
  <c r="I159"/>
  <c r="H159"/>
  <c r="G159"/>
  <c r="F159"/>
  <c r="E159"/>
  <c r="C159"/>
  <c r="B159"/>
  <c r="AT158"/>
  <c r="AS158"/>
  <c r="AR158"/>
  <c r="AQ158"/>
  <c r="AP158"/>
  <c r="AO158"/>
  <c r="AN158"/>
  <c r="AM158"/>
  <c r="AL158"/>
  <c r="AK158"/>
  <c r="AJ158"/>
  <c r="AI158"/>
  <c r="AH158"/>
  <c r="AG158"/>
  <c r="AF158"/>
  <c r="AE158"/>
  <c r="AD158"/>
  <c r="AC158"/>
  <c r="AB158"/>
  <c r="AA158"/>
  <c r="Z158"/>
  <c r="Y158"/>
  <c r="X158"/>
  <c r="W158"/>
  <c r="V158"/>
  <c r="U158"/>
  <c r="T158"/>
  <c r="S158"/>
  <c r="R158"/>
  <c r="Q158"/>
  <c r="P158"/>
  <c r="O158"/>
  <c r="N158"/>
  <c r="M158"/>
  <c r="L158"/>
  <c r="K158"/>
  <c r="J158"/>
  <c r="I158"/>
  <c r="H158"/>
  <c r="G158"/>
  <c r="F158"/>
  <c r="E158"/>
  <c r="C158"/>
  <c r="B158"/>
  <c r="AT157"/>
  <c r="AS157"/>
  <c r="AR157"/>
  <c r="AQ157"/>
  <c r="AP157"/>
  <c r="AO157"/>
  <c r="AN157"/>
  <c r="AM157"/>
  <c r="AL157"/>
  <c r="AK157"/>
  <c r="AJ157"/>
  <c r="AI157"/>
  <c r="AH157"/>
  <c r="AG157"/>
  <c r="AF157"/>
  <c r="AE157"/>
  <c r="AD157"/>
  <c r="AC157"/>
  <c r="AB157"/>
  <c r="AA157"/>
  <c r="Z157"/>
  <c r="Y157"/>
  <c r="X157"/>
  <c r="W157"/>
  <c r="V157"/>
  <c r="U157"/>
  <c r="T157"/>
  <c r="S157"/>
  <c r="R157"/>
  <c r="Q157"/>
  <c r="P157"/>
  <c r="O157"/>
  <c r="N157"/>
  <c r="M157"/>
  <c r="L157"/>
  <c r="K157"/>
  <c r="J157"/>
  <c r="I157"/>
  <c r="H157"/>
  <c r="G157"/>
  <c r="F157"/>
  <c r="E157"/>
  <c r="C157"/>
  <c r="B157"/>
  <c r="AT156"/>
  <c r="AS156"/>
  <c r="AR156"/>
  <c r="AQ156"/>
  <c r="AP156"/>
  <c r="AO156"/>
  <c r="AN156"/>
  <c r="AM156"/>
  <c r="AL156"/>
  <c r="AK156"/>
  <c r="AJ156"/>
  <c r="AI156"/>
  <c r="AH156"/>
  <c r="AG156"/>
  <c r="AF156"/>
  <c r="AE156"/>
  <c r="AD156"/>
  <c r="AC156"/>
  <c r="AB156"/>
  <c r="AA156"/>
  <c r="Z156"/>
  <c r="Y156"/>
  <c r="X156"/>
  <c r="W156"/>
  <c r="V156"/>
  <c r="U156"/>
  <c r="T156"/>
  <c r="S156"/>
  <c r="R156"/>
  <c r="Q156"/>
  <c r="P156"/>
  <c r="O156"/>
  <c r="N156"/>
  <c r="M156"/>
  <c r="L156"/>
  <c r="K156"/>
  <c r="J156"/>
  <c r="I156"/>
  <c r="H156"/>
  <c r="G156"/>
  <c r="F156"/>
  <c r="E156"/>
  <c r="C156"/>
  <c r="B156"/>
  <c r="AT155"/>
  <c r="AS155"/>
  <c r="AR155"/>
  <c r="AQ155"/>
  <c r="AP155"/>
  <c r="AO155"/>
  <c r="AN155"/>
  <c r="AM155"/>
  <c r="AL155"/>
  <c r="AK155"/>
  <c r="AJ155"/>
  <c r="AI155"/>
  <c r="AH155"/>
  <c r="AG155"/>
  <c r="AF155"/>
  <c r="AE155"/>
  <c r="AD155"/>
  <c r="AC155"/>
  <c r="AB155"/>
  <c r="AA155"/>
  <c r="Z155"/>
  <c r="Y155"/>
  <c r="X155"/>
  <c r="W155"/>
  <c r="V155"/>
  <c r="U155"/>
  <c r="T155"/>
  <c r="S155"/>
  <c r="R155"/>
  <c r="Q155"/>
  <c r="P155"/>
  <c r="O155"/>
  <c r="N155"/>
  <c r="M155"/>
  <c r="L155"/>
  <c r="K155"/>
  <c r="J155"/>
  <c r="I155"/>
  <c r="H155"/>
  <c r="G155"/>
  <c r="F155"/>
  <c r="E155"/>
  <c r="C155"/>
  <c r="B155"/>
  <c r="AT154"/>
  <c r="AS154"/>
  <c r="AR154"/>
  <c r="AQ154"/>
  <c r="AP154"/>
  <c r="AO154"/>
  <c r="AN154"/>
  <c r="AM154"/>
  <c r="AL154"/>
  <c r="AK154"/>
  <c r="AJ154"/>
  <c r="AI154"/>
  <c r="AH154"/>
  <c r="AG154"/>
  <c r="AF154"/>
  <c r="AE154"/>
  <c r="AD154"/>
  <c r="AC154"/>
  <c r="AB154"/>
  <c r="AA154"/>
  <c r="Z154"/>
  <c r="Y154"/>
  <c r="X154"/>
  <c r="W154"/>
  <c r="V154"/>
  <c r="U154"/>
  <c r="T154"/>
  <c r="S154"/>
  <c r="R154"/>
  <c r="Q154"/>
  <c r="P154"/>
  <c r="O154"/>
  <c r="N154"/>
  <c r="M154"/>
  <c r="L154"/>
  <c r="K154"/>
  <c r="J154"/>
  <c r="I154"/>
  <c r="H154"/>
  <c r="G154"/>
  <c r="F154"/>
  <c r="E154"/>
  <c r="C154"/>
  <c r="B154"/>
  <c r="AT153"/>
  <c r="AS153"/>
  <c r="AR153"/>
  <c r="AQ153"/>
  <c r="AP153"/>
  <c r="AO153"/>
  <c r="AN153"/>
  <c r="AM153"/>
  <c r="AL153"/>
  <c r="AK153"/>
  <c r="AJ153"/>
  <c r="AI153"/>
  <c r="AH153"/>
  <c r="AG153"/>
  <c r="AF153"/>
  <c r="AE153"/>
  <c r="AD153"/>
  <c r="AC153"/>
  <c r="AB153"/>
  <c r="AA153"/>
  <c r="Z153"/>
  <c r="Y153"/>
  <c r="X153"/>
  <c r="W153"/>
  <c r="V153"/>
  <c r="U153"/>
  <c r="T153"/>
  <c r="S153"/>
  <c r="R153"/>
  <c r="Q153"/>
  <c r="P153"/>
  <c r="O153"/>
  <c r="N153"/>
  <c r="M153"/>
  <c r="L153"/>
  <c r="K153"/>
  <c r="J153"/>
  <c r="I153"/>
  <c r="H153"/>
  <c r="G153"/>
  <c r="F153"/>
  <c r="E153"/>
  <c r="C153"/>
  <c r="B153"/>
  <c r="AT152"/>
  <c r="AS152"/>
  <c r="AR152"/>
  <c r="AQ152"/>
  <c r="AP152"/>
  <c r="AO152"/>
  <c r="AN152"/>
  <c r="AM152"/>
  <c r="AL152"/>
  <c r="AK152"/>
  <c r="AJ152"/>
  <c r="AI152"/>
  <c r="AH152"/>
  <c r="AG152"/>
  <c r="AF152"/>
  <c r="AE152"/>
  <c r="AD152"/>
  <c r="AC152"/>
  <c r="AB152"/>
  <c r="AA152"/>
  <c r="Z152"/>
  <c r="Y152"/>
  <c r="X152"/>
  <c r="W152"/>
  <c r="V152"/>
  <c r="U152"/>
  <c r="T152"/>
  <c r="S152"/>
  <c r="R152"/>
  <c r="Q152"/>
  <c r="P152"/>
  <c r="O152"/>
  <c r="N152"/>
  <c r="M152"/>
  <c r="L152"/>
  <c r="K152"/>
  <c r="J152"/>
  <c r="I152"/>
  <c r="H152"/>
  <c r="G152"/>
  <c r="F152"/>
  <c r="E152"/>
  <c r="C152"/>
  <c r="B152"/>
  <c r="AT151"/>
  <c r="AS151"/>
  <c r="AR151"/>
  <c r="AQ151"/>
  <c r="AP151"/>
  <c r="AO151"/>
  <c r="AN151"/>
  <c r="AM151"/>
  <c r="AL151"/>
  <c r="AK151"/>
  <c r="AJ151"/>
  <c r="AI151"/>
  <c r="AH151"/>
  <c r="AG151"/>
  <c r="AF151"/>
  <c r="AE151"/>
  <c r="AD151"/>
  <c r="AC151"/>
  <c r="AB151"/>
  <c r="AA151"/>
  <c r="Z151"/>
  <c r="Y151"/>
  <c r="X151"/>
  <c r="W151"/>
  <c r="V151"/>
  <c r="U151"/>
  <c r="T151"/>
  <c r="S151"/>
  <c r="R151"/>
  <c r="Q151"/>
  <c r="P151"/>
  <c r="O151"/>
  <c r="N151"/>
  <c r="M151"/>
  <c r="L151"/>
  <c r="K151"/>
  <c r="J151"/>
  <c r="I151"/>
  <c r="H151"/>
  <c r="G151"/>
  <c r="F151"/>
  <c r="E151"/>
  <c r="C151"/>
  <c r="B151"/>
  <c r="AT150"/>
  <c r="AS150"/>
  <c r="AR150"/>
  <c r="AQ150"/>
  <c r="AP150"/>
  <c r="AO150"/>
  <c r="AN150"/>
  <c r="AM150"/>
  <c r="AL150"/>
  <c r="AK150"/>
  <c r="AJ150"/>
  <c r="AI150"/>
  <c r="AH150"/>
  <c r="AG150"/>
  <c r="AF150"/>
  <c r="AE150"/>
  <c r="AD150"/>
  <c r="AC150"/>
  <c r="AB150"/>
  <c r="AA150"/>
  <c r="Z150"/>
  <c r="Y150"/>
  <c r="X150"/>
  <c r="W150"/>
  <c r="V150"/>
  <c r="U150"/>
  <c r="T150"/>
  <c r="S150"/>
  <c r="R150"/>
  <c r="Q150"/>
  <c r="P150"/>
  <c r="O150"/>
  <c r="N150"/>
  <c r="M150"/>
  <c r="L150"/>
  <c r="K150"/>
  <c r="J150"/>
  <c r="I150"/>
  <c r="H150"/>
  <c r="G150"/>
  <c r="F150"/>
  <c r="E150"/>
  <c r="C150"/>
  <c r="B150"/>
  <c r="AT149"/>
  <c r="AS149"/>
  <c r="AR149"/>
  <c r="AQ149"/>
  <c r="AP149"/>
  <c r="AO149"/>
  <c r="AN149"/>
  <c r="AM149"/>
  <c r="AL149"/>
  <c r="AK149"/>
  <c r="AJ149"/>
  <c r="AI149"/>
  <c r="AH149"/>
  <c r="AG149"/>
  <c r="AF149"/>
  <c r="AE149"/>
  <c r="AD149"/>
  <c r="AC149"/>
  <c r="AB149"/>
  <c r="AA149"/>
  <c r="Z149"/>
  <c r="Y149"/>
  <c r="X149"/>
  <c r="W149"/>
  <c r="V149"/>
  <c r="U149"/>
  <c r="T149"/>
  <c r="S149"/>
  <c r="R149"/>
  <c r="Q149"/>
  <c r="P149"/>
  <c r="O149"/>
  <c r="N149"/>
  <c r="M149"/>
  <c r="L149"/>
  <c r="K149"/>
  <c r="J149"/>
  <c r="I149"/>
  <c r="H149"/>
  <c r="G149"/>
  <c r="F149"/>
  <c r="E149"/>
  <c r="C149"/>
  <c r="B149"/>
  <c r="AT145"/>
  <c r="AT186" s="1"/>
  <c r="AS145"/>
  <c r="AS186" s="1"/>
  <c r="AR145"/>
  <c r="AR186" s="1"/>
  <c r="AQ145"/>
  <c r="AQ186" s="1"/>
  <c r="AP145"/>
  <c r="AP186" s="1"/>
  <c r="AO145"/>
  <c r="AO186" s="1"/>
  <c r="AN145"/>
  <c r="AN186" s="1"/>
  <c r="AM145"/>
  <c r="AM186" s="1"/>
  <c r="AL145"/>
  <c r="AL186" s="1"/>
  <c r="AK145"/>
  <c r="AK186" s="1"/>
  <c r="AJ145"/>
  <c r="AJ186" s="1"/>
  <c r="AI145"/>
  <c r="AI186" s="1"/>
  <c r="AH145"/>
  <c r="AH186" s="1"/>
  <c r="AG145"/>
  <c r="AG186" s="1"/>
  <c r="AF145"/>
  <c r="AF186" s="1"/>
  <c r="AE145"/>
  <c r="AE186" s="1"/>
  <c r="AD145"/>
  <c r="AD186" s="1"/>
  <c r="AC145"/>
  <c r="AC186" s="1"/>
  <c r="AB145"/>
  <c r="AB186" s="1"/>
  <c r="AA145"/>
  <c r="AA186" s="1"/>
  <c r="Z145"/>
  <c r="Z186" s="1"/>
  <c r="Y145"/>
  <c r="X145"/>
  <c r="W145"/>
  <c r="V145"/>
  <c r="U145"/>
  <c r="T145"/>
  <c r="S145"/>
  <c r="R145"/>
  <c r="Q145"/>
  <c r="P145"/>
  <c r="O145"/>
  <c r="N145"/>
  <c r="M145"/>
  <c r="L145"/>
  <c r="K145"/>
  <c r="J145"/>
  <c r="I145"/>
  <c r="H145"/>
  <c r="G145"/>
  <c r="F145"/>
  <c r="E145"/>
  <c r="C145"/>
  <c r="B145"/>
  <c r="AT144"/>
  <c r="AS144"/>
  <c r="AR144"/>
  <c r="AQ144"/>
  <c r="AP144"/>
  <c r="AO144"/>
  <c r="AN144"/>
  <c r="AM144"/>
  <c r="AL144"/>
  <c r="AK144"/>
  <c r="AJ144"/>
  <c r="AI144"/>
  <c r="AH144"/>
  <c r="AG144"/>
  <c r="AF144"/>
  <c r="AE144"/>
  <c r="AD144"/>
  <c r="AC144"/>
  <c r="AB144"/>
  <c r="AA144"/>
  <c r="Z144"/>
  <c r="Y144"/>
  <c r="X144"/>
  <c r="W144"/>
  <c r="V144"/>
  <c r="U144"/>
  <c r="T144"/>
  <c r="S144"/>
  <c r="R144"/>
  <c r="Q144"/>
  <c r="P144"/>
  <c r="O144"/>
  <c r="N144"/>
  <c r="M144"/>
  <c r="L144"/>
  <c r="K144"/>
  <c r="J144"/>
  <c r="I144"/>
  <c r="H144"/>
  <c r="G144"/>
  <c r="F144"/>
  <c r="E144"/>
  <c r="C144"/>
  <c r="B144"/>
  <c r="AT143"/>
  <c r="AT181" s="1"/>
  <c r="AS143"/>
  <c r="AS181" s="1"/>
  <c r="AR143"/>
  <c r="AR181" s="1"/>
  <c r="AQ143"/>
  <c r="AQ181" s="1"/>
  <c r="AP143"/>
  <c r="AP181" s="1"/>
  <c r="AO143"/>
  <c r="AO181" s="1"/>
  <c r="AN143"/>
  <c r="AN181" s="1"/>
  <c r="AM143"/>
  <c r="AM181" s="1"/>
  <c r="AL143"/>
  <c r="AL181" s="1"/>
  <c r="AK143"/>
  <c r="AK181" s="1"/>
  <c r="AJ143"/>
  <c r="AJ181" s="1"/>
  <c r="AI143"/>
  <c r="AI181" s="1"/>
  <c r="AH143"/>
  <c r="AH181" s="1"/>
  <c r="AG143"/>
  <c r="AG181" s="1"/>
  <c r="AF143"/>
  <c r="AF181" s="1"/>
  <c r="AE143"/>
  <c r="AE181" s="1"/>
  <c r="AD143"/>
  <c r="AD181" s="1"/>
  <c r="AC143"/>
  <c r="AC181" s="1"/>
  <c r="AB143"/>
  <c r="AB181" s="1"/>
  <c r="AA143"/>
  <c r="AA181" s="1"/>
  <c r="Z143"/>
  <c r="Z181" s="1"/>
  <c r="Y143"/>
  <c r="X143"/>
  <c r="W143"/>
  <c r="V143"/>
  <c r="U143"/>
  <c r="T143"/>
  <c r="S143"/>
  <c r="R143"/>
  <c r="Q143"/>
  <c r="P143"/>
  <c r="O143"/>
  <c r="N143"/>
  <c r="M143"/>
  <c r="L143"/>
  <c r="K143"/>
  <c r="J143"/>
  <c r="I143"/>
  <c r="H143"/>
  <c r="G143"/>
  <c r="F143"/>
  <c r="E143"/>
  <c r="C143"/>
  <c r="B143"/>
  <c r="AT142"/>
  <c r="AT185" s="1"/>
  <c r="AS142"/>
  <c r="AS185" s="1"/>
  <c r="AR142"/>
  <c r="AR185" s="1"/>
  <c r="AQ142"/>
  <c r="AQ185" s="1"/>
  <c r="AP142"/>
  <c r="AP185" s="1"/>
  <c r="AO142"/>
  <c r="AO185" s="1"/>
  <c r="AN142"/>
  <c r="AN185" s="1"/>
  <c r="AM142"/>
  <c r="AM185" s="1"/>
  <c r="AL142"/>
  <c r="AL185" s="1"/>
  <c r="AK142"/>
  <c r="AK185" s="1"/>
  <c r="AJ142"/>
  <c r="AJ185" s="1"/>
  <c r="AI142"/>
  <c r="AI185" s="1"/>
  <c r="AH142"/>
  <c r="AH185" s="1"/>
  <c r="AG142"/>
  <c r="AG185" s="1"/>
  <c r="AF142"/>
  <c r="AF185" s="1"/>
  <c r="AE142"/>
  <c r="AE185" s="1"/>
  <c r="AD142"/>
  <c r="AD185" s="1"/>
  <c r="AC142"/>
  <c r="AC185" s="1"/>
  <c r="AB142"/>
  <c r="AB185" s="1"/>
  <c r="AA142"/>
  <c r="AA185" s="1"/>
  <c r="Z142"/>
  <c r="Z185" s="1"/>
  <c r="Y142"/>
  <c r="X142"/>
  <c r="W142"/>
  <c r="V142"/>
  <c r="U142"/>
  <c r="T142"/>
  <c r="S142"/>
  <c r="R142"/>
  <c r="Q142"/>
  <c r="P142"/>
  <c r="O142"/>
  <c r="N142"/>
  <c r="M142"/>
  <c r="L142"/>
  <c r="K142"/>
  <c r="J142"/>
  <c r="I142"/>
  <c r="H142"/>
  <c r="G142"/>
  <c r="F142"/>
  <c r="E142"/>
  <c r="C142"/>
  <c r="B142"/>
  <c r="AT141"/>
  <c r="AS141"/>
  <c r="AR141"/>
  <c r="AQ141"/>
  <c r="AP141"/>
  <c r="AO141"/>
  <c r="AN141"/>
  <c r="AM141"/>
  <c r="AL141"/>
  <c r="AK141"/>
  <c r="AJ141"/>
  <c r="AI141"/>
  <c r="AH141"/>
  <c r="AG141"/>
  <c r="AF141"/>
  <c r="AE141"/>
  <c r="AD141"/>
  <c r="AC141"/>
  <c r="AB141"/>
  <c r="AA141"/>
  <c r="Z141"/>
  <c r="Y141"/>
  <c r="X141"/>
  <c r="W141"/>
  <c r="V141"/>
  <c r="U141"/>
  <c r="T141"/>
  <c r="S141"/>
  <c r="R141"/>
  <c r="Q141"/>
  <c r="P141"/>
  <c r="O141"/>
  <c r="N141"/>
  <c r="M141"/>
  <c r="L141"/>
  <c r="K141"/>
  <c r="J141"/>
  <c r="I141"/>
  <c r="H141"/>
  <c r="G141"/>
  <c r="F141"/>
  <c r="E141"/>
  <c r="C141"/>
  <c r="B141"/>
  <c r="AT140"/>
  <c r="AT179" s="1"/>
  <c r="AS140"/>
  <c r="AS179" s="1"/>
  <c r="AR140"/>
  <c r="AR179" s="1"/>
  <c r="AQ140"/>
  <c r="AQ179" s="1"/>
  <c r="AP140"/>
  <c r="AP179" s="1"/>
  <c r="AO140"/>
  <c r="AO179" s="1"/>
  <c r="AN140"/>
  <c r="AN179" s="1"/>
  <c r="AM140"/>
  <c r="AM179" s="1"/>
  <c r="AL140"/>
  <c r="AL179" s="1"/>
  <c r="AK140"/>
  <c r="AK179" s="1"/>
  <c r="AJ140"/>
  <c r="AJ179" s="1"/>
  <c r="AI140"/>
  <c r="AI179" s="1"/>
  <c r="AH140"/>
  <c r="AH179" s="1"/>
  <c r="AG140"/>
  <c r="AG179" s="1"/>
  <c r="AF140"/>
  <c r="AF179" s="1"/>
  <c r="AE140"/>
  <c r="AE179" s="1"/>
  <c r="AD140"/>
  <c r="AD179" s="1"/>
  <c r="AC140"/>
  <c r="AC179" s="1"/>
  <c r="AB140"/>
  <c r="AB179" s="1"/>
  <c r="AA140"/>
  <c r="AA179" s="1"/>
  <c r="Z140"/>
  <c r="Z179" s="1"/>
  <c r="Y140"/>
  <c r="X140"/>
  <c r="W140"/>
  <c r="V140"/>
  <c r="U140"/>
  <c r="T140"/>
  <c r="S140"/>
  <c r="R140"/>
  <c r="Q140"/>
  <c r="P140"/>
  <c r="O140"/>
  <c r="N140"/>
  <c r="M140"/>
  <c r="L140"/>
  <c r="K140"/>
  <c r="J140"/>
  <c r="I140"/>
  <c r="H140"/>
  <c r="G140"/>
  <c r="F140"/>
  <c r="E140"/>
  <c r="C140"/>
  <c r="B140"/>
  <c r="AT139"/>
  <c r="AT187" s="1"/>
  <c r="AS139"/>
  <c r="AS187" s="1"/>
  <c r="AR139"/>
  <c r="AR187" s="1"/>
  <c r="AQ139"/>
  <c r="AQ187" s="1"/>
  <c r="AP139"/>
  <c r="AP187" s="1"/>
  <c r="AO139"/>
  <c r="AO187" s="1"/>
  <c r="AN139"/>
  <c r="AN187" s="1"/>
  <c r="AM139"/>
  <c r="AM187" s="1"/>
  <c r="AL139"/>
  <c r="AL187" s="1"/>
  <c r="AK139"/>
  <c r="AK187" s="1"/>
  <c r="AJ139"/>
  <c r="AJ187" s="1"/>
  <c r="AI139"/>
  <c r="AI187" s="1"/>
  <c r="AH139"/>
  <c r="AH187" s="1"/>
  <c r="AG139"/>
  <c r="AG187" s="1"/>
  <c r="AF139"/>
  <c r="AF187" s="1"/>
  <c r="AE139"/>
  <c r="AE187" s="1"/>
  <c r="AD139"/>
  <c r="AD187" s="1"/>
  <c r="AC139"/>
  <c r="AC187" s="1"/>
  <c r="AB139"/>
  <c r="AB187" s="1"/>
  <c r="AA139"/>
  <c r="AA187" s="1"/>
  <c r="Z139"/>
  <c r="Z187" s="1"/>
  <c r="Y139"/>
  <c r="X139"/>
  <c r="W139"/>
  <c r="V139"/>
  <c r="U139"/>
  <c r="T139"/>
  <c r="S139"/>
  <c r="R139"/>
  <c r="Q139"/>
  <c r="P139"/>
  <c r="O139"/>
  <c r="N139"/>
  <c r="M139"/>
  <c r="L139"/>
  <c r="K139"/>
  <c r="J139"/>
  <c r="I139"/>
  <c r="H139"/>
  <c r="G139"/>
  <c r="F139"/>
  <c r="E139"/>
  <c r="C139"/>
  <c r="B139"/>
  <c r="AT138"/>
  <c r="AT178" s="1"/>
  <c r="AS138"/>
  <c r="AS178" s="1"/>
  <c r="AR138"/>
  <c r="AR178" s="1"/>
  <c r="AQ138"/>
  <c r="AQ178" s="1"/>
  <c r="AP138"/>
  <c r="AP178" s="1"/>
  <c r="AO138"/>
  <c r="AO178" s="1"/>
  <c r="AN138"/>
  <c r="AN178" s="1"/>
  <c r="AM138"/>
  <c r="AM178" s="1"/>
  <c r="AL138"/>
  <c r="AL178" s="1"/>
  <c r="AK138"/>
  <c r="AK178" s="1"/>
  <c r="AJ138"/>
  <c r="AJ178" s="1"/>
  <c r="AI138"/>
  <c r="AI178" s="1"/>
  <c r="AH138"/>
  <c r="AH178" s="1"/>
  <c r="AG138"/>
  <c r="AG178" s="1"/>
  <c r="AF138"/>
  <c r="AF178" s="1"/>
  <c r="AE138"/>
  <c r="AE178" s="1"/>
  <c r="AD138"/>
  <c r="AD178" s="1"/>
  <c r="AC138"/>
  <c r="AC178" s="1"/>
  <c r="AB138"/>
  <c r="AB178" s="1"/>
  <c r="AA138"/>
  <c r="AA178" s="1"/>
  <c r="Z138"/>
  <c r="Z178" s="1"/>
  <c r="Y138"/>
  <c r="X138"/>
  <c r="W138"/>
  <c r="V138"/>
  <c r="U138"/>
  <c r="T138"/>
  <c r="S138"/>
  <c r="R138"/>
  <c r="Q138"/>
  <c r="P138"/>
  <c r="O138"/>
  <c r="N138"/>
  <c r="M138"/>
  <c r="L138"/>
  <c r="K138"/>
  <c r="J138"/>
  <c r="I138"/>
  <c r="H138"/>
  <c r="G138"/>
  <c r="F138"/>
  <c r="E138"/>
  <c r="C138"/>
  <c r="B138"/>
  <c r="AT137"/>
  <c r="AS137"/>
  <c r="AR137"/>
  <c r="AQ137"/>
  <c r="AP137"/>
  <c r="AO137"/>
  <c r="AN137"/>
  <c r="AM137"/>
  <c r="AL137"/>
  <c r="AK137"/>
  <c r="AJ137"/>
  <c r="AI137"/>
  <c r="AH137"/>
  <c r="AG137"/>
  <c r="AF137"/>
  <c r="AE137"/>
  <c r="AD137"/>
  <c r="AC137"/>
  <c r="AB137"/>
  <c r="AA137"/>
  <c r="Z137"/>
  <c r="Y137"/>
  <c r="X137"/>
  <c r="W137"/>
  <c r="V137"/>
  <c r="U137"/>
  <c r="T137"/>
  <c r="S137"/>
  <c r="R137"/>
  <c r="Q137"/>
  <c r="P137"/>
  <c r="O137"/>
  <c r="N137"/>
  <c r="M137"/>
  <c r="L137"/>
  <c r="K137"/>
  <c r="J137"/>
  <c r="I137"/>
  <c r="H137"/>
  <c r="G137"/>
  <c r="F137"/>
  <c r="E137"/>
  <c r="C137"/>
  <c r="B137"/>
  <c r="AT136"/>
  <c r="AS136"/>
  <c r="AR136"/>
  <c r="AQ136"/>
  <c r="AP136"/>
  <c r="AO136"/>
  <c r="AN136"/>
  <c r="AM136"/>
  <c r="AL136"/>
  <c r="AK136"/>
  <c r="AJ136"/>
  <c r="AI136"/>
  <c r="AH136"/>
  <c r="AG136"/>
  <c r="AF136"/>
  <c r="AE136"/>
  <c r="AD136"/>
  <c r="AC136"/>
  <c r="AB136"/>
  <c r="AA136"/>
  <c r="Z136"/>
  <c r="Y136"/>
  <c r="X136"/>
  <c r="W136"/>
  <c r="V136"/>
  <c r="U136"/>
  <c r="T136"/>
  <c r="S136"/>
  <c r="R136"/>
  <c r="Q136"/>
  <c r="P136"/>
  <c r="O136"/>
  <c r="N136"/>
  <c r="M136"/>
  <c r="L136"/>
  <c r="K136"/>
  <c r="J136"/>
  <c r="I136"/>
  <c r="H136"/>
  <c r="G136"/>
  <c r="F136"/>
  <c r="E136"/>
  <c r="C136"/>
  <c r="B136"/>
  <c r="AT135"/>
  <c r="AT182" s="1"/>
  <c r="AS135"/>
  <c r="AS182" s="1"/>
  <c r="AR135"/>
  <c r="AR182" s="1"/>
  <c r="AQ135"/>
  <c r="AQ182" s="1"/>
  <c r="AP135"/>
  <c r="AP182" s="1"/>
  <c r="AO135"/>
  <c r="AO182" s="1"/>
  <c r="AN135"/>
  <c r="AN182" s="1"/>
  <c r="AM135"/>
  <c r="AM182" s="1"/>
  <c r="AL135"/>
  <c r="AL182" s="1"/>
  <c r="AK135"/>
  <c r="AK182" s="1"/>
  <c r="AJ135"/>
  <c r="AJ182" s="1"/>
  <c r="AI135"/>
  <c r="AI182" s="1"/>
  <c r="AH135"/>
  <c r="AH182" s="1"/>
  <c r="AG135"/>
  <c r="AG182" s="1"/>
  <c r="AF135"/>
  <c r="AF182" s="1"/>
  <c r="AE135"/>
  <c r="AE182" s="1"/>
  <c r="AD135"/>
  <c r="AD182" s="1"/>
  <c r="AC135"/>
  <c r="AC182" s="1"/>
  <c r="AB135"/>
  <c r="AB182" s="1"/>
  <c r="AA135"/>
  <c r="AA182" s="1"/>
  <c r="Z135"/>
  <c r="Z182" s="1"/>
  <c r="Y135"/>
  <c r="X135"/>
  <c r="W135"/>
  <c r="V135"/>
  <c r="U135"/>
  <c r="T135"/>
  <c r="S135"/>
  <c r="R135"/>
  <c r="Q135"/>
  <c r="P135"/>
  <c r="O135"/>
  <c r="N135"/>
  <c r="M135"/>
  <c r="L135"/>
  <c r="K135"/>
  <c r="J135"/>
  <c r="I135"/>
  <c r="H135"/>
  <c r="G135"/>
  <c r="F135"/>
  <c r="E135"/>
  <c r="C135"/>
  <c r="B135"/>
  <c r="AT134"/>
  <c r="AT180" s="1"/>
  <c r="AS134"/>
  <c r="AS180" s="1"/>
  <c r="AR134"/>
  <c r="AR180" s="1"/>
  <c r="AQ134"/>
  <c r="AQ180" s="1"/>
  <c r="AP134"/>
  <c r="AP180" s="1"/>
  <c r="AO134"/>
  <c r="AO180" s="1"/>
  <c r="AN134"/>
  <c r="AN180" s="1"/>
  <c r="AM134"/>
  <c r="AM180" s="1"/>
  <c r="AL134"/>
  <c r="AL180" s="1"/>
  <c r="AK134"/>
  <c r="AK180" s="1"/>
  <c r="AJ134"/>
  <c r="AJ180" s="1"/>
  <c r="AI134"/>
  <c r="AI180" s="1"/>
  <c r="AH134"/>
  <c r="AH180" s="1"/>
  <c r="AG134"/>
  <c r="AG180" s="1"/>
  <c r="AF134"/>
  <c r="AF180" s="1"/>
  <c r="AE134"/>
  <c r="AE180" s="1"/>
  <c r="AD134"/>
  <c r="AD180" s="1"/>
  <c r="AC134"/>
  <c r="AC180" s="1"/>
  <c r="AB134"/>
  <c r="AB180" s="1"/>
  <c r="AA134"/>
  <c r="AA180" s="1"/>
  <c r="Z134"/>
  <c r="Z180" s="1"/>
  <c r="Y134"/>
  <c r="X134"/>
  <c r="W134"/>
  <c r="V134"/>
  <c r="U134"/>
  <c r="T134"/>
  <c r="S134"/>
  <c r="R134"/>
  <c r="Q134"/>
  <c r="P134"/>
  <c r="O134"/>
  <c r="N134"/>
  <c r="M134"/>
  <c r="L134"/>
  <c r="K134"/>
  <c r="J134"/>
  <c r="I134"/>
  <c r="H134"/>
  <c r="G134"/>
  <c r="F134"/>
  <c r="E134"/>
  <c r="C134"/>
  <c r="B134"/>
  <c r="AT133"/>
  <c r="AS133"/>
  <c r="AR133"/>
  <c r="AQ133"/>
  <c r="AP133"/>
  <c r="AO133"/>
  <c r="AN133"/>
  <c r="AM133"/>
  <c r="AL133"/>
  <c r="AK133"/>
  <c r="AJ133"/>
  <c r="AI133"/>
  <c r="AH133"/>
  <c r="AG133"/>
  <c r="AF133"/>
  <c r="AE133"/>
  <c r="AD133"/>
  <c r="AC133"/>
  <c r="AB133"/>
  <c r="AA133"/>
  <c r="Z133"/>
  <c r="Y133"/>
  <c r="X133"/>
  <c r="W133"/>
  <c r="V133"/>
  <c r="U133"/>
  <c r="T133"/>
  <c r="S133"/>
  <c r="R133"/>
  <c r="Q133"/>
  <c r="P133"/>
  <c r="O133"/>
  <c r="N133"/>
  <c r="M133"/>
  <c r="L133"/>
  <c r="K133"/>
  <c r="J133"/>
  <c r="I133"/>
  <c r="H133"/>
  <c r="G133"/>
  <c r="F133"/>
  <c r="E133"/>
  <c r="C133"/>
  <c r="B133"/>
  <c r="AT132"/>
  <c r="AT184" s="1"/>
  <c r="AS132"/>
  <c r="AS184" s="1"/>
  <c r="AR132"/>
  <c r="AR184" s="1"/>
  <c r="AQ132"/>
  <c r="AQ184" s="1"/>
  <c r="AP132"/>
  <c r="AP184" s="1"/>
  <c r="AO132"/>
  <c r="AO184" s="1"/>
  <c r="AN132"/>
  <c r="AN184" s="1"/>
  <c r="AM132"/>
  <c r="AM184" s="1"/>
  <c r="AL132"/>
  <c r="AL184" s="1"/>
  <c r="AK132"/>
  <c r="AK184" s="1"/>
  <c r="AJ132"/>
  <c r="AJ184" s="1"/>
  <c r="AI132"/>
  <c r="AI184" s="1"/>
  <c r="AH132"/>
  <c r="AH184" s="1"/>
  <c r="AG132"/>
  <c r="AG184" s="1"/>
  <c r="AF132"/>
  <c r="AF184" s="1"/>
  <c r="AE132"/>
  <c r="AE184" s="1"/>
  <c r="AD132"/>
  <c r="AD184" s="1"/>
  <c r="AC132"/>
  <c r="AC184" s="1"/>
  <c r="AB132"/>
  <c r="AB184" s="1"/>
  <c r="AA132"/>
  <c r="AA184" s="1"/>
  <c r="Z132"/>
  <c r="Z184" s="1"/>
  <c r="Y132"/>
  <c r="X132"/>
  <c r="W132"/>
  <c r="V132"/>
  <c r="U132"/>
  <c r="T132"/>
  <c r="S132"/>
  <c r="R132"/>
  <c r="Q132"/>
  <c r="P132"/>
  <c r="O132"/>
  <c r="N132"/>
  <c r="M132"/>
  <c r="L132"/>
  <c r="K132"/>
  <c r="J132"/>
  <c r="I132"/>
  <c r="H132"/>
  <c r="G132"/>
  <c r="F132"/>
  <c r="E132"/>
  <c r="C132"/>
  <c r="B132"/>
  <c r="AT131"/>
  <c r="AT183" s="1"/>
  <c r="AS131"/>
  <c r="AS183" s="1"/>
  <c r="AR131"/>
  <c r="AR183" s="1"/>
  <c r="AQ131"/>
  <c r="AQ183" s="1"/>
  <c r="AP131"/>
  <c r="AP183" s="1"/>
  <c r="AO131"/>
  <c r="AO183" s="1"/>
  <c r="AN131"/>
  <c r="AN183" s="1"/>
  <c r="AM131"/>
  <c r="AM183" s="1"/>
  <c r="AL131"/>
  <c r="AL183" s="1"/>
  <c r="AK131"/>
  <c r="AK183" s="1"/>
  <c r="AJ131"/>
  <c r="AJ183" s="1"/>
  <c r="AI131"/>
  <c r="AI183" s="1"/>
  <c r="AH131"/>
  <c r="AH183" s="1"/>
  <c r="AG131"/>
  <c r="AG183" s="1"/>
  <c r="AF131"/>
  <c r="AF183" s="1"/>
  <c r="AE131"/>
  <c r="AE183" s="1"/>
  <c r="AD131"/>
  <c r="AD183" s="1"/>
  <c r="AC131"/>
  <c r="AC183" s="1"/>
  <c r="AB131"/>
  <c r="AB183" s="1"/>
  <c r="AA131"/>
  <c r="AA183" s="1"/>
  <c r="Z131"/>
  <c r="Z183" s="1"/>
  <c r="Y131"/>
  <c r="X131"/>
  <c r="W131"/>
  <c r="V131"/>
  <c r="U131"/>
  <c r="T131"/>
  <c r="S131"/>
  <c r="R131"/>
  <c r="Q131"/>
  <c r="P131"/>
  <c r="O131"/>
  <c r="N131"/>
  <c r="M131"/>
  <c r="L131"/>
  <c r="K131"/>
  <c r="J131"/>
  <c r="I131"/>
  <c r="H131"/>
  <c r="G131"/>
  <c r="F131"/>
  <c r="E131"/>
  <c r="C131"/>
  <c r="B131"/>
  <c r="AT127"/>
  <c r="AS127"/>
  <c r="AR127"/>
  <c r="AQ127"/>
  <c r="AP127"/>
  <c r="AO127"/>
  <c r="AN127"/>
  <c r="AM127"/>
  <c r="AL127"/>
  <c r="AK127"/>
  <c r="AJ127"/>
  <c r="AI127"/>
  <c r="AH127"/>
  <c r="AG127"/>
  <c r="AF127"/>
  <c r="AE127"/>
  <c r="AD127"/>
  <c r="AC127"/>
  <c r="AB127"/>
  <c r="AA127"/>
  <c r="Z127"/>
  <c r="Y127"/>
  <c r="X127"/>
  <c r="W127"/>
  <c r="V127"/>
  <c r="U127"/>
  <c r="T127"/>
  <c r="S127"/>
  <c r="R127"/>
  <c r="Q127"/>
  <c r="P127"/>
  <c r="O127"/>
  <c r="N127"/>
  <c r="M127"/>
  <c r="L127"/>
  <c r="K127"/>
  <c r="J127"/>
  <c r="I127"/>
  <c r="H127"/>
  <c r="G127"/>
  <c r="F127"/>
  <c r="E127"/>
  <c r="C127"/>
  <c r="B127"/>
  <c r="AT126"/>
  <c r="AS126"/>
  <c r="AR126"/>
  <c r="AQ126"/>
  <c r="AP126"/>
  <c r="AO126"/>
  <c r="AN126"/>
  <c r="AM126"/>
  <c r="AL126"/>
  <c r="AK126"/>
  <c r="AJ126"/>
  <c r="AI126"/>
  <c r="AH126"/>
  <c r="AG126"/>
  <c r="AF126"/>
  <c r="AE126"/>
  <c r="AD126"/>
  <c r="AC126"/>
  <c r="AB126"/>
  <c r="AA126"/>
  <c r="Z126"/>
  <c r="Y126"/>
  <c r="X126"/>
  <c r="W126"/>
  <c r="V126"/>
  <c r="U126"/>
  <c r="T126"/>
  <c r="S126"/>
  <c r="R126"/>
  <c r="Q126"/>
  <c r="P126"/>
  <c r="O126"/>
  <c r="N126"/>
  <c r="M126"/>
  <c r="L126"/>
  <c r="K126"/>
  <c r="J126"/>
  <c r="I126"/>
  <c r="H126"/>
  <c r="G126"/>
  <c r="F126"/>
  <c r="E126"/>
  <c r="C126"/>
  <c r="B126"/>
  <c r="AT125"/>
  <c r="AS125"/>
  <c r="AR125"/>
  <c r="AQ125"/>
  <c r="AP125"/>
  <c r="AO125"/>
  <c r="AN125"/>
  <c r="AM125"/>
  <c r="AL125"/>
  <c r="AK125"/>
  <c r="AJ125"/>
  <c r="AI125"/>
  <c r="AH125"/>
  <c r="AG125"/>
  <c r="AF125"/>
  <c r="AE125"/>
  <c r="AD125"/>
  <c r="AC125"/>
  <c r="AB125"/>
  <c r="AA125"/>
  <c r="Z125"/>
  <c r="Y125"/>
  <c r="X125"/>
  <c r="W125"/>
  <c r="V125"/>
  <c r="U125"/>
  <c r="T125"/>
  <c r="S125"/>
  <c r="R125"/>
  <c r="Q125"/>
  <c r="P125"/>
  <c r="O125"/>
  <c r="N125"/>
  <c r="M125"/>
  <c r="L125"/>
  <c r="K125"/>
  <c r="J125"/>
  <c r="I125"/>
  <c r="H125"/>
  <c r="G125"/>
  <c r="F125"/>
  <c r="E125"/>
  <c r="C125"/>
  <c r="B125"/>
  <c r="AT124"/>
  <c r="AS124"/>
  <c r="AR124"/>
  <c r="AQ124"/>
  <c r="AP124"/>
  <c r="AO124"/>
  <c r="AN124"/>
  <c r="AM124"/>
  <c r="AL124"/>
  <c r="AK124"/>
  <c r="AJ124"/>
  <c r="AI124"/>
  <c r="AH124"/>
  <c r="AG124"/>
  <c r="AF124"/>
  <c r="AE124"/>
  <c r="AD124"/>
  <c r="AC124"/>
  <c r="AB124"/>
  <c r="AA124"/>
  <c r="Z124"/>
  <c r="Y124"/>
  <c r="X124"/>
  <c r="W124"/>
  <c r="V124"/>
  <c r="U124"/>
  <c r="T124"/>
  <c r="S124"/>
  <c r="R124"/>
  <c r="Q124"/>
  <c r="P124"/>
  <c r="O124"/>
  <c r="N124"/>
  <c r="M124"/>
  <c r="L124"/>
  <c r="K124"/>
  <c r="J124"/>
  <c r="I124"/>
  <c r="H124"/>
  <c r="G124"/>
  <c r="F124"/>
  <c r="E124"/>
  <c r="C124"/>
  <c r="B124"/>
  <c r="AT123"/>
  <c r="AS123"/>
  <c r="AR123"/>
  <c r="AQ123"/>
  <c r="AP123"/>
  <c r="AO123"/>
  <c r="AN123"/>
  <c r="AM123"/>
  <c r="AL123"/>
  <c r="AK123"/>
  <c r="AJ123"/>
  <c r="AI123"/>
  <c r="AH123"/>
  <c r="AG123"/>
  <c r="AF123"/>
  <c r="AE123"/>
  <c r="AD123"/>
  <c r="AC123"/>
  <c r="AB123"/>
  <c r="AA123"/>
  <c r="Z123"/>
  <c r="Y123"/>
  <c r="X123"/>
  <c r="W123"/>
  <c r="V123"/>
  <c r="U123"/>
  <c r="T123"/>
  <c r="S123"/>
  <c r="R123"/>
  <c r="Q123"/>
  <c r="P123"/>
  <c r="O123"/>
  <c r="N123"/>
  <c r="M123"/>
  <c r="L123"/>
  <c r="K123"/>
  <c r="J123"/>
  <c r="I123"/>
  <c r="H123"/>
  <c r="G123"/>
  <c r="F123"/>
  <c r="E123"/>
  <c r="C123"/>
  <c r="B123"/>
  <c r="AT122"/>
  <c r="AS122"/>
  <c r="AR122"/>
  <c r="AQ122"/>
  <c r="AP122"/>
  <c r="AO122"/>
  <c r="AN122"/>
  <c r="AM122"/>
  <c r="AL122"/>
  <c r="AK122"/>
  <c r="AJ122"/>
  <c r="AI122"/>
  <c r="AH122"/>
  <c r="AG122"/>
  <c r="AF122"/>
  <c r="AE122"/>
  <c r="AD122"/>
  <c r="AC122"/>
  <c r="AB122"/>
  <c r="AA122"/>
  <c r="Z122"/>
  <c r="Y122"/>
  <c r="X122"/>
  <c r="W122"/>
  <c r="V122"/>
  <c r="U122"/>
  <c r="T122"/>
  <c r="S122"/>
  <c r="R122"/>
  <c r="Q122"/>
  <c r="P122"/>
  <c r="O122"/>
  <c r="N122"/>
  <c r="M122"/>
  <c r="L122"/>
  <c r="K122"/>
  <c r="J122"/>
  <c r="I122"/>
  <c r="H122"/>
  <c r="G122"/>
  <c r="F122"/>
  <c r="E122"/>
  <c r="C122"/>
  <c r="B122"/>
  <c r="AT121"/>
  <c r="AS121"/>
  <c r="AR121"/>
  <c r="AQ121"/>
  <c r="AP121"/>
  <c r="AO121"/>
  <c r="AN121"/>
  <c r="AM121"/>
  <c r="AL121"/>
  <c r="AK121"/>
  <c r="AJ121"/>
  <c r="AI121"/>
  <c r="AH121"/>
  <c r="AG121"/>
  <c r="AF121"/>
  <c r="AE121"/>
  <c r="AD121"/>
  <c r="AC121"/>
  <c r="AB121"/>
  <c r="AA121"/>
  <c r="Z121"/>
  <c r="Y121"/>
  <c r="X121"/>
  <c r="W121"/>
  <c r="V121"/>
  <c r="U121"/>
  <c r="T121"/>
  <c r="S121"/>
  <c r="R121"/>
  <c r="Q121"/>
  <c r="P121"/>
  <c r="O121"/>
  <c r="N121"/>
  <c r="M121"/>
  <c r="L121"/>
  <c r="K121"/>
  <c r="J121"/>
  <c r="I121"/>
  <c r="H121"/>
  <c r="G121"/>
  <c r="F121"/>
  <c r="E121"/>
  <c r="C121"/>
  <c r="B121"/>
  <c r="AT120"/>
  <c r="AS120"/>
  <c r="AR120"/>
  <c r="AQ120"/>
  <c r="AP120"/>
  <c r="AO120"/>
  <c r="AN120"/>
  <c r="AM120"/>
  <c r="AL120"/>
  <c r="AK120"/>
  <c r="AJ120"/>
  <c r="AI120"/>
  <c r="AH120"/>
  <c r="AG120"/>
  <c r="AF120"/>
  <c r="AE120"/>
  <c r="AD120"/>
  <c r="AC120"/>
  <c r="AB120"/>
  <c r="AA120"/>
  <c r="Z120"/>
  <c r="Y120"/>
  <c r="X120"/>
  <c r="W120"/>
  <c r="V120"/>
  <c r="U120"/>
  <c r="T120"/>
  <c r="S120"/>
  <c r="R120"/>
  <c r="Q120"/>
  <c r="P120"/>
  <c r="O120"/>
  <c r="N120"/>
  <c r="M120"/>
  <c r="L120"/>
  <c r="K120"/>
  <c r="J120"/>
  <c r="I120"/>
  <c r="H120"/>
  <c r="G120"/>
  <c r="F120"/>
  <c r="E120"/>
  <c r="C120"/>
  <c r="B120"/>
  <c r="AT119"/>
  <c r="AS119"/>
  <c r="AR119"/>
  <c r="AQ119"/>
  <c r="AP119"/>
  <c r="AO119"/>
  <c r="AN119"/>
  <c r="AM119"/>
  <c r="AL119"/>
  <c r="AK119"/>
  <c r="AJ119"/>
  <c r="AI119"/>
  <c r="AH119"/>
  <c r="AG119"/>
  <c r="AF119"/>
  <c r="AE119"/>
  <c r="AD119"/>
  <c r="AC119"/>
  <c r="AB119"/>
  <c r="AA119"/>
  <c r="Z119"/>
  <c r="Y119"/>
  <c r="X119"/>
  <c r="W119"/>
  <c r="V119"/>
  <c r="U119"/>
  <c r="T119"/>
  <c r="S119"/>
  <c r="R119"/>
  <c r="Q119"/>
  <c r="P119"/>
  <c r="O119"/>
  <c r="N119"/>
  <c r="M119"/>
  <c r="L119"/>
  <c r="K119"/>
  <c r="J119"/>
  <c r="I119"/>
  <c r="H119"/>
  <c r="G119"/>
  <c r="F119"/>
  <c r="E119"/>
  <c r="C119"/>
  <c r="B119"/>
  <c r="AT118"/>
  <c r="AS118"/>
  <c r="AR118"/>
  <c r="AQ118"/>
  <c r="AP118"/>
  <c r="AO118"/>
  <c r="AN118"/>
  <c r="AM118"/>
  <c r="AL118"/>
  <c r="AK118"/>
  <c r="AJ118"/>
  <c r="AI118"/>
  <c r="AH118"/>
  <c r="AG118"/>
  <c r="AF118"/>
  <c r="AE118"/>
  <c r="AD118"/>
  <c r="AC118"/>
  <c r="AB118"/>
  <c r="AA118"/>
  <c r="Z118"/>
  <c r="Y118"/>
  <c r="X118"/>
  <c r="W118"/>
  <c r="V118"/>
  <c r="U118"/>
  <c r="T118"/>
  <c r="S118"/>
  <c r="R118"/>
  <c r="Q118"/>
  <c r="P118"/>
  <c r="O118"/>
  <c r="N118"/>
  <c r="M118"/>
  <c r="L118"/>
  <c r="K118"/>
  <c r="J118"/>
  <c r="I118"/>
  <c r="H118"/>
  <c r="G118"/>
  <c r="F118"/>
  <c r="E118"/>
  <c r="C118"/>
  <c r="B118"/>
  <c r="AT117"/>
  <c r="AS117"/>
  <c r="AR117"/>
  <c r="AQ117"/>
  <c r="AP117"/>
  <c r="AO117"/>
  <c r="AN117"/>
  <c r="AM117"/>
  <c r="AL117"/>
  <c r="AK117"/>
  <c r="AJ117"/>
  <c r="AI117"/>
  <c r="AH117"/>
  <c r="AG117"/>
  <c r="AF117"/>
  <c r="AE117"/>
  <c r="AD117"/>
  <c r="AC117"/>
  <c r="AB117"/>
  <c r="AA117"/>
  <c r="Z117"/>
  <c r="Y117"/>
  <c r="X117"/>
  <c r="W117"/>
  <c r="V117"/>
  <c r="U117"/>
  <c r="T117"/>
  <c r="S117"/>
  <c r="R117"/>
  <c r="Q117"/>
  <c r="P117"/>
  <c r="O117"/>
  <c r="N117"/>
  <c r="M117"/>
  <c r="L117"/>
  <c r="K117"/>
  <c r="J117"/>
  <c r="I117"/>
  <c r="H117"/>
  <c r="G117"/>
  <c r="F117"/>
  <c r="E117"/>
  <c r="C117"/>
  <c r="B117"/>
  <c r="AT116"/>
  <c r="AS116"/>
  <c r="AR116"/>
  <c r="AQ116"/>
  <c r="AP116"/>
  <c r="AO116"/>
  <c r="AN116"/>
  <c r="AM116"/>
  <c r="AL116"/>
  <c r="AK116"/>
  <c r="AJ116"/>
  <c r="AI116"/>
  <c r="AH116"/>
  <c r="AG116"/>
  <c r="AF116"/>
  <c r="AE116"/>
  <c r="AD116"/>
  <c r="AC116"/>
  <c r="AB116"/>
  <c r="AA116"/>
  <c r="Z116"/>
  <c r="Y116"/>
  <c r="X116"/>
  <c r="W116"/>
  <c r="V116"/>
  <c r="U116"/>
  <c r="T116"/>
  <c r="S116"/>
  <c r="R116"/>
  <c r="Q116"/>
  <c r="P116"/>
  <c r="O116"/>
  <c r="N116"/>
  <c r="M116"/>
  <c r="L116"/>
  <c r="K116"/>
  <c r="J116"/>
  <c r="I116"/>
  <c r="H116"/>
  <c r="G116"/>
  <c r="F116"/>
  <c r="E116"/>
  <c r="C116"/>
  <c r="B116"/>
  <c r="AT115"/>
  <c r="AS115"/>
  <c r="AR115"/>
  <c r="AQ115"/>
  <c r="AP115"/>
  <c r="AO115"/>
  <c r="AN115"/>
  <c r="AM115"/>
  <c r="AL115"/>
  <c r="AK115"/>
  <c r="AJ115"/>
  <c r="AI115"/>
  <c r="AH115"/>
  <c r="AG115"/>
  <c r="AF115"/>
  <c r="AE115"/>
  <c r="AD115"/>
  <c r="AC115"/>
  <c r="AB115"/>
  <c r="AA115"/>
  <c r="Z115"/>
  <c r="Y115"/>
  <c r="X115"/>
  <c r="W115"/>
  <c r="V115"/>
  <c r="U115"/>
  <c r="T115"/>
  <c r="S115"/>
  <c r="R115"/>
  <c r="Q115"/>
  <c r="P115"/>
  <c r="O115"/>
  <c r="N115"/>
  <c r="M115"/>
  <c r="L115"/>
  <c r="K115"/>
  <c r="J115"/>
  <c r="I115"/>
  <c r="H115"/>
  <c r="G115"/>
  <c r="F115"/>
  <c r="E115"/>
  <c r="C115"/>
  <c r="B115"/>
  <c r="AT114"/>
  <c r="AS114"/>
  <c r="AR114"/>
  <c r="AQ114"/>
  <c r="AP114"/>
  <c r="AO114"/>
  <c r="AN114"/>
  <c r="AM114"/>
  <c r="AL114"/>
  <c r="AK114"/>
  <c r="AJ114"/>
  <c r="AI114"/>
  <c r="AH114"/>
  <c r="AG114"/>
  <c r="AF114"/>
  <c r="AE114"/>
  <c r="AD114"/>
  <c r="AC114"/>
  <c r="AB114"/>
  <c r="AA114"/>
  <c r="Z114"/>
  <c r="Y114"/>
  <c r="X114"/>
  <c r="W114"/>
  <c r="V114"/>
  <c r="U114"/>
  <c r="T114"/>
  <c r="S114"/>
  <c r="R114"/>
  <c r="Q114"/>
  <c r="P114"/>
  <c r="O114"/>
  <c r="N114"/>
  <c r="M114"/>
  <c r="L114"/>
  <c r="K114"/>
  <c r="J114"/>
  <c r="I114"/>
  <c r="H114"/>
  <c r="G114"/>
  <c r="F114"/>
  <c r="E114"/>
  <c r="C114"/>
  <c r="B114"/>
  <c r="AT113"/>
  <c r="AS113"/>
  <c r="AR113"/>
  <c r="AQ113"/>
  <c r="AP113"/>
  <c r="AO113"/>
  <c r="AN113"/>
  <c r="AM113"/>
  <c r="AL113"/>
  <c r="AK113"/>
  <c r="AJ113"/>
  <c r="AI113"/>
  <c r="AH113"/>
  <c r="AG113"/>
  <c r="AF113"/>
  <c r="AE113"/>
  <c r="AD113"/>
  <c r="AC113"/>
  <c r="AB113"/>
  <c r="AA113"/>
  <c r="Z113"/>
  <c r="Y113"/>
  <c r="X113"/>
  <c r="W113"/>
  <c r="V113"/>
  <c r="U113"/>
  <c r="T113"/>
  <c r="S113"/>
  <c r="R113"/>
  <c r="Q113"/>
  <c r="P113"/>
  <c r="O113"/>
  <c r="N113"/>
  <c r="M113"/>
  <c r="L113"/>
  <c r="K113"/>
  <c r="J113"/>
  <c r="I113"/>
  <c r="H113"/>
  <c r="G113"/>
  <c r="F113"/>
  <c r="E113"/>
  <c r="C113"/>
  <c r="B113"/>
  <c r="AT54"/>
  <c r="AS54"/>
  <c r="AR54"/>
  <c r="AQ54"/>
  <c r="AP54"/>
  <c r="AO54"/>
  <c r="AN54"/>
  <c r="AM54"/>
  <c r="AL54"/>
  <c r="AK54"/>
  <c r="AJ54"/>
  <c r="AI54"/>
  <c r="AH54"/>
  <c r="AG54"/>
  <c r="AF54"/>
  <c r="AE54"/>
  <c r="AD54"/>
  <c r="AC54"/>
  <c r="AB54"/>
  <c r="AA54"/>
  <c r="Z54"/>
  <c r="Y54"/>
  <c r="X54"/>
  <c r="BK35"/>
  <c r="BJ35"/>
  <c r="BI35"/>
  <c r="BK34"/>
  <c r="BJ34"/>
  <c r="BI34"/>
  <c r="BK33"/>
  <c r="BJ33"/>
  <c r="BI33"/>
  <c r="BK32"/>
  <c r="BJ32"/>
  <c r="BI32"/>
  <c r="BK31"/>
  <c r="BJ31"/>
  <c r="BI31"/>
  <c r="AW31"/>
  <c r="BK30"/>
  <c r="BJ30"/>
  <c r="BI30"/>
  <c r="AW30"/>
  <c r="BK29"/>
  <c r="BJ29"/>
  <c r="BI29"/>
  <c r="AW29"/>
  <c r="BK28"/>
  <c r="BJ28"/>
  <c r="BI28"/>
  <c r="AW28"/>
  <c r="AX28" s="1"/>
  <c r="BK27"/>
  <c r="BJ27"/>
  <c r="BI27"/>
  <c r="AW27"/>
  <c r="BK26"/>
  <c r="BJ26"/>
  <c r="BI26"/>
  <c r="AW26"/>
  <c r="BK25"/>
  <c r="BJ25"/>
  <c r="BI25"/>
  <c r="AW25"/>
  <c r="BK24"/>
  <c r="BJ24"/>
  <c r="BI24"/>
  <c r="AW24"/>
  <c r="BA25" s="1"/>
  <c r="AX31" s="1"/>
  <c r="BK23"/>
  <c r="BJ23"/>
  <c r="BI23"/>
  <c r="BA23"/>
  <c r="AX26" s="1"/>
  <c r="AW23"/>
  <c r="BA24" s="1"/>
  <c r="AX22" s="1"/>
  <c r="BK22"/>
  <c r="BJ22"/>
  <c r="BI22"/>
  <c r="AW22"/>
  <c r="BK21"/>
  <c r="BJ21"/>
  <c r="BI21"/>
  <c r="AT18"/>
  <c r="AS18"/>
  <c r="AR18"/>
  <c r="AQ18"/>
  <c r="AP18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BI16"/>
  <c r="W592" i="4"/>
  <c r="V592"/>
  <c r="U592"/>
  <c r="T592"/>
  <c r="S592"/>
  <c r="R592"/>
  <c r="Q592"/>
  <c r="P592"/>
  <c r="O592"/>
  <c r="N592"/>
  <c r="M592"/>
  <c r="L592"/>
  <c r="K592"/>
  <c r="J592"/>
  <c r="I592"/>
  <c r="H592"/>
  <c r="G592"/>
  <c r="F592"/>
  <c r="E592"/>
  <c r="D592"/>
  <c r="C592"/>
  <c r="B592"/>
  <c r="W591"/>
  <c r="V591"/>
  <c r="U591"/>
  <c r="T591"/>
  <c r="S591"/>
  <c r="R591"/>
  <c r="Q591"/>
  <c r="P591"/>
  <c r="O591"/>
  <c r="N591"/>
  <c r="M591"/>
  <c r="L591"/>
  <c r="K591"/>
  <c r="J591"/>
  <c r="I591"/>
  <c r="H591"/>
  <c r="G591"/>
  <c r="F591"/>
  <c r="E591"/>
  <c r="D591"/>
  <c r="C591"/>
  <c r="B591"/>
  <c r="B536"/>
  <c r="B526"/>
  <c r="B517"/>
  <c r="B507"/>
  <c r="B498"/>
  <c r="B488"/>
  <c r="B479"/>
  <c r="B469"/>
  <c r="B460"/>
  <c r="B450"/>
  <c r="B441"/>
  <c r="B431"/>
  <c r="B422"/>
  <c r="B412"/>
  <c r="B403"/>
  <c r="B393"/>
  <c r="B384"/>
  <c r="B374"/>
  <c r="B365"/>
  <c r="B355"/>
  <c r="B346"/>
  <c r="B336"/>
  <c r="B308"/>
  <c r="B298"/>
  <c r="C289"/>
  <c r="C517" s="1"/>
  <c r="W288"/>
  <c r="W516" s="1"/>
  <c r="V288"/>
  <c r="U288"/>
  <c r="U516" s="1"/>
  <c r="T288"/>
  <c r="S288"/>
  <c r="S516" s="1"/>
  <c r="R288"/>
  <c r="Q288"/>
  <c r="Q516" s="1"/>
  <c r="P288"/>
  <c r="O288"/>
  <c r="O516" s="1"/>
  <c r="N288"/>
  <c r="M288"/>
  <c r="M516" s="1"/>
  <c r="L288"/>
  <c r="K288"/>
  <c r="K516" s="1"/>
  <c r="J288"/>
  <c r="I288"/>
  <c r="I516" s="1"/>
  <c r="H288"/>
  <c r="G288"/>
  <c r="G516" s="1"/>
  <c r="F288"/>
  <c r="E288"/>
  <c r="E516" s="1"/>
  <c r="D288"/>
  <c r="C288"/>
  <c r="C516" s="1"/>
  <c r="B288"/>
  <c r="W287"/>
  <c r="W515" s="1"/>
  <c r="V287"/>
  <c r="U287"/>
  <c r="U515" s="1"/>
  <c r="T287"/>
  <c r="S287"/>
  <c r="S515" s="1"/>
  <c r="R287"/>
  <c r="Q287"/>
  <c r="Q515" s="1"/>
  <c r="P287"/>
  <c r="O287"/>
  <c r="O515" s="1"/>
  <c r="N287"/>
  <c r="M287"/>
  <c r="M515" s="1"/>
  <c r="L287"/>
  <c r="K287"/>
  <c r="K515" s="1"/>
  <c r="J287"/>
  <c r="I287"/>
  <c r="I515" s="1"/>
  <c r="H287"/>
  <c r="G287"/>
  <c r="G515" s="1"/>
  <c r="F287"/>
  <c r="E287"/>
  <c r="E515" s="1"/>
  <c r="D287"/>
  <c r="C287"/>
  <c r="C515" s="1"/>
  <c r="B287"/>
  <c r="W286"/>
  <c r="W514" s="1"/>
  <c r="V286"/>
  <c r="U286"/>
  <c r="U514" s="1"/>
  <c r="T286"/>
  <c r="S286"/>
  <c r="S514" s="1"/>
  <c r="R286"/>
  <c r="Q286"/>
  <c r="Q514" s="1"/>
  <c r="P286"/>
  <c r="O286"/>
  <c r="O514" s="1"/>
  <c r="N286"/>
  <c r="M286"/>
  <c r="M514" s="1"/>
  <c r="L286"/>
  <c r="K286"/>
  <c r="K514" s="1"/>
  <c r="J286"/>
  <c r="I286"/>
  <c r="I514" s="1"/>
  <c r="H286"/>
  <c r="G286"/>
  <c r="G514" s="1"/>
  <c r="F286"/>
  <c r="E286"/>
  <c r="E514" s="1"/>
  <c r="D286"/>
  <c r="C286"/>
  <c r="C514" s="1"/>
  <c r="B286"/>
  <c r="W285"/>
  <c r="W513" s="1"/>
  <c r="V285"/>
  <c r="V513" s="1"/>
  <c r="U285"/>
  <c r="U513" s="1"/>
  <c r="T285"/>
  <c r="S285"/>
  <c r="S513" s="1"/>
  <c r="R285"/>
  <c r="R513" s="1"/>
  <c r="Q285"/>
  <c r="Q513" s="1"/>
  <c r="P285"/>
  <c r="O285"/>
  <c r="O513" s="1"/>
  <c r="N285"/>
  <c r="N513" s="1"/>
  <c r="M285"/>
  <c r="M513" s="1"/>
  <c r="L285"/>
  <c r="K285"/>
  <c r="K513" s="1"/>
  <c r="J285"/>
  <c r="J513" s="1"/>
  <c r="I285"/>
  <c r="I513" s="1"/>
  <c r="H285"/>
  <c r="G285"/>
  <c r="G513" s="1"/>
  <c r="F285"/>
  <c r="F513" s="1"/>
  <c r="E285"/>
  <c r="E513" s="1"/>
  <c r="D285"/>
  <c r="C285"/>
  <c r="C513" s="1"/>
  <c r="B285"/>
  <c r="B513" s="1"/>
  <c r="W284"/>
  <c r="W512" s="1"/>
  <c r="V284"/>
  <c r="U284"/>
  <c r="U512" s="1"/>
  <c r="T284"/>
  <c r="T512" s="1"/>
  <c r="S284"/>
  <c r="S512" s="1"/>
  <c r="R284"/>
  <c r="Q284"/>
  <c r="Q512" s="1"/>
  <c r="P284"/>
  <c r="P512" s="1"/>
  <c r="O284"/>
  <c r="O512" s="1"/>
  <c r="N284"/>
  <c r="M284"/>
  <c r="M512" s="1"/>
  <c r="L284"/>
  <c r="L512" s="1"/>
  <c r="K284"/>
  <c r="K512" s="1"/>
  <c r="J284"/>
  <c r="I284"/>
  <c r="I512" s="1"/>
  <c r="H284"/>
  <c r="H512" s="1"/>
  <c r="G284"/>
  <c r="G512" s="1"/>
  <c r="F284"/>
  <c r="E284"/>
  <c r="E512" s="1"/>
  <c r="D284"/>
  <c r="D512" s="1"/>
  <c r="C284"/>
  <c r="C512" s="1"/>
  <c r="B284"/>
  <c r="W283"/>
  <c r="W511" s="1"/>
  <c r="V283"/>
  <c r="V511" s="1"/>
  <c r="U283"/>
  <c r="U511" s="1"/>
  <c r="T283"/>
  <c r="S283"/>
  <c r="S511" s="1"/>
  <c r="R283"/>
  <c r="R511" s="1"/>
  <c r="Q283"/>
  <c r="Q511" s="1"/>
  <c r="P283"/>
  <c r="O283"/>
  <c r="O511" s="1"/>
  <c r="N283"/>
  <c r="N511" s="1"/>
  <c r="M283"/>
  <c r="M511" s="1"/>
  <c r="L283"/>
  <c r="K283"/>
  <c r="K511" s="1"/>
  <c r="J283"/>
  <c r="J511" s="1"/>
  <c r="I283"/>
  <c r="I511" s="1"/>
  <c r="H283"/>
  <c r="G283"/>
  <c r="G511" s="1"/>
  <c r="F283"/>
  <c r="F511" s="1"/>
  <c r="E283"/>
  <c r="E511" s="1"/>
  <c r="D283"/>
  <c r="C283"/>
  <c r="C511" s="1"/>
  <c r="B283"/>
  <c r="B511" s="1"/>
  <c r="C279"/>
  <c r="C507" s="1"/>
  <c r="C270"/>
  <c r="D270" s="1"/>
  <c r="W269"/>
  <c r="W259" s="1"/>
  <c r="V269"/>
  <c r="V259" s="1"/>
  <c r="U269"/>
  <c r="T269"/>
  <c r="S269"/>
  <c r="S259" s="1"/>
  <c r="R269"/>
  <c r="R259" s="1"/>
  <c r="Q269"/>
  <c r="P269"/>
  <c r="O269"/>
  <c r="O259" s="1"/>
  <c r="N269"/>
  <c r="N259" s="1"/>
  <c r="M269"/>
  <c r="L269"/>
  <c r="K269"/>
  <c r="J269"/>
  <c r="J259" s="1"/>
  <c r="I269"/>
  <c r="H269"/>
  <c r="G269"/>
  <c r="G259" s="1"/>
  <c r="F269"/>
  <c r="F259" s="1"/>
  <c r="E269"/>
  <c r="D269"/>
  <c r="C269"/>
  <c r="C259" s="1"/>
  <c r="B269"/>
  <c r="B259" s="1"/>
  <c r="W268"/>
  <c r="V268"/>
  <c r="U268"/>
  <c r="T268"/>
  <c r="T258" s="1"/>
  <c r="S268"/>
  <c r="R268"/>
  <c r="Q268"/>
  <c r="Q258" s="1"/>
  <c r="P268"/>
  <c r="P258" s="1"/>
  <c r="O268"/>
  <c r="N268"/>
  <c r="M268"/>
  <c r="M258" s="1"/>
  <c r="L268"/>
  <c r="L258" s="1"/>
  <c r="K268"/>
  <c r="J268"/>
  <c r="I268"/>
  <c r="I258" s="1"/>
  <c r="H268"/>
  <c r="H258" s="1"/>
  <c r="G268"/>
  <c r="F268"/>
  <c r="E268"/>
  <c r="D268"/>
  <c r="D258" s="1"/>
  <c r="C268"/>
  <c r="B268"/>
  <c r="W267"/>
  <c r="W257" s="1"/>
  <c r="V267"/>
  <c r="V257" s="1"/>
  <c r="U267"/>
  <c r="T267"/>
  <c r="S267"/>
  <c r="S257" s="1"/>
  <c r="R267"/>
  <c r="R257" s="1"/>
  <c r="Q267"/>
  <c r="P267"/>
  <c r="O267"/>
  <c r="N267"/>
  <c r="N257" s="1"/>
  <c r="M267"/>
  <c r="L267"/>
  <c r="K267"/>
  <c r="K257" s="1"/>
  <c r="J267"/>
  <c r="J257" s="1"/>
  <c r="I267"/>
  <c r="H267"/>
  <c r="G267"/>
  <c r="G257" s="1"/>
  <c r="F267"/>
  <c r="F257" s="1"/>
  <c r="E267"/>
  <c r="D267"/>
  <c r="C267"/>
  <c r="C257" s="1"/>
  <c r="B267"/>
  <c r="B257" s="1"/>
  <c r="W266"/>
  <c r="V266"/>
  <c r="U266"/>
  <c r="T266"/>
  <c r="T259" s="1"/>
  <c r="S266"/>
  <c r="R266"/>
  <c r="Q266"/>
  <c r="P266"/>
  <c r="P259" s="1"/>
  <c r="O266"/>
  <c r="N266"/>
  <c r="M266"/>
  <c r="L266"/>
  <c r="L259" s="1"/>
  <c r="K266"/>
  <c r="K259" s="1"/>
  <c r="J266"/>
  <c r="I266"/>
  <c r="H266"/>
  <c r="H259" s="1"/>
  <c r="G266"/>
  <c r="F266"/>
  <c r="E266"/>
  <c r="D266"/>
  <c r="D259" s="1"/>
  <c r="C266"/>
  <c r="B266"/>
  <c r="W265"/>
  <c r="V265"/>
  <c r="V258" s="1"/>
  <c r="U265"/>
  <c r="T265"/>
  <c r="S265"/>
  <c r="R265"/>
  <c r="R258" s="1"/>
  <c r="Q265"/>
  <c r="P265"/>
  <c r="O265"/>
  <c r="N265"/>
  <c r="N258" s="1"/>
  <c r="M265"/>
  <c r="L265"/>
  <c r="K265"/>
  <c r="J265"/>
  <c r="J258" s="1"/>
  <c r="I265"/>
  <c r="H265"/>
  <c r="G265"/>
  <c r="F265"/>
  <c r="F258" s="1"/>
  <c r="E265"/>
  <c r="E258" s="1"/>
  <c r="D265"/>
  <c r="C265"/>
  <c r="B265"/>
  <c r="B258" s="1"/>
  <c r="W264"/>
  <c r="V264"/>
  <c r="U264"/>
  <c r="T264"/>
  <c r="T257" s="1"/>
  <c r="S264"/>
  <c r="R264"/>
  <c r="Q264"/>
  <c r="P264"/>
  <c r="P257" s="1"/>
  <c r="O264"/>
  <c r="N264"/>
  <c r="M264"/>
  <c r="L264"/>
  <c r="K264"/>
  <c r="J264"/>
  <c r="I264"/>
  <c r="H264"/>
  <c r="H257" s="1"/>
  <c r="G264"/>
  <c r="F264"/>
  <c r="E264"/>
  <c r="D264"/>
  <c r="D257" s="1"/>
  <c r="C264"/>
  <c r="B264"/>
  <c r="D260"/>
  <c r="C260"/>
  <c r="U258"/>
  <c r="O257"/>
  <c r="C251"/>
  <c r="C498" s="1"/>
  <c r="W250"/>
  <c r="W497" s="1"/>
  <c r="V250"/>
  <c r="V497" s="1"/>
  <c r="U250"/>
  <c r="U497" s="1"/>
  <c r="T250"/>
  <c r="S250"/>
  <c r="S497" s="1"/>
  <c r="R250"/>
  <c r="R497" s="1"/>
  <c r="Q250"/>
  <c r="Q497" s="1"/>
  <c r="P250"/>
  <c r="O250"/>
  <c r="O497" s="1"/>
  <c r="N250"/>
  <c r="N497" s="1"/>
  <c r="M250"/>
  <c r="M497" s="1"/>
  <c r="L250"/>
  <c r="K250"/>
  <c r="K497" s="1"/>
  <c r="J250"/>
  <c r="J497" s="1"/>
  <c r="I250"/>
  <c r="I497" s="1"/>
  <c r="H250"/>
  <c r="G250"/>
  <c r="G497" s="1"/>
  <c r="F250"/>
  <c r="F497" s="1"/>
  <c r="E250"/>
  <c r="E497" s="1"/>
  <c r="D250"/>
  <c r="C250"/>
  <c r="C497" s="1"/>
  <c r="B250"/>
  <c r="B497" s="1"/>
  <c r="W249"/>
  <c r="W496" s="1"/>
  <c r="V249"/>
  <c r="U249"/>
  <c r="U496" s="1"/>
  <c r="T249"/>
  <c r="T496" s="1"/>
  <c r="S249"/>
  <c r="S496" s="1"/>
  <c r="R249"/>
  <c r="Q249"/>
  <c r="Q496" s="1"/>
  <c r="P249"/>
  <c r="P496" s="1"/>
  <c r="O249"/>
  <c r="O496" s="1"/>
  <c r="N249"/>
  <c r="M249"/>
  <c r="M496" s="1"/>
  <c r="L249"/>
  <c r="L496" s="1"/>
  <c r="K249"/>
  <c r="K496" s="1"/>
  <c r="J249"/>
  <c r="I249"/>
  <c r="I496" s="1"/>
  <c r="H249"/>
  <c r="H496" s="1"/>
  <c r="G249"/>
  <c r="G496" s="1"/>
  <c r="F249"/>
  <c r="E249"/>
  <c r="E496" s="1"/>
  <c r="D249"/>
  <c r="D496" s="1"/>
  <c r="C249"/>
  <c r="C496" s="1"/>
  <c r="B249"/>
  <c r="W248"/>
  <c r="V248"/>
  <c r="V495" s="1"/>
  <c r="U248"/>
  <c r="T248"/>
  <c r="S248"/>
  <c r="R248"/>
  <c r="R495" s="1"/>
  <c r="Q248"/>
  <c r="P248"/>
  <c r="O248"/>
  <c r="N248"/>
  <c r="N495" s="1"/>
  <c r="M248"/>
  <c r="L248"/>
  <c r="K248"/>
  <c r="J248"/>
  <c r="J495" s="1"/>
  <c r="I248"/>
  <c r="H248"/>
  <c r="G248"/>
  <c r="F248"/>
  <c r="F495" s="1"/>
  <c r="E248"/>
  <c r="D248"/>
  <c r="C248"/>
  <c r="B248"/>
  <c r="B495" s="1"/>
  <c r="W247"/>
  <c r="W494" s="1"/>
  <c r="V247"/>
  <c r="V494" s="1"/>
  <c r="U247"/>
  <c r="U494" s="1"/>
  <c r="T247"/>
  <c r="T494" s="1"/>
  <c r="S247"/>
  <c r="S494" s="1"/>
  <c r="R247"/>
  <c r="R494" s="1"/>
  <c r="Q247"/>
  <c r="Q494" s="1"/>
  <c r="P247"/>
  <c r="P494" s="1"/>
  <c r="O247"/>
  <c r="O494" s="1"/>
  <c r="N247"/>
  <c r="N494" s="1"/>
  <c r="M247"/>
  <c r="M494" s="1"/>
  <c r="L247"/>
  <c r="L494" s="1"/>
  <c r="K247"/>
  <c r="K494" s="1"/>
  <c r="J247"/>
  <c r="J494" s="1"/>
  <c r="I247"/>
  <c r="I494" s="1"/>
  <c r="H247"/>
  <c r="H494" s="1"/>
  <c r="G247"/>
  <c r="G494" s="1"/>
  <c r="F247"/>
  <c r="F494" s="1"/>
  <c r="E247"/>
  <c r="E494" s="1"/>
  <c r="D247"/>
  <c r="D494" s="1"/>
  <c r="C247"/>
  <c r="C494" s="1"/>
  <c r="B247"/>
  <c r="B494" s="1"/>
  <c r="W246"/>
  <c r="W493" s="1"/>
  <c r="V246"/>
  <c r="V493" s="1"/>
  <c r="U246"/>
  <c r="U493" s="1"/>
  <c r="T246"/>
  <c r="T493" s="1"/>
  <c r="S246"/>
  <c r="S493" s="1"/>
  <c r="R246"/>
  <c r="R493" s="1"/>
  <c r="Q246"/>
  <c r="Q493" s="1"/>
  <c r="P246"/>
  <c r="P493" s="1"/>
  <c r="O246"/>
  <c r="O493" s="1"/>
  <c r="N246"/>
  <c r="N493" s="1"/>
  <c r="M246"/>
  <c r="M493" s="1"/>
  <c r="L246"/>
  <c r="L493" s="1"/>
  <c r="K246"/>
  <c r="K493" s="1"/>
  <c r="J246"/>
  <c r="J493" s="1"/>
  <c r="I246"/>
  <c r="I493" s="1"/>
  <c r="H246"/>
  <c r="H493" s="1"/>
  <c r="G246"/>
  <c r="G493" s="1"/>
  <c r="F246"/>
  <c r="F493" s="1"/>
  <c r="E246"/>
  <c r="E493" s="1"/>
  <c r="D246"/>
  <c r="D493" s="1"/>
  <c r="C246"/>
  <c r="C493" s="1"/>
  <c r="B246"/>
  <c r="B493" s="1"/>
  <c r="W245"/>
  <c r="W492" s="1"/>
  <c r="V245"/>
  <c r="V492" s="1"/>
  <c r="U245"/>
  <c r="U492" s="1"/>
  <c r="T245"/>
  <c r="T492" s="1"/>
  <c r="S245"/>
  <c r="S492" s="1"/>
  <c r="R245"/>
  <c r="R492" s="1"/>
  <c r="Q245"/>
  <c r="Q492" s="1"/>
  <c r="P245"/>
  <c r="P492" s="1"/>
  <c r="O245"/>
  <c r="O492" s="1"/>
  <c r="N245"/>
  <c r="N492" s="1"/>
  <c r="M245"/>
  <c r="M492" s="1"/>
  <c r="L245"/>
  <c r="L492" s="1"/>
  <c r="K245"/>
  <c r="K492" s="1"/>
  <c r="J245"/>
  <c r="J492" s="1"/>
  <c r="I245"/>
  <c r="I492" s="1"/>
  <c r="H245"/>
  <c r="H492" s="1"/>
  <c r="G245"/>
  <c r="G492" s="1"/>
  <c r="F245"/>
  <c r="F492" s="1"/>
  <c r="E245"/>
  <c r="E492" s="1"/>
  <c r="D245"/>
  <c r="D492" s="1"/>
  <c r="C245"/>
  <c r="C492" s="1"/>
  <c r="B245"/>
  <c r="B492" s="1"/>
  <c r="D241"/>
  <c r="D488" s="1"/>
  <c r="C241"/>
  <c r="C488" s="1"/>
  <c r="B240"/>
  <c r="B487" s="1"/>
  <c r="C232"/>
  <c r="D232" s="1"/>
  <c r="E232" s="1"/>
  <c r="F232" s="1"/>
  <c r="G232" s="1"/>
  <c r="H232" s="1"/>
  <c r="I232" s="1"/>
  <c r="J232" s="1"/>
  <c r="K232" s="1"/>
  <c r="L232" s="1"/>
  <c r="M232" s="1"/>
  <c r="N232" s="1"/>
  <c r="O232" s="1"/>
  <c r="P232" s="1"/>
  <c r="Q232" s="1"/>
  <c r="R232" s="1"/>
  <c r="S232" s="1"/>
  <c r="T232" s="1"/>
  <c r="W231"/>
  <c r="W221" s="1"/>
  <c r="V231"/>
  <c r="U231"/>
  <c r="T231"/>
  <c r="S231"/>
  <c r="R231"/>
  <c r="Q231"/>
  <c r="P231"/>
  <c r="O231"/>
  <c r="N231"/>
  <c r="M231"/>
  <c r="L231"/>
  <c r="K231"/>
  <c r="J231"/>
  <c r="I231"/>
  <c r="H231"/>
  <c r="G231"/>
  <c r="F231"/>
  <c r="E231"/>
  <c r="D231"/>
  <c r="C231"/>
  <c r="B231"/>
  <c r="W230"/>
  <c r="V230"/>
  <c r="U230"/>
  <c r="U220" s="1"/>
  <c r="T230"/>
  <c r="S230"/>
  <c r="R230"/>
  <c r="Q230"/>
  <c r="P230"/>
  <c r="O230"/>
  <c r="N230"/>
  <c r="M230"/>
  <c r="L230"/>
  <c r="K230"/>
  <c r="J230"/>
  <c r="I230"/>
  <c r="H230"/>
  <c r="G230"/>
  <c r="F230"/>
  <c r="E230"/>
  <c r="D230"/>
  <c r="C230"/>
  <c r="B230"/>
  <c r="W229"/>
  <c r="W219" s="1"/>
  <c r="V229"/>
  <c r="U229"/>
  <c r="T229"/>
  <c r="S229"/>
  <c r="R229"/>
  <c r="Q229"/>
  <c r="P229"/>
  <c r="O229"/>
  <c r="N229"/>
  <c r="M229"/>
  <c r="L229"/>
  <c r="K229"/>
  <c r="K219" s="1"/>
  <c r="J229"/>
  <c r="I229"/>
  <c r="H229"/>
  <c r="G229"/>
  <c r="F229"/>
  <c r="E229"/>
  <c r="D229"/>
  <c r="C229"/>
  <c r="B229"/>
  <c r="W228"/>
  <c r="V228"/>
  <c r="U228"/>
  <c r="T228"/>
  <c r="S228"/>
  <c r="S221" s="1"/>
  <c r="R228"/>
  <c r="Q228"/>
  <c r="P228"/>
  <c r="O228"/>
  <c r="N228"/>
  <c r="M228"/>
  <c r="L228"/>
  <c r="K228"/>
  <c r="J228"/>
  <c r="I228"/>
  <c r="H228"/>
  <c r="G228"/>
  <c r="F228"/>
  <c r="E228"/>
  <c r="D228"/>
  <c r="C228"/>
  <c r="B228"/>
  <c r="W227"/>
  <c r="V227"/>
  <c r="U227"/>
  <c r="T227"/>
  <c r="S227"/>
  <c r="R227"/>
  <c r="Q227"/>
  <c r="P227"/>
  <c r="O227"/>
  <c r="N227"/>
  <c r="M227"/>
  <c r="M220" s="1"/>
  <c r="L227"/>
  <c r="K227"/>
  <c r="J227"/>
  <c r="I227"/>
  <c r="H227"/>
  <c r="G227"/>
  <c r="F227"/>
  <c r="E227"/>
  <c r="D227"/>
  <c r="C227"/>
  <c r="B227"/>
  <c r="W226"/>
  <c r="V226"/>
  <c r="U226"/>
  <c r="T226"/>
  <c r="S226"/>
  <c r="R226"/>
  <c r="Q226"/>
  <c r="P226"/>
  <c r="O226"/>
  <c r="N226"/>
  <c r="M226"/>
  <c r="L226"/>
  <c r="K226"/>
  <c r="J226"/>
  <c r="I226"/>
  <c r="H226"/>
  <c r="G226"/>
  <c r="F226"/>
  <c r="E226"/>
  <c r="D226"/>
  <c r="C226"/>
  <c r="B226"/>
  <c r="D222"/>
  <c r="E222" s="1"/>
  <c r="F222" s="1"/>
  <c r="G222" s="1"/>
  <c r="H222" s="1"/>
  <c r="I222" s="1"/>
  <c r="J222" s="1"/>
  <c r="K222" s="1"/>
  <c r="L222" s="1"/>
  <c r="M222" s="1"/>
  <c r="N222" s="1"/>
  <c r="O222" s="1"/>
  <c r="P222" s="1"/>
  <c r="Q222" s="1"/>
  <c r="R222" s="1"/>
  <c r="S222" s="1"/>
  <c r="T222" s="1"/>
  <c r="C222"/>
  <c r="K221"/>
  <c r="J221"/>
  <c r="I220"/>
  <c r="V219"/>
  <c r="C219"/>
  <c r="C213"/>
  <c r="D213" s="1"/>
  <c r="D384" s="1"/>
  <c r="W212"/>
  <c r="V212"/>
  <c r="U212"/>
  <c r="T212"/>
  <c r="S212"/>
  <c r="R212"/>
  <c r="Q212"/>
  <c r="P212"/>
  <c r="O212"/>
  <c r="N212"/>
  <c r="M212"/>
  <c r="L212"/>
  <c r="K212"/>
  <c r="J212"/>
  <c r="I212"/>
  <c r="H212"/>
  <c r="G212"/>
  <c r="F212"/>
  <c r="E212"/>
  <c r="D212"/>
  <c r="C212"/>
  <c r="B212"/>
  <c r="W211"/>
  <c r="V211"/>
  <c r="U211"/>
  <c r="T211"/>
  <c r="S211"/>
  <c r="R211"/>
  <c r="Q211"/>
  <c r="P211"/>
  <c r="O211"/>
  <c r="N211"/>
  <c r="M211"/>
  <c r="L211"/>
  <c r="K211"/>
  <c r="J211"/>
  <c r="I211"/>
  <c r="H211"/>
  <c r="G211"/>
  <c r="F211"/>
  <c r="E211"/>
  <c r="D211"/>
  <c r="C211"/>
  <c r="B211"/>
  <c r="W210"/>
  <c r="V210"/>
  <c r="U210"/>
  <c r="T210"/>
  <c r="S210"/>
  <c r="R210"/>
  <c r="Q210"/>
  <c r="P210"/>
  <c r="O210"/>
  <c r="N210"/>
  <c r="M210"/>
  <c r="L210"/>
  <c r="K210"/>
  <c r="J210"/>
  <c r="I210"/>
  <c r="H210"/>
  <c r="G210"/>
  <c r="F210"/>
  <c r="E210"/>
  <c r="D210"/>
  <c r="C210"/>
  <c r="B210"/>
  <c r="W209"/>
  <c r="V209"/>
  <c r="U209"/>
  <c r="T209"/>
  <c r="S209"/>
  <c r="R209"/>
  <c r="Q209"/>
  <c r="P209"/>
  <c r="P202" s="1"/>
  <c r="O209"/>
  <c r="N209"/>
  <c r="M209"/>
  <c r="L209"/>
  <c r="K209"/>
  <c r="J209"/>
  <c r="I209"/>
  <c r="H209"/>
  <c r="H202" s="1"/>
  <c r="G209"/>
  <c r="F209"/>
  <c r="E209"/>
  <c r="D209"/>
  <c r="C209"/>
  <c r="B209"/>
  <c r="W208"/>
  <c r="V208"/>
  <c r="V201" s="1"/>
  <c r="U208"/>
  <c r="T208"/>
  <c r="S208"/>
  <c r="R208"/>
  <c r="R201" s="1"/>
  <c r="Q208"/>
  <c r="P208"/>
  <c r="O208"/>
  <c r="N208"/>
  <c r="N201" s="1"/>
  <c r="M208"/>
  <c r="L208"/>
  <c r="K208"/>
  <c r="J208"/>
  <c r="I208"/>
  <c r="H208"/>
  <c r="G208"/>
  <c r="F208"/>
  <c r="F201" s="1"/>
  <c r="E208"/>
  <c r="D208"/>
  <c r="C208"/>
  <c r="B208"/>
  <c r="B201" s="1"/>
  <c r="W207"/>
  <c r="V207"/>
  <c r="U207"/>
  <c r="T207"/>
  <c r="S207"/>
  <c r="R207"/>
  <c r="Q207"/>
  <c r="P207"/>
  <c r="O207"/>
  <c r="N207"/>
  <c r="M207"/>
  <c r="L207"/>
  <c r="K207"/>
  <c r="J207"/>
  <c r="I207"/>
  <c r="H207"/>
  <c r="H200" s="1"/>
  <c r="G207"/>
  <c r="F207"/>
  <c r="E207"/>
  <c r="D207"/>
  <c r="C207"/>
  <c r="B207"/>
  <c r="C203"/>
  <c r="D203" s="1"/>
  <c r="L202"/>
  <c r="C194"/>
  <c r="D194" s="1"/>
  <c r="E194" s="1"/>
  <c r="F194" s="1"/>
  <c r="G194" s="1"/>
  <c r="H194" s="1"/>
  <c r="I194" s="1"/>
  <c r="J194" s="1"/>
  <c r="K194" s="1"/>
  <c r="L194" s="1"/>
  <c r="M194" s="1"/>
  <c r="N194" s="1"/>
  <c r="O194" s="1"/>
  <c r="P194" s="1"/>
  <c r="Q194" s="1"/>
  <c r="R194" s="1"/>
  <c r="S194" s="1"/>
  <c r="T194" s="1"/>
  <c r="W193"/>
  <c r="V193"/>
  <c r="U193"/>
  <c r="T193"/>
  <c r="S193"/>
  <c r="R193"/>
  <c r="Q193"/>
  <c r="P193"/>
  <c r="O193"/>
  <c r="N193"/>
  <c r="M193"/>
  <c r="L193"/>
  <c r="K193"/>
  <c r="J193"/>
  <c r="I193"/>
  <c r="H193"/>
  <c r="G193"/>
  <c r="F193"/>
  <c r="E193"/>
  <c r="E183" s="1"/>
  <c r="D193"/>
  <c r="C193"/>
  <c r="B193"/>
  <c r="W192"/>
  <c r="V192"/>
  <c r="U192"/>
  <c r="T192"/>
  <c r="S192"/>
  <c r="R192"/>
  <c r="Q192"/>
  <c r="P192"/>
  <c r="O192"/>
  <c r="N192"/>
  <c r="M192"/>
  <c r="L192"/>
  <c r="K192"/>
  <c r="J192"/>
  <c r="I192"/>
  <c r="H192"/>
  <c r="G192"/>
  <c r="F192"/>
  <c r="E192"/>
  <c r="D192"/>
  <c r="C192"/>
  <c r="B192"/>
  <c r="W191"/>
  <c r="V191"/>
  <c r="U191"/>
  <c r="T191"/>
  <c r="S191"/>
  <c r="R191"/>
  <c r="Q191"/>
  <c r="P191"/>
  <c r="O191"/>
  <c r="N191"/>
  <c r="M191"/>
  <c r="M181" s="1"/>
  <c r="L191"/>
  <c r="K191"/>
  <c r="J191"/>
  <c r="I191"/>
  <c r="H191"/>
  <c r="G191"/>
  <c r="F191"/>
  <c r="E191"/>
  <c r="D191"/>
  <c r="C191"/>
  <c r="B191"/>
  <c r="W190"/>
  <c r="V190"/>
  <c r="U190"/>
  <c r="T190"/>
  <c r="S190"/>
  <c r="R190"/>
  <c r="Q190"/>
  <c r="P190"/>
  <c r="P183" s="1"/>
  <c r="O190"/>
  <c r="N190"/>
  <c r="M190"/>
  <c r="L190"/>
  <c r="K190"/>
  <c r="J190"/>
  <c r="I190"/>
  <c r="H190"/>
  <c r="H183" s="1"/>
  <c r="G190"/>
  <c r="F190"/>
  <c r="E190"/>
  <c r="D190"/>
  <c r="C190"/>
  <c r="B190"/>
  <c r="W189"/>
  <c r="V189"/>
  <c r="U189"/>
  <c r="T189"/>
  <c r="S189"/>
  <c r="R189"/>
  <c r="Q189"/>
  <c r="P189"/>
  <c r="O189"/>
  <c r="N189"/>
  <c r="M189"/>
  <c r="L189"/>
  <c r="K189"/>
  <c r="J189"/>
  <c r="I189"/>
  <c r="H189"/>
  <c r="G189"/>
  <c r="F189"/>
  <c r="F182" s="1"/>
  <c r="E189"/>
  <c r="D189"/>
  <c r="C189"/>
  <c r="B189"/>
  <c r="W188"/>
  <c r="V188"/>
  <c r="U188"/>
  <c r="T188"/>
  <c r="T181" s="1"/>
  <c r="S188"/>
  <c r="R188"/>
  <c r="Q188"/>
  <c r="P188"/>
  <c r="O188"/>
  <c r="N188"/>
  <c r="M188"/>
  <c r="L188"/>
  <c r="K188"/>
  <c r="J188"/>
  <c r="I188"/>
  <c r="H188"/>
  <c r="G188"/>
  <c r="F188"/>
  <c r="E188"/>
  <c r="D188"/>
  <c r="C188"/>
  <c r="B188"/>
  <c r="C184"/>
  <c r="D184" s="1"/>
  <c r="E184" s="1"/>
  <c r="F184" s="1"/>
  <c r="G184" s="1"/>
  <c r="H184" s="1"/>
  <c r="I184" s="1"/>
  <c r="J184" s="1"/>
  <c r="K184" s="1"/>
  <c r="L184" s="1"/>
  <c r="M184" s="1"/>
  <c r="N184" s="1"/>
  <c r="O184" s="1"/>
  <c r="P184" s="1"/>
  <c r="Q184" s="1"/>
  <c r="R184" s="1"/>
  <c r="S184" s="1"/>
  <c r="T184" s="1"/>
  <c r="O182"/>
  <c r="D175"/>
  <c r="D536" s="1"/>
  <c r="C175"/>
  <c r="C536" s="1"/>
  <c r="W174"/>
  <c r="W535" s="1"/>
  <c r="V174"/>
  <c r="V535" s="1"/>
  <c r="U174"/>
  <c r="T174"/>
  <c r="T535" s="1"/>
  <c r="S174"/>
  <c r="S535" s="1"/>
  <c r="R174"/>
  <c r="R535" s="1"/>
  <c r="Q174"/>
  <c r="P174"/>
  <c r="P535" s="1"/>
  <c r="O174"/>
  <c r="O535" s="1"/>
  <c r="N174"/>
  <c r="N535" s="1"/>
  <c r="M174"/>
  <c r="M535" s="1"/>
  <c r="L174"/>
  <c r="L535" s="1"/>
  <c r="K174"/>
  <c r="K535" s="1"/>
  <c r="J174"/>
  <c r="J535" s="1"/>
  <c r="I174"/>
  <c r="I535" s="1"/>
  <c r="H174"/>
  <c r="H535" s="1"/>
  <c r="G174"/>
  <c r="G535" s="1"/>
  <c r="F174"/>
  <c r="F535" s="1"/>
  <c r="E174"/>
  <c r="E535" s="1"/>
  <c r="D174"/>
  <c r="D535" s="1"/>
  <c r="C174"/>
  <c r="C535" s="1"/>
  <c r="B174"/>
  <c r="B535" s="1"/>
  <c r="W173"/>
  <c r="W534" s="1"/>
  <c r="V173"/>
  <c r="V534" s="1"/>
  <c r="U173"/>
  <c r="U534" s="1"/>
  <c r="T173"/>
  <c r="T534" s="1"/>
  <c r="S173"/>
  <c r="S534" s="1"/>
  <c r="R173"/>
  <c r="R534" s="1"/>
  <c r="Q173"/>
  <c r="Q534" s="1"/>
  <c r="P173"/>
  <c r="P534" s="1"/>
  <c r="O173"/>
  <c r="O534" s="1"/>
  <c r="N173"/>
  <c r="N534" s="1"/>
  <c r="M173"/>
  <c r="M534" s="1"/>
  <c r="L173"/>
  <c r="L534" s="1"/>
  <c r="K173"/>
  <c r="K534" s="1"/>
  <c r="J173"/>
  <c r="J534" s="1"/>
  <c r="I173"/>
  <c r="I534" s="1"/>
  <c r="H173"/>
  <c r="H534" s="1"/>
  <c r="G173"/>
  <c r="G534" s="1"/>
  <c r="F173"/>
  <c r="F534" s="1"/>
  <c r="E173"/>
  <c r="E534" s="1"/>
  <c r="D173"/>
  <c r="D534" s="1"/>
  <c r="C173"/>
  <c r="C534" s="1"/>
  <c r="B173"/>
  <c r="B534" s="1"/>
  <c r="W172"/>
  <c r="V172"/>
  <c r="V533" s="1"/>
  <c r="U172"/>
  <c r="T172"/>
  <c r="T533" s="1"/>
  <c r="S172"/>
  <c r="R172"/>
  <c r="R533" s="1"/>
  <c r="Q172"/>
  <c r="P172"/>
  <c r="P533" s="1"/>
  <c r="O172"/>
  <c r="N172"/>
  <c r="N533" s="1"/>
  <c r="M172"/>
  <c r="L172"/>
  <c r="L533" s="1"/>
  <c r="K172"/>
  <c r="J172"/>
  <c r="J533" s="1"/>
  <c r="I172"/>
  <c r="H172"/>
  <c r="H533" s="1"/>
  <c r="G172"/>
  <c r="F172"/>
  <c r="F533" s="1"/>
  <c r="E172"/>
  <c r="D172"/>
  <c r="D533" s="1"/>
  <c r="C172"/>
  <c r="B172"/>
  <c r="B533" s="1"/>
  <c r="W171"/>
  <c r="V171"/>
  <c r="V532" s="1"/>
  <c r="U171"/>
  <c r="U532" s="1"/>
  <c r="T171"/>
  <c r="T532" s="1"/>
  <c r="S171"/>
  <c r="R171"/>
  <c r="R532" s="1"/>
  <c r="Q171"/>
  <c r="Q532" s="1"/>
  <c r="P171"/>
  <c r="P532" s="1"/>
  <c r="O171"/>
  <c r="N171"/>
  <c r="N532" s="1"/>
  <c r="M171"/>
  <c r="M532" s="1"/>
  <c r="L171"/>
  <c r="L532" s="1"/>
  <c r="K171"/>
  <c r="J171"/>
  <c r="J532" s="1"/>
  <c r="I171"/>
  <c r="H171"/>
  <c r="H532" s="1"/>
  <c r="G171"/>
  <c r="F171"/>
  <c r="F532" s="1"/>
  <c r="E171"/>
  <c r="D171"/>
  <c r="D532" s="1"/>
  <c r="C171"/>
  <c r="B171"/>
  <c r="B532" s="1"/>
  <c r="W170"/>
  <c r="V170"/>
  <c r="V531" s="1"/>
  <c r="U170"/>
  <c r="T170"/>
  <c r="T531" s="1"/>
  <c r="S170"/>
  <c r="R170"/>
  <c r="R531" s="1"/>
  <c r="Q170"/>
  <c r="P170"/>
  <c r="P531" s="1"/>
  <c r="O170"/>
  <c r="N170"/>
  <c r="N531" s="1"/>
  <c r="M170"/>
  <c r="L170"/>
  <c r="L531" s="1"/>
  <c r="K170"/>
  <c r="J170"/>
  <c r="J531" s="1"/>
  <c r="I170"/>
  <c r="H170"/>
  <c r="H531" s="1"/>
  <c r="G170"/>
  <c r="F170"/>
  <c r="F531" s="1"/>
  <c r="E170"/>
  <c r="D170"/>
  <c r="D531" s="1"/>
  <c r="C170"/>
  <c r="B170"/>
  <c r="B531" s="1"/>
  <c r="W169"/>
  <c r="V169"/>
  <c r="V530" s="1"/>
  <c r="U169"/>
  <c r="U530" s="1"/>
  <c r="T169"/>
  <c r="T530" s="1"/>
  <c r="S169"/>
  <c r="R169"/>
  <c r="R530" s="1"/>
  <c r="Q169"/>
  <c r="Q530" s="1"/>
  <c r="P169"/>
  <c r="P530" s="1"/>
  <c r="O169"/>
  <c r="N169"/>
  <c r="N530" s="1"/>
  <c r="M169"/>
  <c r="M530" s="1"/>
  <c r="L169"/>
  <c r="L530" s="1"/>
  <c r="K169"/>
  <c r="J169"/>
  <c r="J530" s="1"/>
  <c r="I169"/>
  <c r="I530" s="1"/>
  <c r="H169"/>
  <c r="H530" s="1"/>
  <c r="G169"/>
  <c r="F169"/>
  <c r="F530" s="1"/>
  <c r="E169"/>
  <c r="E530" s="1"/>
  <c r="D169"/>
  <c r="D530" s="1"/>
  <c r="C169"/>
  <c r="B169"/>
  <c r="B530" s="1"/>
  <c r="C165"/>
  <c r="D165" s="1"/>
  <c r="N162"/>
  <c r="N523" s="1"/>
  <c r="C156"/>
  <c r="C365" s="1"/>
  <c r="W155"/>
  <c r="W364" s="1"/>
  <c r="V155"/>
  <c r="V364" s="1"/>
  <c r="U155"/>
  <c r="T155"/>
  <c r="T364" s="1"/>
  <c r="S155"/>
  <c r="S364" s="1"/>
  <c r="R155"/>
  <c r="R364" s="1"/>
  <c r="Q155"/>
  <c r="P155"/>
  <c r="P364" s="1"/>
  <c r="O155"/>
  <c r="O364" s="1"/>
  <c r="N155"/>
  <c r="N364" s="1"/>
  <c r="M155"/>
  <c r="M364" s="1"/>
  <c r="L155"/>
  <c r="L364" s="1"/>
  <c r="K155"/>
  <c r="K364" s="1"/>
  <c r="J155"/>
  <c r="J364" s="1"/>
  <c r="I155"/>
  <c r="H155"/>
  <c r="H364" s="1"/>
  <c r="G155"/>
  <c r="G364" s="1"/>
  <c r="F155"/>
  <c r="F364" s="1"/>
  <c r="E155"/>
  <c r="D155"/>
  <c r="D364" s="1"/>
  <c r="C155"/>
  <c r="C364" s="1"/>
  <c r="B155"/>
  <c r="B364" s="1"/>
  <c r="W154"/>
  <c r="V154"/>
  <c r="V363" s="1"/>
  <c r="U154"/>
  <c r="U363" s="1"/>
  <c r="T154"/>
  <c r="T363" s="1"/>
  <c r="S154"/>
  <c r="S363" s="1"/>
  <c r="R154"/>
  <c r="R363" s="1"/>
  <c r="Q154"/>
  <c r="Q363" s="1"/>
  <c r="P154"/>
  <c r="P363" s="1"/>
  <c r="O154"/>
  <c r="N154"/>
  <c r="N363" s="1"/>
  <c r="M154"/>
  <c r="M363" s="1"/>
  <c r="L154"/>
  <c r="L363" s="1"/>
  <c r="K154"/>
  <c r="J154"/>
  <c r="J363" s="1"/>
  <c r="I154"/>
  <c r="I363" s="1"/>
  <c r="H154"/>
  <c r="H363" s="1"/>
  <c r="G154"/>
  <c r="F154"/>
  <c r="F363" s="1"/>
  <c r="E154"/>
  <c r="E363" s="1"/>
  <c r="D154"/>
  <c r="D363" s="1"/>
  <c r="C154"/>
  <c r="C363" s="1"/>
  <c r="B154"/>
  <c r="B363" s="1"/>
  <c r="W153"/>
  <c r="W362" s="1"/>
  <c r="V153"/>
  <c r="U153"/>
  <c r="T153"/>
  <c r="S153"/>
  <c r="S362" s="1"/>
  <c r="R153"/>
  <c r="Q153"/>
  <c r="P153"/>
  <c r="O153"/>
  <c r="O362" s="1"/>
  <c r="N153"/>
  <c r="M153"/>
  <c r="L153"/>
  <c r="K153"/>
  <c r="K362" s="1"/>
  <c r="J153"/>
  <c r="I153"/>
  <c r="I362" s="1"/>
  <c r="H153"/>
  <c r="G153"/>
  <c r="G362" s="1"/>
  <c r="F153"/>
  <c r="E153"/>
  <c r="D153"/>
  <c r="C153"/>
  <c r="C362" s="1"/>
  <c r="B153"/>
  <c r="W152"/>
  <c r="W361" s="1"/>
  <c r="V152"/>
  <c r="V361" s="1"/>
  <c r="U152"/>
  <c r="U361" s="1"/>
  <c r="T152"/>
  <c r="T361" s="1"/>
  <c r="S152"/>
  <c r="R152"/>
  <c r="R361" s="1"/>
  <c r="Q152"/>
  <c r="Q361" s="1"/>
  <c r="P152"/>
  <c r="P361" s="1"/>
  <c r="O152"/>
  <c r="N152"/>
  <c r="N361" s="1"/>
  <c r="M152"/>
  <c r="M361" s="1"/>
  <c r="L152"/>
  <c r="L361" s="1"/>
  <c r="K152"/>
  <c r="J152"/>
  <c r="J361" s="1"/>
  <c r="I152"/>
  <c r="I361" s="1"/>
  <c r="H152"/>
  <c r="H361" s="1"/>
  <c r="G152"/>
  <c r="G361" s="1"/>
  <c r="F152"/>
  <c r="F361" s="1"/>
  <c r="E152"/>
  <c r="E361" s="1"/>
  <c r="D152"/>
  <c r="D361" s="1"/>
  <c r="C152"/>
  <c r="B152"/>
  <c r="B361" s="1"/>
  <c r="W151"/>
  <c r="W360" s="1"/>
  <c r="V151"/>
  <c r="V360" s="1"/>
  <c r="U151"/>
  <c r="T151"/>
  <c r="T360" s="1"/>
  <c r="S151"/>
  <c r="S360" s="1"/>
  <c r="R151"/>
  <c r="R360" s="1"/>
  <c r="Q151"/>
  <c r="P151"/>
  <c r="P360" s="1"/>
  <c r="O151"/>
  <c r="O360" s="1"/>
  <c r="N151"/>
  <c r="N360" s="1"/>
  <c r="M151"/>
  <c r="M360" s="1"/>
  <c r="L151"/>
  <c r="L360" s="1"/>
  <c r="K151"/>
  <c r="K360" s="1"/>
  <c r="J151"/>
  <c r="J360" s="1"/>
  <c r="I151"/>
  <c r="H151"/>
  <c r="H360" s="1"/>
  <c r="G151"/>
  <c r="G360" s="1"/>
  <c r="F151"/>
  <c r="F360" s="1"/>
  <c r="E151"/>
  <c r="D151"/>
  <c r="D360" s="1"/>
  <c r="C151"/>
  <c r="C360" s="1"/>
  <c r="B151"/>
  <c r="B360" s="1"/>
  <c r="W150"/>
  <c r="V150"/>
  <c r="V359" s="1"/>
  <c r="U150"/>
  <c r="U359" s="1"/>
  <c r="T150"/>
  <c r="T359" s="1"/>
  <c r="S150"/>
  <c r="S359" s="1"/>
  <c r="R150"/>
  <c r="R359" s="1"/>
  <c r="Q150"/>
  <c r="Q359" s="1"/>
  <c r="P150"/>
  <c r="P359" s="1"/>
  <c r="O150"/>
  <c r="N150"/>
  <c r="N359" s="1"/>
  <c r="M150"/>
  <c r="M359" s="1"/>
  <c r="L150"/>
  <c r="L359" s="1"/>
  <c r="K150"/>
  <c r="J150"/>
  <c r="J359" s="1"/>
  <c r="I150"/>
  <c r="I359" s="1"/>
  <c r="H150"/>
  <c r="H359" s="1"/>
  <c r="G150"/>
  <c r="F150"/>
  <c r="F359" s="1"/>
  <c r="E150"/>
  <c r="E359" s="1"/>
  <c r="D150"/>
  <c r="D359" s="1"/>
  <c r="C150"/>
  <c r="C359" s="1"/>
  <c r="B150"/>
  <c r="B359" s="1"/>
  <c r="D146"/>
  <c r="E146" s="1"/>
  <c r="C146"/>
  <c r="C355" s="1"/>
  <c r="J145"/>
  <c r="J354" s="1"/>
  <c r="P144"/>
  <c r="P353" s="1"/>
  <c r="D144"/>
  <c r="D353" s="1"/>
  <c r="D137"/>
  <c r="E137" s="1"/>
  <c r="F137" s="1"/>
  <c r="G137" s="1"/>
  <c r="H137" s="1"/>
  <c r="I137" s="1"/>
  <c r="J137" s="1"/>
  <c r="K137" s="1"/>
  <c r="L137" s="1"/>
  <c r="M137" s="1"/>
  <c r="N137" s="1"/>
  <c r="O137" s="1"/>
  <c r="P137" s="1"/>
  <c r="Q137" s="1"/>
  <c r="R137" s="1"/>
  <c r="S137" s="1"/>
  <c r="T137" s="1"/>
  <c r="C137"/>
  <c r="W136"/>
  <c r="V136"/>
  <c r="U136"/>
  <c r="T136"/>
  <c r="S136"/>
  <c r="R136"/>
  <c r="Q136"/>
  <c r="P136"/>
  <c r="O136"/>
  <c r="N136"/>
  <c r="M136"/>
  <c r="L136"/>
  <c r="K136"/>
  <c r="J136"/>
  <c r="I136"/>
  <c r="H136"/>
  <c r="G136"/>
  <c r="F136"/>
  <c r="E136"/>
  <c r="D136"/>
  <c r="C136"/>
  <c r="B136"/>
  <c r="W135"/>
  <c r="V135"/>
  <c r="U135"/>
  <c r="T135"/>
  <c r="S135"/>
  <c r="R135"/>
  <c r="Q135"/>
  <c r="P135"/>
  <c r="O135"/>
  <c r="N135"/>
  <c r="M135"/>
  <c r="L135"/>
  <c r="K135"/>
  <c r="J135"/>
  <c r="I135"/>
  <c r="H135"/>
  <c r="G135"/>
  <c r="F135"/>
  <c r="E135"/>
  <c r="D135"/>
  <c r="C135"/>
  <c r="B135"/>
  <c r="W134"/>
  <c r="V134"/>
  <c r="U134"/>
  <c r="T134"/>
  <c r="S134"/>
  <c r="R134"/>
  <c r="Q134"/>
  <c r="P134"/>
  <c r="O134"/>
  <c r="N134"/>
  <c r="M134"/>
  <c r="L134"/>
  <c r="K134"/>
  <c r="J134"/>
  <c r="I134"/>
  <c r="H134"/>
  <c r="G134"/>
  <c r="F134"/>
  <c r="E134"/>
  <c r="D134"/>
  <c r="C134"/>
  <c r="B134"/>
  <c r="W133"/>
  <c r="V133"/>
  <c r="V126" s="1"/>
  <c r="U133"/>
  <c r="T133"/>
  <c r="S133"/>
  <c r="R133"/>
  <c r="Q133"/>
  <c r="P133"/>
  <c r="O133"/>
  <c r="N133"/>
  <c r="M133"/>
  <c r="L133"/>
  <c r="K133"/>
  <c r="J133"/>
  <c r="I133"/>
  <c r="H133"/>
  <c r="G133"/>
  <c r="F133"/>
  <c r="F126" s="1"/>
  <c r="E133"/>
  <c r="D133"/>
  <c r="C133"/>
  <c r="B133"/>
  <c r="W132"/>
  <c r="V132"/>
  <c r="U132"/>
  <c r="T132"/>
  <c r="S132"/>
  <c r="R132"/>
  <c r="Q132"/>
  <c r="P132"/>
  <c r="O132"/>
  <c r="N132"/>
  <c r="M132"/>
  <c r="L132"/>
  <c r="L125" s="1"/>
  <c r="K132"/>
  <c r="J132"/>
  <c r="I132"/>
  <c r="H132"/>
  <c r="G132"/>
  <c r="F132"/>
  <c r="E132"/>
  <c r="D132"/>
  <c r="C132"/>
  <c r="B132"/>
  <c r="W131"/>
  <c r="V131"/>
  <c r="U131"/>
  <c r="T131"/>
  <c r="S131"/>
  <c r="R131"/>
  <c r="R124" s="1"/>
  <c r="Q131"/>
  <c r="P131"/>
  <c r="O131"/>
  <c r="N131"/>
  <c r="M131"/>
  <c r="L131"/>
  <c r="K131"/>
  <c r="J131"/>
  <c r="I131"/>
  <c r="H131"/>
  <c r="G131"/>
  <c r="F131"/>
  <c r="E131"/>
  <c r="D131"/>
  <c r="C131"/>
  <c r="B131"/>
  <c r="C127"/>
  <c r="D127" s="1"/>
  <c r="E127" s="1"/>
  <c r="F127" s="1"/>
  <c r="G127" s="1"/>
  <c r="H127" s="1"/>
  <c r="I127" s="1"/>
  <c r="J127" s="1"/>
  <c r="K127" s="1"/>
  <c r="L127" s="1"/>
  <c r="M127" s="1"/>
  <c r="N127" s="1"/>
  <c r="O127" s="1"/>
  <c r="P127" s="1"/>
  <c r="Q127" s="1"/>
  <c r="R127" s="1"/>
  <c r="S127" s="1"/>
  <c r="T127" s="1"/>
  <c r="T126"/>
  <c r="N126"/>
  <c r="L126"/>
  <c r="D126"/>
  <c r="T125"/>
  <c r="R125"/>
  <c r="J125"/>
  <c r="D125"/>
  <c r="B125"/>
  <c r="P124"/>
  <c r="J124"/>
  <c r="H124"/>
  <c r="C118"/>
  <c r="D118" s="1"/>
  <c r="E118" s="1"/>
  <c r="F118" s="1"/>
  <c r="G118" s="1"/>
  <c r="H118" s="1"/>
  <c r="I118" s="1"/>
  <c r="J118" s="1"/>
  <c r="K118" s="1"/>
  <c r="L118" s="1"/>
  <c r="M118" s="1"/>
  <c r="N118" s="1"/>
  <c r="O118" s="1"/>
  <c r="P118" s="1"/>
  <c r="Q118" s="1"/>
  <c r="R118" s="1"/>
  <c r="S118" s="1"/>
  <c r="T118" s="1"/>
  <c r="W117"/>
  <c r="W107" s="1"/>
  <c r="V117"/>
  <c r="U117"/>
  <c r="T117"/>
  <c r="S117"/>
  <c r="R117"/>
  <c r="Q117"/>
  <c r="P117"/>
  <c r="O117"/>
  <c r="N117"/>
  <c r="M117"/>
  <c r="L117"/>
  <c r="K117"/>
  <c r="J117"/>
  <c r="I117"/>
  <c r="H117"/>
  <c r="G117"/>
  <c r="F117"/>
  <c r="E117"/>
  <c r="D117"/>
  <c r="C117"/>
  <c r="B117"/>
  <c r="W116"/>
  <c r="V116"/>
  <c r="V106" s="1"/>
  <c r="U116"/>
  <c r="T116"/>
  <c r="S116"/>
  <c r="R116"/>
  <c r="R106" s="1"/>
  <c r="Q116"/>
  <c r="P116"/>
  <c r="O116"/>
  <c r="N116"/>
  <c r="N106" s="1"/>
  <c r="M116"/>
  <c r="L116"/>
  <c r="K116"/>
  <c r="J116"/>
  <c r="J106" s="1"/>
  <c r="I116"/>
  <c r="I106" s="1"/>
  <c r="H116"/>
  <c r="G116"/>
  <c r="F116"/>
  <c r="E116"/>
  <c r="D116"/>
  <c r="C116"/>
  <c r="B116"/>
  <c r="W115"/>
  <c r="V115"/>
  <c r="U115"/>
  <c r="T115"/>
  <c r="T105" s="1"/>
  <c r="S115"/>
  <c r="S105" s="1"/>
  <c r="R115"/>
  <c r="Q115"/>
  <c r="P115"/>
  <c r="P105" s="1"/>
  <c r="O115"/>
  <c r="N115"/>
  <c r="M115"/>
  <c r="L115"/>
  <c r="L105" s="1"/>
  <c r="K115"/>
  <c r="J115"/>
  <c r="I115"/>
  <c r="H115"/>
  <c r="H105" s="1"/>
  <c r="G115"/>
  <c r="F115"/>
  <c r="E115"/>
  <c r="D115"/>
  <c r="D105" s="1"/>
  <c r="C115"/>
  <c r="C105" s="1"/>
  <c r="B115"/>
  <c r="W114"/>
  <c r="V114"/>
  <c r="U114"/>
  <c r="U107" s="1"/>
  <c r="T114"/>
  <c r="T107" s="1"/>
  <c r="S114"/>
  <c r="R114"/>
  <c r="Q114"/>
  <c r="Q107" s="1"/>
  <c r="P114"/>
  <c r="O114"/>
  <c r="N114"/>
  <c r="M114"/>
  <c r="M107" s="1"/>
  <c r="L114"/>
  <c r="K114"/>
  <c r="J114"/>
  <c r="I114"/>
  <c r="I107" s="1"/>
  <c r="H114"/>
  <c r="G114"/>
  <c r="F114"/>
  <c r="E114"/>
  <c r="E107" s="1"/>
  <c r="D114"/>
  <c r="C114"/>
  <c r="B114"/>
  <c r="W113"/>
  <c r="W106" s="1"/>
  <c r="V113"/>
  <c r="U113"/>
  <c r="T113"/>
  <c r="S113"/>
  <c r="S106" s="1"/>
  <c r="R113"/>
  <c r="Q113"/>
  <c r="P113"/>
  <c r="O113"/>
  <c r="O106" s="1"/>
  <c r="N113"/>
  <c r="M113"/>
  <c r="L113"/>
  <c r="K113"/>
  <c r="K106" s="1"/>
  <c r="J113"/>
  <c r="I113"/>
  <c r="H113"/>
  <c r="G113"/>
  <c r="F113"/>
  <c r="E113"/>
  <c r="D113"/>
  <c r="C113"/>
  <c r="C106" s="1"/>
  <c r="B113"/>
  <c r="W112"/>
  <c r="V112"/>
  <c r="U112"/>
  <c r="U105" s="1"/>
  <c r="T112"/>
  <c r="S112"/>
  <c r="R112"/>
  <c r="Q112"/>
  <c r="P112"/>
  <c r="O112"/>
  <c r="N112"/>
  <c r="M112"/>
  <c r="M105" s="1"/>
  <c r="L112"/>
  <c r="K112"/>
  <c r="J112"/>
  <c r="I112"/>
  <c r="I105" s="1"/>
  <c r="H112"/>
  <c r="G112"/>
  <c r="F112"/>
  <c r="E112"/>
  <c r="D112"/>
  <c r="C112"/>
  <c r="B112"/>
  <c r="D108"/>
  <c r="E108" s="1"/>
  <c r="F108" s="1"/>
  <c r="G108" s="1"/>
  <c r="H108" s="1"/>
  <c r="I108" s="1"/>
  <c r="J108" s="1"/>
  <c r="K108" s="1"/>
  <c r="L108" s="1"/>
  <c r="M108" s="1"/>
  <c r="N108" s="1"/>
  <c r="O108" s="1"/>
  <c r="P108" s="1"/>
  <c r="Q108" s="1"/>
  <c r="R108" s="1"/>
  <c r="S108" s="1"/>
  <c r="T108" s="1"/>
  <c r="C108"/>
  <c r="S107"/>
  <c r="G107"/>
  <c r="G106"/>
  <c r="O105"/>
  <c r="C99"/>
  <c r="C441" s="1"/>
  <c r="W98"/>
  <c r="W440" s="1"/>
  <c r="V98"/>
  <c r="V440" s="1"/>
  <c r="U98"/>
  <c r="U440" s="1"/>
  <c r="T98"/>
  <c r="T440" s="1"/>
  <c r="S98"/>
  <c r="S440" s="1"/>
  <c r="R98"/>
  <c r="R440" s="1"/>
  <c r="Q98"/>
  <c r="Q440" s="1"/>
  <c r="P98"/>
  <c r="P440" s="1"/>
  <c r="O98"/>
  <c r="O440" s="1"/>
  <c r="N98"/>
  <c r="N440" s="1"/>
  <c r="M98"/>
  <c r="M440" s="1"/>
  <c r="L98"/>
  <c r="L440" s="1"/>
  <c r="K98"/>
  <c r="K440" s="1"/>
  <c r="J98"/>
  <c r="J440" s="1"/>
  <c r="I98"/>
  <c r="I440" s="1"/>
  <c r="H98"/>
  <c r="H440" s="1"/>
  <c r="G98"/>
  <c r="G440" s="1"/>
  <c r="F98"/>
  <c r="F440" s="1"/>
  <c r="E98"/>
  <c r="E440" s="1"/>
  <c r="D98"/>
  <c r="D440" s="1"/>
  <c r="C98"/>
  <c r="C440" s="1"/>
  <c r="B98"/>
  <c r="B440" s="1"/>
  <c r="W97"/>
  <c r="W439" s="1"/>
  <c r="V97"/>
  <c r="V439" s="1"/>
  <c r="U97"/>
  <c r="U439" s="1"/>
  <c r="T97"/>
  <c r="T439" s="1"/>
  <c r="S97"/>
  <c r="S439" s="1"/>
  <c r="R97"/>
  <c r="R439" s="1"/>
  <c r="Q97"/>
  <c r="Q439" s="1"/>
  <c r="P97"/>
  <c r="P439" s="1"/>
  <c r="O97"/>
  <c r="O439" s="1"/>
  <c r="N97"/>
  <c r="N439" s="1"/>
  <c r="M97"/>
  <c r="M439" s="1"/>
  <c r="L97"/>
  <c r="L439" s="1"/>
  <c r="K97"/>
  <c r="K439" s="1"/>
  <c r="J97"/>
  <c r="J439" s="1"/>
  <c r="I97"/>
  <c r="I439" s="1"/>
  <c r="H97"/>
  <c r="H439" s="1"/>
  <c r="G97"/>
  <c r="G439" s="1"/>
  <c r="F97"/>
  <c r="F439" s="1"/>
  <c r="E97"/>
  <c r="E439" s="1"/>
  <c r="D97"/>
  <c r="D439" s="1"/>
  <c r="C97"/>
  <c r="C439" s="1"/>
  <c r="B97"/>
  <c r="B439" s="1"/>
  <c r="W96"/>
  <c r="W438" s="1"/>
  <c r="V96"/>
  <c r="U96"/>
  <c r="U438" s="1"/>
  <c r="T96"/>
  <c r="T438" s="1"/>
  <c r="S96"/>
  <c r="S438" s="1"/>
  <c r="R96"/>
  <c r="Q96"/>
  <c r="Q438" s="1"/>
  <c r="P96"/>
  <c r="P438" s="1"/>
  <c r="O96"/>
  <c r="O438" s="1"/>
  <c r="N96"/>
  <c r="M96"/>
  <c r="M438" s="1"/>
  <c r="L96"/>
  <c r="L438" s="1"/>
  <c r="K96"/>
  <c r="K438" s="1"/>
  <c r="J96"/>
  <c r="I96"/>
  <c r="I438" s="1"/>
  <c r="H96"/>
  <c r="H438" s="1"/>
  <c r="G96"/>
  <c r="G438" s="1"/>
  <c r="F96"/>
  <c r="E96"/>
  <c r="E438" s="1"/>
  <c r="D96"/>
  <c r="D438" s="1"/>
  <c r="C96"/>
  <c r="C438" s="1"/>
  <c r="B96"/>
  <c r="W95"/>
  <c r="W437" s="1"/>
  <c r="V95"/>
  <c r="U95"/>
  <c r="U437" s="1"/>
  <c r="T95"/>
  <c r="S95"/>
  <c r="S437" s="1"/>
  <c r="R95"/>
  <c r="Q95"/>
  <c r="Q437" s="1"/>
  <c r="P95"/>
  <c r="O95"/>
  <c r="O437" s="1"/>
  <c r="N95"/>
  <c r="M95"/>
  <c r="M437" s="1"/>
  <c r="L95"/>
  <c r="K95"/>
  <c r="K437" s="1"/>
  <c r="J95"/>
  <c r="I95"/>
  <c r="I437" s="1"/>
  <c r="H95"/>
  <c r="G95"/>
  <c r="G437" s="1"/>
  <c r="F95"/>
  <c r="E95"/>
  <c r="E437" s="1"/>
  <c r="D95"/>
  <c r="C95"/>
  <c r="C437" s="1"/>
  <c r="B95"/>
  <c r="W94"/>
  <c r="W436" s="1"/>
  <c r="V94"/>
  <c r="U94"/>
  <c r="U436" s="1"/>
  <c r="T94"/>
  <c r="S94"/>
  <c r="S436" s="1"/>
  <c r="R94"/>
  <c r="Q94"/>
  <c r="Q436" s="1"/>
  <c r="P94"/>
  <c r="O94"/>
  <c r="O436" s="1"/>
  <c r="N94"/>
  <c r="M94"/>
  <c r="M436" s="1"/>
  <c r="L94"/>
  <c r="K94"/>
  <c r="K436" s="1"/>
  <c r="J94"/>
  <c r="I94"/>
  <c r="I436" s="1"/>
  <c r="H94"/>
  <c r="G94"/>
  <c r="G436" s="1"/>
  <c r="F94"/>
  <c r="E94"/>
  <c r="E436" s="1"/>
  <c r="D94"/>
  <c r="C94"/>
  <c r="C436" s="1"/>
  <c r="B94"/>
  <c r="B436" s="1"/>
  <c r="W93"/>
  <c r="W435" s="1"/>
  <c r="V93"/>
  <c r="V435" s="1"/>
  <c r="U93"/>
  <c r="U435" s="1"/>
  <c r="T93"/>
  <c r="S93"/>
  <c r="S435" s="1"/>
  <c r="R93"/>
  <c r="R435" s="1"/>
  <c r="Q93"/>
  <c r="Q435" s="1"/>
  <c r="P93"/>
  <c r="O93"/>
  <c r="O435" s="1"/>
  <c r="N93"/>
  <c r="N435" s="1"/>
  <c r="M93"/>
  <c r="M435" s="1"/>
  <c r="L93"/>
  <c r="K93"/>
  <c r="K435" s="1"/>
  <c r="J93"/>
  <c r="J435" s="1"/>
  <c r="I93"/>
  <c r="I435" s="1"/>
  <c r="H93"/>
  <c r="G93"/>
  <c r="G435" s="1"/>
  <c r="F93"/>
  <c r="F435" s="1"/>
  <c r="E93"/>
  <c r="E435" s="1"/>
  <c r="D93"/>
  <c r="C93"/>
  <c r="C435" s="1"/>
  <c r="B93"/>
  <c r="B435" s="1"/>
  <c r="C89"/>
  <c r="C431" s="1"/>
  <c r="C80"/>
  <c r="C403" s="1"/>
  <c r="W79"/>
  <c r="W69" s="1"/>
  <c r="W392" s="1"/>
  <c r="V79"/>
  <c r="V402" s="1"/>
  <c r="U79"/>
  <c r="T79"/>
  <c r="S79"/>
  <c r="S69" s="1"/>
  <c r="R79"/>
  <c r="R402" s="1"/>
  <c r="Q79"/>
  <c r="P79"/>
  <c r="P402" s="1"/>
  <c r="O79"/>
  <c r="N79"/>
  <c r="N402" s="1"/>
  <c r="M79"/>
  <c r="L79"/>
  <c r="K79"/>
  <c r="K69" s="1"/>
  <c r="J79"/>
  <c r="J402" s="1"/>
  <c r="I79"/>
  <c r="H79"/>
  <c r="G79"/>
  <c r="G69" s="1"/>
  <c r="F79"/>
  <c r="F402" s="1"/>
  <c r="E79"/>
  <c r="D79"/>
  <c r="C79"/>
  <c r="B79"/>
  <c r="B402" s="1"/>
  <c r="W78"/>
  <c r="V78"/>
  <c r="V401" s="1"/>
  <c r="U78"/>
  <c r="T78"/>
  <c r="T401" s="1"/>
  <c r="S78"/>
  <c r="R78"/>
  <c r="Q78"/>
  <c r="P78"/>
  <c r="P401" s="1"/>
  <c r="O78"/>
  <c r="N78"/>
  <c r="M78"/>
  <c r="M68" s="1"/>
  <c r="L78"/>
  <c r="L401" s="1"/>
  <c r="K78"/>
  <c r="J78"/>
  <c r="J401" s="1"/>
  <c r="I78"/>
  <c r="I68" s="1"/>
  <c r="H78"/>
  <c r="H401" s="1"/>
  <c r="G78"/>
  <c r="F78"/>
  <c r="F401" s="1"/>
  <c r="E78"/>
  <c r="D78"/>
  <c r="D401" s="1"/>
  <c r="C78"/>
  <c r="B78"/>
  <c r="W77"/>
  <c r="V77"/>
  <c r="U77"/>
  <c r="T77"/>
  <c r="S77"/>
  <c r="S67" s="1"/>
  <c r="R77"/>
  <c r="Q77"/>
  <c r="P77"/>
  <c r="O77"/>
  <c r="O67" s="1"/>
  <c r="N77"/>
  <c r="M77"/>
  <c r="L77"/>
  <c r="K77"/>
  <c r="J77"/>
  <c r="I77"/>
  <c r="H77"/>
  <c r="G77"/>
  <c r="G67" s="1"/>
  <c r="F77"/>
  <c r="E77"/>
  <c r="D77"/>
  <c r="C77"/>
  <c r="B77"/>
  <c r="W76"/>
  <c r="W399" s="1"/>
  <c r="V76"/>
  <c r="V399" s="1"/>
  <c r="U76"/>
  <c r="T76"/>
  <c r="T399" s="1"/>
  <c r="S76"/>
  <c r="S399" s="1"/>
  <c r="R76"/>
  <c r="Q76"/>
  <c r="P76"/>
  <c r="P399" s="1"/>
  <c r="O76"/>
  <c r="O399" s="1"/>
  <c r="N76"/>
  <c r="M76"/>
  <c r="L76"/>
  <c r="L399" s="1"/>
  <c r="K76"/>
  <c r="K399" s="1"/>
  <c r="J76"/>
  <c r="I76"/>
  <c r="H76"/>
  <c r="H399" s="1"/>
  <c r="G76"/>
  <c r="G399" s="1"/>
  <c r="F76"/>
  <c r="F399" s="1"/>
  <c r="E76"/>
  <c r="D76"/>
  <c r="D399" s="1"/>
  <c r="C76"/>
  <c r="C399" s="1"/>
  <c r="B76"/>
  <c r="W75"/>
  <c r="V75"/>
  <c r="V398" s="1"/>
  <c r="U75"/>
  <c r="U398" s="1"/>
  <c r="T75"/>
  <c r="S75"/>
  <c r="R75"/>
  <c r="R398" s="1"/>
  <c r="Q75"/>
  <c r="Q398" s="1"/>
  <c r="P75"/>
  <c r="O75"/>
  <c r="N75"/>
  <c r="N398" s="1"/>
  <c r="M75"/>
  <c r="M398" s="1"/>
  <c r="L75"/>
  <c r="L398" s="1"/>
  <c r="K75"/>
  <c r="J75"/>
  <c r="J398" s="1"/>
  <c r="I75"/>
  <c r="I398" s="1"/>
  <c r="H75"/>
  <c r="G75"/>
  <c r="F75"/>
  <c r="F398" s="1"/>
  <c r="E75"/>
  <c r="E398" s="1"/>
  <c r="D75"/>
  <c r="C75"/>
  <c r="B75"/>
  <c r="B398" s="1"/>
  <c r="W74"/>
  <c r="W397" s="1"/>
  <c r="V74"/>
  <c r="U74"/>
  <c r="T74"/>
  <c r="T397" s="1"/>
  <c r="S74"/>
  <c r="S397" s="1"/>
  <c r="R74"/>
  <c r="R397" s="1"/>
  <c r="Q74"/>
  <c r="P74"/>
  <c r="P397" s="1"/>
  <c r="O74"/>
  <c r="O397" s="1"/>
  <c r="N74"/>
  <c r="M74"/>
  <c r="L74"/>
  <c r="L397" s="1"/>
  <c r="K74"/>
  <c r="K397" s="1"/>
  <c r="J74"/>
  <c r="I74"/>
  <c r="H74"/>
  <c r="H397" s="1"/>
  <c r="G74"/>
  <c r="G397" s="1"/>
  <c r="F74"/>
  <c r="E74"/>
  <c r="D74"/>
  <c r="D397" s="1"/>
  <c r="C74"/>
  <c r="C397" s="1"/>
  <c r="B74"/>
  <c r="B397" s="1"/>
  <c r="D70"/>
  <c r="E70" s="1"/>
  <c r="C70"/>
  <c r="C393" s="1"/>
  <c r="O69"/>
  <c r="C69"/>
  <c r="C67"/>
  <c r="D61"/>
  <c r="C61"/>
  <c r="W60"/>
  <c r="W50" s="1"/>
  <c r="V60"/>
  <c r="U60"/>
  <c r="T60"/>
  <c r="S60"/>
  <c r="S50" s="1"/>
  <c r="R60"/>
  <c r="Q60"/>
  <c r="P60"/>
  <c r="O60"/>
  <c r="O50" s="1"/>
  <c r="N60"/>
  <c r="M60"/>
  <c r="L60"/>
  <c r="K60"/>
  <c r="J60"/>
  <c r="I60"/>
  <c r="H60"/>
  <c r="G60"/>
  <c r="G50" s="1"/>
  <c r="F60"/>
  <c r="E60"/>
  <c r="D60"/>
  <c r="C60"/>
  <c r="B60"/>
  <c r="B50" s="1"/>
  <c r="W59"/>
  <c r="V59"/>
  <c r="U59"/>
  <c r="T59"/>
  <c r="T49" s="1"/>
  <c r="S59"/>
  <c r="R59"/>
  <c r="Q59"/>
  <c r="Q49" s="1"/>
  <c r="P59"/>
  <c r="O59"/>
  <c r="N59"/>
  <c r="M59"/>
  <c r="L59"/>
  <c r="L49" s="1"/>
  <c r="K59"/>
  <c r="J59"/>
  <c r="I59"/>
  <c r="I49" s="1"/>
  <c r="H59"/>
  <c r="H49" s="1"/>
  <c r="G59"/>
  <c r="F59"/>
  <c r="E59"/>
  <c r="D59"/>
  <c r="D49" s="1"/>
  <c r="C59"/>
  <c r="B59"/>
  <c r="W58"/>
  <c r="V58"/>
  <c r="V48" s="1"/>
  <c r="U58"/>
  <c r="T58"/>
  <c r="S58"/>
  <c r="R58"/>
  <c r="R48" s="1"/>
  <c r="Q58"/>
  <c r="P58"/>
  <c r="O58"/>
  <c r="N58"/>
  <c r="N48" s="1"/>
  <c r="M58"/>
  <c r="L58"/>
  <c r="K58"/>
  <c r="K48" s="1"/>
  <c r="J58"/>
  <c r="J48" s="1"/>
  <c r="I58"/>
  <c r="I48" s="1"/>
  <c r="H58"/>
  <c r="G58"/>
  <c r="G48" s="1"/>
  <c r="F58"/>
  <c r="F48" s="1"/>
  <c r="E58"/>
  <c r="D58"/>
  <c r="C58"/>
  <c r="C62" s="1"/>
  <c r="B58"/>
  <c r="B48" s="1"/>
  <c r="W57"/>
  <c r="V57"/>
  <c r="U57"/>
  <c r="U50" s="1"/>
  <c r="T57"/>
  <c r="T50" s="1"/>
  <c r="S57"/>
  <c r="R57"/>
  <c r="Q57"/>
  <c r="Q50" s="1"/>
  <c r="P57"/>
  <c r="P50" s="1"/>
  <c r="O57"/>
  <c r="N57"/>
  <c r="M57"/>
  <c r="M50" s="1"/>
  <c r="L57"/>
  <c r="L50" s="1"/>
  <c r="K57"/>
  <c r="J57"/>
  <c r="I57"/>
  <c r="I50" s="1"/>
  <c r="H57"/>
  <c r="H50" s="1"/>
  <c r="G57"/>
  <c r="F57"/>
  <c r="E57"/>
  <c r="E50" s="1"/>
  <c r="D57"/>
  <c r="D50" s="1"/>
  <c r="C57"/>
  <c r="B57"/>
  <c r="W56"/>
  <c r="W49" s="1"/>
  <c r="V56"/>
  <c r="V49" s="1"/>
  <c r="U56"/>
  <c r="T56"/>
  <c r="S56"/>
  <c r="S49" s="1"/>
  <c r="R56"/>
  <c r="R49" s="1"/>
  <c r="Q56"/>
  <c r="P56"/>
  <c r="O56"/>
  <c r="O49" s="1"/>
  <c r="N56"/>
  <c r="N49" s="1"/>
  <c r="M56"/>
  <c r="L56"/>
  <c r="K56"/>
  <c r="K49" s="1"/>
  <c r="J56"/>
  <c r="J49" s="1"/>
  <c r="I56"/>
  <c r="H56"/>
  <c r="G56"/>
  <c r="G49" s="1"/>
  <c r="F56"/>
  <c r="F49" s="1"/>
  <c r="E56"/>
  <c r="D56"/>
  <c r="C56"/>
  <c r="C49" s="1"/>
  <c r="B56"/>
  <c r="B49" s="1"/>
  <c r="W55"/>
  <c r="V55"/>
  <c r="U55"/>
  <c r="U48" s="1"/>
  <c r="T55"/>
  <c r="T48" s="1"/>
  <c r="S55"/>
  <c r="R55"/>
  <c r="Q55"/>
  <c r="Q48" s="1"/>
  <c r="P55"/>
  <c r="P48" s="1"/>
  <c r="O55"/>
  <c r="N55"/>
  <c r="M55"/>
  <c r="M48" s="1"/>
  <c r="L55"/>
  <c r="L48" s="1"/>
  <c r="K55"/>
  <c r="J55"/>
  <c r="I55"/>
  <c r="H55"/>
  <c r="H48" s="1"/>
  <c r="G55"/>
  <c r="F55"/>
  <c r="E55"/>
  <c r="E48" s="1"/>
  <c r="D55"/>
  <c r="D48" s="1"/>
  <c r="C55"/>
  <c r="B55"/>
  <c r="C51"/>
  <c r="D51" s="1"/>
  <c r="M49"/>
  <c r="D42"/>
  <c r="D479" s="1"/>
  <c r="C42"/>
  <c r="C479" s="1"/>
  <c r="W41"/>
  <c r="V41"/>
  <c r="V478" s="1"/>
  <c r="U41"/>
  <c r="T41"/>
  <c r="S41"/>
  <c r="R41"/>
  <c r="R478" s="1"/>
  <c r="Q41"/>
  <c r="P41"/>
  <c r="P478" s="1"/>
  <c r="O41"/>
  <c r="N41"/>
  <c r="N478" s="1"/>
  <c r="M41"/>
  <c r="L41"/>
  <c r="K41"/>
  <c r="J41"/>
  <c r="J478" s="1"/>
  <c r="I41"/>
  <c r="H41"/>
  <c r="H478" s="1"/>
  <c r="G41"/>
  <c r="F41"/>
  <c r="F478" s="1"/>
  <c r="E41"/>
  <c r="D41"/>
  <c r="C41"/>
  <c r="B41"/>
  <c r="B478" s="1"/>
  <c r="W40"/>
  <c r="V40"/>
  <c r="V477" s="1"/>
  <c r="U40"/>
  <c r="T40"/>
  <c r="T477" s="1"/>
  <c r="S40"/>
  <c r="R40"/>
  <c r="Q40"/>
  <c r="P40"/>
  <c r="P477" s="1"/>
  <c r="O40"/>
  <c r="N40"/>
  <c r="N477" s="1"/>
  <c r="M40"/>
  <c r="L40"/>
  <c r="L477" s="1"/>
  <c r="K40"/>
  <c r="J40"/>
  <c r="I40"/>
  <c r="H40"/>
  <c r="H477" s="1"/>
  <c r="G40"/>
  <c r="F40"/>
  <c r="F477" s="1"/>
  <c r="E40"/>
  <c r="D40"/>
  <c r="D477" s="1"/>
  <c r="C40"/>
  <c r="B40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W38"/>
  <c r="V38"/>
  <c r="U38"/>
  <c r="T38"/>
  <c r="T475" s="1"/>
  <c r="S38"/>
  <c r="R38"/>
  <c r="R475" s="1"/>
  <c r="Q38"/>
  <c r="P38"/>
  <c r="P475" s="1"/>
  <c r="O38"/>
  <c r="N38"/>
  <c r="M38"/>
  <c r="L38"/>
  <c r="L475" s="1"/>
  <c r="K38"/>
  <c r="J38"/>
  <c r="J475" s="1"/>
  <c r="I38"/>
  <c r="H38"/>
  <c r="H475" s="1"/>
  <c r="G38"/>
  <c r="F38"/>
  <c r="E38"/>
  <c r="D38"/>
  <c r="D475" s="1"/>
  <c r="C38"/>
  <c r="B38"/>
  <c r="B475" s="1"/>
  <c r="W37"/>
  <c r="V37"/>
  <c r="V474" s="1"/>
  <c r="U37"/>
  <c r="T37"/>
  <c r="S37"/>
  <c r="R37"/>
  <c r="R474" s="1"/>
  <c r="Q37"/>
  <c r="P37"/>
  <c r="P474" s="1"/>
  <c r="O37"/>
  <c r="N37"/>
  <c r="N474" s="1"/>
  <c r="M37"/>
  <c r="L37"/>
  <c r="K37"/>
  <c r="J37"/>
  <c r="J474" s="1"/>
  <c r="I37"/>
  <c r="H37"/>
  <c r="H474" s="1"/>
  <c r="G37"/>
  <c r="F37"/>
  <c r="F474" s="1"/>
  <c r="E37"/>
  <c r="D37"/>
  <c r="C37"/>
  <c r="B37"/>
  <c r="B474" s="1"/>
  <c r="W36"/>
  <c r="V36"/>
  <c r="V473" s="1"/>
  <c r="U36"/>
  <c r="T36"/>
  <c r="T473" s="1"/>
  <c r="S36"/>
  <c r="R36"/>
  <c r="Q36"/>
  <c r="P36"/>
  <c r="P473" s="1"/>
  <c r="O36"/>
  <c r="N36"/>
  <c r="N473" s="1"/>
  <c r="M36"/>
  <c r="L36"/>
  <c r="L473" s="1"/>
  <c r="K36"/>
  <c r="J36"/>
  <c r="I36"/>
  <c r="H36"/>
  <c r="H473" s="1"/>
  <c r="G36"/>
  <c r="F36"/>
  <c r="F473" s="1"/>
  <c r="E36"/>
  <c r="D36"/>
  <c r="D473" s="1"/>
  <c r="C36"/>
  <c r="B36"/>
  <c r="C32"/>
  <c r="C469" s="1"/>
  <c r="H30"/>
  <c r="C23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D13"/>
  <c r="E13" s="1"/>
  <c r="C13"/>
  <c r="W593" i="3"/>
  <c r="V593"/>
  <c r="U593"/>
  <c r="T593"/>
  <c r="S593"/>
  <c r="R593"/>
  <c r="Q593"/>
  <c r="P593"/>
  <c r="O593"/>
  <c r="N593"/>
  <c r="M593"/>
  <c r="L593"/>
  <c r="K593"/>
  <c r="J593"/>
  <c r="I593"/>
  <c r="H593"/>
  <c r="G593"/>
  <c r="F593"/>
  <c r="E593"/>
  <c r="D593"/>
  <c r="C593"/>
  <c r="B593"/>
  <c r="W592"/>
  <c r="V592"/>
  <c r="U592"/>
  <c r="T592"/>
  <c r="S592"/>
  <c r="R592"/>
  <c r="Q592"/>
  <c r="P592"/>
  <c r="O592"/>
  <c r="N592"/>
  <c r="M592"/>
  <c r="L592"/>
  <c r="K592"/>
  <c r="J592"/>
  <c r="I592"/>
  <c r="H592"/>
  <c r="G592"/>
  <c r="F592"/>
  <c r="E592"/>
  <c r="D592"/>
  <c r="C592"/>
  <c r="B592"/>
  <c r="B537"/>
  <c r="B527"/>
  <c r="B518"/>
  <c r="B508"/>
  <c r="B499"/>
  <c r="B489"/>
  <c r="B480"/>
  <c r="B470"/>
  <c r="B461"/>
  <c r="B451"/>
  <c r="B442"/>
  <c r="B432"/>
  <c r="B423"/>
  <c r="B413"/>
  <c r="B404"/>
  <c r="B394"/>
  <c r="B385"/>
  <c r="B375"/>
  <c r="B366"/>
  <c r="B356"/>
  <c r="B347"/>
  <c r="B337"/>
  <c r="B309"/>
  <c r="B299"/>
  <c r="B318" s="1"/>
  <c r="C290"/>
  <c r="W289"/>
  <c r="V289"/>
  <c r="V517" s="1"/>
  <c r="U289"/>
  <c r="T289"/>
  <c r="T517" s="1"/>
  <c r="S289"/>
  <c r="R289"/>
  <c r="R517" s="1"/>
  <c r="Q289"/>
  <c r="P289"/>
  <c r="P517" s="1"/>
  <c r="O289"/>
  <c r="N289"/>
  <c r="N517" s="1"/>
  <c r="M289"/>
  <c r="L289"/>
  <c r="L517" s="1"/>
  <c r="K289"/>
  <c r="J289"/>
  <c r="J517" s="1"/>
  <c r="I289"/>
  <c r="H289"/>
  <c r="H517" s="1"/>
  <c r="G289"/>
  <c r="F289"/>
  <c r="F517" s="1"/>
  <c r="E289"/>
  <c r="D289"/>
  <c r="D517" s="1"/>
  <c r="C289"/>
  <c r="B289"/>
  <c r="B517" s="1"/>
  <c r="W288"/>
  <c r="V288"/>
  <c r="V516" s="1"/>
  <c r="U288"/>
  <c r="T288"/>
  <c r="T516" s="1"/>
  <c r="S288"/>
  <c r="R288"/>
  <c r="R516" s="1"/>
  <c r="Q288"/>
  <c r="P288"/>
  <c r="P516" s="1"/>
  <c r="O288"/>
  <c r="N288"/>
  <c r="N516" s="1"/>
  <c r="M288"/>
  <c r="L288"/>
  <c r="L516" s="1"/>
  <c r="K288"/>
  <c r="J288"/>
  <c r="J516" s="1"/>
  <c r="I288"/>
  <c r="H288"/>
  <c r="H516" s="1"/>
  <c r="G288"/>
  <c r="F288"/>
  <c r="F516" s="1"/>
  <c r="E288"/>
  <c r="D288"/>
  <c r="D516" s="1"/>
  <c r="C288"/>
  <c r="B288"/>
  <c r="B516" s="1"/>
  <c r="W287"/>
  <c r="V287"/>
  <c r="V515" s="1"/>
  <c r="U287"/>
  <c r="T287"/>
  <c r="T515" s="1"/>
  <c r="S287"/>
  <c r="R287"/>
  <c r="R515" s="1"/>
  <c r="Q287"/>
  <c r="P287"/>
  <c r="P515" s="1"/>
  <c r="O287"/>
  <c r="N287"/>
  <c r="N515" s="1"/>
  <c r="M287"/>
  <c r="L287"/>
  <c r="L515" s="1"/>
  <c r="K287"/>
  <c r="J287"/>
  <c r="J515" s="1"/>
  <c r="I287"/>
  <c r="H287"/>
  <c r="H515" s="1"/>
  <c r="G287"/>
  <c r="F287"/>
  <c r="F515" s="1"/>
  <c r="E287"/>
  <c r="D287"/>
  <c r="D515" s="1"/>
  <c r="C287"/>
  <c r="B287"/>
  <c r="B515" s="1"/>
  <c r="W286"/>
  <c r="W514" s="1"/>
  <c r="V286"/>
  <c r="V514" s="1"/>
  <c r="U286"/>
  <c r="T286"/>
  <c r="T514" s="1"/>
  <c r="S286"/>
  <c r="S514" s="1"/>
  <c r="R286"/>
  <c r="R514" s="1"/>
  <c r="Q286"/>
  <c r="P286"/>
  <c r="P514" s="1"/>
  <c r="O286"/>
  <c r="O514" s="1"/>
  <c r="N286"/>
  <c r="N514" s="1"/>
  <c r="M286"/>
  <c r="L286"/>
  <c r="L514" s="1"/>
  <c r="K286"/>
  <c r="K514" s="1"/>
  <c r="J286"/>
  <c r="J514" s="1"/>
  <c r="I286"/>
  <c r="H286"/>
  <c r="H514" s="1"/>
  <c r="G286"/>
  <c r="G514" s="1"/>
  <c r="F286"/>
  <c r="F514" s="1"/>
  <c r="E286"/>
  <c r="D286"/>
  <c r="D514" s="1"/>
  <c r="C286"/>
  <c r="C514" s="1"/>
  <c r="B286"/>
  <c r="B514" s="1"/>
  <c r="W285"/>
  <c r="V285"/>
  <c r="V513" s="1"/>
  <c r="U285"/>
  <c r="U513" s="1"/>
  <c r="T285"/>
  <c r="T513" s="1"/>
  <c r="S285"/>
  <c r="R285"/>
  <c r="R513" s="1"/>
  <c r="Q285"/>
  <c r="Q513" s="1"/>
  <c r="P285"/>
  <c r="P513" s="1"/>
  <c r="O285"/>
  <c r="N285"/>
  <c r="N513" s="1"/>
  <c r="M285"/>
  <c r="M513" s="1"/>
  <c r="L285"/>
  <c r="L513" s="1"/>
  <c r="K285"/>
  <c r="J285"/>
  <c r="J513" s="1"/>
  <c r="I285"/>
  <c r="I513" s="1"/>
  <c r="H285"/>
  <c r="H513" s="1"/>
  <c r="G285"/>
  <c r="F285"/>
  <c r="F513" s="1"/>
  <c r="E285"/>
  <c r="E513" s="1"/>
  <c r="D285"/>
  <c r="D513" s="1"/>
  <c r="C285"/>
  <c r="B285"/>
  <c r="B513" s="1"/>
  <c r="W284"/>
  <c r="W512" s="1"/>
  <c r="V284"/>
  <c r="V512" s="1"/>
  <c r="U284"/>
  <c r="U512" s="1"/>
  <c r="T284"/>
  <c r="T512" s="1"/>
  <c r="S284"/>
  <c r="S512" s="1"/>
  <c r="R284"/>
  <c r="R512" s="1"/>
  <c r="Q284"/>
  <c r="Q512" s="1"/>
  <c r="P284"/>
  <c r="P512" s="1"/>
  <c r="O284"/>
  <c r="O512" s="1"/>
  <c r="N284"/>
  <c r="N512" s="1"/>
  <c r="M284"/>
  <c r="M512" s="1"/>
  <c r="L284"/>
  <c r="L512" s="1"/>
  <c r="K284"/>
  <c r="K512" s="1"/>
  <c r="J284"/>
  <c r="J512" s="1"/>
  <c r="I284"/>
  <c r="I512" s="1"/>
  <c r="H284"/>
  <c r="H512" s="1"/>
  <c r="G284"/>
  <c r="G512" s="1"/>
  <c r="F284"/>
  <c r="F512" s="1"/>
  <c r="E284"/>
  <c r="E512" s="1"/>
  <c r="D284"/>
  <c r="D512" s="1"/>
  <c r="C284"/>
  <c r="C512" s="1"/>
  <c r="B284"/>
  <c r="B512" s="1"/>
  <c r="C280"/>
  <c r="B279"/>
  <c r="B507" s="1"/>
  <c r="U277"/>
  <c r="Q277"/>
  <c r="E277"/>
  <c r="C271"/>
  <c r="C423" s="1"/>
  <c r="W270"/>
  <c r="V270"/>
  <c r="U270"/>
  <c r="T270"/>
  <c r="S270"/>
  <c r="R270"/>
  <c r="Q270"/>
  <c r="P270"/>
  <c r="O270"/>
  <c r="N270"/>
  <c r="M270"/>
  <c r="L270"/>
  <c r="K270"/>
  <c r="J270"/>
  <c r="I270"/>
  <c r="H270"/>
  <c r="G270"/>
  <c r="F270"/>
  <c r="E270"/>
  <c r="D270"/>
  <c r="C270"/>
  <c r="B270"/>
  <c r="W269"/>
  <c r="V269"/>
  <c r="U269"/>
  <c r="T269"/>
  <c r="S269"/>
  <c r="R269"/>
  <c r="Q269"/>
  <c r="P269"/>
  <c r="O269"/>
  <c r="N269"/>
  <c r="M269"/>
  <c r="L269"/>
  <c r="K269"/>
  <c r="K259" s="1"/>
  <c r="J269"/>
  <c r="I269"/>
  <c r="H269"/>
  <c r="G269"/>
  <c r="F269"/>
  <c r="E269"/>
  <c r="D269"/>
  <c r="C269"/>
  <c r="B269"/>
  <c r="W268"/>
  <c r="V268"/>
  <c r="U268"/>
  <c r="T268"/>
  <c r="S268"/>
  <c r="R268"/>
  <c r="Q268"/>
  <c r="Q258" s="1"/>
  <c r="P268"/>
  <c r="O268"/>
  <c r="N268"/>
  <c r="M268"/>
  <c r="M258" s="1"/>
  <c r="L268"/>
  <c r="K268"/>
  <c r="J268"/>
  <c r="I268"/>
  <c r="H268"/>
  <c r="G268"/>
  <c r="F268"/>
  <c r="E268"/>
  <c r="D268"/>
  <c r="C268"/>
  <c r="B268"/>
  <c r="W267"/>
  <c r="W260" s="1"/>
  <c r="V267"/>
  <c r="V260" s="1"/>
  <c r="U267"/>
  <c r="T267"/>
  <c r="S267"/>
  <c r="S260" s="1"/>
  <c r="R267"/>
  <c r="R260" s="1"/>
  <c r="Q267"/>
  <c r="P267"/>
  <c r="O267"/>
  <c r="O260" s="1"/>
  <c r="N267"/>
  <c r="N260" s="1"/>
  <c r="M267"/>
  <c r="L267"/>
  <c r="K267"/>
  <c r="K260" s="1"/>
  <c r="J267"/>
  <c r="J260" s="1"/>
  <c r="I267"/>
  <c r="H267"/>
  <c r="G267"/>
  <c r="G260" s="1"/>
  <c r="F267"/>
  <c r="F260" s="1"/>
  <c r="E267"/>
  <c r="D267"/>
  <c r="C267"/>
  <c r="C260" s="1"/>
  <c r="B267"/>
  <c r="B260" s="1"/>
  <c r="W266"/>
  <c r="V266"/>
  <c r="U266"/>
  <c r="T266"/>
  <c r="S266"/>
  <c r="R266"/>
  <c r="Q266"/>
  <c r="P266"/>
  <c r="O266"/>
  <c r="N266"/>
  <c r="M266"/>
  <c r="L266"/>
  <c r="K266"/>
  <c r="J266"/>
  <c r="I266"/>
  <c r="I259" s="1"/>
  <c r="H266"/>
  <c r="G266"/>
  <c r="F266"/>
  <c r="E266"/>
  <c r="D266"/>
  <c r="C266"/>
  <c r="B266"/>
  <c r="W265"/>
  <c r="W258" s="1"/>
  <c r="V265"/>
  <c r="V258" s="1"/>
  <c r="U265"/>
  <c r="T265"/>
  <c r="S265"/>
  <c r="R265"/>
  <c r="Q265"/>
  <c r="P265"/>
  <c r="O265"/>
  <c r="N265"/>
  <c r="N258" s="1"/>
  <c r="M265"/>
  <c r="L265"/>
  <c r="K265"/>
  <c r="J265"/>
  <c r="J258" s="1"/>
  <c r="I265"/>
  <c r="H265"/>
  <c r="G265"/>
  <c r="F265"/>
  <c r="F258" s="1"/>
  <c r="E265"/>
  <c r="D265"/>
  <c r="C265"/>
  <c r="B265"/>
  <c r="B258" s="1"/>
  <c r="C261"/>
  <c r="C413" s="1"/>
  <c r="Q260"/>
  <c r="I260"/>
  <c r="W259"/>
  <c r="R258"/>
  <c r="C258"/>
  <c r="C252"/>
  <c r="C499" s="1"/>
  <c r="W251"/>
  <c r="W498" s="1"/>
  <c r="V251"/>
  <c r="V498" s="1"/>
  <c r="U251"/>
  <c r="T251"/>
  <c r="T498" s="1"/>
  <c r="S251"/>
  <c r="S498" s="1"/>
  <c r="R251"/>
  <c r="R498" s="1"/>
  <c r="Q251"/>
  <c r="P251"/>
  <c r="P498" s="1"/>
  <c r="O251"/>
  <c r="O498" s="1"/>
  <c r="N251"/>
  <c r="N498" s="1"/>
  <c r="M251"/>
  <c r="L251"/>
  <c r="L498" s="1"/>
  <c r="K251"/>
  <c r="K498" s="1"/>
  <c r="J251"/>
  <c r="J498" s="1"/>
  <c r="I251"/>
  <c r="H251"/>
  <c r="H498" s="1"/>
  <c r="G251"/>
  <c r="G498" s="1"/>
  <c r="F251"/>
  <c r="F498" s="1"/>
  <c r="E251"/>
  <c r="D251"/>
  <c r="D498" s="1"/>
  <c r="C251"/>
  <c r="C498" s="1"/>
  <c r="B251"/>
  <c r="B498" s="1"/>
  <c r="W250"/>
  <c r="V250"/>
  <c r="V497" s="1"/>
  <c r="U250"/>
  <c r="U497" s="1"/>
  <c r="T250"/>
  <c r="T497" s="1"/>
  <c r="S250"/>
  <c r="R250"/>
  <c r="R497" s="1"/>
  <c r="Q250"/>
  <c r="Q497" s="1"/>
  <c r="P250"/>
  <c r="P497" s="1"/>
  <c r="O250"/>
  <c r="N250"/>
  <c r="N497" s="1"/>
  <c r="M250"/>
  <c r="M497" s="1"/>
  <c r="L250"/>
  <c r="L497" s="1"/>
  <c r="K250"/>
  <c r="J250"/>
  <c r="J497" s="1"/>
  <c r="I250"/>
  <c r="I497" s="1"/>
  <c r="H250"/>
  <c r="H497" s="1"/>
  <c r="G250"/>
  <c r="F250"/>
  <c r="F497" s="1"/>
  <c r="E250"/>
  <c r="E497" s="1"/>
  <c r="D250"/>
  <c r="D497" s="1"/>
  <c r="C250"/>
  <c r="B250"/>
  <c r="B497" s="1"/>
  <c r="W249"/>
  <c r="W496" s="1"/>
  <c r="V249"/>
  <c r="V239" s="1"/>
  <c r="V486" s="1"/>
  <c r="U249"/>
  <c r="T249"/>
  <c r="S249"/>
  <c r="S496" s="1"/>
  <c r="R249"/>
  <c r="Q249"/>
  <c r="P249"/>
  <c r="O249"/>
  <c r="O496" s="1"/>
  <c r="N249"/>
  <c r="N239" s="1"/>
  <c r="N486" s="1"/>
  <c r="M249"/>
  <c r="L249"/>
  <c r="K249"/>
  <c r="K496" s="1"/>
  <c r="J249"/>
  <c r="I249"/>
  <c r="H249"/>
  <c r="G249"/>
  <c r="G496" s="1"/>
  <c r="F249"/>
  <c r="E249"/>
  <c r="D249"/>
  <c r="C249"/>
  <c r="C496" s="1"/>
  <c r="B249"/>
  <c r="B253" s="1"/>
  <c r="W248"/>
  <c r="W495" s="1"/>
  <c r="V248"/>
  <c r="V495" s="1"/>
  <c r="U248"/>
  <c r="U495" s="1"/>
  <c r="T248"/>
  <c r="T495" s="1"/>
  <c r="S248"/>
  <c r="S495" s="1"/>
  <c r="R248"/>
  <c r="R495" s="1"/>
  <c r="Q248"/>
  <c r="Q495" s="1"/>
  <c r="P248"/>
  <c r="P495" s="1"/>
  <c r="O248"/>
  <c r="O495" s="1"/>
  <c r="N248"/>
  <c r="N495" s="1"/>
  <c r="M248"/>
  <c r="M495" s="1"/>
  <c r="L248"/>
  <c r="L495" s="1"/>
  <c r="K248"/>
  <c r="K495" s="1"/>
  <c r="J248"/>
  <c r="J495" s="1"/>
  <c r="I248"/>
  <c r="I495" s="1"/>
  <c r="H248"/>
  <c r="H495" s="1"/>
  <c r="G248"/>
  <c r="G495" s="1"/>
  <c r="F248"/>
  <c r="F495" s="1"/>
  <c r="E248"/>
  <c r="E495" s="1"/>
  <c r="D248"/>
  <c r="D495" s="1"/>
  <c r="C248"/>
  <c r="C495" s="1"/>
  <c r="B248"/>
  <c r="B495" s="1"/>
  <c r="W247"/>
  <c r="W494" s="1"/>
  <c r="V247"/>
  <c r="V494" s="1"/>
  <c r="U247"/>
  <c r="U494" s="1"/>
  <c r="T247"/>
  <c r="T494" s="1"/>
  <c r="S247"/>
  <c r="S494" s="1"/>
  <c r="R247"/>
  <c r="R494" s="1"/>
  <c r="Q247"/>
  <c r="Q494" s="1"/>
  <c r="P247"/>
  <c r="P494" s="1"/>
  <c r="O247"/>
  <c r="O494" s="1"/>
  <c r="N247"/>
  <c r="N494" s="1"/>
  <c r="M247"/>
  <c r="M494" s="1"/>
  <c r="L247"/>
  <c r="L494" s="1"/>
  <c r="K247"/>
  <c r="K494" s="1"/>
  <c r="J247"/>
  <c r="J494" s="1"/>
  <c r="I247"/>
  <c r="I494" s="1"/>
  <c r="H247"/>
  <c r="H494" s="1"/>
  <c r="G247"/>
  <c r="G494" s="1"/>
  <c r="F247"/>
  <c r="F494" s="1"/>
  <c r="E247"/>
  <c r="E494" s="1"/>
  <c r="D247"/>
  <c r="D494" s="1"/>
  <c r="C247"/>
  <c r="C494" s="1"/>
  <c r="B247"/>
  <c r="B494" s="1"/>
  <c r="W246"/>
  <c r="W493" s="1"/>
  <c r="V246"/>
  <c r="V493" s="1"/>
  <c r="U246"/>
  <c r="U493" s="1"/>
  <c r="T246"/>
  <c r="T493" s="1"/>
  <c r="S246"/>
  <c r="S493" s="1"/>
  <c r="R246"/>
  <c r="R493" s="1"/>
  <c r="Q246"/>
  <c r="Q493" s="1"/>
  <c r="P246"/>
  <c r="P493" s="1"/>
  <c r="O246"/>
  <c r="O493" s="1"/>
  <c r="N246"/>
  <c r="N493" s="1"/>
  <c r="M246"/>
  <c r="M493" s="1"/>
  <c r="L246"/>
  <c r="L493" s="1"/>
  <c r="K246"/>
  <c r="K493" s="1"/>
  <c r="J246"/>
  <c r="J493" s="1"/>
  <c r="I246"/>
  <c r="I493" s="1"/>
  <c r="H246"/>
  <c r="H493" s="1"/>
  <c r="G246"/>
  <c r="G493" s="1"/>
  <c r="F246"/>
  <c r="F493" s="1"/>
  <c r="E246"/>
  <c r="E493" s="1"/>
  <c r="D246"/>
  <c r="D493" s="1"/>
  <c r="C246"/>
  <c r="C493" s="1"/>
  <c r="B246"/>
  <c r="B493" s="1"/>
  <c r="D242"/>
  <c r="E242" s="1"/>
  <c r="C242"/>
  <c r="C489" s="1"/>
  <c r="W241"/>
  <c r="W488" s="1"/>
  <c r="V241"/>
  <c r="V488" s="1"/>
  <c r="R241"/>
  <c r="R488" s="1"/>
  <c r="P241"/>
  <c r="P488" s="1"/>
  <c r="J241"/>
  <c r="J488" s="1"/>
  <c r="H241"/>
  <c r="H488" s="1"/>
  <c r="F241"/>
  <c r="F488" s="1"/>
  <c r="D241"/>
  <c r="D488" s="1"/>
  <c r="B241"/>
  <c r="B488" s="1"/>
  <c r="T240"/>
  <c r="T487" s="1"/>
  <c r="R240"/>
  <c r="R487" s="1"/>
  <c r="P240"/>
  <c r="P487" s="1"/>
  <c r="L240"/>
  <c r="L487" s="1"/>
  <c r="J240"/>
  <c r="J487" s="1"/>
  <c r="D240"/>
  <c r="D487" s="1"/>
  <c r="B240"/>
  <c r="B487" s="1"/>
  <c r="R239"/>
  <c r="R486" s="1"/>
  <c r="L239"/>
  <c r="L486" s="1"/>
  <c r="J239"/>
  <c r="J486" s="1"/>
  <c r="D233"/>
  <c r="E233" s="1"/>
  <c r="F233" s="1"/>
  <c r="G233" s="1"/>
  <c r="H233" s="1"/>
  <c r="I233" s="1"/>
  <c r="J233" s="1"/>
  <c r="K233" s="1"/>
  <c r="L233" s="1"/>
  <c r="M233" s="1"/>
  <c r="N233" s="1"/>
  <c r="O233" s="1"/>
  <c r="P233" s="1"/>
  <c r="Q233" s="1"/>
  <c r="R233" s="1"/>
  <c r="S233" s="1"/>
  <c r="T233" s="1"/>
  <c r="C233"/>
  <c r="W232"/>
  <c r="V232"/>
  <c r="U232"/>
  <c r="T232"/>
  <c r="T222" s="1"/>
  <c r="S232"/>
  <c r="R232"/>
  <c r="Q232"/>
  <c r="P232"/>
  <c r="P222" s="1"/>
  <c r="O232"/>
  <c r="N232"/>
  <c r="M232"/>
  <c r="L232"/>
  <c r="L222" s="1"/>
  <c r="K232"/>
  <c r="J232"/>
  <c r="I232"/>
  <c r="H232"/>
  <c r="H222" s="1"/>
  <c r="G232"/>
  <c r="F232"/>
  <c r="E232"/>
  <c r="D232"/>
  <c r="D222" s="1"/>
  <c r="C232"/>
  <c r="B232"/>
  <c r="W231"/>
  <c r="V231"/>
  <c r="U231"/>
  <c r="T231"/>
  <c r="S231"/>
  <c r="R231"/>
  <c r="Q231"/>
  <c r="P231"/>
  <c r="O231"/>
  <c r="N231"/>
  <c r="M231"/>
  <c r="L231"/>
  <c r="K231"/>
  <c r="J231"/>
  <c r="I231"/>
  <c r="H231"/>
  <c r="G231"/>
  <c r="F231"/>
  <c r="E231"/>
  <c r="D231"/>
  <c r="C231"/>
  <c r="B231"/>
  <c r="W230"/>
  <c r="V230"/>
  <c r="U230"/>
  <c r="T230"/>
  <c r="T234" s="1"/>
  <c r="T226" s="1"/>
  <c r="S230"/>
  <c r="R230"/>
  <c r="Q230"/>
  <c r="P230"/>
  <c r="P234" s="1"/>
  <c r="P226" s="1"/>
  <c r="O230"/>
  <c r="N230"/>
  <c r="M230"/>
  <c r="L230"/>
  <c r="L234" s="1"/>
  <c r="L226" s="1"/>
  <c r="K230"/>
  <c r="J230"/>
  <c r="I230"/>
  <c r="I220" s="1"/>
  <c r="H230"/>
  <c r="H234" s="1"/>
  <c r="H226" s="1"/>
  <c r="G230"/>
  <c r="F230"/>
  <c r="E230"/>
  <c r="D230"/>
  <c r="D234" s="1"/>
  <c r="D226" s="1"/>
  <c r="C230"/>
  <c r="B230"/>
  <c r="W229"/>
  <c r="V229"/>
  <c r="V222" s="1"/>
  <c r="U229"/>
  <c r="T229"/>
  <c r="S229"/>
  <c r="R229"/>
  <c r="Q229"/>
  <c r="P229"/>
  <c r="O229"/>
  <c r="N229"/>
  <c r="N222" s="1"/>
  <c r="M229"/>
  <c r="L229"/>
  <c r="K229"/>
  <c r="J229"/>
  <c r="I229"/>
  <c r="H229"/>
  <c r="G229"/>
  <c r="F229"/>
  <c r="F222" s="1"/>
  <c r="E229"/>
  <c r="D229"/>
  <c r="C229"/>
  <c r="B229"/>
  <c r="W228"/>
  <c r="V228"/>
  <c r="U228"/>
  <c r="U221" s="1"/>
  <c r="T228"/>
  <c r="S228"/>
  <c r="R228"/>
  <c r="Q228"/>
  <c r="P228"/>
  <c r="O228"/>
  <c r="N228"/>
  <c r="M228"/>
  <c r="L228"/>
  <c r="K228"/>
  <c r="J228"/>
  <c r="I228"/>
  <c r="H228"/>
  <c r="G228"/>
  <c r="F228"/>
  <c r="E228"/>
  <c r="D228"/>
  <c r="C228"/>
  <c r="B228"/>
  <c r="W227"/>
  <c r="V227"/>
  <c r="V220" s="1"/>
  <c r="U227"/>
  <c r="T227"/>
  <c r="S227"/>
  <c r="R227"/>
  <c r="R220" s="1"/>
  <c r="Q227"/>
  <c r="P227"/>
  <c r="O227"/>
  <c r="N227"/>
  <c r="N220" s="1"/>
  <c r="M227"/>
  <c r="L227"/>
  <c r="K227"/>
  <c r="J227"/>
  <c r="J220" s="1"/>
  <c r="I227"/>
  <c r="H227"/>
  <c r="G227"/>
  <c r="F227"/>
  <c r="F220" s="1"/>
  <c r="E227"/>
  <c r="D227"/>
  <c r="C227"/>
  <c r="B227"/>
  <c r="B220" s="1"/>
  <c r="C223"/>
  <c r="D223" s="1"/>
  <c r="E223" s="1"/>
  <c r="F223" s="1"/>
  <c r="G223" s="1"/>
  <c r="H223" s="1"/>
  <c r="I223" s="1"/>
  <c r="J223" s="1"/>
  <c r="K223" s="1"/>
  <c r="L223" s="1"/>
  <c r="M223" s="1"/>
  <c r="N223" s="1"/>
  <c r="O223" s="1"/>
  <c r="P223" s="1"/>
  <c r="Q223" s="1"/>
  <c r="R223" s="1"/>
  <c r="S223" s="1"/>
  <c r="T223" s="1"/>
  <c r="R222"/>
  <c r="J222"/>
  <c r="B222"/>
  <c r="P220"/>
  <c r="C214"/>
  <c r="C385" s="1"/>
  <c r="W213"/>
  <c r="V213"/>
  <c r="U213"/>
  <c r="T213"/>
  <c r="T203" s="1"/>
  <c r="S213"/>
  <c r="R213"/>
  <c r="Q213"/>
  <c r="P213"/>
  <c r="P203" s="1"/>
  <c r="O213"/>
  <c r="N213"/>
  <c r="M213"/>
  <c r="M203" s="1"/>
  <c r="L213"/>
  <c r="L203" s="1"/>
  <c r="K213"/>
  <c r="J213"/>
  <c r="I213"/>
  <c r="H213"/>
  <c r="H203" s="1"/>
  <c r="G213"/>
  <c r="F213"/>
  <c r="E213"/>
  <c r="E203" s="1"/>
  <c r="D213"/>
  <c r="D203" s="1"/>
  <c r="C213"/>
  <c r="B213"/>
  <c r="W212"/>
  <c r="V212"/>
  <c r="V202" s="1"/>
  <c r="U212"/>
  <c r="T212"/>
  <c r="S212"/>
  <c r="S202" s="1"/>
  <c r="R212"/>
  <c r="R202" s="1"/>
  <c r="Q212"/>
  <c r="P212"/>
  <c r="O212"/>
  <c r="N212"/>
  <c r="N202" s="1"/>
  <c r="M212"/>
  <c r="L212"/>
  <c r="K212"/>
  <c r="K202" s="1"/>
  <c r="J212"/>
  <c r="J202" s="1"/>
  <c r="I212"/>
  <c r="H212"/>
  <c r="G212"/>
  <c r="F212"/>
  <c r="F202" s="1"/>
  <c r="E212"/>
  <c r="D212"/>
  <c r="C212"/>
  <c r="B212"/>
  <c r="B202" s="1"/>
  <c r="W211"/>
  <c r="V211"/>
  <c r="U211"/>
  <c r="T211"/>
  <c r="T201" s="1"/>
  <c r="S211"/>
  <c r="R211"/>
  <c r="Q211"/>
  <c r="P211"/>
  <c r="P201" s="1"/>
  <c r="O211"/>
  <c r="N211"/>
  <c r="M211"/>
  <c r="L211"/>
  <c r="L201" s="1"/>
  <c r="K211"/>
  <c r="J211"/>
  <c r="I211"/>
  <c r="H211"/>
  <c r="H201" s="1"/>
  <c r="G211"/>
  <c r="F211"/>
  <c r="E211"/>
  <c r="D211"/>
  <c r="D201" s="1"/>
  <c r="C211"/>
  <c r="B211"/>
  <c r="W210"/>
  <c r="V210"/>
  <c r="U210"/>
  <c r="T210"/>
  <c r="S210"/>
  <c r="S203" s="1"/>
  <c r="R210"/>
  <c r="R203" s="1"/>
  <c r="Q210"/>
  <c r="P210"/>
  <c r="O210"/>
  <c r="N210"/>
  <c r="N203" s="1"/>
  <c r="M210"/>
  <c r="L210"/>
  <c r="K210"/>
  <c r="K203" s="1"/>
  <c r="J210"/>
  <c r="J203" s="1"/>
  <c r="I210"/>
  <c r="H210"/>
  <c r="G210"/>
  <c r="F210"/>
  <c r="F203" s="1"/>
  <c r="E210"/>
  <c r="D210"/>
  <c r="C210"/>
  <c r="C203" s="1"/>
  <c r="B210"/>
  <c r="B203" s="1"/>
  <c r="W209"/>
  <c r="V209"/>
  <c r="U209"/>
  <c r="T209"/>
  <c r="T202" s="1"/>
  <c r="S209"/>
  <c r="R209"/>
  <c r="Q209"/>
  <c r="Q202" s="1"/>
  <c r="P209"/>
  <c r="P202" s="1"/>
  <c r="O209"/>
  <c r="N209"/>
  <c r="M209"/>
  <c r="L209"/>
  <c r="L202" s="1"/>
  <c r="K209"/>
  <c r="J209"/>
  <c r="I209"/>
  <c r="I202" s="1"/>
  <c r="H209"/>
  <c r="H202" s="1"/>
  <c r="G209"/>
  <c r="F209"/>
  <c r="E209"/>
  <c r="D209"/>
  <c r="D202" s="1"/>
  <c r="C209"/>
  <c r="B209"/>
  <c r="W208"/>
  <c r="W201" s="1"/>
  <c r="V208"/>
  <c r="V201" s="1"/>
  <c r="U208"/>
  <c r="T208"/>
  <c r="S208"/>
  <c r="S201" s="1"/>
  <c r="R208"/>
  <c r="R201" s="1"/>
  <c r="Q208"/>
  <c r="P208"/>
  <c r="O208"/>
  <c r="N208"/>
  <c r="N201" s="1"/>
  <c r="M208"/>
  <c r="L208"/>
  <c r="K208"/>
  <c r="J208"/>
  <c r="J201" s="1"/>
  <c r="I208"/>
  <c r="H208"/>
  <c r="G208"/>
  <c r="G201" s="1"/>
  <c r="F208"/>
  <c r="E208"/>
  <c r="D208"/>
  <c r="C208"/>
  <c r="C201" s="1"/>
  <c r="B208"/>
  <c r="B201" s="1"/>
  <c r="D204"/>
  <c r="E204" s="1"/>
  <c r="C204"/>
  <c r="C375" s="1"/>
  <c r="W203"/>
  <c r="V203"/>
  <c r="U203"/>
  <c r="Q203"/>
  <c r="O203"/>
  <c r="I203"/>
  <c r="G203"/>
  <c r="W202"/>
  <c r="U202"/>
  <c r="O202"/>
  <c r="M202"/>
  <c r="G202"/>
  <c r="E202"/>
  <c r="O201"/>
  <c r="K201"/>
  <c r="C195"/>
  <c r="D195" s="1"/>
  <c r="E195" s="1"/>
  <c r="F195" s="1"/>
  <c r="G195" s="1"/>
  <c r="H195" s="1"/>
  <c r="I195" s="1"/>
  <c r="J195" s="1"/>
  <c r="K195" s="1"/>
  <c r="L195" s="1"/>
  <c r="M195" s="1"/>
  <c r="N195" s="1"/>
  <c r="O195" s="1"/>
  <c r="P195" s="1"/>
  <c r="Q195" s="1"/>
  <c r="R195" s="1"/>
  <c r="S195" s="1"/>
  <c r="T195" s="1"/>
  <c r="W194"/>
  <c r="V194"/>
  <c r="U194"/>
  <c r="T194"/>
  <c r="S194"/>
  <c r="R194"/>
  <c r="Q194"/>
  <c r="P194"/>
  <c r="O194"/>
  <c r="N194"/>
  <c r="M194"/>
  <c r="L194"/>
  <c r="K194"/>
  <c r="J194"/>
  <c r="I194"/>
  <c r="H194"/>
  <c r="G194"/>
  <c r="F194"/>
  <c r="E194"/>
  <c r="D194"/>
  <c r="C194"/>
  <c r="B194"/>
  <c r="W193"/>
  <c r="V193"/>
  <c r="U193"/>
  <c r="T193"/>
  <c r="S193"/>
  <c r="R193"/>
  <c r="Q193"/>
  <c r="P193"/>
  <c r="O193"/>
  <c r="N193"/>
  <c r="M193"/>
  <c r="L193"/>
  <c r="K193"/>
  <c r="J193"/>
  <c r="I193"/>
  <c r="H193"/>
  <c r="G193"/>
  <c r="F193"/>
  <c r="E193"/>
  <c r="D193"/>
  <c r="C193"/>
  <c r="B193"/>
  <c r="B183" s="1"/>
  <c r="W192"/>
  <c r="W182" s="1"/>
  <c r="V192"/>
  <c r="U192"/>
  <c r="T192"/>
  <c r="S192"/>
  <c r="S182" s="1"/>
  <c r="R192"/>
  <c r="Q192"/>
  <c r="P192"/>
  <c r="O192"/>
  <c r="O182" s="1"/>
  <c r="N192"/>
  <c r="M192"/>
  <c r="L192"/>
  <c r="L182" s="1"/>
  <c r="K192"/>
  <c r="K182" s="1"/>
  <c r="J192"/>
  <c r="I192"/>
  <c r="H192"/>
  <c r="H182" s="1"/>
  <c r="G192"/>
  <c r="G182" s="1"/>
  <c r="F192"/>
  <c r="E192"/>
  <c r="D192"/>
  <c r="C192"/>
  <c r="C182" s="1"/>
  <c r="B192"/>
  <c r="W191"/>
  <c r="V191"/>
  <c r="V184" s="1"/>
  <c r="U191"/>
  <c r="T191"/>
  <c r="S191"/>
  <c r="R191"/>
  <c r="R184" s="1"/>
  <c r="Q191"/>
  <c r="P191"/>
  <c r="O191"/>
  <c r="N191"/>
  <c r="M191"/>
  <c r="L191"/>
  <c r="K191"/>
  <c r="J191"/>
  <c r="I191"/>
  <c r="H191"/>
  <c r="G191"/>
  <c r="F191"/>
  <c r="F184" s="1"/>
  <c r="E191"/>
  <c r="E184" s="1"/>
  <c r="D191"/>
  <c r="C191"/>
  <c r="B191"/>
  <c r="B184" s="1"/>
  <c r="W190"/>
  <c r="V190"/>
  <c r="U190"/>
  <c r="T190"/>
  <c r="S190"/>
  <c r="R190"/>
  <c r="Q190"/>
  <c r="P190"/>
  <c r="P183" s="1"/>
  <c r="O190"/>
  <c r="N190"/>
  <c r="M190"/>
  <c r="L190"/>
  <c r="L183" s="1"/>
  <c r="K190"/>
  <c r="J190"/>
  <c r="I190"/>
  <c r="H190"/>
  <c r="G190"/>
  <c r="F190"/>
  <c r="E190"/>
  <c r="D190"/>
  <c r="D183" s="1"/>
  <c r="C190"/>
  <c r="B190"/>
  <c r="W189"/>
  <c r="V189"/>
  <c r="U189"/>
  <c r="T189"/>
  <c r="S189"/>
  <c r="R189"/>
  <c r="Q189"/>
  <c r="P189"/>
  <c r="O189"/>
  <c r="N189"/>
  <c r="M189"/>
  <c r="L189"/>
  <c r="K189"/>
  <c r="J189"/>
  <c r="I189"/>
  <c r="H189"/>
  <c r="G189"/>
  <c r="F189"/>
  <c r="E189"/>
  <c r="D189"/>
  <c r="C189"/>
  <c r="B189"/>
  <c r="C185"/>
  <c r="D185" s="1"/>
  <c r="E185" s="1"/>
  <c r="F185" s="1"/>
  <c r="G185" s="1"/>
  <c r="H185" s="1"/>
  <c r="I185" s="1"/>
  <c r="J185" s="1"/>
  <c r="K185" s="1"/>
  <c r="L185" s="1"/>
  <c r="M185" s="1"/>
  <c r="N185" s="1"/>
  <c r="O185" s="1"/>
  <c r="P185" s="1"/>
  <c r="Q185" s="1"/>
  <c r="R185" s="1"/>
  <c r="S185" s="1"/>
  <c r="T185" s="1"/>
  <c r="N184"/>
  <c r="J184"/>
  <c r="T183"/>
  <c r="R183"/>
  <c r="J183"/>
  <c r="H183"/>
  <c r="T182"/>
  <c r="P182"/>
  <c r="D182"/>
  <c r="D176"/>
  <c r="D537" s="1"/>
  <c r="C176"/>
  <c r="C537" s="1"/>
  <c r="W175"/>
  <c r="V175"/>
  <c r="V536" s="1"/>
  <c r="U175"/>
  <c r="U536" s="1"/>
  <c r="T175"/>
  <c r="T536" s="1"/>
  <c r="S175"/>
  <c r="R175"/>
  <c r="R536" s="1"/>
  <c r="Q175"/>
  <c r="Q536" s="1"/>
  <c r="P175"/>
  <c r="P536" s="1"/>
  <c r="O175"/>
  <c r="N175"/>
  <c r="N536" s="1"/>
  <c r="M175"/>
  <c r="M536" s="1"/>
  <c r="L175"/>
  <c r="L536" s="1"/>
  <c r="K175"/>
  <c r="J175"/>
  <c r="J536" s="1"/>
  <c r="I175"/>
  <c r="I536" s="1"/>
  <c r="H175"/>
  <c r="H536" s="1"/>
  <c r="G175"/>
  <c r="F175"/>
  <c r="F536" s="1"/>
  <c r="E175"/>
  <c r="E536" s="1"/>
  <c r="D175"/>
  <c r="D536" s="1"/>
  <c r="C175"/>
  <c r="B175"/>
  <c r="B536" s="1"/>
  <c r="W174"/>
  <c r="W535" s="1"/>
  <c r="V174"/>
  <c r="V535" s="1"/>
  <c r="U174"/>
  <c r="T174"/>
  <c r="T535" s="1"/>
  <c r="S174"/>
  <c r="S535" s="1"/>
  <c r="R174"/>
  <c r="R535" s="1"/>
  <c r="Q174"/>
  <c r="P174"/>
  <c r="P535" s="1"/>
  <c r="O174"/>
  <c r="O535" s="1"/>
  <c r="N174"/>
  <c r="N535" s="1"/>
  <c r="M174"/>
  <c r="L174"/>
  <c r="L535" s="1"/>
  <c r="K174"/>
  <c r="K535" s="1"/>
  <c r="J174"/>
  <c r="J535" s="1"/>
  <c r="I174"/>
  <c r="H174"/>
  <c r="H535" s="1"/>
  <c r="G174"/>
  <c r="G535" s="1"/>
  <c r="F174"/>
  <c r="F535" s="1"/>
  <c r="E174"/>
  <c r="E535" s="1"/>
  <c r="D174"/>
  <c r="D535" s="1"/>
  <c r="C174"/>
  <c r="C535" s="1"/>
  <c r="B174"/>
  <c r="B535" s="1"/>
  <c r="W173"/>
  <c r="V173"/>
  <c r="U173"/>
  <c r="U534" s="1"/>
  <c r="T173"/>
  <c r="S173"/>
  <c r="R173"/>
  <c r="R163" s="1"/>
  <c r="R524" s="1"/>
  <c r="Q173"/>
  <c r="P173"/>
  <c r="O173"/>
  <c r="N173"/>
  <c r="M173"/>
  <c r="M534" s="1"/>
  <c r="L173"/>
  <c r="K173"/>
  <c r="J173"/>
  <c r="I173"/>
  <c r="I534" s="1"/>
  <c r="H173"/>
  <c r="G173"/>
  <c r="F173"/>
  <c r="F163" s="1"/>
  <c r="F524" s="1"/>
  <c r="E173"/>
  <c r="E534" s="1"/>
  <c r="D173"/>
  <c r="C173"/>
  <c r="B173"/>
  <c r="B163" s="1"/>
  <c r="B524" s="1"/>
  <c r="W172"/>
  <c r="W533" s="1"/>
  <c r="V172"/>
  <c r="V533" s="1"/>
  <c r="U172"/>
  <c r="T172"/>
  <c r="T533" s="1"/>
  <c r="S172"/>
  <c r="S533" s="1"/>
  <c r="R172"/>
  <c r="R533" s="1"/>
  <c r="Q172"/>
  <c r="P172"/>
  <c r="P533" s="1"/>
  <c r="O172"/>
  <c r="O533" s="1"/>
  <c r="N172"/>
  <c r="N533" s="1"/>
  <c r="M172"/>
  <c r="L172"/>
  <c r="L533" s="1"/>
  <c r="K172"/>
  <c r="K533" s="1"/>
  <c r="J172"/>
  <c r="J533" s="1"/>
  <c r="I172"/>
  <c r="H172"/>
  <c r="H533" s="1"/>
  <c r="G172"/>
  <c r="G533" s="1"/>
  <c r="F172"/>
  <c r="F533" s="1"/>
  <c r="E172"/>
  <c r="D172"/>
  <c r="D533" s="1"/>
  <c r="C172"/>
  <c r="C533" s="1"/>
  <c r="B172"/>
  <c r="B533" s="1"/>
  <c r="W171"/>
  <c r="V171"/>
  <c r="V532" s="1"/>
  <c r="U171"/>
  <c r="U532" s="1"/>
  <c r="T171"/>
  <c r="T532" s="1"/>
  <c r="S171"/>
  <c r="R171"/>
  <c r="R532" s="1"/>
  <c r="Q171"/>
  <c r="Q532" s="1"/>
  <c r="P171"/>
  <c r="P532" s="1"/>
  <c r="O171"/>
  <c r="N171"/>
  <c r="N532" s="1"/>
  <c r="M171"/>
  <c r="M532" s="1"/>
  <c r="L171"/>
  <c r="L532" s="1"/>
  <c r="K171"/>
  <c r="J171"/>
  <c r="J532" s="1"/>
  <c r="I171"/>
  <c r="I532" s="1"/>
  <c r="H171"/>
  <c r="H532" s="1"/>
  <c r="G171"/>
  <c r="F171"/>
  <c r="F532" s="1"/>
  <c r="E171"/>
  <c r="E532" s="1"/>
  <c r="D171"/>
  <c r="D532" s="1"/>
  <c r="C171"/>
  <c r="B171"/>
  <c r="B532" s="1"/>
  <c r="W170"/>
  <c r="W531" s="1"/>
  <c r="V170"/>
  <c r="V531" s="1"/>
  <c r="U170"/>
  <c r="T170"/>
  <c r="T531" s="1"/>
  <c r="S170"/>
  <c r="S531" s="1"/>
  <c r="R170"/>
  <c r="R531" s="1"/>
  <c r="Q170"/>
  <c r="Q531" s="1"/>
  <c r="P170"/>
  <c r="P531" s="1"/>
  <c r="O170"/>
  <c r="O531" s="1"/>
  <c r="N170"/>
  <c r="N531" s="1"/>
  <c r="M170"/>
  <c r="L170"/>
  <c r="L531" s="1"/>
  <c r="K170"/>
  <c r="K531" s="1"/>
  <c r="J170"/>
  <c r="J531" s="1"/>
  <c r="I170"/>
  <c r="I531" s="1"/>
  <c r="H170"/>
  <c r="H531" s="1"/>
  <c r="G170"/>
  <c r="G531" s="1"/>
  <c r="F170"/>
  <c r="F531" s="1"/>
  <c r="E170"/>
  <c r="D170"/>
  <c r="D531" s="1"/>
  <c r="C170"/>
  <c r="C531" s="1"/>
  <c r="B170"/>
  <c r="B531" s="1"/>
  <c r="C166"/>
  <c r="C527" s="1"/>
  <c r="T165"/>
  <c r="T526" s="1"/>
  <c r="P165"/>
  <c r="P526" s="1"/>
  <c r="D165"/>
  <c r="D526" s="1"/>
  <c r="V163"/>
  <c r="V524" s="1"/>
  <c r="N163"/>
  <c r="N524" s="1"/>
  <c r="J163"/>
  <c r="J524" s="1"/>
  <c r="D157"/>
  <c r="D366" s="1"/>
  <c r="C157"/>
  <c r="C366" s="1"/>
  <c r="W156"/>
  <c r="W365" s="1"/>
  <c r="V156"/>
  <c r="V365" s="1"/>
  <c r="U156"/>
  <c r="T156"/>
  <c r="T365" s="1"/>
  <c r="S156"/>
  <c r="S365" s="1"/>
  <c r="R156"/>
  <c r="R365" s="1"/>
  <c r="Q156"/>
  <c r="P156"/>
  <c r="P365" s="1"/>
  <c r="O156"/>
  <c r="O365" s="1"/>
  <c r="N156"/>
  <c r="N365" s="1"/>
  <c r="M156"/>
  <c r="L156"/>
  <c r="L365" s="1"/>
  <c r="K156"/>
  <c r="K365" s="1"/>
  <c r="J156"/>
  <c r="J365" s="1"/>
  <c r="I156"/>
  <c r="H156"/>
  <c r="H365" s="1"/>
  <c r="G156"/>
  <c r="G365" s="1"/>
  <c r="F156"/>
  <c r="F365" s="1"/>
  <c r="E156"/>
  <c r="D156"/>
  <c r="D365" s="1"/>
  <c r="C156"/>
  <c r="C365" s="1"/>
  <c r="B156"/>
  <c r="B365" s="1"/>
  <c r="W155"/>
  <c r="W364" s="1"/>
  <c r="V155"/>
  <c r="V364" s="1"/>
  <c r="U155"/>
  <c r="U364" s="1"/>
  <c r="T155"/>
  <c r="T364" s="1"/>
  <c r="S155"/>
  <c r="S364" s="1"/>
  <c r="R155"/>
  <c r="Q155"/>
  <c r="Q364" s="1"/>
  <c r="P155"/>
  <c r="P364" s="1"/>
  <c r="O155"/>
  <c r="O364" s="1"/>
  <c r="N155"/>
  <c r="N364" s="1"/>
  <c r="M155"/>
  <c r="M364" s="1"/>
  <c r="L155"/>
  <c r="L364" s="1"/>
  <c r="K155"/>
  <c r="K364" s="1"/>
  <c r="J155"/>
  <c r="J364" s="1"/>
  <c r="I155"/>
  <c r="I364" s="1"/>
  <c r="H155"/>
  <c r="H364" s="1"/>
  <c r="G155"/>
  <c r="G364" s="1"/>
  <c r="F155"/>
  <c r="F364" s="1"/>
  <c r="E155"/>
  <c r="E364" s="1"/>
  <c r="D155"/>
  <c r="D364" s="1"/>
  <c r="C155"/>
  <c r="C364" s="1"/>
  <c r="B155"/>
  <c r="W154"/>
  <c r="V154"/>
  <c r="V363" s="1"/>
  <c r="U154"/>
  <c r="T154"/>
  <c r="T363" s="1"/>
  <c r="S154"/>
  <c r="R154"/>
  <c r="R363" s="1"/>
  <c r="Q154"/>
  <c r="P154"/>
  <c r="P363" s="1"/>
  <c r="O154"/>
  <c r="N154"/>
  <c r="N363" s="1"/>
  <c r="M154"/>
  <c r="L154"/>
  <c r="K154"/>
  <c r="J154"/>
  <c r="J363" s="1"/>
  <c r="I154"/>
  <c r="H154"/>
  <c r="G154"/>
  <c r="F154"/>
  <c r="F363" s="1"/>
  <c r="E154"/>
  <c r="D154"/>
  <c r="D363" s="1"/>
  <c r="C154"/>
  <c r="B154"/>
  <c r="B363" s="1"/>
  <c r="W153"/>
  <c r="V153"/>
  <c r="U153"/>
  <c r="U362" s="1"/>
  <c r="T153"/>
  <c r="T362" s="1"/>
  <c r="S153"/>
  <c r="R153"/>
  <c r="Q153"/>
  <c r="Q362" s="1"/>
  <c r="P153"/>
  <c r="P362" s="1"/>
  <c r="O153"/>
  <c r="N153"/>
  <c r="N362" s="1"/>
  <c r="M153"/>
  <c r="M362" s="1"/>
  <c r="L153"/>
  <c r="L362" s="1"/>
  <c r="K153"/>
  <c r="J153"/>
  <c r="I153"/>
  <c r="I362" s="1"/>
  <c r="H153"/>
  <c r="H362" s="1"/>
  <c r="G153"/>
  <c r="F153"/>
  <c r="E153"/>
  <c r="E362" s="1"/>
  <c r="D153"/>
  <c r="D362" s="1"/>
  <c r="C153"/>
  <c r="B153"/>
  <c r="W152"/>
  <c r="W361" s="1"/>
  <c r="V152"/>
  <c r="V361" s="1"/>
  <c r="U152"/>
  <c r="U361" s="1"/>
  <c r="T152"/>
  <c r="T361" s="1"/>
  <c r="S152"/>
  <c r="S361" s="1"/>
  <c r="R152"/>
  <c r="R361" s="1"/>
  <c r="Q152"/>
  <c r="Q361" s="1"/>
  <c r="P152"/>
  <c r="O152"/>
  <c r="O361" s="1"/>
  <c r="N152"/>
  <c r="N361" s="1"/>
  <c r="M152"/>
  <c r="M361" s="1"/>
  <c r="L152"/>
  <c r="K152"/>
  <c r="K361" s="1"/>
  <c r="J152"/>
  <c r="J361" s="1"/>
  <c r="I152"/>
  <c r="I361" s="1"/>
  <c r="H152"/>
  <c r="G152"/>
  <c r="G361" s="1"/>
  <c r="F152"/>
  <c r="F361" s="1"/>
  <c r="E152"/>
  <c r="E361" s="1"/>
  <c r="D152"/>
  <c r="C152"/>
  <c r="C361" s="1"/>
  <c r="B152"/>
  <c r="B361" s="1"/>
  <c r="W151"/>
  <c r="V151"/>
  <c r="V360" s="1"/>
  <c r="U151"/>
  <c r="U360" s="1"/>
  <c r="T151"/>
  <c r="T360" s="1"/>
  <c r="S151"/>
  <c r="R151"/>
  <c r="R360" s="1"/>
  <c r="Q151"/>
  <c r="Q360" s="1"/>
  <c r="P151"/>
  <c r="P360" s="1"/>
  <c r="O151"/>
  <c r="N151"/>
  <c r="N360" s="1"/>
  <c r="M151"/>
  <c r="M360" s="1"/>
  <c r="L151"/>
  <c r="L360" s="1"/>
  <c r="K151"/>
  <c r="J151"/>
  <c r="J360" s="1"/>
  <c r="I151"/>
  <c r="I360" s="1"/>
  <c r="H151"/>
  <c r="H360" s="1"/>
  <c r="G151"/>
  <c r="F151"/>
  <c r="F360" s="1"/>
  <c r="E151"/>
  <c r="E360" s="1"/>
  <c r="D151"/>
  <c r="D360" s="1"/>
  <c r="C151"/>
  <c r="B151"/>
  <c r="B360" s="1"/>
  <c r="C147"/>
  <c r="D147" s="1"/>
  <c r="J145"/>
  <c r="J354" s="1"/>
  <c r="C138"/>
  <c r="D138" s="1"/>
  <c r="E138" s="1"/>
  <c r="F138" s="1"/>
  <c r="G138" s="1"/>
  <c r="H138" s="1"/>
  <c r="I138" s="1"/>
  <c r="J138" s="1"/>
  <c r="K138" s="1"/>
  <c r="L138" s="1"/>
  <c r="M138" s="1"/>
  <c r="N138" s="1"/>
  <c r="O138" s="1"/>
  <c r="P138" s="1"/>
  <c r="Q138" s="1"/>
  <c r="R138" s="1"/>
  <c r="S138" s="1"/>
  <c r="T138" s="1"/>
  <c r="W137"/>
  <c r="W127" s="1"/>
  <c r="V137"/>
  <c r="U137"/>
  <c r="T137"/>
  <c r="S137"/>
  <c r="S127" s="1"/>
  <c r="R137"/>
  <c r="Q137"/>
  <c r="P137"/>
  <c r="O137"/>
  <c r="N137"/>
  <c r="M137"/>
  <c r="L137"/>
  <c r="K137"/>
  <c r="K127" s="1"/>
  <c r="J137"/>
  <c r="I137"/>
  <c r="H137"/>
  <c r="G137"/>
  <c r="G127" s="1"/>
  <c r="F137"/>
  <c r="E137"/>
  <c r="D137"/>
  <c r="C137"/>
  <c r="C127" s="1"/>
  <c r="B137"/>
  <c r="W136"/>
  <c r="V136"/>
  <c r="U136"/>
  <c r="T136"/>
  <c r="S136"/>
  <c r="R136"/>
  <c r="Q136"/>
  <c r="P136"/>
  <c r="O136"/>
  <c r="N136"/>
  <c r="M136"/>
  <c r="L136"/>
  <c r="K136"/>
  <c r="J136"/>
  <c r="I136"/>
  <c r="H136"/>
  <c r="G136"/>
  <c r="F136"/>
  <c r="E136"/>
  <c r="D136"/>
  <c r="C136"/>
  <c r="B136"/>
  <c r="W135"/>
  <c r="V135"/>
  <c r="U135"/>
  <c r="T135"/>
  <c r="T125" s="1"/>
  <c r="S135"/>
  <c r="R135"/>
  <c r="Q135"/>
  <c r="P135"/>
  <c r="P125" s="1"/>
  <c r="O135"/>
  <c r="O139" s="1"/>
  <c r="O131" s="1"/>
  <c r="N135"/>
  <c r="M135"/>
  <c r="L135"/>
  <c r="L125" s="1"/>
  <c r="K135"/>
  <c r="K139" s="1"/>
  <c r="K131" s="1"/>
  <c r="J135"/>
  <c r="I135"/>
  <c r="H135"/>
  <c r="H125" s="1"/>
  <c r="G135"/>
  <c r="F135"/>
  <c r="E135"/>
  <c r="D135"/>
  <c r="D125" s="1"/>
  <c r="C135"/>
  <c r="B135"/>
  <c r="W134"/>
  <c r="V134"/>
  <c r="U134"/>
  <c r="U127" s="1"/>
  <c r="T134"/>
  <c r="S134"/>
  <c r="R134"/>
  <c r="Q134"/>
  <c r="Q127" s="1"/>
  <c r="P134"/>
  <c r="O134"/>
  <c r="N134"/>
  <c r="M134"/>
  <c r="M127" s="1"/>
  <c r="L134"/>
  <c r="K134"/>
  <c r="J134"/>
  <c r="I134"/>
  <c r="I127" s="1"/>
  <c r="H134"/>
  <c r="G134"/>
  <c r="F134"/>
  <c r="E134"/>
  <c r="E127" s="1"/>
  <c r="D134"/>
  <c r="C134"/>
  <c r="B134"/>
  <c r="W133"/>
  <c r="V133"/>
  <c r="U133"/>
  <c r="T133"/>
  <c r="T126" s="1"/>
  <c r="S133"/>
  <c r="R133"/>
  <c r="Q133"/>
  <c r="P133"/>
  <c r="O133"/>
  <c r="N133"/>
  <c r="M133"/>
  <c r="L133"/>
  <c r="L126" s="1"/>
  <c r="K133"/>
  <c r="J133"/>
  <c r="I133"/>
  <c r="H133"/>
  <c r="G133"/>
  <c r="F133"/>
  <c r="E133"/>
  <c r="D133"/>
  <c r="D126" s="1"/>
  <c r="C133"/>
  <c r="B133"/>
  <c r="W132"/>
  <c r="V132"/>
  <c r="U132"/>
  <c r="U125" s="1"/>
  <c r="T132"/>
  <c r="S132"/>
  <c r="R132"/>
  <c r="Q132"/>
  <c r="Q125" s="1"/>
  <c r="P132"/>
  <c r="O132"/>
  <c r="N132"/>
  <c r="M132"/>
  <c r="M125" s="1"/>
  <c r="L132"/>
  <c r="K132"/>
  <c r="J132"/>
  <c r="I132"/>
  <c r="I125" s="1"/>
  <c r="H132"/>
  <c r="G132"/>
  <c r="F132"/>
  <c r="E132"/>
  <c r="E125" s="1"/>
  <c r="D132"/>
  <c r="C132"/>
  <c r="B132"/>
  <c r="C128"/>
  <c r="D128" s="1"/>
  <c r="E128" s="1"/>
  <c r="F128" s="1"/>
  <c r="G128" s="1"/>
  <c r="H128" s="1"/>
  <c r="I128" s="1"/>
  <c r="J128" s="1"/>
  <c r="K128" s="1"/>
  <c r="L128" s="1"/>
  <c r="M128" s="1"/>
  <c r="N128" s="1"/>
  <c r="O128" s="1"/>
  <c r="P128" s="1"/>
  <c r="Q128" s="1"/>
  <c r="R128" s="1"/>
  <c r="S128" s="1"/>
  <c r="T128" s="1"/>
  <c r="P127"/>
  <c r="O127"/>
  <c r="C119"/>
  <c r="D119" s="1"/>
  <c r="E119" s="1"/>
  <c r="F119" s="1"/>
  <c r="G119" s="1"/>
  <c r="H119" s="1"/>
  <c r="I119" s="1"/>
  <c r="J119" s="1"/>
  <c r="K119" s="1"/>
  <c r="L119" s="1"/>
  <c r="M119" s="1"/>
  <c r="N119" s="1"/>
  <c r="O119" s="1"/>
  <c r="P119" s="1"/>
  <c r="Q119" s="1"/>
  <c r="R119" s="1"/>
  <c r="S119" s="1"/>
  <c r="T119" s="1"/>
  <c r="W118"/>
  <c r="V118"/>
  <c r="U118"/>
  <c r="T118"/>
  <c r="S118"/>
  <c r="R118"/>
  <c r="R108" s="1"/>
  <c r="Q118"/>
  <c r="P118"/>
  <c r="O118"/>
  <c r="N118"/>
  <c r="N108" s="1"/>
  <c r="M118"/>
  <c r="L118"/>
  <c r="K118"/>
  <c r="J118"/>
  <c r="J108" s="1"/>
  <c r="I118"/>
  <c r="H118"/>
  <c r="G118"/>
  <c r="F118"/>
  <c r="F108" s="1"/>
  <c r="E118"/>
  <c r="D118"/>
  <c r="C118"/>
  <c r="B118"/>
  <c r="B108" s="1"/>
  <c r="W117"/>
  <c r="V117"/>
  <c r="U117"/>
  <c r="T117"/>
  <c r="S117"/>
  <c r="R117"/>
  <c r="Q117"/>
  <c r="P117"/>
  <c r="P107" s="1"/>
  <c r="O117"/>
  <c r="N117"/>
  <c r="M117"/>
  <c r="L117"/>
  <c r="K117"/>
  <c r="J117"/>
  <c r="I117"/>
  <c r="H117"/>
  <c r="H107" s="1"/>
  <c r="G117"/>
  <c r="F117"/>
  <c r="E117"/>
  <c r="D117"/>
  <c r="C117"/>
  <c r="B117"/>
  <c r="W116"/>
  <c r="W106" s="1"/>
  <c r="V116"/>
  <c r="U116"/>
  <c r="T116"/>
  <c r="S116"/>
  <c r="S120" s="1"/>
  <c r="S112" s="1"/>
  <c r="R116"/>
  <c r="R106" s="1"/>
  <c r="Q116"/>
  <c r="P116"/>
  <c r="O116"/>
  <c r="N116"/>
  <c r="N106" s="1"/>
  <c r="M116"/>
  <c r="L116"/>
  <c r="K116"/>
  <c r="K120" s="1"/>
  <c r="K112" s="1"/>
  <c r="J116"/>
  <c r="J106" s="1"/>
  <c r="I116"/>
  <c r="H116"/>
  <c r="G116"/>
  <c r="G106" s="1"/>
  <c r="F116"/>
  <c r="F106" s="1"/>
  <c r="E116"/>
  <c r="D116"/>
  <c r="C116"/>
  <c r="B116"/>
  <c r="W115"/>
  <c r="V115"/>
  <c r="U115"/>
  <c r="U108" s="1"/>
  <c r="T115"/>
  <c r="T108" s="1"/>
  <c r="S115"/>
  <c r="R115"/>
  <c r="Q115"/>
  <c r="Q108" s="1"/>
  <c r="P115"/>
  <c r="P108" s="1"/>
  <c r="O115"/>
  <c r="N115"/>
  <c r="M115"/>
  <c r="M108" s="1"/>
  <c r="L115"/>
  <c r="L108" s="1"/>
  <c r="K115"/>
  <c r="J115"/>
  <c r="I115"/>
  <c r="I108" s="1"/>
  <c r="H115"/>
  <c r="H108" s="1"/>
  <c r="G115"/>
  <c r="F115"/>
  <c r="E115"/>
  <c r="E108" s="1"/>
  <c r="D115"/>
  <c r="D108" s="1"/>
  <c r="C115"/>
  <c r="B115"/>
  <c r="W114"/>
  <c r="V114"/>
  <c r="U114"/>
  <c r="T114"/>
  <c r="S114"/>
  <c r="R114"/>
  <c r="Q114"/>
  <c r="P114"/>
  <c r="O114"/>
  <c r="N114"/>
  <c r="N107" s="1"/>
  <c r="M114"/>
  <c r="L114"/>
  <c r="K114"/>
  <c r="J114"/>
  <c r="I114"/>
  <c r="H114"/>
  <c r="G114"/>
  <c r="F114"/>
  <c r="F107" s="1"/>
  <c r="E114"/>
  <c r="D114"/>
  <c r="C114"/>
  <c r="B114"/>
  <c r="W113"/>
  <c r="V113"/>
  <c r="U113"/>
  <c r="T113"/>
  <c r="S113"/>
  <c r="R113"/>
  <c r="Q113"/>
  <c r="P113"/>
  <c r="O113"/>
  <c r="N113"/>
  <c r="M113"/>
  <c r="L113"/>
  <c r="K113"/>
  <c r="J113"/>
  <c r="I113"/>
  <c r="H113"/>
  <c r="G113"/>
  <c r="F113"/>
  <c r="E113"/>
  <c r="D113"/>
  <c r="C113"/>
  <c r="B113"/>
  <c r="C109"/>
  <c r="D109" s="1"/>
  <c r="E109" s="1"/>
  <c r="F109" s="1"/>
  <c r="G109" s="1"/>
  <c r="H109" s="1"/>
  <c r="I109" s="1"/>
  <c r="J109" s="1"/>
  <c r="K109" s="1"/>
  <c r="L109" s="1"/>
  <c r="M109" s="1"/>
  <c r="N109" s="1"/>
  <c r="O109" s="1"/>
  <c r="P109" s="1"/>
  <c r="Q109" s="1"/>
  <c r="R109" s="1"/>
  <c r="S109" s="1"/>
  <c r="T109" s="1"/>
  <c r="V108"/>
  <c r="V107"/>
  <c r="V106"/>
  <c r="K106"/>
  <c r="C106"/>
  <c r="B106"/>
  <c r="D100"/>
  <c r="D442" s="1"/>
  <c r="C100"/>
  <c r="C442" s="1"/>
  <c r="W99"/>
  <c r="V99"/>
  <c r="V441" s="1"/>
  <c r="U99"/>
  <c r="U441" s="1"/>
  <c r="T99"/>
  <c r="T441" s="1"/>
  <c r="S99"/>
  <c r="R99"/>
  <c r="Q99"/>
  <c r="Q441" s="1"/>
  <c r="P99"/>
  <c r="P441" s="1"/>
  <c r="O99"/>
  <c r="N99"/>
  <c r="N441" s="1"/>
  <c r="M99"/>
  <c r="M441" s="1"/>
  <c r="L99"/>
  <c r="L441" s="1"/>
  <c r="K99"/>
  <c r="J99"/>
  <c r="I99"/>
  <c r="I441" s="1"/>
  <c r="H99"/>
  <c r="H441" s="1"/>
  <c r="G99"/>
  <c r="F99"/>
  <c r="F441" s="1"/>
  <c r="E99"/>
  <c r="E441" s="1"/>
  <c r="D99"/>
  <c r="D441" s="1"/>
  <c r="C99"/>
  <c r="B99"/>
  <c r="W98"/>
  <c r="W440" s="1"/>
  <c r="V98"/>
  <c r="V440" s="1"/>
  <c r="U98"/>
  <c r="U440" s="1"/>
  <c r="T98"/>
  <c r="T440" s="1"/>
  <c r="S98"/>
  <c r="S440" s="1"/>
  <c r="R98"/>
  <c r="R440" s="1"/>
  <c r="Q98"/>
  <c r="P98"/>
  <c r="P440" s="1"/>
  <c r="O98"/>
  <c r="O440" s="1"/>
  <c r="N98"/>
  <c r="N440" s="1"/>
  <c r="M98"/>
  <c r="M440" s="1"/>
  <c r="L98"/>
  <c r="L440" s="1"/>
  <c r="K98"/>
  <c r="K440" s="1"/>
  <c r="J98"/>
  <c r="J440" s="1"/>
  <c r="I98"/>
  <c r="H98"/>
  <c r="H440" s="1"/>
  <c r="G98"/>
  <c r="G440" s="1"/>
  <c r="F98"/>
  <c r="F440" s="1"/>
  <c r="E98"/>
  <c r="E440" s="1"/>
  <c r="D98"/>
  <c r="D440" s="1"/>
  <c r="C98"/>
  <c r="C440" s="1"/>
  <c r="B98"/>
  <c r="B440" s="1"/>
  <c r="W97"/>
  <c r="W87" s="1"/>
  <c r="W429" s="1"/>
  <c r="V97"/>
  <c r="U97"/>
  <c r="T97"/>
  <c r="S97"/>
  <c r="S87" s="1"/>
  <c r="S429" s="1"/>
  <c r="R97"/>
  <c r="Q97"/>
  <c r="P97"/>
  <c r="O97"/>
  <c r="O87" s="1"/>
  <c r="O429" s="1"/>
  <c r="N97"/>
  <c r="M97"/>
  <c r="L97"/>
  <c r="K97"/>
  <c r="K87" s="1"/>
  <c r="K429" s="1"/>
  <c r="J97"/>
  <c r="I97"/>
  <c r="H97"/>
  <c r="G97"/>
  <c r="G87" s="1"/>
  <c r="G429" s="1"/>
  <c r="F97"/>
  <c r="E97"/>
  <c r="D97"/>
  <c r="C97"/>
  <c r="C87" s="1"/>
  <c r="C429" s="1"/>
  <c r="B97"/>
  <c r="B439" s="1"/>
  <c r="W96"/>
  <c r="W438" s="1"/>
  <c r="V96"/>
  <c r="V438" s="1"/>
  <c r="U96"/>
  <c r="T96"/>
  <c r="S96"/>
  <c r="S438" s="1"/>
  <c r="R96"/>
  <c r="R438" s="1"/>
  <c r="Q96"/>
  <c r="P96"/>
  <c r="O96"/>
  <c r="O438" s="1"/>
  <c r="N96"/>
  <c r="N438" s="1"/>
  <c r="M96"/>
  <c r="L96"/>
  <c r="K96"/>
  <c r="K438" s="1"/>
  <c r="J96"/>
  <c r="J438" s="1"/>
  <c r="I96"/>
  <c r="H96"/>
  <c r="G96"/>
  <c r="G438" s="1"/>
  <c r="F96"/>
  <c r="F438" s="1"/>
  <c r="E96"/>
  <c r="D96"/>
  <c r="C96"/>
  <c r="C438" s="1"/>
  <c r="B96"/>
  <c r="B438" s="1"/>
  <c r="W95"/>
  <c r="V95"/>
  <c r="V437" s="1"/>
  <c r="U95"/>
  <c r="U437" s="1"/>
  <c r="T95"/>
  <c r="T437" s="1"/>
  <c r="S95"/>
  <c r="R95"/>
  <c r="R437" s="1"/>
  <c r="Q95"/>
  <c r="Q437" s="1"/>
  <c r="P95"/>
  <c r="P437" s="1"/>
  <c r="O95"/>
  <c r="N95"/>
  <c r="N437" s="1"/>
  <c r="M95"/>
  <c r="M437" s="1"/>
  <c r="L95"/>
  <c r="L437" s="1"/>
  <c r="K95"/>
  <c r="J95"/>
  <c r="J437" s="1"/>
  <c r="I95"/>
  <c r="I437" s="1"/>
  <c r="H95"/>
  <c r="H437" s="1"/>
  <c r="G95"/>
  <c r="F95"/>
  <c r="F437" s="1"/>
  <c r="E95"/>
  <c r="E437" s="1"/>
  <c r="D95"/>
  <c r="D437" s="1"/>
  <c r="C95"/>
  <c r="B95"/>
  <c r="B437" s="1"/>
  <c r="W94"/>
  <c r="W436" s="1"/>
  <c r="V94"/>
  <c r="V436" s="1"/>
  <c r="U94"/>
  <c r="U436" s="1"/>
  <c r="T94"/>
  <c r="T436" s="1"/>
  <c r="S94"/>
  <c r="S436" s="1"/>
  <c r="R94"/>
  <c r="R436" s="1"/>
  <c r="Q94"/>
  <c r="Q436" s="1"/>
  <c r="P94"/>
  <c r="O94"/>
  <c r="O436" s="1"/>
  <c r="N94"/>
  <c r="N436" s="1"/>
  <c r="M94"/>
  <c r="M436" s="1"/>
  <c r="L94"/>
  <c r="L436" s="1"/>
  <c r="K94"/>
  <c r="K436" s="1"/>
  <c r="J94"/>
  <c r="J436" s="1"/>
  <c r="I94"/>
  <c r="I436" s="1"/>
  <c r="H94"/>
  <c r="G94"/>
  <c r="G436" s="1"/>
  <c r="F94"/>
  <c r="F436" s="1"/>
  <c r="E94"/>
  <c r="E436" s="1"/>
  <c r="D94"/>
  <c r="C94"/>
  <c r="C436" s="1"/>
  <c r="B94"/>
  <c r="B436" s="1"/>
  <c r="C90"/>
  <c r="C432" s="1"/>
  <c r="V89"/>
  <c r="V431" s="1"/>
  <c r="U88"/>
  <c r="U430" s="1"/>
  <c r="T87"/>
  <c r="T429" s="1"/>
  <c r="C81"/>
  <c r="C404" s="1"/>
  <c r="W80"/>
  <c r="V80"/>
  <c r="U80"/>
  <c r="U403" s="1"/>
  <c r="T80"/>
  <c r="S80"/>
  <c r="R80"/>
  <c r="Q80"/>
  <c r="Q403" s="1"/>
  <c r="P80"/>
  <c r="O80"/>
  <c r="N80"/>
  <c r="M80"/>
  <c r="M403" s="1"/>
  <c r="L80"/>
  <c r="K80"/>
  <c r="J80"/>
  <c r="I80"/>
  <c r="I403" s="1"/>
  <c r="H80"/>
  <c r="G80"/>
  <c r="F80"/>
  <c r="E80"/>
  <c r="E403" s="1"/>
  <c r="D80"/>
  <c r="C80"/>
  <c r="B80"/>
  <c r="W79"/>
  <c r="V79"/>
  <c r="V402" s="1"/>
  <c r="U79"/>
  <c r="T79"/>
  <c r="S79"/>
  <c r="R79"/>
  <c r="R402" s="1"/>
  <c r="Q79"/>
  <c r="P79"/>
  <c r="O79"/>
  <c r="N79"/>
  <c r="N402" s="1"/>
  <c r="M79"/>
  <c r="L79"/>
  <c r="K79"/>
  <c r="J79"/>
  <c r="J402" s="1"/>
  <c r="I79"/>
  <c r="H79"/>
  <c r="G79"/>
  <c r="F79"/>
  <c r="F402" s="1"/>
  <c r="E79"/>
  <c r="D79"/>
  <c r="C79"/>
  <c r="C69" s="1"/>
  <c r="B79"/>
  <c r="B402" s="1"/>
  <c r="W78"/>
  <c r="V78"/>
  <c r="U78"/>
  <c r="T78"/>
  <c r="T401" s="1"/>
  <c r="S78"/>
  <c r="R78"/>
  <c r="Q78"/>
  <c r="P78"/>
  <c r="P401" s="1"/>
  <c r="O78"/>
  <c r="N78"/>
  <c r="M78"/>
  <c r="L78"/>
  <c r="L401" s="1"/>
  <c r="K78"/>
  <c r="J78"/>
  <c r="I78"/>
  <c r="H78"/>
  <c r="H401" s="1"/>
  <c r="G78"/>
  <c r="F78"/>
  <c r="E78"/>
  <c r="D78"/>
  <c r="D401" s="1"/>
  <c r="C78"/>
  <c r="B78"/>
  <c r="W77"/>
  <c r="V77"/>
  <c r="V400" s="1"/>
  <c r="U77"/>
  <c r="T77"/>
  <c r="S77"/>
  <c r="R77"/>
  <c r="R400" s="1"/>
  <c r="Q77"/>
  <c r="P77"/>
  <c r="O77"/>
  <c r="N77"/>
  <c r="N400" s="1"/>
  <c r="M77"/>
  <c r="L77"/>
  <c r="K77"/>
  <c r="J77"/>
  <c r="J400" s="1"/>
  <c r="I77"/>
  <c r="H77"/>
  <c r="G77"/>
  <c r="F77"/>
  <c r="F400" s="1"/>
  <c r="E77"/>
  <c r="D77"/>
  <c r="C77"/>
  <c r="B77"/>
  <c r="B400" s="1"/>
  <c r="W76"/>
  <c r="V76"/>
  <c r="U76"/>
  <c r="U69" s="1"/>
  <c r="T76"/>
  <c r="T399" s="1"/>
  <c r="S76"/>
  <c r="R76"/>
  <c r="Q76"/>
  <c r="Q69" s="1"/>
  <c r="P76"/>
  <c r="P399" s="1"/>
  <c r="O76"/>
  <c r="N76"/>
  <c r="M76"/>
  <c r="L76"/>
  <c r="L399" s="1"/>
  <c r="K76"/>
  <c r="J76"/>
  <c r="I76"/>
  <c r="H76"/>
  <c r="H399" s="1"/>
  <c r="G76"/>
  <c r="F76"/>
  <c r="E76"/>
  <c r="D76"/>
  <c r="D399" s="1"/>
  <c r="C76"/>
  <c r="B76"/>
  <c r="W75"/>
  <c r="W68" s="1"/>
  <c r="V75"/>
  <c r="U75"/>
  <c r="T75"/>
  <c r="S75"/>
  <c r="R75"/>
  <c r="Q75"/>
  <c r="P75"/>
  <c r="O75"/>
  <c r="N75"/>
  <c r="M75"/>
  <c r="L75"/>
  <c r="K75"/>
  <c r="K68" s="1"/>
  <c r="J75"/>
  <c r="I75"/>
  <c r="H75"/>
  <c r="G75"/>
  <c r="G68" s="1"/>
  <c r="F75"/>
  <c r="E75"/>
  <c r="D75"/>
  <c r="C75"/>
  <c r="B75"/>
  <c r="D71"/>
  <c r="D394" s="1"/>
  <c r="C71"/>
  <c r="C394" s="1"/>
  <c r="U70"/>
  <c r="Q70"/>
  <c r="Q393" s="1"/>
  <c r="E70"/>
  <c r="W69"/>
  <c r="O69"/>
  <c r="M69"/>
  <c r="S68"/>
  <c r="O68"/>
  <c r="C68"/>
  <c r="D62"/>
  <c r="C62"/>
  <c r="W61"/>
  <c r="V61"/>
  <c r="U61"/>
  <c r="U51" s="1"/>
  <c r="T61"/>
  <c r="S61"/>
  <c r="R61"/>
  <c r="Q61"/>
  <c r="P61"/>
  <c r="O61"/>
  <c r="N61"/>
  <c r="M61"/>
  <c r="M51" s="1"/>
  <c r="L61"/>
  <c r="K61"/>
  <c r="J61"/>
  <c r="I61"/>
  <c r="I51" s="1"/>
  <c r="H61"/>
  <c r="G61"/>
  <c r="F61"/>
  <c r="E61"/>
  <c r="E51" s="1"/>
  <c r="D61"/>
  <c r="C61"/>
  <c r="B61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W59"/>
  <c r="V59"/>
  <c r="V49" s="1"/>
  <c r="U59"/>
  <c r="U49" s="1"/>
  <c r="T59"/>
  <c r="S59"/>
  <c r="R59"/>
  <c r="R49" s="1"/>
  <c r="Q59"/>
  <c r="Q49" s="1"/>
  <c r="P59"/>
  <c r="O59"/>
  <c r="N59"/>
  <c r="N49" s="1"/>
  <c r="M59"/>
  <c r="M49" s="1"/>
  <c r="L59"/>
  <c r="K59"/>
  <c r="J59"/>
  <c r="J49" s="1"/>
  <c r="I59"/>
  <c r="I49" s="1"/>
  <c r="H59"/>
  <c r="G59"/>
  <c r="F59"/>
  <c r="F49" s="1"/>
  <c r="E59"/>
  <c r="E49" s="1"/>
  <c r="D59"/>
  <c r="C59"/>
  <c r="B59"/>
  <c r="B49" s="1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W57"/>
  <c r="V57"/>
  <c r="U57"/>
  <c r="T57"/>
  <c r="S57"/>
  <c r="R57"/>
  <c r="Q57"/>
  <c r="P57"/>
  <c r="O57"/>
  <c r="N57"/>
  <c r="M57"/>
  <c r="L57"/>
  <c r="K57"/>
  <c r="J57"/>
  <c r="J50" s="1"/>
  <c r="I57"/>
  <c r="H57"/>
  <c r="G57"/>
  <c r="F57"/>
  <c r="F50" s="1"/>
  <c r="E57"/>
  <c r="D57"/>
  <c r="C57"/>
  <c r="B57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C52"/>
  <c r="Q51"/>
  <c r="V50"/>
  <c r="C43"/>
  <c r="C480" s="1"/>
  <c r="W42"/>
  <c r="V42"/>
  <c r="V479" s="1"/>
  <c r="U42"/>
  <c r="U479" s="1"/>
  <c r="T42"/>
  <c r="S42"/>
  <c r="R42"/>
  <c r="Q42"/>
  <c r="Q479" s="1"/>
  <c r="P42"/>
  <c r="O42"/>
  <c r="N42"/>
  <c r="N479" s="1"/>
  <c r="M42"/>
  <c r="M479" s="1"/>
  <c r="L42"/>
  <c r="K42"/>
  <c r="J42"/>
  <c r="I42"/>
  <c r="I479" s="1"/>
  <c r="H42"/>
  <c r="G42"/>
  <c r="F42"/>
  <c r="F479" s="1"/>
  <c r="E42"/>
  <c r="E479" s="1"/>
  <c r="D42"/>
  <c r="C42"/>
  <c r="B42"/>
  <c r="W41"/>
  <c r="W478" s="1"/>
  <c r="V41"/>
  <c r="U41"/>
  <c r="T41"/>
  <c r="T478" s="1"/>
  <c r="S41"/>
  <c r="S478" s="1"/>
  <c r="R41"/>
  <c r="Q41"/>
  <c r="P41"/>
  <c r="P478" s="1"/>
  <c r="O41"/>
  <c r="O478" s="1"/>
  <c r="N41"/>
  <c r="M41"/>
  <c r="L41"/>
  <c r="L478" s="1"/>
  <c r="K41"/>
  <c r="K478" s="1"/>
  <c r="J41"/>
  <c r="I41"/>
  <c r="H41"/>
  <c r="G41"/>
  <c r="G478" s="1"/>
  <c r="F41"/>
  <c r="E41"/>
  <c r="D41"/>
  <c r="D478" s="1"/>
  <c r="C41"/>
  <c r="C478" s="1"/>
  <c r="B41"/>
  <c r="W40"/>
  <c r="V40"/>
  <c r="U40"/>
  <c r="U477" s="1"/>
  <c r="T40"/>
  <c r="S40"/>
  <c r="R40"/>
  <c r="R477" s="1"/>
  <c r="Q40"/>
  <c r="Q477" s="1"/>
  <c r="P40"/>
  <c r="O40"/>
  <c r="N40"/>
  <c r="M40"/>
  <c r="M477" s="1"/>
  <c r="L40"/>
  <c r="K40"/>
  <c r="J40"/>
  <c r="J477" s="1"/>
  <c r="I40"/>
  <c r="I477" s="1"/>
  <c r="H40"/>
  <c r="G40"/>
  <c r="F40"/>
  <c r="F477" s="1"/>
  <c r="E40"/>
  <c r="E477" s="1"/>
  <c r="D40"/>
  <c r="C40"/>
  <c r="B40"/>
  <c r="B477" s="1"/>
  <c r="W39"/>
  <c r="W476" s="1"/>
  <c r="V39"/>
  <c r="V476" s="1"/>
  <c r="U39"/>
  <c r="T39"/>
  <c r="T476" s="1"/>
  <c r="S39"/>
  <c r="S476" s="1"/>
  <c r="R39"/>
  <c r="R476" s="1"/>
  <c r="Q39"/>
  <c r="P39"/>
  <c r="P476" s="1"/>
  <c r="O39"/>
  <c r="O476" s="1"/>
  <c r="N39"/>
  <c r="N476" s="1"/>
  <c r="M39"/>
  <c r="L39"/>
  <c r="L476" s="1"/>
  <c r="K39"/>
  <c r="K476" s="1"/>
  <c r="J39"/>
  <c r="J476" s="1"/>
  <c r="I39"/>
  <c r="H39"/>
  <c r="H476" s="1"/>
  <c r="G39"/>
  <c r="G476" s="1"/>
  <c r="F39"/>
  <c r="F476" s="1"/>
  <c r="E39"/>
  <c r="D39"/>
  <c r="D476" s="1"/>
  <c r="C39"/>
  <c r="C476" s="1"/>
  <c r="B39"/>
  <c r="B476" s="1"/>
  <c r="W38"/>
  <c r="V38"/>
  <c r="V475" s="1"/>
  <c r="U38"/>
  <c r="U475" s="1"/>
  <c r="T38"/>
  <c r="T475" s="1"/>
  <c r="S38"/>
  <c r="R38"/>
  <c r="R475" s="1"/>
  <c r="Q38"/>
  <c r="Q475" s="1"/>
  <c r="P38"/>
  <c r="P475" s="1"/>
  <c r="O38"/>
  <c r="N38"/>
  <c r="N475" s="1"/>
  <c r="M38"/>
  <c r="M475" s="1"/>
  <c r="L38"/>
  <c r="L475" s="1"/>
  <c r="K38"/>
  <c r="J38"/>
  <c r="J475" s="1"/>
  <c r="I38"/>
  <c r="I475" s="1"/>
  <c r="H38"/>
  <c r="H475" s="1"/>
  <c r="G38"/>
  <c r="F38"/>
  <c r="F475" s="1"/>
  <c r="E38"/>
  <c r="E475" s="1"/>
  <c r="D38"/>
  <c r="D475" s="1"/>
  <c r="C38"/>
  <c r="B38"/>
  <c r="B475" s="1"/>
  <c r="W37"/>
  <c r="W474" s="1"/>
  <c r="V37"/>
  <c r="V474" s="1"/>
  <c r="U37"/>
  <c r="T37"/>
  <c r="T474" s="1"/>
  <c r="S37"/>
  <c r="S474" s="1"/>
  <c r="R37"/>
  <c r="R474" s="1"/>
  <c r="Q37"/>
  <c r="P37"/>
  <c r="P474" s="1"/>
  <c r="O37"/>
  <c r="O474" s="1"/>
  <c r="N37"/>
  <c r="N474" s="1"/>
  <c r="M37"/>
  <c r="L37"/>
  <c r="L474" s="1"/>
  <c r="K37"/>
  <c r="K474" s="1"/>
  <c r="J37"/>
  <c r="J474" s="1"/>
  <c r="I37"/>
  <c r="H37"/>
  <c r="H474" s="1"/>
  <c r="G37"/>
  <c r="G474" s="1"/>
  <c r="F37"/>
  <c r="F474" s="1"/>
  <c r="E37"/>
  <c r="D37"/>
  <c r="D474" s="1"/>
  <c r="C37"/>
  <c r="C474" s="1"/>
  <c r="B37"/>
  <c r="B474" s="1"/>
  <c r="D33"/>
  <c r="D470" s="1"/>
  <c r="C33"/>
  <c r="C470" s="1"/>
  <c r="C24"/>
  <c r="D24" s="1"/>
  <c r="E24" s="1"/>
  <c r="F24" s="1"/>
  <c r="G24" s="1"/>
  <c r="H24" s="1"/>
  <c r="I24" s="1"/>
  <c r="J24" s="1"/>
  <c r="K24" s="1"/>
  <c r="L24" s="1"/>
  <c r="M24" s="1"/>
  <c r="N24" s="1"/>
  <c r="O24" s="1"/>
  <c r="P24" s="1"/>
  <c r="Q24" s="1"/>
  <c r="R24" s="1"/>
  <c r="S24" s="1"/>
  <c r="T24" s="1"/>
  <c r="W23"/>
  <c r="V23"/>
  <c r="U23"/>
  <c r="T23"/>
  <c r="S23"/>
  <c r="R23"/>
  <c r="Q23"/>
  <c r="P23"/>
  <c r="O23"/>
  <c r="N23"/>
  <c r="N13" s="1"/>
  <c r="M23"/>
  <c r="L23"/>
  <c r="K23"/>
  <c r="J23"/>
  <c r="I23"/>
  <c r="H23"/>
  <c r="G23"/>
  <c r="F23"/>
  <c r="E23"/>
  <c r="D23"/>
  <c r="C23"/>
  <c r="B23"/>
  <c r="W22"/>
  <c r="V22"/>
  <c r="U22"/>
  <c r="T22"/>
  <c r="T12" s="1"/>
  <c r="S22"/>
  <c r="R22"/>
  <c r="Q22"/>
  <c r="P22"/>
  <c r="O22"/>
  <c r="N22"/>
  <c r="M22"/>
  <c r="L22"/>
  <c r="K22"/>
  <c r="J22"/>
  <c r="I22"/>
  <c r="H22"/>
  <c r="G22"/>
  <c r="F22"/>
  <c r="E22"/>
  <c r="D22"/>
  <c r="D12" s="1"/>
  <c r="C22"/>
  <c r="B22"/>
  <c r="W21"/>
  <c r="V21"/>
  <c r="U21"/>
  <c r="T21"/>
  <c r="S21"/>
  <c r="R21"/>
  <c r="Q21"/>
  <c r="P21"/>
  <c r="O21"/>
  <c r="N21"/>
  <c r="M21"/>
  <c r="L21"/>
  <c r="K21"/>
  <c r="J21"/>
  <c r="J11" s="1"/>
  <c r="I21"/>
  <c r="H21"/>
  <c r="G21"/>
  <c r="F21"/>
  <c r="E21"/>
  <c r="D21"/>
  <c r="C21"/>
  <c r="B21"/>
  <c r="W20"/>
  <c r="V20"/>
  <c r="U20"/>
  <c r="T20"/>
  <c r="S20"/>
  <c r="S13" s="1"/>
  <c r="R20"/>
  <c r="Q20"/>
  <c r="P20"/>
  <c r="O20"/>
  <c r="N20"/>
  <c r="M20"/>
  <c r="L20"/>
  <c r="K20"/>
  <c r="K13" s="1"/>
  <c r="J20"/>
  <c r="I20"/>
  <c r="H20"/>
  <c r="G20"/>
  <c r="F20"/>
  <c r="E20"/>
  <c r="D20"/>
  <c r="C20"/>
  <c r="C13" s="1"/>
  <c r="B20"/>
  <c r="W19"/>
  <c r="V19"/>
  <c r="U19"/>
  <c r="T19"/>
  <c r="S19"/>
  <c r="R19"/>
  <c r="Q19"/>
  <c r="Q12" s="1"/>
  <c r="P19"/>
  <c r="O19"/>
  <c r="N19"/>
  <c r="M19"/>
  <c r="L19"/>
  <c r="K19"/>
  <c r="J19"/>
  <c r="I19"/>
  <c r="I12" s="1"/>
  <c r="H19"/>
  <c r="G19"/>
  <c r="F19"/>
  <c r="E19"/>
  <c r="D19"/>
  <c r="C19"/>
  <c r="B19"/>
  <c r="W18"/>
  <c r="W11" s="1"/>
  <c r="V18"/>
  <c r="U18"/>
  <c r="T18"/>
  <c r="S18"/>
  <c r="R18"/>
  <c r="Q18"/>
  <c r="P18"/>
  <c r="O18"/>
  <c r="O11" s="1"/>
  <c r="N18"/>
  <c r="M18"/>
  <c r="L18"/>
  <c r="K18"/>
  <c r="J18"/>
  <c r="I18"/>
  <c r="H18"/>
  <c r="G18"/>
  <c r="G11" s="1"/>
  <c r="F18"/>
  <c r="E18"/>
  <c r="D18"/>
  <c r="C18"/>
  <c r="B18"/>
  <c r="D14"/>
  <c r="C14"/>
  <c r="C299" s="1"/>
  <c r="V13"/>
  <c r="F13"/>
  <c r="L12"/>
  <c r="R11"/>
  <c r="B11"/>
  <c r="W593" i="2"/>
  <c r="V593"/>
  <c r="U593"/>
  <c r="T593"/>
  <c r="S593"/>
  <c r="R593"/>
  <c r="Q593"/>
  <c r="P593"/>
  <c r="O593"/>
  <c r="N593"/>
  <c r="M593"/>
  <c r="L593"/>
  <c r="K593"/>
  <c r="J593"/>
  <c r="I593"/>
  <c r="H593"/>
  <c r="G593"/>
  <c r="F593"/>
  <c r="E593"/>
  <c r="D593"/>
  <c r="C593"/>
  <c r="B593"/>
  <c r="W592"/>
  <c r="V592"/>
  <c r="U592"/>
  <c r="T592"/>
  <c r="S592"/>
  <c r="R592"/>
  <c r="Q592"/>
  <c r="P592"/>
  <c r="O592"/>
  <c r="N592"/>
  <c r="M592"/>
  <c r="L592"/>
  <c r="K592"/>
  <c r="J592"/>
  <c r="I592"/>
  <c r="H592"/>
  <c r="G592"/>
  <c r="F592"/>
  <c r="E592"/>
  <c r="D592"/>
  <c r="C592"/>
  <c r="B592"/>
  <c r="B537"/>
  <c r="B527"/>
  <c r="W518"/>
  <c r="V518"/>
  <c r="U518"/>
  <c r="T518"/>
  <c r="S518"/>
  <c r="R518"/>
  <c r="Q518"/>
  <c r="P518"/>
  <c r="O518"/>
  <c r="N518"/>
  <c r="M518"/>
  <c r="L518"/>
  <c r="K518"/>
  <c r="J518"/>
  <c r="I518"/>
  <c r="H518"/>
  <c r="G518"/>
  <c r="F518"/>
  <c r="E518"/>
  <c r="D518"/>
  <c r="C518"/>
  <c r="B518"/>
  <c r="W508"/>
  <c r="V508"/>
  <c r="U508"/>
  <c r="T508"/>
  <c r="S508"/>
  <c r="R508"/>
  <c r="Q508"/>
  <c r="P508"/>
  <c r="O508"/>
  <c r="N508"/>
  <c r="M508"/>
  <c r="L508"/>
  <c r="K508"/>
  <c r="J508"/>
  <c r="I508"/>
  <c r="H508"/>
  <c r="G508"/>
  <c r="F508"/>
  <c r="E508"/>
  <c r="D508"/>
  <c r="C508"/>
  <c r="B508"/>
  <c r="W499"/>
  <c r="V499"/>
  <c r="U499"/>
  <c r="T499"/>
  <c r="S499"/>
  <c r="R499"/>
  <c r="Q499"/>
  <c r="P499"/>
  <c r="O499"/>
  <c r="N499"/>
  <c r="M499"/>
  <c r="L499"/>
  <c r="K499"/>
  <c r="J499"/>
  <c r="I499"/>
  <c r="H499"/>
  <c r="G499"/>
  <c r="F499"/>
  <c r="E499"/>
  <c r="D499"/>
  <c r="C499"/>
  <c r="B499"/>
  <c r="W489"/>
  <c r="V489"/>
  <c r="U489"/>
  <c r="T489"/>
  <c r="S489"/>
  <c r="R489"/>
  <c r="Q489"/>
  <c r="P489"/>
  <c r="O489"/>
  <c r="N489"/>
  <c r="M489"/>
  <c r="L489"/>
  <c r="K489"/>
  <c r="J489"/>
  <c r="I489"/>
  <c r="H489"/>
  <c r="G489"/>
  <c r="F489"/>
  <c r="E489"/>
  <c r="D489"/>
  <c r="C489"/>
  <c r="B489"/>
  <c r="B480"/>
  <c r="B470"/>
  <c r="B461"/>
  <c r="B451"/>
  <c r="B442"/>
  <c r="B432"/>
  <c r="W423"/>
  <c r="V423"/>
  <c r="U423"/>
  <c r="T423"/>
  <c r="S423"/>
  <c r="R423"/>
  <c r="Q423"/>
  <c r="P423"/>
  <c r="O423"/>
  <c r="N423"/>
  <c r="M423"/>
  <c r="L423"/>
  <c r="K423"/>
  <c r="J423"/>
  <c r="I423"/>
  <c r="H423"/>
  <c r="G423"/>
  <c r="F423"/>
  <c r="E423"/>
  <c r="D423"/>
  <c r="C423"/>
  <c r="B423"/>
  <c r="W413"/>
  <c r="V413"/>
  <c r="U413"/>
  <c r="T413"/>
  <c r="S413"/>
  <c r="R413"/>
  <c r="Q413"/>
  <c r="P413"/>
  <c r="O413"/>
  <c r="N413"/>
  <c r="M413"/>
  <c r="L413"/>
  <c r="K413"/>
  <c r="J413"/>
  <c r="I413"/>
  <c r="H413"/>
  <c r="G413"/>
  <c r="F413"/>
  <c r="E413"/>
  <c r="D413"/>
  <c r="C413"/>
  <c r="B413"/>
  <c r="B404"/>
  <c r="B394"/>
  <c r="B385"/>
  <c r="B375"/>
  <c r="B366"/>
  <c r="B356"/>
  <c r="B347"/>
  <c r="Y347" s="1"/>
  <c r="B337"/>
  <c r="B309"/>
  <c r="B299"/>
  <c r="B318" s="1"/>
  <c r="W289"/>
  <c r="W517" s="1"/>
  <c r="V289"/>
  <c r="V279" s="1"/>
  <c r="U289"/>
  <c r="U517" s="1"/>
  <c r="T289"/>
  <c r="S289"/>
  <c r="S517" s="1"/>
  <c r="R289"/>
  <c r="R279" s="1"/>
  <c r="Q289"/>
  <c r="Q517" s="1"/>
  <c r="P289"/>
  <c r="O289"/>
  <c r="O517" s="1"/>
  <c r="N289"/>
  <c r="N279" s="1"/>
  <c r="M289"/>
  <c r="M517" s="1"/>
  <c r="L289"/>
  <c r="K289"/>
  <c r="K517" s="1"/>
  <c r="J289"/>
  <c r="I289"/>
  <c r="I517" s="1"/>
  <c r="H289"/>
  <c r="G289"/>
  <c r="G517" s="1"/>
  <c r="F289"/>
  <c r="F279" s="1"/>
  <c r="E289"/>
  <c r="E517" s="1"/>
  <c r="D289"/>
  <c r="C289"/>
  <c r="C517" s="1"/>
  <c r="B289"/>
  <c r="B279" s="1"/>
  <c r="W288"/>
  <c r="W516" s="1"/>
  <c r="V288"/>
  <c r="U288"/>
  <c r="U516" s="1"/>
  <c r="T288"/>
  <c r="T278" s="1"/>
  <c r="S288"/>
  <c r="S516" s="1"/>
  <c r="R288"/>
  <c r="Q288"/>
  <c r="Q516" s="1"/>
  <c r="P288"/>
  <c r="P278" s="1"/>
  <c r="O288"/>
  <c r="O516" s="1"/>
  <c r="N288"/>
  <c r="M288"/>
  <c r="M516" s="1"/>
  <c r="L288"/>
  <c r="L278" s="1"/>
  <c r="K288"/>
  <c r="K516" s="1"/>
  <c r="J288"/>
  <c r="I288"/>
  <c r="I516" s="1"/>
  <c r="H288"/>
  <c r="H278" s="1"/>
  <c r="G288"/>
  <c r="G516" s="1"/>
  <c r="F288"/>
  <c r="E288"/>
  <c r="E516" s="1"/>
  <c r="D288"/>
  <c r="D278" s="1"/>
  <c r="C288"/>
  <c r="C516" s="1"/>
  <c r="B288"/>
  <c r="W287"/>
  <c r="W515" s="1"/>
  <c r="V287"/>
  <c r="V277" s="1"/>
  <c r="U287"/>
  <c r="U515" s="1"/>
  <c r="T287"/>
  <c r="S287"/>
  <c r="S515" s="1"/>
  <c r="R287"/>
  <c r="R277" s="1"/>
  <c r="Q287"/>
  <c r="Q515" s="1"/>
  <c r="P287"/>
  <c r="O287"/>
  <c r="O515" s="1"/>
  <c r="N287"/>
  <c r="N277" s="1"/>
  <c r="M287"/>
  <c r="M515" s="1"/>
  <c r="L287"/>
  <c r="K287"/>
  <c r="K515" s="1"/>
  <c r="J287"/>
  <c r="J277" s="1"/>
  <c r="I287"/>
  <c r="I515" s="1"/>
  <c r="H287"/>
  <c r="G287"/>
  <c r="G515" s="1"/>
  <c r="F287"/>
  <c r="F277" s="1"/>
  <c r="E287"/>
  <c r="E515" s="1"/>
  <c r="D287"/>
  <c r="C287"/>
  <c r="C515" s="1"/>
  <c r="B287"/>
  <c r="W286"/>
  <c r="W514" s="1"/>
  <c r="V286"/>
  <c r="V514" s="1"/>
  <c r="U286"/>
  <c r="T286"/>
  <c r="T514" s="1"/>
  <c r="S286"/>
  <c r="S514" s="1"/>
  <c r="R286"/>
  <c r="R514" s="1"/>
  <c r="Q286"/>
  <c r="P286"/>
  <c r="P514" s="1"/>
  <c r="O286"/>
  <c r="O514" s="1"/>
  <c r="N286"/>
  <c r="N514" s="1"/>
  <c r="M286"/>
  <c r="L286"/>
  <c r="L514" s="1"/>
  <c r="K286"/>
  <c r="K514" s="1"/>
  <c r="J286"/>
  <c r="J514" s="1"/>
  <c r="I286"/>
  <c r="H286"/>
  <c r="H514" s="1"/>
  <c r="G286"/>
  <c r="G514" s="1"/>
  <c r="F286"/>
  <c r="F514" s="1"/>
  <c r="E286"/>
  <c r="D286"/>
  <c r="D514" s="1"/>
  <c r="C286"/>
  <c r="C514" s="1"/>
  <c r="B286"/>
  <c r="B514" s="1"/>
  <c r="W285"/>
  <c r="V285"/>
  <c r="V513" s="1"/>
  <c r="U285"/>
  <c r="U513" s="1"/>
  <c r="T285"/>
  <c r="T513" s="1"/>
  <c r="S285"/>
  <c r="R285"/>
  <c r="R513" s="1"/>
  <c r="Q285"/>
  <c r="Q513" s="1"/>
  <c r="P285"/>
  <c r="P513" s="1"/>
  <c r="O285"/>
  <c r="N285"/>
  <c r="N513" s="1"/>
  <c r="M285"/>
  <c r="M513" s="1"/>
  <c r="L285"/>
  <c r="L513" s="1"/>
  <c r="K285"/>
  <c r="J285"/>
  <c r="J513" s="1"/>
  <c r="I285"/>
  <c r="I513" s="1"/>
  <c r="H285"/>
  <c r="H513" s="1"/>
  <c r="G285"/>
  <c r="F285"/>
  <c r="F513" s="1"/>
  <c r="E285"/>
  <c r="E513" s="1"/>
  <c r="D285"/>
  <c r="D513" s="1"/>
  <c r="C285"/>
  <c r="B285"/>
  <c r="B513" s="1"/>
  <c r="W284"/>
  <c r="W512" s="1"/>
  <c r="V284"/>
  <c r="V512" s="1"/>
  <c r="U284"/>
  <c r="T284"/>
  <c r="T512" s="1"/>
  <c r="S284"/>
  <c r="S512" s="1"/>
  <c r="R284"/>
  <c r="R512" s="1"/>
  <c r="Q284"/>
  <c r="P284"/>
  <c r="P512" s="1"/>
  <c r="O284"/>
  <c r="O512" s="1"/>
  <c r="N284"/>
  <c r="N512" s="1"/>
  <c r="M284"/>
  <c r="L284"/>
  <c r="L512" s="1"/>
  <c r="K284"/>
  <c r="K512" s="1"/>
  <c r="J284"/>
  <c r="J512" s="1"/>
  <c r="I284"/>
  <c r="H284"/>
  <c r="H512" s="1"/>
  <c r="G284"/>
  <c r="G512" s="1"/>
  <c r="F284"/>
  <c r="F512" s="1"/>
  <c r="E284"/>
  <c r="D284"/>
  <c r="D512" s="1"/>
  <c r="C284"/>
  <c r="C512" s="1"/>
  <c r="B284"/>
  <c r="B512" s="1"/>
  <c r="S279"/>
  <c r="S507" s="1"/>
  <c r="K279"/>
  <c r="K507" s="1"/>
  <c r="J279"/>
  <c r="C279"/>
  <c r="C507" s="1"/>
  <c r="Q278"/>
  <c r="Q506" s="1"/>
  <c r="I278"/>
  <c r="I506" s="1"/>
  <c r="W277"/>
  <c r="W505" s="1"/>
  <c r="O277"/>
  <c r="O505" s="1"/>
  <c r="G277"/>
  <c r="G505" s="1"/>
  <c r="B277"/>
  <c r="W270"/>
  <c r="V270"/>
  <c r="U270"/>
  <c r="T270"/>
  <c r="T260" s="1"/>
  <c r="S270"/>
  <c r="R270"/>
  <c r="Q270"/>
  <c r="P270"/>
  <c r="P260" s="1"/>
  <c r="O270"/>
  <c r="N270"/>
  <c r="M270"/>
  <c r="L270"/>
  <c r="L260" s="1"/>
  <c r="K270"/>
  <c r="J270"/>
  <c r="I270"/>
  <c r="H270"/>
  <c r="H260" s="1"/>
  <c r="G270"/>
  <c r="F270"/>
  <c r="E270"/>
  <c r="D270"/>
  <c r="C270"/>
  <c r="B270"/>
  <c r="W269"/>
  <c r="V269"/>
  <c r="V259" s="1"/>
  <c r="U269"/>
  <c r="T269"/>
  <c r="S269"/>
  <c r="R269"/>
  <c r="R259" s="1"/>
  <c r="Q269"/>
  <c r="P269"/>
  <c r="O269"/>
  <c r="N269"/>
  <c r="N259" s="1"/>
  <c r="M269"/>
  <c r="L269"/>
  <c r="K269"/>
  <c r="J269"/>
  <c r="J259" s="1"/>
  <c r="I269"/>
  <c r="H269"/>
  <c r="G269"/>
  <c r="F269"/>
  <c r="F259" s="1"/>
  <c r="E269"/>
  <c r="D269"/>
  <c r="C269"/>
  <c r="B269"/>
  <c r="B259" s="1"/>
  <c r="W268"/>
  <c r="V268"/>
  <c r="U268"/>
  <c r="T268"/>
  <c r="T258" s="1"/>
  <c r="S268"/>
  <c r="R268"/>
  <c r="Q268"/>
  <c r="P268"/>
  <c r="P258" s="1"/>
  <c r="O268"/>
  <c r="N268"/>
  <c r="M268"/>
  <c r="L268"/>
  <c r="L258" s="1"/>
  <c r="K268"/>
  <c r="J268"/>
  <c r="I268"/>
  <c r="H268"/>
  <c r="H258" s="1"/>
  <c r="G268"/>
  <c r="F268"/>
  <c r="E268"/>
  <c r="D268"/>
  <c r="C268"/>
  <c r="B268"/>
  <c r="W267"/>
  <c r="V267"/>
  <c r="V260" s="1"/>
  <c r="U267"/>
  <c r="T267"/>
  <c r="S267"/>
  <c r="R267"/>
  <c r="R260" s="1"/>
  <c r="Q267"/>
  <c r="Q260" s="1"/>
  <c r="P267"/>
  <c r="O267"/>
  <c r="N267"/>
  <c r="N260" s="1"/>
  <c r="M267"/>
  <c r="L267"/>
  <c r="K267"/>
  <c r="J267"/>
  <c r="J260" s="1"/>
  <c r="I267"/>
  <c r="I260" s="1"/>
  <c r="H267"/>
  <c r="G267"/>
  <c r="F267"/>
  <c r="F260" s="1"/>
  <c r="E267"/>
  <c r="D267"/>
  <c r="C267"/>
  <c r="B267"/>
  <c r="B260" s="1"/>
  <c r="W266"/>
  <c r="W259" s="1"/>
  <c r="V266"/>
  <c r="U266"/>
  <c r="T266"/>
  <c r="T259" s="1"/>
  <c r="S266"/>
  <c r="R266"/>
  <c r="Q266"/>
  <c r="P266"/>
  <c r="P259" s="1"/>
  <c r="O266"/>
  <c r="O259" s="1"/>
  <c r="N266"/>
  <c r="M266"/>
  <c r="L266"/>
  <c r="L259" s="1"/>
  <c r="K266"/>
  <c r="J266"/>
  <c r="I266"/>
  <c r="H266"/>
  <c r="H259" s="1"/>
  <c r="G266"/>
  <c r="G259" s="1"/>
  <c r="F266"/>
  <c r="E266"/>
  <c r="D266"/>
  <c r="D259" s="1"/>
  <c r="C266"/>
  <c r="B266"/>
  <c r="W265"/>
  <c r="V265"/>
  <c r="V258" s="1"/>
  <c r="U265"/>
  <c r="U258" s="1"/>
  <c r="T265"/>
  <c r="S265"/>
  <c r="R265"/>
  <c r="R258" s="1"/>
  <c r="Q265"/>
  <c r="P265"/>
  <c r="O265"/>
  <c r="N265"/>
  <c r="N258" s="1"/>
  <c r="M265"/>
  <c r="M258" s="1"/>
  <c r="L265"/>
  <c r="K265"/>
  <c r="J265"/>
  <c r="J258" s="1"/>
  <c r="I265"/>
  <c r="H265"/>
  <c r="G265"/>
  <c r="F265"/>
  <c r="F258" s="1"/>
  <c r="E265"/>
  <c r="E258" s="1"/>
  <c r="D265"/>
  <c r="C265"/>
  <c r="B265"/>
  <c r="B258" s="1"/>
  <c r="U260"/>
  <c r="M260"/>
  <c r="E260"/>
  <c r="D260"/>
  <c r="S259"/>
  <c r="K259"/>
  <c r="C259"/>
  <c r="Q258"/>
  <c r="I258"/>
  <c r="D258"/>
  <c r="W251"/>
  <c r="W498" s="1"/>
  <c r="V251"/>
  <c r="V498" s="1"/>
  <c r="U251"/>
  <c r="U498" s="1"/>
  <c r="T251"/>
  <c r="T498" s="1"/>
  <c r="S251"/>
  <c r="S498" s="1"/>
  <c r="R251"/>
  <c r="R498" s="1"/>
  <c r="Q251"/>
  <c r="Q498" s="1"/>
  <c r="P251"/>
  <c r="P498" s="1"/>
  <c r="O251"/>
  <c r="O498" s="1"/>
  <c r="N251"/>
  <c r="N498" s="1"/>
  <c r="M251"/>
  <c r="M498" s="1"/>
  <c r="L251"/>
  <c r="L498" s="1"/>
  <c r="K251"/>
  <c r="K498" s="1"/>
  <c r="J251"/>
  <c r="J498" s="1"/>
  <c r="I251"/>
  <c r="I498" s="1"/>
  <c r="H251"/>
  <c r="H498" s="1"/>
  <c r="G251"/>
  <c r="G498" s="1"/>
  <c r="F251"/>
  <c r="F498" s="1"/>
  <c r="E251"/>
  <c r="E498" s="1"/>
  <c r="D251"/>
  <c r="D498" s="1"/>
  <c r="C251"/>
  <c r="C498" s="1"/>
  <c r="B251"/>
  <c r="B498" s="1"/>
  <c r="W250"/>
  <c r="W497" s="1"/>
  <c r="V250"/>
  <c r="V497" s="1"/>
  <c r="U250"/>
  <c r="U497" s="1"/>
  <c r="T250"/>
  <c r="T497" s="1"/>
  <c r="S250"/>
  <c r="S497" s="1"/>
  <c r="R250"/>
  <c r="R497" s="1"/>
  <c r="Q250"/>
  <c r="Q497" s="1"/>
  <c r="P250"/>
  <c r="P497" s="1"/>
  <c r="O250"/>
  <c r="O497" s="1"/>
  <c r="N250"/>
  <c r="N497" s="1"/>
  <c r="M250"/>
  <c r="M497" s="1"/>
  <c r="L250"/>
  <c r="L497" s="1"/>
  <c r="K250"/>
  <c r="K497" s="1"/>
  <c r="J250"/>
  <c r="J497" s="1"/>
  <c r="I250"/>
  <c r="I497" s="1"/>
  <c r="H250"/>
  <c r="H497" s="1"/>
  <c r="G250"/>
  <c r="G497" s="1"/>
  <c r="F250"/>
  <c r="F497" s="1"/>
  <c r="E250"/>
  <c r="E497" s="1"/>
  <c r="D250"/>
  <c r="D497" s="1"/>
  <c r="C250"/>
  <c r="C497" s="1"/>
  <c r="B250"/>
  <c r="B497" s="1"/>
  <c r="W249"/>
  <c r="W496" s="1"/>
  <c r="V249"/>
  <c r="V496" s="1"/>
  <c r="U249"/>
  <c r="U496" s="1"/>
  <c r="T249"/>
  <c r="T496" s="1"/>
  <c r="S249"/>
  <c r="S496" s="1"/>
  <c r="R249"/>
  <c r="R496" s="1"/>
  <c r="Q249"/>
  <c r="Q496" s="1"/>
  <c r="P249"/>
  <c r="P496" s="1"/>
  <c r="O249"/>
  <c r="O496" s="1"/>
  <c r="N249"/>
  <c r="N496" s="1"/>
  <c r="M249"/>
  <c r="M496" s="1"/>
  <c r="L249"/>
  <c r="L496" s="1"/>
  <c r="K249"/>
  <c r="K496" s="1"/>
  <c r="J249"/>
  <c r="J496" s="1"/>
  <c r="I249"/>
  <c r="I496" s="1"/>
  <c r="H249"/>
  <c r="H496" s="1"/>
  <c r="G249"/>
  <c r="G496" s="1"/>
  <c r="F249"/>
  <c r="F496" s="1"/>
  <c r="E249"/>
  <c r="E496" s="1"/>
  <c r="D249"/>
  <c r="D496" s="1"/>
  <c r="C249"/>
  <c r="C496" s="1"/>
  <c r="B249"/>
  <c r="B496" s="1"/>
  <c r="W248"/>
  <c r="W495" s="1"/>
  <c r="V248"/>
  <c r="V495" s="1"/>
  <c r="U248"/>
  <c r="T248"/>
  <c r="T495" s="1"/>
  <c r="S248"/>
  <c r="S495" s="1"/>
  <c r="R248"/>
  <c r="R495" s="1"/>
  <c r="Q248"/>
  <c r="P248"/>
  <c r="P495" s="1"/>
  <c r="O248"/>
  <c r="O495" s="1"/>
  <c r="N248"/>
  <c r="M248"/>
  <c r="L248"/>
  <c r="L495" s="1"/>
  <c r="K248"/>
  <c r="K495" s="1"/>
  <c r="J248"/>
  <c r="J495" s="1"/>
  <c r="I248"/>
  <c r="H248"/>
  <c r="H495" s="1"/>
  <c r="G248"/>
  <c r="G495" s="1"/>
  <c r="F248"/>
  <c r="F495" s="1"/>
  <c r="E248"/>
  <c r="D248"/>
  <c r="D495" s="1"/>
  <c r="C248"/>
  <c r="C495" s="1"/>
  <c r="B248"/>
  <c r="B495" s="1"/>
  <c r="W247"/>
  <c r="V247"/>
  <c r="V494" s="1"/>
  <c r="U247"/>
  <c r="U494" s="1"/>
  <c r="T247"/>
  <c r="T494" s="1"/>
  <c r="S247"/>
  <c r="R247"/>
  <c r="R494" s="1"/>
  <c r="Q247"/>
  <c r="Q494" s="1"/>
  <c r="P247"/>
  <c r="O247"/>
  <c r="N247"/>
  <c r="N494" s="1"/>
  <c r="M247"/>
  <c r="M494" s="1"/>
  <c r="L247"/>
  <c r="L494" s="1"/>
  <c r="K247"/>
  <c r="J247"/>
  <c r="J494" s="1"/>
  <c r="I247"/>
  <c r="I494" s="1"/>
  <c r="H247"/>
  <c r="H494" s="1"/>
  <c r="G247"/>
  <c r="F247"/>
  <c r="F494" s="1"/>
  <c r="E247"/>
  <c r="E494" s="1"/>
  <c r="D247"/>
  <c r="D494" s="1"/>
  <c r="C247"/>
  <c r="B247"/>
  <c r="B494" s="1"/>
  <c r="W246"/>
  <c r="W493" s="1"/>
  <c r="V246"/>
  <c r="V493" s="1"/>
  <c r="U246"/>
  <c r="T246"/>
  <c r="T493" s="1"/>
  <c r="S246"/>
  <c r="S493" s="1"/>
  <c r="R246"/>
  <c r="R493" s="1"/>
  <c r="Q246"/>
  <c r="P246"/>
  <c r="P493" s="1"/>
  <c r="O246"/>
  <c r="O493" s="1"/>
  <c r="N246"/>
  <c r="M246"/>
  <c r="L246"/>
  <c r="L493" s="1"/>
  <c r="K246"/>
  <c r="K493" s="1"/>
  <c r="J246"/>
  <c r="J493" s="1"/>
  <c r="I246"/>
  <c r="H246"/>
  <c r="H493" s="1"/>
  <c r="G246"/>
  <c r="G493" s="1"/>
  <c r="F246"/>
  <c r="E246"/>
  <c r="D246"/>
  <c r="D493" s="1"/>
  <c r="C246"/>
  <c r="C493" s="1"/>
  <c r="B246"/>
  <c r="B493" s="1"/>
  <c r="W241"/>
  <c r="W488" s="1"/>
  <c r="D240"/>
  <c r="D487" s="1"/>
  <c r="C239"/>
  <c r="C486" s="1"/>
  <c r="W232"/>
  <c r="V232"/>
  <c r="U232"/>
  <c r="T232"/>
  <c r="S232"/>
  <c r="R232"/>
  <c r="Q232"/>
  <c r="P232"/>
  <c r="O232"/>
  <c r="N232"/>
  <c r="M232"/>
  <c r="L232"/>
  <c r="K232"/>
  <c r="J232"/>
  <c r="I232"/>
  <c r="H232"/>
  <c r="G232"/>
  <c r="F232"/>
  <c r="E232"/>
  <c r="D232"/>
  <c r="C232"/>
  <c r="B232"/>
  <c r="W231"/>
  <c r="V231"/>
  <c r="U231"/>
  <c r="T231"/>
  <c r="S231"/>
  <c r="R231"/>
  <c r="Q231"/>
  <c r="P231"/>
  <c r="O231"/>
  <c r="N231"/>
  <c r="M231"/>
  <c r="L231"/>
  <c r="K231"/>
  <c r="J231"/>
  <c r="I231"/>
  <c r="H231"/>
  <c r="G231"/>
  <c r="F231"/>
  <c r="E231"/>
  <c r="D231"/>
  <c r="C231"/>
  <c r="B231"/>
  <c r="W230"/>
  <c r="V230"/>
  <c r="U230"/>
  <c r="T230"/>
  <c r="T220" s="1"/>
  <c r="S230"/>
  <c r="R230"/>
  <c r="Q230"/>
  <c r="P230"/>
  <c r="O230"/>
  <c r="N230"/>
  <c r="M230"/>
  <c r="L230"/>
  <c r="K230"/>
  <c r="J230"/>
  <c r="I230"/>
  <c r="H230"/>
  <c r="G230"/>
  <c r="F230"/>
  <c r="E230"/>
  <c r="D230"/>
  <c r="C230"/>
  <c r="B230"/>
  <c r="W229"/>
  <c r="V229"/>
  <c r="U229"/>
  <c r="T229"/>
  <c r="T222" s="1"/>
  <c r="S229"/>
  <c r="R229"/>
  <c r="Q229"/>
  <c r="P229"/>
  <c r="P222" s="1"/>
  <c r="O229"/>
  <c r="N229"/>
  <c r="M229"/>
  <c r="L229"/>
  <c r="L222" s="1"/>
  <c r="K229"/>
  <c r="J229"/>
  <c r="I229"/>
  <c r="H229"/>
  <c r="G229"/>
  <c r="F229"/>
  <c r="E229"/>
  <c r="D229"/>
  <c r="D222" s="1"/>
  <c r="C229"/>
  <c r="B229"/>
  <c r="W228"/>
  <c r="V228"/>
  <c r="V221" s="1"/>
  <c r="U228"/>
  <c r="T228"/>
  <c r="S228"/>
  <c r="R228"/>
  <c r="R221" s="1"/>
  <c r="Q228"/>
  <c r="P228"/>
  <c r="O228"/>
  <c r="N228"/>
  <c r="N221" s="1"/>
  <c r="M228"/>
  <c r="L228"/>
  <c r="K228"/>
  <c r="J228"/>
  <c r="J221" s="1"/>
  <c r="I228"/>
  <c r="H228"/>
  <c r="G228"/>
  <c r="F228"/>
  <c r="E228"/>
  <c r="D228"/>
  <c r="C228"/>
  <c r="B228"/>
  <c r="B221" s="1"/>
  <c r="W227"/>
  <c r="V227"/>
  <c r="U227"/>
  <c r="T227"/>
  <c r="S227"/>
  <c r="R227"/>
  <c r="Q227"/>
  <c r="P227"/>
  <c r="P220" s="1"/>
  <c r="O227"/>
  <c r="N227"/>
  <c r="M227"/>
  <c r="L227"/>
  <c r="L220" s="1"/>
  <c r="K227"/>
  <c r="J227"/>
  <c r="I227"/>
  <c r="H227"/>
  <c r="H220" s="1"/>
  <c r="G227"/>
  <c r="F227"/>
  <c r="E227"/>
  <c r="D227"/>
  <c r="D220" s="1"/>
  <c r="C227"/>
  <c r="B227"/>
  <c r="H222"/>
  <c r="O221"/>
  <c r="F221"/>
  <c r="E220"/>
  <c r="C214"/>
  <c r="C309" s="1"/>
  <c r="W213"/>
  <c r="V213"/>
  <c r="U213"/>
  <c r="T213"/>
  <c r="S213"/>
  <c r="R213"/>
  <c r="Q213"/>
  <c r="P213"/>
  <c r="O213"/>
  <c r="N213"/>
  <c r="M213"/>
  <c r="L213"/>
  <c r="K213"/>
  <c r="J213"/>
  <c r="I213"/>
  <c r="H213"/>
  <c r="G213"/>
  <c r="F213"/>
  <c r="E213"/>
  <c r="D213"/>
  <c r="C213"/>
  <c r="B213"/>
  <c r="W212"/>
  <c r="V212"/>
  <c r="U212"/>
  <c r="T212"/>
  <c r="S212"/>
  <c r="S202" s="1"/>
  <c r="R212"/>
  <c r="Q212"/>
  <c r="P212"/>
  <c r="O212"/>
  <c r="O202" s="1"/>
  <c r="N212"/>
  <c r="M212"/>
  <c r="L212"/>
  <c r="K212"/>
  <c r="J212"/>
  <c r="I212"/>
  <c r="H212"/>
  <c r="G212"/>
  <c r="F212"/>
  <c r="E212"/>
  <c r="D212"/>
  <c r="C212"/>
  <c r="B212"/>
  <c r="W211"/>
  <c r="V211"/>
  <c r="U211"/>
  <c r="U201" s="1"/>
  <c r="T211"/>
  <c r="S211"/>
  <c r="R211"/>
  <c r="Q211"/>
  <c r="P211"/>
  <c r="O211"/>
  <c r="N211"/>
  <c r="M211"/>
  <c r="L211"/>
  <c r="K211"/>
  <c r="J211"/>
  <c r="I211"/>
  <c r="I201" s="1"/>
  <c r="H211"/>
  <c r="G211"/>
  <c r="F211"/>
  <c r="E211"/>
  <c r="E201" s="1"/>
  <c r="D211"/>
  <c r="C211"/>
  <c r="B211"/>
  <c r="W210"/>
  <c r="V210"/>
  <c r="U210"/>
  <c r="T210"/>
  <c r="S210"/>
  <c r="R210"/>
  <c r="Q210"/>
  <c r="P210"/>
  <c r="O210"/>
  <c r="N210"/>
  <c r="M210"/>
  <c r="L210"/>
  <c r="K210"/>
  <c r="J210"/>
  <c r="I210"/>
  <c r="I203" s="1"/>
  <c r="H210"/>
  <c r="G210"/>
  <c r="F210"/>
  <c r="E210"/>
  <c r="D210"/>
  <c r="C210"/>
  <c r="B210"/>
  <c r="W209"/>
  <c r="V209"/>
  <c r="U209"/>
  <c r="T209"/>
  <c r="S209"/>
  <c r="R209"/>
  <c r="Q209"/>
  <c r="P209"/>
  <c r="O209"/>
  <c r="N209"/>
  <c r="M209"/>
  <c r="L209"/>
  <c r="K209"/>
  <c r="J209"/>
  <c r="I209"/>
  <c r="H209"/>
  <c r="G209"/>
  <c r="F209"/>
  <c r="E209"/>
  <c r="D209"/>
  <c r="C209"/>
  <c r="B209"/>
  <c r="W208"/>
  <c r="V208"/>
  <c r="U208"/>
  <c r="T208"/>
  <c r="S208"/>
  <c r="R208"/>
  <c r="Q208"/>
  <c r="P208"/>
  <c r="O208"/>
  <c r="N208"/>
  <c r="M208"/>
  <c r="L208"/>
  <c r="K208"/>
  <c r="J208"/>
  <c r="I208"/>
  <c r="H208"/>
  <c r="G208"/>
  <c r="F208"/>
  <c r="E208"/>
  <c r="D208"/>
  <c r="C208"/>
  <c r="B208"/>
  <c r="D204"/>
  <c r="D375" s="1"/>
  <c r="C204"/>
  <c r="C375" s="1"/>
  <c r="M203"/>
  <c r="C202"/>
  <c r="C195"/>
  <c r="D195" s="1"/>
  <c r="E195" s="1"/>
  <c r="F195" s="1"/>
  <c r="G195" s="1"/>
  <c r="H195" s="1"/>
  <c r="I195" s="1"/>
  <c r="J195" s="1"/>
  <c r="K195" s="1"/>
  <c r="L195" s="1"/>
  <c r="M195" s="1"/>
  <c r="N195" s="1"/>
  <c r="O195" s="1"/>
  <c r="P195" s="1"/>
  <c r="Q195" s="1"/>
  <c r="R195" s="1"/>
  <c r="S195" s="1"/>
  <c r="T195" s="1"/>
  <c r="U195" s="1"/>
  <c r="W194"/>
  <c r="V194"/>
  <c r="U194"/>
  <c r="U184" s="1"/>
  <c r="T194"/>
  <c r="S194"/>
  <c r="R194"/>
  <c r="Q194"/>
  <c r="Q184" s="1"/>
  <c r="P194"/>
  <c r="O194"/>
  <c r="N194"/>
  <c r="M194"/>
  <c r="M184" s="1"/>
  <c r="L194"/>
  <c r="K194"/>
  <c r="J194"/>
  <c r="I194"/>
  <c r="I184" s="1"/>
  <c r="H194"/>
  <c r="G194"/>
  <c r="F194"/>
  <c r="E194"/>
  <c r="E184" s="1"/>
  <c r="D194"/>
  <c r="C194"/>
  <c r="B194"/>
  <c r="W193"/>
  <c r="W183" s="1"/>
  <c r="V193"/>
  <c r="U193"/>
  <c r="T193"/>
  <c r="S193"/>
  <c r="S183" s="1"/>
  <c r="R193"/>
  <c r="Q193"/>
  <c r="P193"/>
  <c r="O193"/>
  <c r="O183" s="1"/>
  <c r="N193"/>
  <c r="M193"/>
  <c r="L193"/>
  <c r="K193"/>
  <c r="K183" s="1"/>
  <c r="J193"/>
  <c r="I193"/>
  <c r="H193"/>
  <c r="G193"/>
  <c r="G183" s="1"/>
  <c r="F193"/>
  <c r="E193"/>
  <c r="D193"/>
  <c r="C193"/>
  <c r="C183" s="1"/>
  <c r="B193"/>
  <c r="W192"/>
  <c r="V192"/>
  <c r="U192"/>
  <c r="U182" s="1"/>
  <c r="T192"/>
  <c r="S192"/>
  <c r="R192"/>
  <c r="Q192"/>
  <c r="Q182" s="1"/>
  <c r="P192"/>
  <c r="O192"/>
  <c r="N192"/>
  <c r="M192"/>
  <c r="M182" s="1"/>
  <c r="L192"/>
  <c r="K192"/>
  <c r="J192"/>
  <c r="I192"/>
  <c r="I182" s="1"/>
  <c r="H192"/>
  <c r="G192"/>
  <c r="F192"/>
  <c r="E192"/>
  <c r="E182" s="1"/>
  <c r="D192"/>
  <c r="C192"/>
  <c r="B192"/>
  <c r="W191"/>
  <c r="W184" s="1"/>
  <c r="V191"/>
  <c r="V184" s="1"/>
  <c r="U191"/>
  <c r="T191"/>
  <c r="S191"/>
  <c r="S184" s="1"/>
  <c r="R191"/>
  <c r="R184" s="1"/>
  <c r="Q191"/>
  <c r="P191"/>
  <c r="O191"/>
  <c r="O184" s="1"/>
  <c r="N191"/>
  <c r="M191"/>
  <c r="L191"/>
  <c r="K191"/>
  <c r="K184" s="1"/>
  <c r="J191"/>
  <c r="I191"/>
  <c r="H191"/>
  <c r="G191"/>
  <c r="G184" s="1"/>
  <c r="F191"/>
  <c r="F184" s="1"/>
  <c r="E191"/>
  <c r="D191"/>
  <c r="C191"/>
  <c r="C184" s="1"/>
  <c r="B191"/>
  <c r="B184" s="1"/>
  <c r="W190"/>
  <c r="V190"/>
  <c r="U190"/>
  <c r="U183" s="1"/>
  <c r="T190"/>
  <c r="T183" s="1"/>
  <c r="S190"/>
  <c r="R190"/>
  <c r="Q190"/>
  <c r="Q183" s="1"/>
  <c r="P190"/>
  <c r="O190"/>
  <c r="N190"/>
  <c r="M190"/>
  <c r="M183" s="1"/>
  <c r="L190"/>
  <c r="K190"/>
  <c r="J190"/>
  <c r="I190"/>
  <c r="I183" s="1"/>
  <c r="H190"/>
  <c r="H183" s="1"/>
  <c r="G190"/>
  <c r="F190"/>
  <c r="E190"/>
  <c r="E183" s="1"/>
  <c r="D190"/>
  <c r="C190"/>
  <c r="B190"/>
  <c r="W189"/>
  <c r="W182" s="1"/>
  <c r="V189"/>
  <c r="U189"/>
  <c r="T189"/>
  <c r="S189"/>
  <c r="S182" s="1"/>
  <c r="S186" s="1"/>
  <c r="R189"/>
  <c r="R182" s="1"/>
  <c r="Q189"/>
  <c r="P189"/>
  <c r="O189"/>
  <c r="O182" s="1"/>
  <c r="O186" s="1"/>
  <c r="N189"/>
  <c r="M189"/>
  <c r="L189"/>
  <c r="K189"/>
  <c r="J189"/>
  <c r="I189"/>
  <c r="H189"/>
  <c r="G189"/>
  <c r="G182" s="1"/>
  <c r="G186" s="1"/>
  <c r="F189"/>
  <c r="E189"/>
  <c r="D189"/>
  <c r="C189"/>
  <c r="C182" s="1"/>
  <c r="C186" s="1"/>
  <c r="B189"/>
  <c r="C185"/>
  <c r="D185" s="1"/>
  <c r="E185" s="1"/>
  <c r="F185" s="1"/>
  <c r="G185" s="1"/>
  <c r="H185" s="1"/>
  <c r="I185" s="1"/>
  <c r="J185" s="1"/>
  <c r="K185" s="1"/>
  <c r="L185" s="1"/>
  <c r="M185" s="1"/>
  <c r="N185" s="1"/>
  <c r="O185" s="1"/>
  <c r="P185" s="1"/>
  <c r="Q185" s="1"/>
  <c r="R185" s="1"/>
  <c r="S185" s="1"/>
  <c r="T185" s="1"/>
  <c r="U185" s="1"/>
  <c r="N184"/>
  <c r="L183"/>
  <c r="K182"/>
  <c r="K186" s="1"/>
  <c r="C176"/>
  <c r="D176" s="1"/>
  <c r="W175"/>
  <c r="W536" s="1"/>
  <c r="V175"/>
  <c r="V536" s="1"/>
  <c r="U175"/>
  <c r="U536" s="1"/>
  <c r="T175"/>
  <c r="T536" s="1"/>
  <c r="S175"/>
  <c r="S536" s="1"/>
  <c r="R175"/>
  <c r="R536" s="1"/>
  <c r="Q175"/>
  <c r="Q536" s="1"/>
  <c r="P175"/>
  <c r="P536" s="1"/>
  <c r="O175"/>
  <c r="O536" s="1"/>
  <c r="N175"/>
  <c r="N536" s="1"/>
  <c r="M175"/>
  <c r="M536" s="1"/>
  <c r="L175"/>
  <c r="L536" s="1"/>
  <c r="K175"/>
  <c r="K536" s="1"/>
  <c r="J175"/>
  <c r="J536" s="1"/>
  <c r="I175"/>
  <c r="I536" s="1"/>
  <c r="H175"/>
  <c r="H536" s="1"/>
  <c r="G175"/>
  <c r="G536" s="1"/>
  <c r="F175"/>
  <c r="F536" s="1"/>
  <c r="E175"/>
  <c r="D175"/>
  <c r="D536" s="1"/>
  <c r="C175"/>
  <c r="C536" s="1"/>
  <c r="B175"/>
  <c r="B536" s="1"/>
  <c r="W174"/>
  <c r="W535" s="1"/>
  <c r="V174"/>
  <c r="V535" s="1"/>
  <c r="U174"/>
  <c r="U535" s="1"/>
  <c r="T174"/>
  <c r="T535" s="1"/>
  <c r="S174"/>
  <c r="S535" s="1"/>
  <c r="R174"/>
  <c r="R535" s="1"/>
  <c r="Q174"/>
  <c r="Q535" s="1"/>
  <c r="P174"/>
  <c r="P535" s="1"/>
  <c r="O174"/>
  <c r="O535" s="1"/>
  <c r="N174"/>
  <c r="N535" s="1"/>
  <c r="M174"/>
  <c r="M535" s="1"/>
  <c r="L174"/>
  <c r="L535" s="1"/>
  <c r="K174"/>
  <c r="K535" s="1"/>
  <c r="J174"/>
  <c r="J535" s="1"/>
  <c r="I174"/>
  <c r="I535" s="1"/>
  <c r="H174"/>
  <c r="H535" s="1"/>
  <c r="G174"/>
  <c r="F174"/>
  <c r="F535" s="1"/>
  <c r="E174"/>
  <c r="E535" s="1"/>
  <c r="D174"/>
  <c r="D535" s="1"/>
  <c r="C174"/>
  <c r="C535" s="1"/>
  <c r="B174"/>
  <c r="B535" s="1"/>
  <c r="W173"/>
  <c r="W534" s="1"/>
  <c r="V173"/>
  <c r="V534" s="1"/>
  <c r="U173"/>
  <c r="U534" s="1"/>
  <c r="T173"/>
  <c r="T534" s="1"/>
  <c r="S173"/>
  <c r="S534" s="1"/>
  <c r="R173"/>
  <c r="R534" s="1"/>
  <c r="Q173"/>
  <c r="Q534" s="1"/>
  <c r="P173"/>
  <c r="P534" s="1"/>
  <c r="O173"/>
  <c r="O534" s="1"/>
  <c r="N173"/>
  <c r="N534" s="1"/>
  <c r="M173"/>
  <c r="M534" s="1"/>
  <c r="L173"/>
  <c r="L534" s="1"/>
  <c r="K173"/>
  <c r="K534" s="1"/>
  <c r="J173"/>
  <c r="J534" s="1"/>
  <c r="I173"/>
  <c r="I534" s="1"/>
  <c r="H173"/>
  <c r="H534" s="1"/>
  <c r="G173"/>
  <c r="G534" s="1"/>
  <c r="F173"/>
  <c r="F534" s="1"/>
  <c r="E173"/>
  <c r="E534" s="1"/>
  <c r="D173"/>
  <c r="D534" s="1"/>
  <c r="C173"/>
  <c r="C534" s="1"/>
  <c r="B173"/>
  <c r="B534" s="1"/>
  <c r="W172"/>
  <c r="V172"/>
  <c r="V533" s="1"/>
  <c r="U172"/>
  <c r="U533" s="1"/>
  <c r="T172"/>
  <c r="T533" s="1"/>
  <c r="S172"/>
  <c r="R172"/>
  <c r="R533" s="1"/>
  <c r="Q172"/>
  <c r="Q533" s="1"/>
  <c r="P172"/>
  <c r="P533" s="1"/>
  <c r="O172"/>
  <c r="N172"/>
  <c r="N533" s="1"/>
  <c r="M172"/>
  <c r="M533" s="1"/>
  <c r="L172"/>
  <c r="L533" s="1"/>
  <c r="K172"/>
  <c r="J172"/>
  <c r="J533" s="1"/>
  <c r="I172"/>
  <c r="I533" s="1"/>
  <c r="H172"/>
  <c r="H533" s="1"/>
  <c r="G172"/>
  <c r="G533" s="1"/>
  <c r="F172"/>
  <c r="F533" s="1"/>
  <c r="E172"/>
  <c r="E533" s="1"/>
  <c r="D172"/>
  <c r="D533" s="1"/>
  <c r="C172"/>
  <c r="B172"/>
  <c r="B533" s="1"/>
  <c r="W171"/>
  <c r="W532" s="1"/>
  <c r="V171"/>
  <c r="V532" s="1"/>
  <c r="U171"/>
  <c r="T171"/>
  <c r="T532" s="1"/>
  <c r="S171"/>
  <c r="S532" s="1"/>
  <c r="R171"/>
  <c r="R532" s="1"/>
  <c r="Q171"/>
  <c r="P171"/>
  <c r="P532" s="1"/>
  <c r="O171"/>
  <c r="O532" s="1"/>
  <c r="N171"/>
  <c r="N532" s="1"/>
  <c r="M171"/>
  <c r="L171"/>
  <c r="L532" s="1"/>
  <c r="K171"/>
  <c r="K532" s="1"/>
  <c r="J171"/>
  <c r="J532" s="1"/>
  <c r="I171"/>
  <c r="H171"/>
  <c r="H532" s="1"/>
  <c r="G171"/>
  <c r="G532" s="1"/>
  <c r="F171"/>
  <c r="F532" s="1"/>
  <c r="E171"/>
  <c r="E532" s="1"/>
  <c r="D171"/>
  <c r="D532" s="1"/>
  <c r="C171"/>
  <c r="C532" s="1"/>
  <c r="B171"/>
  <c r="B532" s="1"/>
  <c r="W170"/>
  <c r="V170"/>
  <c r="U170"/>
  <c r="U531" s="1"/>
  <c r="T170"/>
  <c r="T531" s="1"/>
  <c r="S170"/>
  <c r="R170"/>
  <c r="Q170"/>
  <c r="Q531" s="1"/>
  <c r="P170"/>
  <c r="P531" s="1"/>
  <c r="O170"/>
  <c r="N170"/>
  <c r="M170"/>
  <c r="M531" s="1"/>
  <c r="L170"/>
  <c r="L531" s="1"/>
  <c r="K170"/>
  <c r="J170"/>
  <c r="I170"/>
  <c r="I531" s="1"/>
  <c r="H170"/>
  <c r="H531" s="1"/>
  <c r="G170"/>
  <c r="G531" s="1"/>
  <c r="F170"/>
  <c r="F531" s="1"/>
  <c r="E170"/>
  <c r="E531" s="1"/>
  <c r="D170"/>
  <c r="D531" s="1"/>
  <c r="C170"/>
  <c r="C531" s="1"/>
  <c r="B170"/>
  <c r="B531" s="1"/>
  <c r="C166"/>
  <c r="C527" s="1"/>
  <c r="Q165"/>
  <c r="Q526" s="1"/>
  <c r="N165"/>
  <c r="N526" s="1"/>
  <c r="C164"/>
  <c r="C525" s="1"/>
  <c r="C157"/>
  <c r="C366" s="1"/>
  <c r="W156"/>
  <c r="V156"/>
  <c r="U156"/>
  <c r="U365" s="1"/>
  <c r="T156"/>
  <c r="T365" s="1"/>
  <c r="S156"/>
  <c r="R156"/>
  <c r="Q156"/>
  <c r="Q365" s="1"/>
  <c r="P156"/>
  <c r="P365" s="1"/>
  <c r="O156"/>
  <c r="N156"/>
  <c r="M156"/>
  <c r="M365" s="1"/>
  <c r="L156"/>
  <c r="L365" s="1"/>
  <c r="K156"/>
  <c r="J156"/>
  <c r="I156"/>
  <c r="I365" s="1"/>
  <c r="H156"/>
  <c r="H365" s="1"/>
  <c r="G156"/>
  <c r="F156"/>
  <c r="E156"/>
  <c r="E365" s="1"/>
  <c r="D156"/>
  <c r="D365" s="1"/>
  <c r="C156"/>
  <c r="B156"/>
  <c r="W155"/>
  <c r="W364" s="1"/>
  <c r="V155"/>
  <c r="V364" s="1"/>
  <c r="U155"/>
  <c r="T155"/>
  <c r="S155"/>
  <c r="S364" s="1"/>
  <c r="R155"/>
  <c r="R364" s="1"/>
  <c r="Q155"/>
  <c r="P155"/>
  <c r="O155"/>
  <c r="O364" s="1"/>
  <c r="N155"/>
  <c r="N364" s="1"/>
  <c r="M155"/>
  <c r="L155"/>
  <c r="K155"/>
  <c r="K364" s="1"/>
  <c r="J155"/>
  <c r="J364" s="1"/>
  <c r="I155"/>
  <c r="H155"/>
  <c r="G155"/>
  <c r="G364" s="1"/>
  <c r="F155"/>
  <c r="F364" s="1"/>
  <c r="E155"/>
  <c r="D155"/>
  <c r="C155"/>
  <c r="C364" s="1"/>
  <c r="B155"/>
  <c r="B364" s="1"/>
  <c r="W154"/>
  <c r="V154"/>
  <c r="U154"/>
  <c r="U363" s="1"/>
  <c r="T154"/>
  <c r="T363" s="1"/>
  <c r="S154"/>
  <c r="R154"/>
  <c r="Q154"/>
  <c r="Q363" s="1"/>
  <c r="P154"/>
  <c r="P363" s="1"/>
  <c r="O154"/>
  <c r="N154"/>
  <c r="M154"/>
  <c r="M363" s="1"/>
  <c r="L154"/>
  <c r="L363" s="1"/>
  <c r="K154"/>
  <c r="J154"/>
  <c r="I154"/>
  <c r="I363" s="1"/>
  <c r="H154"/>
  <c r="H363" s="1"/>
  <c r="G154"/>
  <c r="F154"/>
  <c r="E154"/>
  <c r="E363" s="1"/>
  <c r="D154"/>
  <c r="D363" s="1"/>
  <c r="C154"/>
  <c r="C363" s="1"/>
  <c r="B154"/>
  <c r="B363" s="1"/>
  <c r="W153"/>
  <c r="W362" s="1"/>
  <c r="V153"/>
  <c r="V362" s="1"/>
  <c r="U153"/>
  <c r="U362" s="1"/>
  <c r="T153"/>
  <c r="T362" s="1"/>
  <c r="S153"/>
  <c r="S362" s="1"/>
  <c r="R153"/>
  <c r="R362" s="1"/>
  <c r="Q153"/>
  <c r="Q362" s="1"/>
  <c r="P153"/>
  <c r="P362" s="1"/>
  <c r="O153"/>
  <c r="O362" s="1"/>
  <c r="N153"/>
  <c r="N362" s="1"/>
  <c r="M153"/>
  <c r="M362" s="1"/>
  <c r="L153"/>
  <c r="L362" s="1"/>
  <c r="K153"/>
  <c r="K362" s="1"/>
  <c r="J153"/>
  <c r="J362" s="1"/>
  <c r="I153"/>
  <c r="I362" s="1"/>
  <c r="H153"/>
  <c r="H362" s="1"/>
  <c r="G153"/>
  <c r="G362" s="1"/>
  <c r="F153"/>
  <c r="F362" s="1"/>
  <c r="E153"/>
  <c r="E362" s="1"/>
  <c r="D153"/>
  <c r="D362" s="1"/>
  <c r="C153"/>
  <c r="C362" s="1"/>
  <c r="B153"/>
  <c r="B362" s="1"/>
  <c r="W152"/>
  <c r="W361" s="1"/>
  <c r="V152"/>
  <c r="V361" s="1"/>
  <c r="U152"/>
  <c r="U361" s="1"/>
  <c r="T152"/>
  <c r="T361" s="1"/>
  <c r="S152"/>
  <c r="S361" s="1"/>
  <c r="R152"/>
  <c r="R361" s="1"/>
  <c r="Q152"/>
  <c r="Q361" s="1"/>
  <c r="P152"/>
  <c r="P361" s="1"/>
  <c r="O152"/>
  <c r="O361" s="1"/>
  <c r="N152"/>
  <c r="N361" s="1"/>
  <c r="M152"/>
  <c r="M361" s="1"/>
  <c r="L152"/>
  <c r="L361" s="1"/>
  <c r="K152"/>
  <c r="K361" s="1"/>
  <c r="J152"/>
  <c r="J361" s="1"/>
  <c r="I152"/>
  <c r="I361" s="1"/>
  <c r="H152"/>
  <c r="H361" s="1"/>
  <c r="G152"/>
  <c r="G361" s="1"/>
  <c r="F152"/>
  <c r="F361" s="1"/>
  <c r="E152"/>
  <c r="E361" s="1"/>
  <c r="D152"/>
  <c r="D361" s="1"/>
  <c r="C152"/>
  <c r="C361" s="1"/>
  <c r="B152"/>
  <c r="B361" s="1"/>
  <c r="W151"/>
  <c r="W360" s="1"/>
  <c r="V151"/>
  <c r="V360" s="1"/>
  <c r="U151"/>
  <c r="U360" s="1"/>
  <c r="T151"/>
  <c r="T360" s="1"/>
  <c r="S151"/>
  <c r="S360" s="1"/>
  <c r="R151"/>
  <c r="R360" s="1"/>
  <c r="Q151"/>
  <c r="Q360" s="1"/>
  <c r="P151"/>
  <c r="P360" s="1"/>
  <c r="O151"/>
  <c r="O360" s="1"/>
  <c r="N151"/>
  <c r="N360" s="1"/>
  <c r="M151"/>
  <c r="M360" s="1"/>
  <c r="L151"/>
  <c r="L360" s="1"/>
  <c r="K151"/>
  <c r="K360" s="1"/>
  <c r="J151"/>
  <c r="J360" s="1"/>
  <c r="I151"/>
  <c r="I360" s="1"/>
  <c r="H151"/>
  <c r="H360" s="1"/>
  <c r="G151"/>
  <c r="G360" s="1"/>
  <c r="F151"/>
  <c r="F360" s="1"/>
  <c r="E151"/>
  <c r="E360" s="1"/>
  <c r="D151"/>
  <c r="D360" s="1"/>
  <c r="C151"/>
  <c r="C360" s="1"/>
  <c r="B151"/>
  <c r="B360" s="1"/>
  <c r="D147"/>
  <c r="C147"/>
  <c r="C356" s="1"/>
  <c r="Q146"/>
  <c r="Q355" s="1"/>
  <c r="P146"/>
  <c r="P355" s="1"/>
  <c r="W145"/>
  <c r="W354" s="1"/>
  <c r="G145"/>
  <c r="G354" s="1"/>
  <c r="M144"/>
  <c r="M353" s="1"/>
  <c r="D138"/>
  <c r="E138" s="1"/>
  <c r="F138" s="1"/>
  <c r="G138" s="1"/>
  <c r="H138" s="1"/>
  <c r="I138" s="1"/>
  <c r="J138" s="1"/>
  <c r="K138" s="1"/>
  <c r="L138" s="1"/>
  <c r="M138" s="1"/>
  <c r="N138" s="1"/>
  <c r="O138" s="1"/>
  <c r="P138" s="1"/>
  <c r="Q138" s="1"/>
  <c r="R138" s="1"/>
  <c r="S138" s="1"/>
  <c r="T138" s="1"/>
  <c r="U138" s="1"/>
  <c r="C138"/>
  <c r="W137"/>
  <c r="V137"/>
  <c r="U137"/>
  <c r="U127" s="1"/>
  <c r="T137"/>
  <c r="S137"/>
  <c r="R137"/>
  <c r="Q137"/>
  <c r="P137"/>
  <c r="O137"/>
  <c r="N137"/>
  <c r="M137"/>
  <c r="M127" s="1"/>
  <c r="L137"/>
  <c r="K137"/>
  <c r="J137"/>
  <c r="I137"/>
  <c r="H137"/>
  <c r="G137"/>
  <c r="F137"/>
  <c r="E137"/>
  <c r="D137"/>
  <c r="C137"/>
  <c r="B137"/>
  <c r="W136"/>
  <c r="W126" s="1"/>
  <c r="V136"/>
  <c r="U136"/>
  <c r="T136"/>
  <c r="S136"/>
  <c r="S126" s="1"/>
  <c r="R136"/>
  <c r="Q136"/>
  <c r="P136"/>
  <c r="O136"/>
  <c r="O126" s="1"/>
  <c r="N136"/>
  <c r="M136"/>
  <c r="L136"/>
  <c r="K136"/>
  <c r="J136"/>
  <c r="I136"/>
  <c r="H136"/>
  <c r="G136"/>
  <c r="G126" s="1"/>
  <c r="F136"/>
  <c r="E136"/>
  <c r="D136"/>
  <c r="C136"/>
  <c r="C126" s="1"/>
  <c r="B136"/>
  <c r="W135"/>
  <c r="V135"/>
  <c r="U135"/>
  <c r="U125" s="1"/>
  <c r="T135"/>
  <c r="S135"/>
  <c r="R135"/>
  <c r="Q135"/>
  <c r="Q125" s="1"/>
  <c r="P135"/>
  <c r="O135"/>
  <c r="N135"/>
  <c r="M135"/>
  <c r="M125" s="1"/>
  <c r="L135"/>
  <c r="K135"/>
  <c r="J135"/>
  <c r="I135"/>
  <c r="I125" s="1"/>
  <c r="H135"/>
  <c r="G135"/>
  <c r="F135"/>
  <c r="E135"/>
  <c r="E125" s="1"/>
  <c r="D135"/>
  <c r="C135"/>
  <c r="B135"/>
  <c r="W134"/>
  <c r="W127" s="1"/>
  <c r="V134"/>
  <c r="U134"/>
  <c r="T134"/>
  <c r="S134"/>
  <c r="R134"/>
  <c r="Q134"/>
  <c r="Q127" s="1"/>
  <c r="P134"/>
  <c r="O134"/>
  <c r="O127" s="1"/>
  <c r="N134"/>
  <c r="M134"/>
  <c r="L134"/>
  <c r="K134"/>
  <c r="K127" s="1"/>
  <c r="J134"/>
  <c r="I134"/>
  <c r="H134"/>
  <c r="G134"/>
  <c r="G127" s="1"/>
  <c r="F134"/>
  <c r="E134"/>
  <c r="E127" s="1"/>
  <c r="D134"/>
  <c r="C134"/>
  <c r="C127" s="1"/>
  <c r="B134"/>
  <c r="W133"/>
  <c r="V133"/>
  <c r="U133"/>
  <c r="U126" s="1"/>
  <c r="T133"/>
  <c r="S133"/>
  <c r="R133"/>
  <c r="Q133"/>
  <c r="P133"/>
  <c r="O133"/>
  <c r="N133"/>
  <c r="M133"/>
  <c r="M126" s="1"/>
  <c r="L133"/>
  <c r="K133"/>
  <c r="K126" s="1"/>
  <c r="J133"/>
  <c r="I133"/>
  <c r="I126" s="1"/>
  <c r="H133"/>
  <c r="G133"/>
  <c r="F133"/>
  <c r="E133"/>
  <c r="E126" s="1"/>
  <c r="D133"/>
  <c r="C133"/>
  <c r="B133"/>
  <c r="W132"/>
  <c r="V132"/>
  <c r="U132"/>
  <c r="T132"/>
  <c r="S132"/>
  <c r="S125" s="1"/>
  <c r="R132"/>
  <c r="Q132"/>
  <c r="P132"/>
  <c r="O132"/>
  <c r="O125" s="1"/>
  <c r="N132"/>
  <c r="M132"/>
  <c r="L132"/>
  <c r="K132"/>
  <c r="K125" s="1"/>
  <c r="J132"/>
  <c r="I132"/>
  <c r="H132"/>
  <c r="G132"/>
  <c r="F132"/>
  <c r="E132"/>
  <c r="D132"/>
  <c r="C132"/>
  <c r="C125" s="1"/>
  <c r="B132"/>
  <c r="C128"/>
  <c r="S127"/>
  <c r="I127"/>
  <c r="Q126"/>
  <c r="W125"/>
  <c r="G125"/>
  <c r="C119"/>
  <c r="C404" s="1"/>
  <c r="W118"/>
  <c r="V118"/>
  <c r="U118"/>
  <c r="T118"/>
  <c r="S118"/>
  <c r="R118"/>
  <c r="Q118"/>
  <c r="P118"/>
  <c r="O118"/>
  <c r="N118"/>
  <c r="M118"/>
  <c r="L118"/>
  <c r="K118"/>
  <c r="J118"/>
  <c r="J108" s="1"/>
  <c r="I118"/>
  <c r="H118"/>
  <c r="G118"/>
  <c r="F118"/>
  <c r="E118"/>
  <c r="D118"/>
  <c r="C118"/>
  <c r="B118"/>
  <c r="W117"/>
  <c r="V117"/>
  <c r="U117"/>
  <c r="T117"/>
  <c r="S117"/>
  <c r="R117"/>
  <c r="Q117"/>
  <c r="P117"/>
  <c r="O117"/>
  <c r="N117"/>
  <c r="M117"/>
  <c r="L117"/>
  <c r="K117"/>
  <c r="J117"/>
  <c r="I117"/>
  <c r="H117"/>
  <c r="G117"/>
  <c r="F117"/>
  <c r="E117"/>
  <c r="D117"/>
  <c r="C117"/>
  <c r="B117"/>
  <c r="W116"/>
  <c r="V116"/>
  <c r="V106" s="1"/>
  <c r="U116"/>
  <c r="T116"/>
  <c r="S116"/>
  <c r="R116"/>
  <c r="Q116"/>
  <c r="P116"/>
  <c r="O116"/>
  <c r="N116"/>
  <c r="M116"/>
  <c r="L116"/>
  <c r="K116"/>
  <c r="J116"/>
  <c r="I116"/>
  <c r="H116"/>
  <c r="G116"/>
  <c r="F116"/>
  <c r="E116"/>
  <c r="D116"/>
  <c r="C116"/>
  <c r="B116"/>
  <c r="W115"/>
  <c r="V115"/>
  <c r="U115"/>
  <c r="T115"/>
  <c r="S115"/>
  <c r="R115"/>
  <c r="Q115"/>
  <c r="P115"/>
  <c r="O115"/>
  <c r="N115"/>
  <c r="M115"/>
  <c r="L115"/>
  <c r="K115"/>
  <c r="J115"/>
  <c r="I115"/>
  <c r="H115"/>
  <c r="G115"/>
  <c r="F115"/>
  <c r="E115"/>
  <c r="D115"/>
  <c r="C115"/>
  <c r="B115"/>
  <c r="W114"/>
  <c r="V114"/>
  <c r="U114"/>
  <c r="T114"/>
  <c r="S114"/>
  <c r="R114"/>
  <c r="Q114"/>
  <c r="P114"/>
  <c r="O114"/>
  <c r="N114"/>
  <c r="M114"/>
  <c r="L114"/>
  <c r="K114"/>
  <c r="J114"/>
  <c r="I114"/>
  <c r="H114"/>
  <c r="G114"/>
  <c r="F114"/>
  <c r="E114"/>
  <c r="D114"/>
  <c r="C114"/>
  <c r="B114"/>
  <c r="W113"/>
  <c r="V113"/>
  <c r="U113"/>
  <c r="T113"/>
  <c r="S113"/>
  <c r="R113"/>
  <c r="Q113"/>
  <c r="P113"/>
  <c r="O113"/>
  <c r="N113"/>
  <c r="M113"/>
  <c r="L113"/>
  <c r="K113"/>
  <c r="J113"/>
  <c r="I113"/>
  <c r="H113"/>
  <c r="G113"/>
  <c r="F113"/>
  <c r="E113"/>
  <c r="D113"/>
  <c r="C113"/>
  <c r="B113"/>
  <c r="D109"/>
  <c r="E109" s="1"/>
  <c r="F109" s="1"/>
  <c r="G109" s="1"/>
  <c r="H109" s="1"/>
  <c r="I109" s="1"/>
  <c r="J109" s="1"/>
  <c r="K109" s="1"/>
  <c r="L109" s="1"/>
  <c r="M109" s="1"/>
  <c r="N109" s="1"/>
  <c r="O109" s="1"/>
  <c r="P109" s="1"/>
  <c r="Q109" s="1"/>
  <c r="R109" s="1"/>
  <c r="S109" s="1"/>
  <c r="T109" s="1"/>
  <c r="U109" s="1"/>
  <c r="C109"/>
  <c r="R108"/>
  <c r="B108"/>
  <c r="P107"/>
  <c r="H107"/>
  <c r="N106"/>
  <c r="F106"/>
  <c r="D100"/>
  <c r="D442" s="1"/>
  <c r="C100"/>
  <c r="C442" s="1"/>
  <c r="W99"/>
  <c r="W441" s="1"/>
  <c r="V99"/>
  <c r="V441" s="1"/>
  <c r="U99"/>
  <c r="U441" s="1"/>
  <c r="T99"/>
  <c r="T441" s="1"/>
  <c r="S99"/>
  <c r="S441" s="1"/>
  <c r="R99"/>
  <c r="R441" s="1"/>
  <c r="Q99"/>
  <c r="Q441" s="1"/>
  <c r="P99"/>
  <c r="P441" s="1"/>
  <c r="O99"/>
  <c r="O441" s="1"/>
  <c r="N99"/>
  <c r="N441" s="1"/>
  <c r="M99"/>
  <c r="M441" s="1"/>
  <c r="L99"/>
  <c r="L441" s="1"/>
  <c r="K99"/>
  <c r="K441" s="1"/>
  <c r="J99"/>
  <c r="J441" s="1"/>
  <c r="I99"/>
  <c r="I441" s="1"/>
  <c r="H99"/>
  <c r="H441" s="1"/>
  <c r="G99"/>
  <c r="G441" s="1"/>
  <c r="F99"/>
  <c r="F441" s="1"/>
  <c r="E99"/>
  <c r="E441" s="1"/>
  <c r="D99"/>
  <c r="D441" s="1"/>
  <c r="C99"/>
  <c r="C441" s="1"/>
  <c r="B99"/>
  <c r="B441" s="1"/>
  <c r="W98"/>
  <c r="W440" s="1"/>
  <c r="V98"/>
  <c r="V440" s="1"/>
  <c r="U98"/>
  <c r="U440" s="1"/>
  <c r="T98"/>
  <c r="T440" s="1"/>
  <c r="S98"/>
  <c r="S440" s="1"/>
  <c r="R98"/>
  <c r="R440" s="1"/>
  <c r="Q98"/>
  <c r="Q440" s="1"/>
  <c r="P98"/>
  <c r="P440" s="1"/>
  <c r="O98"/>
  <c r="O440" s="1"/>
  <c r="N98"/>
  <c r="N440" s="1"/>
  <c r="M98"/>
  <c r="M440" s="1"/>
  <c r="L98"/>
  <c r="L440" s="1"/>
  <c r="K98"/>
  <c r="K440" s="1"/>
  <c r="J98"/>
  <c r="J440" s="1"/>
  <c r="I98"/>
  <c r="I440" s="1"/>
  <c r="H98"/>
  <c r="H440" s="1"/>
  <c r="G98"/>
  <c r="G440" s="1"/>
  <c r="F98"/>
  <c r="F440" s="1"/>
  <c r="E98"/>
  <c r="E440" s="1"/>
  <c r="D98"/>
  <c r="D440" s="1"/>
  <c r="C98"/>
  <c r="C440" s="1"/>
  <c r="B98"/>
  <c r="B440" s="1"/>
  <c r="W97"/>
  <c r="W439" s="1"/>
  <c r="V97"/>
  <c r="U97"/>
  <c r="U439" s="1"/>
  <c r="T97"/>
  <c r="S97"/>
  <c r="S439" s="1"/>
  <c r="R97"/>
  <c r="Q97"/>
  <c r="Q439" s="1"/>
  <c r="P97"/>
  <c r="O97"/>
  <c r="O439" s="1"/>
  <c r="N97"/>
  <c r="M97"/>
  <c r="M439" s="1"/>
  <c r="L97"/>
  <c r="K97"/>
  <c r="K439" s="1"/>
  <c r="J97"/>
  <c r="I97"/>
  <c r="I439" s="1"/>
  <c r="H97"/>
  <c r="G97"/>
  <c r="G439" s="1"/>
  <c r="F97"/>
  <c r="E97"/>
  <c r="E439" s="1"/>
  <c r="D97"/>
  <c r="C97"/>
  <c r="C439" s="1"/>
  <c r="B97"/>
  <c r="W96"/>
  <c r="W438" s="1"/>
  <c r="V96"/>
  <c r="V438" s="1"/>
  <c r="U96"/>
  <c r="U438" s="1"/>
  <c r="T96"/>
  <c r="T438" s="1"/>
  <c r="S96"/>
  <c r="S438" s="1"/>
  <c r="R96"/>
  <c r="R438" s="1"/>
  <c r="Q96"/>
  <c r="Q438" s="1"/>
  <c r="P96"/>
  <c r="P438" s="1"/>
  <c r="O96"/>
  <c r="O438" s="1"/>
  <c r="N96"/>
  <c r="N438" s="1"/>
  <c r="M96"/>
  <c r="M438" s="1"/>
  <c r="L96"/>
  <c r="L438" s="1"/>
  <c r="K96"/>
  <c r="K438" s="1"/>
  <c r="J96"/>
  <c r="J438" s="1"/>
  <c r="I96"/>
  <c r="I438" s="1"/>
  <c r="H96"/>
  <c r="H438" s="1"/>
  <c r="G96"/>
  <c r="G438" s="1"/>
  <c r="F96"/>
  <c r="F438" s="1"/>
  <c r="E96"/>
  <c r="E438" s="1"/>
  <c r="D96"/>
  <c r="D438" s="1"/>
  <c r="C96"/>
  <c r="C438" s="1"/>
  <c r="B96"/>
  <c r="B438" s="1"/>
  <c r="W95"/>
  <c r="W437" s="1"/>
  <c r="V95"/>
  <c r="V437" s="1"/>
  <c r="U95"/>
  <c r="U437" s="1"/>
  <c r="T95"/>
  <c r="T437" s="1"/>
  <c r="S95"/>
  <c r="S437" s="1"/>
  <c r="R95"/>
  <c r="R437" s="1"/>
  <c r="Q95"/>
  <c r="Q437" s="1"/>
  <c r="P95"/>
  <c r="P437" s="1"/>
  <c r="O95"/>
  <c r="O437" s="1"/>
  <c r="N95"/>
  <c r="N437" s="1"/>
  <c r="M95"/>
  <c r="M437" s="1"/>
  <c r="L95"/>
  <c r="L437" s="1"/>
  <c r="K95"/>
  <c r="K437" s="1"/>
  <c r="J95"/>
  <c r="J437" s="1"/>
  <c r="I95"/>
  <c r="I437" s="1"/>
  <c r="H95"/>
  <c r="H437" s="1"/>
  <c r="G95"/>
  <c r="G437" s="1"/>
  <c r="F95"/>
  <c r="F437" s="1"/>
  <c r="E95"/>
  <c r="E437" s="1"/>
  <c r="D95"/>
  <c r="D437" s="1"/>
  <c r="C95"/>
  <c r="C437" s="1"/>
  <c r="B95"/>
  <c r="B437" s="1"/>
  <c r="W94"/>
  <c r="W436" s="1"/>
  <c r="V94"/>
  <c r="V436" s="1"/>
  <c r="U94"/>
  <c r="U436" s="1"/>
  <c r="T94"/>
  <c r="T436" s="1"/>
  <c r="S94"/>
  <c r="S436" s="1"/>
  <c r="R94"/>
  <c r="R436" s="1"/>
  <c r="Q94"/>
  <c r="Q436" s="1"/>
  <c r="P94"/>
  <c r="P436" s="1"/>
  <c r="O94"/>
  <c r="O436" s="1"/>
  <c r="N94"/>
  <c r="N436" s="1"/>
  <c r="M94"/>
  <c r="M436" s="1"/>
  <c r="L94"/>
  <c r="L436" s="1"/>
  <c r="K94"/>
  <c r="K436" s="1"/>
  <c r="J94"/>
  <c r="J436" s="1"/>
  <c r="I94"/>
  <c r="I436" s="1"/>
  <c r="H94"/>
  <c r="H436" s="1"/>
  <c r="G94"/>
  <c r="G436" s="1"/>
  <c r="F94"/>
  <c r="F436" s="1"/>
  <c r="E94"/>
  <c r="E436" s="1"/>
  <c r="D94"/>
  <c r="D436" s="1"/>
  <c r="C94"/>
  <c r="C436" s="1"/>
  <c r="B94"/>
  <c r="B436" s="1"/>
  <c r="C90"/>
  <c r="C432" s="1"/>
  <c r="S89"/>
  <c r="S431" s="1"/>
  <c r="J89"/>
  <c r="J431" s="1"/>
  <c r="V87"/>
  <c r="V429" s="1"/>
  <c r="W80"/>
  <c r="V80"/>
  <c r="V403" s="1"/>
  <c r="U80"/>
  <c r="T80"/>
  <c r="S80"/>
  <c r="R80"/>
  <c r="R403" s="1"/>
  <c r="Q80"/>
  <c r="P80"/>
  <c r="O80"/>
  <c r="N80"/>
  <c r="N403" s="1"/>
  <c r="M80"/>
  <c r="L80"/>
  <c r="K80"/>
  <c r="J80"/>
  <c r="J403" s="1"/>
  <c r="I80"/>
  <c r="H80"/>
  <c r="G80"/>
  <c r="F80"/>
  <c r="F403" s="1"/>
  <c r="E80"/>
  <c r="D80"/>
  <c r="C80"/>
  <c r="B80"/>
  <c r="B403" s="1"/>
  <c r="W79"/>
  <c r="V79"/>
  <c r="U79"/>
  <c r="T79"/>
  <c r="T402" s="1"/>
  <c r="S79"/>
  <c r="R79"/>
  <c r="Q79"/>
  <c r="P79"/>
  <c r="P402" s="1"/>
  <c r="O79"/>
  <c r="N79"/>
  <c r="M79"/>
  <c r="L79"/>
  <c r="L402" s="1"/>
  <c r="K79"/>
  <c r="J79"/>
  <c r="I79"/>
  <c r="H79"/>
  <c r="H402" s="1"/>
  <c r="G79"/>
  <c r="F79"/>
  <c r="E79"/>
  <c r="D79"/>
  <c r="D402" s="1"/>
  <c r="C79"/>
  <c r="B79"/>
  <c r="W78"/>
  <c r="V78"/>
  <c r="V401" s="1"/>
  <c r="U78"/>
  <c r="T78"/>
  <c r="S78"/>
  <c r="R78"/>
  <c r="R401" s="1"/>
  <c r="Q78"/>
  <c r="P78"/>
  <c r="O78"/>
  <c r="N78"/>
  <c r="N401" s="1"/>
  <c r="M78"/>
  <c r="L78"/>
  <c r="K78"/>
  <c r="J78"/>
  <c r="J401" s="1"/>
  <c r="I78"/>
  <c r="H78"/>
  <c r="G78"/>
  <c r="F78"/>
  <c r="F401" s="1"/>
  <c r="E78"/>
  <c r="D78"/>
  <c r="C78"/>
  <c r="B78"/>
  <c r="B401" s="1"/>
  <c r="W77"/>
  <c r="V77"/>
  <c r="V70" s="1"/>
  <c r="U77"/>
  <c r="T77"/>
  <c r="T400" s="1"/>
  <c r="S77"/>
  <c r="R77"/>
  <c r="Q77"/>
  <c r="P77"/>
  <c r="P400" s="1"/>
  <c r="O77"/>
  <c r="N77"/>
  <c r="M77"/>
  <c r="L77"/>
  <c r="L400" s="1"/>
  <c r="K77"/>
  <c r="J77"/>
  <c r="I77"/>
  <c r="H77"/>
  <c r="H400" s="1"/>
  <c r="G77"/>
  <c r="F77"/>
  <c r="E77"/>
  <c r="D77"/>
  <c r="D400" s="1"/>
  <c r="C77"/>
  <c r="B77"/>
  <c r="W76"/>
  <c r="V76"/>
  <c r="V399" s="1"/>
  <c r="U76"/>
  <c r="T76"/>
  <c r="S76"/>
  <c r="R76"/>
  <c r="R399" s="1"/>
  <c r="Q76"/>
  <c r="P76"/>
  <c r="O76"/>
  <c r="N76"/>
  <c r="N399" s="1"/>
  <c r="M76"/>
  <c r="L76"/>
  <c r="L69" s="1"/>
  <c r="K76"/>
  <c r="J76"/>
  <c r="J399" s="1"/>
  <c r="I76"/>
  <c r="H76"/>
  <c r="G76"/>
  <c r="F76"/>
  <c r="F399" s="1"/>
  <c r="E76"/>
  <c r="D76"/>
  <c r="C76"/>
  <c r="B76"/>
  <c r="B399" s="1"/>
  <c r="W75"/>
  <c r="V75"/>
  <c r="U75"/>
  <c r="T75"/>
  <c r="T398" s="1"/>
  <c r="S75"/>
  <c r="R75"/>
  <c r="Q75"/>
  <c r="P75"/>
  <c r="P398" s="1"/>
  <c r="O75"/>
  <c r="N75"/>
  <c r="M75"/>
  <c r="L75"/>
  <c r="L398" s="1"/>
  <c r="K75"/>
  <c r="J75"/>
  <c r="I75"/>
  <c r="H75"/>
  <c r="H398" s="1"/>
  <c r="G75"/>
  <c r="F75"/>
  <c r="E75"/>
  <c r="D75"/>
  <c r="D398" s="1"/>
  <c r="C75"/>
  <c r="B75"/>
  <c r="B68" s="1"/>
  <c r="C71"/>
  <c r="C394" s="1"/>
  <c r="C62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W59"/>
  <c r="V59"/>
  <c r="U59"/>
  <c r="U49" s="1"/>
  <c r="T59"/>
  <c r="S59"/>
  <c r="R59"/>
  <c r="Q59"/>
  <c r="Q49" s="1"/>
  <c r="P59"/>
  <c r="O59"/>
  <c r="N59"/>
  <c r="M59"/>
  <c r="M49" s="1"/>
  <c r="L59"/>
  <c r="K59"/>
  <c r="J59"/>
  <c r="I59"/>
  <c r="I49" s="1"/>
  <c r="H59"/>
  <c r="G59"/>
  <c r="F59"/>
  <c r="E59"/>
  <c r="E49" s="1"/>
  <c r="D59"/>
  <c r="C59"/>
  <c r="B59"/>
  <c r="W58"/>
  <c r="V58"/>
  <c r="U58"/>
  <c r="T58"/>
  <c r="S58"/>
  <c r="S51" s="1"/>
  <c r="R58"/>
  <c r="Q58"/>
  <c r="P58"/>
  <c r="O58"/>
  <c r="O51" s="1"/>
  <c r="N58"/>
  <c r="M58"/>
  <c r="L58"/>
  <c r="K58"/>
  <c r="K51" s="1"/>
  <c r="J58"/>
  <c r="I58"/>
  <c r="H58"/>
  <c r="G58"/>
  <c r="G51" s="1"/>
  <c r="F58"/>
  <c r="E58"/>
  <c r="D58"/>
  <c r="C58"/>
  <c r="C51" s="1"/>
  <c r="B58"/>
  <c r="W57"/>
  <c r="V57"/>
  <c r="U57"/>
  <c r="U50" s="1"/>
  <c r="T57"/>
  <c r="S57"/>
  <c r="R57"/>
  <c r="Q57"/>
  <c r="Q50" s="1"/>
  <c r="P57"/>
  <c r="O57"/>
  <c r="N57"/>
  <c r="M57"/>
  <c r="M50" s="1"/>
  <c r="L57"/>
  <c r="K57"/>
  <c r="J57"/>
  <c r="I57"/>
  <c r="I50" s="1"/>
  <c r="H57"/>
  <c r="G57"/>
  <c r="F57"/>
  <c r="E57"/>
  <c r="E50" s="1"/>
  <c r="D57"/>
  <c r="C57"/>
  <c r="B57"/>
  <c r="W56"/>
  <c r="W49" s="1"/>
  <c r="V56"/>
  <c r="U56"/>
  <c r="T56"/>
  <c r="S56"/>
  <c r="S49" s="1"/>
  <c r="R56"/>
  <c r="Q56"/>
  <c r="P56"/>
  <c r="O56"/>
  <c r="O49" s="1"/>
  <c r="N56"/>
  <c r="M56"/>
  <c r="L56"/>
  <c r="K56"/>
  <c r="K49" s="1"/>
  <c r="J56"/>
  <c r="I56"/>
  <c r="H56"/>
  <c r="G56"/>
  <c r="G49" s="1"/>
  <c r="F56"/>
  <c r="E56"/>
  <c r="D56"/>
  <c r="C56"/>
  <c r="C49" s="1"/>
  <c r="B56"/>
  <c r="D52"/>
  <c r="D451" s="1"/>
  <c r="C52"/>
  <c r="C451" s="1"/>
  <c r="W51"/>
  <c r="D43"/>
  <c r="C43"/>
  <c r="C480" s="1"/>
  <c r="W42"/>
  <c r="W479" s="1"/>
  <c r="V42"/>
  <c r="V479" s="1"/>
  <c r="U42"/>
  <c r="U479" s="1"/>
  <c r="T42"/>
  <c r="S42"/>
  <c r="S479" s="1"/>
  <c r="R42"/>
  <c r="R479" s="1"/>
  <c r="Q42"/>
  <c r="Q479" s="1"/>
  <c r="P42"/>
  <c r="O42"/>
  <c r="O479" s="1"/>
  <c r="N42"/>
  <c r="N479" s="1"/>
  <c r="M42"/>
  <c r="M479" s="1"/>
  <c r="L42"/>
  <c r="K42"/>
  <c r="K479" s="1"/>
  <c r="J42"/>
  <c r="J479" s="1"/>
  <c r="I42"/>
  <c r="I479" s="1"/>
  <c r="H42"/>
  <c r="G42"/>
  <c r="G479" s="1"/>
  <c r="F42"/>
  <c r="F479" s="1"/>
  <c r="E42"/>
  <c r="E479" s="1"/>
  <c r="D42"/>
  <c r="C42"/>
  <c r="C479" s="1"/>
  <c r="B42"/>
  <c r="B479" s="1"/>
  <c r="W41"/>
  <c r="W478" s="1"/>
  <c r="V41"/>
  <c r="U41"/>
  <c r="U478" s="1"/>
  <c r="T41"/>
  <c r="T478" s="1"/>
  <c r="S41"/>
  <c r="S478" s="1"/>
  <c r="R41"/>
  <c r="Q41"/>
  <c r="Q478" s="1"/>
  <c r="P41"/>
  <c r="P478" s="1"/>
  <c r="O41"/>
  <c r="O478" s="1"/>
  <c r="N41"/>
  <c r="M41"/>
  <c r="M478" s="1"/>
  <c r="L41"/>
  <c r="L478" s="1"/>
  <c r="K41"/>
  <c r="K478" s="1"/>
  <c r="J41"/>
  <c r="I41"/>
  <c r="I478" s="1"/>
  <c r="H41"/>
  <c r="H478" s="1"/>
  <c r="G41"/>
  <c r="G478" s="1"/>
  <c r="F41"/>
  <c r="E41"/>
  <c r="E478" s="1"/>
  <c r="D41"/>
  <c r="D478" s="1"/>
  <c r="C41"/>
  <c r="C478" s="1"/>
  <c r="B41"/>
  <c r="W40"/>
  <c r="W477" s="1"/>
  <c r="V40"/>
  <c r="V477" s="1"/>
  <c r="U40"/>
  <c r="U477" s="1"/>
  <c r="T40"/>
  <c r="S40"/>
  <c r="S477" s="1"/>
  <c r="R40"/>
  <c r="R477" s="1"/>
  <c r="Q40"/>
  <c r="Q477" s="1"/>
  <c r="P40"/>
  <c r="O40"/>
  <c r="O477" s="1"/>
  <c r="N40"/>
  <c r="N477" s="1"/>
  <c r="M40"/>
  <c r="M477" s="1"/>
  <c r="L40"/>
  <c r="K40"/>
  <c r="K477" s="1"/>
  <c r="J40"/>
  <c r="J477" s="1"/>
  <c r="I40"/>
  <c r="I477" s="1"/>
  <c r="H40"/>
  <c r="G40"/>
  <c r="G477" s="1"/>
  <c r="F40"/>
  <c r="F477" s="1"/>
  <c r="E40"/>
  <c r="E477" s="1"/>
  <c r="D40"/>
  <c r="C40"/>
  <c r="C477" s="1"/>
  <c r="B40"/>
  <c r="B477" s="1"/>
  <c r="W39"/>
  <c r="W476" s="1"/>
  <c r="V39"/>
  <c r="V32" s="1"/>
  <c r="U39"/>
  <c r="U476" s="1"/>
  <c r="T39"/>
  <c r="T476" s="1"/>
  <c r="S39"/>
  <c r="S476" s="1"/>
  <c r="R39"/>
  <c r="Q39"/>
  <c r="Q476" s="1"/>
  <c r="P39"/>
  <c r="P476" s="1"/>
  <c r="O39"/>
  <c r="O476" s="1"/>
  <c r="N39"/>
  <c r="M39"/>
  <c r="M476" s="1"/>
  <c r="L39"/>
  <c r="L476" s="1"/>
  <c r="K39"/>
  <c r="K476" s="1"/>
  <c r="J39"/>
  <c r="I39"/>
  <c r="I476" s="1"/>
  <c r="H39"/>
  <c r="H476" s="1"/>
  <c r="G39"/>
  <c r="G476" s="1"/>
  <c r="F39"/>
  <c r="E39"/>
  <c r="E476" s="1"/>
  <c r="D39"/>
  <c r="D476" s="1"/>
  <c r="C39"/>
  <c r="C476" s="1"/>
  <c r="B39"/>
  <c r="W38"/>
  <c r="W475" s="1"/>
  <c r="V38"/>
  <c r="V475" s="1"/>
  <c r="U38"/>
  <c r="U475" s="1"/>
  <c r="T38"/>
  <c r="S38"/>
  <c r="S475" s="1"/>
  <c r="R38"/>
  <c r="R475" s="1"/>
  <c r="Q38"/>
  <c r="Q475" s="1"/>
  <c r="P38"/>
  <c r="O38"/>
  <c r="O475" s="1"/>
  <c r="N38"/>
  <c r="N475" s="1"/>
  <c r="M38"/>
  <c r="M475" s="1"/>
  <c r="L38"/>
  <c r="K38"/>
  <c r="K475" s="1"/>
  <c r="J38"/>
  <c r="J475" s="1"/>
  <c r="I38"/>
  <c r="I475" s="1"/>
  <c r="H38"/>
  <c r="G38"/>
  <c r="G475" s="1"/>
  <c r="F38"/>
  <c r="F475" s="1"/>
  <c r="E38"/>
  <c r="E475" s="1"/>
  <c r="D38"/>
  <c r="C38"/>
  <c r="C475" s="1"/>
  <c r="B38"/>
  <c r="B475" s="1"/>
  <c r="W37"/>
  <c r="W474" s="1"/>
  <c r="V37"/>
  <c r="U37"/>
  <c r="U474" s="1"/>
  <c r="T37"/>
  <c r="T474" s="1"/>
  <c r="S37"/>
  <c r="S474" s="1"/>
  <c r="R37"/>
  <c r="Q37"/>
  <c r="Q474" s="1"/>
  <c r="P37"/>
  <c r="P474" s="1"/>
  <c r="O37"/>
  <c r="O474" s="1"/>
  <c r="N37"/>
  <c r="M37"/>
  <c r="M474" s="1"/>
  <c r="L37"/>
  <c r="L474" s="1"/>
  <c r="K37"/>
  <c r="K474" s="1"/>
  <c r="J37"/>
  <c r="I37"/>
  <c r="I474" s="1"/>
  <c r="H37"/>
  <c r="H474" s="1"/>
  <c r="G37"/>
  <c r="G474" s="1"/>
  <c r="F37"/>
  <c r="E37"/>
  <c r="E474" s="1"/>
  <c r="D37"/>
  <c r="D474" s="1"/>
  <c r="C37"/>
  <c r="C474" s="1"/>
  <c r="B37"/>
  <c r="C33"/>
  <c r="C470" s="1"/>
  <c r="L31"/>
  <c r="B30"/>
  <c r="C24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W20"/>
  <c r="V20"/>
  <c r="U20"/>
  <c r="T20"/>
  <c r="S20"/>
  <c r="S13" s="1"/>
  <c r="R20"/>
  <c r="Q20"/>
  <c r="P20"/>
  <c r="O20"/>
  <c r="O13" s="1"/>
  <c r="N20"/>
  <c r="M20"/>
  <c r="L20"/>
  <c r="K20"/>
  <c r="K13" s="1"/>
  <c r="J20"/>
  <c r="I20"/>
  <c r="H20"/>
  <c r="G20"/>
  <c r="G13" s="1"/>
  <c r="F20"/>
  <c r="E20"/>
  <c r="D20"/>
  <c r="C20"/>
  <c r="C13" s="1"/>
  <c r="B20"/>
  <c r="W19"/>
  <c r="V19"/>
  <c r="U19"/>
  <c r="U12" s="1"/>
  <c r="T19"/>
  <c r="S19"/>
  <c r="R19"/>
  <c r="Q19"/>
  <c r="Q12" s="1"/>
  <c r="P19"/>
  <c r="O19"/>
  <c r="N19"/>
  <c r="M19"/>
  <c r="L19"/>
  <c r="K19"/>
  <c r="J19"/>
  <c r="I19"/>
  <c r="I12" s="1"/>
  <c r="H19"/>
  <c r="G19"/>
  <c r="F19"/>
  <c r="E19"/>
  <c r="E12" s="1"/>
  <c r="D19"/>
  <c r="C19"/>
  <c r="B19"/>
  <c r="W18"/>
  <c r="W11" s="1"/>
  <c r="V18"/>
  <c r="U18"/>
  <c r="T18"/>
  <c r="S18"/>
  <c r="S11" s="1"/>
  <c r="R18"/>
  <c r="Q18"/>
  <c r="P18"/>
  <c r="O18"/>
  <c r="O11" s="1"/>
  <c r="N18"/>
  <c r="M18"/>
  <c r="L18"/>
  <c r="K18"/>
  <c r="K11" s="1"/>
  <c r="J18"/>
  <c r="I18"/>
  <c r="H18"/>
  <c r="G18"/>
  <c r="G11" s="1"/>
  <c r="F18"/>
  <c r="E18"/>
  <c r="D18"/>
  <c r="C18"/>
  <c r="C11" s="1"/>
  <c r="B18"/>
  <c r="D14"/>
  <c r="C14"/>
  <c r="C299" s="1"/>
  <c r="W13"/>
  <c r="M12"/>
  <c r="AE160" i="1"/>
  <c r="AD160"/>
  <c r="AF160" s="1"/>
  <c r="AE159"/>
  <c r="AD159"/>
  <c r="AF159" s="1"/>
  <c r="AE158"/>
  <c r="AD158"/>
  <c r="AF158" s="1"/>
  <c r="AE157"/>
  <c r="AD157"/>
  <c r="AF157" s="1"/>
  <c r="Y157"/>
  <c r="AE156"/>
  <c r="AD156"/>
  <c r="Y156"/>
  <c r="Y155"/>
  <c r="Y154"/>
  <c r="Y153"/>
  <c r="Y152"/>
  <c r="Y151"/>
  <c r="Y150"/>
  <c r="Y149"/>
  <c r="Y148"/>
  <c r="Y147"/>
  <c r="W142"/>
  <c r="W264" s="1"/>
  <c r="W141"/>
  <c r="W263" s="1"/>
  <c r="W140"/>
  <c r="W262" s="1"/>
  <c r="W139"/>
  <c r="W261" s="1"/>
  <c r="W138"/>
  <c r="W260" s="1"/>
  <c r="W137"/>
  <c r="W259" s="1"/>
  <c r="W136"/>
  <c r="W258" s="1"/>
  <c r="W135"/>
  <c r="W257" s="1"/>
  <c r="W134"/>
  <c r="W256" s="1"/>
  <c r="W133"/>
  <c r="W255" s="1"/>
  <c r="W132"/>
  <c r="W254" s="1"/>
  <c r="W131"/>
  <c r="W253" s="1"/>
  <c r="W130"/>
  <c r="W252" s="1"/>
  <c r="W129"/>
  <c r="W251" s="1"/>
  <c r="W128"/>
  <c r="W250" s="1"/>
  <c r="W127"/>
  <c r="W249" s="1"/>
  <c r="W126"/>
  <c r="W248" s="1"/>
  <c r="W125"/>
  <c r="W247" s="1"/>
  <c r="W124"/>
  <c r="W246" s="1"/>
  <c r="W123"/>
  <c r="W245" s="1"/>
  <c r="W122"/>
  <c r="W244" s="1"/>
  <c r="W121"/>
  <c r="W243" s="1"/>
  <c r="V238" i="4" l="1"/>
  <c r="V485" s="1"/>
  <c r="C412"/>
  <c r="Q277"/>
  <c r="Q505" s="1"/>
  <c r="D412"/>
  <c r="I11"/>
  <c r="S12"/>
  <c r="V68"/>
  <c r="V391" s="1"/>
  <c r="H181"/>
  <c r="L181"/>
  <c r="L371" s="1"/>
  <c r="P181"/>
  <c r="N182"/>
  <c r="V182"/>
  <c r="C384"/>
  <c r="G219"/>
  <c r="O219"/>
  <c r="S219"/>
  <c r="E220"/>
  <c r="E410" s="1"/>
  <c r="Q220"/>
  <c r="C221"/>
  <c r="G221"/>
  <c r="O221"/>
  <c r="O411" s="1"/>
  <c r="F238"/>
  <c r="F485" s="1"/>
  <c r="W276"/>
  <c r="W504" s="1"/>
  <c r="B317"/>
  <c r="B67"/>
  <c r="G10"/>
  <c r="W10"/>
  <c r="R67"/>
  <c r="I88"/>
  <c r="I430" s="1"/>
  <c r="P30"/>
  <c r="U86"/>
  <c r="U428" s="1"/>
  <c r="C107"/>
  <c r="D124"/>
  <c r="D128" s="1"/>
  <c r="D129" s="1"/>
  <c r="L124"/>
  <c r="T124"/>
  <c r="F125"/>
  <c r="N125"/>
  <c r="V125"/>
  <c r="H126"/>
  <c r="P126"/>
  <c r="B138"/>
  <c r="B130" s="1"/>
  <c r="N124"/>
  <c r="V124"/>
  <c r="H125"/>
  <c r="P125"/>
  <c r="P467" s="1"/>
  <c r="B126"/>
  <c r="J126"/>
  <c r="R126"/>
  <c r="N143"/>
  <c r="N352" s="1"/>
  <c r="B143"/>
  <c r="B352" s="1"/>
  <c r="F143"/>
  <c r="F352" s="1"/>
  <c r="J143"/>
  <c r="J352" s="1"/>
  <c r="R143"/>
  <c r="R352" s="1"/>
  <c r="V143"/>
  <c r="V352" s="1"/>
  <c r="B164"/>
  <c r="B525" s="1"/>
  <c r="E181"/>
  <c r="I181"/>
  <c r="Q181"/>
  <c r="U181"/>
  <c r="C182"/>
  <c r="G182"/>
  <c r="G372" s="1"/>
  <c r="K182"/>
  <c r="S182"/>
  <c r="W182"/>
  <c r="I183"/>
  <c r="I373" s="1"/>
  <c r="M183"/>
  <c r="Q183"/>
  <c r="U183"/>
  <c r="F219"/>
  <c r="F333" s="1"/>
  <c r="N219"/>
  <c r="H220"/>
  <c r="P220"/>
  <c r="B221"/>
  <c r="R221"/>
  <c r="R240"/>
  <c r="R487" s="1"/>
  <c r="E238"/>
  <c r="E485" s="1"/>
  <c r="I238"/>
  <c r="I485" s="1"/>
  <c r="Q238"/>
  <c r="Q485" s="1"/>
  <c r="U238"/>
  <c r="U485" s="1"/>
  <c r="D251"/>
  <c r="D498" s="1"/>
  <c r="T15" i="8"/>
  <c r="T18"/>
  <c r="T21"/>
  <c r="T23"/>
  <c r="T16"/>
  <c r="T20"/>
  <c r="T26"/>
  <c r="Q534" i="3"/>
  <c r="Q163"/>
  <c r="Q524" s="1"/>
  <c r="Q89" i="2"/>
  <c r="Q431" s="1"/>
  <c r="D87"/>
  <c r="D429" s="1"/>
  <c r="H87"/>
  <c r="H429" s="1"/>
  <c r="L87"/>
  <c r="L429" s="1"/>
  <c r="P87"/>
  <c r="P429" s="1"/>
  <c r="T87"/>
  <c r="T429" s="1"/>
  <c r="B106"/>
  <c r="J106"/>
  <c r="R106"/>
  <c r="D107"/>
  <c r="L107"/>
  <c r="T107"/>
  <c r="F108"/>
  <c r="N108"/>
  <c r="V108"/>
  <c r="D106"/>
  <c r="H106"/>
  <c r="L106"/>
  <c r="P106"/>
  <c r="T106"/>
  <c r="B107"/>
  <c r="F107"/>
  <c r="J107"/>
  <c r="N107"/>
  <c r="R107"/>
  <c r="V107"/>
  <c r="D108"/>
  <c r="H108"/>
  <c r="L108"/>
  <c r="P108"/>
  <c r="T108"/>
  <c r="D126"/>
  <c r="H126"/>
  <c r="L126"/>
  <c r="P126"/>
  <c r="T126"/>
  <c r="B127"/>
  <c r="F127"/>
  <c r="J127"/>
  <c r="N127"/>
  <c r="R127"/>
  <c r="V127"/>
  <c r="D139"/>
  <c r="D131" s="1"/>
  <c r="H139"/>
  <c r="H131" s="1"/>
  <c r="L139"/>
  <c r="L131" s="1"/>
  <c r="P139"/>
  <c r="P131" s="1"/>
  <c r="T139"/>
  <c r="T131" s="1"/>
  <c r="F145"/>
  <c r="F354" s="1"/>
  <c r="I146"/>
  <c r="I355" s="1"/>
  <c r="R164"/>
  <c r="R525" s="1"/>
  <c r="C220"/>
  <c r="G220"/>
  <c r="K220"/>
  <c r="O220"/>
  <c r="S220"/>
  <c r="W220"/>
  <c r="E221"/>
  <c r="I221"/>
  <c r="M221"/>
  <c r="Q221"/>
  <c r="U221"/>
  <c r="C222"/>
  <c r="G222"/>
  <c r="K222"/>
  <c r="O222"/>
  <c r="S222"/>
  <c r="W222"/>
  <c r="E234"/>
  <c r="E226" s="1"/>
  <c r="I234"/>
  <c r="I226" s="1"/>
  <c r="M234"/>
  <c r="M226" s="1"/>
  <c r="Q234"/>
  <c r="Q226" s="1"/>
  <c r="U234"/>
  <c r="U226" s="1"/>
  <c r="C221"/>
  <c r="G221"/>
  <c r="K221"/>
  <c r="S221"/>
  <c r="W221"/>
  <c r="E222"/>
  <c r="R239"/>
  <c r="R486" s="1"/>
  <c r="P31" i="3"/>
  <c r="F89"/>
  <c r="F431" s="1"/>
  <c r="N146"/>
  <c r="N355" s="1"/>
  <c r="M89" i="2"/>
  <c r="M431" s="1"/>
  <c r="E106"/>
  <c r="I106"/>
  <c r="M106"/>
  <c r="Q106"/>
  <c r="U106"/>
  <c r="C107"/>
  <c r="G107"/>
  <c r="K107"/>
  <c r="O107"/>
  <c r="S107"/>
  <c r="W107"/>
  <c r="E108"/>
  <c r="I108"/>
  <c r="M108"/>
  <c r="Q108"/>
  <c r="U108"/>
  <c r="C120"/>
  <c r="C112" s="1"/>
  <c r="G106"/>
  <c r="K106"/>
  <c r="O106"/>
  <c r="S106"/>
  <c r="W106"/>
  <c r="E107"/>
  <c r="I107"/>
  <c r="M107"/>
  <c r="Q107"/>
  <c r="U107"/>
  <c r="C108"/>
  <c r="G108"/>
  <c r="K108"/>
  <c r="O108"/>
  <c r="S108"/>
  <c r="W108"/>
  <c r="V165"/>
  <c r="V526" s="1"/>
  <c r="V182"/>
  <c r="D183"/>
  <c r="P183"/>
  <c r="J184"/>
  <c r="M201"/>
  <c r="Q201"/>
  <c r="G202"/>
  <c r="K202"/>
  <c r="W202"/>
  <c r="E203"/>
  <c r="Q203"/>
  <c r="U203"/>
  <c r="C201"/>
  <c r="G201"/>
  <c r="K201"/>
  <c r="O201"/>
  <c r="S201"/>
  <c r="W201"/>
  <c r="E202"/>
  <c r="I202"/>
  <c r="M202"/>
  <c r="Q202"/>
  <c r="U202"/>
  <c r="C203"/>
  <c r="G203"/>
  <c r="K203"/>
  <c r="O203"/>
  <c r="S203"/>
  <c r="W203"/>
  <c r="F241"/>
  <c r="F488" s="1"/>
  <c r="F30" i="3"/>
  <c r="T145"/>
  <c r="T354" s="1"/>
  <c r="D436"/>
  <c r="D87"/>
  <c r="D429" s="1"/>
  <c r="H436"/>
  <c r="H87"/>
  <c r="H429" s="1"/>
  <c r="P436"/>
  <c r="P87"/>
  <c r="P429" s="1"/>
  <c r="D438"/>
  <c r="D89"/>
  <c r="D431" s="1"/>
  <c r="H438"/>
  <c r="H89"/>
  <c r="H431" s="1"/>
  <c r="L438"/>
  <c r="L89"/>
  <c r="L431" s="1"/>
  <c r="P438"/>
  <c r="P89"/>
  <c r="P431" s="1"/>
  <c r="T438"/>
  <c r="T89"/>
  <c r="T431" s="1"/>
  <c r="B441"/>
  <c r="B89"/>
  <c r="B431" s="1"/>
  <c r="J441"/>
  <c r="J89"/>
  <c r="J431" s="1"/>
  <c r="R441"/>
  <c r="R89"/>
  <c r="R431" s="1"/>
  <c r="D361"/>
  <c r="D145"/>
  <c r="D354" s="1"/>
  <c r="H361"/>
  <c r="H145"/>
  <c r="H354" s="1"/>
  <c r="L361"/>
  <c r="L145"/>
  <c r="L354" s="1"/>
  <c r="P361"/>
  <c r="P145"/>
  <c r="P354" s="1"/>
  <c r="B362"/>
  <c r="B146"/>
  <c r="B355" s="1"/>
  <c r="F362"/>
  <c r="F146"/>
  <c r="F355" s="1"/>
  <c r="J362"/>
  <c r="J146"/>
  <c r="J355" s="1"/>
  <c r="R362"/>
  <c r="R146"/>
  <c r="R355" s="1"/>
  <c r="V362"/>
  <c r="V146"/>
  <c r="V355" s="1"/>
  <c r="H363"/>
  <c r="H144"/>
  <c r="H353" s="1"/>
  <c r="L363"/>
  <c r="L144"/>
  <c r="L353" s="1"/>
  <c r="B364"/>
  <c r="B145"/>
  <c r="B354" s="1"/>
  <c r="R364"/>
  <c r="R145"/>
  <c r="R354" s="1"/>
  <c r="E306" i="2"/>
  <c r="I306"/>
  <c r="M306"/>
  <c r="Q306"/>
  <c r="U306"/>
  <c r="C307"/>
  <c r="G307"/>
  <c r="K307"/>
  <c r="O307"/>
  <c r="S307"/>
  <c r="W307"/>
  <c r="E308"/>
  <c r="I308"/>
  <c r="M308"/>
  <c r="Q308"/>
  <c r="U308"/>
  <c r="C398"/>
  <c r="G398"/>
  <c r="K398"/>
  <c r="O398"/>
  <c r="S398"/>
  <c r="W398"/>
  <c r="E399"/>
  <c r="I399"/>
  <c r="M399"/>
  <c r="Q399"/>
  <c r="U399"/>
  <c r="C400"/>
  <c r="G400"/>
  <c r="K400"/>
  <c r="O400"/>
  <c r="S400"/>
  <c r="W400"/>
  <c r="E401"/>
  <c r="I401"/>
  <c r="M401"/>
  <c r="Q401"/>
  <c r="U401"/>
  <c r="C402"/>
  <c r="G402"/>
  <c r="K402"/>
  <c r="O402"/>
  <c r="S402"/>
  <c r="W402"/>
  <c r="E403"/>
  <c r="I403"/>
  <c r="M403"/>
  <c r="Q403"/>
  <c r="U403"/>
  <c r="U89"/>
  <c r="U431" s="1"/>
  <c r="L144"/>
  <c r="L353" s="1"/>
  <c r="V145"/>
  <c r="V354" s="1"/>
  <c r="T163"/>
  <c r="T524" s="1"/>
  <c r="B241"/>
  <c r="B488" s="1"/>
  <c r="F493"/>
  <c r="F239"/>
  <c r="F486" s="1"/>
  <c r="N493"/>
  <c r="N239"/>
  <c r="N486" s="1"/>
  <c r="P494"/>
  <c r="P240"/>
  <c r="P487" s="1"/>
  <c r="N495"/>
  <c r="N241"/>
  <c r="N488" s="1"/>
  <c r="N477" i="3"/>
  <c r="N30"/>
  <c r="V477"/>
  <c r="V30"/>
  <c r="H478"/>
  <c r="H31"/>
  <c r="B479"/>
  <c r="B32"/>
  <c r="J479"/>
  <c r="J32"/>
  <c r="R479"/>
  <c r="R32"/>
  <c r="N89"/>
  <c r="N431" s="1"/>
  <c r="P144"/>
  <c r="P353" s="1"/>
  <c r="H467" i="4"/>
  <c r="S390"/>
  <c r="F11" i="3"/>
  <c r="N11"/>
  <c r="V11"/>
  <c r="H12"/>
  <c r="P12"/>
  <c r="B13"/>
  <c r="J13"/>
  <c r="R13"/>
  <c r="D11"/>
  <c r="H11"/>
  <c r="L11"/>
  <c r="P11"/>
  <c r="T11"/>
  <c r="B12"/>
  <c r="F12"/>
  <c r="J12"/>
  <c r="N12"/>
  <c r="R12"/>
  <c r="V12"/>
  <c r="D13"/>
  <c r="H13"/>
  <c r="L13"/>
  <c r="P13"/>
  <c r="T13"/>
  <c r="M70"/>
  <c r="S106"/>
  <c r="L165"/>
  <c r="L526" s="1"/>
  <c r="F183"/>
  <c r="N183"/>
  <c r="V183"/>
  <c r="D184"/>
  <c r="H184"/>
  <c r="L184"/>
  <c r="P184"/>
  <c r="T184"/>
  <c r="B196"/>
  <c r="B188" s="1"/>
  <c r="F196"/>
  <c r="F188" s="1"/>
  <c r="J196"/>
  <c r="J188" s="1"/>
  <c r="N196"/>
  <c r="N188" s="1"/>
  <c r="R196"/>
  <c r="R188" s="1"/>
  <c r="H239"/>
  <c r="H486" s="1"/>
  <c r="P239"/>
  <c r="P486" s="1"/>
  <c r="H240"/>
  <c r="H487" s="1"/>
  <c r="N240"/>
  <c r="N487" s="1"/>
  <c r="V240"/>
  <c r="V487" s="1"/>
  <c r="G241"/>
  <c r="G488" s="1"/>
  <c r="N241"/>
  <c r="N488" s="1"/>
  <c r="U258"/>
  <c r="C259"/>
  <c r="G259"/>
  <c r="O259"/>
  <c r="S259"/>
  <c r="E260"/>
  <c r="M260"/>
  <c r="U260"/>
  <c r="G258"/>
  <c r="K258"/>
  <c r="O258"/>
  <c r="S258"/>
  <c r="Q259"/>
  <c r="N277"/>
  <c r="N505" s="1"/>
  <c r="U278"/>
  <c r="N29" i="4"/>
  <c r="N466" s="1"/>
  <c r="R31"/>
  <c r="R468" s="1"/>
  <c r="M86"/>
  <c r="M428" s="1"/>
  <c r="W87"/>
  <c r="W429" s="1"/>
  <c r="B106"/>
  <c r="F106"/>
  <c r="D107"/>
  <c r="H107"/>
  <c r="L107"/>
  <c r="P107"/>
  <c r="P109" s="1"/>
  <c r="B124"/>
  <c r="C144"/>
  <c r="C353" s="1"/>
  <c r="M144"/>
  <c r="M353" s="1"/>
  <c r="F145"/>
  <c r="F354" s="1"/>
  <c r="V145"/>
  <c r="V354" s="1"/>
  <c r="F162"/>
  <c r="F523" s="1"/>
  <c r="P163"/>
  <c r="P524" s="1"/>
  <c r="D181"/>
  <c r="B182"/>
  <c r="J182"/>
  <c r="R182"/>
  <c r="D183"/>
  <c r="D373" s="1"/>
  <c r="L183"/>
  <c r="T183"/>
  <c r="B195"/>
  <c r="B187" s="1"/>
  <c r="F195"/>
  <c r="F187" s="1"/>
  <c r="J195"/>
  <c r="J187" s="1"/>
  <c r="N195"/>
  <c r="N187" s="1"/>
  <c r="R195"/>
  <c r="R187" s="1"/>
  <c r="V181"/>
  <c r="V371" s="1"/>
  <c r="D182"/>
  <c r="H182"/>
  <c r="L182"/>
  <c r="P182"/>
  <c r="P334" s="1"/>
  <c r="T182"/>
  <c r="B183"/>
  <c r="F183"/>
  <c r="J183"/>
  <c r="J185" s="1"/>
  <c r="K180" s="1"/>
  <c r="N183"/>
  <c r="R183"/>
  <c r="V183"/>
  <c r="D200"/>
  <c r="D371" s="1"/>
  <c r="L200"/>
  <c r="P200"/>
  <c r="T200"/>
  <c r="J201"/>
  <c r="J372" s="1"/>
  <c r="D202"/>
  <c r="T202"/>
  <c r="P239"/>
  <c r="P486" s="1"/>
  <c r="Q240"/>
  <c r="Q487" s="1"/>
  <c r="G276"/>
  <c r="G504" s="1"/>
  <c r="I222" i="2"/>
  <c r="M222"/>
  <c r="Q222"/>
  <c r="U222"/>
  <c r="M240"/>
  <c r="M487" s="1"/>
  <c r="C11" i="3"/>
  <c r="K11"/>
  <c r="S11"/>
  <c r="E12"/>
  <c r="M12"/>
  <c r="U12"/>
  <c r="G13"/>
  <c r="O13"/>
  <c r="W13"/>
  <c r="I70"/>
  <c r="I393" s="1"/>
  <c r="D398"/>
  <c r="L398"/>
  <c r="T398"/>
  <c r="B399"/>
  <c r="F399"/>
  <c r="J399"/>
  <c r="N399"/>
  <c r="R399"/>
  <c r="V399"/>
  <c r="D400"/>
  <c r="H400"/>
  <c r="L400"/>
  <c r="P400"/>
  <c r="T400"/>
  <c r="B401"/>
  <c r="F401"/>
  <c r="J401"/>
  <c r="N401"/>
  <c r="R401"/>
  <c r="V401"/>
  <c r="D402"/>
  <c r="H402"/>
  <c r="L402"/>
  <c r="P402"/>
  <c r="T402"/>
  <c r="B403"/>
  <c r="F403"/>
  <c r="J403"/>
  <c r="N403"/>
  <c r="R403"/>
  <c r="V403"/>
  <c r="D107"/>
  <c r="L107"/>
  <c r="T107"/>
  <c r="H165"/>
  <c r="H526" s="1"/>
  <c r="T220"/>
  <c r="D239"/>
  <c r="D486" s="1"/>
  <c r="T239"/>
  <c r="T486" s="1"/>
  <c r="F240"/>
  <c r="F487" s="1"/>
  <c r="M240"/>
  <c r="M487" s="1"/>
  <c r="L241"/>
  <c r="L488" s="1"/>
  <c r="T241"/>
  <c r="T488" s="1"/>
  <c r="F277"/>
  <c r="F505" s="1"/>
  <c r="R279"/>
  <c r="R507" s="1"/>
  <c r="O10" i="4"/>
  <c r="Q11"/>
  <c r="C12"/>
  <c r="K12"/>
  <c r="E10"/>
  <c r="M10"/>
  <c r="U10"/>
  <c r="F29"/>
  <c r="B31"/>
  <c r="B468" s="1"/>
  <c r="C473"/>
  <c r="G473"/>
  <c r="K473"/>
  <c r="O473"/>
  <c r="S473"/>
  <c r="W473"/>
  <c r="E474"/>
  <c r="I474"/>
  <c r="M474"/>
  <c r="Q474"/>
  <c r="U474"/>
  <c r="C475"/>
  <c r="G475"/>
  <c r="K475"/>
  <c r="O475"/>
  <c r="S475"/>
  <c r="W475"/>
  <c r="E476"/>
  <c r="I476"/>
  <c r="C477"/>
  <c r="G477"/>
  <c r="K477"/>
  <c r="O477"/>
  <c r="S477"/>
  <c r="W477"/>
  <c r="E478"/>
  <c r="I478"/>
  <c r="M478"/>
  <c r="Q478"/>
  <c r="U478"/>
  <c r="V69"/>
  <c r="V392" s="1"/>
  <c r="D67"/>
  <c r="H67"/>
  <c r="H390" s="1"/>
  <c r="L67"/>
  <c r="P67"/>
  <c r="P390" s="1"/>
  <c r="T67"/>
  <c r="O87"/>
  <c r="O429" s="1"/>
  <c r="K105"/>
  <c r="E106"/>
  <c r="M106"/>
  <c r="Q106"/>
  <c r="U106"/>
  <c r="K107"/>
  <c r="K392" s="1"/>
  <c r="O107"/>
  <c r="O109" s="1"/>
  <c r="E119"/>
  <c r="E111" s="1"/>
  <c r="I119"/>
  <c r="I111" s="1"/>
  <c r="M119"/>
  <c r="M111" s="1"/>
  <c r="Q119"/>
  <c r="Q111" s="1"/>
  <c r="L144"/>
  <c r="L353" s="1"/>
  <c r="B145"/>
  <c r="B354" s="1"/>
  <c r="R145"/>
  <c r="R354" s="1"/>
  <c r="H163"/>
  <c r="H524" s="1"/>
  <c r="R164"/>
  <c r="R525" s="1"/>
  <c r="E200"/>
  <c r="I200"/>
  <c r="M200"/>
  <c r="Q200"/>
  <c r="U200"/>
  <c r="C201"/>
  <c r="C372" s="1"/>
  <c r="G201"/>
  <c r="K201"/>
  <c r="O201"/>
  <c r="S201"/>
  <c r="S372" s="1"/>
  <c r="W201"/>
  <c r="E202"/>
  <c r="I202"/>
  <c r="M202"/>
  <c r="M335" s="1"/>
  <c r="Q202"/>
  <c r="U202"/>
  <c r="B219"/>
  <c r="J219"/>
  <c r="J409" s="1"/>
  <c r="R219"/>
  <c r="D220"/>
  <c r="L220"/>
  <c r="T220"/>
  <c r="T410" s="1"/>
  <c r="F221"/>
  <c r="N221"/>
  <c r="V221"/>
  <c r="N238"/>
  <c r="N485" s="1"/>
  <c r="H239"/>
  <c r="H486" s="1"/>
  <c r="J240"/>
  <c r="J487" s="1"/>
  <c r="C252"/>
  <c r="G238"/>
  <c r="G485" s="1"/>
  <c r="K238"/>
  <c r="K485" s="1"/>
  <c r="O238"/>
  <c r="O485" s="1"/>
  <c r="S238"/>
  <c r="S485" s="1"/>
  <c r="W238"/>
  <c r="W485" s="1"/>
  <c r="L257"/>
  <c r="K278"/>
  <c r="K506" s="1"/>
  <c r="E474" i="3"/>
  <c r="I474"/>
  <c r="M474"/>
  <c r="Q474"/>
  <c r="U474"/>
  <c r="C475"/>
  <c r="G475"/>
  <c r="K475"/>
  <c r="O475"/>
  <c r="S475"/>
  <c r="W475"/>
  <c r="E476"/>
  <c r="I476"/>
  <c r="M476"/>
  <c r="Q476"/>
  <c r="U476"/>
  <c r="C477"/>
  <c r="G477"/>
  <c r="K477"/>
  <c r="O477"/>
  <c r="S477"/>
  <c r="W477"/>
  <c r="E478"/>
  <c r="I478"/>
  <c r="M478"/>
  <c r="Q478"/>
  <c r="U478"/>
  <c r="C479"/>
  <c r="G479"/>
  <c r="K479"/>
  <c r="O479"/>
  <c r="S479"/>
  <c r="W479"/>
  <c r="S239"/>
  <c r="S486" s="1"/>
  <c r="T277"/>
  <c r="T505" s="1"/>
  <c r="J279"/>
  <c r="J507" s="1"/>
  <c r="C390" i="4"/>
  <c r="F68"/>
  <c r="G87"/>
  <c r="G429" s="1"/>
  <c r="Q88"/>
  <c r="Q430" s="1"/>
  <c r="H144"/>
  <c r="H353" s="1"/>
  <c r="T144"/>
  <c r="T353" s="1"/>
  <c r="N145"/>
  <c r="N354" s="1"/>
  <c r="V162"/>
  <c r="V523" s="1"/>
  <c r="J164"/>
  <c r="J525" s="1"/>
  <c r="G239"/>
  <c r="G486" s="1"/>
  <c r="E240"/>
  <c r="E487" s="1"/>
  <c r="O120" i="3"/>
  <c r="O112" s="1"/>
  <c r="O106"/>
  <c r="B391" i="2"/>
  <c r="G110"/>
  <c r="J30"/>
  <c r="T31"/>
  <c r="J68"/>
  <c r="J391" s="1"/>
  <c r="T69"/>
  <c r="T392" s="1"/>
  <c r="E398"/>
  <c r="I398"/>
  <c r="M398"/>
  <c r="Q398"/>
  <c r="U398"/>
  <c r="C399"/>
  <c r="G399"/>
  <c r="K399"/>
  <c r="O399"/>
  <c r="S399"/>
  <c r="W399"/>
  <c r="E400"/>
  <c r="I400"/>
  <c r="M400"/>
  <c r="Q400"/>
  <c r="U400"/>
  <c r="C401"/>
  <c r="G401"/>
  <c r="K401"/>
  <c r="O401"/>
  <c r="S401"/>
  <c r="W401"/>
  <c r="E402"/>
  <c r="I402"/>
  <c r="M402"/>
  <c r="Q402"/>
  <c r="U402"/>
  <c r="C403"/>
  <c r="G403"/>
  <c r="K403"/>
  <c r="O403"/>
  <c r="S403"/>
  <c r="W403"/>
  <c r="H88"/>
  <c r="H430" s="1"/>
  <c r="D110"/>
  <c r="H110"/>
  <c r="L110"/>
  <c r="P110"/>
  <c r="T110"/>
  <c r="H163"/>
  <c r="H524" s="1"/>
  <c r="V164"/>
  <c r="V525" s="1"/>
  <c r="C205"/>
  <c r="E240"/>
  <c r="E487" s="1"/>
  <c r="O241"/>
  <c r="O488" s="1"/>
  <c r="I30" i="3"/>
  <c r="I467" s="1"/>
  <c r="Q30"/>
  <c r="Q467" s="1"/>
  <c r="C31"/>
  <c r="K31"/>
  <c r="S31"/>
  <c r="E32"/>
  <c r="E469" s="1"/>
  <c r="M32"/>
  <c r="M469" s="1"/>
  <c r="U32"/>
  <c r="U469" s="1"/>
  <c r="B126"/>
  <c r="J126"/>
  <c r="R126"/>
  <c r="H127"/>
  <c r="F201"/>
  <c r="L390" i="4"/>
  <c r="V393" i="2"/>
  <c r="K110"/>
  <c r="L392"/>
  <c r="S110"/>
  <c r="B11"/>
  <c r="J11"/>
  <c r="R11"/>
  <c r="V11"/>
  <c r="H12"/>
  <c r="L12"/>
  <c r="P12"/>
  <c r="T12"/>
  <c r="B13"/>
  <c r="F13"/>
  <c r="J13"/>
  <c r="N13"/>
  <c r="R13"/>
  <c r="V13"/>
  <c r="D31"/>
  <c r="N32"/>
  <c r="D69"/>
  <c r="D392" s="1"/>
  <c r="N70"/>
  <c r="N393" s="1"/>
  <c r="N87"/>
  <c r="N429" s="1"/>
  <c r="B89"/>
  <c r="B431" s="1"/>
  <c r="C139"/>
  <c r="C131" s="1"/>
  <c r="G139"/>
  <c r="G131" s="1"/>
  <c r="K139"/>
  <c r="K131" s="1"/>
  <c r="O139"/>
  <c r="O131" s="1"/>
  <c r="S139"/>
  <c r="S131" s="1"/>
  <c r="E144"/>
  <c r="E353" s="1"/>
  <c r="U144"/>
  <c r="U353" s="1"/>
  <c r="O145"/>
  <c r="O354" s="1"/>
  <c r="P163"/>
  <c r="P524" s="1"/>
  <c r="N164"/>
  <c r="N525" s="1"/>
  <c r="M165"/>
  <c r="M526" s="1"/>
  <c r="U165"/>
  <c r="U526" s="1"/>
  <c r="B182"/>
  <c r="F182"/>
  <c r="J182"/>
  <c r="N182"/>
  <c r="D196"/>
  <c r="D188" s="1"/>
  <c r="H196"/>
  <c r="H188" s="1"/>
  <c r="L196"/>
  <c r="L188" s="1"/>
  <c r="P196"/>
  <c r="P188" s="1"/>
  <c r="T196"/>
  <c r="T188" s="1"/>
  <c r="B183"/>
  <c r="F183"/>
  <c r="J183"/>
  <c r="N183"/>
  <c r="R183"/>
  <c r="R186" s="1"/>
  <c r="V183"/>
  <c r="D184"/>
  <c r="H184"/>
  <c r="L184"/>
  <c r="P184"/>
  <c r="T184"/>
  <c r="M220"/>
  <c r="B220"/>
  <c r="F220"/>
  <c r="J220"/>
  <c r="N220"/>
  <c r="N224" s="1"/>
  <c r="R220"/>
  <c r="V220"/>
  <c r="D221"/>
  <c r="H221"/>
  <c r="L221"/>
  <c r="P221"/>
  <c r="T221"/>
  <c r="B222"/>
  <c r="F222"/>
  <c r="J222"/>
  <c r="N222"/>
  <c r="R222"/>
  <c r="V222"/>
  <c r="D234"/>
  <c r="D226" s="1"/>
  <c r="H234"/>
  <c r="H226" s="1"/>
  <c r="L234"/>
  <c r="L226" s="1"/>
  <c r="P234"/>
  <c r="P226" s="1"/>
  <c r="T234"/>
  <c r="T226" s="1"/>
  <c r="B239"/>
  <c r="B486" s="1"/>
  <c r="K239"/>
  <c r="K486" s="1"/>
  <c r="V239"/>
  <c r="V486" s="1"/>
  <c r="L240"/>
  <c r="L487" s="1"/>
  <c r="U240"/>
  <c r="U487" s="1"/>
  <c r="J241"/>
  <c r="J488" s="1"/>
  <c r="V241"/>
  <c r="V488" s="1"/>
  <c r="E30" i="3"/>
  <c r="M30"/>
  <c r="U30"/>
  <c r="G31"/>
  <c r="O31"/>
  <c r="W31"/>
  <c r="I32"/>
  <c r="I469" s="1"/>
  <c r="Q32"/>
  <c r="Q469" s="1"/>
  <c r="D50"/>
  <c r="H50"/>
  <c r="L50"/>
  <c r="P50"/>
  <c r="T50"/>
  <c r="B51"/>
  <c r="F51"/>
  <c r="J51"/>
  <c r="N51"/>
  <c r="R51"/>
  <c r="V51"/>
  <c r="H49"/>
  <c r="L49"/>
  <c r="P49"/>
  <c r="H398"/>
  <c r="H68"/>
  <c r="P398"/>
  <c r="P68"/>
  <c r="O110" i="2"/>
  <c r="F11"/>
  <c r="N11"/>
  <c r="D12"/>
  <c r="C12"/>
  <c r="G12"/>
  <c r="K12"/>
  <c r="O12"/>
  <c r="S12"/>
  <c r="W12"/>
  <c r="E13"/>
  <c r="I13"/>
  <c r="M13"/>
  <c r="Q13"/>
  <c r="U13"/>
  <c r="R30"/>
  <c r="F32"/>
  <c r="D30"/>
  <c r="L30"/>
  <c r="T30"/>
  <c r="C50"/>
  <c r="G50"/>
  <c r="K50"/>
  <c r="O50"/>
  <c r="S50"/>
  <c r="W50"/>
  <c r="E51"/>
  <c r="I51"/>
  <c r="M51"/>
  <c r="Q51"/>
  <c r="U51"/>
  <c r="R68"/>
  <c r="R391" s="1"/>
  <c r="F70"/>
  <c r="F393" s="1"/>
  <c r="D68"/>
  <c r="D391" s="1"/>
  <c r="L68"/>
  <c r="L391" s="1"/>
  <c r="T68"/>
  <c r="T391" s="1"/>
  <c r="F87"/>
  <c r="F429" s="1"/>
  <c r="P88"/>
  <c r="P430" s="1"/>
  <c r="O89"/>
  <c r="O431" s="1"/>
  <c r="W89"/>
  <c r="W431" s="1"/>
  <c r="B101"/>
  <c r="J87"/>
  <c r="J429" s="1"/>
  <c r="R87"/>
  <c r="R429" s="1"/>
  <c r="B126"/>
  <c r="F126"/>
  <c r="J126"/>
  <c r="N126"/>
  <c r="R126"/>
  <c r="V126"/>
  <c r="D127"/>
  <c r="H127"/>
  <c r="L127"/>
  <c r="P127"/>
  <c r="T127"/>
  <c r="B125"/>
  <c r="F125"/>
  <c r="J125"/>
  <c r="N125"/>
  <c r="R125"/>
  <c r="V125"/>
  <c r="D144"/>
  <c r="D353" s="1"/>
  <c r="T144"/>
  <c r="T353" s="1"/>
  <c r="N145"/>
  <c r="N354" s="1"/>
  <c r="H146"/>
  <c r="H355" s="1"/>
  <c r="L163"/>
  <c r="L524" s="1"/>
  <c r="J164"/>
  <c r="J525" s="1"/>
  <c r="G165"/>
  <c r="G526" s="1"/>
  <c r="R165"/>
  <c r="R526" s="1"/>
  <c r="B201"/>
  <c r="F201"/>
  <c r="J201"/>
  <c r="N201"/>
  <c r="R201"/>
  <c r="V201"/>
  <c r="D202"/>
  <c r="H202"/>
  <c r="L202"/>
  <c r="P202"/>
  <c r="T202"/>
  <c r="B203"/>
  <c r="F203"/>
  <c r="J203"/>
  <c r="N203"/>
  <c r="R203"/>
  <c r="V203"/>
  <c r="D201"/>
  <c r="H201"/>
  <c r="L201"/>
  <c r="P201"/>
  <c r="T201"/>
  <c r="B202"/>
  <c r="F202"/>
  <c r="J202"/>
  <c r="N202"/>
  <c r="R202"/>
  <c r="V202"/>
  <c r="D203"/>
  <c r="H203"/>
  <c r="L203"/>
  <c r="P203"/>
  <c r="T203"/>
  <c r="U220"/>
  <c r="J239"/>
  <c r="J486" s="1"/>
  <c r="S239"/>
  <c r="S486" s="1"/>
  <c r="H240"/>
  <c r="H487" s="1"/>
  <c r="T240"/>
  <c r="T487" s="1"/>
  <c r="G241"/>
  <c r="G488" s="1"/>
  <c r="R241"/>
  <c r="R488" s="1"/>
  <c r="C258"/>
  <c r="G258"/>
  <c r="K258"/>
  <c r="O258"/>
  <c r="S258"/>
  <c r="W258"/>
  <c r="E259"/>
  <c r="I259"/>
  <c r="I262" s="1"/>
  <c r="M259"/>
  <c r="Q259"/>
  <c r="Q262" s="1"/>
  <c r="U259"/>
  <c r="C260"/>
  <c r="G260"/>
  <c r="K260"/>
  <c r="O260"/>
  <c r="S260"/>
  <c r="W260"/>
  <c r="E272"/>
  <c r="I272"/>
  <c r="M272"/>
  <c r="Q272"/>
  <c r="U272"/>
  <c r="C277"/>
  <c r="C505" s="1"/>
  <c r="K277"/>
  <c r="K505" s="1"/>
  <c r="S277"/>
  <c r="S505" s="1"/>
  <c r="E278"/>
  <c r="E506" s="1"/>
  <c r="M278"/>
  <c r="M506" s="1"/>
  <c r="U278"/>
  <c r="U506" s="1"/>
  <c r="G279"/>
  <c r="G507" s="1"/>
  <c r="O279"/>
  <c r="O507" s="1"/>
  <c r="W279"/>
  <c r="W507" s="1"/>
  <c r="C12" i="3"/>
  <c r="G12"/>
  <c r="K12"/>
  <c r="O12"/>
  <c r="S12"/>
  <c r="W12"/>
  <c r="B30"/>
  <c r="J30"/>
  <c r="R30"/>
  <c r="D31"/>
  <c r="L31"/>
  <c r="T31"/>
  <c r="F32"/>
  <c r="N32"/>
  <c r="V32"/>
  <c r="F70"/>
  <c r="F393" s="1"/>
  <c r="N70"/>
  <c r="N393" s="1"/>
  <c r="V70"/>
  <c r="V393" s="1"/>
  <c r="F87"/>
  <c r="F429" s="1"/>
  <c r="J87"/>
  <c r="J429" s="1"/>
  <c r="N87"/>
  <c r="N429" s="1"/>
  <c r="R87"/>
  <c r="R429" s="1"/>
  <c r="V87"/>
  <c r="V429" s="1"/>
  <c r="S125"/>
  <c r="W125"/>
  <c r="V182"/>
  <c r="G239"/>
  <c r="G486" s="1"/>
  <c r="W239"/>
  <c r="W486" s="1"/>
  <c r="Q240"/>
  <c r="Q487" s="1"/>
  <c r="K241"/>
  <c r="K488" s="1"/>
  <c r="L277"/>
  <c r="L505" s="1"/>
  <c r="R277"/>
  <c r="R505" s="1"/>
  <c r="H279"/>
  <c r="H507" s="1"/>
  <c r="P279"/>
  <c r="P507" s="1"/>
  <c r="C277"/>
  <c r="G277"/>
  <c r="K277"/>
  <c r="O277"/>
  <c r="S277"/>
  <c r="W277"/>
  <c r="E278"/>
  <c r="I278"/>
  <c r="M278"/>
  <c r="Q278"/>
  <c r="G279"/>
  <c r="K279"/>
  <c r="O279"/>
  <c r="S279"/>
  <c r="W279"/>
  <c r="D11" i="4"/>
  <c r="H11"/>
  <c r="L11"/>
  <c r="P11"/>
  <c r="P448" s="1"/>
  <c r="T11"/>
  <c r="B12"/>
  <c r="F12"/>
  <c r="J12"/>
  <c r="N12"/>
  <c r="R12"/>
  <c r="V12"/>
  <c r="D29"/>
  <c r="D466" s="1"/>
  <c r="H29"/>
  <c r="H466" s="1"/>
  <c r="L29"/>
  <c r="P29"/>
  <c r="P466" s="1"/>
  <c r="T29"/>
  <c r="T466" s="1"/>
  <c r="W67"/>
  <c r="Q68"/>
  <c r="Q391" s="1"/>
  <c r="G392"/>
  <c r="K86"/>
  <c r="K428" s="1"/>
  <c r="S86"/>
  <c r="S428" s="1"/>
  <c r="E87"/>
  <c r="E429" s="1"/>
  <c r="M87"/>
  <c r="M429" s="1"/>
  <c r="U87"/>
  <c r="U429" s="1"/>
  <c r="G88"/>
  <c r="G430" s="1"/>
  <c r="O88"/>
  <c r="O430" s="1"/>
  <c r="W88"/>
  <c r="W430" s="1"/>
  <c r="W105"/>
  <c r="W109" s="1"/>
  <c r="D162"/>
  <c r="D523" s="1"/>
  <c r="L162"/>
  <c r="L523" s="1"/>
  <c r="T162"/>
  <c r="T523" s="1"/>
  <c r="F163"/>
  <c r="F524" s="1"/>
  <c r="N163"/>
  <c r="N524" s="1"/>
  <c r="V163"/>
  <c r="V524" s="1"/>
  <c r="H164"/>
  <c r="H525" s="1"/>
  <c r="P164"/>
  <c r="P525" s="1"/>
  <c r="G200"/>
  <c r="K200"/>
  <c r="O200"/>
  <c r="S200"/>
  <c r="W200"/>
  <c r="E201"/>
  <c r="I201"/>
  <c r="M201"/>
  <c r="Q201"/>
  <c r="U201"/>
  <c r="C202"/>
  <c r="G202"/>
  <c r="G373" s="1"/>
  <c r="K202"/>
  <c r="O202"/>
  <c r="S202"/>
  <c r="W202"/>
  <c r="W373" s="1"/>
  <c r="U219"/>
  <c r="C220"/>
  <c r="G220"/>
  <c r="K220"/>
  <c r="K410" s="1"/>
  <c r="O220"/>
  <c r="S220"/>
  <c r="W220"/>
  <c r="E221"/>
  <c r="E411" s="1"/>
  <c r="I221"/>
  <c r="M221"/>
  <c r="Q221"/>
  <c r="U221"/>
  <c r="U223" s="1"/>
  <c r="C239"/>
  <c r="C486" s="1"/>
  <c r="O239"/>
  <c r="O486" s="1"/>
  <c r="M240"/>
  <c r="M487" s="1"/>
  <c r="E257"/>
  <c r="E409" s="1"/>
  <c r="I257"/>
  <c r="M257"/>
  <c r="Q257"/>
  <c r="U257"/>
  <c r="U409" s="1"/>
  <c r="C258"/>
  <c r="G258"/>
  <c r="K258"/>
  <c r="O258"/>
  <c r="O410" s="1"/>
  <c r="S258"/>
  <c r="W258"/>
  <c r="E259"/>
  <c r="I259"/>
  <c r="M259"/>
  <c r="Q259"/>
  <c r="U259"/>
  <c r="C276"/>
  <c r="C504" s="1"/>
  <c r="S276"/>
  <c r="S504" s="1"/>
  <c r="M277"/>
  <c r="M505" s="1"/>
  <c r="G278"/>
  <c r="G506" s="1"/>
  <c r="W278"/>
  <c r="W506" s="1"/>
  <c r="B276"/>
  <c r="F276"/>
  <c r="J276"/>
  <c r="N276"/>
  <c r="R276"/>
  <c r="V276"/>
  <c r="D277"/>
  <c r="H277"/>
  <c r="H505" s="1"/>
  <c r="L277"/>
  <c r="P277"/>
  <c r="T277"/>
  <c r="B278"/>
  <c r="B335" s="1"/>
  <c r="F278"/>
  <c r="J278"/>
  <c r="N278"/>
  <c r="R278"/>
  <c r="R335" s="1"/>
  <c r="V278"/>
  <c r="T49" i="3"/>
  <c r="B50"/>
  <c r="N50"/>
  <c r="R50"/>
  <c r="D51"/>
  <c r="H51"/>
  <c r="L51"/>
  <c r="P51"/>
  <c r="T51"/>
  <c r="E393"/>
  <c r="M393"/>
  <c r="U393"/>
  <c r="C108"/>
  <c r="G108"/>
  <c r="K108"/>
  <c r="O108"/>
  <c r="S108"/>
  <c r="W108"/>
  <c r="U106"/>
  <c r="F126"/>
  <c r="N126"/>
  <c r="V126"/>
  <c r="D127"/>
  <c r="D129" s="1"/>
  <c r="L127"/>
  <c r="L129" s="1"/>
  <c r="L130" s="1"/>
  <c r="T127"/>
  <c r="V125"/>
  <c r="V467" s="1"/>
  <c r="H126"/>
  <c r="P126"/>
  <c r="B127"/>
  <c r="B469" s="1"/>
  <c r="F127"/>
  <c r="J127"/>
  <c r="J469" s="1"/>
  <c r="N127"/>
  <c r="R127"/>
  <c r="R469" s="1"/>
  <c r="V127"/>
  <c r="E144"/>
  <c r="E353" s="1"/>
  <c r="I144"/>
  <c r="I353" s="1"/>
  <c r="M144"/>
  <c r="M353" s="1"/>
  <c r="Q144"/>
  <c r="Q353" s="1"/>
  <c r="U144"/>
  <c r="U353" s="1"/>
  <c r="C184"/>
  <c r="G184"/>
  <c r="K184"/>
  <c r="O184"/>
  <c r="S184"/>
  <c r="W184"/>
  <c r="U182"/>
  <c r="I184"/>
  <c r="M184"/>
  <c r="Q184"/>
  <c r="U184"/>
  <c r="E220"/>
  <c r="M220"/>
  <c r="Q220"/>
  <c r="U220"/>
  <c r="C221"/>
  <c r="G221"/>
  <c r="K221"/>
  <c r="O221"/>
  <c r="S221"/>
  <c r="W221"/>
  <c r="E222"/>
  <c r="I222"/>
  <c r="M222"/>
  <c r="Q222"/>
  <c r="U222"/>
  <c r="W220"/>
  <c r="E221"/>
  <c r="I221"/>
  <c r="M221"/>
  <c r="Q221"/>
  <c r="S222"/>
  <c r="W222"/>
  <c r="K239"/>
  <c r="K486" s="1"/>
  <c r="E240"/>
  <c r="E487" s="1"/>
  <c r="U240"/>
  <c r="U487" s="1"/>
  <c r="O241"/>
  <c r="O488" s="1"/>
  <c r="E259"/>
  <c r="M259"/>
  <c r="U259"/>
  <c r="E258"/>
  <c r="I258"/>
  <c r="B277"/>
  <c r="B505" s="1"/>
  <c r="J277"/>
  <c r="J505" s="1"/>
  <c r="V277"/>
  <c r="V505" s="1"/>
  <c r="F279"/>
  <c r="F507" s="1"/>
  <c r="N279"/>
  <c r="N507" s="1"/>
  <c r="V279"/>
  <c r="V507" s="1"/>
  <c r="I10" i="4"/>
  <c r="Q10"/>
  <c r="C11"/>
  <c r="G11"/>
  <c r="G448" s="1"/>
  <c r="K11"/>
  <c r="O11"/>
  <c r="S11"/>
  <c r="W11"/>
  <c r="W448" s="1"/>
  <c r="E12"/>
  <c r="I12"/>
  <c r="M12"/>
  <c r="Q12"/>
  <c r="Q449" s="1"/>
  <c r="U12"/>
  <c r="C10"/>
  <c r="K10"/>
  <c r="S10"/>
  <c r="S447" s="1"/>
  <c r="E11"/>
  <c r="M11"/>
  <c r="U11"/>
  <c r="G12"/>
  <c r="G449" s="1"/>
  <c r="O12"/>
  <c r="W12"/>
  <c r="M391"/>
  <c r="F69"/>
  <c r="P69"/>
  <c r="I86"/>
  <c r="I428" s="1"/>
  <c r="Q86"/>
  <c r="Q428" s="1"/>
  <c r="C87"/>
  <c r="C429" s="1"/>
  <c r="K87"/>
  <c r="K429" s="1"/>
  <c r="S87"/>
  <c r="S429" s="1"/>
  <c r="E88"/>
  <c r="E430" s="1"/>
  <c r="M88"/>
  <c r="M430" s="1"/>
  <c r="U88"/>
  <c r="U430" s="1"/>
  <c r="B119"/>
  <c r="B111" s="1"/>
  <c r="F119"/>
  <c r="F111" s="1"/>
  <c r="J119"/>
  <c r="J111" s="1"/>
  <c r="N119"/>
  <c r="N111" s="1"/>
  <c r="R119"/>
  <c r="R111" s="1"/>
  <c r="V105"/>
  <c r="D106"/>
  <c r="H106"/>
  <c r="L106"/>
  <c r="P106"/>
  <c r="T106"/>
  <c r="B107"/>
  <c r="F107"/>
  <c r="J107"/>
  <c r="N107"/>
  <c r="R107"/>
  <c r="V107"/>
  <c r="L128"/>
  <c r="T128"/>
  <c r="T123" s="1"/>
  <c r="E124"/>
  <c r="I124"/>
  <c r="C125"/>
  <c r="G125"/>
  <c r="G128" s="1"/>
  <c r="K125"/>
  <c r="O125"/>
  <c r="S125"/>
  <c r="W125"/>
  <c r="E126"/>
  <c r="I126"/>
  <c r="M126"/>
  <c r="Q126"/>
  <c r="U126"/>
  <c r="C138"/>
  <c r="C130" s="1"/>
  <c r="G138"/>
  <c r="G130" s="1"/>
  <c r="K138"/>
  <c r="K130" s="1"/>
  <c r="W124"/>
  <c r="C143"/>
  <c r="C352" s="1"/>
  <c r="M145"/>
  <c r="M354" s="1"/>
  <c r="W145"/>
  <c r="W354" s="1"/>
  <c r="B162"/>
  <c r="B523" s="1"/>
  <c r="J162"/>
  <c r="J523" s="1"/>
  <c r="R162"/>
  <c r="R523" s="1"/>
  <c r="D163"/>
  <c r="D524" s="1"/>
  <c r="L163"/>
  <c r="L524" s="1"/>
  <c r="T163"/>
  <c r="T524" s="1"/>
  <c r="F164"/>
  <c r="F525" s="1"/>
  <c r="N164"/>
  <c r="N525" s="1"/>
  <c r="V164"/>
  <c r="V525" s="1"/>
  <c r="B200"/>
  <c r="F200"/>
  <c r="J200"/>
  <c r="J371" s="1"/>
  <c r="N200"/>
  <c r="R200"/>
  <c r="V200"/>
  <c r="D201"/>
  <c r="D334" s="1"/>
  <c r="H201"/>
  <c r="L201"/>
  <c r="P201"/>
  <c r="T201"/>
  <c r="B202"/>
  <c r="F202"/>
  <c r="J202"/>
  <c r="N202"/>
  <c r="N335" s="1"/>
  <c r="R202"/>
  <c r="V202"/>
  <c r="D233"/>
  <c r="D225" s="1"/>
  <c r="H233"/>
  <c r="H225" s="1"/>
  <c r="L233"/>
  <c r="L225" s="1"/>
  <c r="P233"/>
  <c r="P225" s="1"/>
  <c r="T233"/>
  <c r="T225" s="1"/>
  <c r="B220"/>
  <c r="B223" s="1"/>
  <c r="F220"/>
  <c r="J220"/>
  <c r="N220"/>
  <c r="R220"/>
  <c r="R223" s="1"/>
  <c r="S218" s="1"/>
  <c r="V220"/>
  <c r="D221"/>
  <c r="H221"/>
  <c r="L221"/>
  <c r="L411" s="1"/>
  <c r="P221"/>
  <c r="T221"/>
  <c r="M238"/>
  <c r="M485" s="1"/>
  <c r="K239"/>
  <c r="K486" s="1"/>
  <c r="W239"/>
  <c r="W486" s="1"/>
  <c r="U240"/>
  <c r="U487" s="1"/>
  <c r="O276"/>
  <c r="O504" s="1"/>
  <c r="I277"/>
  <c r="I505" s="1"/>
  <c r="C278"/>
  <c r="C506" s="1"/>
  <c r="S278"/>
  <c r="S506" s="1"/>
  <c r="C49" i="3"/>
  <c r="G49"/>
  <c r="K49"/>
  <c r="O49"/>
  <c r="S49"/>
  <c r="W49"/>
  <c r="C51"/>
  <c r="G51"/>
  <c r="K51"/>
  <c r="O51"/>
  <c r="S51"/>
  <c r="W51"/>
  <c r="D68"/>
  <c r="L68"/>
  <c r="T68"/>
  <c r="B70"/>
  <c r="J70"/>
  <c r="J393" s="1"/>
  <c r="R70"/>
  <c r="E398"/>
  <c r="I398"/>
  <c r="M398"/>
  <c r="Q398"/>
  <c r="U398"/>
  <c r="C399"/>
  <c r="G399"/>
  <c r="K399"/>
  <c r="O399"/>
  <c r="S399"/>
  <c r="W399"/>
  <c r="E400"/>
  <c r="I400"/>
  <c r="M400"/>
  <c r="Q400"/>
  <c r="U400"/>
  <c r="C401"/>
  <c r="G401"/>
  <c r="K401"/>
  <c r="O401"/>
  <c r="S401"/>
  <c r="W401"/>
  <c r="C403"/>
  <c r="G403"/>
  <c r="K403"/>
  <c r="O403"/>
  <c r="S403"/>
  <c r="W403"/>
  <c r="L87"/>
  <c r="L429" s="1"/>
  <c r="D120"/>
  <c r="D112" s="1"/>
  <c r="H120"/>
  <c r="H112" s="1"/>
  <c r="L120"/>
  <c r="L112" s="1"/>
  <c r="P120"/>
  <c r="P112" s="1"/>
  <c r="T120"/>
  <c r="T112" s="1"/>
  <c r="B107"/>
  <c r="J107"/>
  <c r="R107"/>
  <c r="D144"/>
  <c r="D353" s="1"/>
  <c r="T144"/>
  <c r="T353" s="1"/>
  <c r="I163"/>
  <c r="I524" s="1"/>
  <c r="D177"/>
  <c r="H163"/>
  <c r="H524" s="1"/>
  <c r="L163"/>
  <c r="L524" s="1"/>
  <c r="P163"/>
  <c r="P524" s="1"/>
  <c r="T163"/>
  <c r="T524" s="1"/>
  <c r="E201"/>
  <c r="I201"/>
  <c r="M201"/>
  <c r="Q201"/>
  <c r="U201"/>
  <c r="C202"/>
  <c r="C239"/>
  <c r="C486" s="1"/>
  <c r="O239"/>
  <c r="O486" s="1"/>
  <c r="I240"/>
  <c r="I487" s="1"/>
  <c r="C241"/>
  <c r="C488" s="1"/>
  <c r="S241"/>
  <c r="S488" s="1"/>
  <c r="F239"/>
  <c r="F486" s="1"/>
  <c r="D258"/>
  <c r="H258"/>
  <c r="L258"/>
  <c r="P258"/>
  <c r="T258"/>
  <c r="D260"/>
  <c r="H260"/>
  <c r="L260"/>
  <c r="P260"/>
  <c r="T260"/>
  <c r="H277"/>
  <c r="H505" s="1"/>
  <c r="P277"/>
  <c r="P505" s="1"/>
  <c r="D279"/>
  <c r="D507" s="1"/>
  <c r="L279"/>
  <c r="L507" s="1"/>
  <c r="T279"/>
  <c r="T507" s="1"/>
  <c r="O48" i="4"/>
  <c r="S48"/>
  <c r="W48"/>
  <c r="E49"/>
  <c r="E448" s="1"/>
  <c r="U49"/>
  <c r="K50"/>
  <c r="G86"/>
  <c r="G428" s="1"/>
  <c r="O86"/>
  <c r="O428" s="1"/>
  <c r="W86"/>
  <c r="W428" s="1"/>
  <c r="I87"/>
  <c r="I429" s="1"/>
  <c r="Q87"/>
  <c r="Q429" s="1"/>
  <c r="C88"/>
  <c r="C430" s="1"/>
  <c r="K88"/>
  <c r="K430" s="1"/>
  <c r="S88"/>
  <c r="S430" s="1"/>
  <c r="I109"/>
  <c r="R128"/>
  <c r="F124"/>
  <c r="D143"/>
  <c r="D352" s="1"/>
  <c r="H143"/>
  <c r="H352" s="1"/>
  <c r="L143"/>
  <c r="L352" s="1"/>
  <c r="P143"/>
  <c r="P352" s="1"/>
  <c r="T143"/>
  <c r="T352" s="1"/>
  <c r="H162"/>
  <c r="H523" s="1"/>
  <c r="P162"/>
  <c r="P523" s="1"/>
  <c r="B163"/>
  <c r="B524" s="1"/>
  <c r="J163"/>
  <c r="J524" s="1"/>
  <c r="R163"/>
  <c r="R524" s="1"/>
  <c r="D164"/>
  <c r="D525" s="1"/>
  <c r="L164"/>
  <c r="L525" s="1"/>
  <c r="T164"/>
  <c r="T525" s="1"/>
  <c r="W181"/>
  <c r="E182"/>
  <c r="E185" s="1"/>
  <c r="E186" s="1"/>
  <c r="I182"/>
  <c r="M182"/>
  <c r="M185" s="1"/>
  <c r="Q182"/>
  <c r="Q185" s="1"/>
  <c r="U182"/>
  <c r="U185" s="1"/>
  <c r="C183"/>
  <c r="G183"/>
  <c r="K183"/>
  <c r="O183"/>
  <c r="O373" s="1"/>
  <c r="S183"/>
  <c r="W183"/>
  <c r="G223"/>
  <c r="O223"/>
  <c r="O218" s="1"/>
  <c r="S239"/>
  <c r="S486" s="1"/>
  <c r="I240"/>
  <c r="I487" s="1"/>
  <c r="K276"/>
  <c r="K504" s="1"/>
  <c r="E277"/>
  <c r="E505" s="1"/>
  <c r="U277"/>
  <c r="U505" s="1"/>
  <c r="O278"/>
  <c r="O506" s="1"/>
  <c r="E14"/>
  <c r="F391"/>
  <c r="D390"/>
  <c r="T390"/>
  <c r="B129" i="2"/>
  <c r="B130" s="1"/>
  <c r="G363"/>
  <c r="G144"/>
  <c r="G353" s="1"/>
  <c r="O363"/>
  <c r="O144"/>
  <c r="O353" s="1"/>
  <c r="W363"/>
  <c r="W144"/>
  <c r="W353" s="1"/>
  <c r="M364"/>
  <c r="M145"/>
  <c r="M354" s="1"/>
  <c r="C365"/>
  <c r="C146"/>
  <c r="C355" s="1"/>
  <c r="O365"/>
  <c r="O146"/>
  <c r="O355" s="1"/>
  <c r="M493"/>
  <c r="M239"/>
  <c r="M486" s="1"/>
  <c r="U493"/>
  <c r="U239"/>
  <c r="U486" s="1"/>
  <c r="G494"/>
  <c r="G240"/>
  <c r="G487" s="1"/>
  <c r="S494"/>
  <c r="S240"/>
  <c r="S487" s="1"/>
  <c r="I495"/>
  <c r="I241"/>
  <c r="I488" s="1"/>
  <c r="U495"/>
  <c r="U241"/>
  <c r="U488" s="1"/>
  <c r="K437" i="3"/>
  <c r="K88"/>
  <c r="K430" s="1"/>
  <c r="W437"/>
  <c r="W88"/>
  <c r="W430" s="1"/>
  <c r="M438"/>
  <c r="M89"/>
  <c r="M431" s="1"/>
  <c r="K441"/>
  <c r="K89"/>
  <c r="K431" s="1"/>
  <c r="O441"/>
  <c r="O89"/>
  <c r="O431" s="1"/>
  <c r="L435" i="4"/>
  <c r="L86"/>
  <c r="L428" s="1"/>
  <c r="N436"/>
  <c r="N87"/>
  <c r="N429" s="1"/>
  <c r="D437"/>
  <c r="D88"/>
  <c r="D430" s="1"/>
  <c r="P437"/>
  <c r="P88"/>
  <c r="P430" s="1"/>
  <c r="F438"/>
  <c r="F86"/>
  <c r="R438"/>
  <c r="R86"/>
  <c r="R428" s="1"/>
  <c r="L511"/>
  <c r="L276"/>
  <c r="L504" s="1"/>
  <c r="B512"/>
  <c r="B277"/>
  <c r="N512"/>
  <c r="N277"/>
  <c r="N505" s="1"/>
  <c r="D513"/>
  <c r="D278"/>
  <c r="P513"/>
  <c r="P278"/>
  <c r="P506" s="1"/>
  <c r="J531" i="2"/>
  <c r="J163"/>
  <c r="J524" s="1"/>
  <c r="N531"/>
  <c r="N163"/>
  <c r="N524" s="1"/>
  <c r="R531"/>
  <c r="R163"/>
  <c r="R524" s="1"/>
  <c r="V531"/>
  <c r="V163"/>
  <c r="V524" s="1"/>
  <c r="D477" i="3"/>
  <c r="D30"/>
  <c r="D467" s="1"/>
  <c r="H477"/>
  <c r="H30"/>
  <c r="H467" s="1"/>
  <c r="L477"/>
  <c r="L30"/>
  <c r="L467" s="1"/>
  <c r="P477"/>
  <c r="P30"/>
  <c r="P467" s="1"/>
  <c r="T477"/>
  <c r="T30"/>
  <c r="T467" s="1"/>
  <c r="B478"/>
  <c r="B31"/>
  <c r="F478"/>
  <c r="F31"/>
  <c r="J478"/>
  <c r="J31"/>
  <c r="N478"/>
  <c r="N31"/>
  <c r="R478"/>
  <c r="R31"/>
  <c r="V478"/>
  <c r="V31"/>
  <c r="D479"/>
  <c r="D32"/>
  <c r="D469" s="1"/>
  <c r="H479"/>
  <c r="H32"/>
  <c r="H469" s="1"/>
  <c r="L479"/>
  <c r="L32"/>
  <c r="L469" s="1"/>
  <c r="P479"/>
  <c r="P32"/>
  <c r="P469" s="1"/>
  <c r="T479"/>
  <c r="T32"/>
  <c r="T469" s="1"/>
  <c r="E531"/>
  <c r="E163"/>
  <c r="E524" s="1"/>
  <c r="M531"/>
  <c r="M163"/>
  <c r="M524" s="1"/>
  <c r="U531"/>
  <c r="U163"/>
  <c r="U524" s="1"/>
  <c r="C532"/>
  <c r="C164"/>
  <c r="C525" s="1"/>
  <c r="G532"/>
  <c r="G164"/>
  <c r="G525" s="1"/>
  <c r="K532"/>
  <c r="K164"/>
  <c r="K525" s="1"/>
  <c r="O532"/>
  <c r="O164"/>
  <c r="O525" s="1"/>
  <c r="S532"/>
  <c r="S164"/>
  <c r="S525" s="1"/>
  <c r="W532"/>
  <c r="W164"/>
  <c r="W525" s="1"/>
  <c r="E533"/>
  <c r="E165"/>
  <c r="E526" s="1"/>
  <c r="I533"/>
  <c r="I165"/>
  <c r="I526" s="1"/>
  <c r="M533"/>
  <c r="M165"/>
  <c r="M526" s="1"/>
  <c r="Q533"/>
  <c r="Q165"/>
  <c r="Q526" s="1"/>
  <c r="U533"/>
  <c r="U165"/>
  <c r="U526" s="1"/>
  <c r="C534"/>
  <c r="C163"/>
  <c r="C524" s="1"/>
  <c r="G534"/>
  <c r="G163"/>
  <c r="G524" s="1"/>
  <c r="K534"/>
  <c r="K163"/>
  <c r="K524" s="1"/>
  <c r="O534"/>
  <c r="O163"/>
  <c r="O524" s="1"/>
  <c r="S534"/>
  <c r="S163"/>
  <c r="S524" s="1"/>
  <c r="W534"/>
  <c r="W163"/>
  <c r="W524" s="1"/>
  <c r="I535"/>
  <c r="I164"/>
  <c r="I525" s="1"/>
  <c r="M535"/>
  <c r="M164"/>
  <c r="M525" s="1"/>
  <c r="Q535"/>
  <c r="Q164"/>
  <c r="Q525" s="1"/>
  <c r="U535"/>
  <c r="U164"/>
  <c r="U525" s="1"/>
  <c r="C536"/>
  <c r="C165"/>
  <c r="C526" s="1"/>
  <c r="G536"/>
  <c r="G165"/>
  <c r="G526" s="1"/>
  <c r="K536"/>
  <c r="K165"/>
  <c r="K526" s="1"/>
  <c r="O536"/>
  <c r="O165"/>
  <c r="O526" s="1"/>
  <c r="S536"/>
  <c r="S165"/>
  <c r="S526" s="1"/>
  <c r="W536"/>
  <c r="W165"/>
  <c r="W526" s="1"/>
  <c r="C234"/>
  <c r="C226" s="1"/>
  <c r="C220"/>
  <c r="G234"/>
  <c r="G226" s="1"/>
  <c r="G220"/>
  <c r="K234"/>
  <c r="K226" s="1"/>
  <c r="K220"/>
  <c r="O234"/>
  <c r="O226" s="1"/>
  <c r="O220"/>
  <c r="S234"/>
  <c r="S226" s="1"/>
  <c r="S220"/>
  <c r="S224" s="1"/>
  <c r="B467" i="2"/>
  <c r="D468"/>
  <c r="N469"/>
  <c r="B110"/>
  <c r="B111" s="1"/>
  <c r="N110"/>
  <c r="U224"/>
  <c r="G224"/>
  <c r="S224"/>
  <c r="S225" s="1"/>
  <c r="C306"/>
  <c r="K306"/>
  <c r="S306"/>
  <c r="E307"/>
  <c r="M307"/>
  <c r="Q307"/>
  <c r="C308"/>
  <c r="K308"/>
  <c r="S308"/>
  <c r="F30"/>
  <c r="F467" s="1"/>
  <c r="B474"/>
  <c r="J474"/>
  <c r="R474"/>
  <c r="D475"/>
  <c r="L475"/>
  <c r="T475"/>
  <c r="F476"/>
  <c r="N476"/>
  <c r="V476"/>
  <c r="H477"/>
  <c r="P477"/>
  <c r="B478"/>
  <c r="J478"/>
  <c r="R478"/>
  <c r="D479"/>
  <c r="L479"/>
  <c r="P479"/>
  <c r="F68"/>
  <c r="F391" s="1"/>
  <c r="N68"/>
  <c r="N391" s="1"/>
  <c r="V68"/>
  <c r="V391" s="1"/>
  <c r="H69"/>
  <c r="H392" s="1"/>
  <c r="P69"/>
  <c r="P392" s="1"/>
  <c r="B70"/>
  <c r="B393" s="1"/>
  <c r="J70"/>
  <c r="J393" s="1"/>
  <c r="R70"/>
  <c r="R393" s="1"/>
  <c r="F398"/>
  <c r="N398"/>
  <c r="V398"/>
  <c r="H399"/>
  <c r="P399"/>
  <c r="B400"/>
  <c r="F400"/>
  <c r="N400"/>
  <c r="V400"/>
  <c r="H401"/>
  <c r="P401"/>
  <c r="B402"/>
  <c r="J402"/>
  <c r="R402"/>
  <c r="D403"/>
  <c r="L403"/>
  <c r="P403"/>
  <c r="B87"/>
  <c r="B429" s="1"/>
  <c r="L88"/>
  <c r="L430" s="1"/>
  <c r="T88"/>
  <c r="T430" s="1"/>
  <c r="B120"/>
  <c r="B112" s="1"/>
  <c r="E11"/>
  <c r="M11"/>
  <c r="U11"/>
  <c r="D11"/>
  <c r="H11"/>
  <c r="L11"/>
  <c r="P11"/>
  <c r="T11"/>
  <c r="B12"/>
  <c r="F12"/>
  <c r="J12"/>
  <c r="N12"/>
  <c r="R12"/>
  <c r="V12"/>
  <c r="D13"/>
  <c r="H13"/>
  <c r="L13"/>
  <c r="P13"/>
  <c r="T13"/>
  <c r="B306"/>
  <c r="F306"/>
  <c r="J306"/>
  <c r="N306"/>
  <c r="R306"/>
  <c r="V306"/>
  <c r="D307"/>
  <c r="H307"/>
  <c r="L307"/>
  <c r="P307"/>
  <c r="T307"/>
  <c r="B308"/>
  <c r="F308"/>
  <c r="J308"/>
  <c r="N308"/>
  <c r="R308"/>
  <c r="V308"/>
  <c r="F31"/>
  <c r="F468" s="1"/>
  <c r="N31"/>
  <c r="N468" s="1"/>
  <c r="V31"/>
  <c r="V468" s="1"/>
  <c r="H32"/>
  <c r="H469" s="1"/>
  <c r="P32"/>
  <c r="P469" s="1"/>
  <c r="F69"/>
  <c r="F392" s="1"/>
  <c r="N69"/>
  <c r="N392" s="1"/>
  <c r="V69"/>
  <c r="V392" s="1"/>
  <c r="H70"/>
  <c r="H393" s="1"/>
  <c r="P70"/>
  <c r="P393" s="1"/>
  <c r="B88"/>
  <c r="B430" s="1"/>
  <c r="J88"/>
  <c r="J430" s="1"/>
  <c r="R88"/>
  <c r="R430" s="1"/>
  <c r="D89"/>
  <c r="D431" s="1"/>
  <c r="L89"/>
  <c r="L431" s="1"/>
  <c r="P89"/>
  <c r="P431" s="1"/>
  <c r="T89"/>
  <c r="T431" s="1"/>
  <c r="C106"/>
  <c r="C110" s="1"/>
  <c r="E139"/>
  <c r="E131" s="1"/>
  <c r="I139"/>
  <c r="I131" s="1"/>
  <c r="M139"/>
  <c r="M131" s="1"/>
  <c r="Q139"/>
  <c r="Q131" s="1"/>
  <c r="U139"/>
  <c r="U131" s="1"/>
  <c r="H144"/>
  <c r="H353" s="1"/>
  <c r="P144"/>
  <c r="P353" s="1"/>
  <c r="B145"/>
  <c r="B354" s="1"/>
  <c r="J145"/>
  <c r="J354" s="1"/>
  <c r="R145"/>
  <c r="R354" s="1"/>
  <c r="D146"/>
  <c r="D355" s="1"/>
  <c r="L146"/>
  <c r="L355" s="1"/>
  <c r="T146"/>
  <c r="T355" s="1"/>
  <c r="M163"/>
  <c r="M524" s="1"/>
  <c r="U163"/>
  <c r="U524" s="1"/>
  <c r="K164"/>
  <c r="K525" s="1"/>
  <c r="S164"/>
  <c r="S525" s="1"/>
  <c r="I165"/>
  <c r="I526" s="1"/>
  <c r="E87" i="3"/>
  <c r="E429" s="1"/>
  <c r="M87"/>
  <c r="M429" s="1"/>
  <c r="U87"/>
  <c r="U429" s="1"/>
  <c r="S363" i="2"/>
  <c r="S144"/>
  <c r="S353" s="1"/>
  <c r="I364"/>
  <c r="I145"/>
  <c r="I354" s="1"/>
  <c r="U364"/>
  <c r="U145"/>
  <c r="U354" s="1"/>
  <c r="G365"/>
  <c r="G146"/>
  <c r="G355" s="1"/>
  <c r="W365"/>
  <c r="W146"/>
  <c r="W355" s="1"/>
  <c r="I493"/>
  <c r="I239"/>
  <c r="I486" s="1"/>
  <c r="C494"/>
  <c r="C240"/>
  <c r="C487" s="1"/>
  <c r="K494"/>
  <c r="K240"/>
  <c r="K487" s="1"/>
  <c r="W494"/>
  <c r="W240"/>
  <c r="W487" s="1"/>
  <c r="M495"/>
  <c r="M241"/>
  <c r="M488" s="1"/>
  <c r="C437" i="3"/>
  <c r="C88"/>
  <c r="C430" s="1"/>
  <c r="O437"/>
  <c r="O88"/>
  <c r="O430" s="1"/>
  <c r="E438"/>
  <c r="E89"/>
  <c r="E431" s="1"/>
  <c r="Q438"/>
  <c r="Q89"/>
  <c r="Q431" s="1"/>
  <c r="I440"/>
  <c r="I88"/>
  <c r="I430" s="1"/>
  <c r="Q440"/>
  <c r="Q88"/>
  <c r="Q430" s="1"/>
  <c r="G441"/>
  <c r="G89"/>
  <c r="G431" s="1"/>
  <c r="W441"/>
  <c r="W89"/>
  <c r="W431" s="1"/>
  <c r="D435" i="4"/>
  <c r="D86"/>
  <c r="P435"/>
  <c r="P86"/>
  <c r="F436"/>
  <c r="F87"/>
  <c r="F429" s="1"/>
  <c r="R436"/>
  <c r="R87"/>
  <c r="R429" s="1"/>
  <c r="H437"/>
  <c r="H88"/>
  <c r="H430" s="1"/>
  <c r="T437"/>
  <c r="T88"/>
  <c r="T430" s="1"/>
  <c r="J438"/>
  <c r="J86"/>
  <c r="V438"/>
  <c r="V86"/>
  <c r="D511"/>
  <c r="D276"/>
  <c r="T511"/>
  <c r="T276"/>
  <c r="J512"/>
  <c r="J277"/>
  <c r="V512"/>
  <c r="V277"/>
  <c r="L513"/>
  <c r="L278"/>
  <c r="F363" i="2"/>
  <c r="F144"/>
  <c r="F353" s="1"/>
  <c r="J363"/>
  <c r="J144"/>
  <c r="J353" s="1"/>
  <c r="N363"/>
  <c r="N144"/>
  <c r="N353" s="1"/>
  <c r="R363"/>
  <c r="R144"/>
  <c r="R353" s="1"/>
  <c r="V363"/>
  <c r="V144"/>
  <c r="V353" s="1"/>
  <c r="D364"/>
  <c r="D145"/>
  <c r="D354" s="1"/>
  <c r="H364"/>
  <c r="H145"/>
  <c r="H354" s="1"/>
  <c r="L364"/>
  <c r="L145"/>
  <c r="L354" s="1"/>
  <c r="P364"/>
  <c r="P145"/>
  <c r="P354" s="1"/>
  <c r="T364"/>
  <c r="T145"/>
  <c r="T354" s="1"/>
  <c r="B365"/>
  <c r="B146"/>
  <c r="B355" s="1"/>
  <c r="F365"/>
  <c r="F146"/>
  <c r="F355" s="1"/>
  <c r="J365"/>
  <c r="J146"/>
  <c r="J355" s="1"/>
  <c r="N365"/>
  <c r="N146"/>
  <c r="N355" s="1"/>
  <c r="R365"/>
  <c r="R146"/>
  <c r="R355" s="1"/>
  <c r="V365"/>
  <c r="V146"/>
  <c r="V355" s="1"/>
  <c r="D63" i="3"/>
  <c r="D55" s="1"/>
  <c r="D49"/>
  <c r="B398"/>
  <c r="B68"/>
  <c r="B391" s="1"/>
  <c r="F398"/>
  <c r="F68"/>
  <c r="F391" s="1"/>
  <c r="J398"/>
  <c r="J68"/>
  <c r="J391" s="1"/>
  <c r="N398"/>
  <c r="N68"/>
  <c r="N391" s="1"/>
  <c r="R398"/>
  <c r="R68"/>
  <c r="R391" s="1"/>
  <c r="V398"/>
  <c r="V68"/>
  <c r="V391" s="1"/>
  <c r="D403"/>
  <c r="D70"/>
  <c r="D393" s="1"/>
  <c r="H403"/>
  <c r="H70"/>
  <c r="H393" s="1"/>
  <c r="L403"/>
  <c r="L70"/>
  <c r="L393" s="1"/>
  <c r="P403"/>
  <c r="P70"/>
  <c r="P393" s="1"/>
  <c r="T403"/>
  <c r="T70"/>
  <c r="T393" s="1"/>
  <c r="R467" i="2"/>
  <c r="T468"/>
  <c r="V469"/>
  <c r="J110"/>
  <c r="E224"/>
  <c r="C224"/>
  <c r="O224"/>
  <c r="I11"/>
  <c r="Q11"/>
  <c r="D306"/>
  <c r="H306"/>
  <c r="L306"/>
  <c r="P306"/>
  <c r="T306"/>
  <c r="B307"/>
  <c r="F307"/>
  <c r="J307"/>
  <c r="N307"/>
  <c r="R307"/>
  <c r="V307"/>
  <c r="D308"/>
  <c r="H308"/>
  <c r="L308"/>
  <c r="P308"/>
  <c r="T308"/>
  <c r="H30"/>
  <c r="P30"/>
  <c r="B31"/>
  <c r="B468" s="1"/>
  <c r="J31"/>
  <c r="J468" s="1"/>
  <c r="R31"/>
  <c r="R468" s="1"/>
  <c r="D32"/>
  <c r="D469" s="1"/>
  <c r="L32"/>
  <c r="L469" s="1"/>
  <c r="T32"/>
  <c r="T469" s="1"/>
  <c r="H68"/>
  <c r="H391" s="1"/>
  <c r="P68"/>
  <c r="P391" s="1"/>
  <c r="B69"/>
  <c r="B392" s="1"/>
  <c r="J69"/>
  <c r="J392" s="1"/>
  <c r="R69"/>
  <c r="R392" s="1"/>
  <c r="D70"/>
  <c r="D393" s="1"/>
  <c r="L70"/>
  <c r="L393" s="1"/>
  <c r="T70"/>
  <c r="T393" s="1"/>
  <c r="F88"/>
  <c r="F430" s="1"/>
  <c r="N88"/>
  <c r="N430" s="1"/>
  <c r="V88"/>
  <c r="V430" s="1"/>
  <c r="H89"/>
  <c r="H431" s="1"/>
  <c r="N89"/>
  <c r="N431" s="1"/>
  <c r="R89"/>
  <c r="R431" s="1"/>
  <c r="V89"/>
  <c r="V431" s="1"/>
  <c r="E110"/>
  <c r="I110"/>
  <c r="I105" s="1"/>
  <c r="M110"/>
  <c r="Q110"/>
  <c r="U110"/>
  <c r="D125"/>
  <c r="D467" s="1"/>
  <c r="H125"/>
  <c r="L125"/>
  <c r="L467" s="1"/>
  <c r="P125"/>
  <c r="T125"/>
  <c r="T467" s="1"/>
  <c r="I163"/>
  <c r="I524" s="1"/>
  <c r="Q163"/>
  <c r="Q524" s="1"/>
  <c r="E164"/>
  <c r="E525" s="1"/>
  <c r="O164"/>
  <c r="O525" s="1"/>
  <c r="W164"/>
  <c r="W525" s="1"/>
  <c r="E186"/>
  <c r="I186"/>
  <c r="M186"/>
  <c r="Q186"/>
  <c r="U186"/>
  <c r="I87" i="3"/>
  <c r="I429" s="1"/>
  <c r="Q87"/>
  <c r="Q429" s="1"/>
  <c r="M88"/>
  <c r="M430" s="1"/>
  <c r="E164"/>
  <c r="E525" s="1"/>
  <c r="K363" i="2"/>
  <c r="K144"/>
  <c r="K353" s="1"/>
  <c r="E364"/>
  <c r="E145"/>
  <c r="E354" s="1"/>
  <c r="Q364"/>
  <c r="Q145"/>
  <c r="Q354" s="1"/>
  <c r="K365"/>
  <c r="K146"/>
  <c r="K355" s="1"/>
  <c r="S365"/>
  <c r="S146"/>
  <c r="S355" s="1"/>
  <c r="E493"/>
  <c r="E239"/>
  <c r="E486" s="1"/>
  <c r="Q493"/>
  <c r="Q239"/>
  <c r="Q486" s="1"/>
  <c r="O494"/>
  <c r="O240"/>
  <c r="O487" s="1"/>
  <c r="E495"/>
  <c r="E241"/>
  <c r="E488" s="1"/>
  <c r="Q495"/>
  <c r="Q241"/>
  <c r="Q488" s="1"/>
  <c r="G437" i="3"/>
  <c r="G88"/>
  <c r="G430" s="1"/>
  <c r="S437"/>
  <c r="S88"/>
  <c r="S430" s="1"/>
  <c r="I438"/>
  <c r="I89"/>
  <c r="I431" s="1"/>
  <c r="U438"/>
  <c r="U89"/>
  <c r="U431" s="1"/>
  <c r="C441"/>
  <c r="C89"/>
  <c r="C431" s="1"/>
  <c r="S441"/>
  <c r="S89"/>
  <c r="S431" s="1"/>
  <c r="H435" i="4"/>
  <c r="H86"/>
  <c r="H428" s="1"/>
  <c r="T435"/>
  <c r="T86"/>
  <c r="J436"/>
  <c r="J87"/>
  <c r="J429" s="1"/>
  <c r="V436"/>
  <c r="V87"/>
  <c r="V429" s="1"/>
  <c r="L437"/>
  <c r="L88"/>
  <c r="L430" s="1"/>
  <c r="B438"/>
  <c r="B86"/>
  <c r="N438"/>
  <c r="N86"/>
  <c r="H511"/>
  <c r="H276"/>
  <c r="P511"/>
  <c r="P276"/>
  <c r="F512"/>
  <c r="F277"/>
  <c r="R512"/>
  <c r="R277"/>
  <c r="H513"/>
  <c r="H278"/>
  <c r="T513"/>
  <c r="T278"/>
  <c r="K531" i="2"/>
  <c r="K163"/>
  <c r="K524" s="1"/>
  <c r="O531"/>
  <c r="O163"/>
  <c r="O524" s="1"/>
  <c r="S531"/>
  <c r="S163"/>
  <c r="S524" s="1"/>
  <c r="W531"/>
  <c r="W163"/>
  <c r="W524" s="1"/>
  <c r="I532"/>
  <c r="I164"/>
  <c r="I525" s="1"/>
  <c r="M532"/>
  <c r="M164"/>
  <c r="M525" s="1"/>
  <c r="Q532"/>
  <c r="Q164"/>
  <c r="Q525" s="1"/>
  <c r="U532"/>
  <c r="U164"/>
  <c r="U525" s="1"/>
  <c r="C533"/>
  <c r="C165"/>
  <c r="C526" s="1"/>
  <c r="K533"/>
  <c r="K165"/>
  <c r="K526" s="1"/>
  <c r="O533"/>
  <c r="O165"/>
  <c r="O526" s="1"/>
  <c r="S533"/>
  <c r="S165"/>
  <c r="S526" s="1"/>
  <c r="W533"/>
  <c r="W165"/>
  <c r="W526" s="1"/>
  <c r="G535"/>
  <c r="G164"/>
  <c r="G525" s="1"/>
  <c r="E536"/>
  <c r="E165"/>
  <c r="E526" s="1"/>
  <c r="E512"/>
  <c r="E277"/>
  <c r="E505" s="1"/>
  <c r="I512"/>
  <c r="I277"/>
  <c r="I505" s="1"/>
  <c r="M512"/>
  <c r="M277"/>
  <c r="M505" s="1"/>
  <c r="Q512"/>
  <c r="Q277"/>
  <c r="Q505" s="1"/>
  <c r="U512"/>
  <c r="U277"/>
  <c r="U505" s="1"/>
  <c r="C513"/>
  <c r="C278"/>
  <c r="C506" s="1"/>
  <c r="G513"/>
  <c r="G278"/>
  <c r="G506" s="1"/>
  <c r="K513"/>
  <c r="K278"/>
  <c r="K506" s="1"/>
  <c r="O513"/>
  <c r="O278"/>
  <c r="O506" s="1"/>
  <c r="S513"/>
  <c r="S278"/>
  <c r="S506" s="1"/>
  <c r="W513"/>
  <c r="W278"/>
  <c r="W506" s="1"/>
  <c r="E514"/>
  <c r="E279"/>
  <c r="E507" s="1"/>
  <c r="I514"/>
  <c r="I279"/>
  <c r="I507" s="1"/>
  <c r="M514"/>
  <c r="M279"/>
  <c r="M507" s="1"/>
  <c r="Q514"/>
  <c r="Q279"/>
  <c r="Q507" s="1"/>
  <c r="U514"/>
  <c r="U279"/>
  <c r="U507" s="1"/>
  <c r="E306" i="3"/>
  <c r="E11"/>
  <c r="I306"/>
  <c r="I11"/>
  <c r="M306"/>
  <c r="M11"/>
  <c r="Q306"/>
  <c r="Q11"/>
  <c r="U306"/>
  <c r="U11"/>
  <c r="E308"/>
  <c r="E13"/>
  <c r="I308"/>
  <c r="I13"/>
  <c r="M308"/>
  <c r="M13"/>
  <c r="Q308"/>
  <c r="Q13"/>
  <c r="U308"/>
  <c r="U13"/>
  <c r="E120"/>
  <c r="E112" s="1"/>
  <c r="E106"/>
  <c r="I120"/>
  <c r="I112" s="1"/>
  <c r="I106"/>
  <c r="M120"/>
  <c r="M112" s="1"/>
  <c r="M106"/>
  <c r="Q120"/>
  <c r="Q112" s="1"/>
  <c r="Q106"/>
  <c r="C360"/>
  <c r="C144"/>
  <c r="C353" s="1"/>
  <c r="G360"/>
  <c r="G144"/>
  <c r="G353" s="1"/>
  <c r="K360"/>
  <c r="K144"/>
  <c r="K353" s="1"/>
  <c r="O360"/>
  <c r="O144"/>
  <c r="O353" s="1"/>
  <c r="S360"/>
  <c r="S144"/>
  <c r="S353" s="1"/>
  <c r="W360"/>
  <c r="W144"/>
  <c r="W353" s="1"/>
  <c r="C362"/>
  <c r="C146"/>
  <c r="C355" s="1"/>
  <c r="G362"/>
  <c r="G146"/>
  <c r="G355" s="1"/>
  <c r="K362"/>
  <c r="K146"/>
  <c r="K355" s="1"/>
  <c r="O362"/>
  <c r="O146"/>
  <c r="O355" s="1"/>
  <c r="S362"/>
  <c r="S146"/>
  <c r="S355" s="1"/>
  <c r="W362"/>
  <c r="W146"/>
  <c r="W355" s="1"/>
  <c r="E365"/>
  <c r="E146"/>
  <c r="E355" s="1"/>
  <c r="I365"/>
  <c r="I146"/>
  <c r="I355" s="1"/>
  <c r="M365"/>
  <c r="M146"/>
  <c r="M355" s="1"/>
  <c r="Q365"/>
  <c r="Q146"/>
  <c r="Q355" s="1"/>
  <c r="U365"/>
  <c r="U146"/>
  <c r="U355" s="1"/>
  <c r="J467" i="2"/>
  <c r="L468"/>
  <c r="F469"/>
  <c r="F110"/>
  <c r="F105" s="1"/>
  <c r="R110"/>
  <c r="M224"/>
  <c r="K224"/>
  <c r="W224"/>
  <c r="W225" s="1"/>
  <c r="G306"/>
  <c r="O306"/>
  <c r="W306"/>
  <c r="I307"/>
  <c r="U307"/>
  <c r="G308"/>
  <c r="O308"/>
  <c r="W308"/>
  <c r="N30"/>
  <c r="N467" s="1"/>
  <c r="V30"/>
  <c r="V467" s="1"/>
  <c r="H31"/>
  <c r="H468" s="1"/>
  <c r="P31"/>
  <c r="P468" s="1"/>
  <c r="B32"/>
  <c r="B469" s="1"/>
  <c r="J32"/>
  <c r="J469" s="1"/>
  <c r="R32"/>
  <c r="R469" s="1"/>
  <c r="F474"/>
  <c r="N474"/>
  <c r="V474"/>
  <c r="H475"/>
  <c r="P475"/>
  <c r="B476"/>
  <c r="J476"/>
  <c r="R476"/>
  <c r="D477"/>
  <c r="L477"/>
  <c r="T477"/>
  <c r="F478"/>
  <c r="N478"/>
  <c r="V478"/>
  <c r="H479"/>
  <c r="T479"/>
  <c r="B398"/>
  <c r="J398"/>
  <c r="R398"/>
  <c r="D399"/>
  <c r="L399"/>
  <c r="T399"/>
  <c r="J400"/>
  <c r="R400"/>
  <c r="D401"/>
  <c r="L401"/>
  <c r="T401"/>
  <c r="F402"/>
  <c r="N402"/>
  <c r="V402"/>
  <c r="H403"/>
  <c r="T403"/>
  <c r="D88"/>
  <c r="D430" s="1"/>
  <c r="F89"/>
  <c r="F431" s="1"/>
  <c r="D101"/>
  <c r="B139"/>
  <c r="B131" s="1"/>
  <c r="F139"/>
  <c r="F131" s="1"/>
  <c r="J139"/>
  <c r="J131" s="1"/>
  <c r="N139"/>
  <c r="N131" s="1"/>
  <c r="R139"/>
  <c r="R131" s="1"/>
  <c r="C144"/>
  <c r="C353" s="1"/>
  <c r="I144"/>
  <c r="I353" s="1"/>
  <c r="Q144"/>
  <c r="Q353" s="1"/>
  <c r="C145"/>
  <c r="C354" s="1"/>
  <c r="K145"/>
  <c r="K354" s="1"/>
  <c r="S145"/>
  <c r="S354" s="1"/>
  <c r="E146"/>
  <c r="E355" s="1"/>
  <c r="M146"/>
  <c r="M355" s="1"/>
  <c r="U146"/>
  <c r="U355" s="1"/>
  <c r="I220"/>
  <c r="I224" s="1"/>
  <c r="Q220"/>
  <c r="Q224" s="1"/>
  <c r="G239"/>
  <c r="G486" s="1"/>
  <c r="O239"/>
  <c r="O486" s="1"/>
  <c r="W239"/>
  <c r="W486" s="1"/>
  <c r="I240"/>
  <c r="I487" s="1"/>
  <c r="Q240"/>
  <c r="Q487" s="1"/>
  <c r="C241"/>
  <c r="C488" s="1"/>
  <c r="K241"/>
  <c r="K488" s="1"/>
  <c r="S241"/>
  <c r="S488" s="1"/>
  <c r="E262"/>
  <c r="M262"/>
  <c r="M263" s="1"/>
  <c r="U262"/>
  <c r="C262"/>
  <c r="G262"/>
  <c r="K262"/>
  <c r="K414" s="1"/>
  <c r="O262"/>
  <c r="S262"/>
  <c r="W262"/>
  <c r="B393" i="3"/>
  <c r="R393"/>
  <c r="E88"/>
  <c r="E430" s="1"/>
  <c r="B87" i="4"/>
  <c r="B429" s="1"/>
  <c r="B473"/>
  <c r="B29"/>
  <c r="B466" s="1"/>
  <c r="J473"/>
  <c r="J29"/>
  <c r="J466" s="1"/>
  <c r="R473"/>
  <c r="R29"/>
  <c r="R466" s="1"/>
  <c r="D474"/>
  <c r="D30"/>
  <c r="D467" s="1"/>
  <c r="L474"/>
  <c r="L30"/>
  <c r="L467" s="1"/>
  <c r="T474"/>
  <c r="T30"/>
  <c r="T467" s="1"/>
  <c r="F475"/>
  <c r="F31"/>
  <c r="F468" s="1"/>
  <c r="N475"/>
  <c r="N31"/>
  <c r="N468" s="1"/>
  <c r="V475"/>
  <c r="V31"/>
  <c r="V468" s="1"/>
  <c r="B477"/>
  <c r="B30"/>
  <c r="B467" s="1"/>
  <c r="J477"/>
  <c r="J30"/>
  <c r="J467" s="1"/>
  <c r="R477"/>
  <c r="R30"/>
  <c r="R467" s="1"/>
  <c r="D478"/>
  <c r="D31"/>
  <c r="D468" s="1"/>
  <c r="L478"/>
  <c r="L31"/>
  <c r="L468" s="1"/>
  <c r="T478"/>
  <c r="T31"/>
  <c r="T468" s="1"/>
  <c r="F397"/>
  <c r="F67"/>
  <c r="F71" s="1"/>
  <c r="J397"/>
  <c r="J67"/>
  <c r="N397"/>
  <c r="N67"/>
  <c r="V397"/>
  <c r="V67"/>
  <c r="V390" s="1"/>
  <c r="D398"/>
  <c r="D68"/>
  <c r="D391" s="1"/>
  <c r="H398"/>
  <c r="H68"/>
  <c r="H391" s="1"/>
  <c r="P398"/>
  <c r="P68"/>
  <c r="P391" s="1"/>
  <c r="T398"/>
  <c r="T68"/>
  <c r="B399"/>
  <c r="B69"/>
  <c r="B392" s="1"/>
  <c r="J399"/>
  <c r="J69"/>
  <c r="J392" s="1"/>
  <c r="N399"/>
  <c r="N69"/>
  <c r="N392" s="1"/>
  <c r="R399"/>
  <c r="R69"/>
  <c r="R392" s="1"/>
  <c r="B401"/>
  <c r="B68"/>
  <c r="B391" s="1"/>
  <c r="N401"/>
  <c r="N68"/>
  <c r="N391" s="1"/>
  <c r="R401"/>
  <c r="R68"/>
  <c r="R391" s="1"/>
  <c r="D402"/>
  <c r="D69"/>
  <c r="D392" s="1"/>
  <c r="H402"/>
  <c r="H69"/>
  <c r="H392" s="1"/>
  <c r="L402"/>
  <c r="L69"/>
  <c r="L392" s="1"/>
  <c r="T402"/>
  <c r="T69"/>
  <c r="T392" s="1"/>
  <c r="L164" i="2"/>
  <c r="L525" s="1"/>
  <c r="P164"/>
  <c r="P525" s="1"/>
  <c r="T164"/>
  <c r="T525" s="1"/>
  <c r="D182"/>
  <c r="D186" s="1"/>
  <c r="H182"/>
  <c r="H186" s="1"/>
  <c r="I181" s="1"/>
  <c r="L182"/>
  <c r="L186" s="1"/>
  <c r="P182"/>
  <c r="P186" s="1"/>
  <c r="B196"/>
  <c r="B188" s="1"/>
  <c r="F196"/>
  <c r="F188" s="1"/>
  <c r="J196"/>
  <c r="J188" s="1"/>
  <c r="N196"/>
  <c r="N188" s="1"/>
  <c r="R196"/>
  <c r="R188" s="1"/>
  <c r="B234"/>
  <c r="B226" s="1"/>
  <c r="F234"/>
  <c r="F226" s="1"/>
  <c r="J234"/>
  <c r="J226" s="1"/>
  <c r="N234"/>
  <c r="N226" s="1"/>
  <c r="R234"/>
  <c r="R226" s="1"/>
  <c r="V234"/>
  <c r="V226" s="1"/>
  <c r="D239"/>
  <c r="D486" s="1"/>
  <c r="H239"/>
  <c r="H486" s="1"/>
  <c r="L239"/>
  <c r="L486" s="1"/>
  <c r="P239"/>
  <c r="P486" s="1"/>
  <c r="T239"/>
  <c r="T486" s="1"/>
  <c r="B240"/>
  <c r="B487" s="1"/>
  <c r="F240"/>
  <c r="F487" s="1"/>
  <c r="J240"/>
  <c r="J487" s="1"/>
  <c r="N240"/>
  <c r="N487" s="1"/>
  <c r="R240"/>
  <c r="R487" s="1"/>
  <c r="V240"/>
  <c r="V487" s="1"/>
  <c r="D241"/>
  <c r="D488" s="1"/>
  <c r="H241"/>
  <c r="H488" s="1"/>
  <c r="L241"/>
  <c r="L488" s="1"/>
  <c r="P241"/>
  <c r="P488" s="1"/>
  <c r="T241"/>
  <c r="T488" s="1"/>
  <c r="D277"/>
  <c r="H277"/>
  <c r="L277"/>
  <c r="P277"/>
  <c r="T277"/>
  <c r="B278"/>
  <c r="F278"/>
  <c r="F281" s="1"/>
  <c r="J278"/>
  <c r="N278"/>
  <c r="R278"/>
  <c r="V278"/>
  <c r="V281" s="1"/>
  <c r="D279"/>
  <c r="H279"/>
  <c r="L279"/>
  <c r="P279"/>
  <c r="T279"/>
  <c r="B306" i="3"/>
  <c r="F306"/>
  <c r="J306"/>
  <c r="N306"/>
  <c r="R306"/>
  <c r="V306"/>
  <c r="D307"/>
  <c r="H307"/>
  <c r="L307"/>
  <c r="P307"/>
  <c r="T307"/>
  <c r="B308"/>
  <c r="F308"/>
  <c r="J308"/>
  <c r="N308"/>
  <c r="R308"/>
  <c r="V308"/>
  <c r="C30"/>
  <c r="G30"/>
  <c r="K30"/>
  <c r="O30"/>
  <c r="S30"/>
  <c r="S467" s="1"/>
  <c r="W30"/>
  <c r="W467" s="1"/>
  <c r="E31"/>
  <c r="I31"/>
  <c r="M31"/>
  <c r="Q31"/>
  <c r="U31"/>
  <c r="C32"/>
  <c r="C469" s="1"/>
  <c r="G32"/>
  <c r="G469" s="1"/>
  <c r="K32"/>
  <c r="K469" s="1"/>
  <c r="O32"/>
  <c r="O469" s="1"/>
  <c r="S32"/>
  <c r="S469" s="1"/>
  <c r="W32"/>
  <c r="W469" s="1"/>
  <c r="E68"/>
  <c r="E391" s="1"/>
  <c r="I68"/>
  <c r="I391" s="1"/>
  <c r="M68"/>
  <c r="Q68"/>
  <c r="Q391" s="1"/>
  <c r="U68"/>
  <c r="U391" s="1"/>
  <c r="G69"/>
  <c r="S69"/>
  <c r="C70"/>
  <c r="C393" s="1"/>
  <c r="G70"/>
  <c r="G393" s="1"/>
  <c r="K70"/>
  <c r="K393" s="1"/>
  <c r="O70"/>
  <c r="O393" s="1"/>
  <c r="S70"/>
  <c r="S393" s="1"/>
  <c r="W70"/>
  <c r="W393" s="1"/>
  <c r="C398"/>
  <c r="G398"/>
  <c r="K398"/>
  <c r="O398"/>
  <c r="S398"/>
  <c r="W398"/>
  <c r="E399"/>
  <c r="I399"/>
  <c r="M399"/>
  <c r="Q399"/>
  <c r="U399"/>
  <c r="C400"/>
  <c r="G400"/>
  <c r="K400"/>
  <c r="O400"/>
  <c r="S400"/>
  <c r="W400"/>
  <c r="E401"/>
  <c r="I401"/>
  <c r="M401"/>
  <c r="Q401"/>
  <c r="U401"/>
  <c r="B87"/>
  <c r="B429" s="1"/>
  <c r="D106"/>
  <c r="D110" s="1"/>
  <c r="H106"/>
  <c r="H296" s="1"/>
  <c r="L106"/>
  <c r="L391" s="1"/>
  <c r="P106"/>
  <c r="P296" s="1"/>
  <c r="T106"/>
  <c r="T391" s="1"/>
  <c r="B120"/>
  <c r="B112" s="1"/>
  <c r="F120"/>
  <c r="F112" s="1"/>
  <c r="M277"/>
  <c r="L466" i="4"/>
  <c r="I143"/>
  <c r="I352" s="1"/>
  <c r="S143"/>
  <c r="S352" s="1"/>
  <c r="S144"/>
  <c r="S353" s="1"/>
  <c r="G145"/>
  <c r="G354" s="1"/>
  <c r="C139" i="3"/>
  <c r="C131" s="1"/>
  <c r="C125"/>
  <c r="G139"/>
  <c r="G131" s="1"/>
  <c r="G125"/>
  <c r="C513"/>
  <c r="C278"/>
  <c r="G513"/>
  <c r="G278"/>
  <c r="K513"/>
  <c r="K278"/>
  <c r="O513"/>
  <c r="O278"/>
  <c r="S513"/>
  <c r="S278"/>
  <c r="W513"/>
  <c r="W278"/>
  <c r="E514"/>
  <c r="E279"/>
  <c r="I514"/>
  <c r="I279"/>
  <c r="M514"/>
  <c r="M279"/>
  <c r="Q514"/>
  <c r="Q279"/>
  <c r="U514"/>
  <c r="U279"/>
  <c r="O138" i="4"/>
  <c r="O130" s="1"/>
  <c r="O124"/>
  <c r="S138"/>
  <c r="S130" s="1"/>
  <c r="S124"/>
  <c r="G359"/>
  <c r="G143"/>
  <c r="G352" s="1"/>
  <c r="K359"/>
  <c r="K143"/>
  <c r="K352" s="1"/>
  <c r="O359"/>
  <c r="O143"/>
  <c r="O352" s="1"/>
  <c r="W359"/>
  <c r="W143"/>
  <c r="W352" s="1"/>
  <c r="E360"/>
  <c r="E144"/>
  <c r="E353" s="1"/>
  <c r="I360"/>
  <c r="I144"/>
  <c r="I353" s="1"/>
  <c r="Q360"/>
  <c r="Q144"/>
  <c r="Q353" s="1"/>
  <c r="U360"/>
  <c r="U144"/>
  <c r="U353" s="1"/>
  <c r="C361"/>
  <c r="C145"/>
  <c r="C354" s="1"/>
  <c r="K361"/>
  <c r="K145"/>
  <c r="K354" s="1"/>
  <c r="O361"/>
  <c r="O145"/>
  <c r="O354" s="1"/>
  <c r="S361"/>
  <c r="S145"/>
  <c r="S354" s="1"/>
  <c r="E362"/>
  <c r="E143"/>
  <c r="E352" s="1"/>
  <c r="M362"/>
  <c r="M143"/>
  <c r="M352" s="1"/>
  <c r="Q362"/>
  <c r="Q143"/>
  <c r="Q352" s="1"/>
  <c r="U362"/>
  <c r="U143"/>
  <c r="U352" s="1"/>
  <c r="G363"/>
  <c r="G144"/>
  <c r="G353" s="1"/>
  <c r="K363"/>
  <c r="K144"/>
  <c r="K353" s="1"/>
  <c r="O363"/>
  <c r="O144"/>
  <c r="O353" s="1"/>
  <c r="W363"/>
  <c r="W144"/>
  <c r="W353" s="1"/>
  <c r="E364"/>
  <c r="E145"/>
  <c r="E354" s="1"/>
  <c r="I364"/>
  <c r="I145"/>
  <c r="I354" s="1"/>
  <c r="Q364"/>
  <c r="Q145"/>
  <c r="Q354" s="1"/>
  <c r="U364"/>
  <c r="U145"/>
  <c r="U354" s="1"/>
  <c r="B186" i="2"/>
  <c r="B187" s="1"/>
  <c r="F186"/>
  <c r="J186"/>
  <c r="J181" s="1"/>
  <c r="N186"/>
  <c r="D224"/>
  <c r="H224"/>
  <c r="L224"/>
  <c r="L219" s="1"/>
  <c r="P224"/>
  <c r="T224"/>
  <c r="D306" i="3"/>
  <c r="H306"/>
  <c r="L306"/>
  <c r="P306"/>
  <c r="T306"/>
  <c r="B307"/>
  <c r="F307"/>
  <c r="J307"/>
  <c r="N307"/>
  <c r="R307"/>
  <c r="V307"/>
  <c r="D308"/>
  <c r="H308"/>
  <c r="L308"/>
  <c r="P308"/>
  <c r="T308"/>
  <c r="E467"/>
  <c r="M467"/>
  <c r="U467"/>
  <c r="C391"/>
  <c r="G391"/>
  <c r="K391"/>
  <c r="O391"/>
  <c r="S391"/>
  <c r="W391"/>
  <c r="B110"/>
  <c r="B111" s="1"/>
  <c r="F110"/>
  <c r="J110"/>
  <c r="N110"/>
  <c r="R110"/>
  <c r="R111" s="1"/>
  <c r="B139"/>
  <c r="B131" s="1"/>
  <c r="B125"/>
  <c r="B129" s="1"/>
  <c r="B130" s="1"/>
  <c r="F139"/>
  <c r="F131" s="1"/>
  <c r="F125"/>
  <c r="F129" s="1"/>
  <c r="J139"/>
  <c r="J131" s="1"/>
  <c r="J125"/>
  <c r="J129" s="1"/>
  <c r="N139"/>
  <c r="N131" s="1"/>
  <c r="N125"/>
  <c r="N129" s="1"/>
  <c r="R139"/>
  <c r="R131" s="1"/>
  <c r="R125"/>
  <c r="R129" s="1"/>
  <c r="E196"/>
  <c r="E188" s="1"/>
  <c r="E182"/>
  <c r="I196"/>
  <c r="I188" s="1"/>
  <c r="I182"/>
  <c r="M196"/>
  <c r="M188" s="1"/>
  <c r="M182"/>
  <c r="Q196"/>
  <c r="Q188" s="1"/>
  <c r="Q182"/>
  <c r="E496"/>
  <c r="E239"/>
  <c r="E486" s="1"/>
  <c r="I496"/>
  <c r="I239"/>
  <c r="I486" s="1"/>
  <c r="M496"/>
  <c r="M239"/>
  <c r="M486" s="1"/>
  <c r="Q496"/>
  <c r="Q239"/>
  <c r="Q486" s="1"/>
  <c r="U496"/>
  <c r="U239"/>
  <c r="U486" s="1"/>
  <c r="C497"/>
  <c r="C240"/>
  <c r="C487" s="1"/>
  <c r="G497"/>
  <c r="G240"/>
  <c r="G487" s="1"/>
  <c r="K497"/>
  <c r="K240"/>
  <c r="K487" s="1"/>
  <c r="O497"/>
  <c r="O240"/>
  <c r="O487" s="1"/>
  <c r="S497"/>
  <c r="S240"/>
  <c r="S487" s="1"/>
  <c r="W497"/>
  <c r="W240"/>
  <c r="W487" s="1"/>
  <c r="E498"/>
  <c r="E241"/>
  <c r="E488" s="1"/>
  <c r="I498"/>
  <c r="I241"/>
  <c r="I488" s="1"/>
  <c r="M498"/>
  <c r="M241"/>
  <c r="M488" s="1"/>
  <c r="Q498"/>
  <c r="Q241"/>
  <c r="Q488" s="1"/>
  <c r="U498"/>
  <c r="U241"/>
  <c r="U488" s="1"/>
  <c r="D163" i="2"/>
  <c r="D524" s="1"/>
  <c r="L165"/>
  <c r="L526" s="1"/>
  <c r="P165"/>
  <c r="P526" s="1"/>
  <c r="T165"/>
  <c r="T526" s="1"/>
  <c r="T182"/>
  <c r="T186" s="1"/>
  <c r="U181" s="1"/>
  <c r="C196"/>
  <c r="C188" s="1"/>
  <c r="C234"/>
  <c r="C226" s="1"/>
  <c r="G234"/>
  <c r="G226" s="1"/>
  <c r="K234"/>
  <c r="K226" s="1"/>
  <c r="O234"/>
  <c r="O226" s="1"/>
  <c r="S234"/>
  <c r="S226" s="1"/>
  <c r="W234"/>
  <c r="W226" s="1"/>
  <c r="C272"/>
  <c r="C264" s="1"/>
  <c r="G272"/>
  <c r="K272"/>
  <c r="O272"/>
  <c r="S272"/>
  <c r="S264" s="1"/>
  <c r="W272"/>
  <c r="B328"/>
  <c r="C306" i="3"/>
  <c r="G306"/>
  <c r="K306"/>
  <c r="O306"/>
  <c r="S306"/>
  <c r="W306"/>
  <c r="C308"/>
  <c r="G308"/>
  <c r="K308"/>
  <c r="O308"/>
  <c r="S308"/>
  <c r="W308"/>
  <c r="B63"/>
  <c r="C120"/>
  <c r="C112" s="1"/>
  <c r="G120"/>
  <c r="G112" s="1"/>
  <c r="H129"/>
  <c r="P129"/>
  <c r="C222"/>
  <c r="C412" s="1"/>
  <c r="G222"/>
  <c r="K222"/>
  <c r="O222"/>
  <c r="I277"/>
  <c r="I334" s="1"/>
  <c r="V29" i="4"/>
  <c r="V466" s="1"/>
  <c r="J31"/>
  <c r="J468" s="1"/>
  <c r="P49"/>
  <c r="L68"/>
  <c r="L391" s="1"/>
  <c r="E400"/>
  <c r="E67"/>
  <c r="I400"/>
  <c r="I67"/>
  <c r="I390" s="1"/>
  <c r="M400"/>
  <c r="M67"/>
  <c r="M390" s="1"/>
  <c r="Q400"/>
  <c r="Q67"/>
  <c r="U400"/>
  <c r="U67"/>
  <c r="U390" s="1"/>
  <c r="C401"/>
  <c r="C68"/>
  <c r="C391" s="1"/>
  <c r="G401"/>
  <c r="G68"/>
  <c r="G391" s="1"/>
  <c r="K401"/>
  <c r="K68"/>
  <c r="K391" s="1"/>
  <c r="O401"/>
  <c r="O68"/>
  <c r="O391" s="1"/>
  <c r="S401"/>
  <c r="S68"/>
  <c r="S391" s="1"/>
  <c r="W401"/>
  <c r="W68"/>
  <c r="W391" s="1"/>
  <c r="E402"/>
  <c r="E69"/>
  <c r="E392" s="1"/>
  <c r="I402"/>
  <c r="I69"/>
  <c r="I392" s="1"/>
  <c r="M402"/>
  <c r="M69"/>
  <c r="M392" s="1"/>
  <c r="Q402"/>
  <c r="Q69"/>
  <c r="Q392" s="1"/>
  <c r="U402"/>
  <c r="U69"/>
  <c r="U392" s="1"/>
  <c r="C531"/>
  <c r="C163"/>
  <c r="C524" s="1"/>
  <c r="G531"/>
  <c r="G163"/>
  <c r="G524" s="1"/>
  <c r="K531"/>
  <c r="K163"/>
  <c r="K524" s="1"/>
  <c r="O531"/>
  <c r="O163"/>
  <c r="O524" s="1"/>
  <c r="S531"/>
  <c r="S163"/>
  <c r="S524" s="1"/>
  <c r="W531"/>
  <c r="W163"/>
  <c r="W524" s="1"/>
  <c r="E532"/>
  <c r="E164"/>
  <c r="E525" s="1"/>
  <c r="I532"/>
  <c r="I164"/>
  <c r="I525" s="1"/>
  <c r="C195"/>
  <c r="C187" s="1"/>
  <c r="C181"/>
  <c r="C185" s="1"/>
  <c r="C186" s="1"/>
  <c r="G195"/>
  <c r="G187" s="1"/>
  <c r="G181"/>
  <c r="K195"/>
  <c r="K187" s="1"/>
  <c r="K181"/>
  <c r="K185" s="1"/>
  <c r="K186" s="1"/>
  <c r="O195"/>
  <c r="O187" s="1"/>
  <c r="O181"/>
  <c r="S195"/>
  <c r="S187" s="1"/>
  <c r="S181"/>
  <c r="S185" s="1"/>
  <c r="S186" s="1"/>
  <c r="D186" i="3"/>
  <c r="H186"/>
  <c r="L186"/>
  <c r="P186"/>
  <c r="P187" s="1"/>
  <c r="T186"/>
  <c r="D305" i="4"/>
  <c r="H305"/>
  <c r="L305"/>
  <c r="P305"/>
  <c r="T305"/>
  <c r="B306"/>
  <c r="F306"/>
  <c r="J306"/>
  <c r="N306"/>
  <c r="R306"/>
  <c r="V306"/>
  <c r="D307"/>
  <c r="H307"/>
  <c r="L307"/>
  <c r="P307"/>
  <c r="T307"/>
  <c r="E105"/>
  <c r="C119"/>
  <c r="C111" s="1"/>
  <c r="G119"/>
  <c r="G111" s="1"/>
  <c r="K119"/>
  <c r="K111" s="1"/>
  <c r="O119"/>
  <c r="O111" s="1"/>
  <c r="S119"/>
  <c r="S111" s="1"/>
  <c r="N128"/>
  <c r="N129" s="1"/>
  <c r="C530"/>
  <c r="C162"/>
  <c r="C523" s="1"/>
  <c r="G530"/>
  <c r="G162"/>
  <c r="G523" s="1"/>
  <c r="K530"/>
  <c r="K162"/>
  <c r="K523" s="1"/>
  <c r="O530"/>
  <c r="O162"/>
  <c r="O523" s="1"/>
  <c r="S530"/>
  <c r="S162"/>
  <c r="S523" s="1"/>
  <c r="W530"/>
  <c r="W162"/>
  <c r="W523" s="1"/>
  <c r="E531"/>
  <c r="E163"/>
  <c r="E524" s="1"/>
  <c r="I531"/>
  <c r="I163"/>
  <c r="I524" s="1"/>
  <c r="M531"/>
  <c r="M163"/>
  <c r="M524" s="1"/>
  <c r="Q531"/>
  <c r="Q163"/>
  <c r="Q524" s="1"/>
  <c r="U531"/>
  <c r="U163"/>
  <c r="U524" s="1"/>
  <c r="C532"/>
  <c r="C164"/>
  <c r="C525" s="1"/>
  <c r="G532"/>
  <c r="G164"/>
  <c r="G525" s="1"/>
  <c r="K532"/>
  <c r="K164"/>
  <c r="K525" s="1"/>
  <c r="O532"/>
  <c r="O164"/>
  <c r="O525" s="1"/>
  <c r="S532"/>
  <c r="S164"/>
  <c r="S525" s="1"/>
  <c r="W532"/>
  <c r="W164"/>
  <c r="W525" s="1"/>
  <c r="Q535"/>
  <c r="Q164"/>
  <c r="Q525" s="1"/>
  <c r="U535"/>
  <c r="U164"/>
  <c r="U525" s="1"/>
  <c r="C214"/>
  <c r="C200"/>
  <c r="C371" s="1"/>
  <c r="E233"/>
  <c r="E225" s="1"/>
  <c r="E219"/>
  <c r="I233"/>
  <c r="I225" s="1"/>
  <c r="I219"/>
  <c r="I223" s="1"/>
  <c r="I224" s="1"/>
  <c r="M233"/>
  <c r="M225" s="1"/>
  <c r="M219"/>
  <c r="M223" s="1"/>
  <c r="Q233"/>
  <c r="Q225" s="1"/>
  <c r="Q219"/>
  <c r="Q223" s="1"/>
  <c r="Q224" s="1"/>
  <c r="J120" i="3"/>
  <c r="J112" s="1"/>
  <c r="N120"/>
  <c r="N112" s="1"/>
  <c r="R120"/>
  <c r="R112" s="1"/>
  <c r="K125"/>
  <c r="O125"/>
  <c r="E139"/>
  <c r="E131" s="1"/>
  <c r="I139"/>
  <c r="I131" s="1"/>
  <c r="M139"/>
  <c r="M131" s="1"/>
  <c r="Q139"/>
  <c r="Q131" s="1"/>
  <c r="B144"/>
  <c r="B353" s="1"/>
  <c r="F144"/>
  <c r="F353" s="1"/>
  <c r="J144"/>
  <c r="J353" s="1"/>
  <c r="N144"/>
  <c r="N353" s="1"/>
  <c r="R144"/>
  <c r="R353" s="1"/>
  <c r="V144"/>
  <c r="V353" s="1"/>
  <c r="F145"/>
  <c r="F354" s="1"/>
  <c r="N145"/>
  <c r="N354" s="1"/>
  <c r="V145"/>
  <c r="V354" s="1"/>
  <c r="D163"/>
  <c r="D524" s="1"/>
  <c r="B177"/>
  <c r="B169" s="1"/>
  <c r="B182"/>
  <c r="B186" s="1"/>
  <c r="B187" s="1"/>
  <c r="F182"/>
  <c r="F186" s="1"/>
  <c r="J182"/>
  <c r="J186" s="1"/>
  <c r="N182"/>
  <c r="N186" s="1"/>
  <c r="N187" s="1"/>
  <c r="R182"/>
  <c r="R186" s="1"/>
  <c r="D196"/>
  <c r="D188" s="1"/>
  <c r="H196"/>
  <c r="H188" s="1"/>
  <c r="L196"/>
  <c r="L188" s="1"/>
  <c r="P196"/>
  <c r="P188" s="1"/>
  <c r="T196"/>
  <c r="T188" s="1"/>
  <c r="D220"/>
  <c r="H220"/>
  <c r="H334" s="1"/>
  <c r="L220"/>
  <c r="B234"/>
  <c r="B226" s="1"/>
  <c r="F234"/>
  <c r="F226" s="1"/>
  <c r="J234"/>
  <c r="J226" s="1"/>
  <c r="N234"/>
  <c r="N226" s="1"/>
  <c r="R234"/>
  <c r="R226" s="1"/>
  <c r="B239"/>
  <c r="B486" s="1"/>
  <c r="D277"/>
  <c r="D505" s="1"/>
  <c r="C279"/>
  <c r="B11" i="4"/>
  <c r="F11"/>
  <c r="J11"/>
  <c r="N11"/>
  <c r="R11"/>
  <c r="V11"/>
  <c r="D12"/>
  <c r="H12"/>
  <c r="L12"/>
  <c r="P12"/>
  <c r="T12"/>
  <c r="B305"/>
  <c r="F305"/>
  <c r="J305"/>
  <c r="N305"/>
  <c r="R305"/>
  <c r="V305"/>
  <c r="D306"/>
  <c r="H306"/>
  <c r="L306"/>
  <c r="P306"/>
  <c r="T306"/>
  <c r="B307"/>
  <c r="F307"/>
  <c r="J307"/>
  <c r="N307"/>
  <c r="R307"/>
  <c r="V307"/>
  <c r="F30"/>
  <c r="F467" s="1"/>
  <c r="N30"/>
  <c r="V30"/>
  <c r="V467" s="1"/>
  <c r="H31"/>
  <c r="H468" s="1"/>
  <c r="P31"/>
  <c r="P468" s="1"/>
  <c r="E473"/>
  <c r="I473"/>
  <c r="M473"/>
  <c r="Q473"/>
  <c r="U473"/>
  <c r="C474"/>
  <c r="G474"/>
  <c r="K474"/>
  <c r="O474"/>
  <c r="S474"/>
  <c r="W474"/>
  <c r="E475"/>
  <c r="I475"/>
  <c r="M475"/>
  <c r="Q475"/>
  <c r="U475"/>
  <c r="C476"/>
  <c r="G476"/>
  <c r="E477"/>
  <c r="I477"/>
  <c r="M477"/>
  <c r="Q477"/>
  <c r="U477"/>
  <c r="C478"/>
  <c r="G478"/>
  <c r="K478"/>
  <c r="O478"/>
  <c r="S478"/>
  <c r="W478"/>
  <c r="C48"/>
  <c r="C447" s="1"/>
  <c r="K67"/>
  <c r="K390" s="1"/>
  <c r="E68"/>
  <c r="J68"/>
  <c r="J391" s="1"/>
  <c r="U68"/>
  <c r="U391" s="1"/>
  <c r="O392"/>
  <c r="C109"/>
  <c r="M109"/>
  <c r="S109"/>
  <c r="F128"/>
  <c r="E162"/>
  <c r="E523" s="1"/>
  <c r="I162"/>
  <c r="I523" s="1"/>
  <c r="M162"/>
  <c r="M523" s="1"/>
  <c r="Q162"/>
  <c r="Q523" s="1"/>
  <c r="U162"/>
  <c r="U523" s="1"/>
  <c r="C223"/>
  <c r="K223"/>
  <c r="S223"/>
  <c r="B238"/>
  <c r="B485" s="1"/>
  <c r="J238"/>
  <c r="J485" s="1"/>
  <c r="R238"/>
  <c r="R485" s="1"/>
  <c r="D239"/>
  <c r="D486" s="1"/>
  <c r="L239"/>
  <c r="L486" s="1"/>
  <c r="T239"/>
  <c r="T486" s="1"/>
  <c r="F240"/>
  <c r="F487" s="1"/>
  <c r="N240"/>
  <c r="N487" s="1"/>
  <c r="V240"/>
  <c r="V487" s="1"/>
  <c r="D436"/>
  <c r="D87"/>
  <c r="D429" s="1"/>
  <c r="H436"/>
  <c r="H87"/>
  <c r="H429" s="1"/>
  <c r="L436"/>
  <c r="L87"/>
  <c r="L429" s="1"/>
  <c r="P436"/>
  <c r="P87"/>
  <c r="P429" s="1"/>
  <c r="T436"/>
  <c r="T87"/>
  <c r="T429" s="1"/>
  <c r="B437"/>
  <c r="B88"/>
  <c r="B430" s="1"/>
  <c r="F437"/>
  <c r="F88"/>
  <c r="F430" s="1"/>
  <c r="J437"/>
  <c r="J88"/>
  <c r="J430" s="1"/>
  <c r="N437"/>
  <c r="N88"/>
  <c r="N430" s="1"/>
  <c r="R437"/>
  <c r="R88"/>
  <c r="R430" s="1"/>
  <c r="V437"/>
  <c r="V88"/>
  <c r="V430" s="1"/>
  <c r="M138"/>
  <c r="M130" s="1"/>
  <c r="M124"/>
  <c r="Q138"/>
  <c r="Q130" s="1"/>
  <c r="Q124"/>
  <c r="Q128" s="1"/>
  <c r="R123" s="1"/>
  <c r="D495"/>
  <c r="D238"/>
  <c r="D485" s="1"/>
  <c r="H495"/>
  <c r="H238"/>
  <c r="H485" s="1"/>
  <c r="L495"/>
  <c r="L238"/>
  <c r="L485" s="1"/>
  <c r="P495"/>
  <c r="P238"/>
  <c r="P485" s="1"/>
  <c r="T495"/>
  <c r="T238"/>
  <c r="T485" s="1"/>
  <c r="B496"/>
  <c r="B239"/>
  <c r="B486" s="1"/>
  <c r="F496"/>
  <c r="F239"/>
  <c r="F486" s="1"/>
  <c r="J496"/>
  <c r="J239"/>
  <c r="J486" s="1"/>
  <c r="N496"/>
  <c r="N239"/>
  <c r="N486" s="1"/>
  <c r="R496"/>
  <c r="R239"/>
  <c r="R486" s="1"/>
  <c r="V496"/>
  <c r="V239"/>
  <c r="V486" s="1"/>
  <c r="D497"/>
  <c r="D240"/>
  <c r="D487" s="1"/>
  <c r="H497"/>
  <c r="H240"/>
  <c r="H487" s="1"/>
  <c r="L497"/>
  <c r="L240"/>
  <c r="L487" s="1"/>
  <c r="P497"/>
  <c r="P240"/>
  <c r="P487" s="1"/>
  <c r="T497"/>
  <c r="T240"/>
  <c r="T487" s="1"/>
  <c r="D139" i="3"/>
  <c r="D131" s="1"/>
  <c r="H139"/>
  <c r="H131" s="1"/>
  <c r="L139"/>
  <c r="L131" s="1"/>
  <c r="P139"/>
  <c r="P131" s="1"/>
  <c r="T139"/>
  <c r="T131" s="1"/>
  <c r="D146"/>
  <c r="D355" s="1"/>
  <c r="H146"/>
  <c r="H355" s="1"/>
  <c r="L146"/>
  <c r="L355" s="1"/>
  <c r="P146"/>
  <c r="P355" s="1"/>
  <c r="T146"/>
  <c r="T355" s="1"/>
  <c r="C158"/>
  <c r="B165"/>
  <c r="B526" s="1"/>
  <c r="F165"/>
  <c r="F526" s="1"/>
  <c r="J165"/>
  <c r="J526" s="1"/>
  <c r="N165"/>
  <c r="N526" s="1"/>
  <c r="R165"/>
  <c r="R526" s="1"/>
  <c r="V165"/>
  <c r="V526" s="1"/>
  <c r="C196"/>
  <c r="C188" s="1"/>
  <c r="G196"/>
  <c r="G188" s="1"/>
  <c r="K196"/>
  <c r="K188" s="1"/>
  <c r="O196"/>
  <c r="O188" s="1"/>
  <c r="S196"/>
  <c r="S188" s="1"/>
  <c r="B215"/>
  <c r="E234"/>
  <c r="E226" s="1"/>
  <c r="I234"/>
  <c r="I226" s="1"/>
  <c r="M234"/>
  <c r="M226" s="1"/>
  <c r="Q234"/>
  <c r="Q226" s="1"/>
  <c r="F50" i="4"/>
  <c r="F449" s="1"/>
  <c r="J50"/>
  <c r="N50"/>
  <c r="R50"/>
  <c r="V50"/>
  <c r="V297" s="1"/>
  <c r="V304" s="1"/>
  <c r="O390"/>
  <c r="I391"/>
  <c r="C392"/>
  <c r="S392"/>
  <c r="B81"/>
  <c r="G105"/>
  <c r="G109" s="1"/>
  <c r="Q105"/>
  <c r="Q109" s="1"/>
  <c r="H128"/>
  <c r="C124"/>
  <c r="G124"/>
  <c r="K124"/>
  <c r="E125"/>
  <c r="I125"/>
  <c r="M125"/>
  <c r="Q125"/>
  <c r="U125"/>
  <c r="C126"/>
  <c r="G126"/>
  <c r="K126"/>
  <c r="O126"/>
  <c r="S126"/>
  <c r="W126"/>
  <c r="E138"/>
  <c r="E130" s="1"/>
  <c r="I138"/>
  <c r="I130" s="1"/>
  <c r="U124"/>
  <c r="C50"/>
  <c r="E397"/>
  <c r="I397"/>
  <c r="M397"/>
  <c r="Q397"/>
  <c r="U397"/>
  <c r="C398"/>
  <c r="G398"/>
  <c r="K398"/>
  <c r="O398"/>
  <c r="S398"/>
  <c r="W398"/>
  <c r="E399"/>
  <c r="I399"/>
  <c r="M399"/>
  <c r="Q399"/>
  <c r="U399"/>
  <c r="C400"/>
  <c r="G400"/>
  <c r="K400"/>
  <c r="O400"/>
  <c r="S400"/>
  <c r="W400"/>
  <c r="E401"/>
  <c r="I401"/>
  <c r="M401"/>
  <c r="Q401"/>
  <c r="U401"/>
  <c r="C402"/>
  <c r="G402"/>
  <c r="K402"/>
  <c r="O402"/>
  <c r="S402"/>
  <c r="W402"/>
  <c r="B105"/>
  <c r="B109" s="1"/>
  <c r="B110" s="1"/>
  <c r="F105"/>
  <c r="J105"/>
  <c r="J109" s="1"/>
  <c r="N105"/>
  <c r="N109" s="1"/>
  <c r="R105"/>
  <c r="R109" s="1"/>
  <c r="D119"/>
  <c r="D111" s="1"/>
  <c r="H119"/>
  <c r="H111" s="1"/>
  <c r="L119"/>
  <c r="L111" s="1"/>
  <c r="P119"/>
  <c r="P111" s="1"/>
  <c r="T119"/>
  <c r="T111" s="1"/>
  <c r="D138"/>
  <c r="D130" s="1"/>
  <c r="B144"/>
  <c r="B353" s="1"/>
  <c r="F144"/>
  <c r="F353" s="1"/>
  <c r="J144"/>
  <c r="J353" s="1"/>
  <c r="N144"/>
  <c r="N353" s="1"/>
  <c r="R144"/>
  <c r="R353" s="1"/>
  <c r="V144"/>
  <c r="V353" s="1"/>
  <c r="D145"/>
  <c r="D354" s="1"/>
  <c r="H145"/>
  <c r="H354" s="1"/>
  <c r="L145"/>
  <c r="L354" s="1"/>
  <c r="P145"/>
  <c r="P354" s="1"/>
  <c r="T145"/>
  <c r="T354" s="1"/>
  <c r="B157"/>
  <c r="B181"/>
  <c r="B185" s="1"/>
  <c r="B186" s="1"/>
  <c r="F181"/>
  <c r="F371" s="1"/>
  <c r="J181"/>
  <c r="N181"/>
  <c r="R181"/>
  <c r="R185" s="1"/>
  <c r="S180" s="1"/>
  <c r="D195"/>
  <c r="D187" s="1"/>
  <c r="H195"/>
  <c r="H187" s="1"/>
  <c r="L195"/>
  <c r="L187" s="1"/>
  <c r="P195"/>
  <c r="P187" s="1"/>
  <c r="T195"/>
  <c r="T187" s="1"/>
  <c r="D219"/>
  <c r="D223" s="1"/>
  <c r="H219"/>
  <c r="L219"/>
  <c r="L223" s="1"/>
  <c r="M218" s="1"/>
  <c r="P219"/>
  <c r="T219"/>
  <c r="T409" s="1"/>
  <c r="B233"/>
  <c r="B225" s="1"/>
  <c r="F233"/>
  <c r="F225" s="1"/>
  <c r="J233"/>
  <c r="J225" s="1"/>
  <c r="N233"/>
  <c r="N225" s="1"/>
  <c r="R233"/>
  <c r="R225" s="1"/>
  <c r="C238"/>
  <c r="C485" s="1"/>
  <c r="E239"/>
  <c r="E486" s="1"/>
  <c r="I239"/>
  <c r="I486" s="1"/>
  <c r="M239"/>
  <c r="M486" s="1"/>
  <c r="Q239"/>
  <c r="Q486" s="1"/>
  <c r="U239"/>
  <c r="U486" s="1"/>
  <c r="C240"/>
  <c r="C487" s="1"/>
  <c r="G240"/>
  <c r="G487" s="1"/>
  <c r="K240"/>
  <c r="K487" s="1"/>
  <c r="O240"/>
  <c r="O487" s="1"/>
  <c r="S240"/>
  <c r="S487" s="1"/>
  <c r="W240"/>
  <c r="W487" s="1"/>
  <c r="D109"/>
  <c r="D110" s="1"/>
  <c r="H109"/>
  <c r="L109"/>
  <c r="T109"/>
  <c r="T110" s="1"/>
  <c r="B128"/>
  <c r="B129" s="1"/>
  <c r="J128"/>
  <c r="M164"/>
  <c r="M525" s="1"/>
  <c r="D185"/>
  <c r="D186" s="1"/>
  <c r="C261"/>
  <c r="C176"/>
  <c r="E195"/>
  <c r="E187" s="1"/>
  <c r="I195"/>
  <c r="I187" s="1"/>
  <c r="M195"/>
  <c r="M187" s="1"/>
  <c r="Q195"/>
  <c r="Q187" s="1"/>
  <c r="C233"/>
  <c r="C225" s="1"/>
  <c r="G233"/>
  <c r="G225" s="1"/>
  <c r="K233"/>
  <c r="K225" s="1"/>
  <c r="O233"/>
  <c r="O225" s="1"/>
  <c r="S233"/>
  <c r="S225" s="1"/>
  <c r="E276"/>
  <c r="E504" s="1"/>
  <c r="I276"/>
  <c r="I504" s="1"/>
  <c r="M276"/>
  <c r="M504" s="1"/>
  <c r="Q276"/>
  <c r="Q504" s="1"/>
  <c r="U276"/>
  <c r="U504" s="1"/>
  <c r="C277"/>
  <c r="C505" s="1"/>
  <c r="G277"/>
  <c r="G505" s="1"/>
  <c r="K277"/>
  <c r="K505" s="1"/>
  <c r="O277"/>
  <c r="O505" s="1"/>
  <c r="S277"/>
  <c r="S505" s="1"/>
  <c r="W277"/>
  <c r="W505" s="1"/>
  <c r="E278"/>
  <c r="E506" s="1"/>
  <c r="I278"/>
  <c r="I506" s="1"/>
  <c r="M278"/>
  <c r="M506" s="1"/>
  <c r="Q278"/>
  <c r="Q506" s="1"/>
  <c r="U278"/>
  <c r="U506" s="1"/>
  <c r="AE161" i="1"/>
  <c r="AD161"/>
  <c r="E448" i="2"/>
  <c r="I448"/>
  <c r="M448"/>
  <c r="Q448"/>
  <c r="U448"/>
  <c r="B455"/>
  <c r="D455"/>
  <c r="F455"/>
  <c r="H455"/>
  <c r="J455"/>
  <c r="L455"/>
  <c r="N455"/>
  <c r="P455"/>
  <c r="R455"/>
  <c r="T455"/>
  <c r="V455"/>
  <c r="B458"/>
  <c r="D458"/>
  <c r="F458"/>
  <c r="H458"/>
  <c r="J458"/>
  <c r="L458"/>
  <c r="N458"/>
  <c r="P458"/>
  <c r="R458"/>
  <c r="T458"/>
  <c r="V458"/>
  <c r="C379"/>
  <c r="E379"/>
  <c r="G379"/>
  <c r="I379"/>
  <c r="K379"/>
  <c r="M379"/>
  <c r="O379"/>
  <c r="Q379"/>
  <c r="S379"/>
  <c r="U379"/>
  <c r="W379"/>
  <c r="C382"/>
  <c r="E382"/>
  <c r="G382"/>
  <c r="I382"/>
  <c r="K382"/>
  <c r="M382"/>
  <c r="O382"/>
  <c r="Q382"/>
  <c r="S382"/>
  <c r="U382"/>
  <c r="W382"/>
  <c r="B410"/>
  <c r="D410"/>
  <c r="F410"/>
  <c r="H410"/>
  <c r="J410"/>
  <c r="L410"/>
  <c r="N410"/>
  <c r="P410"/>
  <c r="R410"/>
  <c r="T410"/>
  <c r="V410"/>
  <c r="B417"/>
  <c r="D417"/>
  <c r="F417"/>
  <c r="H417"/>
  <c r="J417"/>
  <c r="L417"/>
  <c r="N417"/>
  <c r="P417"/>
  <c r="R417"/>
  <c r="T417"/>
  <c r="V417"/>
  <c r="B420"/>
  <c r="D420"/>
  <c r="F420"/>
  <c r="H420"/>
  <c r="J420"/>
  <c r="L420"/>
  <c r="N420"/>
  <c r="P420"/>
  <c r="R420"/>
  <c r="T420"/>
  <c r="V420"/>
  <c r="B344"/>
  <c r="D344"/>
  <c r="F344"/>
  <c r="H344"/>
  <c r="H325" s="1"/>
  <c r="J344"/>
  <c r="L344"/>
  <c r="N344"/>
  <c r="P344"/>
  <c r="P325" s="1"/>
  <c r="R344"/>
  <c r="T344"/>
  <c r="V344"/>
  <c r="C372" i="3"/>
  <c r="E372"/>
  <c r="G372"/>
  <c r="I372"/>
  <c r="K372"/>
  <c r="M372"/>
  <c r="O372"/>
  <c r="Q372"/>
  <c r="S372"/>
  <c r="U372"/>
  <c r="W372"/>
  <c r="C379"/>
  <c r="E379"/>
  <c r="G379"/>
  <c r="I379"/>
  <c r="K379"/>
  <c r="M379"/>
  <c r="O379"/>
  <c r="Q379"/>
  <c r="S379"/>
  <c r="U379"/>
  <c r="W379"/>
  <c r="C382"/>
  <c r="E382"/>
  <c r="G382"/>
  <c r="I382"/>
  <c r="K382"/>
  <c r="M382"/>
  <c r="O382"/>
  <c r="Q382"/>
  <c r="S382"/>
  <c r="U382"/>
  <c r="W382"/>
  <c r="E410"/>
  <c r="G410"/>
  <c r="I410"/>
  <c r="M410"/>
  <c r="O410"/>
  <c r="Q410"/>
  <c r="U410"/>
  <c r="W410"/>
  <c r="C417"/>
  <c r="E417"/>
  <c r="G417"/>
  <c r="I417"/>
  <c r="K417"/>
  <c r="M417"/>
  <c r="O417"/>
  <c r="Q417"/>
  <c r="S417"/>
  <c r="U417"/>
  <c r="W417"/>
  <c r="C420"/>
  <c r="E420"/>
  <c r="G420"/>
  <c r="I420"/>
  <c r="K420"/>
  <c r="M420"/>
  <c r="O420"/>
  <c r="Q420"/>
  <c r="S420"/>
  <c r="U420"/>
  <c r="W420"/>
  <c r="K29" i="4"/>
  <c r="M29"/>
  <c r="M466" s="1"/>
  <c r="O29"/>
  <c r="O466" s="1"/>
  <c r="Q29"/>
  <c r="S29"/>
  <c r="U29"/>
  <c r="W29"/>
  <c r="W466" s="1"/>
  <c r="C454"/>
  <c r="E454"/>
  <c r="G454"/>
  <c r="I454"/>
  <c r="K454"/>
  <c r="M454"/>
  <c r="O454"/>
  <c r="Q454"/>
  <c r="S454"/>
  <c r="U454"/>
  <c r="W454"/>
  <c r="H371"/>
  <c r="N371"/>
  <c r="P371"/>
  <c r="T371"/>
  <c r="C378"/>
  <c r="E378"/>
  <c r="G378"/>
  <c r="I378"/>
  <c r="K378"/>
  <c r="M378"/>
  <c r="O378"/>
  <c r="Q378"/>
  <c r="S378"/>
  <c r="U378"/>
  <c r="W378"/>
  <c r="B409"/>
  <c r="D409"/>
  <c r="H409"/>
  <c r="N409"/>
  <c r="P409"/>
  <c r="R409"/>
  <c r="V409"/>
  <c r="B416"/>
  <c r="D416"/>
  <c r="F416"/>
  <c r="H416"/>
  <c r="J416"/>
  <c r="L416"/>
  <c r="N416"/>
  <c r="P416"/>
  <c r="R416"/>
  <c r="T416"/>
  <c r="V416"/>
  <c r="B419"/>
  <c r="D419"/>
  <c r="F419"/>
  <c r="H419"/>
  <c r="J419"/>
  <c r="L419"/>
  <c r="N419"/>
  <c r="P419"/>
  <c r="R419"/>
  <c r="T419"/>
  <c r="V419"/>
  <c r="C448" i="2"/>
  <c r="G448"/>
  <c r="K448"/>
  <c r="O448"/>
  <c r="S448"/>
  <c r="W448"/>
  <c r="C455"/>
  <c r="E455"/>
  <c r="G455"/>
  <c r="I455"/>
  <c r="K455"/>
  <c r="M455"/>
  <c r="O455"/>
  <c r="Q455"/>
  <c r="S455"/>
  <c r="U455"/>
  <c r="W455"/>
  <c r="C458"/>
  <c r="E458"/>
  <c r="G458"/>
  <c r="I458"/>
  <c r="K458"/>
  <c r="M458"/>
  <c r="O458"/>
  <c r="Q458"/>
  <c r="S458"/>
  <c r="U458"/>
  <c r="W458"/>
  <c r="B163"/>
  <c r="B524" s="1"/>
  <c r="F163"/>
  <c r="F524" s="1"/>
  <c r="B372"/>
  <c r="D372"/>
  <c r="F372"/>
  <c r="H372"/>
  <c r="J372"/>
  <c r="L372"/>
  <c r="N372"/>
  <c r="P372"/>
  <c r="R372"/>
  <c r="V372"/>
  <c r="B379"/>
  <c r="D379"/>
  <c r="F379"/>
  <c r="H379"/>
  <c r="J379"/>
  <c r="L379"/>
  <c r="N379"/>
  <c r="P379"/>
  <c r="R379"/>
  <c r="T379"/>
  <c r="V379"/>
  <c r="B382"/>
  <c r="D382"/>
  <c r="F382"/>
  <c r="H382"/>
  <c r="J382"/>
  <c r="L382"/>
  <c r="N382"/>
  <c r="P382"/>
  <c r="R382"/>
  <c r="T382"/>
  <c r="V382"/>
  <c r="C417"/>
  <c r="E417"/>
  <c r="G417"/>
  <c r="I417"/>
  <c r="K417"/>
  <c r="M417"/>
  <c r="O417"/>
  <c r="Q417"/>
  <c r="S417"/>
  <c r="U417"/>
  <c r="W417"/>
  <c r="B372" i="3"/>
  <c r="D372"/>
  <c r="F372"/>
  <c r="H372"/>
  <c r="J372"/>
  <c r="L372"/>
  <c r="P372"/>
  <c r="R372"/>
  <c r="T372"/>
  <c r="V372"/>
  <c r="B379"/>
  <c r="D379"/>
  <c r="F379"/>
  <c r="H379"/>
  <c r="J379"/>
  <c r="L379"/>
  <c r="N379"/>
  <c r="P379"/>
  <c r="R379"/>
  <c r="T379"/>
  <c r="V379"/>
  <c r="B383"/>
  <c r="D383"/>
  <c r="F383"/>
  <c r="H383"/>
  <c r="J383"/>
  <c r="L383"/>
  <c r="N383"/>
  <c r="P383"/>
  <c r="R383"/>
  <c r="T383"/>
  <c r="V383"/>
  <c r="E224"/>
  <c r="G224"/>
  <c r="I224"/>
  <c r="M224"/>
  <c r="O224"/>
  <c r="Q224"/>
  <c r="B417"/>
  <c r="D417"/>
  <c r="F417"/>
  <c r="H417"/>
  <c r="J417"/>
  <c r="L417"/>
  <c r="N417"/>
  <c r="P417"/>
  <c r="R417"/>
  <c r="T417"/>
  <c r="V417"/>
  <c r="B420"/>
  <c r="D420"/>
  <c r="F420"/>
  <c r="H420"/>
  <c r="J420"/>
  <c r="L420"/>
  <c r="N420"/>
  <c r="P420"/>
  <c r="R420"/>
  <c r="T420"/>
  <c r="V420"/>
  <c r="C86" i="4"/>
  <c r="C428" s="1"/>
  <c r="E86"/>
  <c r="E428" s="1"/>
  <c r="E371"/>
  <c r="G371"/>
  <c r="I371"/>
  <c r="M371"/>
  <c r="O371"/>
  <c r="Q371"/>
  <c r="U371"/>
  <c r="W371"/>
  <c r="B378"/>
  <c r="D378"/>
  <c r="F378"/>
  <c r="H378"/>
  <c r="J378"/>
  <c r="L378"/>
  <c r="N378"/>
  <c r="P378"/>
  <c r="R378"/>
  <c r="T378"/>
  <c r="V378"/>
  <c r="B381"/>
  <c r="D381"/>
  <c r="F381"/>
  <c r="H381"/>
  <c r="J381"/>
  <c r="L381"/>
  <c r="N381"/>
  <c r="P381"/>
  <c r="R381"/>
  <c r="T381"/>
  <c r="V381"/>
  <c r="C416"/>
  <c r="E416"/>
  <c r="G416"/>
  <c r="I416"/>
  <c r="K416"/>
  <c r="M416"/>
  <c r="O416"/>
  <c r="Q416"/>
  <c r="S416"/>
  <c r="U416"/>
  <c r="W416"/>
  <c r="C419"/>
  <c r="E419"/>
  <c r="G419"/>
  <c r="I419"/>
  <c r="K419"/>
  <c r="M419"/>
  <c r="O419"/>
  <c r="Q419"/>
  <c r="S419"/>
  <c r="U419"/>
  <c r="W419"/>
  <c r="B380"/>
  <c r="D380"/>
  <c r="F380"/>
  <c r="H380"/>
  <c r="J380"/>
  <c r="L380"/>
  <c r="N380"/>
  <c r="P380"/>
  <c r="R380"/>
  <c r="T380"/>
  <c r="V380"/>
  <c r="C418"/>
  <c r="E418"/>
  <c r="G418"/>
  <c r="I418"/>
  <c r="K418"/>
  <c r="M418"/>
  <c r="O418"/>
  <c r="Q418"/>
  <c r="S418"/>
  <c r="U418"/>
  <c r="W418"/>
  <c r="C456"/>
  <c r="E456"/>
  <c r="G456"/>
  <c r="I456"/>
  <c r="K456"/>
  <c r="M456"/>
  <c r="O456"/>
  <c r="Q456"/>
  <c r="S456"/>
  <c r="U456"/>
  <c r="W456"/>
  <c r="C380"/>
  <c r="E380"/>
  <c r="G380"/>
  <c r="I380"/>
  <c r="K380"/>
  <c r="M380"/>
  <c r="O380"/>
  <c r="Q380"/>
  <c r="S380"/>
  <c r="U380"/>
  <c r="W380"/>
  <c r="B418"/>
  <c r="D418"/>
  <c r="F418"/>
  <c r="H418"/>
  <c r="J418"/>
  <c r="L418"/>
  <c r="N418"/>
  <c r="P418"/>
  <c r="R418"/>
  <c r="T418"/>
  <c r="V418"/>
  <c r="B457" i="2"/>
  <c r="D457"/>
  <c r="F457"/>
  <c r="H457"/>
  <c r="J457"/>
  <c r="L457"/>
  <c r="N457"/>
  <c r="P457"/>
  <c r="R457"/>
  <c r="T457"/>
  <c r="V457"/>
  <c r="C381"/>
  <c r="E381"/>
  <c r="G381"/>
  <c r="I381"/>
  <c r="K381"/>
  <c r="M381"/>
  <c r="O381"/>
  <c r="Q381"/>
  <c r="S381"/>
  <c r="U381"/>
  <c r="W381"/>
  <c r="B419"/>
  <c r="D419"/>
  <c r="F419"/>
  <c r="H419"/>
  <c r="J419"/>
  <c r="L419"/>
  <c r="N419"/>
  <c r="P419"/>
  <c r="R419"/>
  <c r="T419"/>
  <c r="V419"/>
  <c r="C457"/>
  <c r="E457"/>
  <c r="G457"/>
  <c r="I457"/>
  <c r="K457"/>
  <c r="M457"/>
  <c r="O457"/>
  <c r="Q457"/>
  <c r="S457"/>
  <c r="U457"/>
  <c r="W457"/>
  <c r="B381"/>
  <c r="D381"/>
  <c r="F381"/>
  <c r="H381"/>
  <c r="J381"/>
  <c r="L381"/>
  <c r="N381"/>
  <c r="P381"/>
  <c r="R381"/>
  <c r="T381"/>
  <c r="V381"/>
  <c r="C419"/>
  <c r="E419"/>
  <c r="G419"/>
  <c r="I419"/>
  <c r="K419"/>
  <c r="M419"/>
  <c r="O419"/>
  <c r="Q419"/>
  <c r="S419"/>
  <c r="U419"/>
  <c r="W419"/>
  <c r="C381" i="3"/>
  <c r="E381"/>
  <c r="G381"/>
  <c r="I381"/>
  <c r="K381"/>
  <c r="M381"/>
  <c r="O381"/>
  <c r="Q381"/>
  <c r="S381"/>
  <c r="U381"/>
  <c r="W381"/>
  <c r="C419"/>
  <c r="E419"/>
  <c r="G419"/>
  <c r="I419"/>
  <c r="K419"/>
  <c r="M419"/>
  <c r="O419"/>
  <c r="Q419"/>
  <c r="S419"/>
  <c r="U419"/>
  <c r="W419"/>
  <c r="B381"/>
  <c r="D381"/>
  <c r="F381"/>
  <c r="H381"/>
  <c r="J381"/>
  <c r="L381"/>
  <c r="N381"/>
  <c r="P381"/>
  <c r="R381"/>
  <c r="T381"/>
  <c r="V381"/>
  <c r="B419"/>
  <c r="D419"/>
  <c r="F419"/>
  <c r="H419"/>
  <c r="J419"/>
  <c r="L419"/>
  <c r="N419"/>
  <c r="P419"/>
  <c r="R419"/>
  <c r="T419"/>
  <c r="V419"/>
  <c r="C373" i="4"/>
  <c r="E373"/>
  <c r="K373"/>
  <c r="M373"/>
  <c r="Q373"/>
  <c r="S373"/>
  <c r="U373"/>
  <c r="B383"/>
  <c r="D383"/>
  <c r="F383"/>
  <c r="H383"/>
  <c r="J383"/>
  <c r="L383"/>
  <c r="N383"/>
  <c r="P383"/>
  <c r="R383"/>
  <c r="T383"/>
  <c r="V383"/>
  <c r="C411"/>
  <c r="G411"/>
  <c r="I411"/>
  <c r="K411"/>
  <c r="M411"/>
  <c r="Q411"/>
  <c r="S411"/>
  <c r="W411"/>
  <c r="C421"/>
  <c r="E421"/>
  <c r="G421"/>
  <c r="I421"/>
  <c r="K421"/>
  <c r="M421"/>
  <c r="O421"/>
  <c r="Q421"/>
  <c r="S421"/>
  <c r="U421"/>
  <c r="W421"/>
  <c r="C459"/>
  <c r="E459"/>
  <c r="G459"/>
  <c r="I459"/>
  <c r="K459"/>
  <c r="M459"/>
  <c r="O459"/>
  <c r="Q459"/>
  <c r="S459"/>
  <c r="U459"/>
  <c r="W459"/>
  <c r="B373"/>
  <c r="F373"/>
  <c r="H373"/>
  <c r="L373"/>
  <c r="N373"/>
  <c r="P373"/>
  <c r="R373"/>
  <c r="T373"/>
  <c r="V373"/>
  <c r="C383"/>
  <c r="E383"/>
  <c r="G383"/>
  <c r="I383"/>
  <c r="K383"/>
  <c r="M383"/>
  <c r="O383"/>
  <c r="Q383"/>
  <c r="S383"/>
  <c r="U383"/>
  <c r="W383"/>
  <c r="B411"/>
  <c r="D411"/>
  <c r="F411"/>
  <c r="H411"/>
  <c r="J411"/>
  <c r="N411"/>
  <c r="P411"/>
  <c r="R411"/>
  <c r="T411"/>
  <c r="V411"/>
  <c r="B421"/>
  <c r="D421"/>
  <c r="F421"/>
  <c r="H421"/>
  <c r="J421"/>
  <c r="L421"/>
  <c r="N421"/>
  <c r="P421"/>
  <c r="R421"/>
  <c r="T421"/>
  <c r="V421"/>
  <c r="C450" i="2"/>
  <c r="G450"/>
  <c r="K450"/>
  <c r="O450"/>
  <c r="S450"/>
  <c r="W450"/>
  <c r="C460"/>
  <c r="E460"/>
  <c r="G460"/>
  <c r="I460"/>
  <c r="K460"/>
  <c r="M460"/>
  <c r="O460"/>
  <c r="Q460"/>
  <c r="S460"/>
  <c r="U460"/>
  <c r="W460"/>
  <c r="C374"/>
  <c r="E374"/>
  <c r="G374"/>
  <c r="I374"/>
  <c r="K374"/>
  <c r="M374"/>
  <c r="O374"/>
  <c r="Q374"/>
  <c r="S374"/>
  <c r="U374"/>
  <c r="W374"/>
  <c r="C384"/>
  <c r="E384"/>
  <c r="G384"/>
  <c r="I384"/>
  <c r="K384"/>
  <c r="M384"/>
  <c r="O384"/>
  <c r="Q384"/>
  <c r="S384"/>
  <c r="U384"/>
  <c r="W384"/>
  <c r="B412"/>
  <c r="D412"/>
  <c r="F412"/>
  <c r="H412"/>
  <c r="J412"/>
  <c r="L412"/>
  <c r="N412"/>
  <c r="P412"/>
  <c r="R412"/>
  <c r="T412"/>
  <c r="V412"/>
  <c r="B422"/>
  <c r="D422"/>
  <c r="F422"/>
  <c r="H422"/>
  <c r="J422"/>
  <c r="L422"/>
  <c r="N422"/>
  <c r="P422"/>
  <c r="R422"/>
  <c r="T422"/>
  <c r="V422"/>
  <c r="B346"/>
  <c r="D346"/>
  <c r="D327" s="1"/>
  <c r="F346"/>
  <c r="H346"/>
  <c r="J346"/>
  <c r="L346"/>
  <c r="L327" s="1"/>
  <c r="N346"/>
  <c r="P346"/>
  <c r="R346"/>
  <c r="T346"/>
  <c r="T327" s="1"/>
  <c r="V346"/>
  <c r="E450"/>
  <c r="I450"/>
  <c r="M450"/>
  <c r="Q450"/>
  <c r="U450"/>
  <c r="B460"/>
  <c r="D460"/>
  <c r="F460"/>
  <c r="H460"/>
  <c r="J460"/>
  <c r="L460"/>
  <c r="N460"/>
  <c r="P460"/>
  <c r="R460"/>
  <c r="T460"/>
  <c r="V460"/>
  <c r="B165"/>
  <c r="B526" s="1"/>
  <c r="D165"/>
  <c r="D526" s="1"/>
  <c r="F165"/>
  <c r="F526" s="1"/>
  <c r="H165"/>
  <c r="H526" s="1"/>
  <c r="J165"/>
  <c r="J526" s="1"/>
  <c r="B374"/>
  <c r="D374"/>
  <c r="F374"/>
  <c r="H374"/>
  <c r="J374"/>
  <c r="L374"/>
  <c r="N374"/>
  <c r="P374"/>
  <c r="R374"/>
  <c r="T374"/>
  <c r="V374"/>
  <c r="B384"/>
  <c r="D384"/>
  <c r="F384"/>
  <c r="H384"/>
  <c r="J384"/>
  <c r="L384"/>
  <c r="N384"/>
  <c r="P384"/>
  <c r="R384"/>
  <c r="T384"/>
  <c r="V384"/>
  <c r="C412"/>
  <c r="E412"/>
  <c r="G412"/>
  <c r="I412"/>
  <c r="K412"/>
  <c r="M412"/>
  <c r="O412"/>
  <c r="Q412"/>
  <c r="S412"/>
  <c r="U412"/>
  <c r="W412"/>
  <c r="C422"/>
  <c r="E422"/>
  <c r="G422"/>
  <c r="I422"/>
  <c r="K422"/>
  <c r="M422"/>
  <c r="O422"/>
  <c r="Q422"/>
  <c r="S422"/>
  <c r="U422"/>
  <c r="W422"/>
  <c r="C374" i="3"/>
  <c r="E374"/>
  <c r="G374"/>
  <c r="I374"/>
  <c r="K374"/>
  <c r="M374"/>
  <c r="O374"/>
  <c r="Q374"/>
  <c r="S374"/>
  <c r="U374"/>
  <c r="W374"/>
  <c r="C384"/>
  <c r="E384"/>
  <c r="G384"/>
  <c r="I384"/>
  <c r="K384"/>
  <c r="M384"/>
  <c r="O384"/>
  <c r="Q384"/>
  <c r="S384"/>
  <c r="U384"/>
  <c r="W384"/>
  <c r="B412"/>
  <c r="D412"/>
  <c r="F412"/>
  <c r="H412"/>
  <c r="J412"/>
  <c r="L412"/>
  <c r="N412"/>
  <c r="P412"/>
  <c r="R412"/>
  <c r="T412"/>
  <c r="V412"/>
  <c r="C422"/>
  <c r="E422"/>
  <c r="G422"/>
  <c r="I422"/>
  <c r="K422"/>
  <c r="M422"/>
  <c r="O422"/>
  <c r="Q422"/>
  <c r="S422"/>
  <c r="U422"/>
  <c r="W422"/>
  <c r="B374"/>
  <c r="D374"/>
  <c r="F374"/>
  <c r="H374"/>
  <c r="J374"/>
  <c r="L374"/>
  <c r="N374"/>
  <c r="P374"/>
  <c r="R374"/>
  <c r="T374"/>
  <c r="V374"/>
  <c r="B384"/>
  <c r="D384"/>
  <c r="F384"/>
  <c r="H384"/>
  <c r="J384"/>
  <c r="L384"/>
  <c r="N384"/>
  <c r="P384"/>
  <c r="R384"/>
  <c r="T384"/>
  <c r="V384"/>
  <c r="E412"/>
  <c r="G412"/>
  <c r="I412"/>
  <c r="K412"/>
  <c r="M412"/>
  <c r="O412"/>
  <c r="Q412"/>
  <c r="S412"/>
  <c r="U412"/>
  <c r="W412"/>
  <c r="B422"/>
  <c r="D422"/>
  <c r="F422"/>
  <c r="H422"/>
  <c r="J422"/>
  <c r="L422"/>
  <c r="N422"/>
  <c r="P422"/>
  <c r="R422"/>
  <c r="T422"/>
  <c r="V422"/>
  <c r="B379" i="4"/>
  <c r="D379"/>
  <c r="F379"/>
  <c r="H379"/>
  <c r="J379"/>
  <c r="L379"/>
  <c r="N379"/>
  <c r="P379"/>
  <c r="R379"/>
  <c r="T379"/>
  <c r="V379"/>
  <c r="C417"/>
  <c r="E417"/>
  <c r="G417"/>
  <c r="I417"/>
  <c r="K417"/>
  <c r="M417"/>
  <c r="O417"/>
  <c r="Q417"/>
  <c r="S417"/>
  <c r="U417"/>
  <c r="W417"/>
  <c r="C455"/>
  <c r="E455"/>
  <c r="G455"/>
  <c r="I455"/>
  <c r="K455"/>
  <c r="M455"/>
  <c r="O455"/>
  <c r="Q455"/>
  <c r="S455"/>
  <c r="U455"/>
  <c r="W455"/>
  <c r="C379"/>
  <c r="E379"/>
  <c r="G379"/>
  <c r="I379"/>
  <c r="K379"/>
  <c r="M379"/>
  <c r="O379"/>
  <c r="Q379"/>
  <c r="S379"/>
  <c r="U379"/>
  <c r="W379"/>
  <c r="B417"/>
  <c r="D417"/>
  <c r="F417"/>
  <c r="H417"/>
  <c r="J417"/>
  <c r="L417"/>
  <c r="N417"/>
  <c r="P417"/>
  <c r="R417"/>
  <c r="T417"/>
  <c r="V417"/>
  <c r="C456" i="2"/>
  <c r="E456"/>
  <c r="G456"/>
  <c r="I456"/>
  <c r="K456"/>
  <c r="M456"/>
  <c r="O456"/>
  <c r="Q456"/>
  <c r="S456"/>
  <c r="U456"/>
  <c r="W456"/>
  <c r="D148"/>
  <c r="C380"/>
  <c r="E380"/>
  <c r="G380"/>
  <c r="I380"/>
  <c r="K380"/>
  <c r="M380"/>
  <c r="O380"/>
  <c r="Q380"/>
  <c r="S380"/>
  <c r="U380"/>
  <c r="W380"/>
  <c r="B418"/>
  <c r="D418"/>
  <c r="F418"/>
  <c r="H418"/>
  <c r="J418"/>
  <c r="L418"/>
  <c r="N418"/>
  <c r="P418"/>
  <c r="R418"/>
  <c r="T418"/>
  <c r="V418"/>
  <c r="B456"/>
  <c r="D456"/>
  <c r="F456"/>
  <c r="H456"/>
  <c r="J456"/>
  <c r="L456"/>
  <c r="N456"/>
  <c r="P456"/>
  <c r="R456"/>
  <c r="T456"/>
  <c r="V456"/>
  <c r="B380"/>
  <c r="D380"/>
  <c r="F380"/>
  <c r="H380"/>
  <c r="J380"/>
  <c r="L380"/>
  <c r="N380"/>
  <c r="P380"/>
  <c r="R380"/>
  <c r="T380"/>
  <c r="V380"/>
  <c r="C418"/>
  <c r="E418"/>
  <c r="G418"/>
  <c r="I418"/>
  <c r="K418"/>
  <c r="M418"/>
  <c r="O418"/>
  <c r="Q418"/>
  <c r="S418"/>
  <c r="U418"/>
  <c r="W418"/>
  <c r="H110" i="3"/>
  <c r="H111" s="1"/>
  <c r="L110"/>
  <c r="P110"/>
  <c r="P111" s="1"/>
  <c r="T110"/>
  <c r="T111" s="1"/>
  <c r="C126"/>
  <c r="C468" s="1"/>
  <c r="E126"/>
  <c r="G126"/>
  <c r="G129" s="1"/>
  <c r="I126"/>
  <c r="I468" s="1"/>
  <c r="K126"/>
  <c r="K468" s="1"/>
  <c r="M126"/>
  <c r="O126"/>
  <c r="O129" s="1"/>
  <c r="Q126"/>
  <c r="Q129" s="1"/>
  <c r="S126"/>
  <c r="S468" s="1"/>
  <c r="U126"/>
  <c r="W126"/>
  <c r="W129" s="1"/>
  <c r="C380"/>
  <c r="E380"/>
  <c r="G380"/>
  <c r="I380"/>
  <c r="K380"/>
  <c r="M380"/>
  <c r="O380"/>
  <c r="Q380"/>
  <c r="S380"/>
  <c r="U380"/>
  <c r="W380"/>
  <c r="B221"/>
  <c r="D221"/>
  <c r="D224" s="1"/>
  <c r="F221"/>
  <c r="H221"/>
  <c r="J221"/>
  <c r="L221"/>
  <c r="L224" s="1"/>
  <c r="N221"/>
  <c r="P221"/>
  <c r="R221"/>
  <c r="T221"/>
  <c r="T224" s="1"/>
  <c r="V221"/>
  <c r="C418"/>
  <c r="E418"/>
  <c r="G418"/>
  <c r="I418"/>
  <c r="K418"/>
  <c r="M418"/>
  <c r="O418"/>
  <c r="Q418"/>
  <c r="S418"/>
  <c r="U418"/>
  <c r="W418"/>
  <c r="K69"/>
  <c r="C50"/>
  <c r="E50"/>
  <c r="G50"/>
  <c r="G449" s="1"/>
  <c r="I50"/>
  <c r="K50"/>
  <c r="M50"/>
  <c r="O50"/>
  <c r="O449" s="1"/>
  <c r="Q50"/>
  <c r="S50"/>
  <c r="U50"/>
  <c r="W50"/>
  <c r="W449" s="1"/>
  <c r="E69"/>
  <c r="I69"/>
  <c r="C107"/>
  <c r="C110" s="1"/>
  <c r="E107"/>
  <c r="G107"/>
  <c r="G392" s="1"/>
  <c r="I107"/>
  <c r="K107"/>
  <c r="M107"/>
  <c r="O107"/>
  <c r="Q107"/>
  <c r="S107"/>
  <c r="S392" s="1"/>
  <c r="U107"/>
  <c r="U392" s="1"/>
  <c r="W107"/>
  <c r="W392" s="1"/>
  <c r="T129"/>
  <c r="C183"/>
  <c r="C186" s="1"/>
  <c r="E183"/>
  <c r="E186" s="1"/>
  <c r="G183"/>
  <c r="I183"/>
  <c r="K183"/>
  <c r="M183"/>
  <c r="M186" s="1"/>
  <c r="O183"/>
  <c r="Q183"/>
  <c r="S183"/>
  <c r="U183"/>
  <c r="U186" s="1"/>
  <c r="W183"/>
  <c r="B380"/>
  <c r="D380"/>
  <c r="F380"/>
  <c r="H380"/>
  <c r="J380"/>
  <c r="L380"/>
  <c r="N380"/>
  <c r="P380"/>
  <c r="R380"/>
  <c r="T380"/>
  <c r="V380"/>
  <c r="B418"/>
  <c r="D418"/>
  <c r="F418"/>
  <c r="H418"/>
  <c r="J418"/>
  <c r="L418"/>
  <c r="N418"/>
  <c r="P418"/>
  <c r="R418"/>
  <c r="T418"/>
  <c r="V418"/>
  <c r="B259"/>
  <c r="B262" s="1"/>
  <c r="D259"/>
  <c r="F259"/>
  <c r="H259"/>
  <c r="H411" s="1"/>
  <c r="J259"/>
  <c r="J411" s="1"/>
  <c r="L259"/>
  <c r="N259"/>
  <c r="P259"/>
  <c r="P411" s="1"/>
  <c r="R259"/>
  <c r="R411" s="1"/>
  <c r="T259"/>
  <c r="V259"/>
  <c r="C24" i="4"/>
  <c r="C16" s="1"/>
  <c r="E372"/>
  <c r="I372"/>
  <c r="K372"/>
  <c r="M372"/>
  <c r="O372"/>
  <c r="Q372"/>
  <c r="U372"/>
  <c r="W372"/>
  <c r="B382"/>
  <c r="D382"/>
  <c r="F382"/>
  <c r="H382"/>
  <c r="J382"/>
  <c r="L382"/>
  <c r="N382"/>
  <c r="P382"/>
  <c r="R382"/>
  <c r="T382"/>
  <c r="V382"/>
  <c r="C410"/>
  <c r="G410"/>
  <c r="I410"/>
  <c r="M410"/>
  <c r="Q410"/>
  <c r="S410"/>
  <c r="U410"/>
  <c r="W410"/>
  <c r="C420"/>
  <c r="E420"/>
  <c r="G420"/>
  <c r="I420"/>
  <c r="K420"/>
  <c r="M420"/>
  <c r="O420"/>
  <c r="Q420"/>
  <c r="S420"/>
  <c r="U420"/>
  <c r="W420"/>
  <c r="C14"/>
  <c r="C15" s="1"/>
  <c r="C458"/>
  <c r="E458"/>
  <c r="G458"/>
  <c r="I458"/>
  <c r="K458"/>
  <c r="M458"/>
  <c r="O458"/>
  <c r="Q458"/>
  <c r="S458"/>
  <c r="U458"/>
  <c r="W458"/>
  <c r="B372"/>
  <c r="D372"/>
  <c r="F372"/>
  <c r="H372"/>
  <c r="L372"/>
  <c r="N372"/>
  <c r="R372"/>
  <c r="T372"/>
  <c r="V372"/>
  <c r="C382"/>
  <c r="E382"/>
  <c r="G382"/>
  <c r="I382"/>
  <c r="K382"/>
  <c r="M382"/>
  <c r="O382"/>
  <c r="Q382"/>
  <c r="S382"/>
  <c r="U382"/>
  <c r="W382"/>
  <c r="D410"/>
  <c r="F410"/>
  <c r="H410"/>
  <c r="J410"/>
  <c r="L410"/>
  <c r="N410"/>
  <c r="P410"/>
  <c r="V410"/>
  <c r="B420"/>
  <c r="D420"/>
  <c r="F420"/>
  <c r="H420"/>
  <c r="J420"/>
  <c r="L420"/>
  <c r="N420"/>
  <c r="P420"/>
  <c r="R420"/>
  <c r="T420"/>
  <c r="V420"/>
  <c r="D44" i="2"/>
  <c r="D36" s="1"/>
  <c r="E449"/>
  <c r="I449"/>
  <c r="M449"/>
  <c r="Q449"/>
  <c r="U449"/>
  <c r="C459"/>
  <c r="E459"/>
  <c r="G459"/>
  <c r="I459"/>
  <c r="K459"/>
  <c r="M459"/>
  <c r="O459"/>
  <c r="Q459"/>
  <c r="S459"/>
  <c r="U459"/>
  <c r="W459"/>
  <c r="C373"/>
  <c r="E373"/>
  <c r="G373"/>
  <c r="I373"/>
  <c r="K373"/>
  <c r="M373"/>
  <c r="O373"/>
  <c r="Q373"/>
  <c r="S373"/>
  <c r="U373"/>
  <c r="W373"/>
  <c r="C383"/>
  <c r="E383"/>
  <c r="G383"/>
  <c r="I383"/>
  <c r="K383"/>
  <c r="M383"/>
  <c r="O383"/>
  <c r="Q383"/>
  <c r="S383"/>
  <c r="U383"/>
  <c r="W383"/>
  <c r="B411"/>
  <c r="D411"/>
  <c r="F411"/>
  <c r="H411"/>
  <c r="J411"/>
  <c r="L411"/>
  <c r="N411"/>
  <c r="P411"/>
  <c r="R411"/>
  <c r="T411"/>
  <c r="V411"/>
  <c r="B421"/>
  <c r="D421"/>
  <c r="F421"/>
  <c r="H421"/>
  <c r="J421"/>
  <c r="L421"/>
  <c r="N421"/>
  <c r="P421"/>
  <c r="R421"/>
  <c r="T421"/>
  <c r="V421"/>
  <c r="B345"/>
  <c r="D345"/>
  <c r="F345"/>
  <c r="H345"/>
  <c r="H326" s="1"/>
  <c r="J345"/>
  <c r="L345"/>
  <c r="N345"/>
  <c r="P345"/>
  <c r="P326" s="1"/>
  <c r="R345"/>
  <c r="T345"/>
  <c r="V345"/>
  <c r="C25"/>
  <c r="C17" s="1"/>
  <c r="B44"/>
  <c r="C449"/>
  <c r="G449"/>
  <c r="K449"/>
  <c r="O449"/>
  <c r="S449"/>
  <c r="W449"/>
  <c r="B459"/>
  <c r="D459"/>
  <c r="F459"/>
  <c r="H459"/>
  <c r="J459"/>
  <c r="L459"/>
  <c r="N459"/>
  <c r="P459"/>
  <c r="R459"/>
  <c r="T459"/>
  <c r="V459"/>
  <c r="C63"/>
  <c r="C129"/>
  <c r="C130" s="1"/>
  <c r="B164"/>
  <c r="B525" s="1"/>
  <c r="D164"/>
  <c r="D525" s="1"/>
  <c r="F164"/>
  <c r="F525" s="1"/>
  <c r="H164"/>
  <c r="H525" s="1"/>
  <c r="B373"/>
  <c r="D373"/>
  <c r="F373"/>
  <c r="H373"/>
  <c r="J373"/>
  <c r="L373"/>
  <c r="N373"/>
  <c r="P373"/>
  <c r="R373"/>
  <c r="T373"/>
  <c r="V373"/>
  <c r="B383"/>
  <c r="D383"/>
  <c r="F383"/>
  <c r="H383"/>
  <c r="J383"/>
  <c r="L383"/>
  <c r="N383"/>
  <c r="P383"/>
  <c r="R383"/>
  <c r="T383"/>
  <c r="V383"/>
  <c r="C411"/>
  <c r="E411"/>
  <c r="G411"/>
  <c r="I411"/>
  <c r="K411"/>
  <c r="M411"/>
  <c r="O411"/>
  <c r="Q411"/>
  <c r="S411"/>
  <c r="U411"/>
  <c r="W411"/>
  <c r="C421"/>
  <c r="E421"/>
  <c r="G421"/>
  <c r="I421"/>
  <c r="K421"/>
  <c r="M421"/>
  <c r="O421"/>
  <c r="Q421"/>
  <c r="S421"/>
  <c r="U421"/>
  <c r="W421"/>
  <c r="B310" i="3"/>
  <c r="E468"/>
  <c r="O468"/>
  <c r="W468"/>
  <c r="O392"/>
  <c r="C307"/>
  <c r="E307"/>
  <c r="G307"/>
  <c r="I307"/>
  <c r="K307"/>
  <c r="M307"/>
  <c r="O307"/>
  <c r="Q307"/>
  <c r="S307"/>
  <c r="U307"/>
  <c r="W307"/>
  <c r="B468"/>
  <c r="D468"/>
  <c r="F468"/>
  <c r="H468"/>
  <c r="J468"/>
  <c r="L468"/>
  <c r="N468"/>
  <c r="P468"/>
  <c r="R468"/>
  <c r="T468"/>
  <c r="V468"/>
  <c r="C53"/>
  <c r="B69"/>
  <c r="D69"/>
  <c r="D392" s="1"/>
  <c r="F69"/>
  <c r="F392" s="1"/>
  <c r="H69"/>
  <c r="H392" s="1"/>
  <c r="J69"/>
  <c r="J392" s="1"/>
  <c r="L69"/>
  <c r="L392" s="1"/>
  <c r="N69"/>
  <c r="N392" s="1"/>
  <c r="P69"/>
  <c r="P392" s="1"/>
  <c r="R69"/>
  <c r="R392" s="1"/>
  <c r="T69"/>
  <c r="T392" s="1"/>
  <c r="V69"/>
  <c r="V392" s="1"/>
  <c r="C402"/>
  <c r="E402"/>
  <c r="G402"/>
  <c r="I402"/>
  <c r="K402"/>
  <c r="M402"/>
  <c r="O402"/>
  <c r="Q402"/>
  <c r="S402"/>
  <c r="U402"/>
  <c r="W402"/>
  <c r="B88"/>
  <c r="B430" s="1"/>
  <c r="D88"/>
  <c r="D430" s="1"/>
  <c r="F88"/>
  <c r="F430" s="1"/>
  <c r="H88"/>
  <c r="H430" s="1"/>
  <c r="J88"/>
  <c r="J430" s="1"/>
  <c r="L88"/>
  <c r="L430" s="1"/>
  <c r="N88"/>
  <c r="N430" s="1"/>
  <c r="P88"/>
  <c r="P430" s="1"/>
  <c r="R88"/>
  <c r="R430" s="1"/>
  <c r="T88"/>
  <c r="T430" s="1"/>
  <c r="V88"/>
  <c r="V430" s="1"/>
  <c r="C129"/>
  <c r="C124" s="1"/>
  <c r="C145"/>
  <c r="C354" s="1"/>
  <c r="E145"/>
  <c r="E354" s="1"/>
  <c r="G145"/>
  <c r="G354" s="1"/>
  <c r="I145"/>
  <c r="I354" s="1"/>
  <c r="K145"/>
  <c r="K354" s="1"/>
  <c r="M145"/>
  <c r="M354" s="1"/>
  <c r="O145"/>
  <c r="O354" s="1"/>
  <c r="Q145"/>
  <c r="Q354" s="1"/>
  <c r="S145"/>
  <c r="S354" s="1"/>
  <c r="U145"/>
  <c r="U354" s="1"/>
  <c r="W145"/>
  <c r="W354" s="1"/>
  <c r="B164"/>
  <c r="B525" s="1"/>
  <c r="D164"/>
  <c r="D525" s="1"/>
  <c r="F164"/>
  <c r="F525" s="1"/>
  <c r="H164"/>
  <c r="H525" s="1"/>
  <c r="J164"/>
  <c r="J525" s="1"/>
  <c r="L164"/>
  <c r="L525" s="1"/>
  <c r="N164"/>
  <c r="N525" s="1"/>
  <c r="P164"/>
  <c r="P525" s="1"/>
  <c r="R164"/>
  <c r="R525" s="1"/>
  <c r="T164"/>
  <c r="T525" s="1"/>
  <c r="V164"/>
  <c r="V525" s="1"/>
  <c r="C373"/>
  <c r="G373"/>
  <c r="I373"/>
  <c r="K373"/>
  <c r="O373"/>
  <c r="Q373"/>
  <c r="S373"/>
  <c r="W373"/>
  <c r="C383"/>
  <c r="E383"/>
  <c r="G383"/>
  <c r="I383"/>
  <c r="K383"/>
  <c r="M383"/>
  <c r="O383"/>
  <c r="Q383"/>
  <c r="S383"/>
  <c r="U383"/>
  <c r="W383"/>
  <c r="B224"/>
  <c r="B225" s="1"/>
  <c r="F224"/>
  <c r="F219" s="1"/>
  <c r="J224"/>
  <c r="J219" s="1"/>
  <c r="N224"/>
  <c r="N219" s="1"/>
  <c r="P224"/>
  <c r="R224"/>
  <c r="R219" s="1"/>
  <c r="C421"/>
  <c r="E421"/>
  <c r="G421"/>
  <c r="I421"/>
  <c r="K421"/>
  <c r="M421"/>
  <c r="O421"/>
  <c r="Q421"/>
  <c r="S421"/>
  <c r="U421"/>
  <c r="W421"/>
  <c r="B278"/>
  <c r="B506" s="1"/>
  <c r="D278"/>
  <c r="D506" s="1"/>
  <c r="F278"/>
  <c r="F506" s="1"/>
  <c r="H278"/>
  <c r="H506" s="1"/>
  <c r="J278"/>
  <c r="J506" s="1"/>
  <c r="L278"/>
  <c r="L506" s="1"/>
  <c r="N278"/>
  <c r="N506" s="1"/>
  <c r="P278"/>
  <c r="P506" s="1"/>
  <c r="R278"/>
  <c r="R506" s="1"/>
  <c r="T278"/>
  <c r="T506" s="1"/>
  <c r="V278"/>
  <c r="V506" s="1"/>
  <c r="G468"/>
  <c r="M468"/>
  <c r="U468"/>
  <c r="I392"/>
  <c r="M392"/>
  <c r="Q392"/>
  <c r="S139"/>
  <c r="S131" s="1"/>
  <c r="B373"/>
  <c r="D373"/>
  <c r="F373"/>
  <c r="H373"/>
  <c r="J373"/>
  <c r="L373"/>
  <c r="N373"/>
  <c r="P373"/>
  <c r="R373"/>
  <c r="T373"/>
  <c r="V373"/>
  <c r="C411"/>
  <c r="E411"/>
  <c r="G411"/>
  <c r="I411"/>
  <c r="K411"/>
  <c r="M411"/>
  <c r="O411"/>
  <c r="Q411"/>
  <c r="S411"/>
  <c r="U411"/>
  <c r="W411"/>
  <c r="B421"/>
  <c r="D421"/>
  <c r="F421"/>
  <c r="H421"/>
  <c r="J421"/>
  <c r="L421"/>
  <c r="N421"/>
  <c r="P421"/>
  <c r="R421"/>
  <c r="T421"/>
  <c r="V421"/>
  <c r="D481" i="2"/>
  <c r="B443"/>
  <c r="B93"/>
  <c r="D443"/>
  <c r="D93"/>
  <c r="D111"/>
  <c r="D105"/>
  <c r="F111"/>
  <c r="H111"/>
  <c r="H105"/>
  <c r="J111"/>
  <c r="L111"/>
  <c r="L105"/>
  <c r="N111"/>
  <c r="N105"/>
  <c r="P111"/>
  <c r="P105"/>
  <c r="R111"/>
  <c r="R105"/>
  <c r="T111"/>
  <c r="T105"/>
  <c r="D149"/>
  <c r="D358" s="1"/>
  <c r="D357"/>
  <c r="D537"/>
  <c r="E176"/>
  <c r="C181"/>
  <c r="C187"/>
  <c r="E181"/>
  <c r="E187"/>
  <c r="G181"/>
  <c r="G187"/>
  <c r="I187"/>
  <c r="K181"/>
  <c r="K187"/>
  <c r="O181"/>
  <c r="O187"/>
  <c r="Q181"/>
  <c r="Q187"/>
  <c r="S187"/>
  <c r="U187"/>
  <c r="W195"/>
  <c r="V195"/>
  <c r="C206"/>
  <c r="C376"/>
  <c r="D225"/>
  <c r="D219"/>
  <c r="H225"/>
  <c r="H219"/>
  <c r="L225"/>
  <c r="N225"/>
  <c r="N219"/>
  <c r="P225"/>
  <c r="P219"/>
  <c r="T225"/>
  <c r="B348"/>
  <c r="Y344"/>
  <c r="F325"/>
  <c r="J325"/>
  <c r="L325"/>
  <c r="N325"/>
  <c r="V325"/>
  <c r="Y345"/>
  <c r="B326"/>
  <c r="D326"/>
  <c r="F326"/>
  <c r="J326"/>
  <c r="N326"/>
  <c r="R326"/>
  <c r="T326"/>
  <c r="V326"/>
  <c r="Y346"/>
  <c r="B327"/>
  <c r="F327"/>
  <c r="J327"/>
  <c r="N327"/>
  <c r="P327"/>
  <c r="R327"/>
  <c r="V327"/>
  <c r="V24" i="3"/>
  <c r="U24"/>
  <c r="W24" s="1"/>
  <c r="V196" i="2"/>
  <c r="V188" s="1"/>
  <c r="B15"/>
  <c r="B16" s="1"/>
  <c r="C55"/>
  <c r="C105"/>
  <c r="C111"/>
  <c r="E105"/>
  <c r="E111"/>
  <c r="G105"/>
  <c r="G111"/>
  <c r="K105"/>
  <c r="K111"/>
  <c r="M105"/>
  <c r="M111"/>
  <c r="O105"/>
  <c r="O111"/>
  <c r="Q105"/>
  <c r="Q111"/>
  <c r="S105"/>
  <c r="S111"/>
  <c r="U105"/>
  <c r="U111"/>
  <c r="V109"/>
  <c r="V110" s="1"/>
  <c r="W109"/>
  <c r="V138"/>
  <c r="V139" s="1"/>
  <c r="V131" s="1"/>
  <c r="W138"/>
  <c r="D187"/>
  <c r="D181"/>
  <c r="F187"/>
  <c r="F181"/>
  <c r="J187"/>
  <c r="L187"/>
  <c r="L181"/>
  <c r="N187"/>
  <c r="P187"/>
  <c r="P181"/>
  <c r="V185"/>
  <c r="W185"/>
  <c r="W186" s="1"/>
  <c r="C225"/>
  <c r="E225"/>
  <c r="G225"/>
  <c r="I225"/>
  <c r="I219"/>
  <c r="K225"/>
  <c r="M225"/>
  <c r="O225"/>
  <c r="O219"/>
  <c r="Q225"/>
  <c r="Q219"/>
  <c r="U225"/>
  <c r="U219"/>
  <c r="C263"/>
  <c r="C414"/>
  <c r="E263"/>
  <c r="G263"/>
  <c r="G415" s="1"/>
  <c r="G414"/>
  <c r="K263"/>
  <c r="O263"/>
  <c r="O415" s="1"/>
  <c r="O414"/>
  <c r="S263"/>
  <c r="U263"/>
  <c r="U414"/>
  <c r="W263"/>
  <c r="W257"/>
  <c r="C424"/>
  <c r="E264"/>
  <c r="E424"/>
  <c r="G264"/>
  <c r="G424"/>
  <c r="I264"/>
  <c r="I424"/>
  <c r="K264"/>
  <c r="K424"/>
  <c r="M264"/>
  <c r="M424"/>
  <c r="O264"/>
  <c r="O424"/>
  <c r="Q264"/>
  <c r="Q424"/>
  <c r="S424"/>
  <c r="U264"/>
  <c r="U424"/>
  <c r="W264"/>
  <c r="W424"/>
  <c r="C54" i="3"/>
  <c r="B55"/>
  <c r="W110" i="2"/>
  <c r="W139"/>
  <c r="W131" s="1"/>
  <c r="V186"/>
  <c r="E196"/>
  <c r="E188" s="1"/>
  <c r="G196"/>
  <c r="G188" s="1"/>
  <c r="I196"/>
  <c r="I188" s="1"/>
  <c r="K196"/>
  <c r="K188" s="1"/>
  <c r="M196"/>
  <c r="M188" s="1"/>
  <c r="O196"/>
  <c r="O188" s="1"/>
  <c r="Q196"/>
  <c r="Q188" s="1"/>
  <c r="S196"/>
  <c r="S188" s="1"/>
  <c r="U196"/>
  <c r="U188" s="1"/>
  <c r="W196"/>
  <c r="W188" s="1"/>
  <c r="C439" i="3"/>
  <c r="C101"/>
  <c r="E439"/>
  <c r="G439"/>
  <c r="I439"/>
  <c r="K439"/>
  <c r="M439"/>
  <c r="O439"/>
  <c r="Q439"/>
  <c r="S439"/>
  <c r="U439"/>
  <c r="W439"/>
  <c r="D111"/>
  <c r="F111"/>
  <c r="J111"/>
  <c r="L111"/>
  <c r="N111"/>
  <c r="V109"/>
  <c r="U109"/>
  <c r="W109" s="1"/>
  <c r="F130"/>
  <c r="H130"/>
  <c r="J130"/>
  <c r="N130"/>
  <c r="P130"/>
  <c r="R130"/>
  <c r="T130"/>
  <c r="U128"/>
  <c r="W128" s="1"/>
  <c r="V128"/>
  <c r="D356"/>
  <c r="E147"/>
  <c r="C367"/>
  <c r="C150"/>
  <c r="D538"/>
  <c r="D169"/>
  <c r="D187"/>
  <c r="F187"/>
  <c r="H187"/>
  <c r="J187"/>
  <c r="L187"/>
  <c r="R187"/>
  <c r="T187"/>
  <c r="V185"/>
  <c r="U185"/>
  <c r="W185" s="1"/>
  <c r="B386"/>
  <c r="B207"/>
  <c r="E225"/>
  <c r="I225"/>
  <c r="M225"/>
  <c r="Q219"/>
  <c r="Q225"/>
  <c r="B500"/>
  <c r="B245"/>
  <c r="E15" i="4"/>
  <c r="S466"/>
  <c r="U466"/>
  <c r="E14" i="2"/>
  <c r="C15"/>
  <c r="E15"/>
  <c r="D24"/>
  <c r="E24" s="1"/>
  <c r="B25"/>
  <c r="B17" s="1"/>
  <c r="D25"/>
  <c r="D17" s="1"/>
  <c r="C30"/>
  <c r="E30"/>
  <c r="G30"/>
  <c r="I30"/>
  <c r="K30"/>
  <c r="M30"/>
  <c r="O30"/>
  <c r="Q30"/>
  <c r="S30"/>
  <c r="U30"/>
  <c r="W30"/>
  <c r="C31"/>
  <c r="C468" s="1"/>
  <c r="E31"/>
  <c r="E468" s="1"/>
  <c r="G31"/>
  <c r="G468" s="1"/>
  <c r="I31"/>
  <c r="I468" s="1"/>
  <c r="K31"/>
  <c r="K468" s="1"/>
  <c r="M31"/>
  <c r="M468" s="1"/>
  <c r="O31"/>
  <c r="O468" s="1"/>
  <c r="Q31"/>
  <c r="Q468" s="1"/>
  <c r="S31"/>
  <c r="S468" s="1"/>
  <c r="U31"/>
  <c r="U468" s="1"/>
  <c r="W31"/>
  <c r="W468" s="1"/>
  <c r="C32"/>
  <c r="C469" s="1"/>
  <c r="E32"/>
  <c r="E469" s="1"/>
  <c r="G32"/>
  <c r="G469" s="1"/>
  <c r="I32"/>
  <c r="I469" s="1"/>
  <c r="K32"/>
  <c r="K469" s="1"/>
  <c r="M32"/>
  <c r="M469" s="1"/>
  <c r="O32"/>
  <c r="O469" s="1"/>
  <c r="Q32"/>
  <c r="Q469" s="1"/>
  <c r="S32"/>
  <c r="S469" s="1"/>
  <c r="U32"/>
  <c r="U469" s="1"/>
  <c r="W32"/>
  <c r="W469" s="1"/>
  <c r="D33"/>
  <c r="B34"/>
  <c r="D34"/>
  <c r="E43"/>
  <c r="C44"/>
  <c r="E44"/>
  <c r="B49"/>
  <c r="D49"/>
  <c r="D334" s="1"/>
  <c r="F49"/>
  <c r="H49"/>
  <c r="J49"/>
  <c r="L49"/>
  <c r="L334" s="1"/>
  <c r="N49"/>
  <c r="P49"/>
  <c r="P334" s="1"/>
  <c r="R49"/>
  <c r="T49"/>
  <c r="T334" s="1"/>
  <c r="V49"/>
  <c r="B50"/>
  <c r="B449" s="1"/>
  <c r="D50"/>
  <c r="D449" s="1"/>
  <c r="F50"/>
  <c r="F449" s="1"/>
  <c r="H50"/>
  <c r="H449" s="1"/>
  <c r="J50"/>
  <c r="J449" s="1"/>
  <c r="L50"/>
  <c r="L449" s="1"/>
  <c r="N50"/>
  <c r="N449" s="1"/>
  <c r="P50"/>
  <c r="P449" s="1"/>
  <c r="R50"/>
  <c r="R449" s="1"/>
  <c r="T50"/>
  <c r="T449" s="1"/>
  <c r="V50"/>
  <c r="V449" s="1"/>
  <c r="B51"/>
  <c r="B450" s="1"/>
  <c r="D51"/>
  <c r="D450" s="1"/>
  <c r="F51"/>
  <c r="F450" s="1"/>
  <c r="H51"/>
  <c r="H450" s="1"/>
  <c r="J51"/>
  <c r="J450" s="1"/>
  <c r="L51"/>
  <c r="L450" s="1"/>
  <c r="N51"/>
  <c r="N450" s="1"/>
  <c r="P51"/>
  <c r="P450" s="1"/>
  <c r="R51"/>
  <c r="R450" s="1"/>
  <c r="T51"/>
  <c r="T450" s="1"/>
  <c r="V51"/>
  <c r="V450" s="1"/>
  <c r="E52"/>
  <c r="C53"/>
  <c r="E53"/>
  <c r="D62"/>
  <c r="B63"/>
  <c r="D63"/>
  <c r="C68"/>
  <c r="E68"/>
  <c r="G68"/>
  <c r="I68"/>
  <c r="K68"/>
  <c r="M68"/>
  <c r="O68"/>
  <c r="Q68"/>
  <c r="S68"/>
  <c r="U68"/>
  <c r="W68"/>
  <c r="C69"/>
  <c r="C392" s="1"/>
  <c r="E69"/>
  <c r="E392" s="1"/>
  <c r="G69"/>
  <c r="G392" s="1"/>
  <c r="I69"/>
  <c r="I392" s="1"/>
  <c r="K69"/>
  <c r="K392" s="1"/>
  <c r="M69"/>
  <c r="M392" s="1"/>
  <c r="O69"/>
  <c r="O392" s="1"/>
  <c r="Q69"/>
  <c r="Q392" s="1"/>
  <c r="S69"/>
  <c r="S392" s="1"/>
  <c r="U69"/>
  <c r="U392" s="1"/>
  <c r="W69"/>
  <c r="W392" s="1"/>
  <c r="C70"/>
  <c r="C393" s="1"/>
  <c r="E70"/>
  <c r="E393" s="1"/>
  <c r="G70"/>
  <c r="G393" s="1"/>
  <c r="I70"/>
  <c r="I393" s="1"/>
  <c r="K70"/>
  <c r="K393" s="1"/>
  <c r="M70"/>
  <c r="M393" s="1"/>
  <c r="O70"/>
  <c r="O393" s="1"/>
  <c r="Q70"/>
  <c r="Q393" s="1"/>
  <c r="S70"/>
  <c r="S393" s="1"/>
  <c r="U70"/>
  <c r="U393" s="1"/>
  <c r="W70"/>
  <c r="W393" s="1"/>
  <c r="D71"/>
  <c r="B72"/>
  <c r="D72"/>
  <c r="B82"/>
  <c r="D82"/>
  <c r="F82"/>
  <c r="H82"/>
  <c r="J82"/>
  <c r="L82"/>
  <c r="N82"/>
  <c r="P82"/>
  <c r="R82"/>
  <c r="T82"/>
  <c r="V82"/>
  <c r="C87"/>
  <c r="E87"/>
  <c r="G87"/>
  <c r="I87"/>
  <c r="I334" s="1"/>
  <c r="K87"/>
  <c r="M87"/>
  <c r="O87"/>
  <c r="Q87"/>
  <c r="Q334" s="1"/>
  <c r="S87"/>
  <c r="U87"/>
  <c r="W87"/>
  <c r="C88"/>
  <c r="C430" s="1"/>
  <c r="E88"/>
  <c r="E430" s="1"/>
  <c r="G88"/>
  <c r="G430" s="1"/>
  <c r="I88"/>
  <c r="I430" s="1"/>
  <c r="K88"/>
  <c r="K430" s="1"/>
  <c r="M88"/>
  <c r="M430" s="1"/>
  <c r="O88"/>
  <c r="O430" s="1"/>
  <c r="Q88"/>
  <c r="Q430" s="1"/>
  <c r="S88"/>
  <c r="S430" s="1"/>
  <c r="U88"/>
  <c r="U430" s="1"/>
  <c r="W88"/>
  <c r="W430" s="1"/>
  <c r="C89"/>
  <c r="C431" s="1"/>
  <c r="E89"/>
  <c r="E431" s="1"/>
  <c r="G89"/>
  <c r="G431" s="1"/>
  <c r="I89"/>
  <c r="I431" s="1"/>
  <c r="K89"/>
  <c r="K431" s="1"/>
  <c r="D90"/>
  <c r="B91"/>
  <c r="E100"/>
  <c r="C101"/>
  <c r="E101"/>
  <c r="D119"/>
  <c r="D128"/>
  <c r="E128" s="1"/>
  <c r="B144"/>
  <c r="E147"/>
  <c r="E148"/>
  <c r="D157"/>
  <c r="B158"/>
  <c r="D158"/>
  <c r="C163"/>
  <c r="E163"/>
  <c r="E334" s="1"/>
  <c r="G163"/>
  <c r="D166"/>
  <c r="B167"/>
  <c r="D167"/>
  <c r="C177"/>
  <c r="E177"/>
  <c r="B205"/>
  <c r="D205"/>
  <c r="C215"/>
  <c r="G243"/>
  <c r="K243"/>
  <c r="O243"/>
  <c r="S243"/>
  <c r="U243"/>
  <c r="W243"/>
  <c r="C253"/>
  <c r="E253"/>
  <c r="G253"/>
  <c r="I253"/>
  <c r="K253"/>
  <c r="M253"/>
  <c r="O253"/>
  <c r="Q253"/>
  <c r="S253"/>
  <c r="U253"/>
  <c r="W253"/>
  <c r="B262"/>
  <c r="D262"/>
  <c r="F262"/>
  <c r="H262"/>
  <c r="J262"/>
  <c r="L262"/>
  <c r="N262"/>
  <c r="P262"/>
  <c r="R262"/>
  <c r="T262"/>
  <c r="V262"/>
  <c r="B272"/>
  <c r="D272"/>
  <c r="F272"/>
  <c r="H272"/>
  <c r="J272"/>
  <c r="L272"/>
  <c r="N272"/>
  <c r="P272"/>
  <c r="R272"/>
  <c r="T272"/>
  <c r="V272"/>
  <c r="C281"/>
  <c r="G281"/>
  <c r="K281"/>
  <c r="O281"/>
  <c r="S281"/>
  <c r="W281"/>
  <c r="C291"/>
  <c r="E291"/>
  <c r="G291"/>
  <c r="I291"/>
  <c r="K291"/>
  <c r="M291"/>
  <c r="O291"/>
  <c r="Q291"/>
  <c r="S291"/>
  <c r="U291"/>
  <c r="W291"/>
  <c r="C334"/>
  <c r="S334"/>
  <c r="C336"/>
  <c r="M336"/>
  <c r="Q336"/>
  <c r="C337"/>
  <c r="C318" s="1"/>
  <c r="C344"/>
  <c r="E344"/>
  <c r="G344"/>
  <c r="I344"/>
  <c r="K344"/>
  <c r="M344"/>
  <c r="O344"/>
  <c r="Q344"/>
  <c r="S344"/>
  <c r="U344"/>
  <c r="W344"/>
  <c r="C345"/>
  <c r="E345"/>
  <c r="G345"/>
  <c r="I345"/>
  <c r="K345"/>
  <c r="M345"/>
  <c r="O345"/>
  <c r="Q345"/>
  <c r="S345"/>
  <c r="U345"/>
  <c r="W345"/>
  <c r="C346"/>
  <c r="E346"/>
  <c r="G346"/>
  <c r="H560" s="1"/>
  <c r="I346"/>
  <c r="K346"/>
  <c r="M346"/>
  <c r="O346"/>
  <c r="P560" s="1"/>
  <c r="Q346"/>
  <c r="S346"/>
  <c r="U346"/>
  <c r="W346"/>
  <c r="C347"/>
  <c r="D356"/>
  <c r="C372"/>
  <c r="E372"/>
  <c r="G372"/>
  <c r="I372"/>
  <c r="K372"/>
  <c r="M372"/>
  <c r="O372"/>
  <c r="Q372"/>
  <c r="S372"/>
  <c r="U372"/>
  <c r="W372"/>
  <c r="C385"/>
  <c r="C410"/>
  <c r="E410"/>
  <c r="G410"/>
  <c r="I410"/>
  <c r="K410"/>
  <c r="M410"/>
  <c r="O410"/>
  <c r="Q410"/>
  <c r="S410"/>
  <c r="U410"/>
  <c r="W410"/>
  <c r="C420"/>
  <c r="E420"/>
  <c r="G420"/>
  <c r="I420"/>
  <c r="K420"/>
  <c r="M420"/>
  <c r="O420"/>
  <c r="Q420"/>
  <c r="S420"/>
  <c r="U420"/>
  <c r="W420"/>
  <c r="B439"/>
  <c r="D439"/>
  <c r="F439"/>
  <c r="H439"/>
  <c r="J439"/>
  <c r="L439"/>
  <c r="N439"/>
  <c r="P439"/>
  <c r="R439"/>
  <c r="T439"/>
  <c r="V439"/>
  <c r="C461"/>
  <c r="D480"/>
  <c r="B505"/>
  <c r="D505"/>
  <c r="F505"/>
  <c r="H505"/>
  <c r="J505"/>
  <c r="L505"/>
  <c r="N505"/>
  <c r="P505"/>
  <c r="R505"/>
  <c r="T505"/>
  <c r="V505"/>
  <c r="B506"/>
  <c r="D506"/>
  <c r="F506"/>
  <c r="H506"/>
  <c r="J506"/>
  <c r="L506"/>
  <c r="N506"/>
  <c r="P506"/>
  <c r="R506"/>
  <c r="T506"/>
  <c r="V506"/>
  <c r="B507"/>
  <c r="D507"/>
  <c r="F507"/>
  <c r="H507"/>
  <c r="J507"/>
  <c r="L507"/>
  <c r="N507"/>
  <c r="P507"/>
  <c r="R507"/>
  <c r="T507"/>
  <c r="V507"/>
  <c r="B515"/>
  <c r="D515"/>
  <c r="F515"/>
  <c r="H515"/>
  <c r="J515"/>
  <c r="L515"/>
  <c r="N515"/>
  <c r="P515"/>
  <c r="R515"/>
  <c r="T515"/>
  <c r="V515"/>
  <c r="B516"/>
  <c r="D516"/>
  <c r="F516"/>
  <c r="H516"/>
  <c r="J516"/>
  <c r="L516"/>
  <c r="N516"/>
  <c r="P516"/>
  <c r="R516"/>
  <c r="T516"/>
  <c r="V516"/>
  <c r="B517"/>
  <c r="D517"/>
  <c r="F517"/>
  <c r="H517"/>
  <c r="J517"/>
  <c r="L517"/>
  <c r="N517"/>
  <c r="P517"/>
  <c r="R517"/>
  <c r="T517"/>
  <c r="V517"/>
  <c r="C537"/>
  <c r="B594"/>
  <c r="D594"/>
  <c r="F594"/>
  <c r="H594"/>
  <c r="J594"/>
  <c r="L594"/>
  <c r="N594"/>
  <c r="P594"/>
  <c r="R594"/>
  <c r="T594"/>
  <c r="V594"/>
  <c r="B15" i="3"/>
  <c r="B16" s="1"/>
  <c r="D15"/>
  <c r="C25"/>
  <c r="C17" s="1"/>
  <c r="E25"/>
  <c r="E17" s="1"/>
  <c r="G25"/>
  <c r="G17" s="1"/>
  <c r="I25"/>
  <c r="I17" s="1"/>
  <c r="K25"/>
  <c r="K17" s="1"/>
  <c r="M25"/>
  <c r="M17" s="1"/>
  <c r="O25"/>
  <c r="O17" s="1"/>
  <c r="Q25"/>
  <c r="Q17" s="1"/>
  <c r="S25"/>
  <c r="S17" s="1"/>
  <c r="U25"/>
  <c r="U17" s="1"/>
  <c r="W25"/>
  <c r="W17" s="1"/>
  <c r="B34"/>
  <c r="C44"/>
  <c r="B448"/>
  <c r="D448"/>
  <c r="F448"/>
  <c r="H448"/>
  <c r="J448"/>
  <c r="L448"/>
  <c r="N448"/>
  <c r="P448"/>
  <c r="R448"/>
  <c r="T448"/>
  <c r="V448"/>
  <c r="B449"/>
  <c r="D449"/>
  <c r="F449"/>
  <c r="H449"/>
  <c r="J449"/>
  <c r="L449"/>
  <c r="N449"/>
  <c r="P449"/>
  <c r="R449"/>
  <c r="T449"/>
  <c r="V449"/>
  <c r="B450"/>
  <c r="D450"/>
  <c r="F450"/>
  <c r="H450"/>
  <c r="J450"/>
  <c r="L450"/>
  <c r="N450"/>
  <c r="P450"/>
  <c r="R450"/>
  <c r="T450"/>
  <c r="V450"/>
  <c r="C451"/>
  <c r="C455"/>
  <c r="E455"/>
  <c r="G455"/>
  <c r="I455"/>
  <c r="K455"/>
  <c r="M455"/>
  <c r="O455"/>
  <c r="Q455"/>
  <c r="S455"/>
  <c r="U455"/>
  <c r="W455"/>
  <c r="C456"/>
  <c r="E456"/>
  <c r="G456"/>
  <c r="I456"/>
  <c r="K456"/>
  <c r="M456"/>
  <c r="O456"/>
  <c r="Q456"/>
  <c r="S456"/>
  <c r="U456"/>
  <c r="W456"/>
  <c r="C457"/>
  <c r="E457"/>
  <c r="G457"/>
  <c r="I457"/>
  <c r="K457"/>
  <c r="M457"/>
  <c r="O457"/>
  <c r="Q457"/>
  <c r="S457"/>
  <c r="U457"/>
  <c r="W457"/>
  <c r="C458"/>
  <c r="E458"/>
  <c r="G458"/>
  <c r="I458"/>
  <c r="K458"/>
  <c r="M458"/>
  <c r="O458"/>
  <c r="Q458"/>
  <c r="S458"/>
  <c r="U458"/>
  <c r="W458"/>
  <c r="C459"/>
  <c r="E459"/>
  <c r="G459"/>
  <c r="I459"/>
  <c r="K459"/>
  <c r="M459"/>
  <c r="O459"/>
  <c r="Q459"/>
  <c r="S459"/>
  <c r="U459"/>
  <c r="W459"/>
  <c r="C460"/>
  <c r="E460"/>
  <c r="G460"/>
  <c r="I460"/>
  <c r="K460"/>
  <c r="M460"/>
  <c r="O460"/>
  <c r="Q460"/>
  <c r="S460"/>
  <c r="U460"/>
  <c r="W460"/>
  <c r="D461"/>
  <c r="D72"/>
  <c r="C82"/>
  <c r="C91"/>
  <c r="V110"/>
  <c r="V129"/>
  <c r="V186"/>
  <c r="C334"/>
  <c r="K334"/>
  <c r="O334"/>
  <c r="S334"/>
  <c r="G335"/>
  <c r="W335"/>
  <c r="I336"/>
  <c r="Q336"/>
  <c r="C347"/>
  <c r="D439"/>
  <c r="D101"/>
  <c r="F439"/>
  <c r="H439"/>
  <c r="J439"/>
  <c r="L439"/>
  <c r="N439"/>
  <c r="P439"/>
  <c r="R439"/>
  <c r="T439"/>
  <c r="V439"/>
  <c r="U119"/>
  <c r="W119" s="1"/>
  <c r="W120" s="1"/>
  <c r="W112" s="1"/>
  <c r="V119"/>
  <c r="C130"/>
  <c r="V138"/>
  <c r="U138"/>
  <c r="W138" s="1"/>
  <c r="W139" s="1"/>
  <c r="W131" s="1"/>
  <c r="U195"/>
  <c r="W195" s="1"/>
  <c r="W196" s="1"/>
  <c r="W188" s="1"/>
  <c r="V195"/>
  <c r="E375"/>
  <c r="F204"/>
  <c r="F225"/>
  <c r="N225"/>
  <c r="P225"/>
  <c r="V223"/>
  <c r="U223"/>
  <c r="W223" s="1"/>
  <c r="W224" s="1"/>
  <c r="U233"/>
  <c r="W233" s="1"/>
  <c r="V233"/>
  <c r="V234" s="1"/>
  <c r="V226" s="1"/>
  <c r="E489"/>
  <c r="F242"/>
  <c r="F13" i="4"/>
  <c r="AF156" i="1"/>
  <c r="AF161" s="1"/>
  <c r="C82" i="2"/>
  <c r="E82"/>
  <c r="G82"/>
  <c r="I82"/>
  <c r="K82"/>
  <c r="M82"/>
  <c r="O82"/>
  <c r="Q82"/>
  <c r="S82"/>
  <c r="U82"/>
  <c r="W82"/>
  <c r="C158"/>
  <c r="B177"/>
  <c r="D177"/>
  <c r="E204"/>
  <c r="D214"/>
  <c r="B215"/>
  <c r="D215"/>
  <c r="B243"/>
  <c r="D243"/>
  <c r="H243"/>
  <c r="J243"/>
  <c r="N243"/>
  <c r="P243"/>
  <c r="R243"/>
  <c r="T243"/>
  <c r="B253"/>
  <c r="D253"/>
  <c r="F253"/>
  <c r="H253"/>
  <c r="J253"/>
  <c r="L253"/>
  <c r="N253"/>
  <c r="P253"/>
  <c r="R253"/>
  <c r="T253"/>
  <c r="V253"/>
  <c r="B281"/>
  <c r="D281"/>
  <c r="H281"/>
  <c r="J281"/>
  <c r="L281"/>
  <c r="N281"/>
  <c r="R281"/>
  <c r="T281"/>
  <c r="B291"/>
  <c r="D291"/>
  <c r="F291"/>
  <c r="H291"/>
  <c r="J291"/>
  <c r="L291"/>
  <c r="N291"/>
  <c r="P291"/>
  <c r="R291"/>
  <c r="T291"/>
  <c r="V291"/>
  <c r="D337"/>
  <c r="C594"/>
  <c r="E594"/>
  <c r="G594"/>
  <c r="I594"/>
  <c r="K594"/>
  <c r="M594"/>
  <c r="O594"/>
  <c r="Q594"/>
  <c r="S594"/>
  <c r="U594"/>
  <c r="W594"/>
  <c r="E14" i="3"/>
  <c r="C15"/>
  <c r="B25"/>
  <c r="B17" s="1"/>
  <c r="D25"/>
  <c r="D17" s="1"/>
  <c r="F25"/>
  <c r="F17" s="1"/>
  <c r="H25"/>
  <c r="H17" s="1"/>
  <c r="J25"/>
  <c r="J17" s="1"/>
  <c r="L25"/>
  <c r="L17" s="1"/>
  <c r="N25"/>
  <c r="N17" s="1"/>
  <c r="P25"/>
  <c r="P17" s="1"/>
  <c r="R25"/>
  <c r="R17" s="1"/>
  <c r="T25"/>
  <c r="T17" s="1"/>
  <c r="V25"/>
  <c r="V17" s="1"/>
  <c r="E33"/>
  <c r="C34"/>
  <c r="E34"/>
  <c r="D43"/>
  <c r="B44"/>
  <c r="D44"/>
  <c r="C448"/>
  <c r="G448"/>
  <c r="I448"/>
  <c r="K448"/>
  <c r="O448"/>
  <c r="Q448"/>
  <c r="S448"/>
  <c r="W448"/>
  <c r="C449"/>
  <c r="E449"/>
  <c r="I449"/>
  <c r="K449"/>
  <c r="M449"/>
  <c r="Q449"/>
  <c r="S449"/>
  <c r="U449"/>
  <c r="C450"/>
  <c r="E450"/>
  <c r="G450"/>
  <c r="K450"/>
  <c r="M450"/>
  <c r="O450"/>
  <c r="S450"/>
  <c r="U450"/>
  <c r="W450"/>
  <c r="D52"/>
  <c r="D299" s="1"/>
  <c r="B53"/>
  <c r="D53"/>
  <c r="B455"/>
  <c r="D455"/>
  <c r="F455"/>
  <c r="H455"/>
  <c r="J455"/>
  <c r="L455"/>
  <c r="N455"/>
  <c r="P455"/>
  <c r="R455"/>
  <c r="T455"/>
  <c r="V455"/>
  <c r="B456"/>
  <c r="D456"/>
  <c r="F456"/>
  <c r="H456"/>
  <c r="J456"/>
  <c r="L456"/>
  <c r="N456"/>
  <c r="P456"/>
  <c r="R456"/>
  <c r="T456"/>
  <c r="V456"/>
  <c r="B457"/>
  <c r="D457"/>
  <c r="F457"/>
  <c r="H457"/>
  <c r="J457"/>
  <c r="L457"/>
  <c r="N457"/>
  <c r="P457"/>
  <c r="R457"/>
  <c r="T457"/>
  <c r="V457"/>
  <c r="B458"/>
  <c r="D458"/>
  <c r="F458"/>
  <c r="H458"/>
  <c r="J458"/>
  <c r="L458"/>
  <c r="N458"/>
  <c r="P458"/>
  <c r="R458"/>
  <c r="T458"/>
  <c r="V458"/>
  <c r="B459"/>
  <c r="D459"/>
  <c r="F459"/>
  <c r="H459"/>
  <c r="J459"/>
  <c r="L459"/>
  <c r="N459"/>
  <c r="P459"/>
  <c r="R459"/>
  <c r="T459"/>
  <c r="V459"/>
  <c r="B460"/>
  <c r="D460"/>
  <c r="F460"/>
  <c r="H460"/>
  <c r="J460"/>
  <c r="L460"/>
  <c r="N460"/>
  <c r="P460"/>
  <c r="R460"/>
  <c r="T460"/>
  <c r="V460"/>
  <c r="C461"/>
  <c r="E62"/>
  <c r="C63"/>
  <c r="E63"/>
  <c r="E71"/>
  <c r="C72"/>
  <c r="D81"/>
  <c r="B82"/>
  <c r="D82"/>
  <c r="D90"/>
  <c r="D91"/>
  <c r="E100"/>
  <c r="B101"/>
  <c r="G110"/>
  <c r="H105" s="1"/>
  <c r="I110"/>
  <c r="K110"/>
  <c r="L105" s="1"/>
  <c r="O110"/>
  <c r="P105" s="1"/>
  <c r="Q110"/>
  <c r="S110"/>
  <c r="T105" s="1"/>
  <c r="W110"/>
  <c r="V120"/>
  <c r="V112" s="1"/>
  <c r="E129"/>
  <c r="M129"/>
  <c r="U129"/>
  <c r="V139"/>
  <c r="V131" s="1"/>
  <c r="G186"/>
  <c r="H181" s="1"/>
  <c r="I186"/>
  <c r="K186"/>
  <c r="L181" s="1"/>
  <c r="O186"/>
  <c r="Q186"/>
  <c r="S186"/>
  <c r="T181" s="1"/>
  <c r="W186"/>
  <c r="V196"/>
  <c r="V188" s="1"/>
  <c r="V224"/>
  <c r="U234"/>
  <c r="U226" s="1"/>
  <c r="W234"/>
  <c r="W226" s="1"/>
  <c r="C337"/>
  <c r="C318" s="1"/>
  <c r="C344"/>
  <c r="E344"/>
  <c r="G344"/>
  <c r="I344"/>
  <c r="K344"/>
  <c r="M344"/>
  <c r="O344"/>
  <c r="Q344"/>
  <c r="S344"/>
  <c r="U344"/>
  <c r="W344"/>
  <c r="C345"/>
  <c r="E345"/>
  <c r="G345"/>
  <c r="I345"/>
  <c r="K345"/>
  <c r="M345"/>
  <c r="O345"/>
  <c r="Q345"/>
  <c r="S345"/>
  <c r="U345"/>
  <c r="W345"/>
  <c r="C346"/>
  <c r="E346"/>
  <c r="G346"/>
  <c r="I346"/>
  <c r="K346"/>
  <c r="M346"/>
  <c r="O346"/>
  <c r="Q346"/>
  <c r="S346"/>
  <c r="U346"/>
  <c r="W346"/>
  <c r="B43" i="4"/>
  <c r="B476"/>
  <c r="D43"/>
  <c r="D476"/>
  <c r="F476"/>
  <c r="H476"/>
  <c r="J476"/>
  <c r="L476"/>
  <c r="N476"/>
  <c r="P476"/>
  <c r="R476"/>
  <c r="T476"/>
  <c r="V476"/>
  <c r="B404"/>
  <c r="B73"/>
  <c r="B396" s="1"/>
  <c r="B615" s="1"/>
  <c r="B627" s="1"/>
  <c r="C110"/>
  <c r="C104"/>
  <c r="G110"/>
  <c r="I110"/>
  <c r="I104"/>
  <c r="M110"/>
  <c r="M104"/>
  <c r="Q110"/>
  <c r="U108"/>
  <c r="W108" s="1"/>
  <c r="V108"/>
  <c r="V109" s="1"/>
  <c r="V118"/>
  <c r="U118"/>
  <c r="W118" s="1"/>
  <c r="B366"/>
  <c r="B149"/>
  <c r="V194"/>
  <c r="U194"/>
  <c r="W194" s="1"/>
  <c r="D218"/>
  <c r="D224"/>
  <c r="V232"/>
  <c r="U232"/>
  <c r="W232" s="1"/>
  <c r="C499"/>
  <c r="C244"/>
  <c r="C262"/>
  <c r="C413"/>
  <c r="Z207" i="5"/>
  <c r="AA207"/>
  <c r="AZ207"/>
  <c r="AX207"/>
  <c r="AV207"/>
  <c r="AT207"/>
  <c r="AR207"/>
  <c r="AP207"/>
  <c r="AN207"/>
  <c r="AY207"/>
  <c r="AW207"/>
  <c r="AU207"/>
  <c r="AS207"/>
  <c r="AQ207"/>
  <c r="AO207"/>
  <c r="BX207"/>
  <c r="BV207"/>
  <c r="BT207"/>
  <c r="BR207"/>
  <c r="BP207"/>
  <c r="BN207"/>
  <c r="BW207"/>
  <c r="BU207"/>
  <c r="BS207"/>
  <c r="BQ207"/>
  <c r="BO207"/>
  <c r="BM207"/>
  <c r="CV207"/>
  <c r="CT207"/>
  <c r="CR207"/>
  <c r="CP207"/>
  <c r="CN207"/>
  <c r="CL207"/>
  <c r="CU207"/>
  <c r="CS207"/>
  <c r="CQ207"/>
  <c r="CO207"/>
  <c r="CM207"/>
  <c r="CK207"/>
  <c r="DT207"/>
  <c r="DR207"/>
  <c r="DP207"/>
  <c r="DN207"/>
  <c r="DL207"/>
  <c r="DJ207"/>
  <c r="DS207"/>
  <c r="DQ207"/>
  <c r="DO207"/>
  <c r="DM207"/>
  <c r="DK207"/>
  <c r="DI207"/>
  <c r="ER207"/>
  <c r="EP207"/>
  <c r="EN207"/>
  <c r="EL207"/>
  <c r="EJ207"/>
  <c r="EH207"/>
  <c r="EQ207"/>
  <c r="EO207"/>
  <c r="EM207"/>
  <c r="EK207"/>
  <c r="EI207"/>
  <c r="EG207"/>
  <c r="FP207"/>
  <c r="FN207"/>
  <c r="FL207"/>
  <c r="FJ207"/>
  <c r="FH207"/>
  <c r="FF207"/>
  <c r="FO207"/>
  <c r="FM207"/>
  <c r="FK207"/>
  <c r="FI207"/>
  <c r="FG207"/>
  <c r="FE207"/>
  <c r="GN207"/>
  <c r="GL207"/>
  <c r="GJ207"/>
  <c r="GH207"/>
  <c r="GF207"/>
  <c r="GD207"/>
  <c r="GM207"/>
  <c r="GK207"/>
  <c r="GI207"/>
  <c r="GG207"/>
  <c r="GE207"/>
  <c r="GC207"/>
  <c r="HL207"/>
  <c r="HJ207"/>
  <c r="HH207"/>
  <c r="HF207"/>
  <c r="HD207"/>
  <c r="HB207"/>
  <c r="HK207"/>
  <c r="HI207"/>
  <c r="HG207"/>
  <c r="HE207"/>
  <c r="HC207"/>
  <c r="HA207"/>
  <c r="IJ207"/>
  <c r="IH207"/>
  <c r="IF207"/>
  <c r="ID207"/>
  <c r="IB207"/>
  <c r="HZ207"/>
  <c r="II207"/>
  <c r="IG207"/>
  <c r="IE207"/>
  <c r="IC207"/>
  <c r="IA207"/>
  <c r="HY207"/>
  <c r="Z211"/>
  <c r="AA211"/>
  <c r="AZ211"/>
  <c r="AX211"/>
  <c r="AY211"/>
  <c r="AV211"/>
  <c r="AT211"/>
  <c r="AR211"/>
  <c r="AP211"/>
  <c r="AN211"/>
  <c r="AW211"/>
  <c r="AU211"/>
  <c r="AS211"/>
  <c r="AQ211"/>
  <c r="AO211"/>
  <c r="BW211"/>
  <c r="BU211"/>
  <c r="BS211"/>
  <c r="BQ211"/>
  <c r="BO211"/>
  <c r="BM211"/>
  <c r="BX211"/>
  <c r="BV211"/>
  <c r="BT211"/>
  <c r="BR211"/>
  <c r="BP211"/>
  <c r="BN211"/>
  <c r="CU211"/>
  <c r="CS211"/>
  <c r="CQ211"/>
  <c r="CO211"/>
  <c r="CM211"/>
  <c r="CK211"/>
  <c r="CV211"/>
  <c r="CT211"/>
  <c r="CR211"/>
  <c r="CP211"/>
  <c r="CN211"/>
  <c r="CL211"/>
  <c r="DS211"/>
  <c r="DQ211"/>
  <c r="DO211"/>
  <c r="DM211"/>
  <c r="DK211"/>
  <c r="DI211"/>
  <c r="DT211"/>
  <c r="DR211"/>
  <c r="DP211"/>
  <c r="DN211"/>
  <c r="DL211"/>
  <c r="DJ211"/>
  <c r="EQ211"/>
  <c r="EO211"/>
  <c r="EM211"/>
  <c r="EK211"/>
  <c r="EI211"/>
  <c r="EG211"/>
  <c r="ER211"/>
  <c r="EP211"/>
  <c r="EN211"/>
  <c r="EL211"/>
  <c r="EJ211"/>
  <c r="EH211"/>
  <c r="FO211"/>
  <c r="FM211"/>
  <c r="FK211"/>
  <c r="FI211"/>
  <c r="FG211"/>
  <c r="FE211"/>
  <c r="FP211"/>
  <c r="FN211"/>
  <c r="FL211"/>
  <c r="FJ211"/>
  <c r="FH211"/>
  <c r="FF211"/>
  <c r="GM211"/>
  <c r="GK211"/>
  <c r="GI211"/>
  <c r="GG211"/>
  <c r="GE211"/>
  <c r="GC211"/>
  <c r="GN211"/>
  <c r="GL211"/>
  <c r="GJ211"/>
  <c r="GH211"/>
  <c r="GF211"/>
  <c r="GD211"/>
  <c r="HK211"/>
  <c r="HI211"/>
  <c r="HG211"/>
  <c r="HE211"/>
  <c r="HC211"/>
  <c r="HA211"/>
  <c r="HL211"/>
  <c r="HJ211"/>
  <c r="HH211"/>
  <c r="HF211"/>
  <c r="HD211"/>
  <c r="HB211"/>
  <c r="II211"/>
  <c r="IG211"/>
  <c r="IE211"/>
  <c r="IC211"/>
  <c r="IA211"/>
  <c r="HY211"/>
  <c r="IJ211"/>
  <c r="IH211"/>
  <c r="IF211"/>
  <c r="ID211"/>
  <c r="IB211"/>
  <c r="HZ211"/>
  <c r="Z203"/>
  <c r="AA203"/>
  <c r="AZ203"/>
  <c r="AX203"/>
  <c r="AV203"/>
  <c r="AT203"/>
  <c r="AR203"/>
  <c r="AP203"/>
  <c r="AN203"/>
  <c r="AY203"/>
  <c r="AW203"/>
  <c r="AU203"/>
  <c r="AS203"/>
  <c r="AQ203"/>
  <c r="AO203"/>
  <c r="BX203"/>
  <c r="BV203"/>
  <c r="BT203"/>
  <c r="BR203"/>
  <c r="BP203"/>
  <c r="BN203"/>
  <c r="BW203"/>
  <c r="BU203"/>
  <c r="BS203"/>
  <c r="BQ203"/>
  <c r="BO203"/>
  <c r="BM203"/>
  <c r="CV203"/>
  <c r="CT203"/>
  <c r="CR203"/>
  <c r="CP203"/>
  <c r="CN203"/>
  <c r="CL203"/>
  <c r="CU203"/>
  <c r="CS203"/>
  <c r="CQ203"/>
  <c r="CO203"/>
  <c r="CM203"/>
  <c r="CK203"/>
  <c r="DT203"/>
  <c r="DR203"/>
  <c r="DP203"/>
  <c r="DN203"/>
  <c r="DL203"/>
  <c r="DJ203"/>
  <c r="DS203"/>
  <c r="DQ203"/>
  <c r="DO203"/>
  <c r="DM203"/>
  <c r="DK203"/>
  <c r="DI203"/>
  <c r="ER203"/>
  <c r="EP203"/>
  <c r="EN203"/>
  <c r="EL203"/>
  <c r="EJ203"/>
  <c r="EH203"/>
  <c r="EQ203"/>
  <c r="EO203"/>
  <c r="EM203"/>
  <c r="EK203"/>
  <c r="EI203"/>
  <c r="EG203"/>
  <c r="FP203"/>
  <c r="FN203"/>
  <c r="FL203"/>
  <c r="FJ203"/>
  <c r="FH203"/>
  <c r="FF203"/>
  <c r="FO203"/>
  <c r="FM203"/>
  <c r="FK203"/>
  <c r="FI203"/>
  <c r="FG203"/>
  <c r="FE203"/>
  <c r="GN203"/>
  <c r="GL203"/>
  <c r="GJ203"/>
  <c r="GH203"/>
  <c r="GF203"/>
  <c r="GD203"/>
  <c r="GM203"/>
  <c r="GK203"/>
  <c r="GI203"/>
  <c r="GG203"/>
  <c r="GE203"/>
  <c r="GC203"/>
  <c r="HL203"/>
  <c r="HJ203"/>
  <c r="HH203"/>
  <c r="HF203"/>
  <c r="HD203"/>
  <c r="HB203"/>
  <c r="HK203"/>
  <c r="HI203"/>
  <c r="HG203"/>
  <c r="HE203"/>
  <c r="HC203"/>
  <c r="HA203"/>
  <c r="IJ203"/>
  <c r="IH203"/>
  <c r="IF203"/>
  <c r="ID203"/>
  <c r="IB203"/>
  <c r="HZ203"/>
  <c r="II203"/>
  <c r="IG203"/>
  <c r="IE203"/>
  <c r="IC203"/>
  <c r="IA203"/>
  <c r="HY203"/>
  <c r="Z209"/>
  <c r="AA209"/>
  <c r="AZ209"/>
  <c r="AX209"/>
  <c r="AV209"/>
  <c r="AT209"/>
  <c r="AR209"/>
  <c r="AP209"/>
  <c r="AN209"/>
  <c r="AY209"/>
  <c r="AW209"/>
  <c r="AU209"/>
  <c r="AS209"/>
  <c r="AQ209"/>
  <c r="AO209"/>
  <c r="BX209"/>
  <c r="BV209"/>
  <c r="BT209"/>
  <c r="BR209"/>
  <c r="BP209"/>
  <c r="BN209"/>
  <c r="BW209"/>
  <c r="BU209"/>
  <c r="BS209"/>
  <c r="BQ209"/>
  <c r="BO209"/>
  <c r="BM209"/>
  <c r="CV209"/>
  <c r="CT209"/>
  <c r="CR209"/>
  <c r="CP209"/>
  <c r="CN209"/>
  <c r="CL209"/>
  <c r="CU209"/>
  <c r="CS209"/>
  <c r="CQ209"/>
  <c r="CO209"/>
  <c r="CM209"/>
  <c r="CK209"/>
  <c r="DT209"/>
  <c r="DR209"/>
  <c r="DP209"/>
  <c r="DN209"/>
  <c r="DL209"/>
  <c r="DJ209"/>
  <c r="DS209"/>
  <c r="DQ209"/>
  <c r="DO209"/>
  <c r="DM209"/>
  <c r="DK209"/>
  <c r="DI209"/>
  <c r="ER209"/>
  <c r="EP209"/>
  <c r="EN209"/>
  <c r="EL209"/>
  <c r="EJ209"/>
  <c r="EH209"/>
  <c r="EQ209"/>
  <c r="EO209"/>
  <c r="EM209"/>
  <c r="EK209"/>
  <c r="EI209"/>
  <c r="EG209"/>
  <c r="FP209"/>
  <c r="FN209"/>
  <c r="FL209"/>
  <c r="FJ209"/>
  <c r="FH209"/>
  <c r="FF209"/>
  <c r="FO209"/>
  <c r="FM209"/>
  <c r="FK209"/>
  <c r="FI209"/>
  <c r="FG209"/>
  <c r="FE209"/>
  <c r="GN209"/>
  <c r="GL209"/>
  <c r="GJ209"/>
  <c r="GH209"/>
  <c r="GF209"/>
  <c r="GD209"/>
  <c r="GM209"/>
  <c r="GK209"/>
  <c r="GI209"/>
  <c r="GG209"/>
  <c r="GE209"/>
  <c r="GC209"/>
  <c r="HL209"/>
  <c r="HJ209"/>
  <c r="HH209"/>
  <c r="HF209"/>
  <c r="HD209"/>
  <c r="HB209"/>
  <c r="HK209"/>
  <c r="HI209"/>
  <c r="HG209"/>
  <c r="HE209"/>
  <c r="HC209"/>
  <c r="HA209"/>
  <c r="IJ209"/>
  <c r="IH209"/>
  <c r="IF209"/>
  <c r="ID209"/>
  <c r="IB209"/>
  <c r="HZ209"/>
  <c r="II209"/>
  <c r="IG209"/>
  <c r="IE209"/>
  <c r="IC209"/>
  <c r="IA209"/>
  <c r="HY209"/>
  <c r="Z205"/>
  <c r="AA205"/>
  <c r="AZ205"/>
  <c r="AX205"/>
  <c r="AV205"/>
  <c r="AT205"/>
  <c r="AR205"/>
  <c r="AP205"/>
  <c r="AN205"/>
  <c r="AY205"/>
  <c r="AW205"/>
  <c r="AU205"/>
  <c r="AS205"/>
  <c r="AQ205"/>
  <c r="AO205"/>
  <c r="BX205"/>
  <c r="BV205"/>
  <c r="BT205"/>
  <c r="BR205"/>
  <c r="BP205"/>
  <c r="BN205"/>
  <c r="BW205"/>
  <c r="BU205"/>
  <c r="BS205"/>
  <c r="BQ205"/>
  <c r="BO205"/>
  <c r="BM205"/>
  <c r="CV205"/>
  <c r="CT205"/>
  <c r="CR205"/>
  <c r="CP205"/>
  <c r="CN205"/>
  <c r="CL205"/>
  <c r="CU205"/>
  <c r="CS205"/>
  <c r="CQ205"/>
  <c r="CO205"/>
  <c r="CM205"/>
  <c r="CK205"/>
  <c r="DT205"/>
  <c r="DR205"/>
  <c r="DP205"/>
  <c r="DN205"/>
  <c r="DL205"/>
  <c r="DJ205"/>
  <c r="DS205"/>
  <c r="DQ205"/>
  <c r="DO205"/>
  <c r="DM205"/>
  <c r="DK205"/>
  <c r="DI205"/>
  <c r="ER205"/>
  <c r="EP205"/>
  <c r="EN205"/>
  <c r="EL205"/>
  <c r="EJ205"/>
  <c r="EH205"/>
  <c r="EQ205"/>
  <c r="EO205"/>
  <c r="EM205"/>
  <c r="EK205"/>
  <c r="EI205"/>
  <c r="EG205"/>
  <c r="FP205"/>
  <c r="FN205"/>
  <c r="FL205"/>
  <c r="FJ205"/>
  <c r="FH205"/>
  <c r="FF205"/>
  <c r="FO205"/>
  <c r="FM205"/>
  <c r="FK205"/>
  <c r="FI205"/>
  <c r="FG205"/>
  <c r="FE205"/>
  <c r="GN205"/>
  <c r="GL205"/>
  <c r="GJ205"/>
  <c r="GH205"/>
  <c r="GF205"/>
  <c r="GD205"/>
  <c r="GM205"/>
  <c r="GK205"/>
  <c r="GI205"/>
  <c r="GG205"/>
  <c r="GE205"/>
  <c r="GC205"/>
  <c r="HL205"/>
  <c r="HJ205"/>
  <c r="HH205"/>
  <c r="HF205"/>
  <c r="HD205"/>
  <c r="HB205"/>
  <c r="HK205"/>
  <c r="HI205"/>
  <c r="HG205"/>
  <c r="HE205"/>
  <c r="HC205"/>
  <c r="HA205"/>
  <c r="IJ205"/>
  <c r="IH205"/>
  <c r="IF205"/>
  <c r="ID205"/>
  <c r="IB205"/>
  <c r="HZ205"/>
  <c r="II205"/>
  <c r="IG205"/>
  <c r="IE205"/>
  <c r="IC205"/>
  <c r="IA205"/>
  <c r="HY205"/>
  <c r="JH193"/>
  <c r="JF193"/>
  <c r="JD193"/>
  <c r="JB193"/>
  <c r="IZ193"/>
  <c r="IX193"/>
  <c r="JG193"/>
  <c r="JE193"/>
  <c r="JC193"/>
  <c r="JA193"/>
  <c r="IY193"/>
  <c r="IW193"/>
  <c r="AV169"/>
  <c r="B158" i="3"/>
  <c r="D158"/>
  <c r="D166"/>
  <c r="E176"/>
  <c r="C177"/>
  <c r="E177"/>
  <c r="B205"/>
  <c r="D205"/>
  <c r="F205"/>
  <c r="C215"/>
  <c r="B243"/>
  <c r="D243"/>
  <c r="F243"/>
  <c r="C253"/>
  <c r="C262"/>
  <c r="D271"/>
  <c r="B272"/>
  <c r="D272"/>
  <c r="D280"/>
  <c r="D281"/>
  <c r="C291"/>
  <c r="B334"/>
  <c r="F334"/>
  <c r="N334"/>
  <c r="P334"/>
  <c r="R334"/>
  <c r="V334"/>
  <c r="H335"/>
  <c r="P335"/>
  <c r="D336"/>
  <c r="F336"/>
  <c r="J336"/>
  <c r="N336"/>
  <c r="T336"/>
  <c r="V336"/>
  <c r="B344"/>
  <c r="D344"/>
  <c r="F344"/>
  <c r="H344"/>
  <c r="J344"/>
  <c r="L344"/>
  <c r="N344"/>
  <c r="P344"/>
  <c r="R344"/>
  <c r="T344"/>
  <c r="V344"/>
  <c r="B345"/>
  <c r="B326" s="1"/>
  <c r="D345"/>
  <c r="F345"/>
  <c r="H345"/>
  <c r="J345"/>
  <c r="L345"/>
  <c r="N345"/>
  <c r="P345"/>
  <c r="R345"/>
  <c r="T345"/>
  <c r="V345"/>
  <c r="B346"/>
  <c r="B327" s="1"/>
  <c r="D346"/>
  <c r="F346"/>
  <c r="H346"/>
  <c r="J346"/>
  <c r="L346"/>
  <c r="N346"/>
  <c r="P346"/>
  <c r="R346"/>
  <c r="T346"/>
  <c r="V346"/>
  <c r="C356"/>
  <c r="C363"/>
  <c r="E363"/>
  <c r="G363"/>
  <c r="I363"/>
  <c r="K363"/>
  <c r="M363"/>
  <c r="O363"/>
  <c r="Q363"/>
  <c r="S363"/>
  <c r="U363"/>
  <c r="W363"/>
  <c r="D375"/>
  <c r="B382"/>
  <c r="D382"/>
  <c r="F382"/>
  <c r="H382"/>
  <c r="J382"/>
  <c r="L382"/>
  <c r="N382"/>
  <c r="P382"/>
  <c r="R382"/>
  <c r="T382"/>
  <c r="V382"/>
  <c r="B410"/>
  <c r="D410"/>
  <c r="F410"/>
  <c r="J410"/>
  <c r="L410"/>
  <c r="N410"/>
  <c r="P410"/>
  <c r="R410"/>
  <c r="T410"/>
  <c r="V410"/>
  <c r="D489"/>
  <c r="B496"/>
  <c r="D496"/>
  <c r="F496"/>
  <c r="H496"/>
  <c r="J496"/>
  <c r="L496"/>
  <c r="N496"/>
  <c r="P496"/>
  <c r="R496"/>
  <c r="T496"/>
  <c r="V496"/>
  <c r="C505"/>
  <c r="E505"/>
  <c r="G505"/>
  <c r="I505"/>
  <c r="K505"/>
  <c r="M505"/>
  <c r="O505"/>
  <c r="Q505"/>
  <c r="S505"/>
  <c r="U505"/>
  <c r="W505"/>
  <c r="C506"/>
  <c r="E506"/>
  <c r="G506"/>
  <c r="I506"/>
  <c r="K506"/>
  <c r="M506"/>
  <c r="O506"/>
  <c r="Q506"/>
  <c r="S506"/>
  <c r="U506"/>
  <c r="W506"/>
  <c r="C507"/>
  <c r="E507"/>
  <c r="G507"/>
  <c r="I507"/>
  <c r="K507"/>
  <c r="M507"/>
  <c r="O507"/>
  <c r="Q507"/>
  <c r="S507"/>
  <c r="U507"/>
  <c r="W507"/>
  <c r="C508"/>
  <c r="C515"/>
  <c r="E515"/>
  <c r="G515"/>
  <c r="I515"/>
  <c r="K515"/>
  <c r="M515"/>
  <c r="O515"/>
  <c r="Q515"/>
  <c r="S515"/>
  <c r="U515"/>
  <c r="W515"/>
  <c r="C516"/>
  <c r="E516"/>
  <c r="G516"/>
  <c r="I516"/>
  <c r="K516"/>
  <c r="M516"/>
  <c r="O516"/>
  <c r="Q516"/>
  <c r="S516"/>
  <c r="U516"/>
  <c r="W516"/>
  <c r="C517"/>
  <c r="E517"/>
  <c r="G517"/>
  <c r="I517"/>
  <c r="K517"/>
  <c r="M517"/>
  <c r="O517"/>
  <c r="Q517"/>
  <c r="S517"/>
  <c r="U517"/>
  <c r="W517"/>
  <c r="C518"/>
  <c r="B534"/>
  <c r="D534"/>
  <c r="F534"/>
  <c r="H534"/>
  <c r="J534"/>
  <c r="L534"/>
  <c r="N534"/>
  <c r="P534"/>
  <c r="R534"/>
  <c r="T534"/>
  <c r="V534"/>
  <c r="C594"/>
  <c r="E594"/>
  <c r="G594"/>
  <c r="I594"/>
  <c r="K594"/>
  <c r="M594"/>
  <c r="O594"/>
  <c r="Q594"/>
  <c r="S594"/>
  <c r="U594"/>
  <c r="W594"/>
  <c r="B10" i="4"/>
  <c r="B447" s="1"/>
  <c r="D10"/>
  <c r="F10"/>
  <c r="F447" s="1"/>
  <c r="H10"/>
  <c r="J10"/>
  <c r="J447" s="1"/>
  <c r="L10"/>
  <c r="N10"/>
  <c r="N447" s="1"/>
  <c r="P10"/>
  <c r="R10"/>
  <c r="R447" s="1"/>
  <c r="T10"/>
  <c r="V10"/>
  <c r="V447" s="1"/>
  <c r="C298"/>
  <c r="C305"/>
  <c r="E305"/>
  <c r="G305"/>
  <c r="I305"/>
  <c r="K305"/>
  <c r="M305"/>
  <c r="O305"/>
  <c r="Q305"/>
  <c r="S305"/>
  <c r="U305"/>
  <c r="W305"/>
  <c r="C306"/>
  <c r="E306"/>
  <c r="G306"/>
  <c r="I306"/>
  <c r="K306"/>
  <c r="M306"/>
  <c r="O306"/>
  <c r="Q306"/>
  <c r="S306"/>
  <c r="U306"/>
  <c r="W306"/>
  <c r="C307"/>
  <c r="E307"/>
  <c r="G307"/>
  <c r="I307"/>
  <c r="K307"/>
  <c r="M307"/>
  <c r="O307"/>
  <c r="Q307"/>
  <c r="S307"/>
  <c r="U307"/>
  <c r="W307"/>
  <c r="D23"/>
  <c r="E23" s="1"/>
  <c r="B24"/>
  <c r="B16" s="1"/>
  <c r="C29"/>
  <c r="E29"/>
  <c r="E295" s="1"/>
  <c r="G29"/>
  <c r="I29"/>
  <c r="C30"/>
  <c r="C467" s="1"/>
  <c r="E30"/>
  <c r="E467" s="1"/>
  <c r="G30"/>
  <c r="I30"/>
  <c r="I467" s="1"/>
  <c r="K30"/>
  <c r="M30"/>
  <c r="O30"/>
  <c r="Q30"/>
  <c r="S30"/>
  <c r="U30"/>
  <c r="W30"/>
  <c r="C31"/>
  <c r="C468" s="1"/>
  <c r="E31"/>
  <c r="E468" s="1"/>
  <c r="G31"/>
  <c r="G468" s="1"/>
  <c r="I31"/>
  <c r="I468" s="1"/>
  <c r="K31"/>
  <c r="M31"/>
  <c r="M468" s="1"/>
  <c r="O31"/>
  <c r="O468" s="1"/>
  <c r="Q31"/>
  <c r="S31"/>
  <c r="S468" s="1"/>
  <c r="U31"/>
  <c r="U468" s="1"/>
  <c r="W31"/>
  <c r="W468" s="1"/>
  <c r="D32"/>
  <c r="D33"/>
  <c r="E42"/>
  <c r="E43" s="1"/>
  <c r="E447"/>
  <c r="G447"/>
  <c r="I447"/>
  <c r="K447"/>
  <c r="M447"/>
  <c r="O447"/>
  <c r="Q447"/>
  <c r="U447"/>
  <c r="W447"/>
  <c r="C448"/>
  <c r="I448"/>
  <c r="K448"/>
  <c r="M448"/>
  <c r="O448"/>
  <c r="Q448"/>
  <c r="S448"/>
  <c r="U448"/>
  <c r="C449"/>
  <c r="E449"/>
  <c r="I449"/>
  <c r="K449"/>
  <c r="M449"/>
  <c r="O449"/>
  <c r="S449"/>
  <c r="U449"/>
  <c r="W449"/>
  <c r="B454"/>
  <c r="D454"/>
  <c r="F454"/>
  <c r="H454"/>
  <c r="J454"/>
  <c r="L454"/>
  <c r="N454"/>
  <c r="P454"/>
  <c r="R454"/>
  <c r="T454"/>
  <c r="V454"/>
  <c r="B455"/>
  <c r="D455"/>
  <c r="F455"/>
  <c r="H455"/>
  <c r="J455"/>
  <c r="L455"/>
  <c r="N455"/>
  <c r="P455"/>
  <c r="R455"/>
  <c r="T455"/>
  <c r="V455"/>
  <c r="B456"/>
  <c r="D456"/>
  <c r="F456"/>
  <c r="H456"/>
  <c r="J456"/>
  <c r="L456"/>
  <c r="N456"/>
  <c r="P456"/>
  <c r="R456"/>
  <c r="T456"/>
  <c r="V456"/>
  <c r="B457"/>
  <c r="D457"/>
  <c r="F457"/>
  <c r="H457"/>
  <c r="J457"/>
  <c r="L457"/>
  <c r="N457"/>
  <c r="P457"/>
  <c r="R457"/>
  <c r="T457"/>
  <c r="V457"/>
  <c r="B458"/>
  <c r="D458"/>
  <c r="F458"/>
  <c r="H458"/>
  <c r="J458"/>
  <c r="L458"/>
  <c r="N458"/>
  <c r="P458"/>
  <c r="R458"/>
  <c r="T458"/>
  <c r="V458"/>
  <c r="B459"/>
  <c r="D459"/>
  <c r="F459"/>
  <c r="H459"/>
  <c r="J459"/>
  <c r="L459"/>
  <c r="N459"/>
  <c r="P459"/>
  <c r="R459"/>
  <c r="T459"/>
  <c r="V459"/>
  <c r="C460"/>
  <c r="U109"/>
  <c r="U119"/>
  <c r="U111" s="1"/>
  <c r="W119"/>
  <c r="W111" s="1"/>
  <c r="E128"/>
  <c r="F123" s="1"/>
  <c r="I128"/>
  <c r="J123" s="1"/>
  <c r="M128"/>
  <c r="O128"/>
  <c r="S128"/>
  <c r="F138"/>
  <c r="F130" s="1"/>
  <c r="H138"/>
  <c r="H130" s="1"/>
  <c r="J138"/>
  <c r="J130" s="1"/>
  <c r="L138"/>
  <c r="L130" s="1"/>
  <c r="N138"/>
  <c r="N130" s="1"/>
  <c r="P138"/>
  <c r="P130" s="1"/>
  <c r="R138"/>
  <c r="R130" s="1"/>
  <c r="T138"/>
  <c r="T130" s="1"/>
  <c r="F185"/>
  <c r="H185"/>
  <c r="L185"/>
  <c r="N185"/>
  <c r="T185"/>
  <c r="V195"/>
  <c r="V187" s="1"/>
  <c r="H223"/>
  <c r="J223"/>
  <c r="N223"/>
  <c r="P223"/>
  <c r="T223"/>
  <c r="V233"/>
  <c r="V225" s="1"/>
  <c r="J333"/>
  <c r="F334"/>
  <c r="T334"/>
  <c r="J335"/>
  <c r="K476"/>
  <c r="M476"/>
  <c r="O476"/>
  <c r="Q476"/>
  <c r="S476"/>
  <c r="U476"/>
  <c r="W476"/>
  <c r="D450"/>
  <c r="E51"/>
  <c r="C461"/>
  <c r="C54"/>
  <c r="E393"/>
  <c r="F70"/>
  <c r="H104"/>
  <c r="H110"/>
  <c r="J104"/>
  <c r="J110"/>
  <c r="L110"/>
  <c r="R104"/>
  <c r="R110"/>
  <c r="F129"/>
  <c r="J129"/>
  <c r="L129"/>
  <c r="R129"/>
  <c r="V127"/>
  <c r="U127"/>
  <c r="W127" s="1"/>
  <c r="W128" s="1"/>
  <c r="U137"/>
  <c r="W137" s="1"/>
  <c r="V137"/>
  <c r="V138" s="1"/>
  <c r="V130" s="1"/>
  <c r="E355"/>
  <c r="F146"/>
  <c r="D526"/>
  <c r="E165"/>
  <c r="C537"/>
  <c r="C168"/>
  <c r="U184"/>
  <c r="W184" s="1"/>
  <c r="V184"/>
  <c r="V185" s="1"/>
  <c r="D374"/>
  <c r="E203"/>
  <c r="C385"/>
  <c r="C206"/>
  <c r="C224"/>
  <c r="G224"/>
  <c r="M224"/>
  <c r="S224"/>
  <c r="U222"/>
  <c r="W222" s="1"/>
  <c r="V222"/>
  <c r="V223" s="1"/>
  <c r="D422"/>
  <c r="E270"/>
  <c r="E271" s="1"/>
  <c r="AM208" i="5"/>
  <c r="AK208"/>
  <c r="AI208"/>
  <c r="AG208"/>
  <c r="AE208"/>
  <c r="AC208"/>
  <c r="AL208"/>
  <c r="AJ208"/>
  <c r="AH208"/>
  <c r="AF208"/>
  <c r="AD208"/>
  <c r="AB208"/>
  <c r="BK208"/>
  <c r="BI208"/>
  <c r="BG208"/>
  <c r="BE208"/>
  <c r="BC208"/>
  <c r="BA208"/>
  <c r="BL208"/>
  <c r="BJ208"/>
  <c r="BH208"/>
  <c r="BF208"/>
  <c r="BD208"/>
  <c r="BB208"/>
  <c r="CI208"/>
  <c r="CG208"/>
  <c r="CE208"/>
  <c r="CC208"/>
  <c r="CA208"/>
  <c r="BY208"/>
  <c r="CJ208"/>
  <c r="CH208"/>
  <c r="CF208"/>
  <c r="CD208"/>
  <c r="CB208"/>
  <c r="BZ208"/>
  <c r="DG208"/>
  <c r="DE208"/>
  <c r="DC208"/>
  <c r="DA208"/>
  <c r="CY208"/>
  <c r="CW208"/>
  <c r="DH208"/>
  <c r="DF208"/>
  <c r="DD208"/>
  <c r="DB208"/>
  <c r="CZ208"/>
  <c r="CX208"/>
  <c r="EE208"/>
  <c r="EC208"/>
  <c r="EA208"/>
  <c r="DY208"/>
  <c r="DW208"/>
  <c r="DU208"/>
  <c r="EF208"/>
  <c r="ED208"/>
  <c r="EB208"/>
  <c r="DZ208"/>
  <c r="DX208"/>
  <c r="DV208"/>
  <c r="FC208"/>
  <c r="FA208"/>
  <c r="EY208"/>
  <c r="EW208"/>
  <c r="EU208"/>
  <c r="ES208"/>
  <c r="FD208"/>
  <c r="FB208"/>
  <c r="EZ208"/>
  <c r="EX208"/>
  <c r="EV208"/>
  <c r="ET208"/>
  <c r="GA208"/>
  <c r="FY208"/>
  <c r="FW208"/>
  <c r="FU208"/>
  <c r="FS208"/>
  <c r="FQ208"/>
  <c r="GB208"/>
  <c r="FZ208"/>
  <c r="FX208"/>
  <c r="FV208"/>
  <c r="FT208"/>
  <c r="FR208"/>
  <c r="GY208"/>
  <c r="GW208"/>
  <c r="GU208"/>
  <c r="GS208"/>
  <c r="GQ208"/>
  <c r="GO208"/>
  <c r="GZ208"/>
  <c r="GX208"/>
  <c r="GV208"/>
  <c r="GT208"/>
  <c r="GR208"/>
  <c r="GP208"/>
  <c r="HW208"/>
  <c r="HU208"/>
  <c r="HS208"/>
  <c r="HQ208"/>
  <c r="HO208"/>
  <c r="HM208"/>
  <c r="HX208"/>
  <c r="HV208"/>
  <c r="HT208"/>
  <c r="HR208"/>
  <c r="HP208"/>
  <c r="HN208"/>
  <c r="IU208"/>
  <c r="IS208"/>
  <c r="IQ208"/>
  <c r="IO208"/>
  <c r="IM208"/>
  <c r="IK208"/>
  <c r="IV208"/>
  <c r="IT208"/>
  <c r="IR208"/>
  <c r="IP208"/>
  <c r="IN208"/>
  <c r="IL208"/>
  <c r="AM204"/>
  <c r="AK204"/>
  <c r="AI204"/>
  <c r="AG204"/>
  <c r="AE204"/>
  <c r="AC204"/>
  <c r="AL204"/>
  <c r="AJ204"/>
  <c r="AH204"/>
  <c r="AF204"/>
  <c r="AD204"/>
  <c r="AB204"/>
  <c r="BK204"/>
  <c r="BI204"/>
  <c r="BG204"/>
  <c r="BE204"/>
  <c r="BC204"/>
  <c r="BA204"/>
  <c r="BL204"/>
  <c r="BJ204"/>
  <c r="BH204"/>
  <c r="BF204"/>
  <c r="BD204"/>
  <c r="BB204"/>
  <c r="CI204"/>
  <c r="CG204"/>
  <c r="CE204"/>
  <c r="CC204"/>
  <c r="CA204"/>
  <c r="BY204"/>
  <c r="CJ204"/>
  <c r="CH204"/>
  <c r="CF204"/>
  <c r="CD204"/>
  <c r="CB204"/>
  <c r="BZ204"/>
  <c r="DG204"/>
  <c r="DE204"/>
  <c r="DC204"/>
  <c r="DA204"/>
  <c r="CY204"/>
  <c r="CW204"/>
  <c r="DH204"/>
  <c r="DF204"/>
  <c r="DD204"/>
  <c r="DB204"/>
  <c r="CZ204"/>
  <c r="CX204"/>
  <c r="EE204"/>
  <c r="EC204"/>
  <c r="EA204"/>
  <c r="DY204"/>
  <c r="DW204"/>
  <c r="DU204"/>
  <c r="EF204"/>
  <c r="ED204"/>
  <c r="EB204"/>
  <c r="DZ204"/>
  <c r="DX204"/>
  <c r="DV204"/>
  <c r="FC204"/>
  <c r="FA204"/>
  <c r="EY204"/>
  <c r="EW204"/>
  <c r="EU204"/>
  <c r="ES204"/>
  <c r="FD204"/>
  <c r="FB204"/>
  <c r="EZ204"/>
  <c r="EX204"/>
  <c r="EV204"/>
  <c r="ET204"/>
  <c r="GA204"/>
  <c r="FY204"/>
  <c r="FW204"/>
  <c r="FU204"/>
  <c r="FS204"/>
  <c r="FQ204"/>
  <c r="GB204"/>
  <c r="FZ204"/>
  <c r="FX204"/>
  <c r="FV204"/>
  <c r="FT204"/>
  <c r="FR204"/>
  <c r="GY204"/>
  <c r="GW204"/>
  <c r="GU204"/>
  <c r="GS204"/>
  <c r="GQ204"/>
  <c r="GO204"/>
  <c r="GZ204"/>
  <c r="GX204"/>
  <c r="GV204"/>
  <c r="GT204"/>
  <c r="GR204"/>
  <c r="GP204"/>
  <c r="HW204"/>
  <c r="HU204"/>
  <c r="HS204"/>
  <c r="HQ204"/>
  <c r="HO204"/>
  <c r="HM204"/>
  <c r="HX204"/>
  <c r="HV204"/>
  <c r="HT204"/>
  <c r="HR204"/>
  <c r="HP204"/>
  <c r="HN204"/>
  <c r="IU204"/>
  <c r="IS204"/>
  <c r="IQ204"/>
  <c r="IO204"/>
  <c r="IM204"/>
  <c r="IK204"/>
  <c r="IV204"/>
  <c r="IT204"/>
  <c r="IR204"/>
  <c r="IP204"/>
  <c r="IN204"/>
  <c r="IL204"/>
  <c r="AM206"/>
  <c r="AK206"/>
  <c r="AI206"/>
  <c r="AG206"/>
  <c r="AE206"/>
  <c r="AC206"/>
  <c r="AL206"/>
  <c r="AJ206"/>
  <c r="AH206"/>
  <c r="AF206"/>
  <c r="AD206"/>
  <c r="AB206"/>
  <c r="BK206"/>
  <c r="BI206"/>
  <c r="BG206"/>
  <c r="BE206"/>
  <c r="BC206"/>
  <c r="BA206"/>
  <c r="BL206"/>
  <c r="BJ206"/>
  <c r="BH206"/>
  <c r="BF206"/>
  <c r="BD206"/>
  <c r="BB206"/>
  <c r="CI206"/>
  <c r="CG206"/>
  <c r="CE206"/>
  <c r="CC206"/>
  <c r="CA206"/>
  <c r="BY206"/>
  <c r="CJ206"/>
  <c r="CH206"/>
  <c r="CF206"/>
  <c r="CD206"/>
  <c r="CB206"/>
  <c r="BZ206"/>
  <c r="DG206"/>
  <c r="DE206"/>
  <c r="DC206"/>
  <c r="DA206"/>
  <c r="CY206"/>
  <c r="CW206"/>
  <c r="DH206"/>
  <c r="DF206"/>
  <c r="DD206"/>
  <c r="DB206"/>
  <c r="CZ206"/>
  <c r="CX206"/>
  <c r="EE206"/>
  <c r="EC206"/>
  <c r="EA206"/>
  <c r="DY206"/>
  <c r="DW206"/>
  <c r="DU206"/>
  <c r="EF206"/>
  <c r="ED206"/>
  <c r="EB206"/>
  <c r="DZ206"/>
  <c r="DX206"/>
  <c r="DV206"/>
  <c r="FC206"/>
  <c r="FA206"/>
  <c r="EY206"/>
  <c r="EW206"/>
  <c r="EU206"/>
  <c r="ES206"/>
  <c r="FD206"/>
  <c r="FB206"/>
  <c r="EZ206"/>
  <c r="EX206"/>
  <c r="EV206"/>
  <c r="ET206"/>
  <c r="GA206"/>
  <c r="FY206"/>
  <c r="FW206"/>
  <c r="FU206"/>
  <c r="FS206"/>
  <c r="FQ206"/>
  <c r="GB206"/>
  <c r="FZ206"/>
  <c r="FX206"/>
  <c r="FV206"/>
  <c r="FT206"/>
  <c r="FR206"/>
  <c r="GY206"/>
  <c r="GW206"/>
  <c r="GU206"/>
  <c r="GS206"/>
  <c r="GQ206"/>
  <c r="GO206"/>
  <c r="GZ206"/>
  <c r="GX206"/>
  <c r="GV206"/>
  <c r="GT206"/>
  <c r="GR206"/>
  <c r="GP206"/>
  <c r="HW206"/>
  <c r="HU206"/>
  <c r="HS206"/>
  <c r="HQ206"/>
  <c r="HO206"/>
  <c r="HM206"/>
  <c r="HX206"/>
  <c r="HV206"/>
  <c r="HT206"/>
  <c r="HR206"/>
  <c r="HP206"/>
  <c r="HN206"/>
  <c r="IU206"/>
  <c r="IS206"/>
  <c r="IQ206"/>
  <c r="IO206"/>
  <c r="IM206"/>
  <c r="IK206"/>
  <c r="IV206"/>
  <c r="IT206"/>
  <c r="IR206"/>
  <c r="IP206"/>
  <c r="IN206"/>
  <c r="IL206"/>
  <c r="AM202"/>
  <c r="AK202"/>
  <c r="AI202"/>
  <c r="AG202"/>
  <c r="AE202"/>
  <c r="AC202"/>
  <c r="AL202"/>
  <c r="AJ202"/>
  <c r="AH202"/>
  <c r="AF202"/>
  <c r="AD202"/>
  <c r="AB202"/>
  <c r="BK202"/>
  <c r="BI202"/>
  <c r="BG202"/>
  <c r="BE202"/>
  <c r="BC202"/>
  <c r="BA202"/>
  <c r="BL202"/>
  <c r="BJ202"/>
  <c r="BH202"/>
  <c r="BF202"/>
  <c r="BD202"/>
  <c r="BB202"/>
  <c r="CI202"/>
  <c r="CG202"/>
  <c r="CE202"/>
  <c r="CC202"/>
  <c r="CA202"/>
  <c r="BY202"/>
  <c r="CJ202"/>
  <c r="CH202"/>
  <c r="CF202"/>
  <c r="CD202"/>
  <c r="CB202"/>
  <c r="BZ202"/>
  <c r="DG202"/>
  <c r="DE202"/>
  <c r="DC202"/>
  <c r="DA202"/>
  <c r="CY202"/>
  <c r="CW202"/>
  <c r="DH202"/>
  <c r="DF202"/>
  <c r="DD202"/>
  <c r="DB202"/>
  <c r="CZ202"/>
  <c r="CX202"/>
  <c r="EE202"/>
  <c r="EC202"/>
  <c r="EA202"/>
  <c r="DY202"/>
  <c r="DW202"/>
  <c r="DU202"/>
  <c r="EF202"/>
  <c r="ED202"/>
  <c r="EB202"/>
  <c r="DZ202"/>
  <c r="DX202"/>
  <c r="DV202"/>
  <c r="FC202"/>
  <c r="FA202"/>
  <c r="EY202"/>
  <c r="EW202"/>
  <c r="EU202"/>
  <c r="ES202"/>
  <c r="FD202"/>
  <c r="FB202"/>
  <c r="EZ202"/>
  <c r="EX202"/>
  <c r="EV202"/>
  <c r="ET202"/>
  <c r="GA202"/>
  <c r="FY202"/>
  <c r="FW202"/>
  <c r="FU202"/>
  <c r="FS202"/>
  <c r="FQ202"/>
  <c r="GB202"/>
  <c r="FZ202"/>
  <c r="FX202"/>
  <c r="FV202"/>
  <c r="FT202"/>
  <c r="FR202"/>
  <c r="GY202"/>
  <c r="GW202"/>
  <c r="GU202"/>
  <c r="GS202"/>
  <c r="GQ202"/>
  <c r="GO202"/>
  <c r="GZ202"/>
  <c r="GX202"/>
  <c r="GV202"/>
  <c r="GT202"/>
  <c r="GR202"/>
  <c r="GP202"/>
  <c r="HW202"/>
  <c r="HU202"/>
  <c r="HS202"/>
  <c r="HQ202"/>
  <c r="HO202"/>
  <c r="HM202"/>
  <c r="HX202"/>
  <c r="HV202"/>
  <c r="HT202"/>
  <c r="HR202"/>
  <c r="HP202"/>
  <c r="HN202"/>
  <c r="IU202"/>
  <c r="IS202"/>
  <c r="IQ202"/>
  <c r="IO202"/>
  <c r="IM202"/>
  <c r="IK202"/>
  <c r="IV202"/>
  <c r="IT202"/>
  <c r="IR202"/>
  <c r="IP202"/>
  <c r="IN202"/>
  <c r="IL202"/>
  <c r="AM210"/>
  <c r="AK210"/>
  <c r="AI210"/>
  <c r="AG210"/>
  <c r="AE210"/>
  <c r="AC210"/>
  <c r="AL210"/>
  <c r="AJ210"/>
  <c r="AH210"/>
  <c r="AF210"/>
  <c r="AD210"/>
  <c r="AB210"/>
  <c r="BK210"/>
  <c r="BI210"/>
  <c r="BG210"/>
  <c r="BE210"/>
  <c r="BC210"/>
  <c r="BA210"/>
  <c r="BL210"/>
  <c r="BJ210"/>
  <c r="BH210"/>
  <c r="BF210"/>
  <c r="BD210"/>
  <c r="BB210"/>
  <c r="CI210"/>
  <c r="CG210"/>
  <c r="CE210"/>
  <c r="CC210"/>
  <c r="CA210"/>
  <c r="BY210"/>
  <c r="CJ210"/>
  <c r="CH210"/>
  <c r="CF210"/>
  <c r="CD210"/>
  <c r="CB210"/>
  <c r="BZ210"/>
  <c r="DG210"/>
  <c r="DE210"/>
  <c r="DC210"/>
  <c r="DA210"/>
  <c r="CY210"/>
  <c r="CW210"/>
  <c r="DH210"/>
  <c r="DF210"/>
  <c r="DD210"/>
  <c r="DB210"/>
  <c r="CZ210"/>
  <c r="CX210"/>
  <c r="EE210"/>
  <c r="EC210"/>
  <c r="EA210"/>
  <c r="DY210"/>
  <c r="DW210"/>
  <c r="DU210"/>
  <c r="EF210"/>
  <c r="ED210"/>
  <c r="EB210"/>
  <c r="DZ210"/>
  <c r="DX210"/>
  <c r="DV210"/>
  <c r="FC210"/>
  <c r="FA210"/>
  <c r="EY210"/>
  <c r="EW210"/>
  <c r="EU210"/>
  <c r="ES210"/>
  <c r="FD210"/>
  <c r="FB210"/>
  <c r="EZ210"/>
  <c r="EX210"/>
  <c r="EV210"/>
  <c r="ET210"/>
  <c r="GA210"/>
  <c r="FY210"/>
  <c r="FW210"/>
  <c r="FU210"/>
  <c r="FS210"/>
  <c r="FQ210"/>
  <c r="GB210"/>
  <c r="FZ210"/>
  <c r="FX210"/>
  <c r="FV210"/>
  <c r="FT210"/>
  <c r="FR210"/>
  <c r="GY210"/>
  <c r="GW210"/>
  <c r="GU210"/>
  <c r="GS210"/>
  <c r="GQ210"/>
  <c r="GO210"/>
  <c r="GZ210"/>
  <c r="GX210"/>
  <c r="GV210"/>
  <c r="GT210"/>
  <c r="GR210"/>
  <c r="GP210"/>
  <c r="HW210"/>
  <c r="HU210"/>
  <c r="HS210"/>
  <c r="HQ210"/>
  <c r="HO210"/>
  <c r="HM210"/>
  <c r="HX210"/>
  <c r="HV210"/>
  <c r="HT210"/>
  <c r="HR210"/>
  <c r="HP210"/>
  <c r="HN210"/>
  <c r="IU210"/>
  <c r="IS210"/>
  <c r="IQ210"/>
  <c r="IO210"/>
  <c r="IM210"/>
  <c r="IK210"/>
  <c r="IV210"/>
  <c r="IT210"/>
  <c r="IR210"/>
  <c r="IP210"/>
  <c r="IN210"/>
  <c r="IL210"/>
  <c r="JG191"/>
  <c r="JE191"/>
  <c r="JC191"/>
  <c r="JA191"/>
  <c r="IY191"/>
  <c r="IW191"/>
  <c r="JH191"/>
  <c r="JD191"/>
  <c r="IZ191"/>
  <c r="AV167"/>
  <c r="JF191"/>
  <c r="JB191"/>
  <c r="IX191"/>
  <c r="B148" i="3"/>
  <c r="D148"/>
  <c r="E157"/>
  <c r="C205"/>
  <c r="E205"/>
  <c r="D214"/>
  <c r="C243"/>
  <c r="E243"/>
  <c r="D252"/>
  <c r="D261"/>
  <c r="C272"/>
  <c r="C281"/>
  <c r="D290"/>
  <c r="B291"/>
  <c r="D291"/>
  <c r="C309"/>
  <c r="C310" s="1"/>
  <c r="B594"/>
  <c r="D594"/>
  <c r="F594"/>
  <c r="H594"/>
  <c r="J594"/>
  <c r="L594"/>
  <c r="N594"/>
  <c r="P594"/>
  <c r="R594"/>
  <c r="T594"/>
  <c r="V594"/>
  <c r="O296" i="4"/>
  <c r="O303" s="1"/>
  <c r="C43"/>
  <c r="D447"/>
  <c r="H447"/>
  <c r="L447"/>
  <c r="P447"/>
  <c r="T447"/>
  <c r="B448"/>
  <c r="D448"/>
  <c r="F448"/>
  <c r="H448"/>
  <c r="L448"/>
  <c r="N448"/>
  <c r="R448"/>
  <c r="T448"/>
  <c r="V448"/>
  <c r="B449"/>
  <c r="H449"/>
  <c r="J449"/>
  <c r="L449"/>
  <c r="N449"/>
  <c r="P449"/>
  <c r="R449"/>
  <c r="D460"/>
  <c r="V119"/>
  <c r="V111" s="1"/>
  <c r="V128"/>
  <c r="U138"/>
  <c r="U130" s="1"/>
  <c r="W138"/>
  <c r="W130" s="1"/>
  <c r="W185"/>
  <c r="U195"/>
  <c r="U187" s="1"/>
  <c r="W195"/>
  <c r="W187" s="1"/>
  <c r="W223"/>
  <c r="U233"/>
  <c r="U225" s="1"/>
  <c r="W233"/>
  <c r="W225" s="1"/>
  <c r="B343"/>
  <c r="D343"/>
  <c r="F343"/>
  <c r="H343"/>
  <c r="J343"/>
  <c r="L343"/>
  <c r="N343"/>
  <c r="P343"/>
  <c r="R343"/>
  <c r="T343"/>
  <c r="V343"/>
  <c r="B344"/>
  <c r="B325" s="1"/>
  <c r="D344"/>
  <c r="F344"/>
  <c r="H344"/>
  <c r="J344"/>
  <c r="L344"/>
  <c r="N344"/>
  <c r="P344"/>
  <c r="R344"/>
  <c r="T344"/>
  <c r="V344"/>
  <c r="B345"/>
  <c r="D345"/>
  <c r="F345"/>
  <c r="H345"/>
  <c r="J345"/>
  <c r="L345"/>
  <c r="N345"/>
  <c r="P345"/>
  <c r="R345"/>
  <c r="T345"/>
  <c r="V345"/>
  <c r="AL207" i="5"/>
  <c r="AJ207"/>
  <c r="AH207"/>
  <c r="AF207"/>
  <c r="AD207"/>
  <c r="AB207"/>
  <c r="AM207"/>
  <c r="AK207"/>
  <c r="AI207"/>
  <c r="AG207"/>
  <c r="AE207"/>
  <c r="AC207"/>
  <c r="BL207"/>
  <c r="BJ207"/>
  <c r="BH207"/>
  <c r="BF207"/>
  <c r="BD207"/>
  <c r="BB207"/>
  <c r="BK207"/>
  <c r="BI207"/>
  <c r="BG207"/>
  <c r="BE207"/>
  <c r="BC207"/>
  <c r="BA207"/>
  <c r="CJ207"/>
  <c r="CH207"/>
  <c r="CF207"/>
  <c r="CD207"/>
  <c r="CB207"/>
  <c r="BZ207"/>
  <c r="CI207"/>
  <c r="CG207"/>
  <c r="CE207"/>
  <c r="CC207"/>
  <c r="CA207"/>
  <c r="BY207"/>
  <c r="DH207"/>
  <c r="DF207"/>
  <c r="DD207"/>
  <c r="DB207"/>
  <c r="CZ207"/>
  <c r="CX207"/>
  <c r="DG207"/>
  <c r="DE207"/>
  <c r="DC207"/>
  <c r="DA207"/>
  <c r="CY207"/>
  <c r="CW207"/>
  <c r="EF207"/>
  <c r="ED207"/>
  <c r="EB207"/>
  <c r="DZ207"/>
  <c r="DX207"/>
  <c r="DV207"/>
  <c r="EE207"/>
  <c r="EC207"/>
  <c r="EA207"/>
  <c r="DY207"/>
  <c r="DW207"/>
  <c r="DU207"/>
  <c r="FD207"/>
  <c r="FB207"/>
  <c r="EZ207"/>
  <c r="EX207"/>
  <c r="EV207"/>
  <c r="ET207"/>
  <c r="FC207"/>
  <c r="FA207"/>
  <c r="EY207"/>
  <c r="EW207"/>
  <c r="EU207"/>
  <c r="ES207"/>
  <c r="GB207"/>
  <c r="FZ207"/>
  <c r="FX207"/>
  <c r="FV207"/>
  <c r="FT207"/>
  <c r="FR207"/>
  <c r="GA207"/>
  <c r="FY207"/>
  <c r="FW207"/>
  <c r="FU207"/>
  <c r="FS207"/>
  <c r="FQ207"/>
  <c r="GZ207"/>
  <c r="GX207"/>
  <c r="GV207"/>
  <c r="GT207"/>
  <c r="GR207"/>
  <c r="GP207"/>
  <c r="GY207"/>
  <c r="GW207"/>
  <c r="GU207"/>
  <c r="GS207"/>
  <c r="GQ207"/>
  <c r="GO207"/>
  <c r="HX207"/>
  <c r="HV207"/>
  <c r="HT207"/>
  <c r="HR207"/>
  <c r="HP207"/>
  <c r="HN207"/>
  <c r="HW207"/>
  <c r="HU207"/>
  <c r="HS207"/>
  <c r="HQ207"/>
  <c r="HO207"/>
  <c r="HM207"/>
  <c r="IV207"/>
  <c r="IT207"/>
  <c r="IR207"/>
  <c r="IP207"/>
  <c r="IN207"/>
  <c r="IL207"/>
  <c r="IU207"/>
  <c r="IS207"/>
  <c r="IQ207"/>
  <c r="IO207"/>
  <c r="IM207"/>
  <c r="IK207"/>
  <c r="AL211"/>
  <c r="AJ211"/>
  <c r="AH211"/>
  <c r="AF211"/>
  <c r="AD211"/>
  <c r="AB211"/>
  <c r="AM211"/>
  <c r="AK211"/>
  <c r="AI211"/>
  <c r="AG211"/>
  <c r="AE211"/>
  <c r="AC211"/>
  <c r="BL211"/>
  <c r="BJ211"/>
  <c r="BH211"/>
  <c r="BF211"/>
  <c r="BD211"/>
  <c r="BB211"/>
  <c r="BK211"/>
  <c r="BG211"/>
  <c r="BC211"/>
  <c r="BI211"/>
  <c r="BE211"/>
  <c r="BA211"/>
  <c r="CI211"/>
  <c r="CG211"/>
  <c r="CE211"/>
  <c r="CC211"/>
  <c r="CA211"/>
  <c r="BY211"/>
  <c r="CJ211"/>
  <c r="CH211"/>
  <c r="CF211"/>
  <c r="CD211"/>
  <c r="CB211"/>
  <c r="BZ211"/>
  <c r="DG211"/>
  <c r="DE211"/>
  <c r="DC211"/>
  <c r="DA211"/>
  <c r="CY211"/>
  <c r="CW211"/>
  <c r="DH211"/>
  <c r="DF211"/>
  <c r="DD211"/>
  <c r="DB211"/>
  <c r="CZ211"/>
  <c r="CX211"/>
  <c r="EE211"/>
  <c r="EC211"/>
  <c r="EA211"/>
  <c r="DY211"/>
  <c r="DW211"/>
  <c r="DU211"/>
  <c r="EF211"/>
  <c r="ED211"/>
  <c r="EB211"/>
  <c r="DZ211"/>
  <c r="DX211"/>
  <c r="DV211"/>
  <c r="FC211"/>
  <c r="FA211"/>
  <c r="EY211"/>
  <c r="EW211"/>
  <c r="EU211"/>
  <c r="ES211"/>
  <c r="FD211"/>
  <c r="FB211"/>
  <c r="EZ211"/>
  <c r="EX211"/>
  <c r="EV211"/>
  <c r="ET211"/>
  <c r="GA211"/>
  <c r="FY211"/>
  <c r="FW211"/>
  <c r="FU211"/>
  <c r="FS211"/>
  <c r="FQ211"/>
  <c r="GB211"/>
  <c r="FZ211"/>
  <c r="FX211"/>
  <c r="FV211"/>
  <c r="FT211"/>
  <c r="FR211"/>
  <c r="GY211"/>
  <c r="GW211"/>
  <c r="GU211"/>
  <c r="GS211"/>
  <c r="GQ211"/>
  <c r="GO211"/>
  <c r="GZ211"/>
  <c r="GX211"/>
  <c r="GV211"/>
  <c r="GT211"/>
  <c r="GR211"/>
  <c r="GP211"/>
  <c r="HW211"/>
  <c r="HU211"/>
  <c r="HS211"/>
  <c r="HQ211"/>
  <c r="HO211"/>
  <c r="HM211"/>
  <c r="HX211"/>
  <c r="HV211"/>
  <c r="HT211"/>
  <c r="HR211"/>
  <c r="HP211"/>
  <c r="HN211"/>
  <c r="IU211"/>
  <c r="IS211"/>
  <c r="IQ211"/>
  <c r="IO211"/>
  <c r="IM211"/>
  <c r="IK211"/>
  <c r="IV211"/>
  <c r="IT211"/>
  <c r="IR211"/>
  <c r="IP211"/>
  <c r="IN211"/>
  <c r="IL211"/>
  <c r="AL203"/>
  <c r="AJ203"/>
  <c r="AH203"/>
  <c r="AF203"/>
  <c r="AD203"/>
  <c r="AB203"/>
  <c r="AM203"/>
  <c r="AK203"/>
  <c r="AI203"/>
  <c r="AG203"/>
  <c r="AE203"/>
  <c r="AC203"/>
  <c r="BL203"/>
  <c r="BJ203"/>
  <c r="BH203"/>
  <c r="BF203"/>
  <c r="BD203"/>
  <c r="BB203"/>
  <c r="BK203"/>
  <c r="BI203"/>
  <c r="BG203"/>
  <c r="BE203"/>
  <c r="BC203"/>
  <c r="BA203"/>
  <c r="CJ203"/>
  <c r="CH203"/>
  <c r="CF203"/>
  <c r="CD203"/>
  <c r="CB203"/>
  <c r="BZ203"/>
  <c r="CI203"/>
  <c r="CG203"/>
  <c r="CE203"/>
  <c r="CC203"/>
  <c r="CA203"/>
  <c r="BY203"/>
  <c r="DH203"/>
  <c r="DF203"/>
  <c r="DD203"/>
  <c r="DB203"/>
  <c r="CZ203"/>
  <c r="CX203"/>
  <c r="DG203"/>
  <c r="DE203"/>
  <c r="DC203"/>
  <c r="DA203"/>
  <c r="CY203"/>
  <c r="CW203"/>
  <c r="EF203"/>
  <c r="ED203"/>
  <c r="EB203"/>
  <c r="DZ203"/>
  <c r="DX203"/>
  <c r="DV203"/>
  <c r="EE203"/>
  <c r="EC203"/>
  <c r="EA203"/>
  <c r="DY203"/>
  <c r="DW203"/>
  <c r="DU203"/>
  <c r="FD203"/>
  <c r="FB203"/>
  <c r="EZ203"/>
  <c r="EX203"/>
  <c r="EV203"/>
  <c r="ET203"/>
  <c r="FC203"/>
  <c r="FA203"/>
  <c r="EY203"/>
  <c r="EW203"/>
  <c r="EU203"/>
  <c r="ES203"/>
  <c r="GB203"/>
  <c r="FZ203"/>
  <c r="FX203"/>
  <c r="FV203"/>
  <c r="FT203"/>
  <c r="FR203"/>
  <c r="GA203"/>
  <c r="FY203"/>
  <c r="FW203"/>
  <c r="FU203"/>
  <c r="FS203"/>
  <c r="FQ203"/>
  <c r="GZ203"/>
  <c r="GX203"/>
  <c r="GV203"/>
  <c r="GT203"/>
  <c r="GR203"/>
  <c r="GP203"/>
  <c r="GY203"/>
  <c r="GW203"/>
  <c r="GU203"/>
  <c r="GS203"/>
  <c r="GQ203"/>
  <c r="GO203"/>
  <c r="HX203"/>
  <c r="HV203"/>
  <c r="HT203"/>
  <c r="HR203"/>
  <c r="HP203"/>
  <c r="HN203"/>
  <c r="HW203"/>
  <c r="HU203"/>
  <c r="HS203"/>
  <c r="HQ203"/>
  <c r="HO203"/>
  <c r="HM203"/>
  <c r="IV203"/>
  <c r="IT203"/>
  <c r="IR203"/>
  <c r="IP203"/>
  <c r="IN203"/>
  <c r="IL203"/>
  <c r="IU203"/>
  <c r="IS203"/>
  <c r="IQ203"/>
  <c r="IO203"/>
  <c r="IM203"/>
  <c r="IK203"/>
  <c r="AL209"/>
  <c r="AJ209"/>
  <c r="AH209"/>
  <c r="AF209"/>
  <c r="AD209"/>
  <c r="AB209"/>
  <c r="AM209"/>
  <c r="AK209"/>
  <c r="AI209"/>
  <c r="AG209"/>
  <c r="AE209"/>
  <c r="AC209"/>
  <c r="BL209"/>
  <c r="BJ209"/>
  <c r="BH209"/>
  <c r="BF209"/>
  <c r="BD209"/>
  <c r="BB209"/>
  <c r="BK209"/>
  <c r="BI209"/>
  <c r="BG209"/>
  <c r="BE209"/>
  <c r="BC209"/>
  <c r="BA209"/>
  <c r="CJ209"/>
  <c r="CH209"/>
  <c r="CF209"/>
  <c r="CD209"/>
  <c r="CB209"/>
  <c r="BZ209"/>
  <c r="CI209"/>
  <c r="CG209"/>
  <c r="CE209"/>
  <c r="CC209"/>
  <c r="CA209"/>
  <c r="BY209"/>
  <c r="DH209"/>
  <c r="DF209"/>
  <c r="DD209"/>
  <c r="DB209"/>
  <c r="CZ209"/>
  <c r="CX209"/>
  <c r="DG209"/>
  <c r="DE209"/>
  <c r="DC209"/>
  <c r="DA209"/>
  <c r="CY209"/>
  <c r="CW209"/>
  <c r="EF209"/>
  <c r="ED209"/>
  <c r="EB209"/>
  <c r="DZ209"/>
  <c r="DX209"/>
  <c r="DV209"/>
  <c r="EE209"/>
  <c r="EC209"/>
  <c r="EA209"/>
  <c r="DY209"/>
  <c r="DW209"/>
  <c r="DU209"/>
  <c r="FD209"/>
  <c r="FB209"/>
  <c r="EZ209"/>
  <c r="EX209"/>
  <c r="EV209"/>
  <c r="ET209"/>
  <c r="FC209"/>
  <c r="FA209"/>
  <c r="EY209"/>
  <c r="EW209"/>
  <c r="EU209"/>
  <c r="ES209"/>
  <c r="GB209"/>
  <c r="FZ209"/>
  <c r="FX209"/>
  <c r="FV209"/>
  <c r="FT209"/>
  <c r="FR209"/>
  <c r="GA209"/>
  <c r="FY209"/>
  <c r="FW209"/>
  <c r="FU209"/>
  <c r="FS209"/>
  <c r="FQ209"/>
  <c r="GZ209"/>
  <c r="GX209"/>
  <c r="GV209"/>
  <c r="GT209"/>
  <c r="GR209"/>
  <c r="GP209"/>
  <c r="GY209"/>
  <c r="GW209"/>
  <c r="GU209"/>
  <c r="GS209"/>
  <c r="GQ209"/>
  <c r="GO209"/>
  <c r="HX209"/>
  <c r="HV209"/>
  <c r="HT209"/>
  <c r="HR209"/>
  <c r="HP209"/>
  <c r="HN209"/>
  <c r="HW209"/>
  <c r="HU209"/>
  <c r="HS209"/>
  <c r="HQ209"/>
  <c r="HO209"/>
  <c r="HM209"/>
  <c r="IV209"/>
  <c r="IT209"/>
  <c r="IR209"/>
  <c r="IP209"/>
  <c r="IN209"/>
  <c r="IL209"/>
  <c r="IU209"/>
  <c r="IS209"/>
  <c r="IQ209"/>
  <c r="IO209"/>
  <c r="IM209"/>
  <c r="IK209"/>
  <c r="AL205"/>
  <c r="AJ205"/>
  <c r="AH205"/>
  <c r="AF205"/>
  <c r="AD205"/>
  <c r="AB205"/>
  <c r="AM205"/>
  <c r="AK205"/>
  <c r="AI205"/>
  <c r="AG205"/>
  <c r="AE205"/>
  <c r="AC205"/>
  <c r="BL205"/>
  <c r="BJ205"/>
  <c r="BH205"/>
  <c r="BF205"/>
  <c r="BD205"/>
  <c r="BB205"/>
  <c r="BK205"/>
  <c r="BI205"/>
  <c r="BG205"/>
  <c r="BE205"/>
  <c r="BC205"/>
  <c r="BA205"/>
  <c r="CJ205"/>
  <c r="CH205"/>
  <c r="CF205"/>
  <c r="CD205"/>
  <c r="CB205"/>
  <c r="BZ205"/>
  <c r="CI205"/>
  <c r="CG205"/>
  <c r="CE205"/>
  <c r="CC205"/>
  <c r="CA205"/>
  <c r="BY205"/>
  <c r="DH205"/>
  <c r="DF205"/>
  <c r="DD205"/>
  <c r="DB205"/>
  <c r="CZ205"/>
  <c r="CX205"/>
  <c r="DG205"/>
  <c r="DE205"/>
  <c r="DC205"/>
  <c r="DA205"/>
  <c r="CY205"/>
  <c r="CW205"/>
  <c r="EF205"/>
  <c r="ED205"/>
  <c r="EB205"/>
  <c r="DZ205"/>
  <c r="DX205"/>
  <c r="DV205"/>
  <c r="EE205"/>
  <c r="EC205"/>
  <c r="EA205"/>
  <c r="DY205"/>
  <c r="DW205"/>
  <c r="DU205"/>
  <c r="FD205"/>
  <c r="FB205"/>
  <c r="EZ205"/>
  <c r="EX205"/>
  <c r="EV205"/>
  <c r="ET205"/>
  <c r="FC205"/>
  <c r="FA205"/>
  <c r="EY205"/>
  <c r="EW205"/>
  <c r="EU205"/>
  <c r="ES205"/>
  <c r="GB205"/>
  <c r="FZ205"/>
  <c r="FX205"/>
  <c r="FV205"/>
  <c r="FT205"/>
  <c r="FR205"/>
  <c r="GA205"/>
  <c r="FY205"/>
  <c r="FW205"/>
  <c r="FU205"/>
  <c r="FS205"/>
  <c r="FQ205"/>
  <c r="GZ205"/>
  <c r="GX205"/>
  <c r="GV205"/>
  <c r="GT205"/>
  <c r="GR205"/>
  <c r="GP205"/>
  <c r="GY205"/>
  <c r="GW205"/>
  <c r="GU205"/>
  <c r="GS205"/>
  <c r="GQ205"/>
  <c r="GO205"/>
  <c r="HX205"/>
  <c r="HV205"/>
  <c r="HT205"/>
  <c r="HR205"/>
  <c r="HP205"/>
  <c r="HN205"/>
  <c r="HW205"/>
  <c r="HU205"/>
  <c r="HS205"/>
  <c r="HQ205"/>
  <c r="HO205"/>
  <c r="HM205"/>
  <c r="IV205"/>
  <c r="IT205"/>
  <c r="IR205"/>
  <c r="IP205"/>
  <c r="IN205"/>
  <c r="IL205"/>
  <c r="IU205"/>
  <c r="IS205"/>
  <c r="IQ205"/>
  <c r="IO205"/>
  <c r="IM205"/>
  <c r="IK205"/>
  <c r="AZ190"/>
  <c r="AX190"/>
  <c r="AV190"/>
  <c r="AT190"/>
  <c r="AR190"/>
  <c r="AP190"/>
  <c r="AN190"/>
  <c r="BX190"/>
  <c r="BV190"/>
  <c r="BT190"/>
  <c r="BR190"/>
  <c r="BP190"/>
  <c r="BN190"/>
  <c r="CV190"/>
  <c r="CT190"/>
  <c r="CR190"/>
  <c r="CP190"/>
  <c r="CN190"/>
  <c r="CL190"/>
  <c r="DT190"/>
  <c r="DR190"/>
  <c r="DP190"/>
  <c r="DN190"/>
  <c r="DL190"/>
  <c r="DJ190"/>
  <c r="ER190"/>
  <c r="EP190"/>
  <c r="EN190"/>
  <c r="EL190"/>
  <c r="EJ190"/>
  <c r="EH190"/>
  <c r="FP190"/>
  <c r="FN190"/>
  <c r="FL190"/>
  <c r="FJ190"/>
  <c r="FH190"/>
  <c r="FF190"/>
  <c r="GN190"/>
  <c r="GL190"/>
  <c r="GJ190"/>
  <c r="GH190"/>
  <c r="GF190"/>
  <c r="GD190"/>
  <c r="HL190"/>
  <c r="HJ190"/>
  <c r="HH190"/>
  <c r="HF190"/>
  <c r="HD190"/>
  <c r="HB190"/>
  <c r="IJ190"/>
  <c r="IH190"/>
  <c r="IF190"/>
  <c r="ID190"/>
  <c r="IB190"/>
  <c r="HZ190"/>
  <c r="AM191"/>
  <c r="AK191"/>
  <c r="AI191"/>
  <c r="AG191"/>
  <c r="AE191"/>
  <c r="AC191"/>
  <c r="BK191"/>
  <c r="BI191"/>
  <c r="BG191"/>
  <c r="BE191"/>
  <c r="BC191"/>
  <c r="BA191"/>
  <c r="CI191"/>
  <c r="CG191"/>
  <c r="CE191"/>
  <c r="CC191"/>
  <c r="CA191"/>
  <c r="BY191"/>
  <c r="DG191"/>
  <c r="DE191"/>
  <c r="DC191"/>
  <c r="DA191"/>
  <c r="CY191"/>
  <c r="CW191"/>
  <c r="EE191"/>
  <c r="EC191"/>
  <c r="EA191"/>
  <c r="DY191"/>
  <c r="DW191"/>
  <c r="DU191"/>
  <c r="FC191"/>
  <c r="FA191"/>
  <c r="EY191"/>
  <c r="EW191"/>
  <c r="EU191"/>
  <c r="ES191"/>
  <c r="GA191"/>
  <c r="FY191"/>
  <c r="FW191"/>
  <c r="FU191"/>
  <c r="FS191"/>
  <c r="FQ191"/>
  <c r="GY191"/>
  <c r="GW191"/>
  <c r="GU191"/>
  <c r="GS191"/>
  <c r="GQ191"/>
  <c r="GO191"/>
  <c r="HW191"/>
  <c r="HU191"/>
  <c r="HS191"/>
  <c r="HQ191"/>
  <c r="HO191"/>
  <c r="HM191"/>
  <c r="IU191"/>
  <c r="IS191"/>
  <c r="IQ191"/>
  <c r="IO191"/>
  <c r="IM191"/>
  <c r="IK191"/>
  <c r="AZ192"/>
  <c r="AX192"/>
  <c r="AV192"/>
  <c r="AT192"/>
  <c r="AR192"/>
  <c r="AP192"/>
  <c r="AN192"/>
  <c r="BX192"/>
  <c r="BV192"/>
  <c r="BT192"/>
  <c r="BR192"/>
  <c r="BP192"/>
  <c r="BN192"/>
  <c r="CV192"/>
  <c r="CT192"/>
  <c r="CR192"/>
  <c r="CP192"/>
  <c r="CN192"/>
  <c r="CL192"/>
  <c r="DT192"/>
  <c r="DR192"/>
  <c r="DP192"/>
  <c r="DN192"/>
  <c r="DL192"/>
  <c r="DJ192"/>
  <c r="ER192"/>
  <c r="EP192"/>
  <c r="EN192"/>
  <c r="EL192"/>
  <c r="EJ192"/>
  <c r="EH192"/>
  <c r="FP192"/>
  <c r="FN192"/>
  <c r="FL192"/>
  <c r="FJ192"/>
  <c r="FH192"/>
  <c r="FF192"/>
  <c r="GN192"/>
  <c r="GL192"/>
  <c r="GJ192"/>
  <c r="GH192"/>
  <c r="GF192"/>
  <c r="GD192"/>
  <c r="HL192"/>
  <c r="HJ192"/>
  <c r="HH192"/>
  <c r="HF192"/>
  <c r="HD192"/>
  <c r="HB192"/>
  <c r="IJ192"/>
  <c r="IH192"/>
  <c r="IF192"/>
  <c r="ID192"/>
  <c r="IB192"/>
  <c r="HZ192"/>
  <c r="AM193"/>
  <c r="AK193"/>
  <c r="AI193"/>
  <c r="AG193"/>
  <c r="AE193"/>
  <c r="AC193"/>
  <c r="BL193"/>
  <c r="BJ193"/>
  <c r="BH193"/>
  <c r="BF193"/>
  <c r="BD193"/>
  <c r="BB193"/>
  <c r="BK193"/>
  <c r="BI193"/>
  <c r="BG193"/>
  <c r="BE193"/>
  <c r="BC193"/>
  <c r="BA193"/>
  <c r="CJ193"/>
  <c r="CH193"/>
  <c r="CF193"/>
  <c r="CD193"/>
  <c r="CB193"/>
  <c r="BZ193"/>
  <c r="CI193"/>
  <c r="CG193"/>
  <c r="CE193"/>
  <c r="CC193"/>
  <c r="CA193"/>
  <c r="BY193"/>
  <c r="DH193"/>
  <c r="DF193"/>
  <c r="DD193"/>
  <c r="DB193"/>
  <c r="CZ193"/>
  <c r="CX193"/>
  <c r="DG193"/>
  <c r="DE193"/>
  <c r="DC193"/>
  <c r="DA193"/>
  <c r="CY193"/>
  <c r="CW193"/>
  <c r="EF193"/>
  <c r="ED193"/>
  <c r="EB193"/>
  <c r="DZ193"/>
  <c r="DX193"/>
  <c r="DV193"/>
  <c r="EE193"/>
  <c r="EC193"/>
  <c r="EA193"/>
  <c r="DY193"/>
  <c r="DW193"/>
  <c r="DU193"/>
  <c r="FD193"/>
  <c r="FB193"/>
  <c r="EZ193"/>
  <c r="EX193"/>
  <c r="EV193"/>
  <c r="ET193"/>
  <c r="FC193"/>
  <c r="FA193"/>
  <c r="EY193"/>
  <c r="EW193"/>
  <c r="EU193"/>
  <c r="ES193"/>
  <c r="GB193"/>
  <c r="FZ193"/>
  <c r="FX193"/>
  <c r="FV193"/>
  <c r="FT193"/>
  <c r="FR193"/>
  <c r="GA193"/>
  <c r="FY193"/>
  <c r="FW193"/>
  <c r="FU193"/>
  <c r="FS193"/>
  <c r="FQ193"/>
  <c r="GZ193"/>
  <c r="GX193"/>
  <c r="GV193"/>
  <c r="GT193"/>
  <c r="GR193"/>
  <c r="GP193"/>
  <c r="GY193"/>
  <c r="GW193"/>
  <c r="GU193"/>
  <c r="GS193"/>
  <c r="GQ193"/>
  <c r="GO193"/>
  <c r="HX193"/>
  <c r="HV193"/>
  <c r="HT193"/>
  <c r="HR193"/>
  <c r="HP193"/>
  <c r="HN193"/>
  <c r="HW193"/>
  <c r="HU193"/>
  <c r="HS193"/>
  <c r="HQ193"/>
  <c r="HO193"/>
  <c r="HM193"/>
  <c r="IV193"/>
  <c r="IT193"/>
  <c r="IR193"/>
  <c r="IP193"/>
  <c r="IN193"/>
  <c r="IL193"/>
  <c r="IU193"/>
  <c r="IS193"/>
  <c r="IQ193"/>
  <c r="IO193"/>
  <c r="IM193"/>
  <c r="IK193"/>
  <c r="AA194"/>
  <c r="Z194"/>
  <c r="AY194"/>
  <c r="AW194"/>
  <c r="AU194"/>
  <c r="AS194"/>
  <c r="AQ194"/>
  <c r="AO194"/>
  <c r="AZ194"/>
  <c r="AX194"/>
  <c r="AV194"/>
  <c r="AT194"/>
  <c r="AR194"/>
  <c r="AP194"/>
  <c r="AN194"/>
  <c r="BW194"/>
  <c r="BU194"/>
  <c r="BS194"/>
  <c r="BQ194"/>
  <c r="BO194"/>
  <c r="BM194"/>
  <c r="BX194"/>
  <c r="BV194"/>
  <c r="BT194"/>
  <c r="BR194"/>
  <c r="BP194"/>
  <c r="BN194"/>
  <c r="CU194"/>
  <c r="CS194"/>
  <c r="CQ194"/>
  <c r="CO194"/>
  <c r="CM194"/>
  <c r="CK194"/>
  <c r="CV194"/>
  <c r="CT194"/>
  <c r="CR194"/>
  <c r="CP194"/>
  <c r="CN194"/>
  <c r="CL194"/>
  <c r="DS194"/>
  <c r="DQ194"/>
  <c r="DO194"/>
  <c r="DM194"/>
  <c r="DK194"/>
  <c r="DI194"/>
  <c r="DT194"/>
  <c r="DR194"/>
  <c r="DP194"/>
  <c r="DN194"/>
  <c r="DL194"/>
  <c r="DJ194"/>
  <c r="Z195"/>
  <c r="AA195"/>
  <c r="AZ195"/>
  <c r="AX195"/>
  <c r="AV195"/>
  <c r="AT195"/>
  <c r="AR195"/>
  <c r="AP195"/>
  <c r="AN195"/>
  <c r="AY195"/>
  <c r="AW195"/>
  <c r="AU195"/>
  <c r="AS195"/>
  <c r="AQ195"/>
  <c r="AO195"/>
  <c r="BX195"/>
  <c r="BV195"/>
  <c r="BT195"/>
  <c r="BR195"/>
  <c r="BP195"/>
  <c r="BN195"/>
  <c r="BW195"/>
  <c r="BU195"/>
  <c r="BS195"/>
  <c r="BQ195"/>
  <c r="BO195"/>
  <c r="BM195"/>
  <c r="CV195"/>
  <c r="CT195"/>
  <c r="CR195"/>
  <c r="CP195"/>
  <c r="CN195"/>
  <c r="CL195"/>
  <c r="CU195"/>
  <c r="CS195"/>
  <c r="CQ195"/>
  <c r="CO195"/>
  <c r="CM195"/>
  <c r="CK195"/>
  <c r="DT195"/>
  <c r="DR195"/>
  <c r="DP195"/>
  <c r="DN195"/>
  <c r="DL195"/>
  <c r="DJ195"/>
  <c r="DS195"/>
  <c r="DQ195"/>
  <c r="DO195"/>
  <c r="DM195"/>
  <c r="DK195"/>
  <c r="DI195"/>
  <c r="ER195"/>
  <c r="EP195"/>
  <c r="EN195"/>
  <c r="EL195"/>
  <c r="EJ195"/>
  <c r="EH195"/>
  <c r="EQ195"/>
  <c r="EO195"/>
  <c r="EM195"/>
  <c r="EK195"/>
  <c r="EI195"/>
  <c r="EG195"/>
  <c r="FP195"/>
  <c r="FN195"/>
  <c r="FL195"/>
  <c r="FJ195"/>
  <c r="FH195"/>
  <c r="FF195"/>
  <c r="FO195"/>
  <c r="FM195"/>
  <c r="FK195"/>
  <c r="FI195"/>
  <c r="FG195"/>
  <c r="FE195"/>
  <c r="GN195"/>
  <c r="GL195"/>
  <c r="GJ195"/>
  <c r="GH195"/>
  <c r="GF195"/>
  <c r="GD195"/>
  <c r="GM195"/>
  <c r="GK195"/>
  <c r="GI195"/>
  <c r="GG195"/>
  <c r="GE195"/>
  <c r="GC195"/>
  <c r="HL195"/>
  <c r="HJ195"/>
  <c r="HH195"/>
  <c r="HF195"/>
  <c r="HD195"/>
  <c r="HB195"/>
  <c r="HK195"/>
  <c r="HI195"/>
  <c r="HG195"/>
  <c r="HE195"/>
  <c r="HC195"/>
  <c r="HA195"/>
  <c r="IJ195"/>
  <c r="IH195"/>
  <c r="IF195"/>
  <c r="ID195"/>
  <c r="IB195"/>
  <c r="HZ195"/>
  <c r="II195"/>
  <c r="IG195"/>
  <c r="IE195"/>
  <c r="IC195"/>
  <c r="IA195"/>
  <c r="HY195"/>
  <c r="Z197"/>
  <c r="AA197"/>
  <c r="AZ197"/>
  <c r="AX197"/>
  <c r="AV197"/>
  <c r="AT197"/>
  <c r="AR197"/>
  <c r="AP197"/>
  <c r="AN197"/>
  <c r="AY197"/>
  <c r="AW197"/>
  <c r="AU197"/>
  <c r="AS197"/>
  <c r="AQ197"/>
  <c r="AO197"/>
  <c r="BX197"/>
  <c r="BV197"/>
  <c r="BT197"/>
  <c r="BR197"/>
  <c r="BP197"/>
  <c r="BN197"/>
  <c r="BW197"/>
  <c r="BU197"/>
  <c r="BS197"/>
  <c r="BQ197"/>
  <c r="BO197"/>
  <c r="BM197"/>
  <c r="CV197"/>
  <c r="CT197"/>
  <c r="CR197"/>
  <c r="CP197"/>
  <c r="CN197"/>
  <c r="CL197"/>
  <c r="CU197"/>
  <c r="CS197"/>
  <c r="CQ197"/>
  <c r="CO197"/>
  <c r="CM197"/>
  <c r="CK197"/>
  <c r="DT197"/>
  <c r="DR197"/>
  <c r="DP197"/>
  <c r="DN197"/>
  <c r="DL197"/>
  <c r="DJ197"/>
  <c r="DS197"/>
  <c r="DQ197"/>
  <c r="DO197"/>
  <c r="DM197"/>
  <c r="DK197"/>
  <c r="DI197"/>
  <c r="ER197"/>
  <c r="EP197"/>
  <c r="EN197"/>
  <c r="EL197"/>
  <c r="EJ197"/>
  <c r="EH197"/>
  <c r="EQ197"/>
  <c r="EO197"/>
  <c r="EM197"/>
  <c r="EK197"/>
  <c r="EI197"/>
  <c r="EG197"/>
  <c r="FP197"/>
  <c r="FN197"/>
  <c r="FL197"/>
  <c r="FJ197"/>
  <c r="FH197"/>
  <c r="FF197"/>
  <c r="FO197"/>
  <c r="FM197"/>
  <c r="FK197"/>
  <c r="FI197"/>
  <c r="FG197"/>
  <c r="FE197"/>
  <c r="GN197"/>
  <c r="GL197"/>
  <c r="GJ197"/>
  <c r="GH197"/>
  <c r="GF197"/>
  <c r="GD197"/>
  <c r="GM197"/>
  <c r="GK197"/>
  <c r="GI197"/>
  <c r="GG197"/>
  <c r="GE197"/>
  <c r="GC197"/>
  <c r="HL197"/>
  <c r="HJ197"/>
  <c r="HH197"/>
  <c r="HF197"/>
  <c r="HD197"/>
  <c r="HB197"/>
  <c r="HK197"/>
  <c r="HI197"/>
  <c r="HG197"/>
  <c r="HE197"/>
  <c r="HC197"/>
  <c r="HA197"/>
  <c r="IJ197"/>
  <c r="IH197"/>
  <c r="IF197"/>
  <c r="ID197"/>
  <c r="IB197"/>
  <c r="HZ197"/>
  <c r="II197"/>
  <c r="IG197"/>
  <c r="IE197"/>
  <c r="IC197"/>
  <c r="IA197"/>
  <c r="HY197"/>
  <c r="Z199"/>
  <c r="AA199"/>
  <c r="AZ199"/>
  <c r="AX199"/>
  <c r="AV199"/>
  <c r="AT199"/>
  <c r="AR199"/>
  <c r="AP199"/>
  <c r="AN199"/>
  <c r="AY199"/>
  <c r="AW199"/>
  <c r="AU199"/>
  <c r="AS199"/>
  <c r="AQ199"/>
  <c r="AO199"/>
  <c r="BX199"/>
  <c r="BV199"/>
  <c r="BT199"/>
  <c r="BR199"/>
  <c r="BP199"/>
  <c r="BN199"/>
  <c r="BW199"/>
  <c r="BU199"/>
  <c r="BS199"/>
  <c r="BQ199"/>
  <c r="BO199"/>
  <c r="BM199"/>
  <c r="CV199"/>
  <c r="CT199"/>
  <c r="CR199"/>
  <c r="CP199"/>
  <c r="CN199"/>
  <c r="CL199"/>
  <c r="CU199"/>
  <c r="CS199"/>
  <c r="CQ199"/>
  <c r="CO199"/>
  <c r="CM199"/>
  <c r="CK199"/>
  <c r="DT199"/>
  <c r="DR199"/>
  <c r="DP199"/>
  <c r="DN199"/>
  <c r="DL199"/>
  <c r="DJ199"/>
  <c r="DS199"/>
  <c r="DQ199"/>
  <c r="DO199"/>
  <c r="DM199"/>
  <c r="DK199"/>
  <c r="DI199"/>
  <c r="ER199"/>
  <c r="EP199"/>
  <c r="EN199"/>
  <c r="EL199"/>
  <c r="EJ199"/>
  <c r="EH199"/>
  <c r="EQ199"/>
  <c r="EO199"/>
  <c r="EM199"/>
  <c r="EK199"/>
  <c r="EI199"/>
  <c r="EG199"/>
  <c r="FP199"/>
  <c r="FN199"/>
  <c r="FL199"/>
  <c r="FJ199"/>
  <c r="FH199"/>
  <c r="FF199"/>
  <c r="FO199"/>
  <c r="FM199"/>
  <c r="FK199"/>
  <c r="FI199"/>
  <c r="FG199"/>
  <c r="FE199"/>
  <c r="GN199"/>
  <c r="GL199"/>
  <c r="GJ199"/>
  <c r="GH199"/>
  <c r="GF199"/>
  <c r="GD199"/>
  <c r="GM199"/>
  <c r="GK199"/>
  <c r="GI199"/>
  <c r="GG199"/>
  <c r="GE199"/>
  <c r="GC199"/>
  <c r="HL199"/>
  <c r="HJ199"/>
  <c r="HH199"/>
  <c r="HF199"/>
  <c r="HD199"/>
  <c r="HB199"/>
  <c r="HK199"/>
  <c r="HI199"/>
  <c r="HG199"/>
  <c r="HE199"/>
  <c r="HC199"/>
  <c r="HA199"/>
  <c r="IJ199"/>
  <c r="IH199"/>
  <c r="IF199"/>
  <c r="ID199"/>
  <c r="IB199"/>
  <c r="HZ199"/>
  <c r="II199"/>
  <c r="IG199"/>
  <c r="IE199"/>
  <c r="IC199"/>
  <c r="IA199"/>
  <c r="HY199"/>
  <c r="JG202"/>
  <c r="JE202"/>
  <c r="JC202"/>
  <c r="JA202"/>
  <c r="IY202"/>
  <c r="IW202"/>
  <c r="JH202"/>
  <c r="JF202"/>
  <c r="JD202"/>
  <c r="JB202"/>
  <c r="IZ202"/>
  <c r="IX202"/>
  <c r="JT203"/>
  <c r="JR203"/>
  <c r="JP203"/>
  <c r="JN203"/>
  <c r="JL203"/>
  <c r="JJ203"/>
  <c r="JS203"/>
  <c r="JQ203"/>
  <c r="JO203"/>
  <c r="JM203"/>
  <c r="JK203"/>
  <c r="JI203"/>
  <c r="JG206"/>
  <c r="JE206"/>
  <c r="JC206"/>
  <c r="JA206"/>
  <c r="IY206"/>
  <c r="IW206"/>
  <c r="JH206"/>
  <c r="JF206"/>
  <c r="JD206"/>
  <c r="JB206"/>
  <c r="IZ206"/>
  <c r="IX206"/>
  <c r="JT207"/>
  <c r="JR207"/>
  <c r="JP207"/>
  <c r="JN207"/>
  <c r="JL207"/>
  <c r="JJ207"/>
  <c r="JS207"/>
  <c r="JQ207"/>
  <c r="JO207"/>
  <c r="JM207"/>
  <c r="JK207"/>
  <c r="JI207"/>
  <c r="JG210"/>
  <c r="JE210"/>
  <c r="JC210"/>
  <c r="JA210"/>
  <c r="IY210"/>
  <c r="IW210"/>
  <c r="JH210"/>
  <c r="JF210"/>
  <c r="JD210"/>
  <c r="JB210"/>
  <c r="IZ210"/>
  <c r="IX210"/>
  <c r="JS211"/>
  <c r="JQ211"/>
  <c r="JO211"/>
  <c r="JM211"/>
  <c r="JK211"/>
  <c r="JI211"/>
  <c r="JT211"/>
  <c r="JR211"/>
  <c r="JP211"/>
  <c r="JN211"/>
  <c r="JL211"/>
  <c r="JJ211"/>
  <c r="C52" i="4"/>
  <c r="B62"/>
  <c r="D62"/>
  <c r="B71"/>
  <c r="C81"/>
  <c r="C90"/>
  <c r="D99"/>
  <c r="D100" s="1"/>
  <c r="B100"/>
  <c r="B147"/>
  <c r="D147"/>
  <c r="C157"/>
  <c r="C166"/>
  <c r="B176"/>
  <c r="D176"/>
  <c r="E204"/>
  <c r="B214"/>
  <c r="D214"/>
  <c r="E241"/>
  <c r="E242"/>
  <c r="B252"/>
  <c r="D252"/>
  <c r="B261"/>
  <c r="D261"/>
  <c r="C271"/>
  <c r="D289"/>
  <c r="D290" s="1"/>
  <c r="B290"/>
  <c r="C308"/>
  <c r="G333"/>
  <c r="Q334"/>
  <c r="S335"/>
  <c r="C336"/>
  <c r="C317" s="1"/>
  <c r="C343"/>
  <c r="E343"/>
  <c r="G343"/>
  <c r="I343"/>
  <c r="K343"/>
  <c r="M343"/>
  <c r="O343"/>
  <c r="Q343"/>
  <c r="S343"/>
  <c r="U343"/>
  <c r="W343"/>
  <c r="C344"/>
  <c r="E344"/>
  <c r="G344"/>
  <c r="I344"/>
  <c r="K344"/>
  <c r="M344"/>
  <c r="O344"/>
  <c r="Q344"/>
  <c r="S344"/>
  <c r="U344"/>
  <c r="W344"/>
  <c r="C345"/>
  <c r="E345"/>
  <c r="G345"/>
  <c r="I345"/>
  <c r="K345"/>
  <c r="M345"/>
  <c r="O345"/>
  <c r="Q345"/>
  <c r="S345"/>
  <c r="U345"/>
  <c r="W345"/>
  <c r="C346"/>
  <c r="D355"/>
  <c r="B362"/>
  <c r="D362"/>
  <c r="F362"/>
  <c r="H362"/>
  <c r="J362"/>
  <c r="L362"/>
  <c r="N362"/>
  <c r="P362"/>
  <c r="R362"/>
  <c r="T362"/>
  <c r="V362"/>
  <c r="C374"/>
  <c r="C381"/>
  <c r="E381"/>
  <c r="G381"/>
  <c r="I381"/>
  <c r="K381"/>
  <c r="M381"/>
  <c r="O381"/>
  <c r="Q381"/>
  <c r="S381"/>
  <c r="U381"/>
  <c r="W381"/>
  <c r="D393"/>
  <c r="B400"/>
  <c r="D400"/>
  <c r="F400"/>
  <c r="H400"/>
  <c r="J400"/>
  <c r="L400"/>
  <c r="N400"/>
  <c r="P400"/>
  <c r="R400"/>
  <c r="T400"/>
  <c r="V400"/>
  <c r="C409"/>
  <c r="G409"/>
  <c r="K409"/>
  <c r="M409"/>
  <c r="O409"/>
  <c r="S409"/>
  <c r="W409"/>
  <c r="C422"/>
  <c r="B428"/>
  <c r="D428"/>
  <c r="F428"/>
  <c r="J428"/>
  <c r="N428"/>
  <c r="P428"/>
  <c r="T428"/>
  <c r="V428"/>
  <c r="C450"/>
  <c r="C457"/>
  <c r="E457"/>
  <c r="G457"/>
  <c r="I457"/>
  <c r="K457"/>
  <c r="M457"/>
  <c r="O457"/>
  <c r="Q457"/>
  <c r="S457"/>
  <c r="U457"/>
  <c r="W457"/>
  <c r="C495"/>
  <c r="E495"/>
  <c r="G495"/>
  <c r="I495"/>
  <c r="K495"/>
  <c r="M495"/>
  <c r="O495"/>
  <c r="Q495"/>
  <c r="S495"/>
  <c r="U495"/>
  <c r="W495"/>
  <c r="B504"/>
  <c r="D504"/>
  <c r="F504"/>
  <c r="H504"/>
  <c r="J504"/>
  <c r="N504"/>
  <c r="R504"/>
  <c r="T504"/>
  <c r="V504"/>
  <c r="D505"/>
  <c r="F505"/>
  <c r="J505"/>
  <c r="L505"/>
  <c r="P505"/>
  <c r="T505"/>
  <c r="V505"/>
  <c r="F506"/>
  <c r="H506"/>
  <c r="J506"/>
  <c r="L506"/>
  <c r="N506"/>
  <c r="R506"/>
  <c r="V506"/>
  <c r="B514"/>
  <c r="D514"/>
  <c r="F514"/>
  <c r="H514"/>
  <c r="J514"/>
  <c r="L514"/>
  <c r="N514"/>
  <c r="P514"/>
  <c r="R514"/>
  <c r="T514"/>
  <c r="V514"/>
  <c r="B515"/>
  <c r="D515"/>
  <c r="F515"/>
  <c r="H515"/>
  <c r="J515"/>
  <c r="L515"/>
  <c r="N515"/>
  <c r="P515"/>
  <c r="R515"/>
  <c r="T515"/>
  <c r="V515"/>
  <c r="B516"/>
  <c r="D516"/>
  <c r="F516"/>
  <c r="H516"/>
  <c r="J516"/>
  <c r="L516"/>
  <c r="N516"/>
  <c r="P516"/>
  <c r="R516"/>
  <c r="T516"/>
  <c r="V516"/>
  <c r="C526"/>
  <c r="C533"/>
  <c r="E533"/>
  <c r="G533"/>
  <c r="I533"/>
  <c r="K533"/>
  <c r="M533"/>
  <c r="O533"/>
  <c r="Q533"/>
  <c r="S533"/>
  <c r="U533"/>
  <c r="W533"/>
  <c r="B593"/>
  <c r="D593"/>
  <c r="F593"/>
  <c r="H593"/>
  <c r="J593"/>
  <c r="L593"/>
  <c r="N593"/>
  <c r="P593"/>
  <c r="R593"/>
  <c r="T593"/>
  <c r="V593"/>
  <c r="AX23" i="5"/>
  <c r="AX24"/>
  <c r="AV166"/>
  <c r="AV168"/>
  <c r="AU171"/>
  <c r="AU173"/>
  <c r="AU175"/>
  <c r="AC190"/>
  <c r="AG190"/>
  <c r="AO190"/>
  <c r="AS190"/>
  <c r="AW190"/>
  <c r="BA190"/>
  <c r="BE190"/>
  <c r="BM190"/>
  <c r="BQ190"/>
  <c r="BU190"/>
  <c r="BY190"/>
  <c r="CC190"/>
  <c r="CK190"/>
  <c r="CO190"/>
  <c r="CS190"/>
  <c r="CW190"/>
  <c r="DA190"/>
  <c r="DI190"/>
  <c r="DM190"/>
  <c r="DQ190"/>
  <c r="DU190"/>
  <c r="DY190"/>
  <c r="EG190"/>
  <c r="EK190"/>
  <c r="EO190"/>
  <c r="ES190"/>
  <c r="EW190"/>
  <c r="FE190"/>
  <c r="FI190"/>
  <c r="FM190"/>
  <c r="FQ190"/>
  <c r="FU190"/>
  <c r="GC190"/>
  <c r="GG190"/>
  <c r="GK190"/>
  <c r="GO190"/>
  <c r="GS190"/>
  <c r="HA190"/>
  <c r="HE190"/>
  <c r="HI190"/>
  <c r="HM190"/>
  <c r="HQ190"/>
  <c r="HY190"/>
  <c r="IC190"/>
  <c r="IG190"/>
  <c r="IK190"/>
  <c r="IO190"/>
  <c r="IW190"/>
  <c r="JA190"/>
  <c r="Z191"/>
  <c r="AD191"/>
  <c r="AH191"/>
  <c r="AL191"/>
  <c r="AP191"/>
  <c r="AT191"/>
  <c r="BB191"/>
  <c r="BF191"/>
  <c r="BJ191"/>
  <c r="BN191"/>
  <c r="BR191"/>
  <c r="BZ191"/>
  <c r="CD191"/>
  <c r="CH191"/>
  <c r="CL191"/>
  <c r="CP191"/>
  <c r="CX191"/>
  <c r="DB191"/>
  <c r="DF191"/>
  <c r="DJ191"/>
  <c r="DN191"/>
  <c r="DV191"/>
  <c r="DZ191"/>
  <c r="ED191"/>
  <c r="EH191"/>
  <c r="EL191"/>
  <c r="ET191"/>
  <c r="EX191"/>
  <c r="FB191"/>
  <c r="FF191"/>
  <c r="FJ191"/>
  <c r="FR191"/>
  <c r="FV191"/>
  <c r="FZ191"/>
  <c r="GD191"/>
  <c r="GH191"/>
  <c r="GP191"/>
  <c r="GT191"/>
  <c r="GX191"/>
  <c r="HB191"/>
  <c r="HF191"/>
  <c r="HN191"/>
  <c r="HR191"/>
  <c r="HV191"/>
  <c r="HZ191"/>
  <c r="ID191"/>
  <c r="IL191"/>
  <c r="IP191"/>
  <c r="IT191"/>
  <c r="AA192"/>
  <c r="AE192"/>
  <c r="AI192"/>
  <c r="AQ192"/>
  <c r="AU192"/>
  <c r="AY192"/>
  <c r="BC192"/>
  <c r="BG192"/>
  <c r="BO192"/>
  <c r="BS192"/>
  <c r="BW192"/>
  <c r="CA192"/>
  <c r="CE192"/>
  <c r="CM192"/>
  <c r="CQ192"/>
  <c r="CU192"/>
  <c r="CY192"/>
  <c r="DC192"/>
  <c r="DK192"/>
  <c r="DO192"/>
  <c r="DS192"/>
  <c r="DW192"/>
  <c r="EA192"/>
  <c r="EI192"/>
  <c r="EM192"/>
  <c r="EQ192"/>
  <c r="EU192"/>
  <c r="EY192"/>
  <c r="FG192"/>
  <c r="FK192"/>
  <c r="FO192"/>
  <c r="FS192"/>
  <c r="FW192"/>
  <c r="GE192"/>
  <c r="GI192"/>
  <c r="GM192"/>
  <c r="GQ192"/>
  <c r="GU192"/>
  <c r="HC192"/>
  <c r="HG192"/>
  <c r="HK192"/>
  <c r="HO192"/>
  <c r="HS192"/>
  <c r="IA192"/>
  <c r="IE192"/>
  <c r="II192"/>
  <c r="IM192"/>
  <c r="IQ192"/>
  <c r="IY192"/>
  <c r="JC192"/>
  <c r="AB193"/>
  <c r="AF193"/>
  <c r="AJ193"/>
  <c r="AA208"/>
  <c r="Z208"/>
  <c r="AY208"/>
  <c r="AW208"/>
  <c r="AU208"/>
  <c r="AS208"/>
  <c r="AQ208"/>
  <c r="AO208"/>
  <c r="AZ208"/>
  <c r="AX208"/>
  <c r="AV208"/>
  <c r="AT208"/>
  <c r="AR208"/>
  <c r="AP208"/>
  <c r="AN208"/>
  <c r="BW208"/>
  <c r="BU208"/>
  <c r="BS208"/>
  <c r="BQ208"/>
  <c r="BO208"/>
  <c r="BM208"/>
  <c r="BX208"/>
  <c r="BV208"/>
  <c r="BT208"/>
  <c r="BR208"/>
  <c r="BP208"/>
  <c r="BN208"/>
  <c r="CU208"/>
  <c r="CS208"/>
  <c r="CQ208"/>
  <c r="CO208"/>
  <c r="CM208"/>
  <c r="CK208"/>
  <c r="CV208"/>
  <c r="CT208"/>
  <c r="CR208"/>
  <c r="CP208"/>
  <c r="CN208"/>
  <c r="CL208"/>
  <c r="DS208"/>
  <c r="DQ208"/>
  <c r="DO208"/>
  <c r="DM208"/>
  <c r="DK208"/>
  <c r="DI208"/>
  <c r="DT208"/>
  <c r="DR208"/>
  <c r="DP208"/>
  <c r="DN208"/>
  <c r="DL208"/>
  <c r="DJ208"/>
  <c r="EQ208"/>
  <c r="EO208"/>
  <c r="EM208"/>
  <c r="EK208"/>
  <c r="EI208"/>
  <c r="EG208"/>
  <c r="ER208"/>
  <c r="EP208"/>
  <c r="EN208"/>
  <c r="EL208"/>
  <c r="EJ208"/>
  <c r="EH208"/>
  <c r="FO208"/>
  <c r="FM208"/>
  <c r="FK208"/>
  <c r="FI208"/>
  <c r="FG208"/>
  <c r="FE208"/>
  <c r="FP208"/>
  <c r="FN208"/>
  <c r="FL208"/>
  <c r="FJ208"/>
  <c r="FH208"/>
  <c r="FF208"/>
  <c r="GM208"/>
  <c r="GK208"/>
  <c r="GI208"/>
  <c r="GG208"/>
  <c r="GE208"/>
  <c r="GC208"/>
  <c r="GN208"/>
  <c r="GL208"/>
  <c r="GJ208"/>
  <c r="GH208"/>
  <c r="GF208"/>
  <c r="GD208"/>
  <c r="HK208"/>
  <c r="HI208"/>
  <c r="HG208"/>
  <c r="HE208"/>
  <c r="HC208"/>
  <c r="HA208"/>
  <c r="HL208"/>
  <c r="HJ208"/>
  <c r="HH208"/>
  <c r="HF208"/>
  <c r="HD208"/>
  <c r="HB208"/>
  <c r="II208"/>
  <c r="IG208"/>
  <c r="IE208"/>
  <c r="IC208"/>
  <c r="IA208"/>
  <c r="HY208"/>
  <c r="IJ208"/>
  <c r="IH208"/>
  <c r="IF208"/>
  <c r="ID208"/>
  <c r="IB208"/>
  <c r="HZ208"/>
  <c r="AA204"/>
  <c r="Z204"/>
  <c r="AY204"/>
  <c r="AW204"/>
  <c r="AU204"/>
  <c r="AS204"/>
  <c r="AQ204"/>
  <c r="AO204"/>
  <c r="AZ204"/>
  <c r="AX204"/>
  <c r="AV204"/>
  <c r="AT204"/>
  <c r="AR204"/>
  <c r="AP204"/>
  <c r="AN204"/>
  <c r="BW204"/>
  <c r="BU204"/>
  <c r="BS204"/>
  <c r="BQ204"/>
  <c r="BO204"/>
  <c r="BM204"/>
  <c r="BX204"/>
  <c r="BV204"/>
  <c r="BT204"/>
  <c r="BR204"/>
  <c r="BP204"/>
  <c r="BN204"/>
  <c r="CU204"/>
  <c r="CS204"/>
  <c r="CQ204"/>
  <c r="CO204"/>
  <c r="CM204"/>
  <c r="CK204"/>
  <c r="CV204"/>
  <c r="CT204"/>
  <c r="CR204"/>
  <c r="CP204"/>
  <c r="CN204"/>
  <c r="CL204"/>
  <c r="DS204"/>
  <c r="DQ204"/>
  <c r="DO204"/>
  <c r="DM204"/>
  <c r="DK204"/>
  <c r="DI204"/>
  <c r="DT204"/>
  <c r="DR204"/>
  <c r="DP204"/>
  <c r="DN204"/>
  <c r="DL204"/>
  <c r="DJ204"/>
  <c r="EQ204"/>
  <c r="EO204"/>
  <c r="EM204"/>
  <c r="EK204"/>
  <c r="EI204"/>
  <c r="EG204"/>
  <c r="ER204"/>
  <c r="EP204"/>
  <c r="EN204"/>
  <c r="EL204"/>
  <c r="EJ204"/>
  <c r="EH204"/>
  <c r="FO204"/>
  <c r="FM204"/>
  <c r="FK204"/>
  <c r="FI204"/>
  <c r="FG204"/>
  <c r="FE204"/>
  <c r="FP204"/>
  <c r="FN204"/>
  <c r="FL204"/>
  <c r="FJ204"/>
  <c r="FH204"/>
  <c r="FF204"/>
  <c r="GM204"/>
  <c r="GK204"/>
  <c r="GI204"/>
  <c r="GG204"/>
  <c r="GE204"/>
  <c r="GC204"/>
  <c r="GN204"/>
  <c r="GL204"/>
  <c r="GJ204"/>
  <c r="GH204"/>
  <c r="GF204"/>
  <c r="GD204"/>
  <c r="HK204"/>
  <c r="HI204"/>
  <c r="HG204"/>
  <c r="HE204"/>
  <c r="HC204"/>
  <c r="HA204"/>
  <c r="HL204"/>
  <c r="HJ204"/>
  <c r="HH204"/>
  <c r="HF204"/>
  <c r="HD204"/>
  <c r="HB204"/>
  <c r="II204"/>
  <c r="IG204"/>
  <c r="IE204"/>
  <c r="IC204"/>
  <c r="IA204"/>
  <c r="HY204"/>
  <c r="IJ204"/>
  <c r="IH204"/>
  <c r="IF204"/>
  <c r="ID204"/>
  <c r="IB204"/>
  <c r="HZ204"/>
  <c r="AA206"/>
  <c r="Z206"/>
  <c r="AY206"/>
  <c r="AW206"/>
  <c r="AU206"/>
  <c r="AS206"/>
  <c r="AQ206"/>
  <c r="AO206"/>
  <c r="AZ206"/>
  <c r="AX206"/>
  <c r="AV206"/>
  <c r="AT206"/>
  <c r="AR206"/>
  <c r="AP206"/>
  <c r="AN206"/>
  <c r="BW206"/>
  <c r="BU206"/>
  <c r="BS206"/>
  <c r="BQ206"/>
  <c r="BO206"/>
  <c r="BM206"/>
  <c r="BX206"/>
  <c r="BV206"/>
  <c r="BT206"/>
  <c r="BR206"/>
  <c r="BP206"/>
  <c r="BN206"/>
  <c r="CU206"/>
  <c r="CS206"/>
  <c r="CQ206"/>
  <c r="CO206"/>
  <c r="CM206"/>
  <c r="CK206"/>
  <c r="CV206"/>
  <c r="CT206"/>
  <c r="CR206"/>
  <c r="CP206"/>
  <c r="CN206"/>
  <c r="CL206"/>
  <c r="DS206"/>
  <c r="DQ206"/>
  <c r="DO206"/>
  <c r="DM206"/>
  <c r="DK206"/>
  <c r="DI206"/>
  <c r="DT206"/>
  <c r="DR206"/>
  <c r="DP206"/>
  <c r="DN206"/>
  <c r="DL206"/>
  <c r="DJ206"/>
  <c r="EQ206"/>
  <c r="EO206"/>
  <c r="EM206"/>
  <c r="EK206"/>
  <c r="EI206"/>
  <c r="EG206"/>
  <c r="ER206"/>
  <c r="EP206"/>
  <c r="EN206"/>
  <c r="EL206"/>
  <c r="EJ206"/>
  <c r="EH206"/>
  <c r="FO206"/>
  <c r="FM206"/>
  <c r="FK206"/>
  <c r="FI206"/>
  <c r="FG206"/>
  <c r="FE206"/>
  <c r="FP206"/>
  <c r="FN206"/>
  <c r="FL206"/>
  <c r="FJ206"/>
  <c r="FH206"/>
  <c r="FF206"/>
  <c r="GM206"/>
  <c r="GK206"/>
  <c r="GI206"/>
  <c r="GG206"/>
  <c r="GE206"/>
  <c r="GC206"/>
  <c r="GN206"/>
  <c r="GL206"/>
  <c r="GJ206"/>
  <c r="GH206"/>
  <c r="GF206"/>
  <c r="GD206"/>
  <c r="HK206"/>
  <c r="HI206"/>
  <c r="HG206"/>
  <c r="HE206"/>
  <c r="HC206"/>
  <c r="HA206"/>
  <c r="HL206"/>
  <c r="HJ206"/>
  <c r="HH206"/>
  <c r="HF206"/>
  <c r="HD206"/>
  <c r="HB206"/>
  <c r="II206"/>
  <c r="IG206"/>
  <c r="IE206"/>
  <c r="IC206"/>
  <c r="IA206"/>
  <c r="HY206"/>
  <c r="IJ206"/>
  <c r="IH206"/>
  <c r="IF206"/>
  <c r="ID206"/>
  <c r="IB206"/>
  <c r="HZ206"/>
  <c r="AA202"/>
  <c r="Z202"/>
  <c r="AY202"/>
  <c r="AW202"/>
  <c r="AU202"/>
  <c r="AS202"/>
  <c r="AQ202"/>
  <c r="AO202"/>
  <c r="AZ202"/>
  <c r="AX202"/>
  <c r="AV202"/>
  <c r="AT202"/>
  <c r="AR202"/>
  <c r="AP202"/>
  <c r="AN202"/>
  <c r="BW202"/>
  <c r="BU202"/>
  <c r="BS202"/>
  <c r="BQ202"/>
  <c r="BO202"/>
  <c r="BM202"/>
  <c r="BX202"/>
  <c r="BV202"/>
  <c r="BT202"/>
  <c r="BR202"/>
  <c r="BP202"/>
  <c r="BN202"/>
  <c r="CU202"/>
  <c r="CS202"/>
  <c r="CQ202"/>
  <c r="CO202"/>
  <c r="CM202"/>
  <c r="CK202"/>
  <c r="CV202"/>
  <c r="CT202"/>
  <c r="CR202"/>
  <c r="CP202"/>
  <c r="CN202"/>
  <c r="CL202"/>
  <c r="DS202"/>
  <c r="DQ202"/>
  <c r="DO202"/>
  <c r="DM202"/>
  <c r="DK202"/>
  <c r="DI202"/>
  <c r="DT202"/>
  <c r="DR202"/>
  <c r="DP202"/>
  <c r="DN202"/>
  <c r="DL202"/>
  <c r="DJ202"/>
  <c r="EQ202"/>
  <c r="EO202"/>
  <c r="EM202"/>
  <c r="EK202"/>
  <c r="EI202"/>
  <c r="EG202"/>
  <c r="ER202"/>
  <c r="EP202"/>
  <c r="EN202"/>
  <c r="EL202"/>
  <c r="EJ202"/>
  <c r="EH202"/>
  <c r="FO202"/>
  <c r="FM202"/>
  <c r="FK202"/>
  <c r="FI202"/>
  <c r="FG202"/>
  <c r="FE202"/>
  <c r="FP202"/>
  <c r="FN202"/>
  <c r="FL202"/>
  <c r="FJ202"/>
  <c r="FH202"/>
  <c r="FF202"/>
  <c r="GM202"/>
  <c r="GK202"/>
  <c r="GI202"/>
  <c r="GG202"/>
  <c r="GE202"/>
  <c r="GC202"/>
  <c r="GN202"/>
  <c r="GL202"/>
  <c r="GJ202"/>
  <c r="GH202"/>
  <c r="GF202"/>
  <c r="GD202"/>
  <c r="HK202"/>
  <c r="HI202"/>
  <c r="HG202"/>
  <c r="HE202"/>
  <c r="HC202"/>
  <c r="HA202"/>
  <c r="HL202"/>
  <c r="HJ202"/>
  <c r="HH202"/>
  <c r="HF202"/>
  <c r="HD202"/>
  <c r="HB202"/>
  <c r="II202"/>
  <c r="IG202"/>
  <c r="IE202"/>
  <c r="IC202"/>
  <c r="IA202"/>
  <c r="HY202"/>
  <c r="IJ202"/>
  <c r="IH202"/>
  <c r="IF202"/>
  <c r="ID202"/>
  <c r="IB202"/>
  <c r="HZ202"/>
  <c r="AA210"/>
  <c r="Z210"/>
  <c r="AY210"/>
  <c r="AW210"/>
  <c r="AU210"/>
  <c r="AS210"/>
  <c r="AQ210"/>
  <c r="AO210"/>
  <c r="AZ210"/>
  <c r="AX210"/>
  <c r="AV210"/>
  <c r="AT210"/>
  <c r="AR210"/>
  <c r="AP210"/>
  <c r="AN210"/>
  <c r="BW210"/>
  <c r="BU210"/>
  <c r="BS210"/>
  <c r="BQ210"/>
  <c r="BO210"/>
  <c r="BM210"/>
  <c r="BX210"/>
  <c r="BV210"/>
  <c r="BT210"/>
  <c r="BR210"/>
  <c r="BP210"/>
  <c r="BN210"/>
  <c r="CU210"/>
  <c r="CS210"/>
  <c r="CQ210"/>
  <c r="CO210"/>
  <c r="CM210"/>
  <c r="CK210"/>
  <c r="CV210"/>
  <c r="CT210"/>
  <c r="CR210"/>
  <c r="CP210"/>
  <c r="CN210"/>
  <c r="CL210"/>
  <c r="DS210"/>
  <c r="DQ210"/>
  <c r="DO210"/>
  <c r="DM210"/>
  <c r="DK210"/>
  <c r="DI210"/>
  <c r="DT210"/>
  <c r="DR210"/>
  <c r="DP210"/>
  <c r="DN210"/>
  <c r="DL210"/>
  <c r="DJ210"/>
  <c r="EQ210"/>
  <c r="EO210"/>
  <c r="EM210"/>
  <c r="EK210"/>
  <c r="EI210"/>
  <c r="EG210"/>
  <c r="ER210"/>
  <c r="EP210"/>
  <c r="EN210"/>
  <c r="EL210"/>
  <c r="EJ210"/>
  <c r="EH210"/>
  <c r="FO210"/>
  <c r="FM210"/>
  <c r="FK210"/>
  <c r="FI210"/>
  <c r="FG210"/>
  <c r="FE210"/>
  <c r="FP210"/>
  <c r="FN210"/>
  <c r="FL210"/>
  <c r="FJ210"/>
  <c r="FH210"/>
  <c r="FF210"/>
  <c r="GM210"/>
  <c r="GK210"/>
  <c r="GI210"/>
  <c r="GG210"/>
  <c r="GE210"/>
  <c r="GC210"/>
  <c r="GN210"/>
  <c r="GL210"/>
  <c r="GJ210"/>
  <c r="GH210"/>
  <c r="GF210"/>
  <c r="GD210"/>
  <c r="HK210"/>
  <c r="HI210"/>
  <c r="HG210"/>
  <c r="HE210"/>
  <c r="HC210"/>
  <c r="HA210"/>
  <c r="HL210"/>
  <c r="HJ210"/>
  <c r="HH210"/>
  <c r="HF210"/>
  <c r="HD210"/>
  <c r="HB210"/>
  <c r="II210"/>
  <c r="IG210"/>
  <c r="IE210"/>
  <c r="IC210"/>
  <c r="IA210"/>
  <c r="HY210"/>
  <c r="IJ210"/>
  <c r="IH210"/>
  <c r="IF210"/>
  <c r="ID210"/>
  <c r="IB210"/>
  <c r="HZ210"/>
  <c r="AL190"/>
  <c r="AJ190"/>
  <c r="AH190"/>
  <c r="AF190"/>
  <c r="AD190"/>
  <c r="AB190"/>
  <c r="BL190"/>
  <c r="BJ190"/>
  <c r="BH190"/>
  <c r="BF190"/>
  <c r="BD190"/>
  <c r="BB190"/>
  <c r="CJ190"/>
  <c r="CH190"/>
  <c r="CF190"/>
  <c r="CD190"/>
  <c r="CB190"/>
  <c r="BZ190"/>
  <c r="DH190"/>
  <c r="DF190"/>
  <c r="DD190"/>
  <c r="DB190"/>
  <c r="CZ190"/>
  <c r="CX190"/>
  <c r="EF190"/>
  <c r="ED190"/>
  <c r="EB190"/>
  <c r="DZ190"/>
  <c r="DX190"/>
  <c r="DV190"/>
  <c r="FD190"/>
  <c r="FB190"/>
  <c r="EZ190"/>
  <c r="EX190"/>
  <c r="EV190"/>
  <c r="ET190"/>
  <c r="GB190"/>
  <c r="FZ190"/>
  <c r="FX190"/>
  <c r="FV190"/>
  <c r="FT190"/>
  <c r="FR190"/>
  <c r="GZ190"/>
  <c r="GX190"/>
  <c r="GV190"/>
  <c r="GT190"/>
  <c r="GR190"/>
  <c r="GP190"/>
  <c r="HX190"/>
  <c r="HV190"/>
  <c r="HT190"/>
  <c r="HR190"/>
  <c r="HP190"/>
  <c r="HN190"/>
  <c r="IV190"/>
  <c r="IT190"/>
  <c r="IR190"/>
  <c r="IP190"/>
  <c r="IN190"/>
  <c r="IL190"/>
  <c r="JH190"/>
  <c r="JF190"/>
  <c r="JD190"/>
  <c r="JB190"/>
  <c r="IZ190"/>
  <c r="IX190"/>
  <c r="AY191"/>
  <c r="AW191"/>
  <c r="AU191"/>
  <c r="AS191"/>
  <c r="AQ191"/>
  <c r="AO191"/>
  <c r="BW191"/>
  <c r="BU191"/>
  <c r="BS191"/>
  <c r="BQ191"/>
  <c r="BO191"/>
  <c r="BM191"/>
  <c r="CU191"/>
  <c r="CS191"/>
  <c r="CQ191"/>
  <c r="CO191"/>
  <c r="CM191"/>
  <c r="CK191"/>
  <c r="DS191"/>
  <c r="DQ191"/>
  <c r="DO191"/>
  <c r="DM191"/>
  <c r="DK191"/>
  <c r="DI191"/>
  <c r="EQ191"/>
  <c r="EO191"/>
  <c r="EM191"/>
  <c r="EK191"/>
  <c r="EI191"/>
  <c r="EG191"/>
  <c r="FO191"/>
  <c r="FM191"/>
  <c r="FK191"/>
  <c r="FI191"/>
  <c r="FG191"/>
  <c r="FE191"/>
  <c r="GM191"/>
  <c r="GK191"/>
  <c r="GI191"/>
  <c r="GG191"/>
  <c r="GE191"/>
  <c r="GC191"/>
  <c r="HK191"/>
  <c r="HI191"/>
  <c r="HG191"/>
  <c r="HE191"/>
  <c r="HC191"/>
  <c r="HA191"/>
  <c r="II191"/>
  <c r="IG191"/>
  <c r="IE191"/>
  <c r="IC191"/>
  <c r="IA191"/>
  <c r="HY191"/>
  <c r="AL192"/>
  <c r="AJ192"/>
  <c r="AH192"/>
  <c r="AF192"/>
  <c r="AD192"/>
  <c r="AB192"/>
  <c r="BL192"/>
  <c r="BJ192"/>
  <c r="BH192"/>
  <c r="BF192"/>
  <c r="BD192"/>
  <c r="BB192"/>
  <c r="CJ192"/>
  <c r="CH192"/>
  <c r="CF192"/>
  <c r="CD192"/>
  <c r="CB192"/>
  <c r="BZ192"/>
  <c r="DH192"/>
  <c r="DF192"/>
  <c r="DD192"/>
  <c r="DB192"/>
  <c r="CZ192"/>
  <c r="CX192"/>
  <c r="EF192"/>
  <c r="ED192"/>
  <c r="EB192"/>
  <c r="DZ192"/>
  <c r="DX192"/>
  <c r="DV192"/>
  <c r="FD192"/>
  <c r="FB192"/>
  <c r="EZ192"/>
  <c r="EX192"/>
  <c r="EV192"/>
  <c r="ET192"/>
  <c r="GB192"/>
  <c r="FZ192"/>
  <c r="FX192"/>
  <c r="FV192"/>
  <c r="FT192"/>
  <c r="FR192"/>
  <c r="GZ192"/>
  <c r="GX192"/>
  <c r="GV192"/>
  <c r="GT192"/>
  <c r="GR192"/>
  <c r="GP192"/>
  <c r="HX192"/>
  <c r="HV192"/>
  <c r="HT192"/>
  <c r="HR192"/>
  <c r="HP192"/>
  <c r="HN192"/>
  <c r="IV192"/>
  <c r="IT192"/>
  <c r="IR192"/>
  <c r="IP192"/>
  <c r="IN192"/>
  <c r="IL192"/>
  <c r="JH192"/>
  <c r="JF192"/>
  <c r="JD192"/>
  <c r="JB192"/>
  <c r="IZ192"/>
  <c r="IX192"/>
  <c r="AZ193"/>
  <c r="AX193"/>
  <c r="AV193"/>
  <c r="AT193"/>
  <c r="AR193"/>
  <c r="AY193"/>
  <c r="AW193"/>
  <c r="AU193"/>
  <c r="AS193"/>
  <c r="AQ193"/>
  <c r="AO193"/>
  <c r="BX193"/>
  <c r="BV193"/>
  <c r="BT193"/>
  <c r="BR193"/>
  <c r="BP193"/>
  <c r="BN193"/>
  <c r="BW193"/>
  <c r="BU193"/>
  <c r="BS193"/>
  <c r="BQ193"/>
  <c r="BO193"/>
  <c r="BM193"/>
  <c r="CV193"/>
  <c r="CT193"/>
  <c r="CR193"/>
  <c r="CP193"/>
  <c r="CN193"/>
  <c r="CL193"/>
  <c r="CU193"/>
  <c r="CS193"/>
  <c r="CQ193"/>
  <c r="CO193"/>
  <c r="CM193"/>
  <c r="CK193"/>
  <c r="DT193"/>
  <c r="DR193"/>
  <c r="DP193"/>
  <c r="DN193"/>
  <c r="DL193"/>
  <c r="DJ193"/>
  <c r="DS193"/>
  <c r="DQ193"/>
  <c r="DO193"/>
  <c r="DM193"/>
  <c r="DK193"/>
  <c r="DI193"/>
  <c r="ER193"/>
  <c r="EP193"/>
  <c r="EN193"/>
  <c r="EL193"/>
  <c r="EJ193"/>
  <c r="EH193"/>
  <c r="EQ193"/>
  <c r="EO193"/>
  <c r="EM193"/>
  <c r="EK193"/>
  <c r="EI193"/>
  <c r="EG193"/>
  <c r="FP193"/>
  <c r="FN193"/>
  <c r="FL193"/>
  <c r="FJ193"/>
  <c r="FH193"/>
  <c r="FF193"/>
  <c r="FO193"/>
  <c r="FM193"/>
  <c r="FK193"/>
  <c r="FI193"/>
  <c r="FG193"/>
  <c r="FE193"/>
  <c r="GN193"/>
  <c r="GL193"/>
  <c r="GJ193"/>
  <c r="GH193"/>
  <c r="GF193"/>
  <c r="GD193"/>
  <c r="GM193"/>
  <c r="GK193"/>
  <c r="GI193"/>
  <c r="GG193"/>
  <c r="GE193"/>
  <c r="GC193"/>
  <c r="HL193"/>
  <c r="HJ193"/>
  <c r="HH193"/>
  <c r="HF193"/>
  <c r="HD193"/>
  <c r="HB193"/>
  <c r="HK193"/>
  <c r="HI193"/>
  <c r="HG193"/>
  <c r="HE193"/>
  <c r="HC193"/>
  <c r="HA193"/>
  <c r="IJ193"/>
  <c r="IH193"/>
  <c r="IF193"/>
  <c r="ID193"/>
  <c r="IB193"/>
  <c r="HZ193"/>
  <c r="II193"/>
  <c r="IG193"/>
  <c r="IE193"/>
  <c r="IC193"/>
  <c r="IA193"/>
  <c r="HY193"/>
  <c r="AM194"/>
  <c r="AK194"/>
  <c r="AI194"/>
  <c r="AG194"/>
  <c r="AE194"/>
  <c r="AC194"/>
  <c r="AL194"/>
  <c r="AJ194"/>
  <c r="AH194"/>
  <c r="AF194"/>
  <c r="AD194"/>
  <c r="AB194"/>
  <c r="BK194"/>
  <c r="BI194"/>
  <c r="BG194"/>
  <c r="BE194"/>
  <c r="BC194"/>
  <c r="BA194"/>
  <c r="BL194"/>
  <c r="BJ194"/>
  <c r="BH194"/>
  <c r="BF194"/>
  <c r="BD194"/>
  <c r="BB194"/>
  <c r="CI194"/>
  <c r="CG194"/>
  <c r="CE194"/>
  <c r="CC194"/>
  <c r="CA194"/>
  <c r="BY194"/>
  <c r="CJ194"/>
  <c r="CH194"/>
  <c r="CF194"/>
  <c r="CD194"/>
  <c r="CB194"/>
  <c r="BZ194"/>
  <c r="DG194"/>
  <c r="DE194"/>
  <c r="DC194"/>
  <c r="DA194"/>
  <c r="CY194"/>
  <c r="CW194"/>
  <c r="DH194"/>
  <c r="DF194"/>
  <c r="DD194"/>
  <c r="DB194"/>
  <c r="CZ194"/>
  <c r="CX194"/>
  <c r="EE194"/>
  <c r="EC194"/>
  <c r="EA194"/>
  <c r="DY194"/>
  <c r="DW194"/>
  <c r="DU194"/>
  <c r="EF194"/>
  <c r="ED194"/>
  <c r="EB194"/>
  <c r="DZ194"/>
  <c r="DX194"/>
  <c r="DV194"/>
  <c r="FC194"/>
  <c r="FA194"/>
  <c r="EY194"/>
  <c r="EW194"/>
  <c r="EU194"/>
  <c r="ES194"/>
  <c r="FD194"/>
  <c r="FB194"/>
  <c r="EZ194"/>
  <c r="EX194"/>
  <c r="EV194"/>
  <c r="ET194"/>
  <c r="GA194"/>
  <c r="FY194"/>
  <c r="FW194"/>
  <c r="FU194"/>
  <c r="FS194"/>
  <c r="FQ194"/>
  <c r="GB194"/>
  <c r="FZ194"/>
  <c r="FX194"/>
  <c r="FV194"/>
  <c r="FT194"/>
  <c r="FR194"/>
  <c r="GY194"/>
  <c r="GW194"/>
  <c r="GU194"/>
  <c r="GS194"/>
  <c r="GQ194"/>
  <c r="GO194"/>
  <c r="GZ194"/>
  <c r="GX194"/>
  <c r="GV194"/>
  <c r="GT194"/>
  <c r="GR194"/>
  <c r="GP194"/>
  <c r="HW194"/>
  <c r="HU194"/>
  <c r="HS194"/>
  <c r="HQ194"/>
  <c r="HO194"/>
  <c r="HM194"/>
  <c r="HX194"/>
  <c r="HV194"/>
  <c r="HT194"/>
  <c r="HR194"/>
  <c r="HP194"/>
  <c r="HN194"/>
  <c r="IU194"/>
  <c r="IS194"/>
  <c r="IQ194"/>
  <c r="IO194"/>
  <c r="IM194"/>
  <c r="IK194"/>
  <c r="IV194"/>
  <c r="IT194"/>
  <c r="IR194"/>
  <c r="IP194"/>
  <c r="IN194"/>
  <c r="IL194"/>
  <c r="JG194"/>
  <c r="JE194"/>
  <c r="JC194"/>
  <c r="JA194"/>
  <c r="IY194"/>
  <c r="IW194"/>
  <c r="JH194"/>
  <c r="JF194"/>
  <c r="JD194"/>
  <c r="JB194"/>
  <c r="IZ194"/>
  <c r="IX194"/>
  <c r="AV170"/>
  <c r="AM196"/>
  <c r="AK196"/>
  <c r="AI196"/>
  <c r="AG196"/>
  <c r="AE196"/>
  <c r="AC196"/>
  <c r="AL196"/>
  <c r="AJ196"/>
  <c r="AH196"/>
  <c r="AF196"/>
  <c r="AD196"/>
  <c r="AB196"/>
  <c r="BK196"/>
  <c r="BI196"/>
  <c r="BG196"/>
  <c r="BE196"/>
  <c r="BC196"/>
  <c r="BA196"/>
  <c r="BL196"/>
  <c r="BJ196"/>
  <c r="BH196"/>
  <c r="BF196"/>
  <c r="BD196"/>
  <c r="BB196"/>
  <c r="CI196"/>
  <c r="CG196"/>
  <c r="CE196"/>
  <c r="CC196"/>
  <c r="CA196"/>
  <c r="BY196"/>
  <c r="CJ196"/>
  <c r="CH196"/>
  <c r="CF196"/>
  <c r="CD196"/>
  <c r="CB196"/>
  <c r="BZ196"/>
  <c r="DG196"/>
  <c r="DE196"/>
  <c r="DC196"/>
  <c r="DA196"/>
  <c r="CY196"/>
  <c r="CW196"/>
  <c r="DH196"/>
  <c r="DF196"/>
  <c r="DD196"/>
  <c r="DB196"/>
  <c r="CZ196"/>
  <c r="CX196"/>
  <c r="EE196"/>
  <c r="EC196"/>
  <c r="EA196"/>
  <c r="DY196"/>
  <c r="DW196"/>
  <c r="DU196"/>
  <c r="EF196"/>
  <c r="ED196"/>
  <c r="EB196"/>
  <c r="DZ196"/>
  <c r="DX196"/>
  <c r="DV196"/>
  <c r="FC196"/>
  <c r="FA196"/>
  <c r="EY196"/>
  <c r="EW196"/>
  <c r="EU196"/>
  <c r="ES196"/>
  <c r="FD196"/>
  <c r="FB196"/>
  <c r="EZ196"/>
  <c r="EX196"/>
  <c r="EV196"/>
  <c r="ET196"/>
  <c r="GA196"/>
  <c r="FY196"/>
  <c r="FW196"/>
  <c r="FU196"/>
  <c r="FS196"/>
  <c r="FQ196"/>
  <c r="GB196"/>
  <c r="FZ196"/>
  <c r="FX196"/>
  <c r="FV196"/>
  <c r="FT196"/>
  <c r="FR196"/>
  <c r="GY196"/>
  <c r="GW196"/>
  <c r="GU196"/>
  <c r="GS196"/>
  <c r="GQ196"/>
  <c r="GO196"/>
  <c r="GZ196"/>
  <c r="GX196"/>
  <c r="GV196"/>
  <c r="GT196"/>
  <c r="GR196"/>
  <c r="GP196"/>
  <c r="HW196"/>
  <c r="HU196"/>
  <c r="HS196"/>
  <c r="HQ196"/>
  <c r="HO196"/>
  <c r="HM196"/>
  <c r="HX196"/>
  <c r="HV196"/>
  <c r="HT196"/>
  <c r="HR196"/>
  <c r="HP196"/>
  <c r="HN196"/>
  <c r="IU196"/>
  <c r="IS196"/>
  <c r="IQ196"/>
  <c r="IO196"/>
  <c r="IM196"/>
  <c r="IK196"/>
  <c r="IV196"/>
  <c r="IT196"/>
  <c r="IR196"/>
  <c r="IP196"/>
  <c r="IN196"/>
  <c r="IL196"/>
  <c r="JG196"/>
  <c r="JE196"/>
  <c r="JC196"/>
  <c r="JA196"/>
  <c r="IY196"/>
  <c r="IW196"/>
  <c r="JH196"/>
  <c r="JF196"/>
  <c r="JD196"/>
  <c r="JB196"/>
  <c r="IZ196"/>
  <c r="IX196"/>
  <c r="AV172"/>
  <c r="AM198"/>
  <c r="AK198"/>
  <c r="AI198"/>
  <c r="AG198"/>
  <c r="AE198"/>
  <c r="AC198"/>
  <c r="AL198"/>
  <c r="AJ198"/>
  <c r="AH198"/>
  <c r="AF198"/>
  <c r="AD198"/>
  <c r="AB198"/>
  <c r="BK198"/>
  <c r="BI198"/>
  <c r="BG198"/>
  <c r="BE198"/>
  <c r="BC198"/>
  <c r="BA198"/>
  <c r="BL198"/>
  <c r="BJ198"/>
  <c r="BH198"/>
  <c r="BF198"/>
  <c r="BD198"/>
  <c r="BB198"/>
  <c r="CI198"/>
  <c r="CG198"/>
  <c r="CE198"/>
  <c r="CC198"/>
  <c r="CA198"/>
  <c r="BY198"/>
  <c r="CJ198"/>
  <c r="CH198"/>
  <c r="CF198"/>
  <c r="CD198"/>
  <c r="CB198"/>
  <c r="BZ198"/>
  <c r="DG198"/>
  <c r="DE198"/>
  <c r="DC198"/>
  <c r="DA198"/>
  <c r="CY198"/>
  <c r="CW198"/>
  <c r="DH198"/>
  <c r="DF198"/>
  <c r="DD198"/>
  <c r="DB198"/>
  <c r="CZ198"/>
  <c r="CX198"/>
  <c r="EE198"/>
  <c r="EC198"/>
  <c r="EA198"/>
  <c r="DY198"/>
  <c r="DW198"/>
  <c r="DU198"/>
  <c r="EF198"/>
  <c r="ED198"/>
  <c r="EB198"/>
  <c r="DZ198"/>
  <c r="DX198"/>
  <c r="DV198"/>
  <c r="FC198"/>
  <c r="FA198"/>
  <c r="EY198"/>
  <c r="EW198"/>
  <c r="EU198"/>
  <c r="ES198"/>
  <c r="FD198"/>
  <c r="FB198"/>
  <c r="EZ198"/>
  <c r="EX198"/>
  <c r="EV198"/>
  <c r="ET198"/>
  <c r="GA198"/>
  <c r="FY198"/>
  <c r="FW198"/>
  <c r="FU198"/>
  <c r="FS198"/>
  <c r="FQ198"/>
  <c r="GB198"/>
  <c r="FZ198"/>
  <c r="FX198"/>
  <c r="FV198"/>
  <c r="FT198"/>
  <c r="FR198"/>
  <c r="GY198"/>
  <c r="GW198"/>
  <c r="GU198"/>
  <c r="GS198"/>
  <c r="GQ198"/>
  <c r="GO198"/>
  <c r="GZ198"/>
  <c r="GX198"/>
  <c r="GV198"/>
  <c r="GT198"/>
  <c r="GR198"/>
  <c r="GP198"/>
  <c r="HW198"/>
  <c r="HU198"/>
  <c r="HS198"/>
  <c r="HQ198"/>
  <c r="HO198"/>
  <c r="HM198"/>
  <c r="HX198"/>
  <c r="HV198"/>
  <c r="HT198"/>
  <c r="HR198"/>
  <c r="HP198"/>
  <c r="HN198"/>
  <c r="IU198"/>
  <c r="IS198"/>
  <c r="IQ198"/>
  <c r="IO198"/>
  <c r="IM198"/>
  <c r="IK198"/>
  <c r="IV198"/>
  <c r="IT198"/>
  <c r="IR198"/>
  <c r="IP198"/>
  <c r="IN198"/>
  <c r="IL198"/>
  <c r="JG198"/>
  <c r="JE198"/>
  <c r="JC198"/>
  <c r="JA198"/>
  <c r="IY198"/>
  <c r="IW198"/>
  <c r="JH198"/>
  <c r="JF198"/>
  <c r="JD198"/>
  <c r="JB198"/>
  <c r="IZ198"/>
  <c r="IX198"/>
  <c r="AV174"/>
  <c r="JG204"/>
  <c r="JE204"/>
  <c r="JC204"/>
  <c r="JA204"/>
  <c r="IY204"/>
  <c r="IW204"/>
  <c r="JH204"/>
  <c r="JF204"/>
  <c r="JD204"/>
  <c r="JB204"/>
  <c r="IZ204"/>
  <c r="IX204"/>
  <c r="JT205"/>
  <c r="JR205"/>
  <c r="JP205"/>
  <c r="JN205"/>
  <c r="JL205"/>
  <c r="JJ205"/>
  <c r="JS205"/>
  <c r="JQ205"/>
  <c r="JO205"/>
  <c r="JM205"/>
  <c r="JK205"/>
  <c r="JI205"/>
  <c r="JG208"/>
  <c r="JE208"/>
  <c r="JC208"/>
  <c r="JA208"/>
  <c r="IY208"/>
  <c r="IW208"/>
  <c r="JH208"/>
  <c r="JF208"/>
  <c r="JD208"/>
  <c r="JB208"/>
  <c r="IZ208"/>
  <c r="IX208"/>
  <c r="JT209"/>
  <c r="JR209"/>
  <c r="JP209"/>
  <c r="JN209"/>
  <c r="JL209"/>
  <c r="JJ209"/>
  <c r="JS209"/>
  <c r="JQ209"/>
  <c r="JO209"/>
  <c r="JM209"/>
  <c r="JK209"/>
  <c r="JI209"/>
  <c r="B52" i="4"/>
  <c r="D52"/>
  <c r="E61"/>
  <c r="C71"/>
  <c r="D80"/>
  <c r="D89"/>
  <c r="C100"/>
  <c r="C147"/>
  <c r="E147"/>
  <c r="D156"/>
  <c r="B166"/>
  <c r="E175"/>
  <c r="B204"/>
  <c r="E213"/>
  <c r="E251"/>
  <c r="E260"/>
  <c r="B271"/>
  <c r="D271"/>
  <c r="D279"/>
  <c r="C290"/>
  <c r="C593"/>
  <c r="E593"/>
  <c r="G593"/>
  <c r="I593"/>
  <c r="K593"/>
  <c r="M593"/>
  <c r="O593"/>
  <c r="Q593"/>
  <c r="S593"/>
  <c r="U593"/>
  <c r="W593"/>
  <c r="AA190" i="5"/>
  <c r="AE190"/>
  <c r="AI190"/>
  <c r="AM190"/>
  <c r="AQ190"/>
  <c r="AU190"/>
  <c r="AY190"/>
  <c r="BC190"/>
  <c r="BG190"/>
  <c r="BK190"/>
  <c r="BO190"/>
  <c r="BS190"/>
  <c r="BW190"/>
  <c r="CA190"/>
  <c r="CE190"/>
  <c r="CI190"/>
  <c r="CM190"/>
  <c r="CQ190"/>
  <c r="CU190"/>
  <c r="CY190"/>
  <c r="DC190"/>
  <c r="DG190"/>
  <c r="DK190"/>
  <c r="DO190"/>
  <c r="DS190"/>
  <c r="DW190"/>
  <c r="EA190"/>
  <c r="EE190"/>
  <c r="EI190"/>
  <c r="EM190"/>
  <c r="EQ190"/>
  <c r="EU190"/>
  <c r="EY190"/>
  <c r="FC190"/>
  <c r="FG190"/>
  <c r="FK190"/>
  <c r="FO190"/>
  <c r="FS190"/>
  <c r="FW190"/>
  <c r="GA190"/>
  <c r="GE190"/>
  <c r="GI190"/>
  <c r="GM190"/>
  <c r="GQ190"/>
  <c r="GU190"/>
  <c r="GY190"/>
  <c r="HC190"/>
  <c r="HG190"/>
  <c r="HK190"/>
  <c r="HO190"/>
  <c r="HS190"/>
  <c r="HW190"/>
  <c r="IA190"/>
  <c r="IE190"/>
  <c r="II190"/>
  <c r="IM190"/>
  <c r="IQ190"/>
  <c r="IU190"/>
  <c r="IY190"/>
  <c r="JC190"/>
  <c r="JG190"/>
  <c r="AB191"/>
  <c r="AF191"/>
  <c r="AJ191"/>
  <c r="AN191"/>
  <c r="AR191"/>
  <c r="AV191"/>
  <c r="AZ191"/>
  <c r="BD191"/>
  <c r="BH191"/>
  <c r="BL191"/>
  <c r="BP191"/>
  <c r="BT191"/>
  <c r="BX191"/>
  <c r="CB191"/>
  <c r="CF191"/>
  <c r="CJ191"/>
  <c r="CN191"/>
  <c r="CR191"/>
  <c r="CV191"/>
  <c r="CZ191"/>
  <c r="DD191"/>
  <c r="DH191"/>
  <c r="DL191"/>
  <c r="DP191"/>
  <c r="DT191"/>
  <c r="DX191"/>
  <c r="EB191"/>
  <c r="EF191"/>
  <c r="EJ191"/>
  <c r="EN191"/>
  <c r="ER191"/>
  <c r="EV191"/>
  <c r="EZ191"/>
  <c r="FD191"/>
  <c r="FH191"/>
  <c r="FL191"/>
  <c r="FP191"/>
  <c r="FT191"/>
  <c r="FX191"/>
  <c r="GB191"/>
  <c r="GF191"/>
  <c r="GJ191"/>
  <c r="GN191"/>
  <c r="GR191"/>
  <c r="GV191"/>
  <c r="GZ191"/>
  <c r="HD191"/>
  <c r="HH191"/>
  <c r="HL191"/>
  <c r="HP191"/>
  <c r="HT191"/>
  <c r="HX191"/>
  <c r="IB191"/>
  <c r="IF191"/>
  <c r="IJ191"/>
  <c r="IN191"/>
  <c r="IR191"/>
  <c r="IV191"/>
  <c r="AC192"/>
  <c r="AG192"/>
  <c r="AK192"/>
  <c r="AO192"/>
  <c r="AS192"/>
  <c r="AW192"/>
  <c r="BA192"/>
  <c r="BE192"/>
  <c r="BI192"/>
  <c r="BM192"/>
  <c r="BQ192"/>
  <c r="BU192"/>
  <c r="BY192"/>
  <c r="CC192"/>
  <c r="CG192"/>
  <c r="CK192"/>
  <c r="CO192"/>
  <c r="CS192"/>
  <c r="CW192"/>
  <c r="DA192"/>
  <c r="DE192"/>
  <c r="DI192"/>
  <c r="DM192"/>
  <c r="DQ192"/>
  <c r="DU192"/>
  <c r="DY192"/>
  <c r="EC192"/>
  <c r="EG192"/>
  <c r="EK192"/>
  <c r="EO192"/>
  <c r="ES192"/>
  <c r="EW192"/>
  <c r="FA192"/>
  <c r="FE192"/>
  <c r="FI192"/>
  <c r="FM192"/>
  <c r="FQ192"/>
  <c r="FU192"/>
  <c r="FY192"/>
  <c r="GC192"/>
  <c r="GG192"/>
  <c r="GK192"/>
  <c r="GO192"/>
  <c r="GS192"/>
  <c r="GW192"/>
  <c r="HA192"/>
  <c r="HE192"/>
  <c r="HI192"/>
  <c r="HM192"/>
  <c r="HQ192"/>
  <c r="HU192"/>
  <c r="HY192"/>
  <c r="IC192"/>
  <c r="IG192"/>
  <c r="IK192"/>
  <c r="IO192"/>
  <c r="IS192"/>
  <c r="IW192"/>
  <c r="JA192"/>
  <c r="JE192"/>
  <c r="Z193"/>
  <c r="AD193"/>
  <c r="AH193"/>
  <c r="AL193"/>
  <c r="AP193"/>
  <c r="JG211"/>
  <c r="JE211"/>
  <c r="JC211"/>
  <c r="JA211"/>
  <c r="IY211"/>
  <c r="IW211"/>
  <c r="JH211"/>
  <c r="JF211"/>
  <c r="JD211"/>
  <c r="JB211"/>
  <c r="IZ211"/>
  <c r="IX211"/>
  <c r="AA227" i="6"/>
  <c r="Z227"/>
  <c r="AY227"/>
  <c r="AW227"/>
  <c r="AU227"/>
  <c r="AS227"/>
  <c r="AQ227"/>
  <c r="AO227"/>
  <c r="AZ227"/>
  <c r="AX227"/>
  <c r="AV227"/>
  <c r="AT227"/>
  <c r="AR227"/>
  <c r="AP227"/>
  <c r="AN227"/>
  <c r="BW227"/>
  <c r="BU227"/>
  <c r="BS227"/>
  <c r="BQ227"/>
  <c r="BO227"/>
  <c r="BM227"/>
  <c r="BX227"/>
  <c r="BV227"/>
  <c r="BT227"/>
  <c r="BR227"/>
  <c r="BP227"/>
  <c r="BN227"/>
  <c r="CU227"/>
  <c r="CS227"/>
  <c r="CQ227"/>
  <c r="CO227"/>
  <c r="CM227"/>
  <c r="CK227"/>
  <c r="CV227"/>
  <c r="CT227"/>
  <c r="CR227"/>
  <c r="CP227"/>
  <c r="CN227"/>
  <c r="CL227"/>
  <c r="DS227"/>
  <c r="DQ227"/>
  <c r="DO227"/>
  <c r="DM227"/>
  <c r="DK227"/>
  <c r="DI227"/>
  <c r="DT227"/>
  <c r="DR227"/>
  <c r="DP227"/>
  <c r="DN227"/>
  <c r="DL227"/>
  <c r="DJ227"/>
  <c r="EQ227"/>
  <c r="EO227"/>
  <c r="EM227"/>
  <c r="EK227"/>
  <c r="EI227"/>
  <c r="EG227"/>
  <c r="ER227"/>
  <c r="EP227"/>
  <c r="EN227"/>
  <c r="EL227"/>
  <c r="EJ227"/>
  <c r="EH227"/>
  <c r="FO227"/>
  <c r="FM227"/>
  <c r="FK227"/>
  <c r="FI227"/>
  <c r="FG227"/>
  <c r="FE227"/>
  <c r="FP227"/>
  <c r="FN227"/>
  <c r="FL227"/>
  <c r="FJ227"/>
  <c r="FH227"/>
  <c r="FF227"/>
  <c r="GM227"/>
  <c r="GK227"/>
  <c r="GI227"/>
  <c r="GG227"/>
  <c r="GE227"/>
  <c r="GC227"/>
  <c r="GN227"/>
  <c r="GL227"/>
  <c r="GJ227"/>
  <c r="GH227"/>
  <c r="GF227"/>
  <c r="GD227"/>
  <c r="HK227"/>
  <c r="HI227"/>
  <c r="HG227"/>
  <c r="HE227"/>
  <c r="HC227"/>
  <c r="HA227"/>
  <c r="HL227"/>
  <c r="HJ227"/>
  <c r="HH227"/>
  <c r="HF227"/>
  <c r="HD227"/>
  <c r="HB227"/>
  <c r="II227"/>
  <c r="IG227"/>
  <c r="IE227"/>
  <c r="IC227"/>
  <c r="IA227"/>
  <c r="HY227"/>
  <c r="IJ227"/>
  <c r="IH227"/>
  <c r="IF227"/>
  <c r="ID227"/>
  <c r="IB227"/>
  <c r="HZ227"/>
  <c r="Z228"/>
  <c r="AA228"/>
  <c r="AZ228"/>
  <c r="AX228"/>
  <c r="AV228"/>
  <c r="AT228"/>
  <c r="AR228"/>
  <c r="AP228"/>
  <c r="AN228"/>
  <c r="AY228"/>
  <c r="AW228"/>
  <c r="AU228"/>
  <c r="AS228"/>
  <c r="AQ228"/>
  <c r="AO228"/>
  <c r="BX228"/>
  <c r="BV228"/>
  <c r="BT228"/>
  <c r="BR228"/>
  <c r="BP228"/>
  <c r="BN228"/>
  <c r="BW228"/>
  <c r="BU228"/>
  <c r="BS228"/>
  <c r="BQ228"/>
  <c r="BO228"/>
  <c r="BM228"/>
  <c r="CV228"/>
  <c r="CT228"/>
  <c r="CR228"/>
  <c r="CP228"/>
  <c r="CN228"/>
  <c r="CL228"/>
  <c r="CU228"/>
  <c r="CS228"/>
  <c r="CQ228"/>
  <c r="CO228"/>
  <c r="CM228"/>
  <c r="CK228"/>
  <c r="DT228"/>
  <c r="DR228"/>
  <c r="DP228"/>
  <c r="DN228"/>
  <c r="DL228"/>
  <c r="DJ228"/>
  <c r="DS228"/>
  <c r="DQ228"/>
  <c r="DO228"/>
  <c r="DM228"/>
  <c r="DK228"/>
  <c r="DI228"/>
  <c r="ER228"/>
  <c r="EP228"/>
  <c r="EN228"/>
  <c r="EL228"/>
  <c r="EJ228"/>
  <c r="EH228"/>
  <c r="EQ228"/>
  <c r="EO228"/>
  <c r="EM228"/>
  <c r="EK228"/>
  <c r="EI228"/>
  <c r="EG228"/>
  <c r="FP228"/>
  <c r="FN228"/>
  <c r="FL228"/>
  <c r="FJ228"/>
  <c r="FH228"/>
  <c r="FF228"/>
  <c r="FO228"/>
  <c r="FM228"/>
  <c r="FK228"/>
  <c r="FI228"/>
  <c r="FG228"/>
  <c r="FE228"/>
  <c r="GN228"/>
  <c r="GL228"/>
  <c r="GJ228"/>
  <c r="GH228"/>
  <c r="GF228"/>
  <c r="GD228"/>
  <c r="GM228"/>
  <c r="GK228"/>
  <c r="GI228"/>
  <c r="GG228"/>
  <c r="GE228"/>
  <c r="GC228"/>
  <c r="HL228"/>
  <c r="HJ228"/>
  <c r="HH228"/>
  <c r="HF228"/>
  <c r="HD228"/>
  <c r="HB228"/>
  <c r="HK228"/>
  <c r="HI228"/>
  <c r="HG228"/>
  <c r="HE228"/>
  <c r="HC228"/>
  <c r="HA228"/>
  <c r="IJ228"/>
  <c r="IH228"/>
  <c r="IF228"/>
  <c r="ID228"/>
  <c r="IB228"/>
  <c r="HZ228"/>
  <c r="II228"/>
  <c r="IG228"/>
  <c r="IE228"/>
  <c r="IC228"/>
  <c r="IA228"/>
  <c r="HY228"/>
  <c r="AA224"/>
  <c r="Z224"/>
  <c r="AY224"/>
  <c r="AW224"/>
  <c r="AU224"/>
  <c r="AS224"/>
  <c r="AQ224"/>
  <c r="AO224"/>
  <c r="AX224"/>
  <c r="AT224"/>
  <c r="AP224"/>
  <c r="AZ224"/>
  <c r="AV224"/>
  <c r="AR224"/>
  <c r="AN224"/>
  <c r="BW224"/>
  <c r="BU224"/>
  <c r="BS224"/>
  <c r="BQ224"/>
  <c r="BO224"/>
  <c r="BM224"/>
  <c r="BV224"/>
  <c r="BR224"/>
  <c r="BN224"/>
  <c r="BX224"/>
  <c r="BT224"/>
  <c r="BP224"/>
  <c r="CU224"/>
  <c r="CS224"/>
  <c r="CQ224"/>
  <c r="CO224"/>
  <c r="CM224"/>
  <c r="CK224"/>
  <c r="CT224"/>
  <c r="CP224"/>
  <c r="CL224"/>
  <c r="CV224"/>
  <c r="CR224"/>
  <c r="CN224"/>
  <c r="DS224"/>
  <c r="DQ224"/>
  <c r="DO224"/>
  <c r="DM224"/>
  <c r="DK224"/>
  <c r="DI224"/>
  <c r="DR224"/>
  <c r="DN224"/>
  <c r="DJ224"/>
  <c r="DT224"/>
  <c r="DP224"/>
  <c r="DL224"/>
  <c r="EQ224"/>
  <c r="EO224"/>
  <c r="EM224"/>
  <c r="EK224"/>
  <c r="EI224"/>
  <c r="EG224"/>
  <c r="EP224"/>
  <c r="EL224"/>
  <c r="EH224"/>
  <c r="ER224"/>
  <c r="EN224"/>
  <c r="EJ224"/>
  <c r="FO224"/>
  <c r="FM224"/>
  <c r="FK224"/>
  <c r="FI224"/>
  <c r="FG224"/>
  <c r="FE224"/>
  <c r="FN224"/>
  <c r="FJ224"/>
  <c r="FF224"/>
  <c r="FP224"/>
  <c r="FL224"/>
  <c r="FH224"/>
  <c r="GM224"/>
  <c r="GK224"/>
  <c r="GI224"/>
  <c r="GG224"/>
  <c r="GE224"/>
  <c r="GC224"/>
  <c r="GL224"/>
  <c r="GH224"/>
  <c r="GD224"/>
  <c r="GN224"/>
  <c r="GJ224"/>
  <c r="GF224"/>
  <c r="HK224"/>
  <c r="HI224"/>
  <c r="HG224"/>
  <c r="HE224"/>
  <c r="HC224"/>
  <c r="HA224"/>
  <c r="HJ224"/>
  <c r="HF224"/>
  <c r="HB224"/>
  <c r="HL224"/>
  <c r="HH224"/>
  <c r="HD224"/>
  <c r="II224"/>
  <c r="IG224"/>
  <c r="IE224"/>
  <c r="IC224"/>
  <c r="IA224"/>
  <c r="HY224"/>
  <c r="IH224"/>
  <c r="ID224"/>
  <c r="HZ224"/>
  <c r="IJ224"/>
  <c r="IF224"/>
  <c r="IB224"/>
  <c r="AA226"/>
  <c r="Z226"/>
  <c r="AY226"/>
  <c r="AW226"/>
  <c r="AU226"/>
  <c r="AS226"/>
  <c r="AQ226"/>
  <c r="AO226"/>
  <c r="AZ226"/>
  <c r="AV226"/>
  <c r="AR226"/>
  <c r="AN226"/>
  <c r="AX226"/>
  <c r="AT226"/>
  <c r="AP226"/>
  <c r="BW226"/>
  <c r="BU226"/>
  <c r="BS226"/>
  <c r="BQ226"/>
  <c r="BO226"/>
  <c r="BM226"/>
  <c r="BX226"/>
  <c r="BT226"/>
  <c r="BP226"/>
  <c r="BV226"/>
  <c r="BR226"/>
  <c r="BN226"/>
  <c r="CU226"/>
  <c r="CS226"/>
  <c r="CQ226"/>
  <c r="CO226"/>
  <c r="CM226"/>
  <c r="CK226"/>
  <c r="CV226"/>
  <c r="CR226"/>
  <c r="CN226"/>
  <c r="CT226"/>
  <c r="CP226"/>
  <c r="CL226"/>
  <c r="DT226"/>
  <c r="DR226"/>
  <c r="DP226"/>
  <c r="DN226"/>
  <c r="DL226"/>
  <c r="DJ226"/>
  <c r="DS226"/>
  <c r="DQ226"/>
  <c r="DO226"/>
  <c r="DM226"/>
  <c r="DK226"/>
  <c r="DI226"/>
  <c r="ER226"/>
  <c r="EP226"/>
  <c r="EN226"/>
  <c r="EL226"/>
  <c r="EJ226"/>
  <c r="EH226"/>
  <c r="EQ226"/>
  <c r="EO226"/>
  <c r="EM226"/>
  <c r="EK226"/>
  <c r="EI226"/>
  <c r="EG226"/>
  <c r="FP226"/>
  <c r="FN226"/>
  <c r="FL226"/>
  <c r="FJ226"/>
  <c r="FH226"/>
  <c r="FF226"/>
  <c r="FO226"/>
  <c r="FM226"/>
  <c r="FK226"/>
  <c r="FI226"/>
  <c r="FG226"/>
  <c r="FE226"/>
  <c r="GN226"/>
  <c r="GL226"/>
  <c r="GJ226"/>
  <c r="GH226"/>
  <c r="GF226"/>
  <c r="GD226"/>
  <c r="GM226"/>
  <c r="GK226"/>
  <c r="GI226"/>
  <c r="GG226"/>
  <c r="GE226"/>
  <c r="GC226"/>
  <c r="HL226"/>
  <c r="HJ226"/>
  <c r="HH226"/>
  <c r="HF226"/>
  <c r="HD226"/>
  <c r="HB226"/>
  <c r="HK226"/>
  <c r="HI226"/>
  <c r="HG226"/>
  <c r="HE226"/>
  <c r="HC226"/>
  <c r="HA226"/>
  <c r="IJ226"/>
  <c r="IH226"/>
  <c r="IF226"/>
  <c r="ID226"/>
  <c r="IB226"/>
  <c r="HZ226"/>
  <c r="II226"/>
  <c r="IG226"/>
  <c r="IE226"/>
  <c r="IC226"/>
  <c r="IA226"/>
  <c r="HY226"/>
  <c r="AA222"/>
  <c r="Z222"/>
  <c r="AY222"/>
  <c r="AW222"/>
  <c r="AU222"/>
  <c r="AS222"/>
  <c r="AQ222"/>
  <c r="AO222"/>
  <c r="AZ222"/>
  <c r="AX222"/>
  <c r="AV222"/>
  <c r="AT222"/>
  <c r="AR222"/>
  <c r="AP222"/>
  <c r="AN222"/>
  <c r="BW222"/>
  <c r="BU222"/>
  <c r="BS222"/>
  <c r="BQ222"/>
  <c r="BO222"/>
  <c r="BM222"/>
  <c r="BX222"/>
  <c r="BV222"/>
  <c r="BT222"/>
  <c r="BR222"/>
  <c r="BP222"/>
  <c r="BN222"/>
  <c r="CU222"/>
  <c r="CS222"/>
  <c r="CQ222"/>
  <c r="CO222"/>
  <c r="CM222"/>
  <c r="CK222"/>
  <c r="CV222"/>
  <c r="CT222"/>
  <c r="CR222"/>
  <c r="CP222"/>
  <c r="CN222"/>
  <c r="CL222"/>
  <c r="DS222"/>
  <c r="DQ222"/>
  <c r="DO222"/>
  <c r="DM222"/>
  <c r="DK222"/>
  <c r="DI222"/>
  <c r="DT222"/>
  <c r="DR222"/>
  <c r="DP222"/>
  <c r="DN222"/>
  <c r="DL222"/>
  <c r="DJ222"/>
  <c r="EQ222"/>
  <c r="EO222"/>
  <c r="EM222"/>
  <c r="EK222"/>
  <c r="EI222"/>
  <c r="EG222"/>
  <c r="ER222"/>
  <c r="EP222"/>
  <c r="EN222"/>
  <c r="EL222"/>
  <c r="EJ222"/>
  <c r="EH222"/>
  <c r="FO222"/>
  <c r="FM222"/>
  <c r="FK222"/>
  <c r="FI222"/>
  <c r="FG222"/>
  <c r="FE222"/>
  <c r="FP222"/>
  <c r="FN222"/>
  <c r="FL222"/>
  <c r="FJ222"/>
  <c r="FH222"/>
  <c r="FF222"/>
  <c r="GM222"/>
  <c r="GK222"/>
  <c r="GI222"/>
  <c r="GG222"/>
  <c r="GE222"/>
  <c r="GC222"/>
  <c r="GN222"/>
  <c r="GL222"/>
  <c r="GJ222"/>
  <c r="GH222"/>
  <c r="GF222"/>
  <c r="GD222"/>
  <c r="HK222"/>
  <c r="HI222"/>
  <c r="HG222"/>
  <c r="HE222"/>
  <c r="HC222"/>
  <c r="HA222"/>
  <c r="HL222"/>
  <c r="HJ222"/>
  <c r="HH222"/>
  <c r="HF222"/>
  <c r="HD222"/>
  <c r="HB222"/>
  <c r="II222"/>
  <c r="IG222"/>
  <c r="IE222"/>
  <c r="IC222"/>
  <c r="IA222"/>
  <c r="HY222"/>
  <c r="IJ222"/>
  <c r="IH222"/>
  <c r="IF222"/>
  <c r="ID222"/>
  <c r="IB222"/>
  <c r="HZ222"/>
  <c r="AA231"/>
  <c r="Z231"/>
  <c r="AY231"/>
  <c r="AW231"/>
  <c r="AU231"/>
  <c r="AS231"/>
  <c r="AQ231"/>
  <c r="AO231"/>
  <c r="AZ231"/>
  <c r="AX231"/>
  <c r="AV231"/>
  <c r="AT231"/>
  <c r="AR231"/>
  <c r="AP231"/>
  <c r="AN231"/>
  <c r="BW231"/>
  <c r="BU231"/>
  <c r="BS231"/>
  <c r="BQ231"/>
  <c r="BO231"/>
  <c r="BM231"/>
  <c r="BX231"/>
  <c r="BV231"/>
  <c r="BT231"/>
  <c r="BR231"/>
  <c r="BP231"/>
  <c r="BN231"/>
  <c r="CU231"/>
  <c r="CS231"/>
  <c r="CQ231"/>
  <c r="CO231"/>
  <c r="CM231"/>
  <c r="CK231"/>
  <c r="CV231"/>
  <c r="CT231"/>
  <c r="CR231"/>
  <c r="CP231"/>
  <c r="CN231"/>
  <c r="CL231"/>
  <c r="DS231"/>
  <c r="DQ231"/>
  <c r="DO231"/>
  <c r="DM231"/>
  <c r="DK231"/>
  <c r="DI231"/>
  <c r="DT231"/>
  <c r="DR231"/>
  <c r="DP231"/>
  <c r="DN231"/>
  <c r="DL231"/>
  <c r="DJ231"/>
  <c r="EQ231"/>
  <c r="EO231"/>
  <c r="EM231"/>
  <c r="EK231"/>
  <c r="EI231"/>
  <c r="EG231"/>
  <c r="ER231"/>
  <c r="EP231"/>
  <c r="EN231"/>
  <c r="EL231"/>
  <c r="EJ231"/>
  <c r="EH231"/>
  <c r="FO231"/>
  <c r="FM231"/>
  <c r="FK231"/>
  <c r="FI231"/>
  <c r="FG231"/>
  <c r="FE231"/>
  <c r="FP231"/>
  <c r="FN231"/>
  <c r="FL231"/>
  <c r="FJ231"/>
  <c r="FH231"/>
  <c r="FF231"/>
  <c r="GM231"/>
  <c r="GK231"/>
  <c r="GI231"/>
  <c r="GG231"/>
  <c r="GE231"/>
  <c r="GC231"/>
  <c r="GN231"/>
  <c r="GL231"/>
  <c r="GJ231"/>
  <c r="GH231"/>
  <c r="GF231"/>
  <c r="GD231"/>
  <c r="HK231"/>
  <c r="HI231"/>
  <c r="HG231"/>
  <c r="HE231"/>
  <c r="HC231"/>
  <c r="HA231"/>
  <c r="HL231"/>
  <c r="HJ231"/>
  <c r="HH231"/>
  <c r="HF231"/>
  <c r="HD231"/>
  <c r="HB231"/>
  <c r="II231"/>
  <c r="IG231"/>
  <c r="IE231"/>
  <c r="IC231"/>
  <c r="IA231"/>
  <c r="HY231"/>
  <c r="IJ231"/>
  <c r="IH231"/>
  <c r="IF231"/>
  <c r="ID231"/>
  <c r="IB231"/>
  <c r="HZ231"/>
  <c r="Z223"/>
  <c r="AA223"/>
  <c r="AZ223"/>
  <c r="AX223"/>
  <c r="AV223"/>
  <c r="AT223"/>
  <c r="AR223"/>
  <c r="AP223"/>
  <c r="AN223"/>
  <c r="AY223"/>
  <c r="AW223"/>
  <c r="AU223"/>
  <c r="AS223"/>
  <c r="AQ223"/>
  <c r="AO223"/>
  <c r="BX223"/>
  <c r="BV223"/>
  <c r="BT223"/>
  <c r="BR223"/>
  <c r="BP223"/>
  <c r="BN223"/>
  <c r="BW223"/>
  <c r="BU223"/>
  <c r="BS223"/>
  <c r="BQ223"/>
  <c r="BO223"/>
  <c r="BM223"/>
  <c r="CV223"/>
  <c r="CT223"/>
  <c r="CR223"/>
  <c r="CP223"/>
  <c r="CN223"/>
  <c r="CL223"/>
  <c r="CU223"/>
  <c r="CS223"/>
  <c r="CQ223"/>
  <c r="CO223"/>
  <c r="CM223"/>
  <c r="CK223"/>
  <c r="DT223"/>
  <c r="DR223"/>
  <c r="DP223"/>
  <c r="DN223"/>
  <c r="DL223"/>
  <c r="DJ223"/>
  <c r="DS223"/>
  <c r="DQ223"/>
  <c r="DO223"/>
  <c r="DM223"/>
  <c r="DK223"/>
  <c r="DI223"/>
  <c r="ER223"/>
  <c r="EP223"/>
  <c r="EN223"/>
  <c r="EL223"/>
  <c r="EJ223"/>
  <c r="EH223"/>
  <c r="EQ223"/>
  <c r="EO223"/>
  <c r="EM223"/>
  <c r="EK223"/>
  <c r="EI223"/>
  <c r="EG223"/>
  <c r="FP223"/>
  <c r="FN223"/>
  <c r="FL223"/>
  <c r="FJ223"/>
  <c r="FH223"/>
  <c r="FF223"/>
  <c r="FO223"/>
  <c r="FM223"/>
  <c r="FK223"/>
  <c r="FI223"/>
  <c r="FG223"/>
  <c r="FE223"/>
  <c r="GN223"/>
  <c r="GL223"/>
  <c r="GJ223"/>
  <c r="GH223"/>
  <c r="GF223"/>
  <c r="GD223"/>
  <c r="GM223"/>
  <c r="GK223"/>
  <c r="GI223"/>
  <c r="GG223"/>
  <c r="GE223"/>
  <c r="GC223"/>
  <c r="HL223"/>
  <c r="HJ223"/>
  <c r="HH223"/>
  <c r="HF223"/>
  <c r="HD223"/>
  <c r="HB223"/>
  <c r="HK223"/>
  <c r="HI223"/>
  <c r="HG223"/>
  <c r="HE223"/>
  <c r="HC223"/>
  <c r="HA223"/>
  <c r="IJ223"/>
  <c r="IH223"/>
  <c r="IF223"/>
  <c r="ID223"/>
  <c r="IB223"/>
  <c r="HZ223"/>
  <c r="IG223"/>
  <c r="IC223"/>
  <c r="HY223"/>
  <c r="II223"/>
  <c r="IE223"/>
  <c r="IA223"/>
  <c r="AA229"/>
  <c r="Z229"/>
  <c r="AY229"/>
  <c r="AW229"/>
  <c r="AU229"/>
  <c r="AS229"/>
  <c r="AQ229"/>
  <c r="AO229"/>
  <c r="AZ229"/>
  <c r="AX229"/>
  <c r="AV229"/>
  <c r="AT229"/>
  <c r="AR229"/>
  <c r="AP229"/>
  <c r="AN229"/>
  <c r="BW229"/>
  <c r="BU229"/>
  <c r="BS229"/>
  <c r="BQ229"/>
  <c r="BO229"/>
  <c r="BM229"/>
  <c r="BX229"/>
  <c r="BV229"/>
  <c r="BT229"/>
  <c r="BR229"/>
  <c r="BP229"/>
  <c r="BN229"/>
  <c r="CU229"/>
  <c r="CS229"/>
  <c r="CQ229"/>
  <c r="CO229"/>
  <c r="CM229"/>
  <c r="CK229"/>
  <c r="CV229"/>
  <c r="CT229"/>
  <c r="CR229"/>
  <c r="CP229"/>
  <c r="CN229"/>
  <c r="CL229"/>
  <c r="DS229"/>
  <c r="DQ229"/>
  <c r="DO229"/>
  <c r="DM229"/>
  <c r="DK229"/>
  <c r="DI229"/>
  <c r="DT229"/>
  <c r="DR229"/>
  <c r="DP229"/>
  <c r="DN229"/>
  <c r="DL229"/>
  <c r="DJ229"/>
  <c r="EQ229"/>
  <c r="EO229"/>
  <c r="EM229"/>
  <c r="EK229"/>
  <c r="EI229"/>
  <c r="EG229"/>
  <c r="ER229"/>
  <c r="EP229"/>
  <c r="EN229"/>
  <c r="EL229"/>
  <c r="EJ229"/>
  <c r="EH229"/>
  <c r="FO229"/>
  <c r="FM229"/>
  <c r="FK229"/>
  <c r="FI229"/>
  <c r="FG229"/>
  <c r="FE229"/>
  <c r="FP229"/>
  <c r="FN229"/>
  <c r="FL229"/>
  <c r="FJ229"/>
  <c r="FH229"/>
  <c r="FF229"/>
  <c r="GM229"/>
  <c r="GK229"/>
  <c r="GI229"/>
  <c r="GG229"/>
  <c r="GE229"/>
  <c r="GC229"/>
  <c r="GN229"/>
  <c r="GL229"/>
  <c r="GJ229"/>
  <c r="GH229"/>
  <c r="GF229"/>
  <c r="GD229"/>
  <c r="HK229"/>
  <c r="HI229"/>
  <c r="HG229"/>
  <c r="HE229"/>
  <c r="HC229"/>
  <c r="HA229"/>
  <c r="HL229"/>
  <c r="HJ229"/>
  <c r="HH229"/>
  <c r="HF229"/>
  <c r="HD229"/>
  <c r="HB229"/>
  <c r="II229"/>
  <c r="IG229"/>
  <c r="IE229"/>
  <c r="IC229"/>
  <c r="IA229"/>
  <c r="HY229"/>
  <c r="IJ229"/>
  <c r="IH229"/>
  <c r="IF229"/>
  <c r="ID229"/>
  <c r="IB229"/>
  <c r="HZ229"/>
  <c r="Z225"/>
  <c r="AA225"/>
  <c r="AZ225"/>
  <c r="AX225"/>
  <c r="AV225"/>
  <c r="AT225"/>
  <c r="AR225"/>
  <c r="AP225"/>
  <c r="AN225"/>
  <c r="AY225"/>
  <c r="AU225"/>
  <c r="AQ225"/>
  <c r="AW225"/>
  <c r="AS225"/>
  <c r="AO225"/>
  <c r="BX225"/>
  <c r="BV225"/>
  <c r="BT225"/>
  <c r="BR225"/>
  <c r="BP225"/>
  <c r="BN225"/>
  <c r="BW225"/>
  <c r="BS225"/>
  <c r="BO225"/>
  <c r="BU225"/>
  <c r="BQ225"/>
  <c r="BM225"/>
  <c r="CV225"/>
  <c r="CT225"/>
  <c r="CR225"/>
  <c r="CP225"/>
  <c r="CN225"/>
  <c r="CL225"/>
  <c r="CU225"/>
  <c r="CQ225"/>
  <c r="CM225"/>
  <c r="CS225"/>
  <c r="CO225"/>
  <c r="CK225"/>
  <c r="DT225"/>
  <c r="DR225"/>
  <c r="DP225"/>
  <c r="DN225"/>
  <c r="DL225"/>
  <c r="DJ225"/>
  <c r="DS225"/>
  <c r="DO225"/>
  <c r="DK225"/>
  <c r="DQ225"/>
  <c r="DM225"/>
  <c r="DI225"/>
  <c r="ER225"/>
  <c r="EP225"/>
  <c r="EN225"/>
  <c r="EL225"/>
  <c r="EJ225"/>
  <c r="EH225"/>
  <c r="EQ225"/>
  <c r="EM225"/>
  <c r="EI225"/>
  <c r="EO225"/>
  <c r="EK225"/>
  <c r="EG225"/>
  <c r="FP225"/>
  <c r="FN225"/>
  <c r="FL225"/>
  <c r="FJ225"/>
  <c r="FH225"/>
  <c r="FF225"/>
  <c r="FO225"/>
  <c r="FK225"/>
  <c r="FG225"/>
  <c r="FM225"/>
  <c r="FI225"/>
  <c r="FE225"/>
  <c r="GN225"/>
  <c r="GL225"/>
  <c r="GJ225"/>
  <c r="GH225"/>
  <c r="GF225"/>
  <c r="GD225"/>
  <c r="GM225"/>
  <c r="GI225"/>
  <c r="GE225"/>
  <c r="GK225"/>
  <c r="GG225"/>
  <c r="GC225"/>
  <c r="HL225"/>
  <c r="HJ225"/>
  <c r="HH225"/>
  <c r="HF225"/>
  <c r="HD225"/>
  <c r="HB225"/>
  <c r="HK225"/>
  <c r="HG225"/>
  <c r="HC225"/>
  <c r="HI225"/>
  <c r="HE225"/>
  <c r="HA225"/>
  <c r="IJ225"/>
  <c r="IH225"/>
  <c r="IF225"/>
  <c r="ID225"/>
  <c r="IB225"/>
  <c r="HZ225"/>
  <c r="II225"/>
  <c r="IE225"/>
  <c r="IA225"/>
  <c r="IG225"/>
  <c r="IC225"/>
  <c r="HY225"/>
  <c r="Z230"/>
  <c r="AA230"/>
  <c r="AZ230"/>
  <c r="AX230"/>
  <c r="AV230"/>
  <c r="AT230"/>
  <c r="AR230"/>
  <c r="AP230"/>
  <c r="AN230"/>
  <c r="AY230"/>
  <c r="AW230"/>
  <c r="AU230"/>
  <c r="AS230"/>
  <c r="AQ230"/>
  <c r="AO230"/>
  <c r="BX230"/>
  <c r="BV230"/>
  <c r="BT230"/>
  <c r="BR230"/>
  <c r="BP230"/>
  <c r="BN230"/>
  <c r="BW230"/>
  <c r="BU230"/>
  <c r="BS230"/>
  <c r="BQ230"/>
  <c r="BO230"/>
  <c r="BM230"/>
  <c r="CV230"/>
  <c r="CT230"/>
  <c r="CR230"/>
  <c r="CP230"/>
  <c r="CN230"/>
  <c r="CL230"/>
  <c r="CU230"/>
  <c r="CS230"/>
  <c r="CQ230"/>
  <c r="CO230"/>
  <c r="CM230"/>
  <c r="CK230"/>
  <c r="DT230"/>
  <c r="DR230"/>
  <c r="DP230"/>
  <c r="DN230"/>
  <c r="DL230"/>
  <c r="DJ230"/>
  <c r="DS230"/>
  <c r="DQ230"/>
  <c r="DO230"/>
  <c r="DM230"/>
  <c r="DK230"/>
  <c r="DI230"/>
  <c r="ER230"/>
  <c r="EP230"/>
  <c r="EN230"/>
  <c r="EL230"/>
  <c r="EJ230"/>
  <c r="EH230"/>
  <c r="EQ230"/>
  <c r="EO230"/>
  <c r="EM230"/>
  <c r="EK230"/>
  <c r="EI230"/>
  <c r="EG230"/>
  <c r="FP230"/>
  <c r="FN230"/>
  <c r="FL230"/>
  <c r="FJ230"/>
  <c r="FH230"/>
  <c r="FF230"/>
  <c r="FO230"/>
  <c r="FM230"/>
  <c r="FK230"/>
  <c r="FI230"/>
  <c r="FG230"/>
  <c r="FE230"/>
  <c r="GN230"/>
  <c r="GL230"/>
  <c r="GJ230"/>
  <c r="GH230"/>
  <c r="GF230"/>
  <c r="GD230"/>
  <c r="GM230"/>
  <c r="GK230"/>
  <c r="GI230"/>
  <c r="GG230"/>
  <c r="GE230"/>
  <c r="GC230"/>
  <c r="HL230"/>
  <c r="HJ230"/>
  <c r="HH230"/>
  <c r="HF230"/>
  <c r="HD230"/>
  <c r="HB230"/>
  <c r="HK230"/>
  <c r="HI230"/>
  <c r="HG230"/>
  <c r="HE230"/>
  <c r="HC230"/>
  <c r="HA230"/>
  <c r="IJ230"/>
  <c r="IH230"/>
  <c r="IF230"/>
  <c r="ID230"/>
  <c r="IB230"/>
  <c r="HZ230"/>
  <c r="II230"/>
  <c r="IG230"/>
  <c r="IE230"/>
  <c r="IC230"/>
  <c r="IA230"/>
  <c r="HY230"/>
  <c r="JS210"/>
  <c r="JQ210"/>
  <c r="JO210"/>
  <c r="JM210"/>
  <c r="JK210"/>
  <c r="JI210"/>
  <c r="JT210"/>
  <c r="JR210"/>
  <c r="JP210"/>
  <c r="JN210"/>
  <c r="JL210"/>
  <c r="JJ210"/>
  <c r="JS214"/>
  <c r="JQ214"/>
  <c r="JO214"/>
  <c r="JM214"/>
  <c r="JK214"/>
  <c r="JI214"/>
  <c r="JT214"/>
  <c r="JR214"/>
  <c r="JP214"/>
  <c r="JN214"/>
  <c r="JL214"/>
  <c r="JJ214"/>
  <c r="JS218"/>
  <c r="JQ218"/>
  <c r="JO218"/>
  <c r="JM218"/>
  <c r="JK218"/>
  <c r="JI218"/>
  <c r="JT218"/>
  <c r="JR218"/>
  <c r="JP218"/>
  <c r="JN218"/>
  <c r="JL218"/>
  <c r="JJ218"/>
  <c r="EH194" i="5"/>
  <c r="EJ194"/>
  <c r="EL194"/>
  <c r="EN194"/>
  <c r="EP194"/>
  <c r="ER194"/>
  <c r="FF194"/>
  <c r="FH194"/>
  <c r="FJ194"/>
  <c r="FL194"/>
  <c r="FN194"/>
  <c r="FP194"/>
  <c r="GD194"/>
  <c r="GF194"/>
  <c r="GH194"/>
  <c r="GJ194"/>
  <c r="GL194"/>
  <c r="GN194"/>
  <c r="HB194"/>
  <c r="HD194"/>
  <c r="HF194"/>
  <c r="HH194"/>
  <c r="HJ194"/>
  <c r="HL194"/>
  <c r="HZ194"/>
  <c r="IB194"/>
  <c r="ID194"/>
  <c r="IF194"/>
  <c r="IH194"/>
  <c r="IJ194"/>
  <c r="AC195"/>
  <c r="AE195"/>
  <c r="AG195"/>
  <c r="AI195"/>
  <c r="AK195"/>
  <c r="AM195"/>
  <c r="BA195"/>
  <c r="BC195"/>
  <c r="BE195"/>
  <c r="BG195"/>
  <c r="BI195"/>
  <c r="BK195"/>
  <c r="BY195"/>
  <c r="CA195"/>
  <c r="CC195"/>
  <c r="CE195"/>
  <c r="CG195"/>
  <c r="CI195"/>
  <c r="CW195"/>
  <c r="CY195"/>
  <c r="DA195"/>
  <c r="DC195"/>
  <c r="DE195"/>
  <c r="DG195"/>
  <c r="DU195"/>
  <c r="DW195"/>
  <c r="DY195"/>
  <c r="EA195"/>
  <c r="EC195"/>
  <c r="EE195"/>
  <c r="ES195"/>
  <c r="EU195"/>
  <c r="EW195"/>
  <c r="EY195"/>
  <c r="FA195"/>
  <c r="FC195"/>
  <c r="FQ195"/>
  <c r="FS195"/>
  <c r="FU195"/>
  <c r="FW195"/>
  <c r="FY195"/>
  <c r="GA195"/>
  <c r="GO195"/>
  <c r="GQ195"/>
  <c r="GS195"/>
  <c r="GU195"/>
  <c r="GW195"/>
  <c r="GY195"/>
  <c r="HM195"/>
  <c r="HO195"/>
  <c r="HQ195"/>
  <c r="HS195"/>
  <c r="HU195"/>
  <c r="HW195"/>
  <c r="IK195"/>
  <c r="IM195"/>
  <c r="IO195"/>
  <c r="IQ195"/>
  <c r="IS195"/>
  <c r="IU195"/>
  <c r="Z196"/>
  <c r="AN196"/>
  <c r="AP196"/>
  <c r="AR196"/>
  <c r="AT196"/>
  <c r="AV196"/>
  <c r="AX196"/>
  <c r="AZ196"/>
  <c r="BN196"/>
  <c r="BP196"/>
  <c r="BR196"/>
  <c r="BT196"/>
  <c r="BV196"/>
  <c r="BX196"/>
  <c r="CL196"/>
  <c r="CN196"/>
  <c r="CP196"/>
  <c r="CR196"/>
  <c r="CT196"/>
  <c r="CV196"/>
  <c r="DJ196"/>
  <c r="DL196"/>
  <c r="DN196"/>
  <c r="DP196"/>
  <c r="DR196"/>
  <c r="DT196"/>
  <c r="EH196"/>
  <c r="EJ196"/>
  <c r="EL196"/>
  <c r="EN196"/>
  <c r="EP196"/>
  <c r="ER196"/>
  <c r="FF196"/>
  <c r="FH196"/>
  <c r="FJ196"/>
  <c r="FL196"/>
  <c r="FN196"/>
  <c r="FP196"/>
  <c r="GD196"/>
  <c r="GF196"/>
  <c r="GH196"/>
  <c r="GJ196"/>
  <c r="GL196"/>
  <c r="GN196"/>
  <c r="HB196"/>
  <c r="HD196"/>
  <c r="HF196"/>
  <c r="HH196"/>
  <c r="HJ196"/>
  <c r="HL196"/>
  <c r="HZ196"/>
  <c r="IB196"/>
  <c r="ID196"/>
  <c r="IF196"/>
  <c r="IH196"/>
  <c r="IJ196"/>
  <c r="AC197"/>
  <c r="AE197"/>
  <c r="AG197"/>
  <c r="AI197"/>
  <c r="AK197"/>
  <c r="AM197"/>
  <c r="BA197"/>
  <c r="BC197"/>
  <c r="BE197"/>
  <c r="BG197"/>
  <c r="BI197"/>
  <c r="BK197"/>
  <c r="BY197"/>
  <c r="CA197"/>
  <c r="CC197"/>
  <c r="CE197"/>
  <c r="CG197"/>
  <c r="CI197"/>
  <c r="CW197"/>
  <c r="CY197"/>
  <c r="DA197"/>
  <c r="DC197"/>
  <c r="DE197"/>
  <c r="DG197"/>
  <c r="DU197"/>
  <c r="DW197"/>
  <c r="DY197"/>
  <c r="EA197"/>
  <c r="EC197"/>
  <c r="EE197"/>
  <c r="ES197"/>
  <c r="EU197"/>
  <c r="EW197"/>
  <c r="EY197"/>
  <c r="FA197"/>
  <c r="FC197"/>
  <c r="FQ197"/>
  <c r="FS197"/>
  <c r="FU197"/>
  <c r="FW197"/>
  <c r="FY197"/>
  <c r="GA197"/>
  <c r="GO197"/>
  <c r="GQ197"/>
  <c r="GS197"/>
  <c r="GU197"/>
  <c r="GW197"/>
  <c r="GY197"/>
  <c r="HM197"/>
  <c r="HO197"/>
  <c r="HQ197"/>
  <c r="HS197"/>
  <c r="HU197"/>
  <c r="HW197"/>
  <c r="IK197"/>
  <c r="IM197"/>
  <c r="IO197"/>
  <c r="IQ197"/>
  <c r="IS197"/>
  <c r="IU197"/>
  <c r="Z198"/>
  <c r="AN198"/>
  <c r="AP198"/>
  <c r="AR198"/>
  <c r="AT198"/>
  <c r="AV198"/>
  <c r="AX198"/>
  <c r="AZ198"/>
  <c r="BN198"/>
  <c r="BP198"/>
  <c r="BR198"/>
  <c r="BT198"/>
  <c r="BV198"/>
  <c r="BX198"/>
  <c r="CL198"/>
  <c r="CN198"/>
  <c r="CP198"/>
  <c r="CR198"/>
  <c r="CT198"/>
  <c r="CV198"/>
  <c r="DJ198"/>
  <c r="DL198"/>
  <c r="DN198"/>
  <c r="DP198"/>
  <c r="DR198"/>
  <c r="DT198"/>
  <c r="EH198"/>
  <c r="EJ198"/>
  <c r="EL198"/>
  <c r="EN198"/>
  <c r="EP198"/>
  <c r="ER198"/>
  <c r="FF198"/>
  <c r="FH198"/>
  <c r="FJ198"/>
  <c r="FL198"/>
  <c r="FN198"/>
  <c r="FP198"/>
  <c r="GD198"/>
  <c r="GF198"/>
  <c r="GH198"/>
  <c r="GJ198"/>
  <c r="GL198"/>
  <c r="GN198"/>
  <c r="HB198"/>
  <c r="HD198"/>
  <c r="HF198"/>
  <c r="HH198"/>
  <c r="HJ198"/>
  <c r="HL198"/>
  <c r="HZ198"/>
  <c r="IB198"/>
  <c r="ID198"/>
  <c r="IF198"/>
  <c r="IH198"/>
  <c r="IJ198"/>
  <c r="AC199"/>
  <c r="AE199"/>
  <c r="AG199"/>
  <c r="AI199"/>
  <c r="AK199"/>
  <c r="AM199"/>
  <c r="BA199"/>
  <c r="BC199"/>
  <c r="BE199"/>
  <c r="BG199"/>
  <c r="BI199"/>
  <c r="BK199"/>
  <c r="BY199"/>
  <c r="CA199"/>
  <c r="CC199"/>
  <c r="CE199"/>
  <c r="CG199"/>
  <c r="CI199"/>
  <c r="CW199"/>
  <c r="CY199"/>
  <c r="DA199"/>
  <c r="DC199"/>
  <c r="DE199"/>
  <c r="DG199"/>
  <c r="DU199"/>
  <c r="DW199"/>
  <c r="DY199"/>
  <c r="EA199"/>
  <c r="EC199"/>
  <c r="EE199"/>
  <c r="ES199"/>
  <c r="EU199"/>
  <c r="EW199"/>
  <c r="EY199"/>
  <c r="FA199"/>
  <c r="FC199"/>
  <c r="FQ199"/>
  <c r="FS199"/>
  <c r="FU199"/>
  <c r="FW199"/>
  <c r="FY199"/>
  <c r="GA199"/>
  <c r="GO199"/>
  <c r="GQ199"/>
  <c r="GS199"/>
  <c r="GU199"/>
  <c r="GW199"/>
  <c r="GY199"/>
  <c r="HM199"/>
  <c r="HO199"/>
  <c r="HQ199"/>
  <c r="HS199"/>
  <c r="HU199"/>
  <c r="HW199"/>
  <c r="IK199"/>
  <c r="IM199"/>
  <c r="IO199"/>
  <c r="IQ199"/>
  <c r="IS199"/>
  <c r="IU199"/>
  <c r="JJ202"/>
  <c r="JL202"/>
  <c r="JN202"/>
  <c r="JP202"/>
  <c r="JR202"/>
  <c r="JT202"/>
  <c r="IW203"/>
  <c r="IY203"/>
  <c r="JA203"/>
  <c r="JC203"/>
  <c r="JE203"/>
  <c r="JG203"/>
  <c r="JJ204"/>
  <c r="JL204"/>
  <c r="JN204"/>
  <c r="JP204"/>
  <c r="JR204"/>
  <c r="JT204"/>
  <c r="IW205"/>
  <c r="IY205"/>
  <c r="JA205"/>
  <c r="JC205"/>
  <c r="JE205"/>
  <c r="JG205"/>
  <c r="JJ206"/>
  <c r="JL206"/>
  <c r="JN206"/>
  <c r="JP206"/>
  <c r="JR206"/>
  <c r="JT206"/>
  <c r="IW207"/>
  <c r="IY207"/>
  <c r="JA207"/>
  <c r="JC207"/>
  <c r="JE207"/>
  <c r="JG207"/>
  <c r="JJ208"/>
  <c r="JL208"/>
  <c r="JN208"/>
  <c r="JP208"/>
  <c r="JR208"/>
  <c r="JT208"/>
  <c r="IW209"/>
  <c r="IY209"/>
  <c r="JA209"/>
  <c r="JC209"/>
  <c r="JE209"/>
  <c r="JG209"/>
  <c r="JJ210"/>
  <c r="JL210"/>
  <c r="JN210"/>
  <c r="JP210"/>
  <c r="JR210"/>
  <c r="JT210"/>
  <c r="AX31" i="6"/>
  <c r="AX24"/>
  <c r="AM227"/>
  <c r="AK227"/>
  <c r="AI227"/>
  <c r="AG227"/>
  <c r="AE227"/>
  <c r="AC227"/>
  <c r="AL227"/>
  <c r="AJ227"/>
  <c r="AH227"/>
  <c r="AF227"/>
  <c r="AD227"/>
  <c r="AB227"/>
  <c r="BK227"/>
  <c r="BI227"/>
  <c r="BG227"/>
  <c r="BE227"/>
  <c r="BC227"/>
  <c r="BA227"/>
  <c r="BL227"/>
  <c r="BJ227"/>
  <c r="BH227"/>
  <c r="BF227"/>
  <c r="BD227"/>
  <c r="BB227"/>
  <c r="CI227"/>
  <c r="CG227"/>
  <c r="CE227"/>
  <c r="CC227"/>
  <c r="CA227"/>
  <c r="BY227"/>
  <c r="CJ227"/>
  <c r="CH227"/>
  <c r="CF227"/>
  <c r="CD227"/>
  <c r="CB227"/>
  <c r="BZ227"/>
  <c r="DG227"/>
  <c r="DE227"/>
  <c r="DC227"/>
  <c r="DA227"/>
  <c r="CY227"/>
  <c r="CW227"/>
  <c r="DH227"/>
  <c r="DF227"/>
  <c r="DD227"/>
  <c r="DB227"/>
  <c r="CZ227"/>
  <c r="CX227"/>
  <c r="EE227"/>
  <c r="EC227"/>
  <c r="EA227"/>
  <c r="DY227"/>
  <c r="DW227"/>
  <c r="DU227"/>
  <c r="EF227"/>
  <c r="ED227"/>
  <c r="EB227"/>
  <c r="DZ227"/>
  <c r="DX227"/>
  <c r="DV227"/>
  <c r="FC227"/>
  <c r="FA227"/>
  <c r="EY227"/>
  <c r="EW227"/>
  <c r="EU227"/>
  <c r="ES227"/>
  <c r="FD227"/>
  <c r="FB227"/>
  <c r="EZ227"/>
  <c r="EX227"/>
  <c r="EV227"/>
  <c r="ET227"/>
  <c r="GA227"/>
  <c r="FY227"/>
  <c r="FW227"/>
  <c r="FU227"/>
  <c r="FS227"/>
  <c r="FQ227"/>
  <c r="GB227"/>
  <c r="FZ227"/>
  <c r="FX227"/>
  <c r="FV227"/>
  <c r="FT227"/>
  <c r="FR227"/>
  <c r="GY227"/>
  <c r="GW227"/>
  <c r="GU227"/>
  <c r="GS227"/>
  <c r="GQ227"/>
  <c r="GO227"/>
  <c r="GZ227"/>
  <c r="GX227"/>
  <c r="GV227"/>
  <c r="GT227"/>
  <c r="GR227"/>
  <c r="GP227"/>
  <c r="HW227"/>
  <c r="HU227"/>
  <c r="HS227"/>
  <c r="HQ227"/>
  <c r="HO227"/>
  <c r="HM227"/>
  <c r="HX227"/>
  <c r="HV227"/>
  <c r="HT227"/>
  <c r="HR227"/>
  <c r="HP227"/>
  <c r="HN227"/>
  <c r="IU227"/>
  <c r="IS227"/>
  <c r="IQ227"/>
  <c r="IO227"/>
  <c r="IM227"/>
  <c r="IK227"/>
  <c r="IV227"/>
  <c r="IT227"/>
  <c r="IR227"/>
  <c r="IP227"/>
  <c r="IN227"/>
  <c r="IL227"/>
  <c r="AL228"/>
  <c r="AJ228"/>
  <c r="AH228"/>
  <c r="AF228"/>
  <c r="AD228"/>
  <c r="AB228"/>
  <c r="AM228"/>
  <c r="AK228"/>
  <c r="AI228"/>
  <c r="AG228"/>
  <c r="AE228"/>
  <c r="AC228"/>
  <c r="BL228"/>
  <c r="BJ228"/>
  <c r="BH228"/>
  <c r="BF228"/>
  <c r="BD228"/>
  <c r="BB228"/>
  <c r="BK228"/>
  <c r="BI228"/>
  <c r="BG228"/>
  <c r="BE228"/>
  <c r="BC228"/>
  <c r="BA228"/>
  <c r="CJ228"/>
  <c r="CH228"/>
  <c r="CF228"/>
  <c r="CD228"/>
  <c r="CB228"/>
  <c r="BZ228"/>
  <c r="CI228"/>
  <c r="CG228"/>
  <c r="CE228"/>
  <c r="CC228"/>
  <c r="CA228"/>
  <c r="BY228"/>
  <c r="DH228"/>
  <c r="DF228"/>
  <c r="DD228"/>
  <c r="DB228"/>
  <c r="CZ228"/>
  <c r="CX228"/>
  <c r="DG228"/>
  <c r="DE228"/>
  <c r="DC228"/>
  <c r="DA228"/>
  <c r="CY228"/>
  <c r="CW228"/>
  <c r="EF228"/>
  <c r="ED228"/>
  <c r="EB228"/>
  <c r="DZ228"/>
  <c r="DX228"/>
  <c r="DV228"/>
  <c r="EE228"/>
  <c r="EC228"/>
  <c r="EA228"/>
  <c r="DY228"/>
  <c r="DW228"/>
  <c r="DU228"/>
  <c r="FD228"/>
  <c r="FB228"/>
  <c r="EZ228"/>
  <c r="EX228"/>
  <c r="EV228"/>
  <c r="ET228"/>
  <c r="FC228"/>
  <c r="FA228"/>
  <c r="EY228"/>
  <c r="EW228"/>
  <c r="EU228"/>
  <c r="ES228"/>
  <c r="GB228"/>
  <c r="FZ228"/>
  <c r="FX228"/>
  <c r="FV228"/>
  <c r="FT228"/>
  <c r="FR228"/>
  <c r="GA228"/>
  <c r="FY228"/>
  <c r="FW228"/>
  <c r="FU228"/>
  <c r="FS228"/>
  <c r="FQ228"/>
  <c r="GZ228"/>
  <c r="GX228"/>
  <c r="GV228"/>
  <c r="GT228"/>
  <c r="GR228"/>
  <c r="GP228"/>
  <c r="GY228"/>
  <c r="GW228"/>
  <c r="GU228"/>
  <c r="GS228"/>
  <c r="GQ228"/>
  <c r="GO228"/>
  <c r="HX228"/>
  <c r="HV228"/>
  <c r="HT228"/>
  <c r="HR228"/>
  <c r="HP228"/>
  <c r="HN228"/>
  <c r="HW228"/>
  <c r="HU228"/>
  <c r="HS228"/>
  <c r="HQ228"/>
  <c r="HO228"/>
  <c r="HM228"/>
  <c r="IV228"/>
  <c r="IT228"/>
  <c r="IR228"/>
  <c r="IP228"/>
  <c r="IN228"/>
  <c r="IL228"/>
  <c r="IU228"/>
  <c r="IS228"/>
  <c r="IQ228"/>
  <c r="IO228"/>
  <c r="IM228"/>
  <c r="IK228"/>
  <c r="AM224"/>
  <c r="AK224"/>
  <c r="AI224"/>
  <c r="AG224"/>
  <c r="AE224"/>
  <c r="AC224"/>
  <c r="AL224"/>
  <c r="AH224"/>
  <c r="AD224"/>
  <c r="AJ224"/>
  <c r="AF224"/>
  <c r="AB224"/>
  <c r="BK224"/>
  <c r="BI224"/>
  <c r="BG224"/>
  <c r="BE224"/>
  <c r="BC224"/>
  <c r="BA224"/>
  <c r="BJ224"/>
  <c r="BF224"/>
  <c r="BB224"/>
  <c r="BL224"/>
  <c r="BH224"/>
  <c r="BD224"/>
  <c r="CI224"/>
  <c r="CG224"/>
  <c r="CE224"/>
  <c r="CC224"/>
  <c r="CA224"/>
  <c r="BY224"/>
  <c r="CH224"/>
  <c r="CD224"/>
  <c r="BZ224"/>
  <c r="CJ224"/>
  <c r="CF224"/>
  <c r="CB224"/>
  <c r="DG224"/>
  <c r="DE224"/>
  <c r="DC224"/>
  <c r="DA224"/>
  <c r="CY224"/>
  <c r="CW224"/>
  <c r="DF224"/>
  <c r="DB224"/>
  <c r="CX224"/>
  <c r="DH224"/>
  <c r="DD224"/>
  <c r="CZ224"/>
  <c r="EE224"/>
  <c r="EC224"/>
  <c r="EA224"/>
  <c r="DY224"/>
  <c r="DW224"/>
  <c r="DU224"/>
  <c r="ED224"/>
  <c r="DZ224"/>
  <c r="DV224"/>
  <c r="EF224"/>
  <c r="EB224"/>
  <c r="DX224"/>
  <c r="FC224"/>
  <c r="FA224"/>
  <c r="EY224"/>
  <c r="EW224"/>
  <c r="EU224"/>
  <c r="ES224"/>
  <c r="FB224"/>
  <c r="EX224"/>
  <c r="ET224"/>
  <c r="FD224"/>
  <c r="EZ224"/>
  <c r="EV224"/>
  <c r="GA224"/>
  <c r="FY224"/>
  <c r="FW224"/>
  <c r="FU224"/>
  <c r="FS224"/>
  <c r="FQ224"/>
  <c r="FZ224"/>
  <c r="FV224"/>
  <c r="FR224"/>
  <c r="GB224"/>
  <c r="FX224"/>
  <c r="FT224"/>
  <c r="GY224"/>
  <c r="GW224"/>
  <c r="GU224"/>
  <c r="GS224"/>
  <c r="GQ224"/>
  <c r="GO224"/>
  <c r="GX224"/>
  <c r="GT224"/>
  <c r="GP224"/>
  <c r="GZ224"/>
  <c r="GV224"/>
  <c r="GR224"/>
  <c r="HW224"/>
  <c r="HU224"/>
  <c r="HS224"/>
  <c r="HQ224"/>
  <c r="HO224"/>
  <c r="HM224"/>
  <c r="HV224"/>
  <c r="HR224"/>
  <c r="HN224"/>
  <c r="HX224"/>
  <c r="HT224"/>
  <c r="HP224"/>
  <c r="IU224"/>
  <c r="IS224"/>
  <c r="IQ224"/>
  <c r="IO224"/>
  <c r="IM224"/>
  <c r="IK224"/>
  <c r="IT224"/>
  <c r="IP224"/>
  <c r="IL224"/>
  <c r="IV224"/>
  <c r="IR224"/>
  <c r="IN224"/>
  <c r="AM226"/>
  <c r="AK226"/>
  <c r="AI226"/>
  <c r="AG226"/>
  <c r="AE226"/>
  <c r="AC226"/>
  <c r="AJ226"/>
  <c r="AF226"/>
  <c r="AB226"/>
  <c r="AL226"/>
  <c r="AH226"/>
  <c r="AD226"/>
  <c r="BK226"/>
  <c r="BI226"/>
  <c r="BG226"/>
  <c r="BE226"/>
  <c r="BC226"/>
  <c r="BA226"/>
  <c r="BL226"/>
  <c r="BH226"/>
  <c r="BD226"/>
  <c r="BJ226"/>
  <c r="BF226"/>
  <c r="BB226"/>
  <c r="CI226"/>
  <c r="CG226"/>
  <c r="CE226"/>
  <c r="CC226"/>
  <c r="CA226"/>
  <c r="BY226"/>
  <c r="CJ226"/>
  <c r="CF226"/>
  <c r="CB226"/>
  <c r="CH226"/>
  <c r="CD226"/>
  <c r="BZ226"/>
  <c r="DH226"/>
  <c r="DF226"/>
  <c r="DD226"/>
  <c r="DB226"/>
  <c r="DG226"/>
  <c r="DE226"/>
  <c r="DC226"/>
  <c r="DA226"/>
  <c r="CY226"/>
  <c r="CW226"/>
  <c r="CZ226"/>
  <c r="CX226"/>
  <c r="EF226"/>
  <c r="ED226"/>
  <c r="EB226"/>
  <c r="DZ226"/>
  <c r="DX226"/>
  <c r="DV226"/>
  <c r="EE226"/>
  <c r="EC226"/>
  <c r="EA226"/>
  <c r="DY226"/>
  <c r="DW226"/>
  <c r="DU226"/>
  <c r="FD226"/>
  <c r="FB226"/>
  <c r="EZ226"/>
  <c r="EX226"/>
  <c r="EV226"/>
  <c r="ET226"/>
  <c r="FC226"/>
  <c r="FA226"/>
  <c r="EY226"/>
  <c r="EW226"/>
  <c r="EU226"/>
  <c r="ES226"/>
  <c r="GB226"/>
  <c r="FZ226"/>
  <c r="FX226"/>
  <c r="FV226"/>
  <c r="FT226"/>
  <c r="FR226"/>
  <c r="GA226"/>
  <c r="FY226"/>
  <c r="FW226"/>
  <c r="FU226"/>
  <c r="FS226"/>
  <c r="FQ226"/>
  <c r="GZ226"/>
  <c r="GX226"/>
  <c r="GV226"/>
  <c r="GT226"/>
  <c r="GR226"/>
  <c r="GP226"/>
  <c r="GY226"/>
  <c r="GW226"/>
  <c r="GU226"/>
  <c r="GS226"/>
  <c r="GQ226"/>
  <c r="GO226"/>
  <c r="HX226"/>
  <c r="HV226"/>
  <c r="HT226"/>
  <c r="HR226"/>
  <c r="HP226"/>
  <c r="HN226"/>
  <c r="HW226"/>
  <c r="HU226"/>
  <c r="HS226"/>
  <c r="HQ226"/>
  <c r="HO226"/>
  <c r="HM226"/>
  <c r="IV226"/>
  <c r="IT226"/>
  <c r="IR226"/>
  <c r="IP226"/>
  <c r="IN226"/>
  <c r="IL226"/>
  <c r="IU226"/>
  <c r="IS226"/>
  <c r="IQ226"/>
  <c r="IO226"/>
  <c r="IM226"/>
  <c r="IK226"/>
  <c r="AM222"/>
  <c r="AK222"/>
  <c r="AI222"/>
  <c r="AG222"/>
  <c r="AE222"/>
  <c r="AC222"/>
  <c r="AL222"/>
  <c r="AJ222"/>
  <c r="AH222"/>
  <c r="AF222"/>
  <c r="AD222"/>
  <c r="AB222"/>
  <c r="BK222"/>
  <c r="BI222"/>
  <c r="BG222"/>
  <c r="BE222"/>
  <c r="BC222"/>
  <c r="BA222"/>
  <c r="BL222"/>
  <c r="BJ222"/>
  <c r="BH222"/>
  <c r="BF222"/>
  <c r="BD222"/>
  <c r="BB222"/>
  <c r="CI222"/>
  <c r="CG222"/>
  <c r="CE222"/>
  <c r="CC222"/>
  <c r="CA222"/>
  <c r="BY222"/>
  <c r="CJ222"/>
  <c r="CH222"/>
  <c r="CF222"/>
  <c r="CD222"/>
  <c r="CB222"/>
  <c r="BZ222"/>
  <c r="DG222"/>
  <c r="DE222"/>
  <c r="DC222"/>
  <c r="DA222"/>
  <c r="CY222"/>
  <c r="CW222"/>
  <c r="DH222"/>
  <c r="DF222"/>
  <c r="DD222"/>
  <c r="DB222"/>
  <c r="CZ222"/>
  <c r="CX222"/>
  <c r="EE222"/>
  <c r="EC222"/>
  <c r="EA222"/>
  <c r="DY222"/>
  <c r="DW222"/>
  <c r="DU222"/>
  <c r="EF222"/>
  <c r="ED222"/>
  <c r="EB222"/>
  <c r="DZ222"/>
  <c r="DX222"/>
  <c r="DV222"/>
  <c r="FC222"/>
  <c r="FA222"/>
  <c r="EY222"/>
  <c r="EW222"/>
  <c r="EU222"/>
  <c r="ES222"/>
  <c r="FD222"/>
  <c r="FB222"/>
  <c r="EZ222"/>
  <c r="EX222"/>
  <c r="EV222"/>
  <c r="ET222"/>
  <c r="GA222"/>
  <c r="FY222"/>
  <c r="FW222"/>
  <c r="FU222"/>
  <c r="FS222"/>
  <c r="FQ222"/>
  <c r="GB222"/>
  <c r="FZ222"/>
  <c r="FX222"/>
  <c r="FV222"/>
  <c r="FT222"/>
  <c r="FR222"/>
  <c r="GY222"/>
  <c r="GW222"/>
  <c r="GU222"/>
  <c r="GS222"/>
  <c r="GQ222"/>
  <c r="GO222"/>
  <c r="GZ222"/>
  <c r="GX222"/>
  <c r="GV222"/>
  <c r="GT222"/>
  <c r="GR222"/>
  <c r="GP222"/>
  <c r="HW222"/>
  <c r="HU222"/>
  <c r="HS222"/>
  <c r="HQ222"/>
  <c r="HO222"/>
  <c r="HM222"/>
  <c r="HX222"/>
  <c r="HV222"/>
  <c r="HT222"/>
  <c r="HR222"/>
  <c r="HP222"/>
  <c r="HN222"/>
  <c r="IU222"/>
  <c r="IS222"/>
  <c r="IQ222"/>
  <c r="IO222"/>
  <c r="IM222"/>
  <c r="IK222"/>
  <c r="IV222"/>
  <c r="IT222"/>
  <c r="IR222"/>
  <c r="IP222"/>
  <c r="IN222"/>
  <c r="IL222"/>
  <c r="AM231"/>
  <c r="AK231"/>
  <c r="AI231"/>
  <c r="AG231"/>
  <c r="AE231"/>
  <c r="AC231"/>
  <c r="AL231"/>
  <c r="AJ231"/>
  <c r="AH231"/>
  <c r="AF231"/>
  <c r="AD231"/>
  <c r="AB231"/>
  <c r="BK231"/>
  <c r="BI231"/>
  <c r="BG231"/>
  <c r="BE231"/>
  <c r="BC231"/>
  <c r="BA231"/>
  <c r="BL231"/>
  <c r="BJ231"/>
  <c r="BH231"/>
  <c r="BF231"/>
  <c r="BD231"/>
  <c r="BB231"/>
  <c r="CI231"/>
  <c r="CG231"/>
  <c r="CE231"/>
  <c r="CC231"/>
  <c r="CA231"/>
  <c r="BY231"/>
  <c r="CJ231"/>
  <c r="CH231"/>
  <c r="CF231"/>
  <c r="CD231"/>
  <c r="CB231"/>
  <c r="BZ231"/>
  <c r="DG231"/>
  <c r="DE231"/>
  <c r="DC231"/>
  <c r="DA231"/>
  <c r="CY231"/>
  <c r="CW231"/>
  <c r="DH231"/>
  <c r="DF231"/>
  <c r="DD231"/>
  <c r="DB231"/>
  <c r="CZ231"/>
  <c r="CX231"/>
  <c r="EE231"/>
  <c r="EC231"/>
  <c r="EA231"/>
  <c r="DY231"/>
  <c r="DW231"/>
  <c r="DU231"/>
  <c r="EF231"/>
  <c r="ED231"/>
  <c r="EB231"/>
  <c r="DZ231"/>
  <c r="DX231"/>
  <c r="DV231"/>
  <c r="FC231"/>
  <c r="FA231"/>
  <c r="EY231"/>
  <c r="EW231"/>
  <c r="EU231"/>
  <c r="ES231"/>
  <c r="FD231"/>
  <c r="FB231"/>
  <c r="EZ231"/>
  <c r="EX231"/>
  <c r="EV231"/>
  <c r="ET231"/>
  <c r="GA231"/>
  <c r="FY231"/>
  <c r="FW231"/>
  <c r="FU231"/>
  <c r="FS231"/>
  <c r="FQ231"/>
  <c r="GB231"/>
  <c r="FZ231"/>
  <c r="FX231"/>
  <c r="FV231"/>
  <c r="FT231"/>
  <c r="FR231"/>
  <c r="GY231"/>
  <c r="GW231"/>
  <c r="GU231"/>
  <c r="GS231"/>
  <c r="GQ231"/>
  <c r="GO231"/>
  <c r="GZ231"/>
  <c r="GX231"/>
  <c r="GV231"/>
  <c r="GT231"/>
  <c r="GR231"/>
  <c r="GP231"/>
  <c r="HW231"/>
  <c r="HU231"/>
  <c r="HS231"/>
  <c r="HQ231"/>
  <c r="HO231"/>
  <c r="HM231"/>
  <c r="HX231"/>
  <c r="HV231"/>
  <c r="HT231"/>
  <c r="HR231"/>
  <c r="HP231"/>
  <c r="HN231"/>
  <c r="IU231"/>
  <c r="IS231"/>
  <c r="IQ231"/>
  <c r="IO231"/>
  <c r="IM231"/>
  <c r="IK231"/>
  <c r="IV231"/>
  <c r="IT231"/>
  <c r="IR231"/>
  <c r="IP231"/>
  <c r="IN231"/>
  <c r="IL231"/>
  <c r="AL223"/>
  <c r="AJ223"/>
  <c r="AH223"/>
  <c r="AF223"/>
  <c r="AD223"/>
  <c r="AB223"/>
  <c r="AM223"/>
  <c r="AK223"/>
  <c r="AI223"/>
  <c r="AG223"/>
  <c r="AE223"/>
  <c r="AC223"/>
  <c r="BL223"/>
  <c r="BJ223"/>
  <c r="BH223"/>
  <c r="BF223"/>
  <c r="BD223"/>
  <c r="BB223"/>
  <c r="BK223"/>
  <c r="BI223"/>
  <c r="BG223"/>
  <c r="BE223"/>
  <c r="BC223"/>
  <c r="BA223"/>
  <c r="CJ223"/>
  <c r="CH223"/>
  <c r="CF223"/>
  <c r="CD223"/>
  <c r="CB223"/>
  <c r="BZ223"/>
  <c r="CI223"/>
  <c r="CG223"/>
  <c r="CE223"/>
  <c r="CC223"/>
  <c r="CA223"/>
  <c r="BY223"/>
  <c r="DH223"/>
  <c r="DF223"/>
  <c r="DD223"/>
  <c r="DB223"/>
  <c r="CZ223"/>
  <c r="CX223"/>
  <c r="DG223"/>
  <c r="DE223"/>
  <c r="DC223"/>
  <c r="DA223"/>
  <c r="CY223"/>
  <c r="CW223"/>
  <c r="EF223"/>
  <c r="ED223"/>
  <c r="EB223"/>
  <c r="DZ223"/>
  <c r="DX223"/>
  <c r="DV223"/>
  <c r="EE223"/>
  <c r="EC223"/>
  <c r="EA223"/>
  <c r="DY223"/>
  <c r="DW223"/>
  <c r="DU223"/>
  <c r="FD223"/>
  <c r="FB223"/>
  <c r="EZ223"/>
  <c r="EX223"/>
  <c r="EV223"/>
  <c r="ET223"/>
  <c r="FC223"/>
  <c r="FA223"/>
  <c r="EY223"/>
  <c r="EW223"/>
  <c r="EU223"/>
  <c r="ES223"/>
  <c r="GB223"/>
  <c r="FZ223"/>
  <c r="FX223"/>
  <c r="FV223"/>
  <c r="FT223"/>
  <c r="FR223"/>
  <c r="GA223"/>
  <c r="FY223"/>
  <c r="FW223"/>
  <c r="FU223"/>
  <c r="FS223"/>
  <c r="FQ223"/>
  <c r="GZ223"/>
  <c r="GX223"/>
  <c r="GV223"/>
  <c r="GT223"/>
  <c r="GR223"/>
  <c r="GP223"/>
  <c r="GY223"/>
  <c r="GW223"/>
  <c r="GU223"/>
  <c r="GS223"/>
  <c r="GQ223"/>
  <c r="GO223"/>
  <c r="HX223"/>
  <c r="HV223"/>
  <c r="HT223"/>
  <c r="HR223"/>
  <c r="HP223"/>
  <c r="HN223"/>
  <c r="HW223"/>
  <c r="HU223"/>
  <c r="HS223"/>
  <c r="HQ223"/>
  <c r="HO223"/>
  <c r="HM223"/>
  <c r="IV223"/>
  <c r="IT223"/>
  <c r="IR223"/>
  <c r="IP223"/>
  <c r="IN223"/>
  <c r="IL223"/>
  <c r="IS223"/>
  <c r="IO223"/>
  <c r="IK223"/>
  <c r="IU223"/>
  <c r="IQ223"/>
  <c r="IM223"/>
  <c r="AM229"/>
  <c r="AK229"/>
  <c r="AI229"/>
  <c r="AG229"/>
  <c r="AE229"/>
  <c r="AC229"/>
  <c r="AL229"/>
  <c r="AJ229"/>
  <c r="AH229"/>
  <c r="AF229"/>
  <c r="AD229"/>
  <c r="AB229"/>
  <c r="BK229"/>
  <c r="BI229"/>
  <c r="BG229"/>
  <c r="BE229"/>
  <c r="BC229"/>
  <c r="BA229"/>
  <c r="BL229"/>
  <c r="BJ229"/>
  <c r="BH229"/>
  <c r="BF229"/>
  <c r="BD229"/>
  <c r="BB229"/>
  <c r="CI229"/>
  <c r="CG229"/>
  <c r="CE229"/>
  <c r="CC229"/>
  <c r="CA229"/>
  <c r="BY229"/>
  <c r="CJ229"/>
  <c r="CH229"/>
  <c r="CF229"/>
  <c r="CD229"/>
  <c r="CB229"/>
  <c r="BZ229"/>
  <c r="DG229"/>
  <c r="DE229"/>
  <c r="DC229"/>
  <c r="DA229"/>
  <c r="CY229"/>
  <c r="CW229"/>
  <c r="DH229"/>
  <c r="DF229"/>
  <c r="DD229"/>
  <c r="DB229"/>
  <c r="CZ229"/>
  <c r="CX229"/>
  <c r="EE229"/>
  <c r="EC229"/>
  <c r="EA229"/>
  <c r="DY229"/>
  <c r="DW229"/>
  <c r="DU229"/>
  <c r="EF229"/>
  <c r="ED229"/>
  <c r="EB229"/>
  <c r="DZ229"/>
  <c r="DX229"/>
  <c r="DV229"/>
  <c r="FC229"/>
  <c r="FA229"/>
  <c r="EY229"/>
  <c r="EW229"/>
  <c r="EU229"/>
  <c r="ES229"/>
  <c r="FD229"/>
  <c r="FB229"/>
  <c r="EZ229"/>
  <c r="EX229"/>
  <c r="EV229"/>
  <c r="ET229"/>
  <c r="GA229"/>
  <c r="FY229"/>
  <c r="FW229"/>
  <c r="FU229"/>
  <c r="FS229"/>
  <c r="FQ229"/>
  <c r="GB229"/>
  <c r="FZ229"/>
  <c r="FX229"/>
  <c r="FV229"/>
  <c r="FT229"/>
  <c r="FR229"/>
  <c r="GY229"/>
  <c r="GW229"/>
  <c r="GU229"/>
  <c r="GS229"/>
  <c r="GQ229"/>
  <c r="GO229"/>
  <c r="GZ229"/>
  <c r="GX229"/>
  <c r="GV229"/>
  <c r="GT229"/>
  <c r="GR229"/>
  <c r="GP229"/>
  <c r="HW229"/>
  <c r="HU229"/>
  <c r="HS229"/>
  <c r="HQ229"/>
  <c r="HO229"/>
  <c r="HM229"/>
  <c r="HX229"/>
  <c r="HV229"/>
  <c r="HT229"/>
  <c r="HR229"/>
  <c r="HP229"/>
  <c r="HN229"/>
  <c r="IU229"/>
  <c r="IS229"/>
  <c r="IQ229"/>
  <c r="IO229"/>
  <c r="IM229"/>
  <c r="IK229"/>
  <c r="IV229"/>
  <c r="IT229"/>
  <c r="IR229"/>
  <c r="IP229"/>
  <c r="IN229"/>
  <c r="IL229"/>
  <c r="AL225"/>
  <c r="AJ225"/>
  <c r="AH225"/>
  <c r="AF225"/>
  <c r="AD225"/>
  <c r="AB225"/>
  <c r="AM225"/>
  <c r="AI225"/>
  <c r="AE225"/>
  <c r="AK225"/>
  <c r="AG225"/>
  <c r="AC225"/>
  <c r="BL225"/>
  <c r="BJ225"/>
  <c r="BH225"/>
  <c r="BF225"/>
  <c r="BD225"/>
  <c r="BB225"/>
  <c r="BK225"/>
  <c r="BG225"/>
  <c r="BC225"/>
  <c r="BI225"/>
  <c r="BE225"/>
  <c r="BA225"/>
  <c r="CJ225"/>
  <c r="CH225"/>
  <c r="CF225"/>
  <c r="CD225"/>
  <c r="CB225"/>
  <c r="BZ225"/>
  <c r="CI225"/>
  <c r="CE225"/>
  <c r="CA225"/>
  <c r="CG225"/>
  <c r="CC225"/>
  <c r="BY225"/>
  <c r="DH225"/>
  <c r="DF225"/>
  <c r="DD225"/>
  <c r="DB225"/>
  <c r="CZ225"/>
  <c r="CX225"/>
  <c r="DG225"/>
  <c r="DC225"/>
  <c r="CY225"/>
  <c r="DE225"/>
  <c r="DA225"/>
  <c r="CW225"/>
  <c r="EF225"/>
  <c r="ED225"/>
  <c r="EB225"/>
  <c r="DZ225"/>
  <c r="DX225"/>
  <c r="DV225"/>
  <c r="EE225"/>
  <c r="EA225"/>
  <c r="DW225"/>
  <c r="EC225"/>
  <c r="DY225"/>
  <c r="DU225"/>
  <c r="FD225"/>
  <c r="FB225"/>
  <c r="EZ225"/>
  <c r="EX225"/>
  <c r="EV225"/>
  <c r="ET225"/>
  <c r="FC225"/>
  <c r="EY225"/>
  <c r="EU225"/>
  <c r="FA225"/>
  <c r="EW225"/>
  <c r="ES225"/>
  <c r="GB225"/>
  <c r="FZ225"/>
  <c r="FX225"/>
  <c r="FV225"/>
  <c r="FT225"/>
  <c r="FR225"/>
  <c r="GA225"/>
  <c r="FW225"/>
  <c r="FS225"/>
  <c r="FY225"/>
  <c r="FU225"/>
  <c r="FQ225"/>
  <c r="GZ225"/>
  <c r="GX225"/>
  <c r="GV225"/>
  <c r="GT225"/>
  <c r="GR225"/>
  <c r="GP225"/>
  <c r="GY225"/>
  <c r="GU225"/>
  <c r="GQ225"/>
  <c r="GW225"/>
  <c r="GS225"/>
  <c r="GO225"/>
  <c r="HX225"/>
  <c r="HV225"/>
  <c r="HT225"/>
  <c r="HR225"/>
  <c r="HP225"/>
  <c r="HN225"/>
  <c r="HW225"/>
  <c r="HS225"/>
  <c r="HO225"/>
  <c r="HU225"/>
  <c r="HQ225"/>
  <c r="HM225"/>
  <c r="IV225"/>
  <c r="IT225"/>
  <c r="IR225"/>
  <c r="IP225"/>
  <c r="IN225"/>
  <c r="IL225"/>
  <c r="IU225"/>
  <c r="IQ225"/>
  <c r="IM225"/>
  <c r="IS225"/>
  <c r="IO225"/>
  <c r="IK225"/>
  <c r="AL230"/>
  <c r="AJ230"/>
  <c r="AH230"/>
  <c r="AF230"/>
  <c r="AD230"/>
  <c r="AB230"/>
  <c r="AM230"/>
  <c r="AK230"/>
  <c r="AI230"/>
  <c r="AG230"/>
  <c r="AE230"/>
  <c r="AC230"/>
  <c r="BL230"/>
  <c r="BJ230"/>
  <c r="BH230"/>
  <c r="BF230"/>
  <c r="BD230"/>
  <c r="BB230"/>
  <c r="BK230"/>
  <c r="BI230"/>
  <c r="BG230"/>
  <c r="BE230"/>
  <c r="BC230"/>
  <c r="BA230"/>
  <c r="CJ230"/>
  <c r="CH230"/>
  <c r="CF230"/>
  <c r="CD230"/>
  <c r="CB230"/>
  <c r="BZ230"/>
  <c r="CI230"/>
  <c r="CG230"/>
  <c r="CE230"/>
  <c r="CC230"/>
  <c r="CA230"/>
  <c r="BY230"/>
  <c r="DH230"/>
  <c r="DF230"/>
  <c r="DD230"/>
  <c r="DB230"/>
  <c r="CZ230"/>
  <c r="CX230"/>
  <c r="DG230"/>
  <c r="DE230"/>
  <c r="DC230"/>
  <c r="DA230"/>
  <c r="CY230"/>
  <c r="CW230"/>
  <c r="EF230"/>
  <c r="ED230"/>
  <c r="EB230"/>
  <c r="DZ230"/>
  <c r="DX230"/>
  <c r="DV230"/>
  <c r="EE230"/>
  <c r="EC230"/>
  <c r="EA230"/>
  <c r="DY230"/>
  <c r="DW230"/>
  <c r="DU230"/>
  <c r="FD230"/>
  <c r="FB230"/>
  <c r="EZ230"/>
  <c r="EX230"/>
  <c r="EV230"/>
  <c r="ET230"/>
  <c r="FC230"/>
  <c r="FA230"/>
  <c r="EY230"/>
  <c r="EW230"/>
  <c r="EU230"/>
  <c r="ES230"/>
  <c r="GB230"/>
  <c r="FZ230"/>
  <c r="FX230"/>
  <c r="FV230"/>
  <c r="FT230"/>
  <c r="FR230"/>
  <c r="GA230"/>
  <c r="FY230"/>
  <c r="FW230"/>
  <c r="FU230"/>
  <c r="FS230"/>
  <c r="FQ230"/>
  <c r="GZ230"/>
  <c r="GX230"/>
  <c r="GV230"/>
  <c r="GT230"/>
  <c r="GR230"/>
  <c r="GP230"/>
  <c r="GY230"/>
  <c r="GW230"/>
  <c r="GU230"/>
  <c r="GS230"/>
  <c r="GQ230"/>
  <c r="GO230"/>
  <c r="HX230"/>
  <c r="HV230"/>
  <c r="HT230"/>
  <c r="HR230"/>
  <c r="HP230"/>
  <c r="HN230"/>
  <c r="HW230"/>
  <c r="HU230"/>
  <c r="HS230"/>
  <c r="HQ230"/>
  <c r="HO230"/>
  <c r="HM230"/>
  <c r="IV230"/>
  <c r="IT230"/>
  <c r="IR230"/>
  <c r="IP230"/>
  <c r="IN230"/>
  <c r="IL230"/>
  <c r="IU230"/>
  <c r="IS230"/>
  <c r="IQ230"/>
  <c r="IO230"/>
  <c r="IM230"/>
  <c r="IK230"/>
  <c r="JS212"/>
  <c r="JQ212"/>
  <c r="JO212"/>
  <c r="JM212"/>
  <c r="JK212"/>
  <c r="JI212"/>
  <c r="JT212"/>
  <c r="JR212"/>
  <c r="JP212"/>
  <c r="JN212"/>
  <c r="JL212"/>
  <c r="JJ212"/>
  <c r="JS216"/>
  <c r="JQ216"/>
  <c r="JO216"/>
  <c r="JM216"/>
  <c r="JK216"/>
  <c r="JI216"/>
  <c r="JT216"/>
  <c r="JR216"/>
  <c r="JP216"/>
  <c r="JN216"/>
  <c r="JL216"/>
  <c r="JJ216"/>
  <c r="EG194" i="5"/>
  <c r="EI194"/>
  <c r="EK194"/>
  <c r="EM194"/>
  <c r="EO194"/>
  <c r="FE194"/>
  <c r="FG194"/>
  <c r="FI194"/>
  <c r="FK194"/>
  <c r="FM194"/>
  <c r="GC194"/>
  <c r="GE194"/>
  <c r="GG194"/>
  <c r="GI194"/>
  <c r="GK194"/>
  <c r="HA194"/>
  <c r="HC194"/>
  <c r="HE194"/>
  <c r="HG194"/>
  <c r="HI194"/>
  <c r="HY194"/>
  <c r="IA194"/>
  <c r="IC194"/>
  <c r="IE194"/>
  <c r="IG194"/>
  <c r="AB195"/>
  <c r="AD195"/>
  <c r="AF195"/>
  <c r="AH195"/>
  <c r="AJ195"/>
  <c r="BB195"/>
  <c r="BD195"/>
  <c r="BF195"/>
  <c r="BH195"/>
  <c r="BJ195"/>
  <c r="BZ195"/>
  <c r="CB195"/>
  <c r="CD195"/>
  <c r="CF195"/>
  <c r="CH195"/>
  <c r="CX195"/>
  <c r="CZ195"/>
  <c r="DB195"/>
  <c r="DD195"/>
  <c r="DF195"/>
  <c r="DV195"/>
  <c r="DX195"/>
  <c r="DZ195"/>
  <c r="EB195"/>
  <c r="ED195"/>
  <c r="ET195"/>
  <c r="EV195"/>
  <c r="EX195"/>
  <c r="EZ195"/>
  <c r="FB195"/>
  <c r="FR195"/>
  <c r="FT195"/>
  <c r="FV195"/>
  <c r="FX195"/>
  <c r="FZ195"/>
  <c r="GP195"/>
  <c r="GR195"/>
  <c r="GT195"/>
  <c r="GV195"/>
  <c r="GX195"/>
  <c r="HN195"/>
  <c r="HP195"/>
  <c r="HR195"/>
  <c r="HT195"/>
  <c r="HV195"/>
  <c r="IL195"/>
  <c r="IN195"/>
  <c r="IP195"/>
  <c r="IR195"/>
  <c r="IT195"/>
  <c r="AO196"/>
  <c r="AQ196"/>
  <c r="AS196"/>
  <c r="AU196"/>
  <c r="AW196"/>
  <c r="BM196"/>
  <c r="BO196"/>
  <c r="BQ196"/>
  <c r="BS196"/>
  <c r="BU196"/>
  <c r="CK196"/>
  <c r="CM196"/>
  <c r="CO196"/>
  <c r="CQ196"/>
  <c r="CS196"/>
  <c r="DI196"/>
  <c r="DK196"/>
  <c r="DM196"/>
  <c r="DO196"/>
  <c r="DQ196"/>
  <c r="EG196"/>
  <c r="EI196"/>
  <c r="EK196"/>
  <c r="EM196"/>
  <c r="EO196"/>
  <c r="FE196"/>
  <c r="FG196"/>
  <c r="FI196"/>
  <c r="FK196"/>
  <c r="FM196"/>
  <c r="GC196"/>
  <c r="GE196"/>
  <c r="GG196"/>
  <c r="GI196"/>
  <c r="GK196"/>
  <c r="HA196"/>
  <c r="HC196"/>
  <c r="HE196"/>
  <c r="HG196"/>
  <c r="HI196"/>
  <c r="HY196"/>
  <c r="IA196"/>
  <c r="IC196"/>
  <c r="IE196"/>
  <c r="IG196"/>
  <c r="AB197"/>
  <c r="AD197"/>
  <c r="AF197"/>
  <c r="AH197"/>
  <c r="AJ197"/>
  <c r="BB197"/>
  <c r="BD197"/>
  <c r="BF197"/>
  <c r="BH197"/>
  <c r="BJ197"/>
  <c r="BZ197"/>
  <c r="CB197"/>
  <c r="CD197"/>
  <c r="CF197"/>
  <c r="CH197"/>
  <c r="CX197"/>
  <c r="CZ197"/>
  <c r="DB197"/>
  <c r="DD197"/>
  <c r="DF197"/>
  <c r="DV197"/>
  <c r="DX197"/>
  <c r="DZ197"/>
  <c r="EB197"/>
  <c r="ED197"/>
  <c r="ET197"/>
  <c r="EV197"/>
  <c r="EX197"/>
  <c r="EZ197"/>
  <c r="FB197"/>
  <c r="FR197"/>
  <c r="FT197"/>
  <c r="FV197"/>
  <c r="FX197"/>
  <c r="FZ197"/>
  <c r="GP197"/>
  <c r="GR197"/>
  <c r="GT197"/>
  <c r="GV197"/>
  <c r="GX197"/>
  <c r="HN197"/>
  <c r="HP197"/>
  <c r="HR197"/>
  <c r="HT197"/>
  <c r="HV197"/>
  <c r="IL197"/>
  <c r="IN197"/>
  <c r="IP197"/>
  <c r="IR197"/>
  <c r="IT197"/>
  <c r="AO198"/>
  <c r="AQ198"/>
  <c r="AS198"/>
  <c r="AU198"/>
  <c r="AW198"/>
  <c r="BM198"/>
  <c r="BO198"/>
  <c r="BQ198"/>
  <c r="BS198"/>
  <c r="BU198"/>
  <c r="CK198"/>
  <c r="CM198"/>
  <c r="CO198"/>
  <c r="CQ198"/>
  <c r="CS198"/>
  <c r="DI198"/>
  <c r="DK198"/>
  <c r="DM198"/>
  <c r="DO198"/>
  <c r="DQ198"/>
  <c r="EG198"/>
  <c r="EI198"/>
  <c r="EK198"/>
  <c r="EM198"/>
  <c r="EO198"/>
  <c r="FE198"/>
  <c r="FG198"/>
  <c r="FI198"/>
  <c r="FK198"/>
  <c r="FM198"/>
  <c r="GC198"/>
  <c r="GE198"/>
  <c r="GG198"/>
  <c r="GI198"/>
  <c r="GK198"/>
  <c r="HA198"/>
  <c r="HC198"/>
  <c r="HE198"/>
  <c r="HG198"/>
  <c r="HI198"/>
  <c r="HY198"/>
  <c r="IA198"/>
  <c r="IC198"/>
  <c r="IE198"/>
  <c r="IG198"/>
  <c r="AB199"/>
  <c r="AD199"/>
  <c r="AF199"/>
  <c r="AH199"/>
  <c r="AJ199"/>
  <c r="BB199"/>
  <c r="BD199"/>
  <c r="BF199"/>
  <c r="BH199"/>
  <c r="BJ199"/>
  <c r="BZ199"/>
  <c r="CB199"/>
  <c r="CD199"/>
  <c r="CF199"/>
  <c r="CH199"/>
  <c r="CX199"/>
  <c r="CZ199"/>
  <c r="DB199"/>
  <c r="DD199"/>
  <c r="DF199"/>
  <c r="DV199"/>
  <c r="DX199"/>
  <c r="DZ199"/>
  <c r="EB199"/>
  <c r="ED199"/>
  <c r="ET199"/>
  <c r="EV199"/>
  <c r="EX199"/>
  <c r="EZ199"/>
  <c r="FB199"/>
  <c r="FR199"/>
  <c r="FT199"/>
  <c r="FV199"/>
  <c r="FX199"/>
  <c r="FZ199"/>
  <c r="GP199"/>
  <c r="GR199"/>
  <c r="GT199"/>
  <c r="GV199"/>
  <c r="GX199"/>
  <c r="HN199"/>
  <c r="HP199"/>
  <c r="HR199"/>
  <c r="HT199"/>
  <c r="HV199"/>
  <c r="IL199"/>
  <c r="IN199"/>
  <c r="IP199"/>
  <c r="IR199"/>
  <c r="IT199"/>
  <c r="JI202"/>
  <c r="JK202"/>
  <c r="JM202"/>
  <c r="JO202"/>
  <c r="JQ202"/>
  <c r="IX203"/>
  <c r="IZ203"/>
  <c r="JB203"/>
  <c r="JD203"/>
  <c r="JF203"/>
  <c r="JI204"/>
  <c r="JK204"/>
  <c r="JM204"/>
  <c r="JO204"/>
  <c r="JQ204"/>
  <c r="IX205"/>
  <c r="IZ205"/>
  <c r="JB205"/>
  <c r="JD205"/>
  <c r="JF205"/>
  <c r="JI206"/>
  <c r="JK206"/>
  <c r="JM206"/>
  <c r="JO206"/>
  <c r="JQ206"/>
  <c r="IX207"/>
  <c r="IZ207"/>
  <c r="JB207"/>
  <c r="JD207"/>
  <c r="JF207"/>
  <c r="JI208"/>
  <c r="JK208"/>
  <c r="JM208"/>
  <c r="JO208"/>
  <c r="JQ208"/>
  <c r="IX209"/>
  <c r="IZ209"/>
  <c r="JB209"/>
  <c r="JD209"/>
  <c r="JF209"/>
  <c r="JI210"/>
  <c r="JK210"/>
  <c r="JM210"/>
  <c r="JO210"/>
  <c r="JQ210"/>
  <c r="AX23" i="6"/>
  <c r="JH223"/>
  <c r="JF223"/>
  <c r="JD223"/>
  <c r="JB223"/>
  <c r="IZ223"/>
  <c r="IX223"/>
  <c r="JS224"/>
  <c r="JQ224"/>
  <c r="JO224"/>
  <c r="JM224"/>
  <c r="JK224"/>
  <c r="JI224"/>
  <c r="JH225"/>
  <c r="JF225"/>
  <c r="JD225"/>
  <c r="JB225"/>
  <c r="IZ225"/>
  <c r="IX225"/>
  <c r="JT226"/>
  <c r="JR226"/>
  <c r="JP226"/>
  <c r="JN226"/>
  <c r="JL226"/>
  <c r="JJ226"/>
  <c r="JS226"/>
  <c r="JQ226"/>
  <c r="JO226"/>
  <c r="JM226"/>
  <c r="JK226"/>
  <c r="JI226"/>
  <c r="JG227"/>
  <c r="JE227"/>
  <c r="JC227"/>
  <c r="JA227"/>
  <c r="IY227"/>
  <c r="IW227"/>
  <c r="JH227"/>
  <c r="JF227"/>
  <c r="JD227"/>
  <c r="JB227"/>
  <c r="IZ227"/>
  <c r="IX227"/>
  <c r="JT228"/>
  <c r="JR228"/>
  <c r="JP228"/>
  <c r="JN228"/>
  <c r="JL228"/>
  <c r="JJ228"/>
  <c r="JS228"/>
  <c r="JQ228"/>
  <c r="JO228"/>
  <c r="JM228"/>
  <c r="JK228"/>
  <c r="JI228"/>
  <c r="JG229"/>
  <c r="JE229"/>
  <c r="JC229"/>
  <c r="JA229"/>
  <c r="IY229"/>
  <c r="IW229"/>
  <c r="JH229"/>
  <c r="JF229"/>
  <c r="JD229"/>
  <c r="JB229"/>
  <c r="IZ229"/>
  <c r="IX229"/>
  <c r="JT230"/>
  <c r="JR230"/>
  <c r="JP230"/>
  <c r="JN230"/>
  <c r="JL230"/>
  <c r="JJ230"/>
  <c r="JS230"/>
  <c r="JQ230"/>
  <c r="JO230"/>
  <c r="JM230"/>
  <c r="JK230"/>
  <c r="JI230"/>
  <c r="JG231"/>
  <c r="JE231"/>
  <c r="JC231"/>
  <c r="JA231"/>
  <c r="IY231"/>
  <c r="IW231"/>
  <c r="JH231"/>
  <c r="JF231"/>
  <c r="JD231"/>
  <c r="JB231"/>
  <c r="IZ231"/>
  <c r="IX231"/>
  <c r="AM202" i="7"/>
  <c r="BK202"/>
  <c r="CI202"/>
  <c r="DG202"/>
  <c r="EE202"/>
  <c r="FC202"/>
  <c r="GA202"/>
  <c r="GY202"/>
  <c r="HW202"/>
  <c r="IU202"/>
  <c r="Z203"/>
  <c r="AZ203"/>
  <c r="BX203"/>
  <c r="JG190"/>
  <c r="JG202" s="1"/>
  <c r="JE190"/>
  <c r="JE202" s="1"/>
  <c r="JC190"/>
  <c r="JC202" s="1"/>
  <c r="JA190"/>
  <c r="JA202" s="1"/>
  <c r="IY190"/>
  <c r="IY202" s="1"/>
  <c r="IW190"/>
  <c r="IW202" s="1"/>
  <c r="JH190"/>
  <c r="JH202" s="1"/>
  <c r="JF190"/>
  <c r="JF202" s="1"/>
  <c r="JD190"/>
  <c r="JD202" s="1"/>
  <c r="JB190"/>
  <c r="JB202" s="1"/>
  <c r="IZ190"/>
  <c r="IZ202" s="1"/>
  <c r="IX190"/>
  <c r="IX202" s="1"/>
  <c r="JG192"/>
  <c r="JG204" s="1"/>
  <c r="JE192"/>
  <c r="JE204" s="1"/>
  <c r="JC192"/>
  <c r="JC204" s="1"/>
  <c r="JA192"/>
  <c r="JA204" s="1"/>
  <c r="IY192"/>
  <c r="IY204" s="1"/>
  <c r="IW192"/>
  <c r="IW204" s="1"/>
  <c r="JH192"/>
  <c r="JH204" s="1"/>
  <c r="JF192"/>
  <c r="JF204" s="1"/>
  <c r="JD192"/>
  <c r="JD204" s="1"/>
  <c r="JB192"/>
  <c r="JB204" s="1"/>
  <c r="IZ192"/>
  <c r="IZ204" s="1"/>
  <c r="IX192"/>
  <c r="IX204" s="1"/>
  <c r="JG194"/>
  <c r="JE194"/>
  <c r="JC194"/>
  <c r="JA194"/>
  <c r="IY194"/>
  <c r="IW194"/>
  <c r="JH194"/>
  <c r="JF194"/>
  <c r="JD194"/>
  <c r="JB194"/>
  <c r="IZ194"/>
  <c r="IX194"/>
  <c r="JG196"/>
  <c r="JE196"/>
  <c r="JC196"/>
  <c r="JA196"/>
  <c r="IY196"/>
  <c r="IW196"/>
  <c r="JH196"/>
  <c r="JF196"/>
  <c r="JD196"/>
  <c r="JB196"/>
  <c r="IZ196"/>
  <c r="IX196"/>
  <c r="JG198"/>
  <c r="JE198"/>
  <c r="JC198"/>
  <c r="JA198"/>
  <c r="IY198"/>
  <c r="IW198"/>
  <c r="JF198"/>
  <c r="JB198"/>
  <c r="IX198"/>
  <c r="JH198"/>
  <c r="JD198"/>
  <c r="IZ198"/>
  <c r="AX22" i="6"/>
  <c r="AU187"/>
  <c r="AV187" s="1"/>
  <c r="AU189"/>
  <c r="AV189" s="1"/>
  <c r="AU191"/>
  <c r="AV191" s="1"/>
  <c r="AU193"/>
  <c r="AV193" s="1"/>
  <c r="AU195"/>
  <c r="AV195" s="1"/>
  <c r="Z210"/>
  <c r="AB210"/>
  <c r="AD210"/>
  <c r="AF210"/>
  <c r="AH210"/>
  <c r="AJ210"/>
  <c r="AL210"/>
  <c r="AN210"/>
  <c r="AP210"/>
  <c r="AR210"/>
  <c r="AT210"/>
  <c r="AV210"/>
  <c r="AX210"/>
  <c r="AZ210"/>
  <c r="BB210"/>
  <c r="BD210"/>
  <c r="BF210"/>
  <c r="BH210"/>
  <c r="BJ210"/>
  <c r="BL210"/>
  <c r="BN210"/>
  <c r="BP210"/>
  <c r="BR210"/>
  <c r="BT210"/>
  <c r="BV210"/>
  <c r="BX210"/>
  <c r="BZ210"/>
  <c r="CB210"/>
  <c r="CD210"/>
  <c r="CF210"/>
  <c r="CH210"/>
  <c r="CJ210"/>
  <c r="CL210"/>
  <c r="CN210"/>
  <c r="CP210"/>
  <c r="CR210"/>
  <c r="CT210"/>
  <c r="CV210"/>
  <c r="CX210"/>
  <c r="CZ210"/>
  <c r="DB210"/>
  <c r="DD210"/>
  <c r="DF210"/>
  <c r="DH210"/>
  <c r="DJ210"/>
  <c r="DL210"/>
  <c r="DN210"/>
  <c r="DP210"/>
  <c r="DR210"/>
  <c r="DT210"/>
  <c r="DV210"/>
  <c r="DX210"/>
  <c r="DZ210"/>
  <c r="EB210"/>
  <c r="ED210"/>
  <c r="EF210"/>
  <c r="EH210"/>
  <c r="EJ210"/>
  <c r="EL210"/>
  <c r="EN210"/>
  <c r="EP210"/>
  <c r="ER210"/>
  <c r="ET210"/>
  <c r="EV210"/>
  <c r="EX210"/>
  <c r="EZ210"/>
  <c r="FB210"/>
  <c r="FD210"/>
  <c r="FF210"/>
  <c r="FH210"/>
  <c r="FJ210"/>
  <c r="FL210"/>
  <c r="FN210"/>
  <c r="FP210"/>
  <c r="FR210"/>
  <c r="FT210"/>
  <c r="FV210"/>
  <c r="FX210"/>
  <c r="FZ210"/>
  <c r="GB210"/>
  <c r="GD210"/>
  <c r="GF210"/>
  <c r="GH210"/>
  <c r="GJ210"/>
  <c r="GL210"/>
  <c r="GN210"/>
  <c r="GP210"/>
  <c r="GR210"/>
  <c r="GT210"/>
  <c r="GV210"/>
  <c r="GX210"/>
  <c r="GZ210"/>
  <c r="HB210"/>
  <c r="HD210"/>
  <c r="HF210"/>
  <c r="HH210"/>
  <c r="HJ210"/>
  <c r="HL210"/>
  <c r="HN210"/>
  <c r="HP210"/>
  <c r="HR210"/>
  <c r="HT210"/>
  <c r="HV210"/>
  <c r="HX210"/>
  <c r="HZ210"/>
  <c r="IB210"/>
  <c r="ID210"/>
  <c r="IF210"/>
  <c r="IH210"/>
  <c r="IJ210"/>
  <c r="IL210"/>
  <c r="IN210"/>
  <c r="IP210"/>
  <c r="IR210"/>
  <c r="IT210"/>
  <c r="IV210"/>
  <c r="IX210"/>
  <c r="IZ210"/>
  <c r="JB210"/>
  <c r="JD210"/>
  <c r="JF210"/>
  <c r="JH210"/>
  <c r="AA211"/>
  <c r="AC211"/>
  <c r="AE211"/>
  <c r="AG211"/>
  <c r="AI211"/>
  <c r="AK211"/>
  <c r="AM211"/>
  <c r="AO211"/>
  <c r="AQ211"/>
  <c r="AS211"/>
  <c r="AU211"/>
  <c r="AW211"/>
  <c r="AY211"/>
  <c r="BA211"/>
  <c r="BC211"/>
  <c r="BE211"/>
  <c r="BG211"/>
  <c r="BI211"/>
  <c r="BK211"/>
  <c r="BM211"/>
  <c r="BO211"/>
  <c r="BQ211"/>
  <c r="BS211"/>
  <c r="BU211"/>
  <c r="BW211"/>
  <c r="BY211"/>
  <c r="CA211"/>
  <c r="CC211"/>
  <c r="CE211"/>
  <c r="CG211"/>
  <c r="CI211"/>
  <c r="CK211"/>
  <c r="CM211"/>
  <c r="CO211"/>
  <c r="CQ211"/>
  <c r="CS211"/>
  <c r="CU211"/>
  <c r="CW211"/>
  <c r="CY211"/>
  <c r="DA211"/>
  <c r="DC211"/>
  <c r="DE211"/>
  <c r="DG211"/>
  <c r="DI211"/>
  <c r="DK211"/>
  <c r="DM211"/>
  <c r="DO211"/>
  <c r="DQ211"/>
  <c r="DS211"/>
  <c r="DU211"/>
  <c r="DW211"/>
  <c r="DY211"/>
  <c r="EA211"/>
  <c r="EC211"/>
  <c r="EE211"/>
  <c r="EG211"/>
  <c r="EI211"/>
  <c r="EK211"/>
  <c r="EM211"/>
  <c r="EO211"/>
  <c r="EQ211"/>
  <c r="ES211"/>
  <c r="EU211"/>
  <c r="EW211"/>
  <c r="EY211"/>
  <c r="FA211"/>
  <c r="FC211"/>
  <c r="FE211"/>
  <c r="FG211"/>
  <c r="FI211"/>
  <c r="FK211"/>
  <c r="FM211"/>
  <c r="FO211"/>
  <c r="FQ211"/>
  <c r="FS211"/>
  <c r="FU211"/>
  <c r="FW211"/>
  <c r="FY211"/>
  <c r="GA211"/>
  <c r="GC211"/>
  <c r="GE211"/>
  <c r="GG211"/>
  <c r="GI211"/>
  <c r="GK211"/>
  <c r="GM211"/>
  <c r="GO211"/>
  <c r="GQ211"/>
  <c r="GS211"/>
  <c r="GU211"/>
  <c r="GW211"/>
  <c r="GY211"/>
  <c r="HA211"/>
  <c r="HC211"/>
  <c r="HE211"/>
  <c r="HG211"/>
  <c r="HI211"/>
  <c r="HK211"/>
  <c r="HM211"/>
  <c r="HO211"/>
  <c r="HQ211"/>
  <c r="HS211"/>
  <c r="HU211"/>
  <c r="HW211"/>
  <c r="HY211"/>
  <c r="IA211"/>
  <c r="IC211"/>
  <c r="IE211"/>
  <c r="IG211"/>
  <c r="II211"/>
  <c r="IK211"/>
  <c r="IM211"/>
  <c r="IO211"/>
  <c r="IQ211"/>
  <c r="IS211"/>
  <c r="IU211"/>
  <c r="IW211"/>
  <c r="IY211"/>
  <c r="JA211"/>
  <c r="JC211"/>
  <c r="JE211"/>
  <c r="JG211"/>
  <c r="Z212"/>
  <c r="AB212"/>
  <c r="AD212"/>
  <c r="AF212"/>
  <c r="AH212"/>
  <c r="AJ212"/>
  <c r="AL212"/>
  <c r="AN212"/>
  <c r="AP212"/>
  <c r="AR212"/>
  <c r="AT212"/>
  <c r="AV212"/>
  <c r="AX212"/>
  <c r="AZ212"/>
  <c r="BB212"/>
  <c r="BD212"/>
  <c r="BF212"/>
  <c r="BH212"/>
  <c r="BJ212"/>
  <c r="BL212"/>
  <c r="BN212"/>
  <c r="BP212"/>
  <c r="BR212"/>
  <c r="BT212"/>
  <c r="BV212"/>
  <c r="BX212"/>
  <c r="BZ212"/>
  <c r="CB212"/>
  <c r="CD212"/>
  <c r="CF212"/>
  <c r="CH212"/>
  <c r="CJ212"/>
  <c r="CL212"/>
  <c r="CN212"/>
  <c r="CP212"/>
  <c r="CR212"/>
  <c r="CT212"/>
  <c r="CV212"/>
  <c r="CX212"/>
  <c r="CZ212"/>
  <c r="DB212"/>
  <c r="DD212"/>
  <c r="DF212"/>
  <c r="DH212"/>
  <c r="DJ212"/>
  <c r="DL212"/>
  <c r="DN212"/>
  <c r="DP212"/>
  <c r="DR212"/>
  <c r="DT212"/>
  <c r="DV212"/>
  <c r="DX212"/>
  <c r="DZ212"/>
  <c r="EB212"/>
  <c r="ED212"/>
  <c r="EF212"/>
  <c r="EH212"/>
  <c r="EJ212"/>
  <c r="EL212"/>
  <c r="EN212"/>
  <c r="EP212"/>
  <c r="ER212"/>
  <c r="ET212"/>
  <c r="EV212"/>
  <c r="EX212"/>
  <c r="EZ212"/>
  <c r="FB212"/>
  <c r="FD212"/>
  <c r="FF212"/>
  <c r="FH212"/>
  <c r="FJ212"/>
  <c r="FL212"/>
  <c r="FN212"/>
  <c r="FP212"/>
  <c r="FR212"/>
  <c r="FT212"/>
  <c r="FV212"/>
  <c r="FX212"/>
  <c r="FZ212"/>
  <c r="GB212"/>
  <c r="GD212"/>
  <c r="GF212"/>
  <c r="GH212"/>
  <c r="GJ212"/>
  <c r="GL212"/>
  <c r="GN212"/>
  <c r="GP212"/>
  <c r="GR212"/>
  <c r="GT212"/>
  <c r="GV212"/>
  <c r="GX212"/>
  <c r="GZ212"/>
  <c r="HB212"/>
  <c r="HD212"/>
  <c r="HF212"/>
  <c r="HH212"/>
  <c r="HJ212"/>
  <c r="HL212"/>
  <c r="HN212"/>
  <c r="HP212"/>
  <c r="HR212"/>
  <c r="HT212"/>
  <c r="HV212"/>
  <c r="HX212"/>
  <c r="HZ212"/>
  <c r="IB212"/>
  <c r="ID212"/>
  <c r="IF212"/>
  <c r="IH212"/>
  <c r="IJ212"/>
  <c r="IL212"/>
  <c r="IN212"/>
  <c r="IP212"/>
  <c r="IR212"/>
  <c r="IT212"/>
  <c r="IV212"/>
  <c r="IX212"/>
  <c r="IZ212"/>
  <c r="JB212"/>
  <c r="JD212"/>
  <c r="JF212"/>
  <c r="JH212"/>
  <c r="AA213"/>
  <c r="AC213"/>
  <c r="AE213"/>
  <c r="AG213"/>
  <c r="AI213"/>
  <c r="AK213"/>
  <c r="AM213"/>
  <c r="AO213"/>
  <c r="AQ213"/>
  <c r="AS213"/>
  <c r="AU213"/>
  <c r="AW213"/>
  <c r="AY213"/>
  <c r="BA213"/>
  <c r="BC213"/>
  <c r="BE213"/>
  <c r="BG213"/>
  <c r="BI213"/>
  <c r="BK213"/>
  <c r="BM213"/>
  <c r="BO213"/>
  <c r="BQ213"/>
  <c r="BS213"/>
  <c r="BU213"/>
  <c r="BW213"/>
  <c r="BY213"/>
  <c r="CA213"/>
  <c r="CC213"/>
  <c r="CE213"/>
  <c r="CG213"/>
  <c r="CI213"/>
  <c r="CK213"/>
  <c r="CM213"/>
  <c r="CO213"/>
  <c r="CQ213"/>
  <c r="CS213"/>
  <c r="CU213"/>
  <c r="CW213"/>
  <c r="CY213"/>
  <c r="DA213"/>
  <c r="DC213"/>
  <c r="DE213"/>
  <c r="DG213"/>
  <c r="DI213"/>
  <c r="DK213"/>
  <c r="DM213"/>
  <c r="DO213"/>
  <c r="DQ213"/>
  <c r="DS213"/>
  <c r="DU213"/>
  <c r="DW213"/>
  <c r="DY213"/>
  <c r="EA213"/>
  <c r="EC213"/>
  <c r="EE213"/>
  <c r="EG213"/>
  <c r="EI213"/>
  <c r="EK213"/>
  <c r="EM213"/>
  <c r="EO213"/>
  <c r="EQ213"/>
  <c r="ES213"/>
  <c r="EU213"/>
  <c r="EW213"/>
  <c r="EY213"/>
  <c r="FA213"/>
  <c r="FC213"/>
  <c r="FE213"/>
  <c r="FG213"/>
  <c r="FI213"/>
  <c r="FK213"/>
  <c r="FM213"/>
  <c r="FO213"/>
  <c r="FQ213"/>
  <c r="FS213"/>
  <c r="FU213"/>
  <c r="FW213"/>
  <c r="FY213"/>
  <c r="GA213"/>
  <c r="GC213"/>
  <c r="GE213"/>
  <c r="GG213"/>
  <c r="GI213"/>
  <c r="GK213"/>
  <c r="GM213"/>
  <c r="GO213"/>
  <c r="GQ213"/>
  <c r="GS213"/>
  <c r="GU213"/>
  <c r="GW213"/>
  <c r="GY213"/>
  <c r="HA213"/>
  <c r="HC213"/>
  <c r="HE213"/>
  <c r="HG213"/>
  <c r="HI213"/>
  <c r="HK213"/>
  <c r="HM213"/>
  <c r="HO213"/>
  <c r="HQ213"/>
  <c r="HS213"/>
  <c r="HU213"/>
  <c r="HW213"/>
  <c r="HY213"/>
  <c r="IA213"/>
  <c r="IC213"/>
  <c r="IE213"/>
  <c r="IG213"/>
  <c r="II213"/>
  <c r="IK213"/>
  <c r="IM213"/>
  <c r="IO213"/>
  <c r="IQ213"/>
  <c r="IS213"/>
  <c r="IU213"/>
  <c r="IW213"/>
  <c r="IY213"/>
  <c r="JA213"/>
  <c r="JC213"/>
  <c r="JE213"/>
  <c r="JG213"/>
  <c r="Z214"/>
  <c r="AB214"/>
  <c r="AD214"/>
  <c r="AF214"/>
  <c r="AH214"/>
  <c r="AJ214"/>
  <c r="AL214"/>
  <c r="AN214"/>
  <c r="AP214"/>
  <c r="AR214"/>
  <c r="AT214"/>
  <c r="AV214"/>
  <c r="AX214"/>
  <c r="AZ214"/>
  <c r="BB214"/>
  <c r="BD214"/>
  <c r="BF214"/>
  <c r="BH214"/>
  <c r="BJ214"/>
  <c r="BL214"/>
  <c r="BN214"/>
  <c r="BP214"/>
  <c r="BR214"/>
  <c r="BT214"/>
  <c r="BV214"/>
  <c r="BX214"/>
  <c r="BZ214"/>
  <c r="CB214"/>
  <c r="CD214"/>
  <c r="CF214"/>
  <c r="CH214"/>
  <c r="CJ214"/>
  <c r="CL214"/>
  <c r="CN214"/>
  <c r="CP214"/>
  <c r="CR214"/>
  <c r="CT214"/>
  <c r="CV214"/>
  <c r="CX214"/>
  <c r="CZ214"/>
  <c r="DB214"/>
  <c r="DD214"/>
  <c r="DF214"/>
  <c r="DH214"/>
  <c r="DJ214"/>
  <c r="DL214"/>
  <c r="DN214"/>
  <c r="DP214"/>
  <c r="DR214"/>
  <c r="DT214"/>
  <c r="DV214"/>
  <c r="DX214"/>
  <c r="DZ214"/>
  <c r="EB214"/>
  <c r="ED214"/>
  <c r="EF214"/>
  <c r="EH214"/>
  <c r="EJ214"/>
  <c r="EL214"/>
  <c r="EN214"/>
  <c r="EP214"/>
  <c r="ER214"/>
  <c r="ET214"/>
  <c r="EV214"/>
  <c r="EX214"/>
  <c r="EZ214"/>
  <c r="FB214"/>
  <c r="FD214"/>
  <c r="FF214"/>
  <c r="FH214"/>
  <c r="FJ214"/>
  <c r="FL214"/>
  <c r="FN214"/>
  <c r="FP214"/>
  <c r="FR214"/>
  <c r="FT214"/>
  <c r="FV214"/>
  <c r="FX214"/>
  <c r="FZ214"/>
  <c r="GB214"/>
  <c r="GD214"/>
  <c r="GF214"/>
  <c r="GH214"/>
  <c r="GJ214"/>
  <c r="GL214"/>
  <c r="GN214"/>
  <c r="GP214"/>
  <c r="GR214"/>
  <c r="GT214"/>
  <c r="GV214"/>
  <c r="GX214"/>
  <c r="GZ214"/>
  <c r="HB214"/>
  <c r="HD214"/>
  <c r="HF214"/>
  <c r="HH214"/>
  <c r="HJ214"/>
  <c r="HL214"/>
  <c r="HN214"/>
  <c r="HP214"/>
  <c r="HR214"/>
  <c r="HT214"/>
  <c r="HV214"/>
  <c r="HX214"/>
  <c r="HZ214"/>
  <c r="IB214"/>
  <c r="ID214"/>
  <c r="IF214"/>
  <c r="IH214"/>
  <c r="IJ214"/>
  <c r="IL214"/>
  <c r="IN214"/>
  <c r="IP214"/>
  <c r="IR214"/>
  <c r="IT214"/>
  <c r="IV214"/>
  <c r="IX214"/>
  <c r="IZ214"/>
  <c r="JB214"/>
  <c r="JD214"/>
  <c r="JF214"/>
  <c r="JH214"/>
  <c r="AA215"/>
  <c r="AC215"/>
  <c r="AE215"/>
  <c r="AG215"/>
  <c r="AI215"/>
  <c r="AK215"/>
  <c r="AM215"/>
  <c r="AO215"/>
  <c r="AQ215"/>
  <c r="AS215"/>
  <c r="AU215"/>
  <c r="AW215"/>
  <c r="AY215"/>
  <c r="BA215"/>
  <c r="BC215"/>
  <c r="BE215"/>
  <c r="BG215"/>
  <c r="BI215"/>
  <c r="BK215"/>
  <c r="BM215"/>
  <c r="BO215"/>
  <c r="BQ215"/>
  <c r="BS215"/>
  <c r="BU215"/>
  <c r="BW215"/>
  <c r="BY215"/>
  <c r="CA215"/>
  <c r="CC215"/>
  <c r="CE215"/>
  <c r="CG215"/>
  <c r="CI215"/>
  <c r="CK215"/>
  <c r="CM215"/>
  <c r="CO215"/>
  <c r="CQ215"/>
  <c r="CS215"/>
  <c r="CU215"/>
  <c r="CW215"/>
  <c r="CY215"/>
  <c r="DA215"/>
  <c r="DC215"/>
  <c r="DE215"/>
  <c r="DG215"/>
  <c r="DI215"/>
  <c r="DK215"/>
  <c r="DM215"/>
  <c r="DO215"/>
  <c r="DQ215"/>
  <c r="DS215"/>
  <c r="DU215"/>
  <c r="DW215"/>
  <c r="DY215"/>
  <c r="EA215"/>
  <c r="EC215"/>
  <c r="EE215"/>
  <c r="EG215"/>
  <c r="EI215"/>
  <c r="EK215"/>
  <c r="EM215"/>
  <c r="EO215"/>
  <c r="EQ215"/>
  <c r="ES215"/>
  <c r="EU215"/>
  <c r="EW215"/>
  <c r="EY215"/>
  <c r="FA215"/>
  <c r="FC215"/>
  <c r="FE215"/>
  <c r="FG215"/>
  <c r="FI215"/>
  <c r="FK215"/>
  <c r="FM215"/>
  <c r="FO215"/>
  <c r="FQ215"/>
  <c r="FS215"/>
  <c r="FU215"/>
  <c r="FW215"/>
  <c r="FY215"/>
  <c r="GA215"/>
  <c r="GC215"/>
  <c r="GE215"/>
  <c r="GG215"/>
  <c r="GI215"/>
  <c r="GK215"/>
  <c r="GM215"/>
  <c r="GO215"/>
  <c r="GQ215"/>
  <c r="GS215"/>
  <c r="GU215"/>
  <c r="GW215"/>
  <c r="GY215"/>
  <c r="HA215"/>
  <c r="HC215"/>
  <c r="HE215"/>
  <c r="HG215"/>
  <c r="HI215"/>
  <c r="HK215"/>
  <c r="HM215"/>
  <c r="HO215"/>
  <c r="HQ215"/>
  <c r="HS215"/>
  <c r="HU215"/>
  <c r="HW215"/>
  <c r="HY215"/>
  <c r="IA215"/>
  <c r="IC215"/>
  <c r="IE215"/>
  <c r="IG215"/>
  <c r="II215"/>
  <c r="IK215"/>
  <c r="IM215"/>
  <c r="IO215"/>
  <c r="IQ215"/>
  <c r="IS215"/>
  <c r="IU215"/>
  <c r="IW215"/>
  <c r="IY215"/>
  <c r="JA215"/>
  <c r="JC215"/>
  <c r="JE215"/>
  <c r="JG215"/>
  <c r="Z216"/>
  <c r="AB216"/>
  <c r="AD216"/>
  <c r="AF216"/>
  <c r="AH216"/>
  <c r="AJ216"/>
  <c r="AL216"/>
  <c r="AN216"/>
  <c r="AP216"/>
  <c r="AR216"/>
  <c r="AT216"/>
  <c r="AV216"/>
  <c r="AX216"/>
  <c r="AZ216"/>
  <c r="BB216"/>
  <c r="BD216"/>
  <c r="BF216"/>
  <c r="BH216"/>
  <c r="BJ216"/>
  <c r="BL216"/>
  <c r="BN216"/>
  <c r="BP216"/>
  <c r="BR216"/>
  <c r="BT216"/>
  <c r="BV216"/>
  <c r="BX216"/>
  <c r="BZ216"/>
  <c r="CB216"/>
  <c r="CD216"/>
  <c r="CF216"/>
  <c r="CH216"/>
  <c r="CJ216"/>
  <c r="CL216"/>
  <c r="CN216"/>
  <c r="CP216"/>
  <c r="CR216"/>
  <c r="CT216"/>
  <c r="CV216"/>
  <c r="CX216"/>
  <c r="CZ216"/>
  <c r="DB216"/>
  <c r="DD216"/>
  <c r="DF216"/>
  <c r="DH216"/>
  <c r="DJ216"/>
  <c r="DL216"/>
  <c r="DN216"/>
  <c r="DP216"/>
  <c r="DR216"/>
  <c r="DT216"/>
  <c r="DV216"/>
  <c r="DX216"/>
  <c r="DZ216"/>
  <c r="EB216"/>
  <c r="ED216"/>
  <c r="EF216"/>
  <c r="EH216"/>
  <c r="EJ216"/>
  <c r="EL216"/>
  <c r="EN216"/>
  <c r="EP216"/>
  <c r="ER216"/>
  <c r="ET216"/>
  <c r="EV216"/>
  <c r="EX216"/>
  <c r="EZ216"/>
  <c r="FB216"/>
  <c r="FD216"/>
  <c r="FF216"/>
  <c r="FH216"/>
  <c r="FJ216"/>
  <c r="FL216"/>
  <c r="FN216"/>
  <c r="FP216"/>
  <c r="FR216"/>
  <c r="FT216"/>
  <c r="FV216"/>
  <c r="FX216"/>
  <c r="FZ216"/>
  <c r="GB216"/>
  <c r="GD216"/>
  <c r="GF216"/>
  <c r="GH216"/>
  <c r="GJ216"/>
  <c r="GL216"/>
  <c r="GN216"/>
  <c r="GP216"/>
  <c r="GR216"/>
  <c r="GT216"/>
  <c r="GV216"/>
  <c r="GX216"/>
  <c r="GZ216"/>
  <c r="HB216"/>
  <c r="HD216"/>
  <c r="HF216"/>
  <c r="HH216"/>
  <c r="HJ216"/>
  <c r="HL216"/>
  <c r="HN216"/>
  <c r="HP216"/>
  <c r="HR216"/>
  <c r="HT216"/>
  <c r="HV216"/>
  <c r="HX216"/>
  <c r="HZ216"/>
  <c r="IB216"/>
  <c r="ID216"/>
  <c r="IF216"/>
  <c r="IH216"/>
  <c r="IJ216"/>
  <c r="IL216"/>
  <c r="IN216"/>
  <c r="IP216"/>
  <c r="IR216"/>
  <c r="IT216"/>
  <c r="IV216"/>
  <c r="IX216"/>
  <c r="IZ216"/>
  <c r="JB216"/>
  <c r="JD216"/>
  <c r="JF216"/>
  <c r="JH216"/>
  <c r="AA217"/>
  <c r="AC217"/>
  <c r="AE217"/>
  <c r="AG217"/>
  <c r="AI217"/>
  <c r="AK217"/>
  <c r="AM217"/>
  <c r="AO217"/>
  <c r="AQ217"/>
  <c r="AS217"/>
  <c r="AU217"/>
  <c r="AW217"/>
  <c r="AY217"/>
  <c r="BA217"/>
  <c r="BC217"/>
  <c r="BE217"/>
  <c r="BG217"/>
  <c r="BI217"/>
  <c r="BK217"/>
  <c r="BM217"/>
  <c r="BO217"/>
  <c r="BQ217"/>
  <c r="BS217"/>
  <c r="BU217"/>
  <c r="BW217"/>
  <c r="BY217"/>
  <c r="CA217"/>
  <c r="CC217"/>
  <c r="CE217"/>
  <c r="CG217"/>
  <c r="CI217"/>
  <c r="CK217"/>
  <c r="CM217"/>
  <c r="CO217"/>
  <c r="CQ217"/>
  <c r="CS217"/>
  <c r="CU217"/>
  <c r="CW217"/>
  <c r="CY217"/>
  <c r="DA217"/>
  <c r="DC217"/>
  <c r="DE217"/>
  <c r="DG217"/>
  <c r="DI217"/>
  <c r="DK217"/>
  <c r="DM217"/>
  <c r="DO217"/>
  <c r="DQ217"/>
  <c r="DS217"/>
  <c r="DU217"/>
  <c r="DW217"/>
  <c r="DY217"/>
  <c r="EA217"/>
  <c r="EC217"/>
  <c r="EE217"/>
  <c r="EG217"/>
  <c r="EI217"/>
  <c r="EK217"/>
  <c r="EM217"/>
  <c r="EO217"/>
  <c r="EQ217"/>
  <c r="ES217"/>
  <c r="EU217"/>
  <c r="EW217"/>
  <c r="EY217"/>
  <c r="FA217"/>
  <c r="FC217"/>
  <c r="FE217"/>
  <c r="FG217"/>
  <c r="FI217"/>
  <c r="FK217"/>
  <c r="FM217"/>
  <c r="FO217"/>
  <c r="FQ217"/>
  <c r="FS217"/>
  <c r="FU217"/>
  <c r="FW217"/>
  <c r="FY217"/>
  <c r="GA217"/>
  <c r="GC217"/>
  <c r="GE217"/>
  <c r="GG217"/>
  <c r="GI217"/>
  <c r="GK217"/>
  <c r="GM217"/>
  <c r="GO217"/>
  <c r="GQ217"/>
  <c r="GS217"/>
  <c r="GU217"/>
  <c r="GW217"/>
  <c r="GY217"/>
  <c r="HA217"/>
  <c r="HC217"/>
  <c r="HE217"/>
  <c r="HG217"/>
  <c r="HI217"/>
  <c r="HK217"/>
  <c r="HM217"/>
  <c r="HO217"/>
  <c r="HQ217"/>
  <c r="HS217"/>
  <c r="HU217"/>
  <c r="HW217"/>
  <c r="HY217"/>
  <c r="IA217"/>
  <c r="IC217"/>
  <c r="IE217"/>
  <c r="IG217"/>
  <c r="II217"/>
  <c r="IK217"/>
  <c r="IM217"/>
  <c r="IO217"/>
  <c r="IQ217"/>
  <c r="IS217"/>
  <c r="IU217"/>
  <c r="IW217"/>
  <c r="IY217"/>
  <c r="JA217"/>
  <c r="JC217"/>
  <c r="JE217"/>
  <c r="JG217"/>
  <c r="Z218"/>
  <c r="AB218"/>
  <c r="AD218"/>
  <c r="AF218"/>
  <c r="AH218"/>
  <c r="AJ218"/>
  <c r="AL218"/>
  <c r="AN218"/>
  <c r="AP218"/>
  <c r="AR218"/>
  <c r="AT218"/>
  <c r="AV218"/>
  <c r="AX218"/>
  <c r="AZ218"/>
  <c r="BB218"/>
  <c r="BD218"/>
  <c r="BF218"/>
  <c r="BH218"/>
  <c r="BJ218"/>
  <c r="BL218"/>
  <c r="BN218"/>
  <c r="BP218"/>
  <c r="BR218"/>
  <c r="BT218"/>
  <c r="BV218"/>
  <c r="BX218"/>
  <c r="BZ218"/>
  <c r="CB218"/>
  <c r="CD218"/>
  <c r="CF218"/>
  <c r="CH218"/>
  <c r="CJ218"/>
  <c r="CL218"/>
  <c r="CN218"/>
  <c r="CP218"/>
  <c r="CR218"/>
  <c r="CT218"/>
  <c r="CV218"/>
  <c r="CX218"/>
  <c r="CZ218"/>
  <c r="DB218"/>
  <c r="DD218"/>
  <c r="DF218"/>
  <c r="DH218"/>
  <c r="DJ218"/>
  <c r="DL218"/>
  <c r="DN218"/>
  <c r="DP218"/>
  <c r="DR218"/>
  <c r="DT218"/>
  <c r="DV218"/>
  <c r="DX218"/>
  <c r="DZ218"/>
  <c r="EB218"/>
  <c r="ED218"/>
  <c r="EF218"/>
  <c r="EH218"/>
  <c r="EJ218"/>
  <c r="EL218"/>
  <c r="EN218"/>
  <c r="EP218"/>
  <c r="ER218"/>
  <c r="ET218"/>
  <c r="EV218"/>
  <c r="EX218"/>
  <c r="EZ218"/>
  <c r="FB218"/>
  <c r="FD218"/>
  <c r="FF218"/>
  <c r="FH218"/>
  <c r="FJ218"/>
  <c r="FL218"/>
  <c r="FN218"/>
  <c r="FP218"/>
  <c r="FR218"/>
  <c r="FT218"/>
  <c r="FV218"/>
  <c r="FX218"/>
  <c r="FZ218"/>
  <c r="GB218"/>
  <c r="GD218"/>
  <c r="GF218"/>
  <c r="GH218"/>
  <c r="GJ218"/>
  <c r="GL218"/>
  <c r="GN218"/>
  <c r="GP218"/>
  <c r="GR218"/>
  <c r="GT218"/>
  <c r="GV218"/>
  <c r="GX218"/>
  <c r="GZ218"/>
  <c r="HB218"/>
  <c r="HD218"/>
  <c r="HF218"/>
  <c r="HH218"/>
  <c r="HJ218"/>
  <c r="HL218"/>
  <c r="HN218"/>
  <c r="HP218"/>
  <c r="HR218"/>
  <c r="HT218"/>
  <c r="HV218"/>
  <c r="HX218"/>
  <c r="HZ218"/>
  <c r="IB218"/>
  <c r="ID218"/>
  <c r="IF218"/>
  <c r="IH218"/>
  <c r="IJ218"/>
  <c r="IL218"/>
  <c r="IN218"/>
  <c r="IP218"/>
  <c r="IR218"/>
  <c r="IT218"/>
  <c r="IV218"/>
  <c r="IX218"/>
  <c r="IZ218"/>
  <c r="JB218"/>
  <c r="JD218"/>
  <c r="JF218"/>
  <c r="JH218"/>
  <c r="AA219"/>
  <c r="AC219"/>
  <c r="AE219"/>
  <c r="AG219"/>
  <c r="AI219"/>
  <c r="AK219"/>
  <c r="AM219"/>
  <c r="AO219"/>
  <c r="AQ219"/>
  <c r="AS219"/>
  <c r="AU219"/>
  <c r="AW219"/>
  <c r="AY219"/>
  <c r="BA219"/>
  <c r="BC219"/>
  <c r="BE219"/>
  <c r="BG219"/>
  <c r="BI219"/>
  <c r="BK219"/>
  <c r="BM219"/>
  <c r="BO219"/>
  <c r="BQ219"/>
  <c r="BS219"/>
  <c r="BU219"/>
  <c r="BW219"/>
  <c r="BY219"/>
  <c r="CA219"/>
  <c r="CC219"/>
  <c r="CE219"/>
  <c r="CG219"/>
  <c r="CI219"/>
  <c r="CK219"/>
  <c r="CM219"/>
  <c r="CO219"/>
  <c r="CQ219"/>
  <c r="CS219"/>
  <c r="CU219"/>
  <c r="CW219"/>
  <c r="CY219"/>
  <c r="DA219"/>
  <c r="DC219"/>
  <c r="DE219"/>
  <c r="DG219"/>
  <c r="DI219"/>
  <c r="DK219"/>
  <c r="DM219"/>
  <c r="DO219"/>
  <c r="DQ219"/>
  <c r="DS219"/>
  <c r="DU219"/>
  <c r="DW219"/>
  <c r="DY219"/>
  <c r="EA219"/>
  <c r="EC219"/>
  <c r="EE219"/>
  <c r="EG219"/>
  <c r="EI219"/>
  <c r="EK219"/>
  <c r="EM219"/>
  <c r="EO219"/>
  <c r="EQ219"/>
  <c r="ES219"/>
  <c r="EU219"/>
  <c r="EW219"/>
  <c r="EY219"/>
  <c r="FA219"/>
  <c r="FC219"/>
  <c r="FE219"/>
  <c r="FG219"/>
  <c r="FI219"/>
  <c r="FK219"/>
  <c r="FM219"/>
  <c r="FO219"/>
  <c r="FQ219"/>
  <c r="FS219"/>
  <c r="FU219"/>
  <c r="FW219"/>
  <c r="FY219"/>
  <c r="GA219"/>
  <c r="GC219"/>
  <c r="GE219"/>
  <c r="GG219"/>
  <c r="GI219"/>
  <c r="GK219"/>
  <c r="GM219"/>
  <c r="GO219"/>
  <c r="GQ219"/>
  <c r="GS219"/>
  <c r="GU219"/>
  <c r="GW219"/>
  <c r="GY219"/>
  <c r="HA219"/>
  <c r="HC219"/>
  <c r="HE219"/>
  <c r="HG219"/>
  <c r="HI219"/>
  <c r="HK219"/>
  <c r="HM219"/>
  <c r="HO219"/>
  <c r="HQ219"/>
  <c r="HS219"/>
  <c r="HU219"/>
  <c r="HW219"/>
  <c r="HY219"/>
  <c r="IA219"/>
  <c r="IC219"/>
  <c r="IE219"/>
  <c r="IG219"/>
  <c r="II219"/>
  <c r="IK219"/>
  <c r="IM219"/>
  <c r="IO219"/>
  <c r="IQ219"/>
  <c r="IS219"/>
  <c r="IU219"/>
  <c r="IW219"/>
  <c r="IY219"/>
  <c r="JA219"/>
  <c r="JC219"/>
  <c r="JE219"/>
  <c r="JG219"/>
  <c r="IX222"/>
  <c r="IZ222"/>
  <c r="JB222"/>
  <c r="JD222"/>
  <c r="JF222"/>
  <c r="JH222"/>
  <c r="JJ222"/>
  <c r="JL222"/>
  <c r="JN222"/>
  <c r="JP222"/>
  <c r="JR222"/>
  <c r="JT222"/>
  <c r="IY223"/>
  <c r="JC223"/>
  <c r="JG223"/>
  <c r="JK223"/>
  <c r="JO223"/>
  <c r="IZ224"/>
  <c r="JD224"/>
  <c r="JL224"/>
  <c r="JP224"/>
  <c r="JT224"/>
  <c r="IW225"/>
  <c r="JA225"/>
  <c r="JE225"/>
  <c r="JI225"/>
  <c r="JM225"/>
  <c r="JT223"/>
  <c r="JR223"/>
  <c r="JP223"/>
  <c r="JN223"/>
  <c r="JL223"/>
  <c r="JJ223"/>
  <c r="JG224"/>
  <c r="JE224"/>
  <c r="JC224"/>
  <c r="JA224"/>
  <c r="IY224"/>
  <c r="IW224"/>
  <c r="JT225"/>
  <c r="JR225"/>
  <c r="JP225"/>
  <c r="JN225"/>
  <c r="JL225"/>
  <c r="JJ225"/>
  <c r="JH226"/>
  <c r="JF226"/>
  <c r="JD226"/>
  <c r="JB226"/>
  <c r="IZ226"/>
  <c r="IX226"/>
  <c r="JG226"/>
  <c r="JE226"/>
  <c r="JC226"/>
  <c r="JA226"/>
  <c r="IY226"/>
  <c r="IW226"/>
  <c r="JS227"/>
  <c r="JQ227"/>
  <c r="JO227"/>
  <c r="JM227"/>
  <c r="JK227"/>
  <c r="JI227"/>
  <c r="JT227"/>
  <c r="JR227"/>
  <c r="JP227"/>
  <c r="JN227"/>
  <c r="JL227"/>
  <c r="JJ227"/>
  <c r="JH228"/>
  <c r="JF228"/>
  <c r="JD228"/>
  <c r="JB228"/>
  <c r="IZ228"/>
  <c r="IX228"/>
  <c r="JG228"/>
  <c r="JE228"/>
  <c r="JC228"/>
  <c r="JA228"/>
  <c r="IY228"/>
  <c r="IW228"/>
  <c r="JS229"/>
  <c r="JQ229"/>
  <c r="JO229"/>
  <c r="JM229"/>
  <c r="JK229"/>
  <c r="JI229"/>
  <c r="JT229"/>
  <c r="JR229"/>
  <c r="JP229"/>
  <c r="JN229"/>
  <c r="JL229"/>
  <c r="JJ229"/>
  <c r="JH230"/>
  <c r="JF230"/>
  <c r="JD230"/>
  <c r="JB230"/>
  <c r="IZ230"/>
  <c r="IX230"/>
  <c r="JG230"/>
  <c r="JE230"/>
  <c r="JC230"/>
  <c r="JA230"/>
  <c r="IY230"/>
  <c r="IW230"/>
  <c r="JS231"/>
  <c r="JQ231"/>
  <c r="JO231"/>
  <c r="JM231"/>
  <c r="JK231"/>
  <c r="JI231"/>
  <c r="JT231"/>
  <c r="JR231"/>
  <c r="JP231"/>
  <c r="JN231"/>
  <c r="JL231"/>
  <c r="JJ231"/>
  <c r="JH208" i="7"/>
  <c r="JF208"/>
  <c r="JD208"/>
  <c r="JB208"/>
  <c r="IZ208"/>
  <c r="IX208"/>
  <c r="JG208"/>
  <c r="JC208"/>
  <c r="IY208"/>
  <c r="JE208"/>
  <c r="IW208"/>
  <c r="JA208"/>
  <c r="AA202"/>
  <c r="AY202"/>
  <c r="BW202"/>
  <c r="CU202"/>
  <c r="DS202"/>
  <c r="EQ202"/>
  <c r="FO202"/>
  <c r="GM202"/>
  <c r="HK202"/>
  <c r="II202"/>
  <c r="AL203"/>
  <c r="JH191"/>
  <c r="JF191"/>
  <c r="JD191"/>
  <c r="JB191"/>
  <c r="IZ191"/>
  <c r="IX191"/>
  <c r="JG191"/>
  <c r="JE191"/>
  <c r="JC191"/>
  <c r="JA191"/>
  <c r="IY191"/>
  <c r="IW191"/>
  <c r="JH193"/>
  <c r="JF193"/>
  <c r="JD193"/>
  <c r="JB193"/>
  <c r="IZ193"/>
  <c r="IX193"/>
  <c r="JG193"/>
  <c r="JE193"/>
  <c r="JC193"/>
  <c r="JA193"/>
  <c r="IY193"/>
  <c r="IW193"/>
  <c r="JH195"/>
  <c r="JF195"/>
  <c r="JD195"/>
  <c r="JB195"/>
  <c r="IZ195"/>
  <c r="IX195"/>
  <c r="JG195"/>
  <c r="JE195"/>
  <c r="JC195"/>
  <c r="JA195"/>
  <c r="IY195"/>
  <c r="IW195"/>
  <c r="JH197"/>
  <c r="JF197"/>
  <c r="JD197"/>
  <c r="JB197"/>
  <c r="IZ197"/>
  <c r="IX197"/>
  <c r="JE197"/>
  <c r="JA197"/>
  <c r="IW197"/>
  <c r="JG197"/>
  <c r="JC197"/>
  <c r="IY197"/>
  <c r="JH199"/>
  <c r="JF199"/>
  <c r="JD199"/>
  <c r="JB199"/>
  <c r="IZ199"/>
  <c r="IX199"/>
  <c r="JG199"/>
  <c r="JC199"/>
  <c r="IY199"/>
  <c r="JE199"/>
  <c r="JA199"/>
  <c r="IW199"/>
  <c r="AC210" i="6"/>
  <c r="AE210"/>
  <c r="AG210"/>
  <c r="AI210"/>
  <c r="AK210"/>
  <c r="AO210"/>
  <c r="AQ210"/>
  <c r="AS210"/>
  <c r="AU210"/>
  <c r="AW210"/>
  <c r="BA210"/>
  <c r="BC210"/>
  <c r="BE210"/>
  <c r="BG210"/>
  <c r="BI210"/>
  <c r="BM210"/>
  <c r="BO210"/>
  <c r="BQ210"/>
  <c r="BS210"/>
  <c r="BU210"/>
  <c r="BY210"/>
  <c r="CA210"/>
  <c r="CC210"/>
  <c r="CE210"/>
  <c r="CG210"/>
  <c r="CK210"/>
  <c r="CM210"/>
  <c r="CO210"/>
  <c r="CQ210"/>
  <c r="CS210"/>
  <c r="CW210"/>
  <c r="CY210"/>
  <c r="DA210"/>
  <c r="DC210"/>
  <c r="DE210"/>
  <c r="DI210"/>
  <c r="DK210"/>
  <c r="DM210"/>
  <c r="DO210"/>
  <c r="DQ210"/>
  <c r="DU210"/>
  <c r="DW210"/>
  <c r="DY210"/>
  <c r="EA210"/>
  <c r="EC210"/>
  <c r="EG210"/>
  <c r="EI210"/>
  <c r="EK210"/>
  <c r="EM210"/>
  <c r="EO210"/>
  <c r="ES210"/>
  <c r="EU210"/>
  <c r="EW210"/>
  <c r="EY210"/>
  <c r="FA210"/>
  <c r="FE210"/>
  <c r="FG210"/>
  <c r="FI210"/>
  <c r="FK210"/>
  <c r="FM210"/>
  <c r="FQ210"/>
  <c r="FS210"/>
  <c r="FU210"/>
  <c r="FW210"/>
  <c r="FY210"/>
  <c r="GC210"/>
  <c r="GE210"/>
  <c r="GG210"/>
  <c r="GI210"/>
  <c r="GK210"/>
  <c r="GO210"/>
  <c r="GQ210"/>
  <c r="GS210"/>
  <c r="GU210"/>
  <c r="GW210"/>
  <c r="HA210"/>
  <c r="HC210"/>
  <c r="HE210"/>
  <c r="HG210"/>
  <c r="HI210"/>
  <c r="HM210"/>
  <c r="HO210"/>
  <c r="HQ210"/>
  <c r="HS210"/>
  <c r="HU210"/>
  <c r="HY210"/>
  <c r="IA210"/>
  <c r="IC210"/>
  <c r="IE210"/>
  <c r="IG210"/>
  <c r="IK210"/>
  <c r="IM210"/>
  <c r="IO210"/>
  <c r="IQ210"/>
  <c r="IS210"/>
  <c r="IW210"/>
  <c r="IY210"/>
  <c r="JA210"/>
  <c r="JC210"/>
  <c r="JE210"/>
  <c r="AB211"/>
  <c r="AD211"/>
  <c r="AF211"/>
  <c r="AH211"/>
  <c r="AJ211"/>
  <c r="AN211"/>
  <c r="AP211"/>
  <c r="AR211"/>
  <c r="AT211"/>
  <c r="AV211"/>
  <c r="AX211"/>
  <c r="BB211"/>
  <c r="BD211"/>
  <c r="BF211"/>
  <c r="BH211"/>
  <c r="BJ211"/>
  <c r="BN211"/>
  <c r="BP211"/>
  <c r="BR211"/>
  <c r="BT211"/>
  <c r="BV211"/>
  <c r="BZ211"/>
  <c r="CB211"/>
  <c r="CD211"/>
  <c r="CF211"/>
  <c r="CH211"/>
  <c r="CL211"/>
  <c r="CN211"/>
  <c r="CP211"/>
  <c r="CR211"/>
  <c r="CT211"/>
  <c r="CX211"/>
  <c r="CZ211"/>
  <c r="DB211"/>
  <c r="DD211"/>
  <c r="DF211"/>
  <c r="DJ211"/>
  <c r="DL211"/>
  <c r="DN211"/>
  <c r="DP211"/>
  <c r="DR211"/>
  <c r="DV211"/>
  <c r="DX211"/>
  <c r="DZ211"/>
  <c r="EB211"/>
  <c r="ED211"/>
  <c r="EH211"/>
  <c r="EJ211"/>
  <c r="EL211"/>
  <c r="EN211"/>
  <c r="EP211"/>
  <c r="ET211"/>
  <c r="EV211"/>
  <c r="EX211"/>
  <c r="EZ211"/>
  <c r="FB211"/>
  <c r="FF211"/>
  <c r="FH211"/>
  <c r="FJ211"/>
  <c r="FL211"/>
  <c r="FN211"/>
  <c r="FR211"/>
  <c r="FT211"/>
  <c r="FV211"/>
  <c r="FX211"/>
  <c r="FZ211"/>
  <c r="GD211"/>
  <c r="GF211"/>
  <c r="GH211"/>
  <c r="GJ211"/>
  <c r="GL211"/>
  <c r="GP211"/>
  <c r="GR211"/>
  <c r="GT211"/>
  <c r="GV211"/>
  <c r="GX211"/>
  <c r="HB211"/>
  <c r="HD211"/>
  <c r="HF211"/>
  <c r="HH211"/>
  <c r="HJ211"/>
  <c r="HN211"/>
  <c r="HP211"/>
  <c r="HR211"/>
  <c r="HT211"/>
  <c r="HV211"/>
  <c r="HZ211"/>
  <c r="IB211"/>
  <c r="ID211"/>
  <c r="IF211"/>
  <c r="IH211"/>
  <c r="IL211"/>
  <c r="IN211"/>
  <c r="IP211"/>
  <c r="IR211"/>
  <c r="IT211"/>
  <c r="IX211"/>
  <c r="IZ211"/>
  <c r="JB211"/>
  <c r="JD211"/>
  <c r="JF211"/>
  <c r="AC212"/>
  <c r="AE212"/>
  <c r="AG212"/>
  <c r="AI212"/>
  <c r="AK212"/>
  <c r="AO212"/>
  <c r="AQ212"/>
  <c r="AS212"/>
  <c r="AU212"/>
  <c r="AW212"/>
  <c r="BA212"/>
  <c r="BC212"/>
  <c r="BE212"/>
  <c r="BG212"/>
  <c r="BI212"/>
  <c r="BM212"/>
  <c r="BO212"/>
  <c r="BQ212"/>
  <c r="BS212"/>
  <c r="BU212"/>
  <c r="BY212"/>
  <c r="CA212"/>
  <c r="CC212"/>
  <c r="CE212"/>
  <c r="CG212"/>
  <c r="CK212"/>
  <c r="CM212"/>
  <c r="CO212"/>
  <c r="CQ212"/>
  <c r="CS212"/>
  <c r="CW212"/>
  <c r="CY212"/>
  <c r="DA212"/>
  <c r="DC212"/>
  <c r="DE212"/>
  <c r="DI212"/>
  <c r="DK212"/>
  <c r="DM212"/>
  <c r="DO212"/>
  <c r="DQ212"/>
  <c r="DU212"/>
  <c r="DW212"/>
  <c r="DY212"/>
  <c r="EA212"/>
  <c r="EC212"/>
  <c r="EG212"/>
  <c r="EI212"/>
  <c r="EK212"/>
  <c r="EM212"/>
  <c r="EO212"/>
  <c r="ES212"/>
  <c r="EU212"/>
  <c r="EW212"/>
  <c r="EY212"/>
  <c r="FA212"/>
  <c r="FE212"/>
  <c r="FG212"/>
  <c r="FI212"/>
  <c r="FK212"/>
  <c r="FM212"/>
  <c r="FQ212"/>
  <c r="FS212"/>
  <c r="FU212"/>
  <c r="FW212"/>
  <c r="FY212"/>
  <c r="GC212"/>
  <c r="GE212"/>
  <c r="GG212"/>
  <c r="GI212"/>
  <c r="GK212"/>
  <c r="GO212"/>
  <c r="GQ212"/>
  <c r="GS212"/>
  <c r="GU212"/>
  <c r="GW212"/>
  <c r="HA212"/>
  <c r="HC212"/>
  <c r="HE212"/>
  <c r="HG212"/>
  <c r="HI212"/>
  <c r="HM212"/>
  <c r="HO212"/>
  <c r="HQ212"/>
  <c r="HS212"/>
  <c r="HU212"/>
  <c r="HY212"/>
  <c r="IA212"/>
  <c r="IC212"/>
  <c r="IE212"/>
  <c r="IG212"/>
  <c r="IK212"/>
  <c r="IM212"/>
  <c r="IO212"/>
  <c r="IQ212"/>
  <c r="IS212"/>
  <c r="IW212"/>
  <c r="IY212"/>
  <c r="JA212"/>
  <c r="JC212"/>
  <c r="JE212"/>
  <c r="AB213"/>
  <c r="AD213"/>
  <c r="AF213"/>
  <c r="AH213"/>
  <c r="AJ213"/>
  <c r="AN213"/>
  <c r="AP213"/>
  <c r="AR213"/>
  <c r="AT213"/>
  <c r="AV213"/>
  <c r="AX213"/>
  <c r="BB213"/>
  <c r="BD213"/>
  <c r="BF213"/>
  <c r="BH213"/>
  <c r="BJ213"/>
  <c r="BN213"/>
  <c r="BP213"/>
  <c r="BR213"/>
  <c r="BT213"/>
  <c r="BV213"/>
  <c r="BZ213"/>
  <c r="CB213"/>
  <c r="CD213"/>
  <c r="CF213"/>
  <c r="CH213"/>
  <c r="CL213"/>
  <c r="CN213"/>
  <c r="CP213"/>
  <c r="CR213"/>
  <c r="CT213"/>
  <c r="CX213"/>
  <c r="CZ213"/>
  <c r="DB213"/>
  <c r="DD213"/>
  <c r="DF213"/>
  <c r="DJ213"/>
  <c r="DL213"/>
  <c r="DN213"/>
  <c r="DP213"/>
  <c r="DR213"/>
  <c r="DV213"/>
  <c r="DX213"/>
  <c r="DZ213"/>
  <c r="EB213"/>
  <c r="ED213"/>
  <c r="EH213"/>
  <c r="EJ213"/>
  <c r="EL213"/>
  <c r="EN213"/>
  <c r="EP213"/>
  <c r="ET213"/>
  <c r="EV213"/>
  <c r="EX213"/>
  <c r="EZ213"/>
  <c r="FB213"/>
  <c r="FF213"/>
  <c r="FH213"/>
  <c r="FJ213"/>
  <c r="FL213"/>
  <c r="FN213"/>
  <c r="FR213"/>
  <c r="FT213"/>
  <c r="FV213"/>
  <c r="FX213"/>
  <c r="FZ213"/>
  <c r="GD213"/>
  <c r="GF213"/>
  <c r="GH213"/>
  <c r="GJ213"/>
  <c r="GL213"/>
  <c r="GP213"/>
  <c r="GR213"/>
  <c r="GT213"/>
  <c r="GV213"/>
  <c r="GX213"/>
  <c r="HB213"/>
  <c r="HD213"/>
  <c r="HF213"/>
  <c r="HH213"/>
  <c r="HJ213"/>
  <c r="HN213"/>
  <c r="HP213"/>
  <c r="HR213"/>
  <c r="HT213"/>
  <c r="HV213"/>
  <c r="HZ213"/>
  <c r="IB213"/>
  <c r="ID213"/>
  <c r="IF213"/>
  <c r="IH213"/>
  <c r="IL213"/>
  <c r="IN213"/>
  <c r="IP213"/>
  <c r="IR213"/>
  <c r="IT213"/>
  <c r="IX213"/>
  <c r="IZ213"/>
  <c r="JB213"/>
  <c r="JD213"/>
  <c r="JF213"/>
  <c r="AC214"/>
  <c r="AE214"/>
  <c r="AG214"/>
  <c r="AI214"/>
  <c r="AK214"/>
  <c r="AO214"/>
  <c r="AQ214"/>
  <c r="AS214"/>
  <c r="AU214"/>
  <c r="AW214"/>
  <c r="BA214"/>
  <c r="BC214"/>
  <c r="BE214"/>
  <c r="BG214"/>
  <c r="BI214"/>
  <c r="BM214"/>
  <c r="BO214"/>
  <c r="BQ214"/>
  <c r="BS214"/>
  <c r="BU214"/>
  <c r="BY214"/>
  <c r="CA214"/>
  <c r="CC214"/>
  <c r="CE214"/>
  <c r="CG214"/>
  <c r="CK214"/>
  <c r="CM214"/>
  <c r="CO214"/>
  <c r="CQ214"/>
  <c r="CS214"/>
  <c r="CW214"/>
  <c r="CY214"/>
  <c r="DA214"/>
  <c r="DC214"/>
  <c r="DE214"/>
  <c r="DI214"/>
  <c r="DK214"/>
  <c r="DM214"/>
  <c r="DO214"/>
  <c r="DQ214"/>
  <c r="DU214"/>
  <c r="DW214"/>
  <c r="DY214"/>
  <c r="EA214"/>
  <c r="EC214"/>
  <c r="EG214"/>
  <c r="EI214"/>
  <c r="EK214"/>
  <c r="EM214"/>
  <c r="EO214"/>
  <c r="ES214"/>
  <c r="EU214"/>
  <c r="EW214"/>
  <c r="EY214"/>
  <c r="FA214"/>
  <c r="FE214"/>
  <c r="FG214"/>
  <c r="FI214"/>
  <c r="FK214"/>
  <c r="FM214"/>
  <c r="FQ214"/>
  <c r="FS214"/>
  <c r="FU214"/>
  <c r="FW214"/>
  <c r="FY214"/>
  <c r="GC214"/>
  <c r="GE214"/>
  <c r="GG214"/>
  <c r="GI214"/>
  <c r="GK214"/>
  <c r="GO214"/>
  <c r="GQ214"/>
  <c r="GS214"/>
  <c r="GU214"/>
  <c r="GW214"/>
  <c r="HA214"/>
  <c r="HC214"/>
  <c r="HE214"/>
  <c r="HG214"/>
  <c r="HI214"/>
  <c r="HM214"/>
  <c r="HO214"/>
  <c r="HQ214"/>
  <c r="HS214"/>
  <c r="HU214"/>
  <c r="HY214"/>
  <c r="IA214"/>
  <c r="IC214"/>
  <c r="IE214"/>
  <c r="IG214"/>
  <c r="IK214"/>
  <c r="IM214"/>
  <c r="IO214"/>
  <c r="IQ214"/>
  <c r="IS214"/>
  <c r="IW214"/>
  <c r="IY214"/>
  <c r="JA214"/>
  <c r="JC214"/>
  <c r="JE214"/>
  <c r="AB215"/>
  <c r="AD215"/>
  <c r="AF215"/>
  <c r="AH215"/>
  <c r="AJ215"/>
  <c r="AN215"/>
  <c r="AP215"/>
  <c r="AR215"/>
  <c r="AT215"/>
  <c r="AV215"/>
  <c r="AX215"/>
  <c r="BB215"/>
  <c r="BD215"/>
  <c r="BF215"/>
  <c r="BH215"/>
  <c r="BJ215"/>
  <c r="BN215"/>
  <c r="BP215"/>
  <c r="BR215"/>
  <c r="BT215"/>
  <c r="BV215"/>
  <c r="BZ215"/>
  <c r="CB215"/>
  <c r="CD215"/>
  <c r="CF215"/>
  <c r="CH215"/>
  <c r="CL215"/>
  <c r="CN215"/>
  <c r="CP215"/>
  <c r="CR215"/>
  <c r="CT215"/>
  <c r="CX215"/>
  <c r="CZ215"/>
  <c r="DB215"/>
  <c r="DD215"/>
  <c r="DF215"/>
  <c r="DJ215"/>
  <c r="DL215"/>
  <c r="DN215"/>
  <c r="DP215"/>
  <c r="DR215"/>
  <c r="DV215"/>
  <c r="DX215"/>
  <c r="DZ215"/>
  <c r="EB215"/>
  <c r="ED215"/>
  <c r="EH215"/>
  <c r="EJ215"/>
  <c r="EL215"/>
  <c r="EN215"/>
  <c r="EP215"/>
  <c r="ET215"/>
  <c r="EV215"/>
  <c r="EX215"/>
  <c r="EZ215"/>
  <c r="FB215"/>
  <c r="FF215"/>
  <c r="FH215"/>
  <c r="FJ215"/>
  <c r="FL215"/>
  <c r="FN215"/>
  <c r="FR215"/>
  <c r="FT215"/>
  <c r="FV215"/>
  <c r="FX215"/>
  <c r="FZ215"/>
  <c r="GD215"/>
  <c r="GF215"/>
  <c r="GH215"/>
  <c r="GJ215"/>
  <c r="GL215"/>
  <c r="GP215"/>
  <c r="GR215"/>
  <c r="GT215"/>
  <c r="GV215"/>
  <c r="GX215"/>
  <c r="HB215"/>
  <c r="HD215"/>
  <c r="HF215"/>
  <c r="HH215"/>
  <c r="HJ215"/>
  <c r="HN215"/>
  <c r="HP215"/>
  <c r="HR215"/>
  <c r="HT215"/>
  <c r="HV215"/>
  <c r="HZ215"/>
  <c r="IB215"/>
  <c r="ID215"/>
  <c r="IF215"/>
  <c r="IH215"/>
  <c r="IL215"/>
  <c r="IN215"/>
  <c r="IP215"/>
  <c r="IR215"/>
  <c r="IT215"/>
  <c r="IX215"/>
  <c r="IZ215"/>
  <c r="JB215"/>
  <c r="JD215"/>
  <c r="JF215"/>
  <c r="AC216"/>
  <c r="AE216"/>
  <c r="AG216"/>
  <c r="AI216"/>
  <c r="AK216"/>
  <c r="AO216"/>
  <c r="AQ216"/>
  <c r="AS216"/>
  <c r="AU216"/>
  <c r="AW216"/>
  <c r="BA216"/>
  <c r="BC216"/>
  <c r="BE216"/>
  <c r="BG216"/>
  <c r="BI216"/>
  <c r="BM216"/>
  <c r="BO216"/>
  <c r="BQ216"/>
  <c r="BS216"/>
  <c r="BU216"/>
  <c r="BY216"/>
  <c r="CA216"/>
  <c r="CC216"/>
  <c r="CE216"/>
  <c r="CG216"/>
  <c r="CK216"/>
  <c r="CM216"/>
  <c r="CO216"/>
  <c r="CQ216"/>
  <c r="CS216"/>
  <c r="CW216"/>
  <c r="CY216"/>
  <c r="DA216"/>
  <c r="DC216"/>
  <c r="DE216"/>
  <c r="DI216"/>
  <c r="DK216"/>
  <c r="DM216"/>
  <c r="DO216"/>
  <c r="DQ216"/>
  <c r="DU216"/>
  <c r="DW216"/>
  <c r="DY216"/>
  <c r="EA216"/>
  <c r="EC216"/>
  <c r="EG216"/>
  <c r="EI216"/>
  <c r="EK216"/>
  <c r="EM216"/>
  <c r="EO216"/>
  <c r="ES216"/>
  <c r="EU216"/>
  <c r="EW216"/>
  <c r="EY216"/>
  <c r="FA216"/>
  <c r="FE216"/>
  <c r="FG216"/>
  <c r="FI216"/>
  <c r="FK216"/>
  <c r="FM216"/>
  <c r="FQ216"/>
  <c r="FS216"/>
  <c r="FU216"/>
  <c r="FW216"/>
  <c r="FY216"/>
  <c r="GC216"/>
  <c r="GE216"/>
  <c r="GG216"/>
  <c r="GI216"/>
  <c r="GK216"/>
  <c r="GO216"/>
  <c r="GQ216"/>
  <c r="GS216"/>
  <c r="GU216"/>
  <c r="GW216"/>
  <c r="HA216"/>
  <c r="HC216"/>
  <c r="HE216"/>
  <c r="HG216"/>
  <c r="HI216"/>
  <c r="HM216"/>
  <c r="HO216"/>
  <c r="HQ216"/>
  <c r="HS216"/>
  <c r="HU216"/>
  <c r="HY216"/>
  <c r="IA216"/>
  <c r="IC216"/>
  <c r="IE216"/>
  <c r="IG216"/>
  <c r="IK216"/>
  <c r="IM216"/>
  <c r="IO216"/>
  <c r="IQ216"/>
  <c r="IS216"/>
  <c r="IW216"/>
  <c r="IY216"/>
  <c r="JA216"/>
  <c r="JC216"/>
  <c r="JE216"/>
  <c r="AB217"/>
  <c r="AD217"/>
  <c r="AF217"/>
  <c r="AH217"/>
  <c r="AJ217"/>
  <c r="AN217"/>
  <c r="AP217"/>
  <c r="AR217"/>
  <c r="AT217"/>
  <c r="AV217"/>
  <c r="AX217"/>
  <c r="BB217"/>
  <c r="BD217"/>
  <c r="BF217"/>
  <c r="BH217"/>
  <c r="BJ217"/>
  <c r="BN217"/>
  <c r="BP217"/>
  <c r="BR217"/>
  <c r="BT217"/>
  <c r="BV217"/>
  <c r="BZ217"/>
  <c r="CB217"/>
  <c r="CD217"/>
  <c r="CF217"/>
  <c r="CH217"/>
  <c r="CL217"/>
  <c r="CN217"/>
  <c r="CP217"/>
  <c r="CR217"/>
  <c r="CT217"/>
  <c r="CX217"/>
  <c r="CZ217"/>
  <c r="DB217"/>
  <c r="DD217"/>
  <c r="DF217"/>
  <c r="DJ217"/>
  <c r="DL217"/>
  <c r="DN217"/>
  <c r="DP217"/>
  <c r="DR217"/>
  <c r="DV217"/>
  <c r="DX217"/>
  <c r="DZ217"/>
  <c r="EB217"/>
  <c r="ED217"/>
  <c r="EH217"/>
  <c r="EJ217"/>
  <c r="EL217"/>
  <c r="EN217"/>
  <c r="EP217"/>
  <c r="ET217"/>
  <c r="EV217"/>
  <c r="EX217"/>
  <c r="EZ217"/>
  <c r="FB217"/>
  <c r="FF217"/>
  <c r="FH217"/>
  <c r="FJ217"/>
  <c r="FL217"/>
  <c r="FN217"/>
  <c r="FR217"/>
  <c r="FT217"/>
  <c r="FV217"/>
  <c r="FX217"/>
  <c r="FZ217"/>
  <c r="GD217"/>
  <c r="GF217"/>
  <c r="GH217"/>
  <c r="GJ217"/>
  <c r="GL217"/>
  <c r="GP217"/>
  <c r="GR217"/>
  <c r="GT217"/>
  <c r="GV217"/>
  <c r="GX217"/>
  <c r="HB217"/>
  <c r="HD217"/>
  <c r="HF217"/>
  <c r="HH217"/>
  <c r="HJ217"/>
  <c r="HN217"/>
  <c r="HP217"/>
  <c r="HR217"/>
  <c r="HT217"/>
  <c r="HV217"/>
  <c r="HZ217"/>
  <c r="IB217"/>
  <c r="ID217"/>
  <c r="IF217"/>
  <c r="IH217"/>
  <c r="IL217"/>
  <c r="IN217"/>
  <c r="IP217"/>
  <c r="IR217"/>
  <c r="IT217"/>
  <c r="IX217"/>
  <c r="IZ217"/>
  <c r="JB217"/>
  <c r="JD217"/>
  <c r="JF217"/>
  <c r="AC218"/>
  <c r="AE218"/>
  <c r="AG218"/>
  <c r="AI218"/>
  <c r="AK218"/>
  <c r="AO218"/>
  <c r="AQ218"/>
  <c r="AS218"/>
  <c r="AU218"/>
  <c r="AW218"/>
  <c r="BA218"/>
  <c r="BC218"/>
  <c r="BE218"/>
  <c r="BG218"/>
  <c r="BI218"/>
  <c r="BM218"/>
  <c r="BO218"/>
  <c r="BQ218"/>
  <c r="BS218"/>
  <c r="BU218"/>
  <c r="BY218"/>
  <c r="CA218"/>
  <c r="CC218"/>
  <c r="CE218"/>
  <c r="CG218"/>
  <c r="CK218"/>
  <c r="CM218"/>
  <c r="CO218"/>
  <c r="CQ218"/>
  <c r="CS218"/>
  <c r="CW218"/>
  <c r="CY218"/>
  <c r="DA218"/>
  <c r="DC218"/>
  <c r="DE218"/>
  <c r="DI218"/>
  <c r="DK218"/>
  <c r="DM218"/>
  <c r="DO218"/>
  <c r="DQ218"/>
  <c r="DU218"/>
  <c r="DW218"/>
  <c r="DY218"/>
  <c r="EA218"/>
  <c r="EC218"/>
  <c r="EG218"/>
  <c r="EI218"/>
  <c r="EK218"/>
  <c r="EM218"/>
  <c r="EO218"/>
  <c r="ES218"/>
  <c r="EU218"/>
  <c r="EW218"/>
  <c r="EY218"/>
  <c r="FA218"/>
  <c r="FE218"/>
  <c r="FG218"/>
  <c r="FI218"/>
  <c r="FK218"/>
  <c r="FM218"/>
  <c r="FQ218"/>
  <c r="FS218"/>
  <c r="FU218"/>
  <c r="FW218"/>
  <c r="FY218"/>
  <c r="GC218"/>
  <c r="GE218"/>
  <c r="GG218"/>
  <c r="GI218"/>
  <c r="GK218"/>
  <c r="GO218"/>
  <c r="GQ218"/>
  <c r="GS218"/>
  <c r="GU218"/>
  <c r="GW218"/>
  <c r="HA218"/>
  <c r="HC218"/>
  <c r="HE218"/>
  <c r="HG218"/>
  <c r="HI218"/>
  <c r="HM218"/>
  <c r="HO218"/>
  <c r="HQ218"/>
  <c r="HS218"/>
  <c r="HU218"/>
  <c r="HY218"/>
  <c r="IA218"/>
  <c r="IC218"/>
  <c r="IE218"/>
  <c r="IG218"/>
  <c r="IK218"/>
  <c r="IM218"/>
  <c r="IO218"/>
  <c r="IQ218"/>
  <c r="IS218"/>
  <c r="IW218"/>
  <c r="IY218"/>
  <c r="JA218"/>
  <c r="JC218"/>
  <c r="JE218"/>
  <c r="AB219"/>
  <c r="AD219"/>
  <c r="AF219"/>
  <c r="AH219"/>
  <c r="AJ219"/>
  <c r="AN219"/>
  <c r="AP219"/>
  <c r="AR219"/>
  <c r="AT219"/>
  <c r="AV219"/>
  <c r="AX219"/>
  <c r="BB219"/>
  <c r="BD219"/>
  <c r="BF219"/>
  <c r="BH219"/>
  <c r="BJ219"/>
  <c r="BN219"/>
  <c r="BP219"/>
  <c r="BR219"/>
  <c r="BT219"/>
  <c r="BV219"/>
  <c r="BZ219"/>
  <c r="CB219"/>
  <c r="CD219"/>
  <c r="CF219"/>
  <c r="CH219"/>
  <c r="CL219"/>
  <c r="CN219"/>
  <c r="CP219"/>
  <c r="CR219"/>
  <c r="CT219"/>
  <c r="CX219"/>
  <c r="CZ219"/>
  <c r="DB219"/>
  <c r="DD219"/>
  <c r="DF219"/>
  <c r="DJ219"/>
  <c r="DL219"/>
  <c r="DN219"/>
  <c r="DP219"/>
  <c r="DR219"/>
  <c r="DV219"/>
  <c r="DX219"/>
  <c r="DZ219"/>
  <c r="EB219"/>
  <c r="ED219"/>
  <c r="EH219"/>
  <c r="EJ219"/>
  <c r="EL219"/>
  <c r="EN219"/>
  <c r="EP219"/>
  <c r="ET219"/>
  <c r="EV219"/>
  <c r="EX219"/>
  <c r="EZ219"/>
  <c r="FB219"/>
  <c r="FF219"/>
  <c r="FH219"/>
  <c r="FJ219"/>
  <c r="FL219"/>
  <c r="FN219"/>
  <c r="FR219"/>
  <c r="FT219"/>
  <c r="FV219"/>
  <c r="FX219"/>
  <c r="FZ219"/>
  <c r="GD219"/>
  <c r="GF219"/>
  <c r="GH219"/>
  <c r="GJ219"/>
  <c r="GL219"/>
  <c r="GP219"/>
  <c r="GR219"/>
  <c r="GT219"/>
  <c r="GV219"/>
  <c r="GX219"/>
  <c r="HB219"/>
  <c r="HD219"/>
  <c r="HF219"/>
  <c r="HH219"/>
  <c r="HJ219"/>
  <c r="HN219"/>
  <c r="HP219"/>
  <c r="HR219"/>
  <c r="HT219"/>
  <c r="HV219"/>
  <c r="HZ219"/>
  <c r="IB219"/>
  <c r="ID219"/>
  <c r="IF219"/>
  <c r="IH219"/>
  <c r="IL219"/>
  <c r="IN219"/>
  <c r="IP219"/>
  <c r="IR219"/>
  <c r="IT219"/>
  <c r="IX219"/>
  <c r="IZ219"/>
  <c r="JB219"/>
  <c r="JD219"/>
  <c r="JF219"/>
  <c r="IW222"/>
  <c r="IY222"/>
  <c r="JA222"/>
  <c r="JC222"/>
  <c r="JE222"/>
  <c r="JI222"/>
  <c r="JK222"/>
  <c r="JM222"/>
  <c r="JO222"/>
  <c r="JQ222"/>
  <c r="IW223"/>
  <c r="JA223"/>
  <c r="JE223"/>
  <c r="JI223"/>
  <c r="JM223"/>
  <c r="JQ223"/>
  <c r="IX224"/>
  <c r="JB224"/>
  <c r="JF224"/>
  <c r="JJ224"/>
  <c r="JN224"/>
  <c r="JR224"/>
  <c r="IY225"/>
  <c r="JC225"/>
  <c r="JG225"/>
  <c r="JK225"/>
  <c r="JO225"/>
  <c r="JS225"/>
  <c r="BK191" i="7"/>
  <c r="BK203" s="1"/>
  <c r="BI191"/>
  <c r="BI203" s="1"/>
  <c r="BG191"/>
  <c r="BG203" s="1"/>
  <c r="BE191"/>
  <c r="BE203" s="1"/>
  <c r="BC191"/>
  <c r="BC203" s="1"/>
  <c r="CJ191"/>
  <c r="CJ203" s="1"/>
  <c r="CH191"/>
  <c r="CH203" s="1"/>
  <c r="CF191"/>
  <c r="CF203" s="1"/>
  <c r="CD191"/>
  <c r="CD203" s="1"/>
  <c r="CB191"/>
  <c r="CB203" s="1"/>
  <c r="CI191"/>
  <c r="CI203" s="1"/>
  <c r="CG191"/>
  <c r="CG203" s="1"/>
  <c r="CE191"/>
  <c r="CE203" s="1"/>
  <c r="CC191"/>
  <c r="CC203" s="1"/>
  <c r="CA191"/>
  <c r="CA203" s="1"/>
  <c r="BY191"/>
  <c r="BY203" s="1"/>
  <c r="DH191"/>
  <c r="DH203" s="1"/>
  <c r="DF191"/>
  <c r="DF203" s="1"/>
  <c r="DD191"/>
  <c r="DD203" s="1"/>
  <c r="DB191"/>
  <c r="DB203" s="1"/>
  <c r="CZ191"/>
  <c r="CZ203" s="1"/>
  <c r="CX191"/>
  <c r="CX203" s="1"/>
  <c r="DG191"/>
  <c r="DG203" s="1"/>
  <c r="DE191"/>
  <c r="DE203" s="1"/>
  <c r="DC191"/>
  <c r="DC203" s="1"/>
  <c r="DA191"/>
  <c r="DA203" s="1"/>
  <c r="CY191"/>
  <c r="CY203" s="1"/>
  <c r="CW191"/>
  <c r="CW203" s="1"/>
  <c r="EF191"/>
  <c r="EF203" s="1"/>
  <c r="ED191"/>
  <c r="ED203" s="1"/>
  <c r="EB191"/>
  <c r="EB203" s="1"/>
  <c r="DZ191"/>
  <c r="DZ203" s="1"/>
  <c r="DX191"/>
  <c r="DX203" s="1"/>
  <c r="DV191"/>
  <c r="DV203" s="1"/>
  <c r="EE191"/>
  <c r="EE203" s="1"/>
  <c r="EC191"/>
  <c r="EC203" s="1"/>
  <c r="EA191"/>
  <c r="EA203" s="1"/>
  <c r="DY191"/>
  <c r="DY203" s="1"/>
  <c r="DW191"/>
  <c r="DW203" s="1"/>
  <c r="DU191"/>
  <c r="DU203" s="1"/>
  <c r="FD191"/>
  <c r="FD203" s="1"/>
  <c r="FB191"/>
  <c r="FB203" s="1"/>
  <c r="EZ191"/>
  <c r="EZ203" s="1"/>
  <c r="EX191"/>
  <c r="EX203" s="1"/>
  <c r="EV191"/>
  <c r="EV203" s="1"/>
  <c r="ET191"/>
  <c r="ET203" s="1"/>
  <c r="FC191"/>
  <c r="FC203" s="1"/>
  <c r="FA191"/>
  <c r="FA203" s="1"/>
  <c r="EY191"/>
  <c r="EY203" s="1"/>
  <c r="EW191"/>
  <c r="EW203" s="1"/>
  <c r="EU191"/>
  <c r="EU203" s="1"/>
  <c r="ES191"/>
  <c r="ES203" s="1"/>
  <c r="GB191"/>
  <c r="GB203" s="1"/>
  <c r="FZ191"/>
  <c r="FZ203" s="1"/>
  <c r="FX191"/>
  <c r="FX203" s="1"/>
  <c r="FV191"/>
  <c r="FV203" s="1"/>
  <c r="FT191"/>
  <c r="FT203" s="1"/>
  <c r="FR191"/>
  <c r="FR203" s="1"/>
  <c r="GA191"/>
  <c r="GA203" s="1"/>
  <c r="FY191"/>
  <c r="FY203" s="1"/>
  <c r="FW191"/>
  <c r="FW203" s="1"/>
  <c r="FU191"/>
  <c r="FU203" s="1"/>
  <c r="FS191"/>
  <c r="FS203" s="1"/>
  <c r="FQ191"/>
  <c r="FQ203" s="1"/>
  <c r="GZ191"/>
  <c r="GZ203" s="1"/>
  <c r="GX191"/>
  <c r="GX203" s="1"/>
  <c r="GV191"/>
  <c r="GV203" s="1"/>
  <c r="GT191"/>
  <c r="GT203" s="1"/>
  <c r="GR191"/>
  <c r="GR203" s="1"/>
  <c r="GP191"/>
  <c r="GP203" s="1"/>
  <c r="GY191"/>
  <c r="GY203" s="1"/>
  <c r="GW191"/>
  <c r="GW203" s="1"/>
  <c r="GU191"/>
  <c r="GU203" s="1"/>
  <c r="GS191"/>
  <c r="GS203" s="1"/>
  <c r="GQ191"/>
  <c r="GQ203" s="1"/>
  <c r="GO191"/>
  <c r="GO203" s="1"/>
  <c r="HX191"/>
  <c r="HX203" s="1"/>
  <c r="HV191"/>
  <c r="HV203" s="1"/>
  <c r="HT191"/>
  <c r="HT203" s="1"/>
  <c r="HR191"/>
  <c r="HR203" s="1"/>
  <c r="HP191"/>
  <c r="HP203" s="1"/>
  <c r="HN191"/>
  <c r="HN203" s="1"/>
  <c r="HW191"/>
  <c r="HW203" s="1"/>
  <c r="HU191"/>
  <c r="HU203" s="1"/>
  <c r="HS191"/>
  <c r="HS203" s="1"/>
  <c r="HQ191"/>
  <c r="HQ203" s="1"/>
  <c r="HO191"/>
  <c r="HO203" s="1"/>
  <c r="HM191"/>
  <c r="HM203" s="1"/>
  <c r="IV191"/>
  <c r="IV203" s="1"/>
  <c r="IT191"/>
  <c r="IT203" s="1"/>
  <c r="IR191"/>
  <c r="IR203" s="1"/>
  <c r="IP191"/>
  <c r="IP203" s="1"/>
  <c r="IN191"/>
  <c r="IN203" s="1"/>
  <c r="IL191"/>
  <c r="IL203" s="1"/>
  <c r="IU191"/>
  <c r="IU203" s="1"/>
  <c r="IS191"/>
  <c r="IS203" s="1"/>
  <c r="IQ191"/>
  <c r="IQ203" s="1"/>
  <c r="IO191"/>
  <c r="IO203" s="1"/>
  <c r="IM191"/>
  <c r="IM203" s="1"/>
  <c r="IK191"/>
  <c r="IK203" s="1"/>
  <c r="AA192"/>
  <c r="AA204" s="1"/>
  <c r="Z192"/>
  <c r="Z204" s="1"/>
  <c r="AY192"/>
  <c r="AY204" s="1"/>
  <c r="AW192"/>
  <c r="AW204" s="1"/>
  <c r="AU192"/>
  <c r="AU204" s="1"/>
  <c r="AS192"/>
  <c r="AS204" s="1"/>
  <c r="AQ192"/>
  <c r="AQ204" s="1"/>
  <c r="AO192"/>
  <c r="AO204" s="1"/>
  <c r="AZ192"/>
  <c r="AZ204" s="1"/>
  <c r="AX192"/>
  <c r="AX204" s="1"/>
  <c r="AV192"/>
  <c r="AV204" s="1"/>
  <c r="AT192"/>
  <c r="AT204" s="1"/>
  <c r="AR192"/>
  <c r="AR204" s="1"/>
  <c r="AP192"/>
  <c r="AP204" s="1"/>
  <c r="AN192"/>
  <c r="AN204" s="1"/>
  <c r="BW192"/>
  <c r="BW204" s="1"/>
  <c r="BU192"/>
  <c r="BU204" s="1"/>
  <c r="BS192"/>
  <c r="BS204" s="1"/>
  <c r="BQ192"/>
  <c r="BQ204" s="1"/>
  <c r="BO192"/>
  <c r="BO204" s="1"/>
  <c r="BM192"/>
  <c r="BM204" s="1"/>
  <c r="BX192"/>
  <c r="BX204" s="1"/>
  <c r="BV192"/>
  <c r="BV204" s="1"/>
  <c r="BT192"/>
  <c r="BT204" s="1"/>
  <c r="BR192"/>
  <c r="BR204" s="1"/>
  <c r="BP192"/>
  <c r="BP204" s="1"/>
  <c r="BN192"/>
  <c r="BN204" s="1"/>
  <c r="CU192"/>
  <c r="CU204" s="1"/>
  <c r="CS192"/>
  <c r="CS204" s="1"/>
  <c r="CQ192"/>
  <c r="CQ204" s="1"/>
  <c r="CO192"/>
  <c r="CO204" s="1"/>
  <c r="CM192"/>
  <c r="CM204" s="1"/>
  <c r="CK192"/>
  <c r="CK204" s="1"/>
  <c r="CV192"/>
  <c r="CV204" s="1"/>
  <c r="CT192"/>
  <c r="CT204" s="1"/>
  <c r="CR192"/>
  <c r="CR204" s="1"/>
  <c r="CP192"/>
  <c r="CP204" s="1"/>
  <c r="CN192"/>
  <c r="CN204" s="1"/>
  <c r="CL192"/>
  <c r="CL204" s="1"/>
  <c r="DS192"/>
  <c r="DS204" s="1"/>
  <c r="DQ192"/>
  <c r="DQ204" s="1"/>
  <c r="DO192"/>
  <c r="DO204" s="1"/>
  <c r="DM192"/>
  <c r="DM204" s="1"/>
  <c r="DK192"/>
  <c r="DK204" s="1"/>
  <c r="DI192"/>
  <c r="DI204" s="1"/>
  <c r="DT192"/>
  <c r="DT204" s="1"/>
  <c r="DR192"/>
  <c r="DR204" s="1"/>
  <c r="DP192"/>
  <c r="DP204" s="1"/>
  <c r="DN192"/>
  <c r="DN204" s="1"/>
  <c r="DL192"/>
  <c r="DL204" s="1"/>
  <c r="DJ192"/>
  <c r="DJ204" s="1"/>
  <c r="EQ192"/>
  <c r="EQ204" s="1"/>
  <c r="EO192"/>
  <c r="EO204" s="1"/>
  <c r="EM192"/>
  <c r="EM204" s="1"/>
  <c r="EK192"/>
  <c r="EK204" s="1"/>
  <c r="EI192"/>
  <c r="EI204" s="1"/>
  <c r="EG192"/>
  <c r="EG204" s="1"/>
  <c r="ER192"/>
  <c r="ER204" s="1"/>
  <c r="EP192"/>
  <c r="EP204" s="1"/>
  <c r="EN192"/>
  <c r="EN204" s="1"/>
  <c r="EL192"/>
  <c r="EL204" s="1"/>
  <c r="EJ192"/>
  <c r="EJ204" s="1"/>
  <c r="EH192"/>
  <c r="EH204" s="1"/>
  <c r="FO192"/>
  <c r="FO204" s="1"/>
  <c r="FM192"/>
  <c r="FM204" s="1"/>
  <c r="FK192"/>
  <c r="FK204" s="1"/>
  <c r="FI192"/>
  <c r="FI204" s="1"/>
  <c r="FG192"/>
  <c r="FG204" s="1"/>
  <c r="FE192"/>
  <c r="FE204" s="1"/>
  <c r="FP192"/>
  <c r="FP204" s="1"/>
  <c r="FN192"/>
  <c r="FN204" s="1"/>
  <c r="FL192"/>
  <c r="FL204" s="1"/>
  <c r="FJ192"/>
  <c r="FJ204" s="1"/>
  <c r="FH192"/>
  <c r="FH204" s="1"/>
  <c r="FF192"/>
  <c r="FF204" s="1"/>
  <c r="GM192"/>
  <c r="GM204" s="1"/>
  <c r="GK192"/>
  <c r="GK204" s="1"/>
  <c r="GI192"/>
  <c r="GI204" s="1"/>
  <c r="GG192"/>
  <c r="GG204" s="1"/>
  <c r="GE192"/>
  <c r="GE204" s="1"/>
  <c r="GC192"/>
  <c r="GC204" s="1"/>
  <c r="GN192"/>
  <c r="GN204" s="1"/>
  <c r="GL192"/>
  <c r="GL204" s="1"/>
  <c r="GJ192"/>
  <c r="GJ204" s="1"/>
  <c r="GH192"/>
  <c r="GH204" s="1"/>
  <c r="GF192"/>
  <c r="GF204" s="1"/>
  <c r="GD192"/>
  <c r="GD204" s="1"/>
  <c r="HK192"/>
  <c r="HK204" s="1"/>
  <c r="HI192"/>
  <c r="HI204" s="1"/>
  <c r="HG192"/>
  <c r="HG204" s="1"/>
  <c r="HE192"/>
  <c r="HE204" s="1"/>
  <c r="HC192"/>
  <c r="HC204" s="1"/>
  <c r="HA192"/>
  <c r="HA204" s="1"/>
  <c r="HL192"/>
  <c r="HL204" s="1"/>
  <c r="HJ192"/>
  <c r="HJ204" s="1"/>
  <c r="HH192"/>
  <c r="HH204" s="1"/>
  <c r="HF192"/>
  <c r="HF204" s="1"/>
  <c r="HD192"/>
  <c r="HD204" s="1"/>
  <c r="HB192"/>
  <c r="HB204" s="1"/>
  <c r="II192"/>
  <c r="II204" s="1"/>
  <c r="IG192"/>
  <c r="IG204" s="1"/>
  <c r="IE192"/>
  <c r="IE204" s="1"/>
  <c r="IC192"/>
  <c r="IC204" s="1"/>
  <c r="IA192"/>
  <c r="IA204" s="1"/>
  <c r="HY192"/>
  <c r="HY204" s="1"/>
  <c r="IJ192"/>
  <c r="IJ204" s="1"/>
  <c r="IH192"/>
  <c r="IH204" s="1"/>
  <c r="IF192"/>
  <c r="IF204" s="1"/>
  <c r="ID192"/>
  <c r="ID204" s="1"/>
  <c r="IB192"/>
  <c r="IB204" s="1"/>
  <c r="HZ192"/>
  <c r="HZ204" s="1"/>
  <c r="AL193"/>
  <c r="AL205" s="1"/>
  <c r="AJ193"/>
  <c r="AJ205" s="1"/>
  <c r="AH193"/>
  <c r="AH205" s="1"/>
  <c r="AF193"/>
  <c r="AF205" s="1"/>
  <c r="AD193"/>
  <c r="AD205" s="1"/>
  <c r="AB193"/>
  <c r="AB205" s="1"/>
  <c r="AM193"/>
  <c r="AM205" s="1"/>
  <c r="AK193"/>
  <c r="AK205" s="1"/>
  <c r="AI193"/>
  <c r="AI205" s="1"/>
  <c r="AG193"/>
  <c r="AG205" s="1"/>
  <c r="AE193"/>
  <c r="AE205" s="1"/>
  <c r="AC193"/>
  <c r="AC205" s="1"/>
  <c r="BL193"/>
  <c r="BL205" s="1"/>
  <c r="BJ193"/>
  <c r="BJ205" s="1"/>
  <c r="BH193"/>
  <c r="BH205" s="1"/>
  <c r="BF193"/>
  <c r="BF205" s="1"/>
  <c r="BD193"/>
  <c r="BD205" s="1"/>
  <c r="BB193"/>
  <c r="BB205" s="1"/>
  <c r="BK193"/>
  <c r="BK205" s="1"/>
  <c r="BI193"/>
  <c r="BI205" s="1"/>
  <c r="BG193"/>
  <c r="BG205" s="1"/>
  <c r="BE193"/>
  <c r="BE205" s="1"/>
  <c r="BC193"/>
  <c r="BC205" s="1"/>
  <c r="BA193"/>
  <c r="BA205" s="1"/>
  <c r="CJ193"/>
  <c r="CJ205" s="1"/>
  <c r="CH193"/>
  <c r="CH205" s="1"/>
  <c r="CF193"/>
  <c r="CF205" s="1"/>
  <c r="CD193"/>
  <c r="CD205" s="1"/>
  <c r="CB193"/>
  <c r="CB205" s="1"/>
  <c r="BZ193"/>
  <c r="BZ205" s="1"/>
  <c r="CI193"/>
  <c r="CI205" s="1"/>
  <c r="CG193"/>
  <c r="CG205" s="1"/>
  <c r="CE193"/>
  <c r="CE205" s="1"/>
  <c r="CC193"/>
  <c r="CC205" s="1"/>
  <c r="CA193"/>
  <c r="CA205" s="1"/>
  <c r="BY193"/>
  <c r="BY205" s="1"/>
  <c r="DH193"/>
  <c r="DH205" s="1"/>
  <c r="DF193"/>
  <c r="DF205" s="1"/>
  <c r="DD193"/>
  <c r="DD205" s="1"/>
  <c r="DB193"/>
  <c r="DB205" s="1"/>
  <c r="CZ193"/>
  <c r="CZ205" s="1"/>
  <c r="CX193"/>
  <c r="CX205" s="1"/>
  <c r="DG193"/>
  <c r="DG205" s="1"/>
  <c r="DE193"/>
  <c r="DE205" s="1"/>
  <c r="DC193"/>
  <c r="DC205" s="1"/>
  <c r="DA193"/>
  <c r="DA205" s="1"/>
  <c r="CY193"/>
  <c r="CY205" s="1"/>
  <c r="CW193"/>
  <c r="CW205" s="1"/>
  <c r="EF193"/>
  <c r="EF205" s="1"/>
  <c r="ED193"/>
  <c r="ED205" s="1"/>
  <c r="EB193"/>
  <c r="EB205" s="1"/>
  <c r="DZ193"/>
  <c r="DZ205" s="1"/>
  <c r="DX193"/>
  <c r="DX205" s="1"/>
  <c r="DV193"/>
  <c r="DV205" s="1"/>
  <c r="EE193"/>
  <c r="EE205" s="1"/>
  <c r="EC193"/>
  <c r="EC205" s="1"/>
  <c r="EA193"/>
  <c r="EA205" s="1"/>
  <c r="DY193"/>
  <c r="DY205" s="1"/>
  <c r="DW193"/>
  <c r="DW205" s="1"/>
  <c r="DU193"/>
  <c r="DU205" s="1"/>
  <c r="FD193"/>
  <c r="FD205" s="1"/>
  <c r="FB193"/>
  <c r="FB205" s="1"/>
  <c r="EZ193"/>
  <c r="EZ205" s="1"/>
  <c r="EX193"/>
  <c r="EX205" s="1"/>
  <c r="EV193"/>
  <c r="EV205" s="1"/>
  <c r="ET193"/>
  <c r="ET205" s="1"/>
  <c r="FC193"/>
  <c r="FC205" s="1"/>
  <c r="FA193"/>
  <c r="FA205" s="1"/>
  <c r="EY193"/>
  <c r="EY205" s="1"/>
  <c r="EW193"/>
  <c r="EW205" s="1"/>
  <c r="EU193"/>
  <c r="EU205" s="1"/>
  <c r="ES193"/>
  <c r="ES205" s="1"/>
  <c r="GB193"/>
  <c r="GB205" s="1"/>
  <c r="FZ193"/>
  <c r="FZ205" s="1"/>
  <c r="FX193"/>
  <c r="FX205" s="1"/>
  <c r="FV193"/>
  <c r="FV205" s="1"/>
  <c r="FT193"/>
  <c r="FT205" s="1"/>
  <c r="FR193"/>
  <c r="FR205" s="1"/>
  <c r="GA193"/>
  <c r="GA205" s="1"/>
  <c r="FY193"/>
  <c r="FY205" s="1"/>
  <c r="FW193"/>
  <c r="FW205" s="1"/>
  <c r="FU193"/>
  <c r="FU205" s="1"/>
  <c r="FS193"/>
  <c r="FS205" s="1"/>
  <c r="FQ193"/>
  <c r="FQ205" s="1"/>
  <c r="GZ193"/>
  <c r="GZ205" s="1"/>
  <c r="GX193"/>
  <c r="GX205" s="1"/>
  <c r="GV193"/>
  <c r="GV205" s="1"/>
  <c r="GT193"/>
  <c r="GT205" s="1"/>
  <c r="GR193"/>
  <c r="GR205" s="1"/>
  <c r="GP193"/>
  <c r="GP205" s="1"/>
  <c r="GY193"/>
  <c r="GY205" s="1"/>
  <c r="GW193"/>
  <c r="GW205" s="1"/>
  <c r="GU193"/>
  <c r="GU205" s="1"/>
  <c r="GS193"/>
  <c r="GS205" s="1"/>
  <c r="GQ193"/>
  <c r="GQ205" s="1"/>
  <c r="GO193"/>
  <c r="GO205" s="1"/>
  <c r="HX193"/>
  <c r="HX205" s="1"/>
  <c r="HV193"/>
  <c r="HV205" s="1"/>
  <c r="HT193"/>
  <c r="HT205" s="1"/>
  <c r="HR193"/>
  <c r="HR205" s="1"/>
  <c r="HP193"/>
  <c r="HP205" s="1"/>
  <c r="HN193"/>
  <c r="HN205" s="1"/>
  <c r="HW193"/>
  <c r="HW205" s="1"/>
  <c r="HU193"/>
  <c r="HU205" s="1"/>
  <c r="HS193"/>
  <c r="HS205" s="1"/>
  <c r="HQ193"/>
  <c r="HQ205" s="1"/>
  <c r="HO193"/>
  <c r="HO205" s="1"/>
  <c r="HM193"/>
  <c r="HM205" s="1"/>
  <c r="IV193"/>
  <c r="IV205" s="1"/>
  <c r="IT193"/>
  <c r="IT205" s="1"/>
  <c r="IR193"/>
  <c r="IR205" s="1"/>
  <c r="IP193"/>
  <c r="IP205" s="1"/>
  <c r="IN193"/>
  <c r="IN205" s="1"/>
  <c r="IL193"/>
  <c r="IL205" s="1"/>
  <c r="IU193"/>
  <c r="IU205" s="1"/>
  <c r="IS193"/>
  <c r="IS205" s="1"/>
  <c r="IQ193"/>
  <c r="IQ205" s="1"/>
  <c r="IO193"/>
  <c r="IO205" s="1"/>
  <c r="IM193"/>
  <c r="IM205" s="1"/>
  <c r="IK193"/>
  <c r="IK205" s="1"/>
  <c r="AA194"/>
  <c r="AA206" s="1"/>
  <c r="Z194"/>
  <c r="Z206" s="1"/>
  <c r="AY194"/>
  <c r="AY206" s="1"/>
  <c r="AW194"/>
  <c r="AW206" s="1"/>
  <c r="AU194"/>
  <c r="AU206" s="1"/>
  <c r="AS194"/>
  <c r="AS206" s="1"/>
  <c r="AQ194"/>
  <c r="AQ206" s="1"/>
  <c r="AO194"/>
  <c r="AO206" s="1"/>
  <c r="AZ194"/>
  <c r="AZ206" s="1"/>
  <c r="AX194"/>
  <c r="AX206" s="1"/>
  <c r="AV194"/>
  <c r="AV206" s="1"/>
  <c r="AT194"/>
  <c r="AT206" s="1"/>
  <c r="AR194"/>
  <c r="AR206" s="1"/>
  <c r="AP194"/>
  <c r="AP206" s="1"/>
  <c r="AN194"/>
  <c r="AN206" s="1"/>
  <c r="BW194"/>
  <c r="BW206" s="1"/>
  <c r="BU194"/>
  <c r="BU206" s="1"/>
  <c r="BS194"/>
  <c r="BS206" s="1"/>
  <c r="BQ194"/>
  <c r="BQ206" s="1"/>
  <c r="BO194"/>
  <c r="BO206" s="1"/>
  <c r="BM194"/>
  <c r="BM206" s="1"/>
  <c r="BX194"/>
  <c r="BX206" s="1"/>
  <c r="BV194"/>
  <c r="BV206" s="1"/>
  <c r="BT194"/>
  <c r="BT206" s="1"/>
  <c r="BR194"/>
  <c r="BR206" s="1"/>
  <c r="BP194"/>
  <c r="BP206" s="1"/>
  <c r="BN194"/>
  <c r="BN206" s="1"/>
  <c r="CU194"/>
  <c r="CU206" s="1"/>
  <c r="CS194"/>
  <c r="CS206" s="1"/>
  <c r="CQ194"/>
  <c r="CQ206" s="1"/>
  <c r="CO194"/>
  <c r="CO206" s="1"/>
  <c r="CM194"/>
  <c r="CM206" s="1"/>
  <c r="CK194"/>
  <c r="CK206" s="1"/>
  <c r="CV194"/>
  <c r="CV206" s="1"/>
  <c r="CT194"/>
  <c r="CT206" s="1"/>
  <c r="CR194"/>
  <c r="CR206" s="1"/>
  <c r="CP194"/>
  <c r="CP206" s="1"/>
  <c r="CN194"/>
  <c r="CN206" s="1"/>
  <c r="CL194"/>
  <c r="CL206" s="1"/>
  <c r="DS194"/>
  <c r="DS206" s="1"/>
  <c r="DQ194"/>
  <c r="DQ206" s="1"/>
  <c r="DO194"/>
  <c r="DO206" s="1"/>
  <c r="DM194"/>
  <c r="DM206" s="1"/>
  <c r="DK194"/>
  <c r="DK206" s="1"/>
  <c r="DI194"/>
  <c r="DI206" s="1"/>
  <c r="DT194"/>
  <c r="DT206" s="1"/>
  <c r="DR194"/>
  <c r="DR206" s="1"/>
  <c r="DP194"/>
  <c r="DP206" s="1"/>
  <c r="DN194"/>
  <c r="DN206" s="1"/>
  <c r="DL194"/>
  <c r="DL206" s="1"/>
  <c r="DJ194"/>
  <c r="DJ206" s="1"/>
  <c r="EQ194"/>
  <c r="EQ206" s="1"/>
  <c r="EO194"/>
  <c r="EO206" s="1"/>
  <c r="EM194"/>
  <c r="EM206" s="1"/>
  <c r="EK194"/>
  <c r="EK206" s="1"/>
  <c r="EI194"/>
  <c r="EI206" s="1"/>
  <c r="EG194"/>
  <c r="EG206" s="1"/>
  <c r="ER194"/>
  <c r="ER206" s="1"/>
  <c r="EP194"/>
  <c r="EP206" s="1"/>
  <c r="EN194"/>
  <c r="EN206" s="1"/>
  <c r="EL194"/>
  <c r="EL206" s="1"/>
  <c r="EJ194"/>
  <c r="EJ206" s="1"/>
  <c r="EH194"/>
  <c r="EH206" s="1"/>
  <c r="FO194"/>
  <c r="FO206" s="1"/>
  <c r="FM194"/>
  <c r="FM206" s="1"/>
  <c r="FK194"/>
  <c r="FK206" s="1"/>
  <c r="FI194"/>
  <c r="FI206" s="1"/>
  <c r="FG194"/>
  <c r="FG206" s="1"/>
  <c r="FE194"/>
  <c r="FE206" s="1"/>
  <c r="FP194"/>
  <c r="FP206" s="1"/>
  <c r="FN194"/>
  <c r="FN206" s="1"/>
  <c r="FL194"/>
  <c r="FL206" s="1"/>
  <c r="FJ194"/>
  <c r="FJ206" s="1"/>
  <c r="FH194"/>
  <c r="FH206" s="1"/>
  <c r="FF194"/>
  <c r="FF206" s="1"/>
  <c r="GM194"/>
  <c r="GM206" s="1"/>
  <c r="GK194"/>
  <c r="GK206" s="1"/>
  <c r="GI194"/>
  <c r="GI206" s="1"/>
  <c r="GG194"/>
  <c r="GG206" s="1"/>
  <c r="GE194"/>
  <c r="GE206" s="1"/>
  <c r="GC194"/>
  <c r="GC206" s="1"/>
  <c r="GN194"/>
  <c r="GN206" s="1"/>
  <c r="GL194"/>
  <c r="GL206" s="1"/>
  <c r="GJ194"/>
  <c r="GJ206" s="1"/>
  <c r="GH194"/>
  <c r="GH206" s="1"/>
  <c r="GF194"/>
  <c r="GF206" s="1"/>
  <c r="GD194"/>
  <c r="GD206" s="1"/>
  <c r="HK194"/>
  <c r="HK206" s="1"/>
  <c r="HI194"/>
  <c r="HI206" s="1"/>
  <c r="HG194"/>
  <c r="HG206" s="1"/>
  <c r="HE194"/>
  <c r="HE206" s="1"/>
  <c r="HC194"/>
  <c r="HC206" s="1"/>
  <c r="HA194"/>
  <c r="HA206" s="1"/>
  <c r="HL194"/>
  <c r="HL206" s="1"/>
  <c r="HJ194"/>
  <c r="HJ206" s="1"/>
  <c r="HH194"/>
  <c r="HH206" s="1"/>
  <c r="HF194"/>
  <c r="HF206" s="1"/>
  <c r="HD194"/>
  <c r="HD206" s="1"/>
  <c r="HB194"/>
  <c r="HB206" s="1"/>
  <c r="II194"/>
  <c r="II206" s="1"/>
  <c r="IG194"/>
  <c r="IG206" s="1"/>
  <c r="IE194"/>
  <c r="IE206" s="1"/>
  <c r="IC194"/>
  <c r="IC206" s="1"/>
  <c r="IA194"/>
  <c r="IA206" s="1"/>
  <c r="HY194"/>
  <c r="HY206" s="1"/>
  <c r="IJ194"/>
  <c r="IJ206" s="1"/>
  <c r="IH194"/>
  <c r="IH206" s="1"/>
  <c r="IF194"/>
  <c r="IF206" s="1"/>
  <c r="ID194"/>
  <c r="ID206" s="1"/>
  <c r="IB194"/>
  <c r="IB206" s="1"/>
  <c r="HZ194"/>
  <c r="HZ206" s="1"/>
  <c r="AL195"/>
  <c r="AL207" s="1"/>
  <c r="AJ195"/>
  <c r="AJ207" s="1"/>
  <c r="AH195"/>
  <c r="AH207" s="1"/>
  <c r="AF195"/>
  <c r="AF207" s="1"/>
  <c r="AD195"/>
  <c r="AD207" s="1"/>
  <c r="AB195"/>
  <c r="AB207" s="1"/>
  <c r="AM195"/>
  <c r="AM207" s="1"/>
  <c r="AK195"/>
  <c r="AK207" s="1"/>
  <c r="AI195"/>
  <c r="AI207" s="1"/>
  <c r="AG195"/>
  <c r="AG207" s="1"/>
  <c r="AE195"/>
  <c r="AE207" s="1"/>
  <c r="AC195"/>
  <c r="AC207" s="1"/>
  <c r="BL195"/>
  <c r="BL207" s="1"/>
  <c r="BJ195"/>
  <c r="BJ207" s="1"/>
  <c r="BH195"/>
  <c r="BH207" s="1"/>
  <c r="BF195"/>
  <c r="BF207" s="1"/>
  <c r="BD195"/>
  <c r="BD207" s="1"/>
  <c r="BB195"/>
  <c r="BB207" s="1"/>
  <c r="BK195"/>
  <c r="BK207" s="1"/>
  <c r="BI195"/>
  <c r="BI207" s="1"/>
  <c r="BG195"/>
  <c r="BG207" s="1"/>
  <c r="BE195"/>
  <c r="BE207" s="1"/>
  <c r="BC195"/>
  <c r="BC207" s="1"/>
  <c r="BA195"/>
  <c r="BA207" s="1"/>
  <c r="CJ195"/>
  <c r="CJ207" s="1"/>
  <c r="CH195"/>
  <c r="CH207" s="1"/>
  <c r="CF195"/>
  <c r="CF207" s="1"/>
  <c r="CD195"/>
  <c r="CD207" s="1"/>
  <c r="CB195"/>
  <c r="CB207" s="1"/>
  <c r="BZ195"/>
  <c r="BZ207" s="1"/>
  <c r="CI195"/>
  <c r="CI207" s="1"/>
  <c r="CG195"/>
  <c r="CG207" s="1"/>
  <c r="CE195"/>
  <c r="CE207" s="1"/>
  <c r="CC195"/>
  <c r="CC207" s="1"/>
  <c r="CA195"/>
  <c r="CA207" s="1"/>
  <c r="BY195"/>
  <c r="BY207" s="1"/>
  <c r="DH195"/>
  <c r="DH207" s="1"/>
  <c r="DF195"/>
  <c r="DF207" s="1"/>
  <c r="DD195"/>
  <c r="DD207" s="1"/>
  <c r="DB195"/>
  <c r="DB207" s="1"/>
  <c r="CZ195"/>
  <c r="CZ207" s="1"/>
  <c r="CX195"/>
  <c r="CX207" s="1"/>
  <c r="DG195"/>
  <c r="DG207" s="1"/>
  <c r="DE195"/>
  <c r="DE207" s="1"/>
  <c r="DC195"/>
  <c r="DC207" s="1"/>
  <c r="DA195"/>
  <c r="DA207" s="1"/>
  <c r="CY195"/>
  <c r="CY207" s="1"/>
  <c r="CW195"/>
  <c r="CW207" s="1"/>
  <c r="EF195"/>
  <c r="EF207" s="1"/>
  <c r="ED195"/>
  <c r="ED207" s="1"/>
  <c r="EB195"/>
  <c r="EB207" s="1"/>
  <c r="DZ195"/>
  <c r="DZ207" s="1"/>
  <c r="DX195"/>
  <c r="DX207" s="1"/>
  <c r="DV195"/>
  <c r="DV207" s="1"/>
  <c r="EE195"/>
  <c r="EE207" s="1"/>
  <c r="EC195"/>
  <c r="EC207" s="1"/>
  <c r="EA195"/>
  <c r="EA207" s="1"/>
  <c r="DY195"/>
  <c r="DY207" s="1"/>
  <c r="DW195"/>
  <c r="DW207" s="1"/>
  <c r="DU195"/>
  <c r="DU207" s="1"/>
  <c r="FD195"/>
  <c r="FD207" s="1"/>
  <c r="FB195"/>
  <c r="FB207" s="1"/>
  <c r="EZ195"/>
  <c r="EZ207" s="1"/>
  <c r="EX195"/>
  <c r="EX207" s="1"/>
  <c r="EV195"/>
  <c r="EV207" s="1"/>
  <c r="ET195"/>
  <c r="ET207" s="1"/>
  <c r="FC195"/>
  <c r="FC207" s="1"/>
  <c r="FA195"/>
  <c r="FA207" s="1"/>
  <c r="EY195"/>
  <c r="EY207" s="1"/>
  <c r="EW195"/>
  <c r="EW207" s="1"/>
  <c r="EU195"/>
  <c r="EU207" s="1"/>
  <c r="ES195"/>
  <c r="ES207" s="1"/>
  <c r="GB195"/>
  <c r="GB207" s="1"/>
  <c r="FZ195"/>
  <c r="FZ207" s="1"/>
  <c r="FX195"/>
  <c r="FX207" s="1"/>
  <c r="FV195"/>
  <c r="FV207" s="1"/>
  <c r="FT195"/>
  <c r="FT207" s="1"/>
  <c r="FR195"/>
  <c r="FR207" s="1"/>
  <c r="GA195"/>
  <c r="GA207" s="1"/>
  <c r="FY195"/>
  <c r="FY207" s="1"/>
  <c r="FW195"/>
  <c r="FW207" s="1"/>
  <c r="FU195"/>
  <c r="FU207" s="1"/>
  <c r="FS195"/>
  <c r="FS207" s="1"/>
  <c r="FQ195"/>
  <c r="FQ207" s="1"/>
  <c r="GZ195"/>
  <c r="GZ207" s="1"/>
  <c r="GX195"/>
  <c r="GX207" s="1"/>
  <c r="GV195"/>
  <c r="GV207" s="1"/>
  <c r="GT195"/>
  <c r="GT207" s="1"/>
  <c r="GR195"/>
  <c r="GR207" s="1"/>
  <c r="GP195"/>
  <c r="GP207" s="1"/>
  <c r="GY195"/>
  <c r="GY207" s="1"/>
  <c r="GW195"/>
  <c r="GW207" s="1"/>
  <c r="GU195"/>
  <c r="GU207" s="1"/>
  <c r="GS195"/>
  <c r="GS207" s="1"/>
  <c r="GQ195"/>
  <c r="GQ207" s="1"/>
  <c r="GO195"/>
  <c r="GO207" s="1"/>
  <c r="HX195"/>
  <c r="HX207" s="1"/>
  <c r="HV195"/>
  <c r="HV207" s="1"/>
  <c r="HT195"/>
  <c r="HT207" s="1"/>
  <c r="HR195"/>
  <c r="HR207" s="1"/>
  <c r="HP195"/>
  <c r="HP207" s="1"/>
  <c r="HN195"/>
  <c r="HN207" s="1"/>
  <c r="HW195"/>
  <c r="HW207" s="1"/>
  <c r="HU195"/>
  <c r="HU207" s="1"/>
  <c r="HS195"/>
  <c r="HS207" s="1"/>
  <c r="HQ195"/>
  <c r="HQ207" s="1"/>
  <c r="HO195"/>
  <c r="HO207" s="1"/>
  <c r="HM195"/>
  <c r="HM207" s="1"/>
  <c r="IV195"/>
  <c r="IV207" s="1"/>
  <c r="IT195"/>
  <c r="IT207" s="1"/>
  <c r="IR195"/>
  <c r="IR207" s="1"/>
  <c r="IP195"/>
  <c r="IP207" s="1"/>
  <c r="IN195"/>
  <c r="IN207" s="1"/>
  <c r="IL195"/>
  <c r="IL207" s="1"/>
  <c r="IU195"/>
  <c r="IU207" s="1"/>
  <c r="IS195"/>
  <c r="IS207" s="1"/>
  <c r="IQ195"/>
  <c r="IQ207" s="1"/>
  <c r="IO195"/>
  <c r="IO207" s="1"/>
  <c r="IM195"/>
  <c r="IM207" s="1"/>
  <c r="IK195"/>
  <c r="IK207" s="1"/>
  <c r="AA196"/>
  <c r="AA208" s="1"/>
  <c r="Z196"/>
  <c r="Z208" s="1"/>
  <c r="AY196"/>
  <c r="AY208" s="1"/>
  <c r="AW196"/>
  <c r="AW208" s="1"/>
  <c r="AU196"/>
  <c r="AU208" s="1"/>
  <c r="AS196"/>
  <c r="AS208" s="1"/>
  <c r="AQ196"/>
  <c r="AQ208" s="1"/>
  <c r="AO196"/>
  <c r="AO208" s="1"/>
  <c r="AZ196"/>
  <c r="AZ208" s="1"/>
  <c r="AX196"/>
  <c r="AX208" s="1"/>
  <c r="AV196"/>
  <c r="AV208" s="1"/>
  <c r="AT196"/>
  <c r="AT208" s="1"/>
  <c r="AR196"/>
  <c r="AR208" s="1"/>
  <c r="AP196"/>
  <c r="AP208" s="1"/>
  <c r="AN196"/>
  <c r="AN208" s="1"/>
  <c r="BW196"/>
  <c r="BW208" s="1"/>
  <c r="BU196"/>
  <c r="BU208" s="1"/>
  <c r="BS196"/>
  <c r="BS208" s="1"/>
  <c r="BQ196"/>
  <c r="BQ208" s="1"/>
  <c r="BO196"/>
  <c r="BO208" s="1"/>
  <c r="BM196"/>
  <c r="BM208" s="1"/>
  <c r="BX196"/>
  <c r="BX208" s="1"/>
  <c r="BV196"/>
  <c r="BV208" s="1"/>
  <c r="BT196"/>
  <c r="BT208" s="1"/>
  <c r="BR196"/>
  <c r="BR208" s="1"/>
  <c r="BP196"/>
  <c r="BP208" s="1"/>
  <c r="BN196"/>
  <c r="BN208" s="1"/>
  <c r="CU196"/>
  <c r="CU208" s="1"/>
  <c r="CS196"/>
  <c r="CS208" s="1"/>
  <c r="CQ196"/>
  <c r="CQ208" s="1"/>
  <c r="CO196"/>
  <c r="CO208" s="1"/>
  <c r="CM196"/>
  <c r="CM208" s="1"/>
  <c r="CK196"/>
  <c r="CK208" s="1"/>
  <c r="CV196"/>
  <c r="CV208" s="1"/>
  <c r="CT196"/>
  <c r="CT208" s="1"/>
  <c r="CR196"/>
  <c r="CR208" s="1"/>
  <c r="CP196"/>
  <c r="CP208" s="1"/>
  <c r="CN196"/>
  <c r="CN208" s="1"/>
  <c r="CL196"/>
  <c r="CL208" s="1"/>
  <c r="DS196"/>
  <c r="DS208" s="1"/>
  <c r="DQ196"/>
  <c r="DQ208" s="1"/>
  <c r="DO196"/>
  <c r="DO208" s="1"/>
  <c r="DM196"/>
  <c r="DM208" s="1"/>
  <c r="DK196"/>
  <c r="DK208" s="1"/>
  <c r="DI196"/>
  <c r="DI208" s="1"/>
  <c r="DT196"/>
  <c r="DT208" s="1"/>
  <c r="DR196"/>
  <c r="DR208" s="1"/>
  <c r="DP196"/>
  <c r="DP208" s="1"/>
  <c r="DN196"/>
  <c r="DN208" s="1"/>
  <c r="DL196"/>
  <c r="DL208" s="1"/>
  <c r="DJ196"/>
  <c r="DJ208" s="1"/>
  <c r="EQ196"/>
  <c r="EQ208" s="1"/>
  <c r="EO196"/>
  <c r="EO208" s="1"/>
  <c r="EM196"/>
  <c r="EM208" s="1"/>
  <c r="EK196"/>
  <c r="EK208" s="1"/>
  <c r="EI196"/>
  <c r="EI208" s="1"/>
  <c r="EG196"/>
  <c r="EG208" s="1"/>
  <c r="ER196"/>
  <c r="ER208" s="1"/>
  <c r="EP196"/>
  <c r="EP208" s="1"/>
  <c r="EN196"/>
  <c r="EN208" s="1"/>
  <c r="EL196"/>
  <c r="EL208" s="1"/>
  <c r="EJ196"/>
  <c r="EJ208" s="1"/>
  <c r="EH196"/>
  <c r="EH208" s="1"/>
  <c r="FO196"/>
  <c r="FO208" s="1"/>
  <c r="FM196"/>
  <c r="FM208" s="1"/>
  <c r="FK196"/>
  <c r="FK208" s="1"/>
  <c r="FI196"/>
  <c r="FI208" s="1"/>
  <c r="FG196"/>
  <c r="FG208" s="1"/>
  <c r="FE196"/>
  <c r="FE208" s="1"/>
  <c r="FP196"/>
  <c r="FP208" s="1"/>
  <c r="FN196"/>
  <c r="FN208" s="1"/>
  <c r="FL196"/>
  <c r="FL208" s="1"/>
  <c r="FJ196"/>
  <c r="FJ208" s="1"/>
  <c r="FH196"/>
  <c r="FH208" s="1"/>
  <c r="FF196"/>
  <c r="FF208" s="1"/>
  <c r="GM196"/>
  <c r="GM208" s="1"/>
  <c r="GK196"/>
  <c r="GK208" s="1"/>
  <c r="GI196"/>
  <c r="GI208" s="1"/>
  <c r="GG196"/>
  <c r="GG208" s="1"/>
  <c r="GE196"/>
  <c r="GE208" s="1"/>
  <c r="GC196"/>
  <c r="GC208" s="1"/>
  <c r="GN196"/>
  <c r="GN208" s="1"/>
  <c r="GL196"/>
  <c r="GL208" s="1"/>
  <c r="GJ196"/>
  <c r="GJ208" s="1"/>
  <c r="GH196"/>
  <c r="GH208" s="1"/>
  <c r="GF196"/>
  <c r="GF208" s="1"/>
  <c r="GD196"/>
  <c r="GD208" s="1"/>
  <c r="HK196"/>
  <c r="HK208" s="1"/>
  <c r="HI196"/>
  <c r="HI208" s="1"/>
  <c r="HG196"/>
  <c r="HG208" s="1"/>
  <c r="HE196"/>
  <c r="HE208" s="1"/>
  <c r="HC196"/>
  <c r="HC208" s="1"/>
  <c r="HA196"/>
  <c r="HA208" s="1"/>
  <c r="HL196"/>
  <c r="HL208" s="1"/>
  <c r="HJ196"/>
  <c r="HJ208" s="1"/>
  <c r="HH196"/>
  <c r="HH208" s="1"/>
  <c r="HF196"/>
  <c r="HF208" s="1"/>
  <c r="HD196"/>
  <c r="HD208" s="1"/>
  <c r="HB196"/>
  <c r="HB208" s="1"/>
  <c r="II196"/>
  <c r="II208" s="1"/>
  <c r="IG196"/>
  <c r="IG208" s="1"/>
  <c r="IE196"/>
  <c r="IE208" s="1"/>
  <c r="IC196"/>
  <c r="IC208" s="1"/>
  <c r="IA196"/>
  <c r="IA208" s="1"/>
  <c r="HY196"/>
  <c r="HY208" s="1"/>
  <c r="IJ196"/>
  <c r="IJ208" s="1"/>
  <c r="IH196"/>
  <c r="IH208" s="1"/>
  <c r="IF196"/>
  <c r="IF208" s="1"/>
  <c r="ID196"/>
  <c r="ID208" s="1"/>
  <c r="IB196"/>
  <c r="IB208" s="1"/>
  <c r="HZ196"/>
  <c r="HZ208" s="1"/>
  <c r="AL197"/>
  <c r="AL209" s="1"/>
  <c r="AJ197"/>
  <c r="AJ209" s="1"/>
  <c r="AH197"/>
  <c r="AH209" s="1"/>
  <c r="AF197"/>
  <c r="AF209" s="1"/>
  <c r="AD197"/>
  <c r="AD209" s="1"/>
  <c r="AB197"/>
  <c r="AB209" s="1"/>
  <c r="AM197"/>
  <c r="AM209" s="1"/>
  <c r="AK197"/>
  <c r="AK209" s="1"/>
  <c r="AI197"/>
  <c r="AI209" s="1"/>
  <c r="AG197"/>
  <c r="AG209" s="1"/>
  <c r="AE197"/>
  <c r="AE209" s="1"/>
  <c r="AC197"/>
  <c r="AC209" s="1"/>
  <c r="BL197"/>
  <c r="BL209" s="1"/>
  <c r="BJ197"/>
  <c r="BJ209" s="1"/>
  <c r="BH197"/>
  <c r="BH209" s="1"/>
  <c r="BF197"/>
  <c r="BF209" s="1"/>
  <c r="BD197"/>
  <c r="BD209" s="1"/>
  <c r="BB197"/>
  <c r="BB209" s="1"/>
  <c r="BK197"/>
  <c r="BK209" s="1"/>
  <c r="BI197"/>
  <c r="BI209" s="1"/>
  <c r="BG197"/>
  <c r="BG209" s="1"/>
  <c r="BE197"/>
  <c r="BE209" s="1"/>
  <c r="BC197"/>
  <c r="BC209" s="1"/>
  <c r="BA197"/>
  <c r="BA209" s="1"/>
  <c r="CJ197"/>
  <c r="CJ209" s="1"/>
  <c r="CH197"/>
  <c r="CH209" s="1"/>
  <c r="CF197"/>
  <c r="CF209" s="1"/>
  <c r="CD197"/>
  <c r="CD209" s="1"/>
  <c r="CB197"/>
  <c r="CB209" s="1"/>
  <c r="CG197"/>
  <c r="CG209" s="1"/>
  <c r="CC197"/>
  <c r="CC209" s="1"/>
  <c r="BZ197"/>
  <c r="BZ209" s="1"/>
  <c r="CI197"/>
  <c r="CI209" s="1"/>
  <c r="CE197"/>
  <c r="CE209" s="1"/>
  <c r="CA197"/>
  <c r="CA209" s="1"/>
  <c r="BY197"/>
  <c r="BY209" s="1"/>
  <c r="DH197"/>
  <c r="DH209" s="1"/>
  <c r="DF197"/>
  <c r="DF209" s="1"/>
  <c r="DD197"/>
  <c r="DD209" s="1"/>
  <c r="DB197"/>
  <c r="DB209" s="1"/>
  <c r="CZ197"/>
  <c r="CZ209" s="1"/>
  <c r="CX197"/>
  <c r="CX209" s="1"/>
  <c r="DE197"/>
  <c r="DE209" s="1"/>
  <c r="DA197"/>
  <c r="DA209" s="1"/>
  <c r="CW197"/>
  <c r="CW209" s="1"/>
  <c r="DG197"/>
  <c r="DG209" s="1"/>
  <c r="DC197"/>
  <c r="DC209" s="1"/>
  <c r="CY197"/>
  <c r="CY209" s="1"/>
  <c r="EF197"/>
  <c r="EF209" s="1"/>
  <c r="ED197"/>
  <c r="ED209" s="1"/>
  <c r="EB197"/>
  <c r="EB209" s="1"/>
  <c r="DZ197"/>
  <c r="DZ209" s="1"/>
  <c r="DX197"/>
  <c r="DX209" s="1"/>
  <c r="DV197"/>
  <c r="DV209" s="1"/>
  <c r="EC197"/>
  <c r="EC209" s="1"/>
  <c r="DY197"/>
  <c r="DY209" s="1"/>
  <c r="DU197"/>
  <c r="DU209" s="1"/>
  <c r="EE197"/>
  <c r="EE209" s="1"/>
  <c r="EA197"/>
  <c r="EA209" s="1"/>
  <c r="DW197"/>
  <c r="DW209" s="1"/>
  <c r="FD197"/>
  <c r="FD209" s="1"/>
  <c r="FB197"/>
  <c r="FB209" s="1"/>
  <c r="EZ197"/>
  <c r="EZ209" s="1"/>
  <c r="EX197"/>
  <c r="EX209" s="1"/>
  <c r="EV197"/>
  <c r="EV209" s="1"/>
  <c r="ET197"/>
  <c r="ET209" s="1"/>
  <c r="FA197"/>
  <c r="FA209" s="1"/>
  <c r="EW197"/>
  <c r="EW209" s="1"/>
  <c r="ES197"/>
  <c r="ES209" s="1"/>
  <c r="FC197"/>
  <c r="FC209" s="1"/>
  <c r="EY197"/>
  <c r="EY209" s="1"/>
  <c r="EU197"/>
  <c r="EU209" s="1"/>
  <c r="GB197"/>
  <c r="GB209" s="1"/>
  <c r="FZ197"/>
  <c r="FZ209" s="1"/>
  <c r="FX197"/>
  <c r="FX209" s="1"/>
  <c r="FV197"/>
  <c r="FV209" s="1"/>
  <c r="FT197"/>
  <c r="FT209" s="1"/>
  <c r="FR197"/>
  <c r="FR209" s="1"/>
  <c r="FY197"/>
  <c r="FY209" s="1"/>
  <c r="FU197"/>
  <c r="FU209" s="1"/>
  <c r="FQ197"/>
  <c r="FQ209" s="1"/>
  <c r="GA197"/>
  <c r="GA209" s="1"/>
  <c r="FW197"/>
  <c r="FW209" s="1"/>
  <c r="FS197"/>
  <c r="FS209" s="1"/>
  <c r="GZ197"/>
  <c r="GZ209" s="1"/>
  <c r="GX197"/>
  <c r="GX209" s="1"/>
  <c r="GV197"/>
  <c r="GV209" s="1"/>
  <c r="GT197"/>
  <c r="GT209" s="1"/>
  <c r="GR197"/>
  <c r="GR209" s="1"/>
  <c r="GP197"/>
  <c r="GP209" s="1"/>
  <c r="GW197"/>
  <c r="GW209" s="1"/>
  <c r="GS197"/>
  <c r="GS209" s="1"/>
  <c r="GO197"/>
  <c r="GO209" s="1"/>
  <c r="GY197"/>
  <c r="GY209" s="1"/>
  <c r="GU197"/>
  <c r="GU209" s="1"/>
  <c r="GQ197"/>
  <c r="GQ209" s="1"/>
  <c r="HX197"/>
  <c r="HX209" s="1"/>
  <c r="HV197"/>
  <c r="HV209" s="1"/>
  <c r="HT197"/>
  <c r="HT209" s="1"/>
  <c r="HR197"/>
  <c r="HR209" s="1"/>
  <c r="HP197"/>
  <c r="HP209" s="1"/>
  <c r="HN197"/>
  <c r="HN209" s="1"/>
  <c r="HU197"/>
  <c r="HU209" s="1"/>
  <c r="HQ197"/>
  <c r="HQ209" s="1"/>
  <c r="HM197"/>
  <c r="HM209" s="1"/>
  <c r="HW197"/>
  <c r="HW209" s="1"/>
  <c r="HS197"/>
  <c r="HS209" s="1"/>
  <c r="HO197"/>
  <c r="HO209" s="1"/>
  <c r="IV197"/>
  <c r="IV209" s="1"/>
  <c r="IT197"/>
  <c r="IT209" s="1"/>
  <c r="IR197"/>
  <c r="IR209" s="1"/>
  <c r="IP197"/>
  <c r="IP209" s="1"/>
  <c r="IN197"/>
  <c r="IN209" s="1"/>
  <c r="IL197"/>
  <c r="IL209" s="1"/>
  <c r="IS197"/>
  <c r="IS209" s="1"/>
  <c r="IO197"/>
  <c r="IO209" s="1"/>
  <c r="IK197"/>
  <c r="IK209" s="1"/>
  <c r="IU197"/>
  <c r="IU209" s="1"/>
  <c r="IQ197"/>
  <c r="IQ209" s="1"/>
  <c r="IM197"/>
  <c r="IM209" s="1"/>
  <c r="AA198"/>
  <c r="AA210" s="1"/>
  <c r="Z198"/>
  <c r="Z210" s="1"/>
  <c r="AY198"/>
  <c r="AY210" s="1"/>
  <c r="AW198"/>
  <c r="AW210" s="1"/>
  <c r="AU198"/>
  <c r="AU210" s="1"/>
  <c r="AS198"/>
  <c r="AS210" s="1"/>
  <c r="AQ198"/>
  <c r="AQ210" s="1"/>
  <c r="AO198"/>
  <c r="AO210" s="1"/>
  <c r="AX198"/>
  <c r="AX210" s="1"/>
  <c r="AT198"/>
  <c r="AT210" s="1"/>
  <c r="AP198"/>
  <c r="AP210" s="1"/>
  <c r="AZ198"/>
  <c r="AZ210" s="1"/>
  <c r="AV198"/>
  <c r="AV210" s="1"/>
  <c r="AR198"/>
  <c r="AR210" s="1"/>
  <c r="AN198"/>
  <c r="AN210" s="1"/>
  <c r="BW198"/>
  <c r="BW210" s="1"/>
  <c r="BU198"/>
  <c r="BU210" s="1"/>
  <c r="BS198"/>
  <c r="BS210" s="1"/>
  <c r="BQ198"/>
  <c r="BQ210" s="1"/>
  <c r="BO198"/>
  <c r="BO210" s="1"/>
  <c r="BM198"/>
  <c r="BM210" s="1"/>
  <c r="BV198"/>
  <c r="BV210" s="1"/>
  <c r="BR198"/>
  <c r="BR210" s="1"/>
  <c r="BN198"/>
  <c r="BN210" s="1"/>
  <c r="BX198"/>
  <c r="BX210" s="1"/>
  <c r="BT198"/>
  <c r="BT210" s="1"/>
  <c r="BP198"/>
  <c r="BP210" s="1"/>
  <c r="CU198"/>
  <c r="CU210" s="1"/>
  <c r="CS198"/>
  <c r="CS210" s="1"/>
  <c r="CQ198"/>
  <c r="CQ210" s="1"/>
  <c r="CO198"/>
  <c r="CO210" s="1"/>
  <c r="CM198"/>
  <c r="CM210" s="1"/>
  <c r="CK198"/>
  <c r="CK210" s="1"/>
  <c r="CT198"/>
  <c r="CT210" s="1"/>
  <c r="CP198"/>
  <c r="CP210" s="1"/>
  <c r="CL198"/>
  <c r="CL210" s="1"/>
  <c r="CV198"/>
  <c r="CV210" s="1"/>
  <c r="CR198"/>
  <c r="CR210" s="1"/>
  <c r="CN198"/>
  <c r="CN210" s="1"/>
  <c r="DS198"/>
  <c r="DS210" s="1"/>
  <c r="DQ198"/>
  <c r="DQ210" s="1"/>
  <c r="DO198"/>
  <c r="DO210" s="1"/>
  <c r="DM198"/>
  <c r="DM210" s="1"/>
  <c r="DK198"/>
  <c r="DK210" s="1"/>
  <c r="DI198"/>
  <c r="DI210" s="1"/>
  <c r="DR198"/>
  <c r="DR210" s="1"/>
  <c r="DN198"/>
  <c r="DN210" s="1"/>
  <c r="DJ198"/>
  <c r="DJ210" s="1"/>
  <c r="DT198"/>
  <c r="DT210" s="1"/>
  <c r="DP198"/>
  <c r="DP210" s="1"/>
  <c r="DL198"/>
  <c r="DL210" s="1"/>
  <c r="EQ198"/>
  <c r="EQ210" s="1"/>
  <c r="EO198"/>
  <c r="EO210" s="1"/>
  <c r="EM198"/>
  <c r="EM210" s="1"/>
  <c r="EK198"/>
  <c r="EK210" s="1"/>
  <c r="EI198"/>
  <c r="EI210" s="1"/>
  <c r="EG198"/>
  <c r="EG210" s="1"/>
  <c r="EP198"/>
  <c r="EP210" s="1"/>
  <c r="EL198"/>
  <c r="EL210" s="1"/>
  <c r="EH198"/>
  <c r="EH210" s="1"/>
  <c r="ER198"/>
  <c r="ER210" s="1"/>
  <c r="EN198"/>
  <c r="EN210" s="1"/>
  <c r="EJ198"/>
  <c r="EJ210" s="1"/>
  <c r="FO198"/>
  <c r="FO210" s="1"/>
  <c r="FM198"/>
  <c r="FM210" s="1"/>
  <c r="FK198"/>
  <c r="FK210" s="1"/>
  <c r="FI198"/>
  <c r="FI210" s="1"/>
  <c r="FG198"/>
  <c r="FG210" s="1"/>
  <c r="FE198"/>
  <c r="FE210" s="1"/>
  <c r="FN198"/>
  <c r="FN210" s="1"/>
  <c r="FJ198"/>
  <c r="FJ210" s="1"/>
  <c r="FF198"/>
  <c r="FF210" s="1"/>
  <c r="FP198"/>
  <c r="FP210" s="1"/>
  <c r="FL198"/>
  <c r="FL210" s="1"/>
  <c r="FH198"/>
  <c r="FH210" s="1"/>
  <c r="GM198"/>
  <c r="GM210" s="1"/>
  <c r="GK198"/>
  <c r="GK210" s="1"/>
  <c r="GI198"/>
  <c r="GI210" s="1"/>
  <c r="GG198"/>
  <c r="GG210" s="1"/>
  <c r="GE198"/>
  <c r="GE210" s="1"/>
  <c r="GC198"/>
  <c r="GC210" s="1"/>
  <c r="GL198"/>
  <c r="GL210" s="1"/>
  <c r="GH198"/>
  <c r="GH210" s="1"/>
  <c r="GD198"/>
  <c r="GD210" s="1"/>
  <c r="GN198"/>
  <c r="GN210" s="1"/>
  <c r="GJ198"/>
  <c r="GJ210" s="1"/>
  <c r="GF198"/>
  <c r="GF210" s="1"/>
  <c r="HK198"/>
  <c r="HK210" s="1"/>
  <c r="HI198"/>
  <c r="HI210" s="1"/>
  <c r="HG198"/>
  <c r="HG210" s="1"/>
  <c r="HE198"/>
  <c r="HE210" s="1"/>
  <c r="HC198"/>
  <c r="HC210" s="1"/>
  <c r="HA198"/>
  <c r="HA210" s="1"/>
  <c r="HJ198"/>
  <c r="HJ210" s="1"/>
  <c r="HF198"/>
  <c r="HF210" s="1"/>
  <c r="HB198"/>
  <c r="HB210" s="1"/>
  <c r="HL198"/>
  <c r="HL210" s="1"/>
  <c r="HH198"/>
  <c r="HH210" s="1"/>
  <c r="HD198"/>
  <c r="HD210" s="1"/>
  <c r="II198"/>
  <c r="II210" s="1"/>
  <c r="IG198"/>
  <c r="IG210" s="1"/>
  <c r="IE198"/>
  <c r="IE210" s="1"/>
  <c r="IC198"/>
  <c r="IC210" s="1"/>
  <c r="IA198"/>
  <c r="IA210" s="1"/>
  <c r="HY198"/>
  <c r="HY210" s="1"/>
  <c r="IH198"/>
  <c r="IH210" s="1"/>
  <c r="ID198"/>
  <c r="ID210" s="1"/>
  <c r="HZ198"/>
  <c r="HZ210" s="1"/>
  <c r="IJ198"/>
  <c r="IJ210" s="1"/>
  <c r="IF198"/>
  <c r="IF210" s="1"/>
  <c r="IB198"/>
  <c r="IB210" s="1"/>
  <c r="AL199"/>
  <c r="AL211" s="1"/>
  <c r="AJ199"/>
  <c r="AJ211" s="1"/>
  <c r="AH199"/>
  <c r="AH211" s="1"/>
  <c r="AF199"/>
  <c r="AF211" s="1"/>
  <c r="AD199"/>
  <c r="AD211" s="1"/>
  <c r="AB199"/>
  <c r="AB211" s="1"/>
  <c r="AM199"/>
  <c r="AM211" s="1"/>
  <c r="AI199"/>
  <c r="AI211" s="1"/>
  <c r="AE199"/>
  <c r="AE211" s="1"/>
  <c r="AK199"/>
  <c r="AK211" s="1"/>
  <c r="AG199"/>
  <c r="AG211" s="1"/>
  <c r="AC199"/>
  <c r="AC211" s="1"/>
  <c r="BL199"/>
  <c r="BL211" s="1"/>
  <c r="BJ199"/>
  <c r="BJ211" s="1"/>
  <c r="BH199"/>
  <c r="BH211" s="1"/>
  <c r="BF199"/>
  <c r="BF211" s="1"/>
  <c r="BD199"/>
  <c r="BD211" s="1"/>
  <c r="BB199"/>
  <c r="BB211" s="1"/>
  <c r="BK199"/>
  <c r="BK211" s="1"/>
  <c r="BG199"/>
  <c r="BG211" s="1"/>
  <c r="BC199"/>
  <c r="BC211" s="1"/>
  <c r="BI199"/>
  <c r="BI211" s="1"/>
  <c r="BE199"/>
  <c r="BE211" s="1"/>
  <c r="BA199"/>
  <c r="BA211" s="1"/>
  <c r="CJ199"/>
  <c r="CJ211" s="1"/>
  <c r="CH199"/>
  <c r="CH211" s="1"/>
  <c r="CF199"/>
  <c r="CF211" s="1"/>
  <c r="CD199"/>
  <c r="CD211" s="1"/>
  <c r="CB199"/>
  <c r="CB211" s="1"/>
  <c r="BZ199"/>
  <c r="BZ211" s="1"/>
  <c r="CI199"/>
  <c r="CI211" s="1"/>
  <c r="CE199"/>
  <c r="CE211" s="1"/>
  <c r="CA199"/>
  <c r="CA211" s="1"/>
  <c r="CG199"/>
  <c r="CG211" s="1"/>
  <c r="CC199"/>
  <c r="CC211" s="1"/>
  <c r="BY199"/>
  <c r="BY211" s="1"/>
  <c r="DH199"/>
  <c r="DH211" s="1"/>
  <c r="DF199"/>
  <c r="DF211" s="1"/>
  <c r="DD199"/>
  <c r="DD211" s="1"/>
  <c r="DB199"/>
  <c r="DB211" s="1"/>
  <c r="CZ199"/>
  <c r="CZ211" s="1"/>
  <c r="CX199"/>
  <c r="CX211" s="1"/>
  <c r="DG199"/>
  <c r="DG211" s="1"/>
  <c r="DC199"/>
  <c r="DC211" s="1"/>
  <c r="CY199"/>
  <c r="CY211" s="1"/>
  <c r="DE199"/>
  <c r="DE211" s="1"/>
  <c r="DA199"/>
  <c r="DA211" s="1"/>
  <c r="CW199"/>
  <c r="CW211" s="1"/>
  <c r="EF199"/>
  <c r="EF211" s="1"/>
  <c r="ED199"/>
  <c r="ED211" s="1"/>
  <c r="EB199"/>
  <c r="EB211" s="1"/>
  <c r="DZ199"/>
  <c r="DZ211" s="1"/>
  <c r="DX199"/>
  <c r="DX211" s="1"/>
  <c r="DV199"/>
  <c r="DV211" s="1"/>
  <c r="EE199"/>
  <c r="EE211" s="1"/>
  <c r="EA199"/>
  <c r="EA211" s="1"/>
  <c r="DW199"/>
  <c r="DW211" s="1"/>
  <c r="EC199"/>
  <c r="EC211" s="1"/>
  <c r="DY199"/>
  <c r="DY211" s="1"/>
  <c r="DU199"/>
  <c r="DU211" s="1"/>
  <c r="FD199"/>
  <c r="FD211" s="1"/>
  <c r="FB199"/>
  <c r="FB211" s="1"/>
  <c r="EZ199"/>
  <c r="EZ211" s="1"/>
  <c r="EX199"/>
  <c r="EX211" s="1"/>
  <c r="EV199"/>
  <c r="EV211" s="1"/>
  <c r="ET199"/>
  <c r="ET211" s="1"/>
  <c r="FC199"/>
  <c r="FC211" s="1"/>
  <c r="EY199"/>
  <c r="EY211" s="1"/>
  <c r="EU199"/>
  <c r="EU211" s="1"/>
  <c r="FA199"/>
  <c r="FA211" s="1"/>
  <c r="EW199"/>
  <c r="EW211" s="1"/>
  <c r="ES199"/>
  <c r="ES211" s="1"/>
  <c r="GB199"/>
  <c r="GB211" s="1"/>
  <c r="FZ199"/>
  <c r="FZ211" s="1"/>
  <c r="FX199"/>
  <c r="FX211" s="1"/>
  <c r="FV199"/>
  <c r="FV211" s="1"/>
  <c r="FT199"/>
  <c r="FT211" s="1"/>
  <c r="FR199"/>
  <c r="FR211" s="1"/>
  <c r="GA199"/>
  <c r="GA211" s="1"/>
  <c r="FW199"/>
  <c r="FW211" s="1"/>
  <c r="FS199"/>
  <c r="FS211" s="1"/>
  <c r="FY199"/>
  <c r="FY211" s="1"/>
  <c r="FU199"/>
  <c r="FU211" s="1"/>
  <c r="FQ199"/>
  <c r="FQ211" s="1"/>
  <c r="GZ199"/>
  <c r="GZ211" s="1"/>
  <c r="GX199"/>
  <c r="GX211" s="1"/>
  <c r="GV199"/>
  <c r="GV211" s="1"/>
  <c r="GT199"/>
  <c r="GT211" s="1"/>
  <c r="GR199"/>
  <c r="GR211" s="1"/>
  <c r="GP199"/>
  <c r="GP211" s="1"/>
  <c r="GY199"/>
  <c r="GY211" s="1"/>
  <c r="GU199"/>
  <c r="GU211" s="1"/>
  <c r="GQ199"/>
  <c r="GQ211" s="1"/>
  <c r="GW199"/>
  <c r="GW211" s="1"/>
  <c r="GS199"/>
  <c r="GS211" s="1"/>
  <c r="GO199"/>
  <c r="GO211" s="1"/>
  <c r="HX199"/>
  <c r="HX211" s="1"/>
  <c r="HV199"/>
  <c r="HV211" s="1"/>
  <c r="HT199"/>
  <c r="HT211" s="1"/>
  <c r="HR199"/>
  <c r="HR211" s="1"/>
  <c r="HP199"/>
  <c r="HP211" s="1"/>
  <c r="HN199"/>
  <c r="HN211" s="1"/>
  <c r="HW199"/>
  <c r="HW211" s="1"/>
  <c r="HS199"/>
  <c r="HS211" s="1"/>
  <c r="HO199"/>
  <c r="HO211" s="1"/>
  <c r="HU199"/>
  <c r="HU211" s="1"/>
  <c r="HQ199"/>
  <c r="HQ211" s="1"/>
  <c r="HM199"/>
  <c r="HM211" s="1"/>
  <c r="IV199"/>
  <c r="IV211" s="1"/>
  <c r="IT199"/>
  <c r="IT211" s="1"/>
  <c r="IR199"/>
  <c r="IR211" s="1"/>
  <c r="IP199"/>
  <c r="IP211" s="1"/>
  <c r="IN199"/>
  <c r="IN211" s="1"/>
  <c r="IL199"/>
  <c r="IL211" s="1"/>
  <c r="IU199"/>
  <c r="IU211" s="1"/>
  <c r="IQ199"/>
  <c r="IQ211" s="1"/>
  <c r="IM199"/>
  <c r="IM211" s="1"/>
  <c r="IS199"/>
  <c r="IS211" s="1"/>
  <c r="IO199"/>
  <c r="IO211" s="1"/>
  <c r="IK199"/>
  <c r="IK211" s="1"/>
  <c r="AT182"/>
  <c r="AT186"/>
  <c r="Z190"/>
  <c r="Z202" s="1"/>
  <c r="AB190"/>
  <c r="AB202" s="1"/>
  <c r="AD190"/>
  <c r="AD202" s="1"/>
  <c r="AF190"/>
  <c r="AF202" s="1"/>
  <c r="AH190"/>
  <c r="AH202" s="1"/>
  <c r="AJ190"/>
  <c r="AJ202" s="1"/>
  <c r="AL190"/>
  <c r="AL202" s="1"/>
  <c r="AN190"/>
  <c r="AN202" s="1"/>
  <c r="AP190"/>
  <c r="AP202" s="1"/>
  <c r="AR190"/>
  <c r="AR202" s="1"/>
  <c r="AT190"/>
  <c r="AT202" s="1"/>
  <c r="AV190"/>
  <c r="AV202" s="1"/>
  <c r="AX190"/>
  <c r="AX202" s="1"/>
  <c r="AZ190"/>
  <c r="AZ202" s="1"/>
  <c r="BB190"/>
  <c r="BB202" s="1"/>
  <c r="BD190"/>
  <c r="BD202" s="1"/>
  <c r="BF190"/>
  <c r="BF202" s="1"/>
  <c r="BH190"/>
  <c r="BH202" s="1"/>
  <c r="BJ190"/>
  <c r="BJ202" s="1"/>
  <c r="BL190"/>
  <c r="BL202" s="1"/>
  <c r="BN190"/>
  <c r="BN202" s="1"/>
  <c r="BP190"/>
  <c r="BP202" s="1"/>
  <c r="BR190"/>
  <c r="BR202" s="1"/>
  <c r="BT190"/>
  <c r="BT202" s="1"/>
  <c r="BV190"/>
  <c r="BV202" s="1"/>
  <c r="BX190"/>
  <c r="BX202" s="1"/>
  <c r="BZ190"/>
  <c r="BZ202" s="1"/>
  <c r="CB190"/>
  <c r="CB202" s="1"/>
  <c r="CD190"/>
  <c r="CD202" s="1"/>
  <c r="CF190"/>
  <c r="CF202" s="1"/>
  <c r="CH190"/>
  <c r="CH202" s="1"/>
  <c r="CJ190"/>
  <c r="CJ202" s="1"/>
  <c r="CL190"/>
  <c r="CL202" s="1"/>
  <c r="CN190"/>
  <c r="CN202" s="1"/>
  <c r="CP190"/>
  <c r="CP202" s="1"/>
  <c r="CR190"/>
  <c r="CR202" s="1"/>
  <c r="CT190"/>
  <c r="CT202" s="1"/>
  <c r="CV190"/>
  <c r="CV202" s="1"/>
  <c r="CX190"/>
  <c r="CX202" s="1"/>
  <c r="CZ190"/>
  <c r="CZ202" s="1"/>
  <c r="DB190"/>
  <c r="DB202" s="1"/>
  <c r="DD190"/>
  <c r="DD202" s="1"/>
  <c r="DF190"/>
  <c r="DF202" s="1"/>
  <c r="DH190"/>
  <c r="DH202" s="1"/>
  <c r="DJ190"/>
  <c r="DJ202" s="1"/>
  <c r="DL190"/>
  <c r="DL202" s="1"/>
  <c r="DN190"/>
  <c r="DN202" s="1"/>
  <c r="DP190"/>
  <c r="DP202" s="1"/>
  <c r="DR190"/>
  <c r="DR202" s="1"/>
  <c r="DT190"/>
  <c r="DT202" s="1"/>
  <c r="DV190"/>
  <c r="DV202" s="1"/>
  <c r="DX190"/>
  <c r="DX202" s="1"/>
  <c r="DZ190"/>
  <c r="DZ202" s="1"/>
  <c r="EB190"/>
  <c r="EB202" s="1"/>
  <c r="ED190"/>
  <c r="ED202" s="1"/>
  <c r="EF190"/>
  <c r="EF202" s="1"/>
  <c r="EH190"/>
  <c r="EH202" s="1"/>
  <c r="EJ190"/>
  <c r="EJ202" s="1"/>
  <c r="EL190"/>
  <c r="EL202" s="1"/>
  <c r="EN190"/>
  <c r="EN202" s="1"/>
  <c r="EP190"/>
  <c r="EP202" s="1"/>
  <c r="ER190"/>
  <c r="ER202" s="1"/>
  <c r="ET190"/>
  <c r="ET202" s="1"/>
  <c r="EV190"/>
  <c r="EV202" s="1"/>
  <c r="EX190"/>
  <c r="EX202" s="1"/>
  <c r="EZ190"/>
  <c r="EZ202" s="1"/>
  <c r="FB190"/>
  <c r="FB202" s="1"/>
  <c r="FD190"/>
  <c r="FD202" s="1"/>
  <c r="FF190"/>
  <c r="FF202" s="1"/>
  <c r="FH190"/>
  <c r="FH202" s="1"/>
  <c r="FJ190"/>
  <c r="FJ202" s="1"/>
  <c r="FL190"/>
  <c r="FL202" s="1"/>
  <c r="FN190"/>
  <c r="FN202" s="1"/>
  <c r="FP190"/>
  <c r="FP202" s="1"/>
  <c r="FR190"/>
  <c r="FR202" s="1"/>
  <c r="FT190"/>
  <c r="FT202" s="1"/>
  <c r="FV190"/>
  <c r="FV202" s="1"/>
  <c r="FX190"/>
  <c r="FX202" s="1"/>
  <c r="FZ190"/>
  <c r="FZ202" s="1"/>
  <c r="GB190"/>
  <c r="GB202" s="1"/>
  <c r="GD190"/>
  <c r="GD202" s="1"/>
  <c r="GF190"/>
  <c r="GF202" s="1"/>
  <c r="GH190"/>
  <c r="GH202" s="1"/>
  <c r="GJ190"/>
  <c r="GJ202" s="1"/>
  <c r="GL190"/>
  <c r="GL202" s="1"/>
  <c r="GN190"/>
  <c r="GN202" s="1"/>
  <c r="GP190"/>
  <c r="GP202" s="1"/>
  <c r="GR190"/>
  <c r="GR202" s="1"/>
  <c r="GT190"/>
  <c r="GT202" s="1"/>
  <c r="GV190"/>
  <c r="GV202" s="1"/>
  <c r="GX190"/>
  <c r="GX202" s="1"/>
  <c r="GZ190"/>
  <c r="GZ202" s="1"/>
  <c r="HB190"/>
  <c r="HB202" s="1"/>
  <c r="HD190"/>
  <c r="HD202" s="1"/>
  <c r="HF190"/>
  <c r="HF202" s="1"/>
  <c r="HH190"/>
  <c r="HH202" s="1"/>
  <c r="HJ190"/>
  <c r="HJ202" s="1"/>
  <c r="HL190"/>
  <c r="HL202" s="1"/>
  <c r="HN190"/>
  <c r="HN202" s="1"/>
  <c r="HP190"/>
  <c r="HP202" s="1"/>
  <c r="HR190"/>
  <c r="HR202" s="1"/>
  <c r="HT190"/>
  <c r="HT202" s="1"/>
  <c r="HV190"/>
  <c r="HV202" s="1"/>
  <c r="HX190"/>
  <c r="HX202" s="1"/>
  <c r="HZ190"/>
  <c r="HZ202" s="1"/>
  <c r="IB190"/>
  <c r="IB202" s="1"/>
  <c r="ID190"/>
  <c r="ID202" s="1"/>
  <c r="IF190"/>
  <c r="IF202" s="1"/>
  <c r="IH190"/>
  <c r="IH202" s="1"/>
  <c r="IJ190"/>
  <c r="IJ202" s="1"/>
  <c r="IL190"/>
  <c r="IL202" s="1"/>
  <c r="IN190"/>
  <c r="IN202" s="1"/>
  <c r="IP190"/>
  <c r="IP202" s="1"/>
  <c r="IR190"/>
  <c r="IR202" s="1"/>
  <c r="IT190"/>
  <c r="IT202" s="1"/>
  <c r="IV190"/>
  <c r="IV202" s="1"/>
  <c r="AA191"/>
  <c r="AA203" s="1"/>
  <c r="AC191"/>
  <c r="AC203" s="1"/>
  <c r="AE191"/>
  <c r="AE203" s="1"/>
  <c r="AG191"/>
  <c r="AG203" s="1"/>
  <c r="AI191"/>
  <c r="AI203" s="1"/>
  <c r="AK191"/>
  <c r="AK203" s="1"/>
  <c r="AM191"/>
  <c r="AM203" s="1"/>
  <c r="AO191"/>
  <c r="AO203" s="1"/>
  <c r="AQ191"/>
  <c r="AQ203" s="1"/>
  <c r="AS191"/>
  <c r="AS203" s="1"/>
  <c r="AU191"/>
  <c r="AU203" s="1"/>
  <c r="AW191"/>
  <c r="AW203" s="1"/>
  <c r="AY191"/>
  <c r="AY203" s="1"/>
  <c r="BA191"/>
  <c r="BA203" s="1"/>
  <c r="BD191"/>
  <c r="BD203" s="1"/>
  <c r="BH191"/>
  <c r="BH203" s="1"/>
  <c r="BL191"/>
  <c r="BL203" s="1"/>
  <c r="BP191"/>
  <c r="BP203" s="1"/>
  <c r="BT191"/>
  <c r="BT203" s="1"/>
  <c r="BW191"/>
  <c r="BW203" s="1"/>
  <c r="BU191"/>
  <c r="BU203" s="1"/>
  <c r="BS191"/>
  <c r="BS203" s="1"/>
  <c r="BQ191"/>
  <c r="BQ203" s="1"/>
  <c r="BO191"/>
  <c r="BO203" s="1"/>
  <c r="BM191"/>
  <c r="BM203" s="1"/>
  <c r="CV191"/>
  <c r="CV203" s="1"/>
  <c r="CT191"/>
  <c r="CT203" s="1"/>
  <c r="CR191"/>
  <c r="CR203" s="1"/>
  <c r="CP191"/>
  <c r="CP203" s="1"/>
  <c r="CN191"/>
  <c r="CN203" s="1"/>
  <c r="CL191"/>
  <c r="CL203" s="1"/>
  <c r="CU191"/>
  <c r="CU203" s="1"/>
  <c r="CS191"/>
  <c r="CS203" s="1"/>
  <c r="CQ191"/>
  <c r="CQ203" s="1"/>
  <c r="CO191"/>
  <c r="CO203" s="1"/>
  <c r="CM191"/>
  <c r="CM203" s="1"/>
  <c r="CK191"/>
  <c r="CK203" s="1"/>
  <c r="DT191"/>
  <c r="DT203" s="1"/>
  <c r="DR191"/>
  <c r="DR203" s="1"/>
  <c r="DP191"/>
  <c r="DP203" s="1"/>
  <c r="DN191"/>
  <c r="DN203" s="1"/>
  <c r="DL191"/>
  <c r="DL203" s="1"/>
  <c r="DJ191"/>
  <c r="DJ203" s="1"/>
  <c r="DS191"/>
  <c r="DS203" s="1"/>
  <c r="DQ191"/>
  <c r="DQ203" s="1"/>
  <c r="DO191"/>
  <c r="DO203" s="1"/>
  <c r="DM191"/>
  <c r="DM203" s="1"/>
  <c r="DK191"/>
  <c r="DK203" s="1"/>
  <c r="DI191"/>
  <c r="DI203" s="1"/>
  <c r="ER191"/>
  <c r="ER203" s="1"/>
  <c r="EP191"/>
  <c r="EP203" s="1"/>
  <c r="EN191"/>
  <c r="EN203" s="1"/>
  <c r="EL191"/>
  <c r="EL203" s="1"/>
  <c r="EJ191"/>
  <c r="EJ203" s="1"/>
  <c r="EH191"/>
  <c r="EH203" s="1"/>
  <c r="EQ191"/>
  <c r="EQ203" s="1"/>
  <c r="EO191"/>
  <c r="EO203" s="1"/>
  <c r="EM191"/>
  <c r="EM203" s="1"/>
  <c r="EK191"/>
  <c r="EK203" s="1"/>
  <c r="EI191"/>
  <c r="EI203" s="1"/>
  <c r="EG191"/>
  <c r="EG203" s="1"/>
  <c r="FP191"/>
  <c r="FP203" s="1"/>
  <c r="FN191"/>
  <c r="FN203" s="1"/>
  <c r="FL191"/>
  <c r="FL203" s="1"/>
  <c r="FJ191"/>
  <c r="FJ203" s="1"/>
  <c r="FH191"/>
  <c r="FH203" s="1"/>
  <c r="FF191"/>
  <c r="FF203" s="1"/>
  <c r="FO191"/>
  <c r="FO203" s="1"/>
  <c r="FM191"/>
  <c r="FM203" s="1"/>
  <c r="FK191"/>
  <c r="FK203" s="1"/>
  <c r="FI191"/>
  <c r="FI203" s="1"/>
  <c r="FG191"/>
  <c r="FG203" s="1"/>
  <c r="FE191"/>
  <c r="FE203" s="1"/>
  <c r="GN191"/>
  <c r="GN203" s="1"/>
  <c r="GL191"/>
  <c r="GL203" s="1"/>
  <c r="GJ191"/>
  <c r="GJ203" s="1"/>
  <c r="GH191"/>
  <c r="GH203" s="1"/>
  <c r="GF191"/>
  <c r="GF203" s="1"/>
  <c r="GD191"/>
  <c r="GD203" s="1"/>
  <c r="GM191"/>
  <c r="GM203" s="1"/>
  <c r="GK191"/>
  <c r="GK203" s="1"/>
  <c r="GI191"/>
  <c r="GI203" s="1"/>
  <c r="GG191"/>
  <c r="GG203" s="1"/>
  <c r="GE191"/>
  <c r="GE203" s="1"/>
  <c r="GC191"/>
  <c r="GC203" s="1"/>
  <c r="HL191"/>
  <c r="HL203" s="1"/>
  <c r="HJ191"/>
  <c r="HJ203" s="1"/>
  <c r="HH191"/>
  <c r="HH203" s="1"/>
  <c r="HF191"/>
  <c r="HF203" s="1"/>
  <c r="HD191"/>
  <c r="HD203" s="1"/>
  <c r="HB191"/>
  <c r="HB203" s="1"/>
  <c r="HK191"/>
  <c r="HK203" s="1"/>
  <c r="HI191"/>
  <c r="HI203" s="1"/>
  <c r="HG191"/>
  <c r="HG203" s="1"/>
  <c r="HE191"/>
  <c r="HE203" s="1"/>
  <c r="HC191"/>
  <c r="HC203" s="1"/>
  <c r="HA191"/>
  <c r="HA203" s="1"/>
  <c r="IJ191"/>
  <c r="IJ203" s="1"/>
  <c r="IH191"/>
  <c r="IH203" s="1"/>
  <c r="IF191"/>
  <c r="IF203" s="1"/>
  <c r="ID191"/>
  <c r="ID203" s="1"/>
  <c r="IB191"/>
  <c r="IB203" s="1"/>
  <c r="HZ191"/>
  <c r="HZ203" s="1"/>
  <c r="II191"/>
  <c r="II203" s="1"/>
  <c r="IG191"/>
  <c r="IG203" s="1"/>
  <c r="IE191"/>
  <c r="IE203" s="1"/>
  <c r="IC191"/>
  <c r="IC203" s="1"/>
  <c r="IA191"/>
  <c r="IA203" s="1"/>
  <c r="HY191"/>
  <c r="HY203" s="1"/>
  <c r="AM192"/>
  <c r="AM204" s="1"/>
  <c r="AM213" s="1"/>
  <c r="AK192"/>
  <c r="AK204" s="1"/>
  <c r="AK213" s="1"/>
  <c r="AI192"/>
  <c r="AI204" s="1"/>
  <c r="AI213" s="1"/>
  <c r="AG192"/>
  <c r="AG204" s="1"/>
  <c r="AG213" s="1"/>
  <c r="AE192"/>
  <c r="AE204" s="1"/>
  <c r="AE213" s="1"/>
  <c r="AC192"/>
  <c r="AC204" s="1"/>
  <c r="AC213" s="1"/>
  <c r="AL192"/>
  <c r="AL204" s="1"/>
  <c r="AL213" s="1"/>
  <c r="AJ192"/>
  <c r="AJ204" s="1"/>
  <c r="AJ213" s="1"/>
  <c r="AH192"/>
  <c r="AH204" s="1"/>
  <c r="AH213" s="1"/>
  <c r="AF192"/>
  <c r="AF204" s="1"/>
  <c r="AF213" s="1"/>
  <c r="AD192"/>
  <c r="AD204" s="1"/>
  <c r="AD213" s="1"/>
  <c r="AB192"/>
  <c r="AB204" s="1"/>
  <c r="BK192"/>
  <c r="BK204" s="1"/>
  <c r="BI192"/>
  <c r="BI204" s="1"/>
  <c r="BG192"/>
  <c r="BG204" s="1"/>
  <c r="BE192"/>
  <c r="BE204" s="1"/>
  <c r="BC192"/>
  <c r="BC204" s="1"/>
  <c r="BA192"/>
  <c r="BA204" s="1"/>
  <c r="BL192"/>
  <c r="BL204" s="1"/>
  <c r="BJ192"/>
  <c r="BJ204" s="1"/>
  <c r="BH192"/>
  <c r="BH204" s="1"/>
  <c r="BF192"/>
  <c r="BF204" s="1"/>
  <c r="BD192"/>
  <c r="BD204" s="1"/>
  <c r="BB192"/>
  <c r="BB204" s="1"/>
  <c r="CI192"/>
  <c r="CI204" s="1"/>
  <c r="CG192"/>
  <c r="CG204" s="1"/>
  <c r="CE192"/>
  <c r="CE204" s="1"/>
  <c r="CC192"/>
  <c r="CC204" s="1"/>
  <c r="CA192"/>
  <c r="CA204" s="1"/>
  <c r="BY192"/>
  <c r="BY204" s="1"/>
  <c r="CJ192"/>
  <c r="CJ204" s="1"/>
  <c r="CH192"/>
  <c r="CH204" s="1"/>
  <c r="CF192"/>
  <c r="CF204" s="1"/>
  <c r="CD192"/>
  <c r="CD204" s="1"/>
  <c r="CB192"/>
  <c r="CB204" s="1"/>
  <c r="BZ192"/>
  <c r="BZ204" s="1"/>
  <c r="DG192"/>
  <c r="DG204" s="1"/>
  <c r="DE192"/>
  <c r="DE204" s="1"/>
  <c r="DC192"/>
  <c r="DC204" s="1"/>
  <c r="DA192"/>
  <c r="DA204" s="1"/>
  <c r="CY192"/>
  <c r="CY204" s="1"/>
  <c r="CW192"/>
  <c r="CW204" s="1"/>
  <c r="DH192"/>
  <c r="DH204" s="1"/>
  <c r="DF192"/>
  <c r="DF204" s="1"/>
  <c r="DD192"/>
  <c r="DD204" s="1"/>
  <c r="DB192"/>
  <c r="DB204" s="1"/>
  <c r="CZ192"/>
  <c r="CZ204" s="1"/>
  <c r="CX192"/>
  <c r="CX204" s="1"/>
  <c r="EE192"/>
  <c r="EE204" s="1"/>
  <c r="EC192"/>
  <c r="EC204" s="1"/>
  <c r="EA192"/>
  <c r="EA204" s="1"/>
  <c r="DY192"/>
  <c r="DY204" s="1"/>
  <c r="DW192"/>
  <c r="DW204" s="1"/>
  <c r="DU192"/>
  <c r="DU204" s="1"/>
  <c r="EF192"/>
  <c r="EF204" s="1"/>
  <c r="ED192"/>
  <c r="ED204" s="1"/>
  <c r="EB192"/>
  <c r="EB204" s="1"/>
  <c r="DZ192"/>
  <c r="DZ204" s="1"/>
  <c r="DX192"/>
  <c r="DX204" s="1"/>
  <c r="DV192"/>
  <c r="DV204" s="1"/>
  <c r="FC192"/>
  <c r="FC204" s="1"/>
  <c r="FA192"/>
  <c r="FA204" s="1"/>
  <c r="EY192"/>
  <c r="EY204" s="1"/>
  <c r="EW192"/>
  <c r="EW204" s="1"/>
  <c r="EU192"/>
  <c r="EU204" s="1"/>
  <c r="ES192"/>
  <c r="ES204" s="1"/>
  <c r="FD192"/>
  <c r="FD204" s="1"/>
  <c r="FB192"/>
  <c r="FB204" s="1"/>
  <c r="EZ192"/>
  <c r="EZ204" s="1"/>
  <c r="EX192"/>
  <c r="EX204" s="1"/>
  <c r="EV192"/>
  <c r="EV204" s="1"/>
  <c r="ET192"/>
  <c r="ET204" s="1"/>
  <c r="GA192"/>
  <c r="GA204" s="1"/>
  <c r="FY192"/>
  <c r="FY204" s="1"/>
  <c r="FW192"/>
  <c r="FW204" s="1"/>
  <c r="FU192"/>
  <c r="FU204" s="1"/>
  <c r="FS192"/>
  <c r="FS204" s="1"/>
  <c r="FQ192"/>
  <c r="FQ204" s="1"/>
  <c r="GB192"/>
  <c r="GB204" s="1"/>
  <c r="FZ192"/>
  <c r="FZ204" s="1"/>
  <c r="FX192"/>
  <c r="FX204" s="1"/>
  <c r="FV192"/>
  <c r="FV204" s="1"/>
  <c r="FT192"/>
  <c r="FT204" s="1"/>
  <c r="FR192"/>
  <c r="FR204" s="1"/>
  <c r="GY192"/>
  <c r="GY204" s="1"/>
  <c r="GW192"/>
  <c r="GW204" s="1"/>
  <c r="GU192"/>
  <c r="GU204" s="1"/>
  <c r="GS192"/>
  <c r="GS204" s="1"/>
  <c r="GQ192"/>
  <c r="GQ204" s="1"/>
  <c r="GO192"/>
  <c r="GO204" s="1"/>
  <c r="GZ192"/>
  <c r="GZ204" s="1"/>
  <c r="GX192"/>
  <c r="GX204" s="1"/>
  <c r="GV192"/>
  <c r="GV204" s="1"/>
  <c r="GT192"/>
  <c r="GT204" s="1"/>
  <c r="GR192"/>
  <c r="GR204" s="1"/>
  <c r="GP192"/>
  <c r="GP204" s="1"/>
  <c r="HW192"/>
  <c r="HW204" s="1"/>
  <c r="HU192"/>
  <c r="HU204" s="1"/>
  <c r="HS192"/>
  <c r="HS204" s="1"/>
  <c r="HQ192"/>
  <c r="HQ204" s="1"/>
  <c r="HO192"/>
  <c r="HO204" s="1"/>
  <c r="HM192"/>
  <c r="HM204" s="1"/>
  <c r="HX192"/>
  <c r="HX204" s="1"/>
  <c r="HV192"/>
  <c r="HV204" s="1"/>
  <c r="HT192"/>
  <c r="HT204" s="1"/>
  <c r="HR192"/>
  <c r="HR204" s="1"/>
  <c r="HP192"/>
  <c r="HP204" s="1"/>
  <c r="HN192"/>
  <c r="HN204" s="1"/>
  <c r="IU192"/>
  <c r="IU204" s="1"/>
  <c r="IS192"/>
  <c r="IS204" s="1"/>
  <c r="IQ192"/>
  <c r="IQ204" s="1"/>
  <c r="IO192"/>
  <c r="IO204" s="1"/>
  <c r="IM192"/>
  <c r="IM204" s="1"/>
  <c r="IK192"/>
  <c r="IK204" s="1"/>
  <c r="IV192"/>
  <c r="IV204" s="1"/>
  <c r="IT192"/>
  <c r="IT204" s="1"/>
  <c r="IR192"/>
  <c r="IR204" s="1"/>
  <c r="IP192"/>
  <c r="IP204" s="1"/>
  <c r="IN192"/>
  <c r="IN204" s="1"/>
  <c r="IL192"/>
  <c r="IL204" s="1"/>
  <c r="Z193"/>
  <c r="Z205" s="1"/>
  <c r="AA193"/>
  <c r="AA205" s="1"/>
  <c r="AZ193"/>
  <c r="AZ205" s="1"/>
  <c r="AX193"/>
  <c r="AX205" s="1"/>
  <c r="AV193"/>
  <c r="AV205" s="1"/>
  <c r="AT193"/>
  <c r="AT205" s="1"/>
  <c r="AR193"/>
  <c r="AR205" s="1"/>
  <c r="AP193"/>
  <c r="AP205" s="1"/>
  <c r="AN193"/>
  <c r="AN205" s="1"/>
  <c r="AY193"/>
  <c r="AY205" s="1"/>
  <c r="AW193"/>
  <c r="AW205" s="1"/>
  <c r="AU193"/>
  <c r="AU205" s="1"/>
  <c r="AS193"/>
  <c r="AS205" s="1"/>
  <c r="AQ193"/>
  <c r="AQ205" s="1"/>
  <c r="AO193"/>
  <c r="AO205" s="1"/>
  <c r="BX193"/>
  <c r="BX205" s="1"/>
  <c r="BV193"/>
  <c r="BV205" s="1"/>
  <c r="BT193"/>
  <c r="BT205" s="1"/>
  <c r="BR193"/>
  <c r="BR205" s="1"/>
  <c r="BP193"/>
  <c r="BP205" s="1"/>
  <c r="BN193"/>
  <c r="BN205" s="1"/>
  <c r="BW193"/>
  <c r="BW205" s="1"/>
  <c r="BU193"/>
  <c r="BU205" s="1"/>
  <c r="BS193"/>
  <c r="BS205" s="1"/>
  <c r="BQ193"/>
  <c r="BQ205" s="1"/>
  <c r="BO193"/>
  <c r="BO205" s="1"/>
  <c r="BM193"/>
  <c r="BM205" s="1"/>
  <c r="CV193"/>
  <c r="CV205" s="1"/>
  <c r="CT193"/>
  <c r="CT205" s="1"/>
  <c r="CR193"/>
  <c r="CR205" s="1"/>
  <c r="CP193"/>
  <c r="CP205" s="1"/>
  <c r="CN193"/>
  <c r="CN205" s="1"/>
  <c r="CL193"/>
  <c r="CL205" s="1"/>
  <c r="CU193"/>
  <c r="CU205" s="1"/>
  <c r="CS193"/>
  <c r="CS205" s="1"/>
  <c r="CQ193"/>
  <c r="CQ205" s="1"/>
  <c r="CO193"/>
  <c r="CO205" s="1"/>
  <c r="CM193"/>
  <c r="CM205" s="1"/>
  <c r="CK193"/>
  <c r="CK205" s="1"/>
  <c r="DT193"/>
  <c r="DT205" s="1"/>
  <c r="DR193"/>
  <c r="DR205" s="1"/>
  <c r="DP193"/>
  <c r="DP205" s="1"/>
  <c r="DN193"/>
  <c r="DN205" s="1"/>
  <c r="DL193"/>
  <c r="DL205" s="1"/>
  <c r="DJ193"/>
  <c r="DJ205" s="1"/>
  <c r="DS193"/>
  <c r="DS205" s="1"/>
  <c r="DQ193"/>
  <c r="DQ205" s="1"/>
  <c r="DO193"/>
  <c r="DO205" s="1"/>
  <c r="DM193"/>
  <c r="DM205" s="1"/>
  <c r="DK193"/>
  <c r="DK205" s="1"/>
  <c r="DI193"/>
  <c r="DI205" s="1"/>
  <c r="ER193"/>
  <c r="ER205" s="1"/>
  <c r="EP193"/>
  <c r="EP205" s="1"/>
  <c r="EN193"/>
  <c r="EN205" s="1"/>
  <c r="EL193"/>
  <c r="EL205" s="1"/>
  <c r="EJ193"/>
  <c r="EJ205" s="1"/>
  <c r="EH193"/>
  <c r="EH205" s="1"/>
  <c r="EQ193"/>
  <c r="EQ205" s="1"/>
  <c r="EO193"/>
  <c r="EO205" s="1"/>
  <c r="EM193"/>
  <c r="EM205" s="1"/>
  <c r="EK193"/>
  <c r="EK205" s="1"/>
  <c r="EI193"/>
  <c r="EI205" s="1"/>
  <c r="EG193"/>
  <c r="EG205" s="1"/>
  <c r="FP193"/>
  <c r="FP205" s="1"/>
  <c r="FN193"/>
  <c r="FN205" s="1"/>
  <c r="FL193"/>
  <c r="FL205" s="1"/>
  <c r="FJ193"/>
  <c r="FJ205" s="1"/>
  <c r="FH193"/>
  <c r="FH205" s="1"/>
  <c r="FF193"/>
  <c r="FF205" s="1"/>
  <c r="FO193"/>
  <c r="FO205" s="1"/>
  <c r="FM193"/>
  <c r="FM205" s="1"/>
  <c r="FK193"/>
  <c r="FK205" s="1"/>
  <c r="FI193"/>
  <c r="FI205" s="1"/>
  <c r="FG193"/>
  <c r="FG205" s="1"/>
  <c r="FE193"/>
  <c r="FE205" s="1"/>
  <c r="GN193"/>
  <c r="GN205" s="1"/>
  <c r="GL193"/>
  <c r="GL205" s="1"/>
  <c r="GJ193"/>
  <c r="GJ205" s="1"/>
  <c r="GH193"/>
  <c r="GH205" s="1"/>
  <c r="GF193"/>
  <c r="GF205" s="1"/>
  <c r="GD193"/>
  <c r="GD205" s="1"/>
  <c r="GM193"/>
  <c r="GM205" s="1"/>
  <c r="GK193"/>
  <c r="GK205" s="1"/>
  <c r="GI193"/>
  <c r="GI205" s="1"/>
  <c r="GG193"/>
  <c r="GG205" s="1"/>
  <c r="GE193"/>
  <c r="GE205" s="1"/>
  <c r="GC193"/>
  <c r="GC205" s="1"/>
  <c r="HL193"/>
  <c r="HL205" s="1"/>
  <c r="HJ193"/>
  <c r="HJ205" s="1"/>
  <c r="HH193"/>
  <c r="HH205" s="1"/>
  <c r="HF193"/>
  <c r="HF205" s="1"/>
  <c r="HD193"/>
  <c r="HD205" s="1"/>
  <c r="HB193"/>
  <c r="HB205" s="1"/>
  <c r="HK193"/>
  <c r="HK205" s="1"/>
  <c r="HI193"/>
  <c r="HI205" s="1"/>
  <c r="HG193"/>
  <c r="HG205" s="1"/>
  <c r="HE193"/>
  <c r="HE205" s="1"/>
  <c r="HC193"/>
  <c r="HC205" s="1"/>
  <c r="HA193"/>
  <c r="HA205" s="1"/>
  <c r="IJ193"/>
  <c r="IJ205" s="1"/>
  <c r="IH193"/>
  <c r="IH205" s="1"/>
  <c r="IF193"/>
  <c r="IF205" s="1"/>
  <c r="ID193"/>
  <c r="ID205" s="1"/>
  <c r="IB193"/>
  <c r="IB205" s="1"/>
  <c r="HZ193"/>
  <c r="HZ205" s="1"/>
  <c r="II193"/>
  <c r="II205" s="1"/>
  <c r="IG193"/>
  <c r="IG205" s="1"/>
  <c r="IE193"/>
  <c r="IE205" s="1"/>
  <c r="IC193"/>
  <c r="IC205" s="1"/>
  <c r="IA193"/>
  <c r="IA205" s="1"/>
  <c r="HY193"/>
  <c r="HY205" s="1"/>
  <c r="AM194"/>
  <c r="AM206" s="1"/>
  <c r="AK194"/>
  <c r="AK206" s="1"/>
  <c r="AI194"/>
  <c r="AI206" s="1"/>
  <c r="AG194"/>
  <c r="AG206" s="1"/>
  <c r="AE194"/>
  <c r="AE206" s="1"/>
  <c r="AC194"/>
  <c r="AC206" s="1"/>
  <c r="AL194"/>
  <c r="AL206" s="1"/>
  <c r="AJ194"/>
  <c r="AJ206" s="1"/>
  <c r="AH194"/>
  <c r="AH206" s="1"/>
  <c r="AF194"/>
  <c r="AF206" s="1"/>
  <c r="AD194"/>
  <c r="AD206" s="1"/>
  <c r="AB194"/>
  <c r="AB206" s="1"/>
  <c r="BK194"/>
  <c r="BK206" s="1"/>
  <c r="BI194"/>
  <c r="BI206" s="1"/>
  <c r="BG194"/>
  <c r="BG206" s="1"/>
  <c r="BE194"/>
  <c r="BE206" s="1"/>
  <c r="BC194"/>
  <c r="BC206" s="1"/>
  <c r="BA194"/>
  <c r="BA206" s="1"/>
  <c r="BL194"/>
  <c r="BL206" s="1"/>
  <c r="BJ194"/>
  <c r="BJ206" s="1"/>
  <c r="BH194"/>
  <c r="BH206" s="1"/>
  <c r="BF194"/>
  <c r="BF206" s="1"/>
  <c r="BD194"/>
  <c r="BD206" s="1"/>
  <c r="BB194"/>
  <c r="BB206" s="1"/>
  <c r="CI194"/>
  <c r="CI206" s="1"/>
  <c r="CG194"/>
  <c r="CG206" s="1"/>
  <c r="CE194"/>
  <c r="CE206" s="1"/>
  <c r="CC194"/>
  <c r="CC206" s="1"/>
  <c r="CA194"/>
  <c r="CA206" s="1"/>
  <c r="BY194"/>
  <c r="BY206" s="1"/>
  <c r="CJ194"/>
  <c r="CJ206" s="1"/>
  <c r="CH194"/>
  <c r="CH206" s="1"/>
  <c r="CF194"/>
  <c r="CF206" s="1"/>
  <c r="CD194"/>
  <c r="CD206" s="1"/>
  <c r="CB194"/>
  <c r="CB206" s="1"/>
  <c r="BZ194"/>
  <c r="BZ206" s="1"/>
  <c r="DG194"/>
  <c r="DG206" s="1"/>
  <c r="DE194"/>
  <c r="DE206" s="1"/>
  <c r="DC194"/>
  <c r="DC206" s="1"/>
  <c r="DA194"/>
  <c r="DA206" s="1"/>
  <c r="CY194"/>
  <c r="CY206" s="1"/>
  <c r="CW194"/>
  <c r="CW206" s="1"/>
  <c r="DH194"/>
  <c r="DH206" s="1"/>
  <c r="DF194"/>
  <c r="DF206" s="1"/>
  <c r="DD194"/>
  <c r="DD206" s="1"/>
  <c r="DB194"/>
  <c r="DB206" s="1"/>
  <c r="CZ194"/>
  <c r="CZ206" s="1"/>
  <c r="CX194"/>
  <c r="CX206" s="1"/>
  <c r="EE194"/>
  <c r="EE206" s="1"/>
  <c r="EC194"/>
  <c r="EC206" s="1"/>
  <c r="EA194"/>
  <c r="EA206" s="1"/>
  <c r="DY194"/>
  <c r="DY206" s="1"/>
  <c r="DW194"/>
  <c r="DW206" s="1"/>
  <c r="DU194"/>
  <c r="DU206" s="1"/>
  <c r="EF194"/>
  <c r="EF206" s="1"/>
  <c r="ED194"/>
  <c r="ED206" s="1"/>
  <c r="EB194"/>
  <c r="EB206" s="1"/>
  <c r="DZ194"/>
  <c r="DZ206" s="1"/>
  <c r="DX194"/>
  <c r="DX206" s="1"/>
  <c r="DV194"/>
  <c r="DV206" s="1"/>
  <c r="FC194"/>
  <c r="FC206" s="1"/>
  <c r="FA194"/>
  <c r="FA206" s="1"/>
  <c r="EY194"/>
  <c r="EY206" s="1"/>
  <c r="EW194"/>
  <c r="EW206" s="1"/>
  <c r="EU194"/>
  <c r="EU206" s="1"/>
  <c r="ES194"/>
  <c r="ES206" s="1"/>
  <c r="FD194"/>
  <c r="FD206" s="1"/>
  <c r="FB194"/>
  <c r="FB206" s="1"/>
  <c r="EZ194"/>
  <c r="EZ206" s="1"/>
  <c r="EX194"/>
  <c r="EX206" s="1"/>
  <c r="EV194"/>
  <c r="EV206" s="1"/>
  <c r="ET194"/>
  <c r="ET206" s="1"/>
  <c r="GA194"/>
  <c r="GA206" s="1"/>
  <c r="FY194"/>
  <c r="FY206" s="1"/>
  <c r="FW194"/>
  <c r="FW206" s="1"/>
  <c r="FU194"/>
  <c r="FU206" s="1"/>
  <c r="FS194"/>
  <c r="FS206" s="1"/>
  <c r="FQ194"/>
  <c r="FQ206" s="1"/>
  <c r="GB194"/>
  <c r="GB206" s="1"/>
  <c r="FZ194"/>
  <c r="FZ206" s="1"/>
  <c r="FX194"/>
  <c r="FX206" s="1"/>
  <c r="FV194"/>
  <c r="FV206" s="1"/>
  <c r="FT194"/>
  <c r="FT206" s="1"/>
  <c r="FR194"/>
  <c r="FR206" s="1"/>
  <c r="GY194"/>
  <c r="GY206" s="1"/>
  <c r="GW194"/>
  <c r="GW206" s="1"/>
  <c r="GU194"/>
  <c r="GU206" s="1"/>
  <c r="GS194"/>
  <c r="GS206" s="1"/>
  <c r="GQ194"/>
  <c r="GQ206" s="1"/>
  <c r="GO194"/>
  <c r="GO206" s="1"/>
  <c r="GZ194"/>
  <c r="GZ206" s="1"/>
  <c r="GX194"/>
  <c r="GX206" s="1"/>
  <c r="GV194"/>
  <c r="GV206" s="1"/>
  <c r="GT194"/>
  <c r="GT206" s="1"/>
  <c r="GR194"/>
  <c r="GR206" s="1"/>
  <c r="GP194"/>
  <c r="GP206" s="1"/>
  <c r="HW194"/>
  <c r="HW206" s="1"/>
  <c r="HU194"/>
  <c r="HU206" s="1"/>
  <c r="HS194"/>
  <c r="HS206" s="1"/>
  <c r="HQ194"/>
  <c r="HQ206" s="1"/>
  <c r="HO194"/>
  <c r="HO206" s="1"/>
  <c r="HM194"/>
  <c r="HM206" s="1"/>
  <c r="HX194"/>
  <c r="HX206" s="1"/>
  <c r="HV194"/>
  <c r="HV206" s="1"/>
  <c r="HT194"/>
  <c r="HT206" s="1"/>
  <c r="HR194"/>
  <c r="HR206" s="1"/>
  <c r="HP194"/>
  <c r="HP206" s="1"/>
  <c r="HN194"/>
  <c r="HN206" s="1"/>
  <c r="IU194"/>
  <c r="IU206" s="1"/>
  <c r="IS194"/>
  <c r="IS206" s="1"/>
  <c r="IQ194"/>
  <c r="IQ206" s="1"/>
  <c r="IO194"/>
  <c r="IO206" s="1"/>
  <c r="IM194"/>
  <c r="IM206" s="1"/>
  <c r="IK194"/>
  <c r="IK206" s="1"/>
  <c r="IV194"/>
  <c r="IV206" s="1"/>
  <c r="IT194"/>
  <c r="IT206" s="1"/>
  <c r="IR194"/>
  <c r="IR206" s="1"/>
  <c r="IP194"/>
  <c r="IP206" s="1"/>
  <c r="IN194"/>
  <c r="IN206" s="1"/>
  <c r="IL194"/>
  <c r="IL206" s="1"/>
  <c r="Z195"/>
  <c r="Z207" s="1"/>
  <c r="AA195"/>
  <c r="AA207" s="1"/>
  <c r="AZ195"/>
  <c r="AZ207" s="1"/>
  <c r="AX195"/>
  <c r="AX207" s="1"/>
  <c r="AV195"/>
  <c r="AV207" s="1"/>
  <c r="AT195"/>
  <c r="AT207" s="1"/>
  <c r="AR195"/>
  <c r="AR207" s="1"/>
  <c r="AP195"/>
  <c r="AP207" s="1"/>
  <c r="AN195"/>
  <c r="AN207" s="1"/>
  <c r="AY195"/>
  <c r="AY207" s="1"/>
  <c r="AW195"/>
  <c r="AW207" s="1"/>
  <c r="AU195"/>
  <c r="AU207" s="1"/>
  <c r="AS195"/>
  <c r="AS207" s="1"/>
  <c r="AQ195"/>
  <c r="AQ207" s="1"/>
  <c r="AO195"/>
  <c r="AO207" s="1"/>
  <c r="BX195"/>
  <c r="BX207" s="1"/>
  <c r="BV195"/>
  <c r="BV207" s="1"/>
  <c r="BT195"/>
  <c r="BT207" s="1"/>
  <c r="BR195"/>
  <c r="BR207" s="1"/>
  <c r="BP195"/>
  <c r="BP207" s="1"/>
  <c r="BN195"/>
  <c r="BN207" s="1"/>
  <c r="BW195"/>
  <c r="BW207" s="1"/>
  <c r="BU195"/>
  <c r="BU207" s="1"/>
  <c r="BS195"/>
  <c r="BS207" s="1"/>
  <c r="BQ195"/>
  <c r="BQ207" s="1"/>
  <c r="BO195"/>
  <c r="BO207" s="1"/>
  <c r="BM195"/>
  <c r="BM207" s="1"/>
  <c r="CV195"/>
  <c r="CV207" s="1"/>
  <c r="CT195"/>
  <c r="CT207" s="1"/>
  <c r="CR195"/>
  <c r="CR207" s="1"/>
  <c r="CP195"/>
  <c r="CP207" s="1"/>
  <c r="CN195"/>
  <c r="CN207" s="1"/>
  <c r="CL195"/>
  <c r="CL207" s="1"/>
  <c r="CU195"/>
  <c r="CU207" s="1"/>
  <c r="CS195"/>
  <c r="CS207" s="1"/>
  <c r="CQ195"/>
  <c r="CQ207" s="1"/>
  <c r="CO195"/>
  <c r="CO207" s="1"/>
  <c r="CM195"/>
  <c r="CM207" s="1"/>
  <c r="CK195"/>
  <c r="CK207" s="1"/>
  <c r="DT195"/>
  <c r="DT207" s="1"/>
  <c r="DR195"/>
  <c r="DR207" s="1"/>
  <c r="DP195"/>
  <c r="DP207" s="1"/>
  <c r="DN195"/>
  <c r="DN207" s="1"/>
  <c r="DL195"/>
  <c r="DL207" s="1"/>
  <c r="DJ195"/>
  <c r="DJ207" s="1"/>
  <c r="DS195"/>
  <c r="DS207" s="1"/>
  <c r="DQ195"/>
  <c r="DQ207" s="1"/>
  <c r="DO195"/>
  <c r="DO207" s="1"/>
  <c r="DM195"/>
  <c r="DM207" s="1"/>
  <c r="DK195"/>
  <c r="DK207" s="1"/>
  <c r="DI195"/>
  <c r="DI207" s="1"/>
  <c r="ER195"/>
  <c r="ER207" s="1"/>
  <c r="EP195"/>
  <c r="EP207" s="1"/>
  <c r="EN195"/>
  <c r="EN207" s="1"/>
  <c r="EL195"/>
  <c r="EL207" s="1"/>
  <c r="EJ195"/>
  <c r="EJ207" s="1"/>
  <c r="EH195"/>
  <c r="EH207" s="1"/>
  <c r="EQ195"/>
  <c r="EQ207" s="1"/>
  <c r="EO195"/>
  <c r="EO207" s="1"/>
  <c r="EM195"/>
  <c r="EM207" s="1"/>
  <c r="EK195"/>
  <c r="EK207" s="1"/>
  <c r="EI195"/>
  <c r="EI207" s="1"/>
  <c r="EG195"/>
  <c r="EG207" s="1"/>
  <c r="FP195"/>
  <c r="FP207" s="1"/>
  <c r="FN195"/>
  <c r="FN207" s="1"/>
  <c r="FL195"/>
  <c r="FL207" s="1"/>
  <c r="FJ195"/>
  <c r="FJ207" s="1"/>
  <c r="FH195"/>
  <c r="FH207" s="1"/>
  <c r="FF195"/>
  <c r="FF207" s="1"/>
  <c r="FO195"/>
  <c r="FO207" s="1"/>
  <c r="FM195"/>
  <c r="FM207" s="1"/>
  <c r="FK195"/>
  <c r="FK207" s="1"/>
  <c r="FI195"/>
  <c r="FI207" s="1"/>
  <c r="FG195"/>
  <c r="FG207" s="1"/>
  <c r="FE195"/>
  <c r="FE207" s="1"/>
  <c r="GN195"/>
  <c r="GN207" s="1"/>
  <c r="GL195"/>
  <c r="GL207" s="1"/>
  <c r="GJ195"/>
  <c r="GJ207" s="1"/>
  <c r="GH195"/>
  <c r="GH207" s="1"/>
  <c r="GF195"/>
  <c r="GF207" s="1"/>
  <c r="GD195"/>
  <c r="GD207" s="1"/>
  <c r="GM195"/>
  <c r="GM207" s="1"/>
  <c r="GK195"/>
  <c r="GK207" s="1"/>
  <c r="GI195"/>
  <c r="GI207" s="1"/>
  <c r="GG195"/>
  <c r="GG207" s="1"/>
  <c r="GE195"/>
  <c r="GE207" s="1"/>
  <c r="GC195"/>
  <c r="GC207" s="1"/>
  <c r="HL195"/>
  <c r="HL207" s="1"/>
  <c r="HJ195"/>
  <c r="HJ207" s="1"/>
  <c r="HH195"/>
  <c r="HH207" s="1"/>
  <c r="HF195"/>
  <c r="HF207" s="1"/>
  <c r="HD195"/>
  <c r="HD207" s="1"/>
  <c r="HB195"/>
  <c r="HB207" s="1"/>
  <c r="HK195"/>
  <c r="HK207" s="1"/>
  <c r="HI195"/>
  <c r="HI207" s="1"/>
  <c r="HG195"/>
  <c r="HG207" s="1"/>
  <c r="HE195"/>
  <c r="HE207" s="1"/>
  <c r="HC195"/>
  <c r="HC207" s="1"/>
  <c r="HA195"/>
  <c r="HA207" s="1"/>
  <c r="IJ195"/>
  <c r="IJ207" s="1"/>
  <c r="IH195"/>
  <c r="IH207" s="1"/>
  <c r="IF195"/>
  <c r="IF207" s="1"/>
  <c r="ID195"/>
  <c r="ID207" s="1"/>
  <c r="IB195"/>
  <c r="IB207" s="1"/>
  <c r="HZ195"/>
  <c r="HZ207" s="1"/>
  <c r="II195"/>
  <c r="II207" s="1"/>
  <c r="IG195"/>
  <c r="IG207" s="1"/>
  <c r="IE195"/>
  <c r="IE207" s="1"/>
  <c r="IC195"/>
  <c r="IC207" s="1"/>
  <c r="IA195"/>
  <c r="IA207" s="1"/>
  <c r="HY195"/>
  <c r="HY207" s="1"/>
  <c r="AM196"/>
  <c r="AM208" s="1"/>
  <c r="AK196"/>
  <c r="AK208" s="1"/>
  <c r="AI196"/>
  <c r="AI208" s="1"/>
  <c r="AG196"/>
  <c r="AG208" s="1"/>
  <c r="AE196"/>
  <c r="AE208" s="1"/>
  <c r="AC196"/>
  <c r="AC208" s="1"/>
  <c r="AL196"/>
  <c r="AL208" s="1"/>
  <c r="AJ196"/>
  <c r="AJ208" s="1"/>
  <c r="AH196"/>
  <c r="AH208" s="1"/>
  <c r="AF196"/>
  <c r="AF208" s="1"/>
  <c r="AD196"/>
  <c r="AD208" s="1"/>
  <c r="AB196"/>
  <c r="AB208" s="1"/>
  <c r="BK196"/>
  <c r="BK208" s="1"/>
  <c r="BI196"/>
  <c r="BI208" s="1"/>
  <c r="BG196"/>
  <c r="BG208" s="1"/>
  <c r="BE196"/>
  <c r="BE208" s="1"/>
  <c r="BC196"/>
  <c r="BC208" s="1"/>
  <c r="BA196"/>
  <c r="BA208" s="1"/>
  <c r="BL196"/>
  <c r="BL208" s="1"/>
  <c r="BJ196"/>
  <c r="BJ208" s="1"/>
  <c r="BH196"/>
  <c r="BH208" s="1"/>
  <c r="BF196"/>
  <c r="BF208" s="1"/>
  <c r="BD196"/>
  <c r="BD208" s="1"/>
  <c r="BB196"/>
  <c r="BB208" s="1"/>
  <c r="CI196"/>
  <c r="CI208" s="1"/>
  <c r="CG196"/>
  <c r="CG208" s="1"/>
  <c r="CE196"/>
  <c r="CE208" s="1"/>
  <c r="CC196"/>
  <c r="CC208" s="1"/>
  <c r="CA196"/>
  <c r="CA208" s="1"/>
  <c r="BY196"/>
  <c r="BY208" s="1"/>
  <c r="CJ196"/>
  <c r="CJ208" s="1"/>
  <c r="CH196"/>
  <c r="CH208" s="1"/>
  <c r="CF196"/>
  <c r="CF208" s="1"/>
  <c r="CD196"/>
  <c r="CD208" s="1"/>
  <c r="CB196"/>
  <c r="CB208" s="1"/>
  <c r="BZ196"/>
  <c r="BZ208" s="1"/>
  <c r="DG196"/>
  <c r="DG208" s="1"/>
  <c r="DE196"/>
  <c r="DE208" s="1"/>
  <c r="DC196"/>
  <c r="DC208" s="1"/>
  <c r="DA196"/>
  <c r="DA208" s="1"/>
  <c r="CY196"/>
  <c r="CY208" s="1"/>
  <c r="CW196"/>
  <c r="CW208" s="1"/>
  <c r="DH196"/>
  <c r="DH208" s="1"/>
  <c r="DF196"/>
  <c r="DF208" s="1"/>
  <c r="DD196"/>
  <c r="DD208" s="1"/>
  <c r="DB196"/>
  <c r="DB208" s="1"/>
  <c r="CZ196"/>
  <c r="CZ208" s="1"/>
  <c r="CX196"/>
  <c r="CX208" s="1"/>
  <c r="EE196"/>
  <c r="EE208" s="1"/>
  <c r="EC196"/>
  <c r="EC208" s="1"/>
  <c r="EA196"/>
  <c r="EA208" s="1"/>
  <c r="DY196"/>
  <c r="DY208" s="1"/>
  <c r="DW196"/>
  <c r="DW208" s="1"/>
  <c r="DU196"/>
  <c r="DU208" s="1"/>
  <c r="EF196"/>
  <c r="EF208" s="1"/>
  <c r="ED196"/>
  <c r="ED208" s="1"/>
  <c r="EB196"/>
  <c r="EB208" s="1"/>
  <c r="DZ196"/>
  <c r="DZ208" s="1"/>
  <c r="DX196"/>
  <c r="DX208" s="1"/>
  <c r="DV196"/>
  <c r="DV208" s="1"/>
  <c r="FC196"/>
  <c r="FC208" s="1"/>
  <c r="FA196"/>
  <c r="FA208" s="1"/>
  <c r="EY196"/>
  <c r="EY208" s="1"/>
  <c r="EW196"/>
  <c r="EW208" s="1"/>
  <c r="EU196"/>
  <c r="EU208" s="1"/>
  <c r="ES196"/>
  <c r="ES208" s="1"/>
  <c r="FD196"/>
  <c r="FD208" s="1"/>
  <c r="FB196"/>
  <c r="FB208" s="1"/>
  <c r="EZ196"/>
  <c r="EZ208" s="1"/>
  <c r="EX196"/>
  <c r="EX208" s="1"/>
  <c r="EV196"/>
  <c r="EV208" s="1"/>
  <c r="ET196"/>
  <c r="ET208" s="1"/>
  <c r="GA196"/>
  <c r="GA208" s="1"/>
  <c r="FY196"/>
  <c r="FY208" s="1"/>
  <c r="FW196"/>
  <c r="FW208" s="1"/>
  <c r="FU196"/>
  <c r="FU208" s="1"/>
  <c r="FS196"/>
  <c r="FS208" s="1"/>
  <c r="FQ196"/>
  <c r="FQ208" s="1"/>
  <c r="GB196"/>
  <c r="GB208" s="1"/>
  <c r="FZ196"/>
  <c r="FZ208" s="1"/>
  <c r="FX196"/>
  <c r="FX208" s="1"/>
  <c r="FV196"/>
  <c r="FV208" s="1"/>
  <c r="FT196"/>
  <c r="FT208" s="1"/>
  <c r="FR196"/>
  <c r="FR208" s="1"/>
  <c r="GY196"/>
  <c r="GY208" s="1"/>
  <c r="GW196"/>
  <c r="GW208" s="1"/>
  <c r="GU196"/>
  <c r="GU208" s="1"/>
  <c r="GS196"/>
  <c r="GS208" s="1"/>
  <c r="GQ196"/>
  <c r="GQ208" s="1"/>
  <c r="GO196"/>
  <c r="GO208" s="1"/>
  <c r="GZ196"/>
  <c r="GZ208" s="1"/>
  <c r="GX196"/>
  <c r="GX208" s="1"/>
  <c r="GV196"/>
  <c r="GV208" s="1"/>
  <c r="GT196"/>
  <c r="GT208" s="1"/>
  <c r="GR196"/>
  <c r="GR208" s="1"/>
  <c r="GP196"/>
  <c r="GP208" s="1"/>
  <c r="HW196"/>
  <c r="HW208" s="1"/>
  <c r="HU196"/>
  <c r="HU208" s="1"/>
  <c r="HS196"/>
  <c r="HS208" s="1"/>
  <c r="HQ196"/>
  <c r="HQ208" s="1"/>
  <c r="HO196"/>
  <c r="HO208" s="1"/>
  <c r="HM196"/>
  <c r="HM208" s="1"/>
  <c r="HX196"/>
  <c r="HX208" s="1"/>
  <c r="HV196"/>
  <c r="HV208" s="1"/>
  <c r="HT196"/>
  <c r="HT208" s="1"/>
  <c r="HR196"/>
  <c r="HR208" s="1"/>
  <c r="HP196"/>
  <c r="HP208" s="1"/>
  <c r="HN196"/>
  <c r="HN208" s="1"/>
  <c r="IU196"/>
  <c r="IU208" s="1"/>
  <c r="IS196"/>
  <c r="IS208" s="1"/>
  <c r="IQ196"/>
  <c r="IQ208" s="1"/>
  <c r="IO196"/>
  <c r="IO208" s="1"/>
  <c r="IM196"/>
  <c r="IM208" s="1"/>
  <c r="IK196"/>
  <c r="IK208" s="1"/>
  <c r="IV196"/>
  <c r="IV208" s="1"/>
  <c r="IT196"/>
  <c r="IT208" s="1"/>
  <c r="IR196"/>
  <c r="IR208" s="1"/>
  <c r="IP196"/>
  <c r="IP208" s="1"/>
  <c r="IN196"/>
  <c r="IN208" s="1"/>
  <c r="IL196"/>
  <c r="IL208" s="1"/>
  <c r="Z197"/>
  <c r="Z209" s="1"/>
  <c r="AA197"/>
  <c r="AA209" s="1"/>
  <c r="AZ197"/>
  <c r="AZ209" s="1"/>
  <c r="AX197"/>
  <c r="AX209" s="1"/>
  <c r="AV197"/>
  <c r="AV209" s="1"/>
  <c r="AT197"/>
  <c r="AT209" s="1"/>
  <c r="AR197"/>
  <c r="AR209" s="1"/>
  <c r="AP197"/>
  <c r="AP209" s="1"/>
  <c r="AN197"/>
  <c r="AN209" s="1"/>
  <c r="AY197"/>
  <c r="AY209" s="1"/>
  <c r="AW197"/>
  <c r="AW209" s="1"/>
  <c r="AU197"/>
  <c r="AU209" s="1"/>
  <c r="AS197"/>
  <c r="AS209" s="1"/>
  <c r="AQ197"/>
  <c r="AQ209" s="1"/>
  <c r="AO197"/>
  <c r="AO209" s="1"/>
  <c r="BX197"/>
  <c r="BX209" s="1"/>
  <c r="BV197"/>
  <c r="BV209" s="1"/>
  <c r="BT197"/>
  <c r="BT209" s="1"/>
  <c r="BR197"/>
  <c r="BR209" s="1"/>
  <c r="BP197"/>
  <c r="BP209" s="1"/>
  <c r="BN197"/>
  <c r="BN209" s="1"/>
  <c r="BW197"/>
  <c r="BW209" s="1"/>
  <c r="BU197"/>
  <c r="BU209" s="1"/>
  <c r="BS197"/>
  <c r="BS209" s="1"/>
  <c r="BQ197"/>
  <c r="BQ209" s="1"/>
  <c r="BO197"/>
  <c r="BO209" s="1"/>
  <c r="BM197"/>
  <c r="BM209" s="1"/>
  <c r="CV197"/>
  <c r="CV209" s="1"/>
  <c r="CT197"/>
  <c r="CT209" s="1"/>
  <c r="CR197"/>
  <c r="CR209" s="1"/>
  <c r="CP197"/>
  <c r="CP209" s="1"/>
  <c r="CN197"/>
  <c r="CN209" s="1"/>
  <c r="CL197"/>
  <c r="CL209" s="1"/>
  <c r="CS197"/>
  <c r="CS209" s="1"/>
  <c r="CO197"/>
  <c r="CO209" s="1"/>
  <c r="CK197"/>
  <c r="CK209" s="1"/>
  <c r="CU197"/>
  <c r="CU209" s="1"/>
  <c r="CQ197"/>
  <c r="CQ209" s="1"/>
  <c r="CM197"/>
  <c r="CM209" s="1"/>
  <c r="DT197"/>
  <c r="DT209" s="1"/>
  <c r="DR197"/>
  <c r="DR209" s="1"/>
  <c r="DP197"/>
  <c r="DP209" s="1"/>
  <c r="DN197"/>
  <c r="DN209" s="1"/>
  <c r="DL197"/>
  <c r="DL209" s="1"/>
  <c r="DJ197"/>
  <c r="DJ209" s="1"/>
  <c r="DQ197"/>
  <c r="DQ209" s="1"/>
  <c r="DM197"/>
  <c r="DM209" s="1"/>
  <c r="DI197"/>
  <c r="DI209" s="1"/>
  <c r="DS197"/>
  <c r="DS209" s="1"/>
  <c r="DO197"/>
  <c r="DO209" s="1"/>
  <c r="DK197"/>
  <c r="DK209" s="1"/>
  <c r="ER197"/>
  <c r="ER209" s="1"/>
  <c r="EP197"/>
  <c r="EP209" s="1"/>
  <c r="EN197"/>
  <c r="EN209" s="1"/>
  <c r="EL197"/>
  <c r="EL209" s="1"/>
  <c r="EJ197"/>
  <c r="EJ209" s="1"/>
  <c r="EH197"/>
  <c r="EH209" s="1"/>
  <c r="EO197"/>
  <c r="EO209" s="1"/>
  <c r="EK197"/>
  <c r="EK209" s="1"/>
  <c r="EG197"/>
  <c r="EG209" s="1"/>
  <c r="EQ197"/>
  <c r="EQ209" s="1"/>
  <c r="EM197"/>
  <c r="EM209" s="1"/>
  <c r="EI197"/>
  <c r="EI209" s="1"/>
  <c r="FP197"/>
  <c r="FP209" s="1"/>
  <c r="FN197"/>
  <c r="FN209" s="1"/>
  <c r="FL197"/>
  <c r="FL209" s="1"/>
  <c r="FJ197"/>
  <c r="FJ209" s="1"/>
  <c r="FH197"/>
  <c r="FH209" s="1"/>
  <c r="FF197"/>
  <c r="FF209" s="1"/>
  <c r="FM197"/>
  <c r="FM209" s="1"/>
  <c r="FI197"/>
  <c r="FI209" s="1"/>
  <c r="FE197"/>
  <c r="FE209" s="1"/>
  <c r="FO197"/>
  <c r="FO209" s="1"/>
  <c r="FK197"/>
  <c r="FK209" s="1"/>
  <c r="FG197"/>
  <c r="FG209" s="1"/>
  <c r="GN197"/>
  <c r="GN209" s="1"/>
  <c r="GL197"/>
  <c r="GL209" s="1"/>
  <c r="GJ197"/>
  <c r="GJ209" s="1"/>
  <c r="GH197"/>
  <c r="GH209" s="1"/>
  <c r="GF197"/>
  <c r="GF209" s="1"/>
  <c r="GD197"/>
  <c r="GD209" s="1"/>
  <c r="GK197"/>
  <c r="GK209" s="1"/>
  <c r="GG197"/>
  <c r="GG209" s="1"/>
  <c r="GC197"/>
  <c r="GC209" s="1"/>
  <c r="GM197"/>
  <c r="GM209" s="1"/>
  <c r="GI197"/>
  <c r="GI209" s="1"/>
  <c r="GE197"/>
  <c r="GE209" s="1"/>
  <c r="HL197"/>
  <c r="HL209" s="1"/>
  <c r="HJ197"/>
  <c r="HJ209" s="1"/>
  <c r="HH197"/>
  <c r="HH209" s="1"/>
  <c r="HF197"/>
  <c r="HF209" s="1"/>
  <c r="HD197"/>
  <c r="HD209" s="1"/>
  <c r="HB197"/>
  <c r="HB209" s="1"/>
  <c r="HI197"/>
  <c r="HI209" s="1"/>
  <c r="HE197"/>
  <c r="HE209" s="1"/>
  <c r="HA197"/>
  <c r="HA209" s="1"/>
  <c r="HK197"/>
  <c r="HK209" s="1"/>
  <c r="HG197"/>
  <c r="HG209" s="1"/>
  <c r="HC197"/>
  <c r="HC209" s="1"/>
  <c r="IJ197"/>
  <c r="IJ209" s="1"/>
  <c r="IH197"/>
  <c r="IH209" s="1"/>
  <c r="IF197"/>
  <c r="IF209" s="1"/>
  <c r="ID197"/>
  <c r="ID209" s="1"/>
  <c r="IB197"/>
  <c r="IB209" s="1"/>
  <c r="HZ197"/>
  <c r="HZ209" s="1"/>
  <c r="IG197"/>
  <c r="IG209" s="1"/>
  <c r="IC197"/>
  <c r="IC209" s="1"/>
  <c r="HY197"/>
  <c r="HY209" s="1"/>
  <c r="II197"/>
  <c r="II209" s="1"/>
  <c r="IE197"/>
  <c r="IE209" s="1"/>
  <c r="IA197"/>
  <c r="IA209" s="1"/>
  <c r="AM198"/>
  <c r="AM210" s="1"/>
  <c r="AK198"/>
  <c r="AK210" s="1"/>
  <c r="AI198"/>
  <c r="AI210" s="1"/>
  <c r="AG198"/>
  <c r="AG210" s="1"/>
  <c r="AE198"/>
  <c r="AE210" s="1"/>
  <c r="AC198"/>
  <c r="AC210" s="1"/>
  <c r="AL198"/>
  <c r="AL210" s="1"/>
  <c r="AH198"/>
  <c r="AH210" s="1"/>
  <c r="AD198"/>
  <c r="AD210" s="1"/>
  <c r="AJ198"/>
  <c r="AJ210" s="1"/>
  <c r="AF198"/>
  <c r="AF210" s="1"/>
  <c r="AB198"/>
  <c r="AB210" s="1"/>
  <c r="BK198"/>
  <c r="BK210" s="1"/>
  <c r="BI198"/>
  <c r="BI210" s="1"/>
  <c r="BG198"/>
  <c r="BG210" s="1"/>
  <c r="BE198"/>
  <c r="BE210" s="1"/>
  <c r="BC198"/>
  <c r="BC210" s="1"/>
  <c r="BA198"/>
  <c r="BA210" s="1"/>
  <c r="BJ198"/>
  <c r="BJ210" s="1"/>
  <c r="BF198"/>
  <c r="BF210" s="1"/>
  <c r="BB198"/>
  <c r="BB210" s="1"/>
  <c r="BL198"/>
  <c r="BL210" s="1"/>
  <c r="BH198"/>
  <c r="BH210" s="1"/>
  <c r="BD198"/>
  <c r="BD210" s="1"/>
  <c r="CI198"/>
  <c r="CI210" s="1"/>
  <c r="CG198"/>
  <c r="CG210" s="1"/>
  <c r="CE198"/>
  <c r="CE210" s="1"/>
  <c r="CC198"/>
  <c r="CC210" s="1"/>
  <c r="CA198"/>
  <c r="CA210" s="1"/>
  <c r="BY198"/>
  <c r="BY210" s="1"/>
  <c r="CH198"/>
  <c r="CH210" s="1"/>
  <c r="CD198"/>
  <c r="CD210" s="1"/>
  <c r="BZ198"/>
  <c r="BZ210" s="1"/>
  <c r="CJ198"/>
  <c r="CJ210" s="1"/>
  <c r="CF198"/>
  <c r="CF210" s="1"/>
  <c r="CB198"/>
  <c r="CB210" s="1"/>
  <c r="DG198"/>
  <c r="DG210" s="1"/>
  <c r="DE198"/>
  <c r="DE210" s="1"/>
  <c r="DC198"/>
  <c r="DC210" s="1"/>
  <c r="DA198"/>
  <c r="DA210" s="1"/>
  <c r="CY198"/>
  <c r="CY210" s="1"/>
  <c r="CW198"/>
  <c r="CW210" s="1"/>
  <c r="DF198"/>
  <c r="DF210" s="1"/>
  <c r="DB198"/>
  <c r="DB210" s="1"/>
  <c r="CX198"/>
  <c r="CX210" s="1"/>
  <c r="DH198"/>
  <c r="DH210" s="1"/>
  <c r="DD198"/>
  <c r="DD210" s="1"/>
  <c r="CZ198"/>
  <c r="CZ210" s="1"/>
  <c r="EE198"/>
  <c r="EE210" s="1"/>
  <c r="EC198"/>
  <c r="EC210" s="1"/>
  <c r="EA198"/>
  <c r="EA210" s="1"/>
  <c r="DY198"/>
  <c r="DY210" s="1"/>
  <c r="DW198"/>
  <c r="DW210" s="1"/>
  <c r="DU198"/>
  <c r="DU210" s="1"/>
  <c r="ED198"/>
  <c r="ED210" s="1"/>
  <c r="DZ198"/>
  <c r="DZ210" s="1"/>
  <c r="DV198"/>
  <c r="DV210" s="1"/>
  <c r="EF198"/>
  <c r="EF210" s="1"/>
  <c r="EB198"/>
  <c r="EB210" s="1"/>
  <c r="DX198"/>
  <c r="DX210" s="1"/>
  <c r="FC198"/>
  <c r="FC210" s="1"/>
  <c r="FA198"/>
  <c r="FA210" s="1"/>
  <c r="EY198"/>
  <c r="EY210" s="1"/>
  <c r="EW198"/>
  <c r="EW210" s="1"/>
  <c r="EU198"/>
  <c r="EU210" s="1"/>
  <c r="ES198"/>
  <c r="ES210" s="1"/>
  <c r="FB198"/>
  <c r="FB210" s="1"/>
  <c r="EX198"/>
  <c r="EX210" s="1"/>
  <c r="ET198"/>
  <c r="ET210" s="1"/>
  <c r="FD198"/>
  <c r="FD210" s="1"/>
  <c r="EZ198"/>
  <c r="EZ210" s="1"/>
  <c r="EV198"/>
  <c r="EV210" s="1"/>
  <c r="GA198"/>
  <c r="GA210" s="1"/>
  <c r="FY198"/>
  <c r="FY210" s="1"/>
  <c r="FW198"/>
  <c r="FW210" s="1"/>
  <c r="FU198"/>
  <c r="FU210" s="1"/>
  <c r="FS198"/>
  <c r="FS210" s="1"/>
  <c r="FQ198"/>
  <c r="FQ210" s="1"/>
  <c r="FZ198"/>
  <c r="FZ210" s="1"/>
  <c r="FV198"/>
  <c r="FV210" s="1"/>
  <c r="FR198"/>
  <c r="FR210" s="1"/>
  <c r="GB198"/>
  <c r="GB210" s="1"/>
  <c r="FX198"/>
  <c r="FX210" s="1"/>
  <c r="FT198"/>
  <c r="FT210" s="1"/>
  <c r="GY198"/>
  <c r="GY210" s="1"/>
  <c r="GW198"/>
  <c r="GW210" s="1"/>
  <c r="GU198"/>
  <c r="GU210" s="1"/>
  <c r="GS198"/>
  <c r="GS210" s="1"/>
  <c r="GQ198"/>
  <c r="GQ210" s="1"/>
  <c r="GO198"/>
  <c r="GO210" s="1"/>
  <c r="GX198"/>
  <c r="GX210" s="1"/>
  <c r="GT198"/>
  <c r="GT210" s="1"/>
  <c r="GP198"/>
  <c r="GP210" s="1"/>
  <c r="GZ198"/>
  <c r="GZ210" s="1"/>
  <c r="GV198"/>
  <c r="GV210" s="1"/>
  <c r="GR198"/>
  <c r="GR210" s="1"/>
  <c r="HW198"/>
  <c r="HW210" s="1"/>
  <c r="HU198"/>
  <c r="HU210" s="1"/>
  <c r="HS198"/>
  <c r="HS210" s="1"/>
  <c r="HQ198"/>
  <c r="HQ210" s="1"/>
  <c r="HO198"/>
  <c r="HO210" s="1"/>
  <c r="HM198"/>
  <c r="HM210" s="1"/>
  <c r="HV198"/>
  <c r="HV210" s="1"/>
  <c r="HR198"/>
  <c r="HR210" s="1"/>
  <c r="HN198"/>
  <c r="HN210" s="1"/>
  <c r="HX198"/>
  <c r="HX210" s="1"/>
  <c r="HT198"/>
  <c r="HT210" s="1"/>
  <c r="HP198"/>
  <c r="HP210" s="1"/>
  <c r="IU198"/>
  <c r="IU210" s="1"/>
  <c r="IS198"/>
  <c r="IS210" s="1"/>
  <c r="IQ198"/>
  <c r="IQ210" s="1"/>
  <c r="IO198"/>
  <c r="IO210" s="1"/>
  <c r="IM198"/>
  <c r="IM210" s="1"/>
  <c r="IK198"/>
  <c r="IK210" s="1"/>
  <c r="IT198"/>
  <c r="IT210" s="1"/>
  <c r="IP198"/>
  <c r="IP210" s="1"/>
  <c r="IL198"/>
  <c r="IL210" s="1"/>
  <c r="IV198"/>
  <c r="IV210" s="1"/>
  <c r="IR198"/>
  <c r="IR210" s="1"/>
  <c r="IN198"/>
  <c r="IN210" s="1"/>
  <c r="Z199"/>
  <c r="Z211" s="1"/>
  <c r="AA199"/>
  <c r="AA211" s="1"/>
  <c r="AZ199"/>
  <c r="AZ211" s="1"/>
  <c r="AX199"/>
  <c r="AX211" s="1"/>
  <c r="AV199"/>
  <c r="AV211" s="1"/>
  <c r="AT199"/>
  <c r="AT211" s="1"/>
  <c r="AR199"/>
  <c r="AR211" s="1"/>
  <c r="AP199"/>
  <c r="AP211" s="1"/>
  <c r="AN199"/>
  <c r="AN211" s="1"/>
  <c r="AY199"/>
  <c r="AY211" s="1"/>
  <c r="AU199"/>
  <c r="AU211" s="1"/>
  <c r="AQ199"/>
  <c r="AQ211" s="1"/>
  <c r="AW199"/>
  <c r="AW211" s="1"/>
  <c r="AS199"/>
  <c r="AS211" s="1"/>
  <c r="AO199"/>
  <c r="AO211" s="1"/>
  <c r="BX199"/>
  <c r="BX211" s="1"/>
  <c r="BV199"/>
  <c r="BV211" s="1"/>
  <c r="BT199"/>
  <c r="BT211" s="1"/>
  <c r="BR199"/>
  <c r="BR211" s="1"/>
  <c r="BP199"/>
  <c r="BP211" s="1"/>
  <c r="BN199"/>
  <c r="BN211" s="1"/>
  <c r="BW199"/>
  <c r="BW211" s="1"/>
  <c r="BS199"/>
  <c r="BS211" s="1"/>
  <c r="BO199"/>
  <c r="BO211" s="1"/>
  <c r="BU199"/>
  <c r="BU211" s="1"/>
  <c r="BQ199"/>
  <c r="BQ211" s="1"/>
  <c r="BM199"/>
  <c r="BM211" s="1"/>
  <c r="CV199"/>
  <c r="CV211" s="1"/>
  <c r="CT199"/>
  <c r="CT211" s="1"/>
  <c r="CR199"/>
  <c r="CR211" s="1"/>
  <c r="CP199"/>
  <c r="CP211" s="1"/>
  <c r="CN199"/>
  <c r="CN211" s="1"/>
  <c r="CL199"/>
  <c r="CL211" s="1"/>
  <c r="CU199"/>
  <c r="CU211" s="1"/>
  <c r="CQ199"/>
  <c r="CQ211" s="1"/>
  <c r="CM199"/>
  <c r="CM211" s="1"/>
  <c r="CS199"/>
  <c r="CS211" s="1"/>
  <c r="CO199"/>
  <c r="CO211" s="1"/>
  <c r="CK199"/>
  <c r="CK211" s="1"/>
  <c r="DT199"/>
  <c r="DT211" s="1"/>
  <c r="DR199"/>
  <c r="DR211" s="1"/>
  <c r="DP199"/>
  <c r="DP211" s="1"/>
  <c r="DN199"/>
  <c r="DN211" s="1"/>
  <c r="DL199"/>
  <c r="DL211" s="1"/>
  <c r="DJ199"/>
  <c r="DJ211" s="1"/>
  <c r="DS199"/>
  <c r="DS211" s="1"/>
  <c r="DO199"/>
  <c r="DO211" s="1"/>
  <c r="DK199"/>
  <c r="DK211" s="1"/>
  <c r="DQ199"/>
  <c r="DQ211" s="1"/>
  <c r="DM199"/>
  <c r="DM211" s="1"/>
  <c r="DI199"/>
  <c r="DI211" s="1"/>
  <c r="ER199"/>
  <c r="ER211" s="1"/>
  <c r="EP199"/>
  <c r="EP211" s="1"/>
  <c r="EN199"/>
  <c r="EN211" s="1"/>
  <c r="EL199"/>
  <c r="EL211" s="1"/>
  <c r="EJ199"/>
  <c r="EJ211" s="1"/>
  <c r="EH199"/>
  <c r="EH211" s="1"/>
  <c r="EQ199"/>
  <c r="EQ211" s="1"/>
  <c r="EM199"/>
  <c r="EM211" s="1"/>
  <c r="EI199"/>
  <c r="EI211" s="1"/>
  <c r="EO199"/>
  <c r="EO211" s="1"/>
  <c r="EK199"/>
  <c r="EK211" s="1"/>
  <c r="EG199"/>
  <c r="EG211" s="1"/>
  <c r="FP199"/>
  <c r="FP211" s="1"/>
  <c r="FN199"/>
  <c r="FN211" s="1"/>
  <c r="FL199"/>
  <c r="FL211" s="1"/>
  <c r="FJ199"/>
  <c r="FJ211" s="1"/>
  <c r="FH199"/>
  <c r="FH211" s="1"/>
  <c r="FF199"/>
  <c r="FF211" s="1"/>
  <c r="FO199"/>
  <c r="FO211" s="1"/>
  <c r="FK199"/>
  <c r="FK211" s="1"/>
  <c r="FG199"/>
  <c r="FG211" s="1"/>
  <c r="FM199"/>
  <c r="FM211" s="1"/>
  <c r="FI199"/>
  <c r="FI211" s="1"/>
  <c r="FE199"/>
  <c r="FE211" s="1"/>
  <c r="GN199"/>
  <c r="GN211" s="1"/>
  <c r="GL199"/>
  <c r="GL211" s="1"/>
  <c r="GJ199"/>
  <c r="GJ211" s="1"/>
  <c r="GH199"/>
  <c r="GH211" s="1"/>
  <c r="GF199"/>
  <c r="GF211" s="1"/>
  <c r="GD199"/>
  <c r="GD211" s="1"/>
  <c r="GM199"/>
  <c r="GM211" s="1"/>
  <c r="GI199"/>
  <c r="GI211" s="1"/>
  <c r="GE199"/>
  <c r="GE211" s="1"/>
  <c r="GK199"/>
  <c r="GK211" s="1"/>
  <c r="GG199"/>
  <c r="GG211" s="1"/>
  <c r="GC199"/>
  <c r="GC211" s="1"/>
  <c r="HL199"/>
  <c r="HL211" s="1"/>
  <c r="HJ199"/>
  <c r="HJ211" s="1"/>
  <c r="HH199"/>
  <c r="HH211" s="1"/>
  <c r="HF199"/>
  <c r="HF211" s="1"/>
  <c r="HD199"/>
  <c r="HD211" s="1"/>
  <c r="HB199"/>
  <c r="HB211" s="1"/>
  <c r="HK199"/>
  <c r="HK211" s="1"/>
  <c r="HG199"/>
  <c r="HG211" s="1"/>
  <c r="HC199"/>
  <c r="HC211" s="1"/>
  <c r="HI199"/>
  <c r="HI211" s="1"/>
  <c r="HE199"/>
  <c r="HE211" s="1"/>
  <c r="HA199"/>
  <c r="HA211" s="1"/>
  <c r="IJ199"/>
  <c r="IJ211" s="1"/>
  <c r="IH199"/>
  <c r="IH211" s="1"/>
  <c r="IF199"/>
  <c r="IF211" s="1"/>
  <c r="ID199"/>
  <c r="ID211" s="1"/>
  <c r="IB199"/>
  <c r="IB211" s="1"/>
  <c r="HZ199"/>
  <c r="HZ211" s="1"/>
  <c r="II199"/>
  <c r="II211" s="1"/>
  <c r="IE199"/>
  <c r="IE211" s="1"/>
  <c r="IA199"/>
  <c r="IA211" s="1"/>
  <c r="IG199"/>
  <c r="IG211" s="1"/>
  <c r="IC199"/>
  <c r="IC211" s="1"/>
  <c r="HY199"/>
  <c r="HY211" s="1"/>
  <c r="AC190"/>
  <c r="AC202" s="1"/>
  <c r="AE190"/>
  <c r="AE202" s="1"/>
  <c r="AG190"/>
  <c r="AG202" s="1"/>
  <c r="AI190"/>
  <c r="AI202" s="1"/>
  <c r="AK190"/>
  <c r="AK202" s="1"/>
  <c r="AO190"/>
  <c r="AO202" s="1"/>
  <c r="AQ190"/>
  <c r="AQ202" s="1"/>
  <c r="AS190"/>
  <c r="AS202" s="1"/>
  <c r="AU190"/>
  <c r="AU202" s="1"/>
  <c r="AW190"/>
  <c r="AW202" s="1"/>
  <c r="BA190"/>
  <c r="BA202" s="1"/>
  <c r="BC190"/>
  <c r="BC202" s="1"/>
  <c r="BE190"/>
  <c r="BE202" s="1"/>
  <c r="BG190"/>
  <c r="BG202" s="1"/>
  <c r="BI190"/>
  <c r="BI202" s="1"/>
  <c r="BM190"/>
  <c r="BM202" s="1"/>
  <c r="BO190"/>
  <c r="BO202" s="1"/>
  <c r="BQ190"/>
  <c r="BQ202" s="1"/>
  <c r="BS190"/>
  <c r="BS202" s="1"/>
  <c r="BU190"/>
  <c r="BU202" s="1"/>
  <c r="BY190"/>
  <c r="BY202" s="1"/>
  <c r="CA190"/>
  <c r="CA202" s="1"/>
  <c r="CC190"/>
  <c r="CC202" s="1"/>
  <c r="CE190"/>
  <c r="CE202" s="1"/>
  <c r="CG190"/>
  <c r="CG202" s="1"/>
  <c r="CK190"/>
  <c r="CK202" s="1"/>
  <c r="CM190"/>
  <c r="CM202" s="1"/>
  <c r="CO190"/>
  <c r="CO202" s="1"/>
  <c r="CQ190"/>
  <c r="CQ202" s="1"/>
  <c r="CS190"/>
  <c r="CS202" s="1"/>
  <c r="CW190"/>
  <c r="CW202" s="1"/>
  <c r="CY190"/>
  <c r="CY202" s="1"/>
  <c r="DA190"/>
  <c r="DA202" s="1"/>
  <c r="DC190"/>
  <c r="DC202" s="1"/>
  <c r="DE190"/>
  <c r="DE202" s="1"/>
  <c r="DI190"/>
  <c r="DI202" s="1"/>
  <c r="DK190"/>
  <c r="DK202" s="1"/>
  <c r="DM190"/>
  <c r="DM202" s="1"/>
  <c r="DO190"/>
  <c r="DO202" s="1"/>
  <c r="DQ190"/>
  <c r="DQ202" s="1"/>
  <c r="DU190"/>
  <c r="DU202" s="1"/>
  <c r="DW190"/>
  <c r="DW202" s="1"/>
  <c r="DY190"/>
  <c r="DY202" s="1"/>
  <c r="EA190"/>
  <c r="EA202" s="1"/>
  <c r="EC190"/>
  <c r="EC202" s="1"/>
  <c r="EG190"/>
  <c r="EG202" s="1"/>
  <c r="EI190"/>
  <c r="EI202" s="1"/>
  <c r="EK190"/>
  <c r="EK202" s="1"/>
  <c r="EM190"/>
  <c r="EM202" s="1"/>
  <c r="EO190"/>
  <c r="EO202" s="1"/>
  <c r="ES190"/>
  <c r="ES202" s="1"/>
  <c r="EU190"/>
  <c r="EU202" s="1"/>
  <c r="EW190"/>
  <c r="EW202" s="1"/>
  <c r="EY190"/>
  <c r="EY202" s="1"/>
  <c r="FA190"/>
  <c r="FA202" s="1"/>
  <c r="FE190"/>
  <c r="FE202" s="1"/>
  <c r="FG190"/>
  <c r="FG202" s="1"/>
  <c r="FI190"/>
  <c r="FI202" s="1"/>
  <c r="FK190"/>
  <c r="FK202" s="1"/>
  <c r="FM190"/>
  <c r="FM202" s="1"/>
  <c r="FQ190"/>
  <c r="FQ202" s="1"/>
  <c r="FS190"/>
  <c r="FS202" s="1"/>
  <c r="FU190"/>
  <c r="FU202" s="1"/>
  <c r="FW190"/>
  <c r="FW202" s="1"/>
  <c r="FY190"/>
  <c r="FY202" s="1"/>
  <c r="GC190"/>
  <c r="GC202" s="1"/>
  <c r="GE190"/>
  <c r="GE202" s="1"/>
  <c r="GG190"/>
  <c r="GG202" s="1"/>
  <c r="GI190"/>
  <c r="GI202" s="1"/>
  <c r="GK190"/>
  <c r="GK202" s="1"/>
  <c r="GO190"/>
  <c r="GO202" s="1"/>
  <c r="GQ190"/>
  <c r="GQ202" s="1"/>
  <c r="GS190"/>
  <c r="GS202" s="1"/>
  <c r="GU190"/>
  <c r="GU202" s="1"/>
  <c r="GW190"/>
  <c r="GW202" s="1"/>
  <c r="HA190"/>
  <c r="HA202" s="1"/>
  <c r="HC190"/>
  <c r="HC202" s="1"/>
  <c r="HE190"/>
  <c r="HE202" s="1"/>
  <c r="HG190"/>
  <c r="HG202" s="1"/>
  <c r="HI190"/>
  <c r="HI202" s="1"/>
  <c r="HM190"/>
  <c r="HM202" s="1"/>
  <c r="HO190"/>
  <c r="HO202" s="1"/>
  <c r="HQ190"/>
  <c r="HQ202" s="1"/>
  <c r="HS190"/>
  <c r="HS202" s="1"/>
  <c r="HU190"/>
  <c r="HU202" s="1"/>
  <c r="HY190"/>
  <c r="HY202" s="1"/>
  <c r="IA190"/>
  <c r="IA202" s="1"/>
  <c r="IC190"/>
  <c r="IC202" s="1"/>
  <c r="IE190"/>
  <c r="IE202" s="1"/>
  <c r="IG190"/>
  <c r="IG202" s="1"/>
  <c r="IK190"/>
  <c r="IK202" s="1"/>
  <c r="IM190"/>
  <c r="IM202" s="1"/>
  <c r="IO190"/>
  <c r="IO202" s="1"/>
  <c r="IQ190"/>
  <c r="IQ202" s="1"/>
  <c r="IS190"/>
  <c r="IS202" s="1"/>
  <c r="AB191"/>
  <c r="AB203" s="1"/>
  <c r="AD191"/>
  <c r="AD203" s="1"/>
  <c r="AF191"/>
  <c r="AF203" s="1"/>
  <c r="AH191"/>
  <c r="AH203" s="1"/>
  <c r="AJ191"/>
  <c r="AJ203" s="1"/>
  <c r="AN191"/>
  <c r="AN203" s="1"/>
  <c r="AP191"/>
  <c r="AP203" s="1"/>
  <c r="AR191"/>
  <c r="AR203" s="1"/>
  <c r="AT191"/>
  <c r="AT203" s="1"/>
  <c r="AV191"/>
  <c r="AV203" s="1"/>
  <c r="AX191"/>
  <c r="AX203" s="1"/>
  <c r="BB191"/>
  <c r="BB203" s="1"/>
  <c r="BF191"/>
  <c r="BF203" s="1"/>
  <c r="BJ191"/>
  <c r="BJ203" s="1"/>
  <c r="BN191"/>
  <c r="BN203" s="1"/>
  <c r="BR191"/>
  <c r="BR203" s="1"/>
  <c r="BV191"/>
  <c r="BV203" s="1"/>
  <c r="BZ191"/>
  <c r="BZ203" s="1"/>
  <c r="B224" i="4" l="1"/>
  <c r="C218"/>
  <c r="Q104"/>
  <c r="P110"/>
  <c r="D204"/>
  <c r="D199" s="1"/>
  <c r="B506"/>
  <c r="C335"/>
  <c r="O333"/>
  <c r="D71"/>
  <c r="D394" s="1"/>
  <c r="D389" s="1"/>
  <c r="E52"/>
  <c r="E297"/>
  <c r="E304" s="1"/>
  <c r="G295"/>
  <c r="O224"/>
  <c r="T129"/>
  <c r="T104"/>
  <c r="D104"/>
  <c r="H334"/>
  <c r="H341" s="1"/>
  <c r="R333"/>
  <c r="O180"/>
  <c r="U296"/>
  <c r="U303" s="1"/>
  <c r="M296"/>
  <c r="T333"/>
  <c r="D333"/>
  <c r="R410"/>
  <c r="B410"/>
  <c r="F409"/>
  <c r="R371"/>
  <c r="B371"/>
  <c r="P128"/>
  <c r="E109"/>
  <c r="O185"/>
  <c r="O186" s="1"/>
  <c r="G185"/>
  <c r="G186" s="1"/>
  <c r="K109"/>
  <c r="W390"/>
  <c r="I185"/>
  <c r="F466"/>
  <c r="P392"/>
  <c r="D166"/>
  <c r="K335"/>
  <c r="W333"/>
  <c r="W560" s="1"/>
  <c r="F147"/>
  <c r="M297"/>
  <c r="M304" s="1"/>
  <c r="O295"/>
  <c r="F335"/>
  <c r="G562" s="1"/>
  <c r="L334"/>
  <c r="V333"/>
  <c r="B333"/>
  <c r="Q218"/>
  <c r="F223"/>
  <c r="G218" s="1"/>
  <c r="P185"/>
  <c r="Q468"/>
  <c r="G467"/>
  <c r="P372"/>
  <c r="J373"/>
  <c r="U411"/>
  <c r="F109"/>
  <c r="F394" s="1"/>
  <c r="N297"/>
  <c r="N304" s="1"/>
  <c r="E391"/>
  <c r="E223"/>
  <c r="T391"/>
  <c r="B280"/>
  <c r="D242"/>
  <c r="I334"/>
  <c r="C280"/>
  <c r="C508" s="1"/>
  <c r="C204"/>
  <c r="U297"/>
  <c r="U304" s="1"/>
  <c r="W295"/>
  <c r="V335"/>
  <c r="V316" s="1"/>
  <c r="V323" s="1"/>
  <c r="H335"/>
  <c r="I218"/>
  <c r="B33"/>
  <c r="D24"/>
  <c r="D16" s="1"/>
  <c r="N467"/>
  <c r="K415" i="2"/>
  <c r="C415"/>
  <c r="O110" i="4"/>
  <c r="P104"/>
  <c r="R297"/>
  <c r="R304" s="1"/>
  <c r="O104"/>
  <c r="P303" i="3"/>
  <c r="C296"/>
  <c r="C303" s="1"/>
  <c r="J224" i="2"/>
  <c r="J297" i="4"/>
  <c r="J304" s="1"/>
  <c r="G467" i="3"/>
  <c r="P281" i="2"/>
  <c r="Q298" i="3"/>
  <c r="Q305" s="1"/>
  <c r="I298"/>
  <c r="I305" s="1"/>
  <c r="E15"/>
  <c r="H467" i="2"/>
  <c r="Q180" i="4"/>
  <c r="Q186"/>
  <c r="D124" i="3"/>
  <c r="D130"/>
  <c r="I180" i="4"/>
  <c r="I186"/>
  <c r="I414" i="2"/>
  <c r="I263"/>
  <c r="M180" i="4"/>
  <c r="M186"/>
  <c r="Q414" i="2"/>
  <c r="Q263"/>
  <c r="S181"/>
  <c r="R181"/>
  <c r="R187"/>
  <c r="H303" i="3"/>
  <c r="P391"/>
  <c r="V469"/>
  <c r="E390" i="4"/>
  <c r="G390"/>
  <c r="F296" i="3"/>
  <c r="F303" s="1"/>
  <c r="O296"/>
  <c r="O303" s="1"/>
  <c r="O298"/>
  <c r="O219"/>
  <c r="E180" i="4"/>
  <c r="K297"/>
  <c r="K304" s="1"/>
  <c r="K295"/>
  <c r="K302" s="1"/>
  <c r="H123"/>
  <c r="Q466"/>
  <c r="K218"/>
  <c r="S104"/>
  <c r="T297"/>
  <c r="T304" s="1"/>
  <c r="D297"/>
  <c r="D304" s="1"/>
  <c r="J296"/>
  <c r="J303" s="1"/>
  <c r="V296" i="3"/>
  <c r="V303" s="1"/>
  <c r="R467"/>
  <c r="E219" i="2"/>
  <c r="K224" i="3"/>
  <c r="K225" s="1"/>
  <c r="C224"/>
  <c r="V297"/>
  <c r="V304" s="1"/>
  <c r="F297"/>
  <c r="F304" s="1"/>
  <c r="D335" i="4"/>
  <c r="D562" s="1"/>
  <c r="F469" i="3"/>
  <c r="R224" i="2"/>
  <c r="B224"/>
  <c r="G219" i="3"/>
  <c r="N298"/>
  <c r="N305" s="1"/>
  <c r="Q468"/>
  <c r="M334"/>
  <c r="E110"/>
  <c r="E111" s="1"/>
  <c r="T335" i="4"/>
  <c r="T316" s="1"/>
  <c r="R334"/>
  <c r="P333"/>
  <c r="M181" i="2"/>
  <c r="H327"/>
  <c r="T325"/>
  <c r="D325"/>
  <c r="L326"/>
  <c r="R325"/>
  <c r="B310"/>
  <c r="D15"/>
  <c r="B390" i="4"/>
  <c r="F392"/>
  <c r="N469" i="3"/>
  <c r="V224" i="2"/>
  <c r="F224"/>
  <c r="F414" s="1"/>
  <c r="B414" i="3"/>
  <c r="B263"/>
  <c r="B415" s="1"/>
  <c r="T219"/>
  <c r="T225"/>
  <c r="L225"/>
  <c r="M219"/>
  <c r="D225"/>
  <c r="D219"/>
  <c r="E219"/>
  <c r="S219"/>
  <c r="S225"/>
  <c r="C219"/>
  <c r="C225"/>
  <c r="F297" i="4"/>
  <c r="F304" s="1"/>
  <c r="U296" i="3"/>
  <c r="U303" s="1"/>
  <c r="D280" i="4"/>
  <c r="B242"/>
  <c r="B243" s="1"/>
  <c r="B490" s="1"/>
  <c r="T506"/>
  <c r="D506"/>
  <c r="R505"/>
  <c r="B505"/>
  <c r="P504"/>
  <c r="Q335"/>
  <c r="Q342" s="1"/>
  <c r="I335"/>
  <c r="W334"/>
  <c r="W341" s="1"/>
  <c r="O334"/>
  <c r="G334"/>
  <c r="U333"/>
  <c r="M333"/>
  <c r="E333"/>
  <c r="V449"/>
  <c r="S297"/>
  <c r="S304" s="1"/>
  <c r="C297"/>
  <c r="C304" s="1"/>
  <c r="K296"/>
  <c r="K303" s="1"/>
  <c r="U295"/>
  <c r="U302" s="1"/>
  <c r="M295"/>
  <c r="C180"/>
  <c r="N110"/>
  <c r="L335"/>
  <c r="L342" s="1"/>
  <c r="J334"/>
  <c r="B334"/>
  <c r="B341" s="1"/>
  <c r="H333"/>
  <c r="L336" i="3"/>
  <c r="L335"/>
  <c r="T334"/>
  <c r="T561" s="1"/>
  <c r="L334"/>
  <c r="D334"/>
  <c r="D167"/>
  <c r="C148"/>
  <c r="C149" s="1"/>
  <c r="C358" s="1"/>
  <c r="D180" i="4"/>
  <c r="P181" i="3"/>
  <c r="V243" i="2"/>
  <c r="F243"/>
  <c r="F244" s="1"/>
  <c r="F491" s="1"/>
  <c r="R225" i="3"/>
  <c r="W336"/>
  <c r="O336"/>
  <c r="G336"/>
  <c r="G343" s="1"/>
  <c r="S335"/>
  <c r="C335"/>
  <c r="Q334"/>
  <c r="D34"/>
  <c r="D29" s="1"/>
  <c r="T560" i="2"/>
  <c r="L560"/>
  <c r="D560"/>
  <c r="W336"/>
  <c r="O336"/>
  <c r="Q335"/>
  <c r="O334"/>
  <c r="U281"/>
  <c r="V276" s="1"/>
  <c r="M281"/>
  <c r="E281"/>
  <c r="E282" s="1"/>
  <c r="M243"/>
  <c r="E243"/>
  <c r="E238" s="1"/>
  <c r="K466" i="4"/>
  <c r="O225" i="3"/>
  <c r="G225"/>
  <c r="M414" i="2"/>
  <c r="E414"/>
  <c r="W219"/>
  <c r="S219"/>
  <c r="T181"/>
  <c r="H181"/>
  <c r="C124"/>
  <c r="I111"/>
  <c r="F219"/>
  <c r="M187"/>
  <c r="H224" i="3"/>
  <c r="U373"/>
  <c r="M373"/>
  <c r="E373"/>
  <c r="S371" i="4"/>
  <c r="K371"/>
  <c r="N372" i="3"/>
  <c r="L409" i="4"/>
  <c r="P297"/>
  <c r="P304" s="1"/>
  <c r="V296"/>
  <c r="V303" s="1"/>
  <c r="F296"/>
  <c r="F303" s="1"/>
  <c r="B297"/>
  <c r="B304" s="1"/>
  <c r="H296"/>
  <c r="H303" s="1"/>
  <c r="J298" i="3"/>
  <c r="J305" s="1"/>
  <c r="R296"/>
  <c r="R303" s="1"/>
  <c r="B296"/>
  <c r="B303" s="1"/>
  <c r="C467"/>
  <c r="N390" i="4"/>
  <c r="F390"/>
  <c r="J467" i="3"/>
  <c r="G298"/>
  <c r="G305" s="1"/>
  <c r="N467"/>
  <c r="H298"/>
  <c r="H305" s="1"/>
  <c r="L296"/>
  <c r="L303" s="1"/>
  <c r="H391"/>
  <c r="W415" i="2"/>
  <c r="L296" i="4"/>
  <c r="L303" s="1"/>
  <c r="M296" i="3"/>
  <c r="M303" s="1"/>
  <c r="Q409" i="4"/>
  <c r="I409"/>
  <c r="U335"/>
  <c r="U342" s="1"/>
  <c r="E335"/>
  <c r="S334"/>
  <c r="K334"/>
  <c r="C334"/>
  <c r="C341" s="1"/>
  <c r="Q333"/>
  <c r="I333"/>
  <c r="I560" s="1"/>
  <c r="C242"/>
  <c r="E166"/>
  <c r="E167" s="1"/>
  <c r="E528" s="1"/>
  <c r="B326"/>
  <c r="W297"/>
  <c r="W304" s="1"/>
  <c r="O297"/>
  <c r="O304" s="1"/>
  <c r="G297"/>
  <c r="G304" s="1"/>
  <c r="S296"/>
  <c r="S303" s="1"/>
  <c r="C296"/>
  <c r="C303" s="1"/>
  <c r="Q295"/>
  <c r="I295"/>
  <c r="I302" s="1"/>
  <c r="C167" i="3"/>
  <c r="K224" i="4"/>
  <c r="H129"/>
  <c r="P335"/>
  <c r="P316" s="1"/>
  <c r="V334"/>
  <c r="N334"/>
  <c r="N341" s="1"/>
  <c r="L333"/>
  <c r="K128"/>
  <c r="L123" s="1"/>
  <c r="H410" i="3"/>
  <c r="P336"/>
  <c r="H336"/>
  <c r="T335"/>
  <c r="D335"/>
  <c r="S110" i="4"/>
  <c r="I129" i="3"/>
  <c r="U110"/>
  <c r="U111" s="1"/>
  <c r="M110"/>
  <c r="E72"/>
  <c r="E73" s="1"/>
  <c r="J225"/>
  <c r="S336"/>
  <c r="S343" s="1"/>
  <c r="K336"/>
  <c r="C336"/>
  <c r="K335"/>
  <c r="U334"/>
  <c r="E334"/>
  <c r="S336" i="2"/>
  <c r="K336"/>
  <c r="W334"/>
  <c r="G334"/>
  <c r="Q281"/>
  <c r="R276" s="1"/>
  <c r="I281"/>
  <c r="Q243"/>
  <c r="R238" s="1"/>
  <c r="I243"/>
  <c r="B538" i="3"/>
  <c r="S414" i="2"/>
  <c r="M219"/>
  <c r="N181"/>
  <c r="T219"/>
  <c r="J105"/>
  <c r="B411" i="3"/>
  <c r="T411"/>
  <c r="L411"/>
  <c r="D411"/>
  <c r="E392"/>
  <c r="V411"/>
  <c r="N411"/>
  <c r="F411"/>
  <c r="S410"/>
  <c r="K410"/>
  <c r="C410"/>
  <c r="B309" i="4"/>
  <c r="H297"/>
  <c r="H304" s="1"/>
  <c r="N296"/>
  <c r="N303" s="1"/>
  <c r="P296"/>
  <c r="P303" s="1"/>
  <c r="R298" i="3"/>
  <c r="R305" s="1"/>
  <c r="B298"/>
  <c r="B305" s="1"/>
  <c r="J296"/>
  <c r="J303" s="1"/>
  <c r="K467"/>
  <c r="J390" i="4"/>
  <c r="D391" i="3"/>
  <c r="W298"/>
  <c r="W305" s="1"/>
  <c r="K296"/>
  <c r="K303" s="1"/>
  <c r="G296"/>
  <c r="G303" s="1"/>
  <c r="P467" i="2"/>
  <c r="F467" i="3"/>
  <c r="P298"/>
  <c r="P305" s="1"/>
  <c r="T296"/>
  <c r="T303" s="1"/>
  <c r="D296"/>
  <c r="D303" s="1"/>
  <c r="C310" i="2"/>
  <c r="W296" i="3"/>
  <c r="W303" s="1"/>
  <c r="S415" i="2"/>
  <c r="O305" i="3"/>
  <c r="E296"/>
  <c r="E303" s="1"/>
  <c r="S298"/>
  <c r="S305" s="1"/>
  <c r="L298"/>
  <c r="L305" s="1"/>
  <c r="E71" i="4"/>
  <c r="E66" s="1"/>
  <c r="W335"/>
  <c r="O335"/>
  <c r="G335"/>
  <c r="U334"/>
  <c r="U561" s="1"/>
  <c r="M334"/>
  <c r="E334"/>
  <c r="E341" s="1"/>
  <c r="S333"/>
  <c r="K333"/>
  <c r="K340" s="1"/>
  <c r="C333"/>
  <c r="B571"/>
  <c r="B602" s="1"/>
  <c r="T449"/>
  <c r="D449"/>
  <c r="J448"/>
  <c r="Q297"/>
  <c r="Q304" s="1"/>
  <c r="I297"/>
  <c r="I304" s="1"/>
  <c r="W296"/>
  <c r="W303" s="1"/>
  <c r="G296"/>
  <c r="G303" s="1"/>
  <c r="S295"/>
  <c r="S314" s="1"/>
  <c r="C295"/>
  <c r="N104"/>
  <c r="N333"/>
  <c r="N123"/>
  <c r="K468"/>
  <c r="Q296"/>
  <c r="Q315" s="1"/>
  <c r="R336" i="3"/>
  <c r="B336"/>
  <c r="B343" s="1"/>
  <c r="J334"/>
  <c r="Q450"/>
  <c r="I450"/>
  <c r="U448"/>
  <c r="M448"/>
  <c r="E448"/>
  <c r="L243" i="2"/>
  <c r="P219" i="3"/>
  <c r="U336"/>
  <c r="M336"/>
  <c r="M343" s="1"/>
  <c r="E336"/>
  <c r="O335"/>
  <c r="W334"/>
  <c r="G334"/>
  <c r="G315" s="1"/>
  <c r="U336" i="2"/>
  <c r="I335"/>
  <c r="K334"/>
  <c r="C243"/>
  <c r="C244" s="1"/>
  <c r="C491" s="1"/>
  <c r="C148"/>
  <c r="D91"/>
  <c r="D433" s="1"/>
  <c r="U334"/>
  <c r="M334"/>
  <c r="M341" s="1"/>
  <c r="H334"/>
  <c r="W414"/>
  <c r="W409" s="1"/>
  <c r="T187"/>
  <c r="H187"/>
  <c r="C462"/>
  <c r="B325"/>
  <c r="B329" s="1"/>
  <c r="T372"/>
  <c r="C128" i="4"/>
  <c r="L297"/>
  <c r="L304" s="1"/>
  <c r="R296"/>
  <c r="R303" s="1"/>
  <c r="B296"/>
  <c r="B303" s="1"/>
  <c r="T296"/>
  <c r="T303" s="1"/>
  <c r="D296"/>
  <c r="D303" s="1"/>
  <c r="Q390"/>
  <c r="V298" i="3"/>
  <c r="V305" s="1"/>
  <c r="F298"/>
  <c r="F305" s="1"/>
  <c r="N296"/>
  <c r="N303" s="1"/>
  <c r="R390" i="4"/>
  <c r="M391" i="3"/>
  <c r="O467"/>
  <c r="B467"/>
  <c r="S296"/>
  <c r="S303" s="1"/>
  <c r="C298"/>
  <c r="C305" s="1"/>
  <c r="U298"/>
  <c r="U305" s="1"/>
  <c r="M298"/>
  <c r="M305" s="1"/>
  <c r="E298"/>
  <c r="E305" s="1"/>
  <c r="Q296"/>
  <c r="Q303" s="1"/>
  <c r="I296"/>
  <c r="I303" s="1"/>
  <c r="B90" i="4"/>
  <c r="T298" i="3"/>
  <c r="T305" s="1"/>
  <c r="D298"/>
  <c r="D305" s="1"/>
  <c r="K298"/>
  <c r="K305" s="1"/>
  <c r="W296" i="2"/>
  <c r="S296"/>
  <c r="S315" s="1"/>
  <c r="G296"/>
  <c r="C296"/>
  <c r="C303" s="1"/>
  <c r="K392" i="3"/>
  <c r="M303" i="4"/>
  <c r="G336" i="2"/>
  <c r="U335"/>
  <c r="M335"/>
  <c r="E335"/>
  <c r="E342" s="1"/>
  <c r="N297" i="3"/>
  <c r="N304" s="1"/>
  <c r="B297"/>
  <c r="B304" s="1"/>
  <c r="I336" i="2"/>
  <c r="E336"/>
  <c r="E343" s="1"/>
  <c r="W335"/>
  <c r="S335"/>
  <c r="S342" s="1"/>
  <c r="O335"/>
  <c r="K335"/>
  <c r="K342" s="1"/>
  <c r="G335"/>
  <c r="C335"/>
  <c r="C342" s="1"/>
  <c r="D181" i="3"/>
  <c r="C187"/>
  <c r="C181"/>
  <c r="D105"/>
  <c r="C111"/>
  <c r="C105"/>
  <c r="V335"/>
  <c r="R335"/>
  <c r="N335"/>
  <c r="J335"/>
  <c r="F335"/>
  <c r="B335"/>
  <c r="B281"/>
  <c r="C276" s="1"/>
  <c r="B167"/>
  <c r="C162" s="1"/>
  <c r="E148"/>
  <c r="S129"/>
  <c r="S124" s="1"/>
  <c r="K129"/>
  <c r="K124" s="1"/>
  <c r="B91"/>
  <c r="B92" s="1"/>
  <c r="B434" s="1"/>
  <c r="U335"/>
  <c r="Q335"/>
  <c r="M335"/>
  <c r="M342" s="1"/>
  <c r="I335"/>
  <c r="I342" s="1"/>
  <c r="E335"/>
  <c r="C392"/>
  <c r="R297"/>
  <c r="R304" s="1"/>
  <c r="J297"/>
  <c r="J304" s="1"/>
  <c r="I296" i="4"/>
  <c r="I303" s="1"/>
  <c r="E296"/>
  <c r="E303" s="1"/>
  <c r="B481" i="2"/>
  <c r="B36"/>
  <c r="B392" i="3"/>
  <c r="B72"/>
  <c r="W297"/>
  <c r="W304" s="1"/>
  <c r="S297"/>
  <c r="S304" s="1"/>
  <c r="O297"/>
  <c r="O304" s="1"/>
  <c r="K297"/>
  <c r="K304" s="1"/>
  <c r="G297"/>
  <c r="G304" s="1"/>
  <c r="C297"/>
  <c r="P297"/>
  <c r="P304" s="1"/>
  <c r="H297"/>
  <c r="H304" s="1"/>
  <c r="U297"/>
  <c r="U304" s="1"/>
  <c r="Q297"/>
  <c r="Q304" s="1"/>
  <c r="M297"/>
  <c r="M304" s="1"/>
  <c r="I297"/>
  <c r="I304" s="1"/>
  <c r="E297"/>
  <c r="E304" s="1"/>
  <c r="T297"/>
  <c r="T304" s="1"/>
  <c r="L297"/>
  <c r="L304" s="1"/>
  <c r="D297"/>
  <c r="D304" s="1"/>
  <c r="AB214" i="7"/>
  <c r="AB215" s="1"/>
  <c r="AB216" s="1"/>
  <c r="AB213"/>
  <c r="V218" i="4"/>
  <c r="V224"/>
  <c r="V180"/>
  <c r="V186"/>
  <c r="W129"/>
  <c r="JG209" i="7"/>
  <c r="JE209"/>
  <c r="JC209"/>
  <c r="JA209"/>
  <c r="IY209"/>
  <c r="IW209"/>
  <c r="JH209"/>
  <c r="JD209"/>
  <c r="IZ209"/>
  <c r="JF209"/>
  <c r="IX209"/>
  <c r="JB209"/>
  <c r="JH203"/>
  <c r="JF203"/>
  <c r="JD203"/>
  <c r="JB203"/>
  <c r="IZ203"/>
  <c r="IX203"/>
  <c r="JG203"/>
  <c r="JE203"/>
  <c r="JC203"/>
  <c r="JA203"/>
  <c r="IY203"/>
  <c r="IW203"/>
  <c r="JT199"/>
  <c r="JR199"/>
  <c r="JP199"/>
  <c r="JN199"/>
  <c r="JL199"/>
  <c r="JJ199"/>
  <c r="JS199"/>
  <c r="JO199"/>
  <c r="JK199"/>
  <c r="JQ199"/>
  <c r="JM199"/>
  <c r="JI199"/>
  <c r="JT195"/>
  <c r="JR195"/>
  <c r="JP195"/>
  <c r="JN195"/>
  <c r="JL195"/>
  <c r="JJ195"/>
  <c r="JS195"/>
  <c r="JQ195"/>
  <c r="JO195"/>
  <c r="JM195"/>
  <c r="JK195"/>
  <c r="JI195"/>
  <c r="JT191"/>
  <c r="JT203" s="1"/>
  <c r="JR191"/>
  <c r="JR203" s="1"/>
  <c r="JP191"/>
  <c r="JP203" s="1"/>
  <c r="JN191"/>
  <c r="JN203" s="1"/>
  <c r="JL191"/>
  <c r="JL203" s="1"/>
  <c r="JJ191"/>
  <c r="JJ203" s="1"/>
  <c r="JS191"/>
  <c r="JS203" s="1"/>
  <c r="JQ191"/>
  <c r="JQ203" s="1"/>
  <c r="JO191"/>
  <c r="JO203" s="1"/>
  <c r="JM191"/>
  <c r="JM203" s="1"/>
  <c r="JK191"/>
  <c r="JK203" s="1"/>
  <c r="JI191"/>
  <c r="JI203" s="1"/>
  <c r="JH206"/>
  <c r="JF206"/>
  <c r="JD206"/>
  <c r="JB206"/>
  <c r="IZ206"/>
  <c r="IX206"/>
  <c r="JE206"/>
  <c r="JA206"/>
  <c r="IW206"/>
  <c r="JC206"/>
  <c r="JG206"/>
  <c r="IY206"/>
  <c r="JT219" i="6"/>
  <c r="JR219"/>
  <c r="JP219"/>
  <c r="JN219"/>
  <c r="JL219"/>
  <c r="JJ219"/>
  <c r="JS219"/>
  <c r="JQ219"/>
  <c r="JO219"/>
  <c r="JM219"/>
  <c r="JK219"/>
  <c r="JI219"/>
  <c r="JT215"/>
  <c r="JR215"/>
  <c r="JP215"/>
  <c r="JN215"/>
  <c r="JL215"/>
  <c r="JJ215"/>
  <c r="JS215"/>
  <c r="JQ215"/>
  <c r="JO215"/>
  <c r="JM215"/>
  <c r="JK215"/>
  <c r="JI215"/>
  <c r="JT211"/>
  <c r="JR211"/>
  <c r="JP211"/>
  <c r="JN211"/>
  <c r="JL211"/>
  <c r="JJ211"/>
  <c r="JS211"/>
  <c r="JQ211"/>
  <c r="JO211"/>
  <c r="JM211"/>
  <c r="JK211"/>
  <c r="JI211"/>
  <c r="JS198" i="7"/>
  <c r="JQ198"/>
  <c r="JO198"/>
  <c r="JM198"/>
  <c r="JK198"/>
  <c r="JI198"/>
  <c r="JR198"/>
  <c r="JN198"/>
  <c r="JJ198"/>
  <c r="JT198"/>
  <c r="JP198"/>
  <c r="JL198"/>
  <c r="JS194"/>
  <c r="JQ194"/>
  <c r="JO194"/>
  <c r="JM194"/>
  <c r="JK194"/>
  <c r="JI194"/>
  <c r="JT194"/>
  <c r="JR194"/>
  <c r="JP194"/>
  <c r="JN194"/>
  <c r="JL194"/>
  <c r="JJ194"/>
  <c r="JS190"/>
  <c r="JS202" s="1"/>
  <c r="JQ190"/>
  <c r="JQ202" s="1"/>
  <c r="JO190"/>
  <c r="JO202" s="1"/>
  <c r="JM190"/>
  <c r="JM202" s="1"/>
  <c r="JK190"/>
  <c r="JK202" s="1"/>
  <c r="JI190"/>
  <c r="JI202" s="1"/>
  <c r="JT190"/>
  <c r="JT202" s="1"/>
  <c r="JR190"/>
  <c r="JR202" s="1"/>
  <c r="JP190"/>
  <c r="JP202" s="1"/>
  <c r="JN190"/>
  <c r="JN202" s="1"/>
  <c r="JL190"/>
  <c r="JL202" s="1"/>
  <c r="JJ190"/>
  <c r="JJ202" s="1"/>
  <c r="JG210"/>
  <c r="JE210"/>
  <c r="JC210"/>
  <c r="JA210"/>
  <c r="IY210"/>
  <c r="IW210"/>
  <c r="JH210"/>
  <c r="JF210"/>
  <c r="JD210"/>
  <c r="JB210"/>
  <c r="IZ210"/>
  <c r="IX210"/>
  <c r="C518" i="4"/>
  <c r="C282"/>
  <c r="D281"/>
  <c r="D508"/>
  <c r="D336"/>
  <c r="D507"/>
  <c r="E279"/>
  <c r="D423"/>
  <c r="D263"/>
  <c r="E412"/>
  <c r="F260"/>
  <c r="B375"/>
  <c r="B205"/>
  <c r="B376" s="1"/>
  <c r="B527"/>
  <c r="B167"/>
  <c r="B528" s="1"/>
  <c r="C356"/>
  <c r="C148"/>
  <c r="C357" s="1"/>
  <c r="C142"/>
  <c r="D431"/>
  <c r="E89"/>
  <c r="C394"/>
  <c r="C72"/>
  <c r="C395" s="1"/>
  <c r="C66"/>
  <c r="B53"/>
  <c r="JS196" i="5"/>
  <c r="JQ196"/>
  <c r="JO196"/>
  <c r="JM196"/>
  <c r="JK196"/>
  <c r="JI196"/>
  <c r="JT196"/>
  <c r="JR196"/>
  <c r="JP196"/>
  <c r="JN196"/>
  <c r="JL196"/>
  <c r="JJ196"/>
  <c r="JH197"/>
  <c r="JF197"/>
  <c r="JD197"/>
  <c r="JB197"/>
  <c r="IZ197"/>
  <c r="IX197"/>
  <c r="JG197"/>
  <c r="JE197"/>
  <c r="JC197"/>
  <c r="JA197"/>
  <c r="IY197"/>
  <c r="IW197"/>
  <c r="AV173"/>
  <c r="JT192"/>
  <c r="JR192"/>
  <c r="JP192"/>
  <c r="JN192"/>
  <c r="JL192"/>
  <c r="JJ192"/>
  <c r="JQ192"/>
  <c r="JM192"/>
  <c r="JI192"/>
  <c r="JS192"/>
  <c r="JO192"/>
  <c r="JK192"/>
  <c r="W559" i="4"/>
  <c r="W326"/>
  <c r="S559"/>
  <c r="S326"/>
  <c r="O559"/>
  <c r="O326"/>
  <c r="K559"/>
  <c r="K326"/>
  <c r="G559"/>
  <c r="G326"/>
  <c r="C559"/>
  <c r="C326"/>
  <c r="U325"/>
  <c r="U558"/>
  <c r="Q325"/>
  <c r="Q558"/>
  <c r="M325"/>
  <c r="M558"/>
  <c r="I325"/>
  <c r="I558"/>
  <c r="E325"/>
  <c r="E558"/>
  <c r="W557"/>
  <c r="W324"/>
  <c r="S557"/>
  <c r="S324"/>
  <c r="O557"/>
  <c r="O324"/>
  <c r="K557"/>
  <c r="K324"/>
  <c r="G557"/>
  <c r="G324"/>
  <c r="C557"/>
  <c r="C324"/>
  <c r="C347"/>
  <c r="W342"/>
  <c r="S316"/>
  <c r="S323" s="1"/>
  <c r="S562"/>
  <c r="S342"/>
  <c r="O562"/>
  <c r="K316"/>
  <c r="K323" s="1"/>
  <c r="K562"/>
  <c r="K342"/>
  <c r="G342"/>
  <c r="C562"/>
  <c r="C342"/>
  <c r="Q561"/>
  <c r="Q341"/>
  <c r="M561"/>
  <c r="M315"/>
  <c r="M341"/>
  <c r="I341"/>
  <c r="E561"/>
  <c r="W340"/>
  <c r="S560"/>
  <c r="S340"/>
  <c r="O314"/>
  <c r="O560"/>
  <c r="O340"/>
  <c r="G314"/>
  <c r="G560"/>
  <c r="G340"/>
  <c r="C314"/>
  <c r="C560"/>
  <c r="C340"/>
  <c r="B282"/>
  <c r="B518"/>
  <c r="C275"/>
  <c r="E263"/>
  <c r="E423"/>
  <c r="B413"/>
  <c r="C408" s="1"/>
  <c r="B262"/>
  <c r="C256"/>
  <c r="D499"/>
  <c r="D244"/>
  <c r="C489"/>
  <c r="C243"/>
  <c r="C490" s="1"/>
  <c r="B385"/>
  <c r="B206"/>
  <c r="E375"/>
  <c r="E205"/>
  <c r="E376" s="1"/>
  <c r="B537"/>
  <c r="B168"/>
  <c r="C366"/>
  <c r="C149"/>
  <c r="D142"/>
  <c r="D356"/>
  <c r="D148"/>
  <c r="D357" s="1"/>
  <c r="B92"/>
  <c r="B442"/>
  <c r="C432"/>
  <c r="C85"/>
  <c r="C91"/>
  <c r="C433" s="1"/>
  <c r="F72"/>
  <c r="B394"/>
  <c r="B72"/>
  <c r="B395" s="1"/>
  <c r="D54"/>
  <c r="C47"/>
  <c r="C451"/>
  <c r="C53"/>
  <c r="C452" s="1"/>
  <c r="T559"/>
  <c r="T326"/>
  <c r="P559"/>
  <c r="P326"/>
  <c r="L559"/>
  <c r="L326"/>
  <c r="H559"/>
  <c r="H326"/>
  <c r="D559"/>
  <c r="D326"/>
  <c r="V558"/>
  <c r="V325"/>
  <c r="R558"/>
  <c r="R325"/>
  <c r="N558"/>
  <c r="N325"/>
  <c r="J558"/>
  <c r="J325"/>
  <c r="F558"/>
  <c r="F325"/>
  <c r="T557"/>
  <c r="T324"/>
  <c r="P557"/>
  <c r="P324"/>
  <c r="L557"/>
  <c r="L324"/>
  <c r="H557"/>
  <c r="H324"/>
  <c r="D557"/>
  <c r="D324"/>
  <c r="W224"/>
  <c r="W218"/>
  <c r="W186"/>
  <c r="W180"/>
  <c r="V129"/>
  <c r="V123"/>
  <c r="V104"/>
  <c r="V110"/>
  <c r="C480"/>
  <c r="C35"/>
  <c r="W302"/>
  <c r="S302"/>
  <c r="O302"/>
  <c r="G302"/>
  <c r="C302"/>
  <c r="D519" i="3"/>
  <c r="D283"/>
  <c r="D518"/>
  <c r="D347"/>
  <c r="D348" s="1"/>
  <c r="E290"/>
  <c r="C424"/>
  <c r="C264"/>
  <c r="D499"/>
  <c r="E252"/>
  <c r="D253"/>
  <c r="E490"/>
  <c r="E244"/>
  <c r="E491" s="1"/>
  <c r="E238"/>
  <c r="D385"/>
  <c r="E214"/>
  <c r="D215"/>
  <c r="E376"/>
  <c r="E206"/>
  <c r="E200"/>
  <c r="C528"/>
  <c r="C168"/>
  <c r="C529" s="1"/>
  <c r="B357"/>
  <c r="B149"/>
  <c r="B358" s="1"/>
  <c r="JS191" i="5"/>
  <c r="JQ191"/>
  <c r="JO191"/>
  <c r="JM191"/>
  <c r="JK191"/>
  <c r="JI191"/>
  <c r="JT191"/>
  <c r="JP191"/>
  <c r="JL191"/>
  <c r="JR191"/>
  <c r="JN191"/>
  <c r="JJ191"/>
  <c r="F270" i="4"/>
  <c r="E422"/>
  <c r="H562"/>
  <c r="H342"/>
  <c r="D316"/>
  <c r="V341"/>
  <c r="V563"/>
  <c r="V561"/>
  <c r="V315"/>
  <c r="V322" s="1"/>
  <c r="R341"/>
  <c r="R561"/>
  <c r="N561"/>
  <c r="J341"/>
  <c r="J563"/>
  <c r="J561"/>
  <c r="F341"/>
  <c r="F561"/>
  <c r="T560"/>
  <c r="T340"/>
  <c r="P560"/>
  <c r="P340"/>
  <c r="L340"/>
  <c r="H560"/>
  <c r="H340"/>
  <c r="D560"/>
  <c r="D340"/>
  <c r="T218"/>
  <c r="T224"/>
  <c r="P218"/>
  <c r="P224"/>
  <c r="L218"/>
  <c r="L224"/>
  <c r="H218"/>
  <c r="H224"/>
  <c r="T180"/>
  <c r="T186"/>
  <c r="P180"/>
  <c r="P186"/>
  <c r="L180"/>
  <c r="L186"/>
  <c r="H186"/>
  <c r="Q123"/>
  <c r="Q129"/>
  <c r="M123"/>
  <c r="M129"/>
  <c r="I123"/>
  <c r="I129"/>
  <c r="E123"/>
  <c r="E129"/>
  <c r="W110"/>
  <c r="W104"/>
  <c r="E479"/>
  <c r="F42"/>
  <c r="D470"/>
  <c r="D34"/>
  <c r="D471" s="1"/>
  <c r="D469"/>
  <c r="E32"/>
  <c r="E33" s="1"/>
  <c r="W467"/>
  <c r="S467"/>
  <c r="O467"/>
  <c r="K467"/>
  <c r="G466"/>
  <c r="C466"/>
  <c r="C33"/>
  <c r="D28" s="1"/>
  <c r="E24"/>
  <c r="E16" s="1"/>
  <c r="F23"/>
  <c r="T295"/>
  <c r="P295"/>
  <c r="L295"/>
  <c r="H295"/>
  <c r="D295"/>
  <c r="D14"/>
  <c r="T560" i="3"/>
  <c r="T327"/>
  <c r="P560"/>
  <c r="P327"/>
  <c r="L560"/>
  <c r="L327"/>
  <c r="H560"/>
  <c r="H327"/>
  <c r="D560"/>
  <c r="D327"/>
  <c r="V326"/>
  <c r="V559"/>
  <c r="R326"/>
  <c r="R559"/>
  <c r="N326"/>
  <c r="N559"/>
  <c r="J326"/>
  <c r="J559"/>
  <c r="F326"/>
  <c r="F559"/>
  <c r="T558"/>
  <c r="T325"/>
  <c r="P558"/>
  <c r="P325"/>
  <c r="L558"/>
  <c r="L325"/>
  <c r="H558"/>
  <c r="H325"/>
  <c r="D558"/>
  <c r="D325"/>
  <c r="V317"/>
  <c r="V563"/>
  <c r="V343"/>
  <c r="R317"/>
  <c r="R563"/>
  <c r="R343"/>
  <c r="N317"/>
  <c r="N343"/>
  <c r="J317"/>
  <c r="J563"/>
  <c r="J343"/>
  <c r="F563"/>
  <c r="F343"/>
  <c r="T316"/>
  <c r="P316"/>
  <c r="P342"/>
  <c r="L562"/>
  <c r="L316"/>
  <c r="L342"/>
  <c r="W225"/>
  <c r="V111" i="2"/>
  <c r="V105"/>
  <c r="D90" i="4"/>
  <c r="U128"/>
  <c r="W123" s="1"/>
  <c r="JT197" i="7"/>
  <c r="JT209" s="1"/>
  <c r="JR197"/>
  <c r="JR209" s="1"/>
  <c r="JP197"/>
  <c r="JP209" s="1"/>
  <c r="JN197"/>
  <c r="JN209" s="1"/>
  <c r="JL197"/>
  <c r="JL209" s="1"/>
  <c r="JJ197"/>
  <c r="JJ209" s="1"/>
  <c r="JQ197"/>
  <c r="JQ209" s="1"/>
  <c r="JM197"/>
  <c r="JM209" s="1"/>
  <c r="JI197"/>
  <c r="JI209" s="1"/>
  <c r="JS197"/>
  <c r="JS209" s="1"/>
  <c r="JO197"/>
  <c r="JO209" s="1"/>
  <c r="JK197"/>
  <c r="JK209" s="1"/>
  <c r="JT193"/>
  <c r="JR193"/>
  <c r="JP193"/>
  <c r="JN193"/>
  <c r="JL193"/>
  <c r="JJ193"/>
  <c r="JS193"/>
  <c r="JQ193"/>
  <c r="JO193"/>
  <c r="JM193"/>
  <c r="JK193"/>
  <c r="JI193"/>
  <c r="JT206"/>
  <c r="JR206"/>
  <c r="JP206"/>
  <c r="JN206"/>
  <c r="JL206"/>
  <c r="JJ206"/>
  <c r="JQ206"/>
  <c r="JM206"/>
  <c r="JI206"/>
  <c r="JS206"/>
  <c r="JK206"/>
  <c r="JO206"/>
  <c r="JT217" i="6"/>
  <c r="JR217"/>
  <c r="JP217"/>
  <c r="JN217"/>
  <c r="JL217"/>
  <c r="JJ217"/>
  <c r="JS217"/>
  <c r="JQ217"/>
  <c r="JO217"/>
  <c r="JM217"/>
  <c r="JK217"/>
  <c r="JI217"/>
  <c r="JT213"/>
  <c r="JR213"/>
  <c r="JP213"/>
  <c r="JN213"/>
  <c r="JL213"/>
  <c r="JJ213"/>
  <c r="JS213"/>
  <c r="JQ213"/>
  <c r="JO213"/>
  <c r="JM213"/>
  <c r="JK213"/>
  <c r="JI213"/>
  <c r="JS196" i="7"/>
  <c r="JS208" s="1"/>
  <c r="JQ196"/>
  <c r="JQ208" s="1"/>
  <c r="JO196"/>
  <c r="JO208" s="1"/>
  <c r="JM196"/>
  <c r="JM208" s="1"/>
  <c r="JK196"/>
  <c r="JK208" s="1"/>
  <c r="JI196"/>
  <c r="JI208" s="1"/>
  <c r="JT196"/>
  <c r="JT208" s="1"/>
  <c r="JR196"/>
  <c r="JR208" s="1"/>
  <c r="JP196"/>
  <c r="JP208" s="1"/>
  <c r="JN196"/>
  <c r="JN208" s="1"/>
  <c r="JL196"/>
  <c r="JL208" s="1"/>
  <c r="JJ196"/>
  <c r="JJ208" s="1"/>
  <c r="JS192"/>
  <c r="JS204" s="1"/>
  <c r="JQ192"/>
  <c r="JQ204" s="1"/>
  <c r="JO192"/>
  <c r="JO204" s="1"/>
  <c r="JM192"/>
  <c r="JM204" s="1"/>
  <c r="JK192"/>
  <c r="JK204" s="1"/>
  <c r="JI192"/>
  <c r="JI204" s="1"/>
  <c r="JT192"/>
  <c r="JT204" s="1"/>
  <c r="JR192"/>
  <c r="JR204" s="1"/>
  <c r="JP192"/>
  <c r="JP204" s="1"/>
  <c r="JN192"/>
  <c r="JN204" s="1"/>
  <c r="JL192"/>
  <c r="JL204" s="1"/>
  <c r="JJ192"/>
  <c r="JJ204" s="1"/>
  <c r="JS210"/>
  <c r="JQ210"/>
  <c r="JO210"/>
  <c r="JM210"/>
  <c r="JK210"/>
  <c r="JI210"/>
  <c r="JT210"/>
  <c r="JR210"/>
  <c r="JP210"/>
  <c r="JN210"/>
  <c r="JL210"/>
  <c r="JJ210"/>
  <c r="B281" i="4"/>
  <c r="B508"/>
  <c r="B423"/>
  <c r="B263"/>
  <c r="E498"/>
  <c r="F251"/>
  <c r="D489"/>
  <c r="D484" s="1"/>
  <c r="D243"/>
  <c r="D490" s="1"/>
  <c r="D237"/>
  <c r="E384"/>
  <c r="F213"/>
  <c r="E536"/>
  <c r="F175"/>
  <c r="D527"/>
  <c r="D167"/>
  <c r="D528" s="1"/>
  <c r="D161"/>
  <c r="D365"/>
  <c r="E156"/>
  <c r="E356"/>
  <c r="E148"/>
  <c r="E357" s="1"/>
  <c r="E142"/>
  <c r="C442"/>
  <c r="C92"/>
  <c r="D403"/>
  <c r="E80"/>
  <c r="E460"/>
  <c r="F61"/>
  <c r="D451"/>
  <c r="D53"/>
  <c r="D47"/>
  <c r="JS198" i="5"/>
  <c r="JQ198"/>
  <c r="JO198"/>
  <c r="JM198"/>
  <c r="JK198"/>
  <c r="JI198"/>
  <c r="JT198"/>
  <c r="JR198"/>
  <c r="JP198"/>
  <c r="JN198"/>
  <c r="JL198"/>
  <c r="JJ198"/>
  <c r="JS194"/>
  <c r="JQ194"/>
  <c r="JO194"/>
  <c r="JM194"/>
  <c r="JK194"/>
  <c r="JI194"/>
  <c r="JT194"/>
  <c r="JR194"/>
  <c r="JP194"/>
  <c r="JN194"/>
  <c r="JL194"/>
  <c r="JJ194"/>
  <c r="JH199"/>
  <c r="JF199"/>
  <c r="JD199"/>
  <c r="JB199"/>
  <c r="IZ199"/>
  <c r="IX199"/>
  <c r="JG199"/>
  <c r="JE199"/>
  <c r="JC199"/>
  <c r="JA199"/>
  <c r="IY199"/>
  <c r="IW199"/>
  <c r="AV175"/>
  <c r="JH195"/>
  <c r="JF195"/>
  <c r="JD195"/>
  <c r="JB195"/>
  <c r="IZ195"/>
  <c r="IX195"/>
  <c r="JG195"/>
  <c r="JE195"/>
  <c r="JC195"/>
  <c r="JA195"/>
  <c r="IY195"/>
  <c r="IW195"/>
  <c r="AV171"/>
  <c r="JT190"/>
  <c r="JR190"/>
  <c r="JP190"/>
  <c r="JN190"/>
  <c r="JL190"/>
  <c r="JJ190"/>
  <c r="JS190"/>
  <c r="JO190"/>
  <c r="JK190"/>
  <c r="JQ190"/>
  <c r="JM190"/>
  <c r="JI190"/>
  <c r="U559" i="4"/>
  <c r="U326"/>
  <c r="Q559"/>
  <c r="Q326"/>
  <c r="M559"/>
  <c r="M326"/>
  <c r="I559"/>
  <c r="I326"/>
  <c r="E559"/>
  <c r="E326"/>
  <c r="W325"/>
  <c r="W558"/>
  <c r="S325"/>
  <c r="S558"/>
  <c r="O325"/>
  <c r="O558"/>
  <c r="K325"/>
  <c r="K558"/>
  <c r="G325"/>
  <c r="G558"/>
  <c r="C325"/>
  <c r="C558"/>
  <c r="U557"/>
  <c r="U324"/>
  <c r="Q557"/>
  <c r="Q324"/>
  <c r="M557"/>
  <c r="M324"/>
  <c r="I557"/>
  <c r="I324"/>
  <c r="E557"/>
  <c r="E324"/>
  <c r="Q316"/>
  <c r="M316"/>
  <c r="M562"/>
  <c r="M342"/>
  <c r="I316"/>
  <c r="I562"/>
  <c r="I342"/>
  <c r="E316"/>
  <c r="E342"/>
  <c r="W561"/>
  <c r="S563"/>
  <c r="O563"/>
  <c r="O315"/>
  <c r="O341"/>
  <c r="K563"/>
  <c r="K561"/>
  <c r="K315"/>
  <c r="K341"/>
  <c r="U314"/>
  <c r="U560"/>
  <c r="U340"/>
  <c r="Q314"/>
  <c r="Q560"/>
  <c r="Q340"/>
  <c r="E314"/>
  <c r="E560"/>
  <c r="E340"/>
  <c r="D282"/>
  <c r="D518"/>
  <c r="D346"/>
  <c r="D347" s="1"/>
  <c r="E289"/>
  <c r="D517"/>
  <c r="C263"/>
  <c r="C423"/>
  <c r="D413"/>
  <c r="D408" s="1"/>
  <c r="D256"/>
  <c r="D262"/>
  <c r="D414" s="1"/>
  <c r="B499"/>
  <c r="B244"/>
  <c r="E237"/>
  <c r="E489"/>
  <c r="E243"/>
  <c r="E490" s="1"/>
  <c r="F241"/>
  <c r="E488"/>
  <c r="D385"/>
  <c r="D206"/>
  <c r="C199"/>
  <c r="C375"/>
  <c r="C205"/>
  <c r="C376" s="1"/>
  <c r="D537"/>
  <c r="D168"/>
  <c r="C161"/>
  <c r="C527"/>
  <c r="C167"/>
  <c r="C528" s="1"/>
  <c r="F142"/>
  <c r="F356"/>
  <c r="F148"/>
  <c r="F357" s="1"/>
  <c r="B356"/>
  <c r="B148"/>
  <c r="B357" s="1"/>
  <c r="D92"/>
  <c r="D442"/>
  <c r="E99"/>
  <c r="D441"/>
  <c r="C404"/>
  <c r="C73"/>
  <c r="D72"/>
  <c r="D395" s="1"/>
  <c r="B461"/>
  <c r="B54"/>
  <c r="E47"/>
  <c r="E451"/>
  <c r="E53"/>
  <c r="E452" s="1"/>
  <c r="V559"/>
  <c r="V326"/>
  <c r="R559"/>
  <c r="R326"/>
  <c r="N559"/>
  <c r="N326"/>
  <c r="J559"/>
  <c r="J326"/>
  <c r="F559"/>
  <c r="F326"/>
  <c r="T558"/>
  <c r="T325"/>
  <c r="P558"/>
  <c r="P325"/>
  <c r="L558"/>
  <c r="L325"/>
  <c r="H558"/>
  <c r="H325"/>
  <c r="D558"/>
  <c r="D325"/>
  <c r="V557"/>
  <c r="V324"/>
  <c r="R557"/>
  <c r="R324"/>
  <c r="R328" s="1"/>
  <c r="N557"/>
  <c r="N324"/>
  <c r="J557"/>
  <c r="J324"/>
  <c r="J328" s="1"/>
  <c r="F557"/>
  <c r="F324"/>
  <c r="B347"/>
  <c r="B324"/>
  <c r="B328" s="1"/>
  <c r="U224"/>
  <c r="U218"/>
  <c r="U186"/>
  <c r="U180"/>
  <c r="Q302"/>
  <c r="M302"/>
  <c r="E302"/>
  <c r="B519" i="3"/>
  <c r="B283"/>
  <c r="C282"/>
  <c r="C509"/>
  <c r="D413"/>
  <c r="E261"/>
  <c r="D262"/>
  <c r="C490"/>
  <c r="C244"/>
  <c r="C491" s="1"/>
  <c r="C238"/>
  <c r="C376"/>
  <c r="C206"/>
  <c r="C200"/>
  <c r="E366"/>
  <c r="F157"/>
  <c r="E158"/>
  <c r="D357"/>
  <c r="D149"/>
  <c r="D358" s="1"/>
  <c r="D143"/>
  <c r="C569" i="4"/>
  <c r="C600" s="1"/>
  <c r="C377"/>
  <c r="C614" s="1"/>
  <c r="C626" s="1"/>
  <c r="F203"/>
  <c r="E374"/>
  <c r="C572"/>
  <c r="C603" s="1"/>
  <c r="C529"/>
  <c r="C622" s="1"/>
  <c r="C634" s="1"/>
  <c r="F165"/>
  <c r="E526"/>
  <c r="G146"/>
  <c r="F355"/>
  <c r="G70"/>
  <c r="F393"/>
  <c r="C567"/>
  <c r="C598" s="1"/>
  <c r="C453"/>
  <c r="C618" s="1"/>
  <c r="C630" s="1"/>
  <c r="F51"/>
  <c r="E450"/>
  <c r="V562"/>
  <c r="R342"/>
  <c r="R316"/>
  <c r="N562"/>
  <c r="N342"/>
  <c r="N316"/>
  <c r="N323" s="1"/>
  <c r="J562"/>
  <c r="J342"/>
  <c r="J316"/>
  <c r="F342"/>
  <c r="B342"/>
  <c r="B316"/>
  <c r="B323" s="1"/>
  <c r="T341"/>
  <c r="P341"/>
  <c r="P561"/>
  <c r="L341"/>
  <c r="L563"/>
  <c r="L561"/>
  <c r="H563"/>
  <c r="D341"/>
  <c r="D315"/>
  <c r="V560"/>
  <c r="V340"/>
  <c r="R560"/>
  <c r="R340"/>
  <c r="N340"/>
  <c r="J340"/>
  <c r="F560"/>
  <c r="F340"/>
  <c r="B340"/>
  <c r="R218"/>
  <c r="R224"/>
  <c r="N218"/>
  <c r="N224"/>
  <c r="J218"/>
  <c r="J224"/>
  <c r="F218"/>
  <c r="F224"/>
  <c r="R180"/>
  <c r="R186"/>
  <c r="N180"/>
  <c r="N186"/>
  <c r="J180"/>
  <c r="J186"/>
  <c r="F180"/>
  <c r="F186"/>
  <c r="S123"/>
  <c r="S129"/>
  <c r="O123"/>
  <c r="O129"/>
  <c r="K123"/>
  <c r="G123"/>
  <c r="G129"/>
  <c r="U110"/>
  <c r="U104"/>
  <c r="E480"/>
  <c r="E35"/>
  <c r="B470"/>
  <c r="B34"/>
  <c r="B471" s="1"/>
  <c r="U467"/>
  <c r="Q467"/>
  <c r="M467"/>
  <c r="I466"/>
  <c r="E466"/>
  <c r="V295"/>
  <c r="R295"/>
  <c r="N295"/>
  <c r="J295"/>
  <c r="F295"/>
  <c r="F14"/>
  <c r="B295"/>
  <c r="B14"/>
  <c r="B451" s="1"/>
  <c r="V560" i="3"/>
  <c r="V327"/>
  <c r="R560"/>
  <c r="R327"/>
  <c r="N560"/>
  <c r="N327"/>
  <c r="J560"/>
  <c r="J327"/>
  <c r="F560"/>
  <c r="F327"/>
  <c r="T326"/>
  <c r="T559"/>
  <c r="P326"/>
  <c r="P559"/>
  <c r="L326"/>
  <c r="L559"/>
  <c r="H326"/>
  <c r="H559"/>
  <c r="D326"/>
  <c r="D559"/>
  <c r="V558"/>
  <c r="V325"/>
  <c r="V329" s="1"/>
  <c r="R558"/>
  <c r="R325"/>
  <c r="R329" s="1"/>
  <c r="N558"/>
  <c r="N325"/>
  <c r="N329" s="1"/>
  <c r="J558"/>
  <c r="J325"/>
  <c r="J329" s="1"/>
  <c r="F558"/>
  <c r="F325"/>
  <c r="F329" s="1"/>
  <c r="B325"/>
  <c r="B329" s="1"/>
  <c r="B348"/>
  <c r="T563"/>
  <c r="T343"/>
  <c r="P343"/>
  <c r="H563"/>
  <c r="H343"/>
  <c r="D317"/>
  <c r="D563"/>
  <c r="D343"/>
  <c r="V316"/>
  <c r="V323" s="1"/>
  <c r="V342"/>
  <c r="R564"/>
  <c r="R562"/>
  <c r="R342"/>
  <c r="N342"/>
  <c r="J316"/>
  <c r="J323" s="1"/>
  <c r="F564"/>
  <c r="F562"/>
  <c r="F316"/>
  <c r="F323" s="1"/>
  <c r="F342"/>
  <c r="T561" i="2"/>
  <c r="T341"/>
  <c r="P561"/>
  <c r="P341"/>
  <c r="L561"/>
  <c r="L341"/>
  <c r="H561"/>
  <c r="H341"/>
  <c r="D561"/>
  <c r="D341"/>
  <c r="W303"/>
  <c r="G303"/>
  <c r="W181"/>
  <c r="W187"/>
  <c r="E214" i="4"/>
  <c r="E176"/>
  <c r="E62"/>
  <c r="D298"/>
  <c r="D308"/>
  <c r="D309" s="1"/>
  <c r="E261"/>
  <c r="E252"/>
  <c r="D157"/>
  <c r="D81"/>
  <c r="C309"/>
  <c r="H562" i="3"/>
  <c r="H316"/>
  <c r="H342"/>
  <c r="D564"/>
  <c r="D316"/>
  <c r="D323" s="1"/>
  <c r="D342"/>
  <c r="V315"/>
  <c r="V341"/>
  <c r="R561"/>
  <c r="R341"/>
  <c r="N315"/>
  <c r="N561"/>
  <c r="N341"/>
  <c r="J315"/>
  <c r="J561"/>
  <c r="J341"/>
  <c r="F315"/>
  <c r="F561"/>
  <c r="F341"/>
  <c r="B315"/>
  <c r="B341"/>
  <c r="B282"/>
  <c r="B264"/>
  <c r="B424"/>
  <c r="C414"/>
  <c r="C409" s="1"/>
  <c r="C257"/>
  <c r="C263"/>
  <c r="F238"/>
  <c r="F490"/>
  <c r="F244"/>
  <c r="F491" s="1"/>
  <c r="B490"/>
  <c r="B244"/>
  <c r="B491" s="1"/>
  <c r="F200"/>
  <c r="F376"/>
  <c r="F371" s="1"/>
  <c r="F206"/>
  <c r="F377" s="1"/>
  <c r="B376"/>
  <c r="B206"/>
  <c r="B377" s="1"/>
  <c r="E538"/>
  <c r="E169"/>
  <c r="E537"/>
  <c r="F176"/>
  <c r="D162"/>
  <c r="D528"/>
  <c r="D168"/>
  <c r="D529" s="1"/>
  <c r="E166"/>
  <c r="D527"/>
  <c r="D367"/>
  <c r="D150"/>
  <c r="C357"/>
  <c r="C352" s="1"/>
  <c r="C574" i="4"/>
  <c r="C605" s="1"/>
  <c r="C491"/>
  <c r="C620" s="1"/>
  <c r="C632" s="1"/>
  <c r="B570"/>
  <c r="B601" s="1"/>
  <c r="B358"/>
  <c r="B613" s="1"/>
  <c r="B625" s="1"/>
  <c r="U560" i="3"/>
  <c r="U327"/>
  <c r="Q560"/>
  <c r="Q327"/>
  <c r="M560"/>
  <c r="M327"/>
  <c r="I560"/>
  <c r="I327"/>
  <c r="E560"/>
  <c r="E327"/>
  <c r="W559"/>
  <c r="W326"/>
  <c r="S559"/>
  <c r="S326"/>
  <c r="O559"/>
  <c r="O326"/>
  <c r="K559"/>
  <c r="K326"/>
  <c r="G559"/>
  <c r="G326"/>
  <c r="C559"/>
  <c r="C326"/>
  <c r="U558"/>
  <c r="U325"/>
  <c r="Q558"/>
  <c r="Q325"/>
  <c r="M558"/>
  <c r="M325"/>
  <c r="I558"/>
  <c r="I325"/>
  <c r="E558"/>
  <c r="E325"/>
  <c r="U181"/>
  <c r="U187"/>
  <c r="Q181"/>
  <c r="Q187"/>
  <c r="M181"/>
  <c r="M187"/>
  <c r="I181"/>
  <c r="I187"/>
  <c r="E181"/>
  <c r="E187"/>
  <c r="W130"/>
  <c r="W124"/>
  <c r="S130"/>
  <c r="O130"/>
  <c r="O124"/>
  <c r="G130"/>
  <c r="G124"/>
  <c r="Q105"/>
  <c r="Q111"/>
  <c r="M105"/>
  <c r="M111"/>
  <c r="I105"/>
  <c r="I111"/>
  <c r="E442"/>
  <c r="F100"/>
  <c r="D433"/>
  <c r="D92"/>
  <c r="D434" s="1"/>
  <c r="D86"/>
  <c r="D432"/>
  <c r="E90"/>
  <c r="D405"/>
  <c r="D74"/>
  <c r="D404"/>
  <c r="E81"/>
  <c r="E394"/>
  <c r="F71"/>
  <c r="E462"/>
  <c r="E55"/>
  <c r="E461"/>
  <c r="F62"/>
  <c r="B452"/>
  <c r="B54"/>
  <c r="B453" s="1"/>
  <c r="D481"/>
  <c r="D36"/>
  <c r="D480"/>
  <c r="E43"/>
  <c r="E471"/>
  <c r="E35"/>
  <c r="E29"/>
  <c r="E470"/>
  <c r="F33"/>
  <c r="E16"/>
  <c r="E10"/>
  <c r="F14"/>
  <c r="T283" i="2"/>
  <c r="T519"/>
  <c r="P283"/>
  <c r="P519"/>
  <c r="L283"/>
  <c r="L519"/>
  <c r="H283"/>
  <c r="H519"/>
  <c r="D283"/>
  <c r="D519"/>
  <c r="V282"/>
  <c r="V509"/>
  <c r="R282"/>
  <c r="R509"/>
  <c r="N282"/>
  <c r="N276"/>
  <c r="N509"/>
  <c r="J282"/>
  <c r="J276"/>
  <c r="J509"/>
  <c r="F282"/>
  <c r="F509"/>
  <c r="B282"/>
  <c r="B509"/>
  <c r="T500"/>
  <c r="T245"/>
  <c r="P500"/>
  <c r="P245"/>
  <c r="L500"/>
  <c r="L245"/>
  <c r="H500"/>
  <c r="H245"/>
  <c r="D500"/>
  <c r="D245"/>
  <c r="V490"/>
  <c r="V244"/>
  <c r="V491" s="1"/>
  <c r="V238"/>
  <c r="R490"/>
  <c r="R244"/>
  <c r="R491" s="1"/>
  <c r="N490"/>
  <c r="N244"/>
  <c r="N491" s="1"/>
  <c r="N238"/>
  <c r="J490"/>
  <c r="J244"/>
  <c r="J491" s="1"/>
  <c r="J238"/>
  <c r="B490"/>
  <c r="B244"/>
  <c r="B491" s="1"/>
  <c r="D386"/>
  <c r="D207"/>
  <c r="D385"/>
  <c r="D347"/>
  <c r="D309"/>
  <c r="D310" s="1"/>
  <c r="E214"/>
  <c r="B538"/>
  <c r="B169"/>
  <c r="W74"/>
  <c r="S74"/>
  <c r="O74"/>
  <c r="K74"/>
  <c r="G74"/>
  <c r="C405"/>
  <c r="C74"/>
  <c r="G13" i="4"/>
  <c r="G242" i="3"/>
  <c r="F489"/>
  <c r="G204"/>
  <c r="F375"/>
  <c r="D443"/>
  <c r="D93"/>
  <c r="W563"/>
  <c r="O563"/>
  <c r="O343"/>
  <c r="O317"/>
  <c r="K563"/>
  <c r="K343"/>
  <c r="K317"/>
  <c r="C343"/>
  <c r="U342"/>
  <c r="Q342"/>
  <c r="Q562"/>
  <c r="M316"/>
  <c r="I562"/>
  <c r="E342"/>
  <c r="E564"/>
  <c r="E562"/>
  <c r="W341"/>
  <c r="W315"/>
  <c r="S561"/>
  <c r="S341"/>
  <c r="O561"/>
  <c r="O341"/>
  <c r="K561"/>
  <c r="K341"/>
  <c r="G561"/>
  <c r="C561"/>
  <c r="C341"/>
  <c r="C315"/>
  <c r="V187"/>
  <c r="V181"/>
  <c r="V124"/>
  <c r="V130"/>
  <c r="V111"/>
  <c r="V105"/>
  <c r="C405"/>
  <c r="C74"/>
  <c r="D395"/>
  <c r="D67"/>
  <c r="D73"/>
  <c r="D396" s="1"/>
  <c r="C481"/>
  <c r="C36"/>
  <c r="D35"/>
  <c r="D472" s="1"/>
  <c r="D10"/>
  <c r="D16"/>
  <c r="Z347" i="2"/>
  <c r="C328"/>
  <c r="U560"/>
  <c r="U327"/>
  <c r="Q560"/>
  <c r="Q327"/>
  <c r="M560"/>
  <c r="M327"/>
  <c r="I560"/>
  <c r="I327"/>
  <c r="E560"/>
  <c r="E327"/>
  <c r="W559"/>
  <c r="W326"/>
  <c r="S559"/>
  <c r="S326"/>
  <c r="O559"/>
  <c r="O326"/>
  <c r="K559"/>
  <c r="K326"/>
  <c r="G559"/>
  <c r="G326"/>
  <c r="C559"/>
  <c r="Z345"/>
  <c r="C326"/>
  <c r="U558"/>
  <c r="U325"/>
  <c r="Q558"/>
  <c r="Q325"/>
  <c r="M558"/>
  <c r="M325"/>
  <c r="I558"/>
  <c r="I325"/>
  <c r="E558"/>
  <c r="E325"/>
  <c r="U343"/>
  <c r="Q343"/>
  <c r="M343"/>
  <c r="I343"/>
  <c r="W562"/>
  <c r="W342"/>
  <c r="O342"/>
  <c r="G342"/>
  <c r="U561"/>
  <c r="U341"/>
  <c r="Q561"/>
  <c r="Q341"/>
  <c r="I561"/>
  <c r="I341"/>
  <c r="E561"/>
  <c r="E341"/>
  <c r="W519"/>
  <c r="W283"/>
  <c r="S519"/>
  <c r="S283"/>
  <c r="O519"/>
  <c r="O283"/>
  <c r="K519"/>
  <c r="K283"/>
  <c r="G519"/>
  <c r="G283"/>
  <c r="C519"/>
  <c r="C283"/>
  <c r="U282"/>
  <c r="Q509"/>
  <c r="M509"/>
  <c r="M282"/>
  <c r="M276"/>
  <c r="I509"/>
  <c r="I282"/>
  <c r="I276"/>
  <c r="V424"/>
  <c r="V264"/>
  <c r="R424"/>
  <c r="R264"/>
  <c r="N424"/>
  <c r="N264"/>
  <c r="J424"/>
  <c r="J264"/>
  <c r="F424"/>
  <c r="F264"/>
  <c r="B424"/>
  <c r="B264"/>
  <c r="T414"/>
  <c r="T409" s="1"/>
  <c r="T263"/>
  <c r="T415" s="1"/>
  <c r="T257"/>
  <c r="P414"/>
  <c r="P409" s="1"/>
  <c r="P263"/>
  <c r="P415" s="1"/>
  <c r="P257"/>
  <c r="L414"/>
  <c r="L409" s="1"/>
  <c r="L263"/>
  <c r="L415" s="1"/>
  <c r="L257"/>
  <c r="H414"/>
  <c r="H409" s="1"/>
  <c r="H263"/>
  <c r="H415" s="1"/>
  <c r="H257"/>
  <c r="D414"/>
  <c r="D409" s="1"/>
  <c r="D263"/>
  <c r="D415" s="1"/>
  <c r="D257"/>
  <c r="W500"/>
  <c r="W245"/>
  <c r="S500"/>
  <c r="S245"/>
  <c r="O500"/>
  <c r="O245"/>
  <c r="K500"/>
  <c r="K245"/>
  <c r="G500"/>
  <c r="G245"/>
  <c r="C500"/>
  <c r="C245"/>
  <c r="U490"/>
  <c r="U244"/>
  <c r="U491" s="1"/>
  <c r="U238"/>
  <c r="Q244"/>
  <c r="Q491" s="1"/>
  <c r="M490"/>
  <c r="M244"/>
  <c r="M491" s="1"/>
  <c r="M238"/>
  <c r="I490"/>
  <c r="I244"/>
  <c r="I491" s="1"/>
  <c r="I238"/>
  <c r="E490"/>
  <c r="C207"/>
  <c r="C386"/>
  <c r="D376"/>
  <c r="D371" s="1"/>
  <c r="D200"/>
  <c r="D206"/>
  <c r="D377" s="1"/>
  <c r="C169"/>
  <c r="C538"/>
  <c r="D528"/>
  <c r="D168"/>
  <c r="D529" s="1"/>
  <c r="D527"/>
  <c r="E166"/>
  <c r="E167"/>
  <c r="E524"/>
  <c r="B150"/>
  <c r="B367"/>
  <c r="C357"/>
  <c r="C149"/>
  <c r="C358" s="1"/>
  <c r="B148"/>
  <c r="B353"/>
  <c r="E119"/>
  <c r="D404"/>
  <c r="E443"/>
  <c r="E93"/>
  <c r="E442"/>
  <c r="F100"/>
  <c r="D92"/>
  <c r="D434" s="1"/>
  <c r="E90"/>
  <c r="E91" s="1"/>
  <c r="D432"/>
  <c r="U429"/>
  <c r="Q429"/>
  <c r="M429"/>
  <c r="I429"/>
  <c r="E429"/>
  <c r="V74"/>
  <c r="R74"/>
  <c r="N74"/>
  <c r="J74"/>
  <c r="F74"/>
  <c r="B405"/>
  <c r="B74"/>
  <c r="D395"/>
  <c r="D73"/>
  <c r="D396" s="1"/>
  <c r="E71"/>
  <c r="D394"/>
  <c r="U391"/>
  <c r="Q391"/>
  <c r="M391"/>
  <c r="I391"/>
  <c r="E391"/>
  <c r="E72"/>
  <c r="B462"/>
  <c r="B55"/>
  <c r="C452"/>
  <c r="C54"/>
  <c r="V448"/>
  <c r="R448"/>
  <c r="N448"/>
  <c r="J448"/>
  <c r="F448"/>
  <c r="B448"/>
  <c r="B53"/>
  <c r="E481"/>
  <c r="E36"/>
  <c r="E480"/>
  <c r="F43"/>
  <c r="D35"/>
  <c r="E33"/>
  <c r="D470"/>
  <c r="U467"/>
  <c r="Q467"/>
  <c r="M467"/>
  <c r="I467"/>
  <c r="E467"/>
  <c r="E34"/>
  <c r="C10"/>
  <c r="C16"/>
  <c r="B575" i="3"/>
  <c r="B606" s="1"/>
  <c r="B492"/>
  <c r="B621" s="1"/>
  <c r="B633" s="1"/>
  <c r="B570"/>
  <c r="B601" s="1"/>
  <c r="B378"/>
  <c r="B615" s="1"/>
  <c r="B627" s="1"/>
  <c r="D573"/>
  <c r="D604" s="1"/>
  <c r="D530"/>
  <c r="D623" s="1"/>
  <c r="D635" s="1"/>
  <c r="B573"/>
  <c r="B604" s="1"/>
  <c r="B530"/>
  <c r="B623" s="1"/>
  <c r="B635" s="1"/>
  <c r="C571"/>
  <c r="C602" s="1"/>
  <c r="C359"/>
  <c r="C614" s="1"/>
  <c r="C626" s="1"/>
  <c r="F147"/>
  <c r="E356"/>
  <c r="C443"/>
  <c r="C93"/>
  <c r="W105" i="2"/>
  <c r="W111"/>
  <c r="D16"/>
  <c r="D10"/>
  <c r="F176"/>
  <c r="E537"/>
  <c r="U120" i="3"/>
  <c r="U112" s="1"/>
  <c r="R181"/>
  <c r="N181"/>
  <c r="J181"/>
  <c r="F181"/>
  <c r="R105"/>
  <c r="N105"/>
  <c r="J105"/>
  <c r="F105"/>
  <c r="E101"/>
  <c r="D129" i="2"/>
  <c r="V298"/>
  <c r="V305" s="1"/>
  <c r="R298"/>
  <c r="R305" s="1"/>
  <c r="N298"/>
  <c r="N305" s="1"/>
  <c r="J298"/>
  <c r="J305" s="1"/>
  <c r="F298"/>
  <c r="F305" s="1"/>
  <c r="B298"/>
  <c r="B305" s="1"/>
  <c r="T297"/>
  <c r="T304" s="1"/>
  <c r="P297"/>
  <c r="P304" s="1"/>
  <c r="L297"/>
  <c r="L304" s="1"/>
  <c r="H297"/>
  <c r="H304" s="1"/>
  <c r="D297"/>
  <c r="D304" s="1"/>
  <c r="U298"/>
  <c r="U305" s="1"/>
  <c r="M298"/>
  <c r="M305" s="1"/>
  <c r="E298"/>
  <c r="E305" s="1"/>
  <c r="S297"/>
  <c r="S304" s="1"/>
  <c r="K297"/>
  <c r="K304" s="1"/>
  <c r="C297"/>
  <c r="C304" s="1"/>
  <c r="Q296"/>
  <c r="I296"/>
  <c r="W298"/>
  <c r="W305" s="1"/>
  <c r="G298"/>
  <c r="G305" s="1"/>
  <c r="Q297"/>
  <c r="Q304" s="1"/>
  <c r="D462" i="3"/>
  <c r="B462"/>
  <c r="C48"/>
  <c r="U257" i="2"/>
  <c r="Q257"/>
  <c r="M257"/>
  <c r="I257"/>
  <c r="E257"/>
  <c r="T336"/>
  <c r="P336"/>
  <c r="L336"/>
  <c r="H336"/>
  <c r="D336"/>
  <c r="V335"/>
  <c r="R335"/>
  <c r="N335"/>
  <c r="J335"/>
  <c r="F335"/>
  <c r="B335"/>
  <c r="D120"/>
  <c r="D112" s="1"/>
  <c r="D299"/>
  <c r="D318" s="1"/>
  <c r="K298"/>
  <c r="K305" s="1"/>
  <c r="M297"/>
  <c r="M304" s="1"/>
  <c r="V560"/>
  <c r="R560"/>
  <c r="N560"/>
  <c r="J560"/>
  <c r="F560"/>
  <c r="V558"/>
  <c r="R558"/>
  <c r="N558"/>
  <c r="J558"/>
  <c r="F558"/>
  <c r="D143"/>
  <c r="B316" i="3"/>
  <c r="B323" s="1"/>
  <c r="B342"/>
  <c r="P315"/>
  <c r="P561"/>
  <c r="P341"/>
  <c r="L315"/>
  <c r="L561"/>
  <c r="L341"/>
  <c r="H315"/>
  <c r="H341"/>
  <c r="D341"/>
  <c r="C283"/>
  <c r="C519"/>
  <c r="D509"/>
  <c r="D276"/>
  <c r="D282"/>
  <c r="D508"/>
  <c r="E280"/>
  <c r="D337"/>
  <c r="D318" s="1"/>
  <c r="D264"/>
  <c r="D424"/>
  <c r="E271"/>
  <c r="D423"/>
  <c r="D309"/>
  <c r="D310" s="1"/>
  <c r="C500"/>
  <c r="C245"/>
  <c r="D238"/>
  <c r="D490"/>
  <c r="D485" s="1"/>
  <c r="D244"/>
  <c r="D491" s="1"/>
  <c r="C386"/>
  <c r="C207"/>
  <c r="D200"/>
  <c r="D376"/>
  <c r="D206"/>
  <c r="D377" s="1"/>
  <c r="C538"/>
  <c r="C169"/>
  <c r="B367"/>
  <c r="B150"/>
  <c r="E143"/>
  <c r="E357"/>
  <c r="E149"/>
  <c r="E358" s="1"/>
  <c r="JT193" i="5"/>
  <c r="JR193"/>
  <c r="JP193"/>
  <c r="JN193"/>
  <c r="JL193"/>
  <c r="JJ193"/>
  <c r="JS193"/>
  <c r="JQ193"/>
  <c r="JO193"/>
  <c r="JM193"/>
  <c r="JK193"/>
  <c r="JI193"/>
  <c r="D480" i="4"/>
  <c r="D35"/>
  <c r="B480"/>
  <c r="B35"/>
  <c r="W560" i="3"/>
  <c r="W327"/>
  <c r="S560"/>
  <c r="S327"/>
  <c r="O560"/>
  <c r="O327"/>
  <c r="K560"/>
  <c r="K327"/>
  <c r="G560"/>
  <c r="G327"/>
  <c r="C560"/>
  <c r="C327"/>
  <c r="U559"/>
  <c r="U326"/>
  <c r="Q559"/>
  <c r="Q326"/>
  <c r="M559"/>
  <c r="M326"/>
  <c r="I559"/>
  <c r="I326"/>
  <c r="E559"/>
  <c r="E326"/>
  <c r="W558"/>
  <c r="W325"/>
  <c r="S558"/>
  <c r="S325"/>
  <c r="O558"/>
  <c r="O325"/>
  <c r="K558"/>
  <c r="K325"/>
  <c r="G558"/>
  <c r="G325"/>
  <c r="C348"/>
  <c r="C558"/>
  <c r="C325"/>
  <c r="C329" s="1"/>
  <c r="V225"/>
  <c r="V219"/>
  <c r="W181"/>
  <c r="W187"/>
  <c r="S181"/>
  <c r="S187"/>
  <c r="O181"/>
  <c r="O187"/>
  <c r="K181"/>
  <c r="K187"/>
  <c r="G181"/>
  <c r="G187"/>
  <c r="U130"/>
  <c r="U124"/>
  <c r="Q130"/>
  <c r="Q124"/>
  <c r="M130"/>
  <c r="M124"/>
  <c r="I130"/>
  <c r="I124"/>
  <c r="E130"/>
  <c r="E124"/>
  <c r="W111"/>
  <c r="S105"/>
  <c r="S111"/>
  <c r="O105"/>
  <c r="O111"/>
  <c r="K105"/>
  <c r="K111"/>
  <c r="G105"/>
  <c r="G111"/>
  <c r="B443"/>
  <c r="B93"/>
  <c r="B405"/>
  <c r="B74"/>
  <c r="C395"/>
  <c r="C73"/>
  <c r="C67"/>
  <c r="C462"/>
  <c r="C55"/>
  <c r="D452"/>
  <c r="D54"/>
  <c r="D453" s="1"/>
  <c r="D48"/>
  <c r="D451"/>
  <c r="E52"/>
  <c r="B481"/>
  <c r="B36"/>
  <c r="C471"/>
  <c r="C35"/>
  <c r="C472" s="1"/>
  <c r="C29"/>
  <c r="C16"/>
  <c r="C10"/>
  <c r="V283" i="2"/>
  <c r="V519"/>
  <c r="R283"/>
  <c r="R519"/>
  <c r="N283"/>
  <c r="N519"/>
  <c r="J283"/>
  <c r="J519"/>
  <c r="F283"/>
  <c r="F519"/>
  <c r="B283"/>
  <c r="B519"/>
  <c r="T282"/>
  <c r="T276"/>
  <c r="T509"/>
  <c r="P282"/>
  <c r="P276"/>
  <c r="P509"/>
  <c r="L282"/>
  <c r="L276"/>
  <c r="L509"/>
  <c r="H282"/>
  <c r="H276"/>
  <c r="H509"/>
  <c r="D282"/>
  <c r="D276"/>
  <c r="D509"/>
  <c r="V500"/>
  <c r="V245"/>
  <c r="R500"/>
  <c r="R245"/>
  <c r="N500"/>
  <c r="N245"/>
  <c r="J500"/>
  <c r="J245"/>
  <c r="F500"/>
  <c r="F245"/>
  <c r="B500"/>
  <c r="B245"/>
  <c r="T490"/>
  <c r="T244"/>
  <c r="T491" s="1"/>
  <c r="T238"/>
  <c r="P490"/>
  <c r="P244"/>
  <c r="P491" s="1"/>
  <c r="P238"/>
  <c r="L490"/>
  <c r="L244"/>
  <c r="L491" s="1"/>
  <c r="L238"/>
  <c r="H490"/>
  <c r="H244"/>
  <c r="H491" s="1"/>
  <c r="H238"/>
  <c r="D490"/>
  <c r="D244"/>
  <c r="D491" s="1"/>
  <c r="B386"/>
  <c r="B207"/>
  <c r="E375"/>
  <c r="E337"/>
  <c r="F204"/>
  <c r="D538"/>
  <c r="D169"/>
  <c r="C367"/>
  <c r="C150"/>
  <c r="U74"/>
  <c r="Q74"/>
  <c r="M74"/>
  <c r="I74"/>
  <c r="E74"/>
  <c r="U563" i="3"/>
  <c r="U343"/>
  <c r="Q563"/>
  <c r="Q343"/>
  <c r="Q317"/>
  <c r="I563"/>
  <c r="I343"/>
  <c r="I317"/>
  <c r="I324" s="1"/>
  <c r="E563"/>
  <c r="E343"/>
  <c r="W342"/>
  <c r="W562"/>
  <c r="S342"/>
  <c r="S562"/>
  <c r="O342"/>
  <c r="K342"/>
  <c r="K316"/>
  <c r="K323" s="1"/>
  <c r="G342"/>
  <c r="G562"/>
  <c r="C342"/>
  <c r="U341"/>
  <c r="Q561"/>
  <c r="Q341"/>
  <c r="Q315"/>
  <c r="M561"/>
  <c r="M341"/>
  <c r="M315"/>
  <c r="I561"/>
  <c r="I341"/>
  <c r="E561"/>
  <c r="E341"/>
  <c r="E315"/>
  <c r="C433"/>
  <c r="C86"/>
  <c r="C92"/>
  <c r="C434" s="1"/>
  <c r="B471"/>
  <c r="B35"/>
  <c r="B472" s="1"/>
  <c r="W560" i="2"/>
  <c r="W327"/>
  <c r="S560"/>
  <c r="S327"/>
  <c r="O560"/>
  <c r="O327"/>
  <c r="K560"/>
  <c r="K327"/>
  <c r="G560"/>
  <c r="G327"/>
  <c r="C560"/>
  <c r="Z346"/>
  <c r="C327"/>
  <c r="U559"/>
  <c r="U326"/>
  <c r="Q559"/>
  <c r="Q326"/>
  <c r="M559"/>
  <c r="M326"/>
  <c r="I559"/>
  <c r="I326"/>
  <c r="E559"/>
  <c r="E326"/>
  <c r="W558"/>
  <c r="W325"/>
  <c r="S558"/>
  <c r="S325"/>
  <c r="O558"/>
  <c r="O325"/>
  <c r="K558"/>
  <c r="K325"/>
  <c r="G558"/>
  <c r="G325"/>
  <c r="C558"/>
  <c r="C348"/>
  <c r="C331" s="1"/>
  <c r="Z344"/>
  <c r="C325"/>
  <c r="W343"/>
  <c r="S343"/>
  <c r="O343"/>
  <c r="K343"/>
  <c r="K317"/>
  <c r="K324" s="1"/>
  <c r="G343"/>
  <c r="G317"/>
  <c r="C343"/>
  <c r="Q342"/>
  <c r="M342"/>
  <c r="M316"/>
  <c r="I342"/>
  <c r="W315"/>
  <c r="S341"/>
  <c r="O341"/>
  <c r="K341"/>
  <c r="G341"/>
  <c r="G315"/>
  <c r="C341"/>
  <c r="C338"/>
  <c r="C315"/>
  <c r="U519"/>
  <c r="U283"/>
  <c r="Q519"/>
  <c r="Q283"/>
  <c r="M519"/>
  <c r="M283"/>
  <c r="I519"/>
  <c r="I283"/>
  <c r="E519"/>
  <c r="E283"/>
  <c r="W509"/>
  <c r="W282"/>
  <c r="S509"/>
  <c r="S282"/>
  <c r="S276"/>
  <c r="O509"/>
  <c r="O504" s="1"/>
  <c r="O282"/>
  <c r="O276"/>
  <c r="K509"/>
  <c r="K504" s="1"/>
  <c r="K282"/>
  <c r="K276"/>
  <c r="G509"/>
  <c r="G282"/>
  <c r="G276"/>
  <c r="C509"/>
  <c r="C504" s="1"/>
  <c r="C282"/>
  <c r="C276"/>
  <c r="T424"/>
  <c r="T264"/>
  <c r="P424"/>
  <c r="P264"/>
  <c r="L424"/>
  <c r="L264"/>
  <c r="H424"/>
  <c r="H264"/>
  <c r="D424"/>
  <c r="D264"/>
  <c r="V414"/>
  <c r="V409" s="1"/>
  <c r="V263"/>
  <c r="V257"/>
  <c r="R414"/>
  <c r="R409" s="1"/>
  <c r="R263"/>
  <c r="R257"/>
  <c r="N414"/>
  <c r="N263"/>
  <c r="N415" s="1"/>
  <c r="N257"/>
  <c r="J414"/>
  <c r="J409" s="1"/>
  <c r="J263"/>
  <c r="J257"/>
  <c r="F263"/>
  <c r="F257"/>
  <c r="B414"/>
  <c r="C409" s="1"/>
  <c r="B263"/>
  <c r="U500"/>
  <c r="U245"/>
  <c r="Q500"/>
  <c r="Q245"/>
  <c r="M500"/>
  <c r="M245"/>
  <c r="I500"/>
  <c r="I245"/>
  <c r="E500"/>
  <c r="E245"/>
  <c r="W490"/>
  <c r="W244"/>
  <c r="W491" s="1"/>
  <c r="W238"/>
  <c r="S490"/>
  <c r="S244"/>
  <c r="S491" s="1"/>
  <c r="S238"/>
  <c r="O490"/>
  <c r="O485" s="1"/>
  <c r="O244"/>
  <c r="O491" s="1"/>
  <c r="O238"/>
  <c r="K490"/>
  <c r="K485" s="1"/>
  <c r="K244"/>
  <c r="K491" s="1"/>
  <c r="K238"/>
  <c r="G490"/>
  <c r="G244"/>
  <c r="G491" s="1"/>
  <c r="G238"/>
  <c r="B376"/>
  <c r="C371" s="1"/>
  <c r="B206"/>
  <c r="B377" s="1"/>
  <c r="E169"/>
  <c r="E538"/>
  <c r="B528"/>
  <c r="B168"/>
  <c r="B529" s="1"/>
  <c r="G524"/>
  <c r="C167"/>
  <c r="C524"/>
  <c r="D150"/>
  <c r="D367"/>
  <c r="E157"/>
  <c r="D366"/>
  <c r="E357"/>
  <c r="E352" s="1"/>
  <c r="E143"/>
  <c r="E149"/>
  <c r="E358" s="1"/>
  <c r="E356"/>
  <c r="F147"/>
  <c r="E129"/>
  <c r="F128"/>
  <c r="C443"/>
  <c r="C93"/>
  <c r="B433"/>
  <c r="B92"/>
  <c r="B434" s="1"/>
  <c r="W429"/>
  <c r="S429"/>
  <c r="O429"/>
  <c r="K429"/>
  <c r="G429"/>
  <c r="C429"/>
  <c r="C91"/>
  <c r="T74"/>
  <c r="P74"/>
  <c r="L74"/>
  <c r="H74"/>
  <c r="D74"/>
  <c r="B395"/>
  <c r="B73"/>
  <c r="B396" s="1"/>
  <c r="W391"/>
  <c r="S391"/>
  <c r="O391"/>
  <c r="K391"/>
  <c r="G391"/>
  <c r="C391"/>
  <c r="C72"/>
  <c r="D462"/>
  <c r="D55"/>
  <c r="D461"/>
  <c r="E62"/>
  <c r="E452"/>
  <c r="E54"/>
  <c r="F52"/>
  <c r="F53" s="1"/>
  <c r="E451"/>
  <c r="T448"/>
  <c r="P448"/>
  <c r="L448"/>
  <c r="H448"/>
  <c r="D448"/>
  <c r="D53"/>
  <c r="C481"/>
  <c r="C36"/>
  <c r="B471"/>
  <c r="B35"/>
  <c r="B472" s="1"/>
  <c r="W467"/>
  <c r="S467"/>
  <c r="O467"/>
  <c r="K467"/>
  <c r="G467"/>
  <c r="C467"/>
  <c r="C34"/>
  <c r="E25"/>
  <c r="E17" s="1"/>
  <c r="F24"/>
  <c r="E10"/>
  <c r="E16"/>
  <c r="E299"/>
  <c r="F14"/>
  <c r="V187"/>
  <c r="V181"/>
  <c r="D568" i="3"/>
  <c r="D599" s="1"/>
  <c r="D454"/>
  <c r="D619" s="1"/>
  <c r="D631" s="1"/>
  <c r="B568"/>
  <c r="B599" s="1"/>
  <c r="B454"/>
  <c r="B619" s="1"/>
  <c r="B631" s="1"/>
  <c r="W576" i="2"/>
  <c r="W607" s="1"/>
  <c r="W416"/>
  <c r="W617" s="1"/>
  <c r="W629" s="1"/>
  <c r="U576"/>
  <c r="U607" s="1"/>
  <c r="U416"/>
  <c r="U617" s="1"/>
  <c r="U629" s="1"/>
  <c r="S576"/>
  <c r="S607" s="1"/>
  <c r="S416"/>
  <c r="S617" s="1"/>
  <c r="S629" s="1"/>
  <c r="Q576"/>
  <c r="Q607" s="1"/>
  <c r="Q416"/>
  <c r="Q617" s="1"/>
  <c r="Q629" s="1"/>
  <c r="O576"/>
  <c r="O607" s="1"/>
  <c r="O416"/>
  <c r="O617" s="1"/>
  <c r="O629" s="1"/>
  <c r="M576"/>
  <c r="M607" s="1"/>
  <c r="M416"/>
  <c r="M617" s="1"/>
  <c r="M629" s="1"/>
  <c r="K576"/>
  <c r="K607" s="1"/>
  <c r="K416"/>
  <c r="K617" s="1"/>
  <c r="K629" s="1"/>
  <c r="I576"/>
  <c r="I607" s="1"/>
  <c r="I416"/>
  <c r="I617" s="1"/>
  <c r="I629" s="1"/>
  <c r="G576"/>
  <c r="G607" s="1"/>
  <c r="G416"/>
  <c r="G617" s="1"/>
  <c r="G629" s="1"/>
  <c r="E576"/>
  <c r="E607" s="1"/>
  <c r="E416"/>
  <c r="E617" s="1"/>
  <c r="E629" s="1"/>
  <c r="C576"/>
  <c r="C607" s="1"/>
  <c r="C416"/>
  <c r="C617" s="1"/>
  <c r="C629" s="1"/>
  <c r="C568"/>
  <c r="C599" s="1"/>
  <c r="C454"/>
  <c r="C619" s="1"/>
  <c r="C631" s="1"/>
  <c r="D569"/>
  <c r="D600" s="1"/>
  <c r="D435"/>
  <c r="D618" s="1"/>
  <c r="D630" s="1"/>
  <c r="B569"/>
  <c r="B600" s="1"/>
  <c r="B435"/>
  <c r="B618" s="1"/>
  <c r="B630" s="1"/>
  <c r="D567"/>
  <c r="D598" s="1"/>
  <c r="D473"/>
  <c r="D620" s="1"/>
  <c r="D632" s="1"/>
  <c r="C414" i="4"/>
  <c r="U224" i="3"/>
  <c r="U196"/>
  <c r="U188" s="1"/>
  <c r="U139"/>
  <c r="U131" s="1"/>
  <c r="T124"/>
  <c r="R124"/>
  <c r="P124"/>
  <c r="N124"/>
  <c r="J124"/>
  <c r="H124"/>
  <c r="F124"/>
  <c r="T298" i="2"/>
  <c r="T305" s="1"/>
  <c r="P298"/>
  <c r="P305" s="1"/>
  <c r="L298"/>
  <c r="L305" s="1"/>
  <c r="H298"/>
  <c r="H305" s="1"/>
  <c r="D298"/>
  <c r="D305" s="1"/>
  <c r="V297"/>
  <c r="V304" s="1"/>
  <c r="R297"/>
  <c r="R304" s="1"/>
  <c r="N297"/>
  <c r="N304" s="1"/>
  <c r="J297"/>
  <c r="J304" s="1"/>
  <c r="F297"/>
  <c r="F304" s="1"/>
  <c r="B297"/>
  <c r="B304" s="1"/>
  <c r="Q298"/>
  <c r="Q305" s="1"/>
  <c r="I298"/>
  <c r="I305" s="1"/>
  <c r="W297"/>
  <c r="W304" s="1"/>
  <c r="O297"/>
  <c r="O304" s="1"/>
  <c r="G297"/>
  <c r="G304" s="1"/>
  <c r="U296"/>
  <c r="M296"/>
  <c r="E296"/>
  <c r="O298"/>
  <c r="O305" s="1"/>
  <c r="C298"/>
  <c r="C305" s="1"/>
  <c r="E297"/>
  <c r="E304" s="1"/>
  <c r="K296"/>
  <c r="C453" i="3"/>
  <c r="C452"/>
  <c r="U415" i="2"/>
  <c r="S257"/>
  <c r="Q409"/>
  <c r="Q415"/>
  <c r="O257"/>
  <c r="M415"/>
  <c r="K257"/>
  <c r="I409"/>
  <c r="I415"/>
  <c r="G257"/>
  <c r="E415"/>
  <c r="C257"/>
  <c r="V296"/>
  <c r="T296"/>
  <c r="R296"/>
  <c r="P296"/>
  <c r="N296"/>
  <c r="L296"/>
  <c r="J296"/>
  <c r="H296"/>
  <c r="F296"/>
  <c r="D296"/>
  <c r="B296"/>
  <c r="V336"/>
  <c r="R336"/>
  <c r="N336"/>
  <c r="O563" s="1"/>
  <c r="J336"/>
  <c r="F336"/>
  <c r="G563" s="1"/>
  <c r="B336"/>
  <c r="T335"/>
  <c r="P335"/>
  <c r="L335"/>
  <c r="H335"/>
  <c r="D335"/>
  <c r="D338" s="1"/>
  <c r="V334"/>
  <c r="R334"/>
  <c r="S561" s="1"/>
  <c r="N334"/>
  <c r="J334"/>
  <c r="K561" s="1"/>
  <c r="F334"/>
  <c r="B334"/>
  <c r="C561" s="1"/>
  <c r="E205"/>
  <c r="S298"/>
  <c r="S305" s="1"/>
  <c r="U297"/>
  <c r="U304" s="1"/>
  <c r="I297"/>
  <c r="I304" s="1"/>
  <c r="O296"/>
  <c r="V559"/>
  <c r="T559"/>
  <c r="R559"/>
  <c r="P559"/>
  <c r="N559"/>
  <c r="L559"/>
  <c r="J559"/>
  <c r="H559"/>
  <c r="F559"/>
  <c r="D559"/>
  <c r="T558"/>
  <c r="P558"/>
  <c r="L558"/>
  <c r="H558"/>
  <c r="D558"/>
  <c r="C200"/>
  <c r="C377"/>
  <c r="D352"/>
  <c r="W116" i="1"/>
  <c r="W115"/>
  <c r="W114"/>
  <c r="W113"/>
  <c r="W112"/>
  <c r="W111"/>
  <c r="W110"/>
  <c r="W109"/>
  <c r="W108"/>
  <c r="W107"/>
  <c r="W106"/>
  <c r="W105"/>
  <c r="W104"/>
  <c r="W103"/>
  <c r="W102"/>
  <c r="W101"/>
  <c r="W100"/>
  <c r="W99"/>
  <c r="W98"/>
  <c r="W97"/>
  <c r="W96"/>
  <c r="L104" i="4" l="1"/>
  <c r="K104"/>
  <c r="K110"/>
  <c r="P123"/>
  <c r="P129"/>
  <c r="T563"/>
  <c r="F316"/>
  <c r="F323" s="1"/>
  <c r="V342"/>
  <c r="C522"/>
  <c r="E484"/>
  <c r="G563"/>
  <c r="E328"/>
  <c r="M328"/>
  <c r="U328"/>
  <c r="D446"/>
  <c r="D375"/>
  <c r="T562"/>
  <c r="D461"/>
  <c r="E199"/>
  <c r="B414"/>
  <c r="C281"/>
  <c r="C509" s="1"/>
  <c r="I563"/>
  <c r="D275"/>
  <c r="E110"/>
  <c r="E104"/>
  <c r="D66"/>
  <c r="C563"/>
  <c r="E394"/>
  <c r="D205"/>
  <c r="D376" s="1"/>
  <c r="T342"/>
  <c r="F395"/>
  <c r="E161"/>
  <c r="K314"/>
  <c r="W314"/>
  <c r="I561"/>
  <c r="F110"/>
  <c r="G104"/>
  <c r="F104"/>
  <c r="E224"/>
  <c r="E218"/>
  <c r="F562"/>
  <c r="E351"/>
  <c r="H180"/>
  <c r="B315"/>
  <c r="B322" s="1"/>
  <c r="I315"/>
  <c r="I322" s="1"/>
  <c r="U341"/>
  <c r="G180"/>
  <c r="C396" i="3"/>
  <c r="W561" i="2"/>
  <c r="W561" i="3"/>
  <c r="T564"/>
  <c r="P323" i="4"/>
  <c r="W562"/>
  <c r="M409" i="2"/>
  <c r="W317"/>
  <c r="M560" i="4"/>
  <c r="C237"/>
  <c r="K329" i="3"/>
  <c r="S329"/>
  <c r="J219" i="2"/>
  <c r="K219"/>
  <c r="J225"/>
  <c r="J415" s="1"/>
  <c r="N562" i="3"/>
  <c r="B302"/>
  <c r="B577" s="1"/>
  <c r="B608" s="1"/>
  <c r="K322" i="4"/>
  <c r="M322"/>
  <c r="F409" i="2"/>
  <c r="V219"/>
  <c r="V225"/>
  <c r="V415" s="1"/>
  <c r="B225"/>
  <c r="B415" s="1"/>
  <c r="C219"/>
  <c r="D302"/>
  <c r="D577" s="1"/>
  <c r="D608" s="1"/>
  <c r="D405"/>
  <c r="C238"/>
  <c r="G504"/>
  <c r="W341"/>
  <c r="W563"/>
  <c r="U561" i="3"/>
  <c r="G564"/>
  <c r="W316"/>
  <c r="M317"/>
  <c r="M324" s="1"/>
  <c r="D371"/>
  <c r="H561"/>
  <c r="T341"/>
  <c r="Q490" i="2"/>
  <c r="U509"/>
  <c r="W504" s="1"/>
  <c r="D471" i="3"/>
  <c r="M562"/>
  <c r="U316"/>
  <c r="F238" i="2"/>
  <c r="C143" i="3"/>
  <c r="B509"/>
  <c r="V561"/>
  <c r="H564"/>
  <c r="N316"/>
  <c r="N323" s="1"/>
  <c r="R316"/>
  <c r="R323" s="1"/>
  <c r="H317"/>
  <c r="H324" s="1"/>
  <c r="B337" i="4"/>
  <c r="D561"/>
  <c r="T315"/>
  <c r="M340"/>
  <c r="W563"/>
  <c r="U562"/>
  <c r="T562" i="3"/>
  <c r="D337" i="4"/>
  <c r="J315"/>
  <c r="D342"/>
  <c r="U315"/>
  <c r="U322" s="1"/>
  <c r="G316"/>
  <c r="G323" s="1"/>
  <c r="B489"/>
  <c r="C484" s="1"/>
  <c r="Q303"/>
  <c r="L219" i="3"/>
  <c r="F225" i="2"/>
  <c r="F415" s="1"/>
  <c r="G219"/>
  <c r="C447" i="3"/>
  <c r="L124"/>
  <c r="C490" i="2"/>
  <c r="N409"/>
  <c r="W276"/>
  <c r="I315" i="3"/>
  <c r="G316"/>
  <c r="S564"/>
  <c r="D238" i="2"/>
  <c r="W105" i="3"/>
  <c r="T315"/>
  <c r="E244" i="2"/>
  <c r="E491" s="1"/>
  <c r="Q238"/>
  <c r="U276"/>
  <c r="M561"/>
  <c r="G341" i="3"/>
  <c r="O315"/>
  <c r="E316"/>
  <c r="U564"/>
  <c r="G563"/>
  <c r="S563"/>
  <c r="F490" i="2"/>
  <c r="E105" i="3"/>
  <c r="U105"/>
  <c r="K130"/>
  <c r="D523"/>
  <c r="C415"/>
  <c r="R315"/>
  <c r="H323"/>
  <c r="N564"/>
  <c r="V564"/>
  <c r="K129" i="4"/>
  <c r="N560"/>
  <c r="P563"/>
  <c r="M314"/>
  <c r="C561"/>
  <c r="O322"/>
  <c r="W315"/>
  <c r="W322" s="1"/>
  <c r="E562"/>
  <c r="E72"/>
  <c r="E395" s="1"/>
  <c r="T342" i="3"/>
  <c r="B317"/>
  <c r="B324" s="1"/>
  <c r="N563"/>
  <c r="L560" i="4"/>
  <c r="H316"/>
  <c r="H323" s="1"/>
  <c r="P342"/>
  <c r="F66"/>
  <c r="E527"/>
  <c r="C337"/>
  <c r="K560"/>
  <c r="U563"/>
  <c r="J564" i="3"/>
  <c r="B300"/>
  <c r="K219"/>
  <c r="R219" i="2"/>
  <c r="R225"/>
  <c r="R415" s="1"/>
  <c r="G485"/>
  <c r="W485"/>
  <c r="S504"/>
  <c r="C329"/>
  <c r="U317" i="3"/>
  <c r="U324" s="1"/>
  <c r="U562"/>
  <c r="V562"/>
  <c r="D324"/>
  <c r="D563" i="4"/>
  <c r="L315"/>
  <c r="U316"/>
  <c r="F317" i="3"/>
  <c r="F315" i="4"/>
  <c r="F322" s="1"/>
  <c r="C316"/>
  <c r="C323" s="1"/>
  <c r="W564" i="2"/>
  <c r="O562" i="3"/>
  <c r="P562" i="4"/>
  <c r="C317" i="3"/>
  <c r="P564"/>
  <c r="S315" i="4"/>
  <c r="S322" s="1"/>
  <c r="Q316" i="2"/>
  <c r="C562" i="3"/>
  <c r="W317"/>
  <c r="D315"/>
  <c r="L564"/>
  <c r="G315" i="4"/>
  <c r="G322" s="1"/>
  <c r="H219" i="3"/>
  <c r="H225"/>
  <c r="I219"/>
  <c r="B91" i="4"/>
  <c r="B433" s="1"/>
  <c r="B432"/>
  <c r="D333" i="2"/>
  <c r="E409"/>
  <c r="U409"/>
  <c r="D86"/>
  <c r="U342"/>
  <c r="C316" i="3"/>
  <c r="C323" s="1"/>
  <c r="G323"/>
  <c r="O316"/>
  <c r="O323" s="1"/>
  <c r="S316"/>
  <c r="S323" s="1"/>
  <c r="W323"/>
  <c r="E317"/>
  <c r="E324" s="1"/>
  <c r="M563"/>
  <c r="G329"/>
  <c r="O329"/>
  <c r="W329"/>
  <c r="D561"/>
  <c r="E276" i="2"/>
  <c r="C338" i="3"/>
  <c r="S315"/>
  <c r="I564"/>
  <c r="M564"/>
  <c r="Q564"/>
  <c r="C563"/>
  <c r="F276" i="2"/>
  <c r="E67" i="3"/>
  <c r="J562"/>
  <c r="L343"/>
  <c r="P563"/>
  <c r="T317"/>
  <c r="T324" s="1"/>
  <c r="E446" i="4"/>
  <c r="F351"/>
  <c r="C370"/>
  <c r="I340"/>
  <c r="G341"/>
  <c r="S341"/>
  <c r="P562" i="3"/>
  <c r="F563" i="4"/>
  <c r="N563"/>
  <c r="R563"/>
  <c r="L316"/>
  <c r="L323" s="1"/>
  <c r="E563"/>
  <c r="M563"/>
  <c r="Q563"/>
  <c r="O316"/>
  <c r="O323" s="1"/>
  <c r="C564" i="3"/>
  <c r="K564"/>
  <c r="O564"/>
  <c r="W564"/>
  <c r="B433"/>
  <c r="C428" s="1"/>
  <c r="E509" i="2"/>
  <c r="Q282"/>
  <c r="Q510" s="1"/>
  <c r="K315" i="3"/>
  <c r="I316"/>
  <c r="Q316"/>
  <c r="S317"/>
  <c r="W343"/>
  <c r="E395"/>
  <c r="E390" s="1"/>
  <c r="B338"/>
  <c r="D562"/>
  <c r="S303" i="2"/>
  <c r="J342" i="3"/>
  <c r="L317"/>
  <c r="L324" s="1"/>
  <c r="J560" i="4"/>
  <c r="H561"/>
  <c r="T561"/>
  <c r="R562"/>
  <c r="I314"/>
  <c r="I321" s="1"/>
  <c r="G561"/>
  <c r="O561"/>
  <c r="S561"/>
  <c r="Q562"/>
  <c r="J322"/>
  <c r="N315"/>
  <c r="N322" s="1"/>
  <c r="R315"/>
  <c r="R322" s="1"/>
  <c r="D323"/>
  <c r="L562"/>
  <c r="T323"/>
  <c r="C299"/>
  <c r="E315"/>
  <c r="E322" s="1"/>
  <c r="Q322"/>
  <c r="O342"/>
  <c r="W316"/>
  <c r="W323" s="1"/>
  <c r="C129"/>
  <c r="C123"/>
  <c r="D123"/>
  <c r="C485" i="2"/>
  <c r="S485"/>
  <c r="U315" i="3"/>
  <c r="U322" s="1"/>
  <c r="K562"/>
  <c r="Q324"/>
  <c r="B528"/>
  <c r="Q276" i="2"/>
  <c r="G317" i="3"/>
  <c r="L563"/>
  <c r="P317"/>
  <c r="P324" s="1"/>
  <c r="D322" i="4"/>
  <c r="H315"/>
  <c r="H322" s="1"/>
  <c r="L322"/>
  <c r="P315"/>
  <c r="P322" s="1"/>
  <c r="T322"/>
  <c r="C315"/>
  <c r="C322" s="1"/>
  <c r="C427"/>
  <c r="D351"/>
  <c r="M323" i="2"/>
  <c r="D397"/>
  <c r="D616" s="1"/>
  <c r="D628" s="1"/>
  <c r="B301" i="4"/>
  <c r="B576" s="1"/>
  <c r="B607" s="1"/>
  <c r="E352" i="3"/>
  <c r="B168"/>
  <c r="B529" s="1"/>
  <c r="D504"/>
  <c r="C333"/>
  <c r="F485"/>
  <c r="C377"/>
  <c r="J323" i="4"/>
  <c r="R323"/>
  <c r="E323"/>
  <c r="M323"/>
  <c r="U323"/>
  <c r="C564" i="2"/>
  <c r="K564"/>
  <c r="S564"/>
  <c r="B567"/>
  <c r="B598" s="1"/>
  <c r="B473"/>
  <c r="B620" s="1"/>
  <c r="B632" s="1"/>
  <c r="Q323"/>
  <c r="D300" i="3"/>
  <c r="C304"/>
  <c r="C300"/>
  <c r="C295" s="1"/>
  <c r="B395"/>
  <c r="C390" s="1"/>
  <c r="B73"/>
  <c r="F54" i="2"/>
  <c r="F48"/>
  <c r="E433"/>
  <c r="E428" s="1"/>
  <c r="E92"/>
  <c r="E434" s="1"/>
  <c r="E86"/>
  <c r="O303"/>
  <c r="E206"/>
  <c r="E377" s="1"/>
  <c r="E376"/>
  <c r="E371" s="1"/>
  <c r="E200"/>
  <c r="F561"/>
  <c r="F341"/>
  <c r="F315"/>
  <c r="N561"/>
  <c r="N341"/>
  <c r="N315"/>
  <c r="V561"/>
  <c r="V341"/>
  <c r="V315"/>
  <c r="H342"/>
  <c r="H316"/>
  <c r="H323" s="1"/>
  <c r="H564"/>
  <c r="H562"/>
  <c r="P342"/>
  <c r="P316"/>
  <c r="P323" s="1"/>
  <c r="P564"/>
  <c r="P562"/>
  <c r="B343"/>
  <c r="B317"/>
  <c r="B324" s="1"/>
  <c r="J563"/>
  <c r="J343"/>
  <c r="J317"/>
  <c r="J324" s="1"/>
  <c r="R563"/>
  <c r="R343"/>
  <c r="R317"/>
  <c r="R324" s="1"/>
  <c r="B303"/>
  <c r="B300"/>
  <c r="F303"/>
  <c r="J303"/>
  <c r="N303"/>
  <c r="R303"/>
  <c r="V303"/>
  <c r="K303"/>
  <c r="E303"/>
  <c r="E300"/>
  <c r="U303"/>
  <c r="U219" i="3"/>
  <c r="U225"/>
  <c r="G14" i="2"/>
  <c r="F15"/>
  <c r="G24"/>
  <c r="F25"/>
  <c r="F17" s="1"/>
  <c r="C471"/>
  <c r="C466" s="1"/>
  <c r="C35"/>
  <c r="C472" s="1"/>
  <c r="C29"/>
  <c r="C567"/>
  <c r="C598" s="1"/>
  <c r="C473"/>
  <c r="C620" s="1"/>
  <c r="C632" s="1"/>
  <c r="C302"/>
  <c r="C577" s="1"/>
  <c r="C608" s="1"/>
  <c r="D452"/>
  <c r="D447" s="1"/>
  <c r="D54"/>
  <c r="D453" s="1"/>
  <c r="D48"/>
  <c r="E130"/>
  <c r="E124"/>
  <c r="E575"/>
  <c r="E606" s="1"/>
  <c r="E492"/>
  <c r="E621" s="1"/>
  <c r="E633" s="1"/>
  <c r="I575"/>
  <c r="I606" s="1"/>
  <c r="I492"/>
  <c r="I621" s="1"/>
  <c r="I633" s="1"/>
  <c r="M575"/>
  <c r="M606" s="1"/>
  <c r="M492"/>
  <c r="M621" s="1"/>
  <c r="M633" s="1"/>
  <c r="Q575"/>
  <c r="Q606" s="1"/>
  <c r="Q492"/>
  <c r="Q621" s="1"/>
  <c r="Q633" s="1"/>
  <c r="U575"/>
  <c r="U606" s="1"/>
  <c r="U492"/>
  <c r="U621" s="1"/>
  <c r="U633" s="1"/>
  <c r="C510"/>
  <c r="K510"/>
  <c r="S510"/>
  <c r="E322" i="3"/>
  <c r="I322"/>
  <c r="M322"/>
  <c r="Q322"/>
  <c r="B378" i="2"/>
  <c r="B615" s="1"/>
  <c r="B627" s="1"/>
  <c r="B570"/>
  <c r="B601" s="1"/>
  <c r="H510"/>
  <c r="P510"/>
  <c r="C454" i="3"/>
  <c r="C619" s="1"/>
  <c r="C631" s="1"/>
  <c r="C568"/>
  <c r="C599" s="1"/>
  <c r="B571"/>
  <c r="B602" s="1"/>
  <c r="B359"/>
  <c r="B614" s="1"/>
  <c r="B626" s="1"/>
  <c r="C530"/>
  <c r="C623" s="1"/>
  <c r="C635" s="1"/>
  <c r="C573"/>
  <c r="C604" s="1"/>
  <c r="C492"/>
  <c r="C621" s="1"/>
  <c r="C633" s="1"/>
  <c r="C575"/>
  <c r="C606" s="1"/>
  <c r="E423"/>
  <c r="E309"/>
  <c r="E310" s="1"/>
  <c r="F271"/>
  <c r="E272"/>
  <c r="D576"/>
  <c r="D607" s="1"/>
  <c r="D416"/>
  <c r="D617" s="1"/>
  <c r="D629" s="1"/>
  <c r="E337"/>
  <c r="E508"/>
  <c r="F280"/>
  <c r="E281"/>
  <c r="D510"/>
  <c r="C340"/>
  <c r="C574"/>
  <c r="C605" s="1"/>
  <c r="C511"/>
  <c r="C622" s="1"/>
  <c r="C634" s="1"/>
  <c r="D322"/>
  <c r="D319"/>
  <c r="H322"/>
  <c r="L322"/>
  <c r="P322"/>
  <c r="T322"/>
  <c r="F342" i="2"/>
  <c r="F316"/>
  <c r="F323" s="1"/>
  <c r="F564"/>
  <c r="F562"/>
  <c r="N342"/>
  <c r="N316"/>
  <c r="N323" s="1"/>
  <c r="N564"/>
  <c r="N562"/>
  <c r="V342"/>
  <c r="V316"/>
  <c r="V323" s="1"/>
  <c r="V564"/>
  <c r="V562"/>
  <c r="H563"/>
  <c r="H343"/>
  <c r="H317"/>
  <c r="H324" s="1"/>
  <c r="P563"/>
  <c r="P343"/>
  <c r="P317"/>
  <c r="P324" s="1"/>
  <c r="Q303"/>
  <c r="D124"/>
  <c r="D130"/>
  <c r="E443" i="3"/>
  <c r="E93"/>
  <c r="F537" i="2"/>
  <c r="G176"/>
  <c r="F177"/>
  <c r="F356" i="3"/>
  <c r="G147"/>
  <c r="F148"/>
  <c r="E470" i="2"/>
  <c r="F33"/>
  <c r="F44"/>
  <c r="F480"/>
  <c r="G43"/>
  <c r="E567"/>
  <c r="E598" s="1"/>
  <c r="E473"/>
  <c r="E620" s="1"/>
  <c r="E632" s="1"/>
  <c r="B452"/>
  <c r="C447" s="1"/>
  <c r="B54"/>
  <c r="B453" s="1"/>
  <c r="E394"/>
  <c r="F71"/>
  <c r="B397"/>
  <c r="B616" s="1"/>
  <c r="B628" s="1"/>
  <c r="B572"/>
  <c r="B603" s="1"/>
  <c r="E404"/>
  <c r="F119"/>
  <c r="E120"/>
  <c r="B149"/>
  <c r="B358" s="1"/>
  <c r="B357"/>
  <c r="C352" s="1"/>
  <c r="E527"/>
  <c r="F166"/>
  <c r="C573"/>
  <c r="C604" s="1"/>
  <c r="C530"/>
  <c r="C623" s="1"/>
  <c r="C635" s="1"/>
  <c r="B416"/>
  <c r="B617" s="1"/>
  <c r="B629" s="1"/>
  <c r="B576"/>
  <c r="B607" s="1"/>
  <c r="F416"/>
  <c r="F617" s="1"/>
  <c r="F629" s="1"/>
  <c r="F576"/>
  <c r="F607" s="1"/>
  <c r="J416"/>
  <c r="J617" s="1"/>
  <c r="J629" s="1"/>
  <c r="J576"/>
  <c r="J607" s="1"/>
  <c r="N416"/>
  <c r="N617" s="1"/>
  <c r="N629" s="1"/>
  <c r="N576"/>
  <c r="N607" s="1"/>
  <c r="R416"/>
  <c r="R617" s="1"/>
  <c r="R629" s="1"/>
  <c r="R576"/>
  <c r="R607" s="1"/>
  <c r="V416"/>
  <c r="V617" s="1"/>
  <c r="V629" s="1"/>
  <c r="V576"/>
  <c r="V607" s="1"/>
  <c r="I510"/>
  <c r="C397" i="3"/>
  <c r="C616" s="1"/>
  <c r="C628" s="1"/>
  <c r="C572"/>
  <c r="C603" s="1"/>
  <c r="C322"/>
  <c r="C319"/>
  <c r="G322"/>
  <c r="K322"/>
  <c r="O322"/>
  <c r="S322"/>
  <c r="W322"/>
  <c r="D569"/>
  <c r="D600" s="1"/>
  <c r="D435"/>
  <c r="D618" s="1"/>
  <c r="D630" s="1"/>
  <c r="H13" i="4"/>
  <c r="G14"/>
  <c r="C397" i="2"/>
  <c r="C616" s="1"/>
  <c r="C628" s="1"/>
  <c r="C572"/>
  <c r="C603" s="1"/>
  <c r="B530"/>
  <c r="B623" s="1"/>
  <c r="B635" s="1"/>
  <c r="B573"/>
  <c r="B604" s="1"/>
  <c r="E309"/>
  <c r="E310" s="1"/>
  <c r="F214"/>
  <c r="E385"/>
  <c r="E347"/>
  <c r="E215"/>
  <c r="D328"/>
  <c r="D329" s="1"/>
  <c r="D348"/>
  <c r="D378"/>
  <c r="D615" s="1"/>
  <c r="D627" s="1"/>
  <c r="D570"/>
  <c r="D601" s="1"/>
  <c r="B510"/>
  <c r="J510"/>
  <c r="R510"/>
  <c r="G14" i="3"/>
  <c r="F15"/>
  <c r="F470"/>
  <c r="G33"/>
  <c r="F34"/>
  <c r="E404"/>
  <c r="F81"/>
  <c r="E82"/>
  <c r="D397"/>
  <c r="D616" s="1"/>
  <c r="D628" s="1"/>
  <c r="D572"/>
  <c r="D603" s="1"/>
  <c r="E432"/>
  <c r="F90"/>
  <c r="E91"/>
  <c r="E527"/>
  <c r="F166"/>
  <c r="E167"/>
  <c r="F537"/>
  <c r="G176"/>
  <c r="F177"/>
  <c r="E530"/>
  <c r="E623" s="1"/>
  <c r="E635" s="1"/>
  <c r="E573"/>
  <c r="E604" s="1"/>
  <c r="B576"/>
  <c r="B607" s="1"/>
  <c r="B416"/>
  <c r="B617" s="1"/>
  <c r="B629" s="1"/>
  <c r="E499" i="4"/>
  <c r="E244"/>
  <c r="E461"/>
  <c r="E54"/>
  <c r="E537"/>
  <c r="E168"/>
  <c r="B302"/>
  <c r="B299"/>
  <c r="C294" s="1"/>
  <c r="F302"/>
  <c r="J302"/>
  <c r="N302"/>
  <c r="R302"/>
  <c r="V302"/>
  <c r="F450"/>
  <c r="G51"/>
  <c r="F52"/>
  <c r="G393"/>
  <c r="H70"/>
  <c r="G71"/>
  <c r="G355"/>
  <c r="H146"/>
  <c r="G147"/>
  <c r="F526"/>
  <c r="G165"/>
  <c r="F166"/>
  <c r="F374"/>
  <c r="G203"/>
  <c r="F204"/>
  <c r="E367" i="3"/>
  <c r="E150"/>
  <c r="E413"/>
  <c r="F261"/>
  <c r="E262"/>
  <c r="C339"/>
  <c r="C510"/>
  <c r="C396" i="4"/>
  <c r="C615" s="1"/>
  <c r="C627" s="1"/>
  <c r="C571"/>
  <c r="C602" s="1"/>
  <c r="D529"/>
  <c r="D622" s="1"/>
  <c r="D634" s="1"/>
  <c r="D572"/>
  <c r="D603" s="1"/>
  <c r="F488"/>
  <c r="G241"/>
  <c r="F242"/>
  <c r="B491"/>
  <c r="B620" s="1"/>
  <c r="B632" s="1"/>
  <c r="B574"/>
  <c r="B605" s="1"/>
  <c r="C575"/>
  <c r="C606" s="1"/>
  <c r="C415"/>
  <c r="C616" s="1"/>
  <c r="C628" s="1"/>
  <c r="E517"/>
  <c r="E346"/>
  <c r="E347" s="1"/>
  <c r="F289"/>
  <c r="E290"/>
  <c r="JT195" i="5"/>
  <c r="JR195"/>
  <c r="JP195"/>
  <c r="JN195"/>
  <c r="JL195"/>
  <c r="JJ195"/>
  <c r="JS195"/>
  <c r="JQ195"/>
  <c r="JO195"/>
  <c r="JM195"/>
  <c r="JK195"/>
  <c r="JI195"/>
  <c r="E403" i="4"/>
  <c r="F80"/>
  <c r="E81"/>
  <c r="C568"/>
  <c r="C599" s="1"/>
  <c r="C434"/>
  <c r="C617" s="1"/>
  <c r="C629" s="1"/>
  <c r="F536"/>
  <c r="G175"/>
  <c r="F176"/>
  <c r="F498"/>
  <c r="G251"/>
  <c r="F252"/>
  <c r="B415"/>
  <c r="B616" s="1"/>
  <c r="B628" s="1"/>
  <c r="B575"/>
  <c r="B606" s="1"/>
  <c r="JT211" i="7"/>
  <c r="JR211"/>
  <c r="JP211"/>
  <c r="JN211"/>
  <c r="JL211"/>
  <c r="JJ211"/>
  <c r="JS211"/>
  <c r="JQ211"/>
  <c r="JO211"/>
  <c r="JM211"/>
  <c r="JK211"/>
  <c r="JI211"/>
  <c r="D302" i="4"/>
  <c r="D299"/>
  <c r="D294" s="1"/>
  <c r="H302"/>
  <c r="L302"/>
  <c r="P302"/>
  <c r="T302"/>
  <c r="F479"/>
  <c r="G42"/>
  <c r="F43"/>
  <c r="D386" i="3"/>
  <c r="D207"/>
  <c r="D500"/>
  <c r="D245"/>
  <c r="D574"/>
  <c r="D605" s="1"/>
  <c r="D511"/>
  <c r="D622" s="1"/>
  <c r="D634" s="1"/>
  <c r="C566" i="4"/>
  <c r="C597" s="1"/>
  <c r="C472"/>
  <c r="C619" s="1"/>
  <c r="C631" s="1"/>
  <c r="C301"/>
  <c r="C576" s="1"/>
  <c r="C607" s="1"/>
  <c r="D453"/>
  <c r="D618" s="1"/>
  <c r="D630" s="1"/>
  <c r="D567"/>
  <c r="D598" s="1"/>
  <c r="B529"/>
  <c r="B622" s="1"/>
  <c r="B634" s="1"/>
  <c r="B572"/>
  <c r="B603" s="1"/>
  <c r="D491"/>
  <c r="D620" s="1"/>
  <c r="D632" s="1"/>
  <c r="D574"/>
  <c r="D605" s="1"/>
  <c r="E575"/>
  <c r="E606" s="1"/>
  <c r="E415"/>
  <c r="E616" s="1"/>
  <c r="E628" s="1"/>
  <c r="JT197" i="5"/>
  <c r="JR197"/>
  <c r="JP197"/>
  <c r="JN197"/>
  <c r="JL197"/>
  <c r="JJ197"/>
  <c r="JS197"/>
  <c r="JQ197"/>
  <c r="JO197"/>
  <c r="JM197"/>
  <c r="JK197"/>
  <c r="JI197"/>
  <c r="E431" i="4"/>
  <c r="F89"/>
  <c r="E90"/>
  <c r="D509"/>
  <c r="JH205" i="7"/>
  <c r="JF205"/>
  <c r="JD205"/>
  <c r="JB205"/>
  <c r="IZ205"/>
  <c r="IX205"/>
  <c r="JG205"/>
  <c r="JE205"/>
  <c r="JC205"/>
  <c r="JA205"/>
  <c r="IY205"/>
  <c r="IW205"/>
  <c r="JG207"/>
  <c r="JE207"/>
  <c r="JC207"/>
  <c r="JA207"/>
  <c r="IY207"/>
  <c r="IW207"/>
  <c r="JF207"/>
  <c r="JB207"/>
  <c r="IX207"/>
  <c r="JD207"/>
  <c r="JH207"/>
  <c r="IZ207"/>
  <c r="E453" i="2"/>
  <c r="E48"/>
  <c r="G561"/>
  <c r="O561"/>
  <c r="E564"/>
  <c r="I564"/>
  <c r="M564"/>
  <c r="Q564"/>
  <c r="U564"/>
  <c r="G324"/>
  <c r="O317"/>
  <c r="O324" s="1"/>
  <c r="W324"/>
  <c r="E318"/>
  <c r="D485"/>
  <c r="L485"/>
  <c r="T485"/>
  <c r="H504"/>
  <c r="P504"/>
  <c r="C466" i="3"/>
  <c r="D572" i="2"/>
  <c r="D603" s="1"/>
  <c r="B302"/>
  <c r="B577" s="1"/>
  <c r="B608" s="1"/>
  <c r="C302" i="3"/>
  <c r="C577" s="1"/>
  <c r="C608" s="1"/>
  <c r="D471" i="2"/>
  <c r="D466" s="1"/>
  <c r="C453"/>
  <c r="C48"/>
  <c r="C143"/>
  <c r="E485"/>
  <c r="M485"/>
  <c r="U485"/>
  <c r="E504"/>
  <c r="M504"/>
  <c r="U504"/>
  <c r="E338"/>
  <c r="E333" s="1"/>
  <c r="G564"/>
  <c r="O564"/>
  <c r="I317"/>
  <c r="I324" s="1"/>
  <c r="I563"/>
  <c r="Q317"/>
  <c r="Q324" s="1"/>
  <c r="Q563"/>
  <c r="D301" i="3"/>
  <c r="D466"/>
  <c r="E323"/>
  <c r="I323"/>
  <c r="M323"/>
  <c r="Q323"/>
  <c r="U323"/>
  <c r="C324"/>
  <c r="K324"/>
  <c r="S324"/>
  <c r="F485" i="2"/>
  <c r="N485"/>
  <c r="V485"/>
  <c r="J504"/>
  <c r="R504"/>
  <c r="E466" i="3"/>
  <c r="E396"/>
  <c r="D428"/>
  <c r="I329"/>
  <c r="Q329"/>
  <c r="F314" i="4"/>
  <c r="J314"/>
  <c r="N314"/>
  <c r="R314"/>
  <c r="V314"/>
  <c r="C485" i="3"/>
  <c r="D370" i="4"/>
  <c r="W219" i="3"/>
  <c r="L323"/>
  <c r="P323"/>
  <c r="T323"/>
  <c r="J324"/>
  <c r="R324"/>
  <c r="H329"/>
  <c r="P329"/>
  <c r="D314" i="4"/>
  <c r="H314"/>
  <c r="L314"/>
  <c r="P314"/>
  <c r="T314"/>
  <c r="C523" i="3"/>
  <c r="E377"/>
  <c r="D328" i="4"/>
  <c r="L328"/>
  <c r="T328"/>
  <c r="C446"/>
  <c r="E522"/>
  <c r="C332"/>
  <c r="G328"/>
  <c r="O328"/>
  <c r="W328"/>
  <c r="C351"/>
  <c r="B341" i="2"/>
  <c r="B338"/>
  <c r="C333" s="1"/>
  <c r="B315"/>
  <c r="J561"/>
  <c r="J341"/>
  <c r="J315"/>
  <c r="R561"/>
  <c r="R341"/>
  <c r="R315"/>
  <c r="D342"/>
  <c r="D316"/>
  <c r="D323" s="1"/>
  <c r="D564"/>
  <c r="D562"/>
  <c r="L342"/>
  <c r="L316"/>
  <c r="L323" s="1"/>
  <c r="L564"/>
  <c r="L562"/>
  <c r="T342"/>
  <c r="T316"/>
  <c r="T323" s="1"/>
  <c r="T564"/>
  <c r="T562"/>
  <c r="F563"/>
  <c r="F343"/>
  <c r="F317"/>
  <c r="F324" s="1"/>
  <c r="N563"/>
  <c r="N343"/>
  <c r="N317"/>
  <c r="N324" s="1"/>
  <c r="V563"/>
  <c r="V343"/>
  <c r="V317"/>
  <c r="V324" s="1"/>
  <c r="D303"/>
  <c r="D300"/>
  <c r="H303"/>
  <c r="L303"/>
  <c r="P303"/>
  <c r="T303"/>
  <c r="M303"/>
  <c r="F451"/>
  <c r="G52"/>
  <c r="E63"/>
  <c r="E461"/>
  <c r="F62"/>
  <c r="D454"/>
  <c r="D619" s="1"/>
  <c r="D631" s="1"/>
  <c r="D568"/>
  <c r="D599" s="1"/>
  <c r="C395"/>
  <c r="C390" s="1"/>
  <c r="C73"/>
  <c r="C396" s="1"/>
  <c r="C67"/>
  <c r="C433"/>
  <c r="C428" s="1"/>
  <c r="C92"/>
  <c r="C434" s="1"/>
  <c r="C86"/>
  <c r="C569"/>
  <c r="C600" s="1"/>
  <c r="C435"/>
  <c r="C618" s="1"/>
  <c r="C630" s="1"/>
  <c r="G128"/>
  <c r="F129"/>
  <c r="F148"/>
  <c r="F356"/>
  <c r="G147"/>
  <c r="E366"/>
  <c r="F157"/>
  <c r="E158"/>
  <c r="D571"/>
  <c r="D602" s="1"/>
  <c r="D359"/>
  <c r="D614" s="1"/>
  <c r="D626" s="1"/>
  <c r="C168"/>
  <c r="C529" s="1"/>
  <c r="C528"/>
  <c r="C523" s="1"/>
  <c r="C162"/>
  <c r="E573"/>
  <c r="E604" s="1"/>
  <c r="E530"/>
  <c r="E623" s="1"/>
  <c r="E635" s="1"/>
  <c r="D416"/>
  <c r="D617" s="1"/>
  <c r="D629" s="1"/>
  <c r="D576"/>
  <c r="D607" s="1"/>
  <c r="H416"/>
  <c r="H617" s="1"/>
  <c r="H629" s="1"/>
  <c r="H576"/>
  <c r="H607" s="1"/>
  <c r="L416"/>
  <c r="L617" s="1"/>
  <c r="L629" s="1"/>
  <c r="L576"/>
  <c r="L607" s="1"/>
  <c r="P416"/>
  <c r="P617" s="1"/>
  <c r="P629" s="1"/>
  <c r="P576"/>
  <c r="P607" s="1"/>
  <c r="T416"/>
  <c r="T617" s="1"/>
  <c r="T629" s="1"/>
  <c r="T576"/>
  <c r="T607" s="1"/>
  <c r="G510"/>
  <c r="O510"/>
  <c r="W510"/>
  <c r="E574"/>
  <c r="E605" s="1"/>
  <c r="E511"/>
  <c r="E622" s="1"/>
  <c r="E634" s="1"/>
  <c r="I574"/>
  <c r="I605" s="1"/>
  <c r="I511"/>
  <c r="I622" s="1"/>
  <c r="I634" s="1"/>
  <c r="M574"/>
  <c r="M605" s="1"/>
  <c r="M511"/>
  <c r="M622" s="1"/>
  <c r="M634" s="1"/>
  <c r="Q574"/>
  <c r="Q605" s="1"/>
  <c r="Q511"/>
  <c r="Q622" s="1"/>
  <c r="Q634" s="1"/>
  <c r="U574"/>
  <c r="U605" s="1"/>
  <c r="U511"/>
  <c r="U622" s="1"/>
  <c r="U634" s="1"/>
  <c r="C322"/>
  <c r="G322"/>
  <c r="S322"/>
  <c r="W322"/>
  <c r="C571"/>
  <c r="C602" s="1"/>
  <c r="C359"/>
  <c r="C614" s="1"/>
  <c r="C626" s="1"/>
  <c r="D530"/>
  <c r="D623" s="1"/>
  <c r="D635" s="1"/>
  <c r="D573"/>
  <c r="D604" s="1"/>
  <c r="F375"/>
  <c r="F337"/>
  <c r="G204"/>
  <c r="F205"/>
  <c r="B492"/>
  <c r="B621" s="1"/>
  <c r="B633" s="1"/>
  <c r="B575"/>
  <c r="B606" s="1"/>
  <c r="F492"/>
  <c r="F621" s="1"/>
  <c r="F633" s="1"/>
  <c r="F575"/>
  <c r="F606" s="1"/>
  <c r="J492"/>
  <c r="J621" s="1"/>
  <c r="J633" s="1"/>
  <c r="J575"/>
  <c r="J606" s="1"/>
  <c r="N492"/>
  <c r="N621" s="1"/>
  <c r="N633" s="1"/>
  <c r="N575"/>
  <c r="N606" s="1"/>
  <c r="R492"/>
  <c r="R621" s="1"/>
  <c r="R633" s="1"/>
  <c r="R575"/>
  <c r="R606" s="1"/>
  <c r="V492"/>
  <c r="V621" s="1"/>
  <c r="V633" s="1"/>
  <c r="V575"/>
  <c r="V606" s="1"/>
  <c r="D510"/>
  <c r="L510"/>
  <c r="T510"/>
  <c r="B340"/>
  <c r="B579" s="1"/>
  <c r="B610" s="1"/>
  <c r="B321"/>
  <c r="B578" s="1"/>
  <c r="B609" s="1"/>
  <c r="B574"/>
  <c r="B605" s="1"/>
  <c r="B511"/>
  <c r="B622" s="1"/>
  <c r="B634" s="1"/>
  <c r="F574"/>
  <c r="F605" s="1"/>
  <c r="F511"/>
  <c r="F622" s="1"/>
  <c r="F634" s="1"/>
  <c r="J574"/>
  <c r="J605" s="1"/>
  <c r="J511"/>
  <c r="J622" s="1"/>
  <c r="J634" s="1"/>
  <c r="N574"/>
  <c r="N605" s="1"/>
  <c r="N511"/>
  <c r="N622" s="1"/>
  <c r="N634" s="1"/>
  <c r="R574"/>
  <c r="R605" s="1"/>
  <c r="R511"/>
  <c r="R622" s="1"/>
  <c r="R634" s="1"/>
  <c r="V574"/>
  <c r="V605" s="1"/>
  <c r="V511"/>
  <c r="V622" s="1"/>
  <c r="V634" s="1"/>
  <c r="B567" i="3"/>
  <c r="B598" s="1"/>
  <c r="B473"/>
  <c r="B620" s="1"/>
  <c r="B632" s="1"/>
  <c r="E451"/>
  <c r="F52"/>
  <c r="E53"/>
  <c r="B397"/>
  <c r="B616" s="1"/>
  <c r="B628" s="1"/>
  <c r="B572"/>
  <c r="B603" s="1"/>
  <c r="B569"/>
  <c r="B600" s="1"/>
  <c r="B435"/>
  <c r="B618" s="1"/>
  <c r="B630" s="1"/>
  <c r="B566" i="4"/>
  <c r="B597" s="1"/>
  <c r="B472"/>
  <c r="B619" s="1"/>
  <c r="B631" s="1"/>
  <c r="D566"/>
  <c r="D597" s="1"/>
  <c r="D472"/>
  <c r="D619" s="1"/>
  <c r="D631" s="1"/>
  <c r="C378" i="3"/>
  <c r="C615" s="1"/>
  <c r="C627" s="1"/>
  <c r="C570"/>
  <c r="C601" s="1"/>
  <c r="B342" i="2"/>
  <c r="B316"/>
  <c r="B323" s="1"/>
  <c r="J342"/>
  <c r="J316"/>
  <c r="J323" s="1"/>
  <c r="J564"/>
  <c r="J562"/>
  <c r="R342"/>
  <c r="R316"/>
  <c r="R323" s="1"/>
  <c r="R564"/>
  <c r="R562"/>
  <c r="D563"/>
  <c r="D343"/>
  <c r="D317"/>
  <c r="D324" s="1"/>
  <c r="L563"/>
  <c r="L343"/>
  <c r="L317"/>
  <c r="L324" s="1"/>
  <c r="T563"/>
  <c r="T343"/>
  <c r="T317"/>
  <c r="T324" s="1"/>
  <c r="I303"/>
  <c r="C569" i="3"/>
  <c r="C600" s="1"/>
  <c r="C435"/>
  <c r="C618" s="1"/>
  <c r="C630" s="1"/>
  <c r="E471" i="2"/>
  <c r="E35"/>
  <c r="E29"/>
  <c r="B454"/>
  <c r="B619" s="1"/>
  <c r="B631" s="1"/>
  <c r="B568"/>
  <c r="B599" s="1"/>
  <c r="E395"/>
  <c r="E390" s="1"/>
  <c r="E73"/>
  <c r="E396" s="1"/>
  <c r="E67"/>
  <c r="E432"/>
  <c r="F90"/>
  <c r="F442"/>
  <c r="G100"/>
  <c r="F101"/>
  <c r="E569"/>
  <c r="E600" s="1"/>
  <c r="E435"/>
  <c r="E618" s="1"/>
  <c r="E630" s="1"/>
  <c r="B571"/>
  <c r="B602" s="1"/>
  <c r="B359"/>
  <c r="B614" s="1"/>
  <c r="B626" s="1"/>
  <c r="E168"/>
  <c r="E529" s="1"/>
  <c r="E528"/>
  <c r="E523" s="1"/>
  <c r="E162"/>
  <c r="C570"/>
  <c r="C601" s="1"/>
  <c r="C378"/>
  <c r="C615" s="1"/>
  <c r="C627" s="1"/>
  <c r="C575"/>
  <c r="C606" s="1"/>
  <c r="C492"/>
  <c r="C621" s="1"/>
  <c r="C633" s="1"/>
  <c r="G575"/>
  <c r="G606" s="1"/>
  <c r="G492"/>
  <c r="G621" s="1"/>
  <c r="G633" s="1"/>
  <c r="K575"/>
  <c r="K606" s="1"/>
  <c r="K492"/>
  <c r="K621" s="1"/>
  <c r="K633" s="1"/>
  <c r="O575"/>
  <c r="O606" s="1"/>
  <c r="O492"/>
  <c r="O621" s="1"/>
  <c r="O633" s="1"/>
  <c r="S575"/>
  <c r="S606" s="1"/>
  <c r="S492"/>
  <c r="S621" s="1"/>
  <c r="S633" s="1"/>
  <c r="W575"/>
  <c r="W606" s="1"/>
  <c r="W492"/>
  <c r="W621" s="1"/>
  <c r="W633" s="1"/>
  <c r="E510"/>
  <c r="M510"/>
  <c r="U510"/>
  <c r="C574"/>
  <c r="C605" s="1"/>
  <c r="C511"/>
  <c r="C622" s="1"/>
  <c r="C634" s="1"/>
  <c r="C340"/>
  <c r="G574"/>
  <c r="G605" s="1"/>
  <c r="G511"/>
  <c r="G622" s="1"/>
  <c r="G634" s="1"/>
  <c r="K574"/>
  <c r="K605" s="1"/>
  <c r="K511"/>
  <c r="K622" s="1"/>
  <c r="K634" s="1"/>
  <c r="O574"/>
  <c r="O605" s="1"/>
  <c r="O511"/>
  <c r="O622" s="1"/>
  <c r="O634" s="1"/>
  <c r="S574"/>
  <c r="S605" s="1"/>
  <c r="S511"/>
  <c r="S622" s="1"/>
  <c r="S634" s="1"/>
  <c r="W574"/>
  <c r="W605" s="1"/>
  <c r="W511"/>
  <c r="W622" s="1"/>
  <c r="W634" s="1"/>
  <c r="C567" i="3"/>
  <c r="C598" s="1"/>
  <c r="C473"/>
  <c r="C620" s="1"/>
  <c r="C632" s="1"/>
  <c r="G375"/>
  <c r="H204"/>
  <c r="G205"/>
  <c r="G489"/>
  <c r="H242"/>
  <c r="G243"/>
  <c r="D492" i="2"/>
  <c r="D621" s="1"/>
  <c r="D633" s="1"/>
  <c r="D575"/>
  <c r="D606" s="1"/>
  <c r="H492"/>
  <c r="H621" s="1"/>
  <c r="H633" s="1"/>
  <c r="H575"/>
  <c r="H606" s="1"/>
  <c r="L492"/>
  <c r="L621" s="1"/>
  <c r="L633" s="1"/>
  <c r="L575"/>
  <c r="L606" s="1"/>
  <c r="P492"/>
  <c r="P621" s="1"/>
  <c r="P633" s="1"/>
  <c r="P575"/>
  <c r="P606" s="1"/>
  <c r="T492"/>
  <c r="T621" s="1"/>
  <c r="T633" s="1"/>
  <c r="T575"/>
  <c r="T606" s="1"/>
  <c r="F510"/>
  <c r="N510"/>
  <c r="V510"/>
  <c r="D340"/>
  <c r="D574"/>
  <c r="D605" s="1"/>
  <c r="D511"/>
  <c r="D622" s="1"/>
  <c r="D634" s="1"/>
  <c r="H574"/>
  <c r="H605" s="1"/>
  <c r="H511"/>
  <c r="H622" s="1"/>
  <c r="H634" s="1"/>
  <c r="L574"/>
  <c r="L605" s="1"/>
  <c r="L511"/>
  <c r="L622" s="1"/>
  <c r="L634" s="1"/>
  <c r="P574"/>
  <c r="P605" s="1"/>
  <c r="P511"/>
  <c r="P622" s="1"/>
  <c r="P634" s="1"/>
  <c r="T574"/>
  <c r="T605" s="1"/>
  <c r="T511"/>
  <c r="T622" s="1"/>
  <c r="T634" s="1"/>
  <c r="E480" i="3"/>
  <c r="F43"/>
  <c r="E44"/>
  <c r="D567"/>
  <c r="D598" s="1"/>
  <c r="D473"/>
  <c r="D620" s="1"/>
  <c r="D632" s="1"/>
  <c r="F461"/>
  <c r="G62"/>
  <c r="F63"/>
  <c r="E454"/>
  <c r="E619" s="1"/>
  <c r="E631" s="1"/>
  <c r="E568"/>
  <c r="E599" s="1"/>
  <c r="F394"/>
  <c r="G71"/>
  <c r="F72"/>
  <c r="F442"/>
  <c r="G100"/>
  <c r="F101"/>
  <c r="D571"/>
  <c r="D602" s="1"/>
  <c r="D359"/>
  <c r="D614" s="1"/>
  <c r="D626" s="1"/>
  <c r="B510"/>
  <c r="B322"/>
  <c r="B319"/>
  <c r="F322"/>
  <c r="J322"/>
  <c r="N322"/>
  <c r="R322"/>
  <c r="V322"/>
  <c r="D404" i="4"/>
  <c r="D73"/>
  <c r="D366"/>
  <c r="D149"/>
  <c r="E262"/>
  <c r="E414" s="1"/>
  <c r="E413"/>
  <c r="E408" s="1"/>
  <c r="E256"/>
  <c r="E385"/>
  <c r="E206"/>
  <c r="B15"/>
  <c r="B452" s="1"/>
  <c r="C9"/>
  <c r="F15"/>
  <c r="F9"/>
  <c r="E470"/>
  <c r="E465" s="1"/>
  <c r="E34"/>
  <c r="E28"/>
  <c r="E566"/>
  <c r="E597" s="1"/>
  <c r="E472"/>
  <c r="E619" s="1"/>
  <c r="E631" s="1"/>
  <c r="F366" i="3"/>
  <c r="G157"/>
  <c r="F158"/>
  <c r="D263"/>
  <c r="D415" s="1"/>
  <c r="D414"/>
  <c r="D409" s="1"/>
  <c r="D257"/>
  <c r="B574"/>
  <c r="B605" s="1"/>
  <c r="B511"/>
  <c r="B622" s="1"/>
  <c r="B634" s="1"/>
  <c r="B340"/>
  <c r="B453" i="4"/>
  <c r="B618" s="1"/>
  <c r="B630" s="1"/>
  <c r="B567"/>
  <c r="B598" s="1"/>
  <c r="E441"/>
  <c r="F99"/>
  <c r="E100"/>
  <c r="D568"/>
  <c r="D599" s="1"/>
  <c r="D434"/>
  <c r="D617" s="1"/>
  <c r="D629" s="1"/>
  <c r="D377"/>
  <c r="D614" s="1"/>
  <c r="D626" s="1"/>
  <c r="D569"/>
  <c r="D600" s="1"/>
  <c r="D573"/>
  <c r="D604" s="1"/>
  <c r="D510"/>
  <c r="D621" s="1"/>
  <c r="D633" s="1"/>
  <c r="E321"/>
  <c r="M321"/>
  <c r="Q321"/>
  <c r="U321"/>
  <c r="JT199" i="5"/>
  <c r="JR199"/>
  <c r="JP199"/>
  <c r="JN199"/>
  <c r="JL199"/>
  <c r="JJ199"/>
  <c r="JS199"/>
  <c r="JQ199"/>
  <c r="JO199"/>
  <c r="JM199"/>
  <c r="JK199"/>
  <c r="JI199"/>
  <c r="F460" i="4"/>
  <c r="G61"/>
  <c r="F62"/>
  <c r="E365"/>
  <c r="F156"/>
  <c r="E157"/>
  <c r="F384"/>
  <c r="G213"/>
  <c r="F214"/>
  <c r="B509"/>
  <c r="JH211" i="7"/>
  <c r="JF211"/>
  <c r="JD211"/>
  <c r="JB211"/>
  <c r="IZ211"/>
  <c r="IX211"/>
  <c r="JG211"/>
  <c r="JE211"/>
  <c r="JC211"/>
  <c r="JA211"/>
  <c r="IY211"/>
  <c r="IW211"/>
  <c r="U123" i="4"/>
  <c r="U129"/>
  <c r="D91"/>
  <c r="D433" s="1"/>
  <c r="D432"/>
  <c r="D427" s="1"/>
  <c r="D85"/>
  <c r="D15"/>
  <c r="D452" s="1"/>
  <c r="D9"/>
  <c r="E9"/>
  <c r="G23"/>
  <c r="F24"/>
  <c r="F16" s="1"/>
  <c r="C470"/>
  <c r="C465" s="1"/>
  <c r="C34"/>
  <c r="C28"/>
  <c r="E469"/>
  <c r="F32"/>
  <c r="E298"/>
  <c r="E299" s="1"/>
  <c r="F422"/>
  <c r="F308"/>
  <c r="F309" s="1"/>
  <c r="G270"/>
  <c r="F271"/>
  <c r="E385" i="3"/>
  <c r="F214"/>
  <c r="E215"/>
  <c r="E499"/>
  <c r="F252"/>
  <c r="E253"/>
  <c r="C416"/>
  <c r="C617" s="1"/>
  <c r="C629" s="1"/>
  <c r="C576"/>
  <c r="C607" s="1"/>
  <c r="E347"/>
  <c r="E348" s="1"/>
  <c r="F290"/>
  <c r="E518"/>
  <c r="E291"/>
  <c r="B568" i="4"/>
  <c r="B599" s="1"/>
  <c r="B434"/>
  <c r="B617" s="1"/>
  <c r="B629" s="1"/>
  <c r="C570"/>
  <c r="C601" s="1"/>
  <c r="C358"/>
  <c r="C613" s="1"/>
  <c r="C625" s="1"/>
  <c r="B377"/>
  <c r="B614" s="1"/>
  <c r="B626" s="1"/>
  <c r="B569"/>
  <c r="B600" s="1"/>
  <c r="B339"/>
  <c r="B573"/>
  <c r="B604" s="1"/>
  <c r="B510"/>
  <c r="B621" s="1"/>
  <c r="B633" s="1"/>
  <c r="C321"/>
  <c r="G321"/>
  <c r="K321"/>
  <c r="O321"/>
  <c r="S321"/>
  <c r="W321"/>
  <c r="F412"/>
  <c r="G260"/>
  <c r="F261"/>
  <c r="D415"/>
  <c r="D616" s="1"/>
  <c r="D628" s="1"/>
  <c r="D575"/>
  <c r="D606" s="1"/>
  <c r="E507"/>
  <c r="F279"/>
  <c r="E336"/>
  <c r="E280"/>
  <c r="C573"/>
  <c r="C604" s="1"/>
  <c r="C510"/>
  <c r="C621" s="1"/>
  <c r="C633" s="1"/>
  <c r="C339"/>
  <c r="JT205" i="7"/>
  <c r="JR205"/>
  <c r="JP205"/>
  <c r="JN205"/>
  <c r="JL205"/>
  <c r="JJ205"/>
  <c r="JS205"/>
  <c r="JQ205"/>
  <c r="JO205"/>
  <c r="JM205"/>
  <c r="JK205"/>
  <c r="JI205"/>
  <c r="JS207"/>
  <c r="JQ207"/>
  <c r="JO207"/>
  <c r="JM207"/>
  <c r="JK207"/>
  <c r="JI207"/>
  <c r="JR207"/>
  <c r="JN207"/>
  <c r="JJ207"/>
  <c r="JT207"/>
  <c r="JL207"/>
  <c r="JP207"/>
  <c r="E447" i="2"/>
  <c r="K315"/>
  <c r="O315"/>
  <c r="E316"/>
  <c r="E323" s="1"/>
  <c r="E562"/>
  <c r="I316"/>
  <c r="I323" s="1"/>
  <c r="I562"/>
  <c r="M562"/>
  <c r="Q562"/>
  <c r="U316"/>
  <c r="U323" s="1"/>
  <c r="U562"/>
  <c r="C317"/>
  <c r="C324" s="1"/>
  <c r="C563"/>
  <c r="K563"/>
  <c r="S317"/>
  <c r="S324" s="1"/>
  <c r="S563"/>
  <c r="H485"/>
  <c r="P485"/>
  <c r="D504"/>
  <c r="L504"/>
  <c r="T504"/>
  <c r="C301" i="3"/>
  <c r="D447"/>
  <c r="D338"/>
  <c r="D333" s="1"/>
  <c r="G409" i="2"/>
  <c r="K409"/>
  <c r="O409"/>
  <c r="S409"/>
  <c r="D29"/>
  <c r="D67"/>
  <c r="D162"/>
  <c r="I485"/>
  <c r="Q485"/>
  <c r="I504"/>
  <c r="Q504"/>
  <c r="E315"/>
  <c r="I315"/>
  <c r="M315"/>
  <c r="Q315"/>
  <c r="U315"/>
  <c r="C316"/>
  <c r="C323" s="1"/>
  <c r="C562"/>
  <c r="G316"/>
  <c r="G323" s="1"/>
  <c r="G562"/>
  <c r="K316"/>
  <c r="K323" s="1"/>
  <c r="K562"/>
  <c r="O316"/>
  <c r="O323" s="1"/>
  <c r="O562"/>
  <c r="S316"/>
  <c r="S323" s="1"/>
  <c r="S562"/>
  <c r="W316"/>
  <c r="W323" s="1"/>
  <c r="E317"/>
  <c r="E324" s="1"/>
  <c r="E563"/>
  <c r="M317"/>
  <c r="M324" s="1"/>
  <c r="M563"/>
  <c r="U317"/>
  <c r="U324" s="1"/>
  <c r="U563"/>
  <c r="D390" i="3"/>
  <c r="G324"/>
  <c r="O324"/>
  <c r="W324"/>
  <c r="J485" i="2"/>
  <c r="R485"/>
  <c r="F504"/>
  <c r="N504"/>
  <c r="V504"/>
  <c r="E299" i="3"/>
  <c r="E300" s="1"/>
  <c r="E295" s="1"/>
  <c r="E472"/>
  <c r="E329"/>
  <c r="M329"/>
  <c r="U329"/>
  <c r="C300" i="2"/>
  <c r="C295" s="1"/>
  <c r="D315"/>
  <c r="H315"/>
  <c r="L315"/>
  <c r="P315"/>
  <c r="T315"/>
  <c r="B314" i="4"/>
  <c r="D352" i="3"/>
  <c r="C371"/>
  <c r="C504"/>
  <c r="F328" i="4"/>
  <c r="N328"/>
  <c r="V328"/>
  <c r="I323"/>
  <c r="Q323"/>
  <c r="I328"/>
  <c r="Q328"/>
  <c r="E389"/>
  <c r="D522"/>
  <c r="F324" i="3"/>
  <c r="N324"/>
  <c r="V324"/>
  <c r="D329"/>
  <c r="L329"/>
  <c r="T329"/>
  <c r="D465" i="4"/>
  <c r="E308"/>
  <c r="E309" s="1"/>
  <c r="E371" i="3"/>
  <c r="E485"/>
  <c r="H328" i="4"/>
  <c r="P328"/>
  <c r="F389"/>
  <c r="E370"/>
  <c r="C503"/>
  <c r="C328"/>
  <c r="K328"/>
  <c r="S328"/>
  <c r="C389"/>
  <c r="D317"/>
  <c r="D503"/>
  <c r="W95" i="1"/>
  <c r="C318" i="4" l="1"/>
  <c r="C313" s="1"/>
  <c r="C338"/>
  <c r="C301" i="2"/>
  <c r="B301"/>
  <c r="B320" s="1"/>
  <c r="B339"/>
  <c r="B300" i="4"/>
  <c r="D332"/>
  <c r="D340" i="3"/>
  <c r="D579" s="1"/>
  <c r="D610" s="1"/>
  <c r="E294" i="4"/>
  <c r="B636" i="2"/>
  <c r="E466"/>
  <c r="D339"/>
  <c r="B339" i="3"/>
  <c r="D300" i="4"/>
  <c r="E339" i="2"/>
  <c r="C636"/>
  <c r="C636" i="3"/>
  <c r="B396"/>
  <c r="B301"/>
  <c r="D295"/>
  <c r="T322" i="2"/>
  <c r="D322"/>
  <c r="D319"/>
  <c r="U322"/>
  <c r="E322"/>
  <c r="E319"/>
  <c r="E508" i="4"/>
  <c r="E503" s="1"/>
  <c r="E275"/>
  <c r="E281"/>
  <c r="F336"/>
  <c r="F507"/>
  <c r="G279"/>
  <c r="F280"/>
  <c r="F413"/>
  <c r="F408" s="1"/>
  <c r="F256"/>
  <c r="F262"/>
  <c r="F414" s="1"/>
  <c r="E283" i="3"/>
  <c r="E519"/>
  <c r="F518"/>
  <c r="F347"/>
  <c r="F348" s="1"/>
  <c r="G290"/>
  <c r="F291"/>
  <c r="E500"/>
  <c r="E245"/>
  <c r="F385"/>
  <c r="G214"/>
  <c r="F215"/>
  <c r="F423" i="4"/>
  <c r="F263"/>
  <c r="C471"/>
  <c r="C300"/>
  <c r="F385"/>
  <c r="F206"/>
  <c r="F365"/>
  <c r="G156"/>
  <c r="F157"/>
  <c r="F461"/>
  <c r="F54"/>
  <c r="E442"/>
  <c r="E92"/>
  <c r="G366" i="3"/>
  <c r="H157"/>
  <c r="G158"/>
  <c r="D570" i="4"/>
  <c r="D601" s="1"/>
  <c r="D358"/>
  <c r="D613" s="1"/>
  <c r="D625" s="1"/>
  <c r="D396"/>
  <c r="D615" s="1"/>
  <c r="D627" s="1"/>
  <c r="D571"/>
  <c r="D602" s="1"/>
  <c r="F443" i="3"/>
  <c r="F93"/>
  <c r="G394"/>
  <c r="H71"/>
  <c r="G72"/>
  <c r="F462"/>
  <c r="F55"/>
  <c r="F480"/>
  <c r="G43"/>
  <c r="F44"/>
  <c r="D321" i="2"/>
  <c r="D578" s="1"/>
  <c r="D609" s="1"/>
  <c r="D579"/>
  <c r="D610" s="1"/>
  <c r="I242" i="3"/>
  <c r="H489"/>
  <c r="H243"/>
  <c r="G376"/>
  <c r="G371" s="1"/>
  <c r="G206"/>
  <c r="G377" s="1"/>
  <c r="G200"/>
  <c r="C579" i="2"/>
  <c r="C610" s="1"/>
  <c r="C321"/>
  <c r="C578" s="1"/>
  <c r="C609" s="1"/>
  <c r="F443"/>
  <c r="F93"/>
  <c r="E452" i="3"/>
  <c r="E447" s="1"/>
  <c r="E48"/>
  <c r="E54"/>
  <c r="F376" i="2"/>
  <c r="F371" s="1"/>
  <c r="F200"/>
  <c r="F206"/>
  <c r="E367"/>
  <c r="E150"/>
  <c r="F124"/>
  <c r="F130"/>
  <c r="F461"/>
  <c r="G62"/>
  <c r="F63"/>
  <c r="E462"/>
  <c r="E55"/>
  <c r="R322"/>
  <c r="J322"/>
  <c r="B322"/>
  <c r="B319"/>
  <c r="T321" i="4"/>
  <c r="L321"/>
  <c r="D321"/>
  <c r="D318"/>
  <c r="V321"/>
  <c r="N321"/>
  <c r="F321"/>
  <c r="E432"/>
  <c r="E427" s="1"/>
  <c r="E85"/>
  <c r="E91"/>
  <c r="E433" s="1"/>
  <c r="G479"/>
  <c r="H42"/>
  <c r="G43"/>
  <c r="F499"/>
  <c r="F244"/>
  <c r="G536"/>
  <c r="H175"/>
  <c r="G176"/>
  <c r="E404"/>
  <c r="E73"/>
  <c r="F346"/>
  <c r="F347" s="1"/>
  <c r="G289"/>
  <c r="F517"/>
  <c r="F290"/>
  <c r="H241"/>
  <c r="G488"/>
  <c r="G242"/>
  <c r="E414" i="3"/>
  <c r="E409" s="1"/>
  <c r="E257"/>
  <c r="E263"/>
  <c r="E415" s="1"/>
  <c r="H203" i="4"/>
  <c r="G374"/>
  <c r="G204"/>
  <c r="F527"/>
  <c r="F522" s="1"/>
  <c r="F167"/>
  <c r="F528" s="1"/>
  <c r="F161"/>
  <c r="I146"/>
  <c r="H355"/>
  <c r="H147"/>
  <c r="G394"/>
  <c r="G389" s="1"/>
  <c r="G72"/>
  <c r="G395" s="1"/>
  <c r="G66"/>
  <c r="H51"/>
  <c r="G450"/>
  <c r="G52"/>
  <c r="E572"/>
  <c r="E603" s="1"/>
  <c r="E529"/>
  <c r="E622" s="1"/>
  <c r="E634" s="1"/>
  <c r="E567"/>
  <c r="E598" s="1"/>
  <c r="E453"/>
  <c r="E618" s="1"/>
  <c r="E630" s="1"/>
  <c r="E574"/>
  <c r="E605" s="1"/>
  <c r="E491"/>
  <c r="E620" s="1"/>
  <c r="E632" s="1"/>
  <c r="F538" i="3"/>
  <c r="F169"/>
  <c r="G166"/>
  <c r="F527"/>
  <c r="F167"/>
  <c r="E433"/>
  <c r="E428" s="1"/>
  <c r="E86"/>
  <c r="E92"/>
  <c r="E434" s="1"/>
  <c r="F404"/>
  <c r="G81"/>
  <c r="F82"/>
  <c r="F471"/>
  <c r="F466" s="1"/>
  <c r="F35"/>
  <c r="F472" s="1"/>
  <c r="F29"/>
  <c r="H14"/>
  <c r="G15"/>
  <c r="E207" i="2"/>
  <c r="E386"/>
  <c r="I13" i="4"/>
  <c r="H14"/>
  <c r="F527" i="2"/>
  <c r="G166"/>
  <c r="F167"/>
  <c r="E112"/>
  <c r="E405"/>
  <c r="G33"/>
  <c r="F470"/>
  <c r="F34"/>
  <c r="F357" i="3"/>
  <c r="F352" s="1"/>
  <c r="F149"/>
  <c r="F358" s="1"/>
  <c r="F143"/>
  <c r="H176" i="2"/>
  <c r="G537"/>
  <c r="G177"/>
  <c r="E569" i="3"/>
  <c r="E600" s="1"/>
  <c r="E435"/>
  <c r="E618" s="1"/>
  <c r="E630" s="1"/>
  <c r="C579"/>
  <c r="C610" s="1"/>
  <c r="C321"/>
  <c r="C578" s="1"/>
  <c r="C609" s="1"/>
  <c r="F508"/>
  <c r="G280"/>
  <c r="F337"/>
  <c r="F281"/>
  <c r="E318"/>
  <c r="E319" s="1"/>
  <c r="E314" s="1"/>
  <c r="E338"/>
  <c r="E333" s="1"/>
  <c r="G271"/>
  <c r="F423"/>
  <c r="F309"/>
  <c r="F310" s="1"/>
  <c r="F272"/>
  <c r="F16" i="2"/>
  <c r="F453" s="1"/>
  <c r="F10"/>
  <c r="B321" i="4"/>
  <c r="B318"/>
  <c r="P322" i="2"/>
  <c r="H322"/>
  <c r="Q322"/>
  <c r="I322"/>
  <c r="O322"/>
  <c r="C578" i="4"/>
  <c r="C609" s="1"/>
  <c r="C320"/>
  <c r="C577" s="1"/>
  <c r="C608" s="1"/>
  <c r="E317"/>
  <c r="E318" s="1"/>
  <c r="E313" s="1"/>
  <c r="E337"/>
  <c r="E332" s="1"/>
  <c r="G412"/>
  <c r="H260"/>
  <c r="G261"/>
  <c r="B578"/>
  <c r="B609" s="1"/>
  <c r="B320"/>
  <c r="B577" s="1"/>
  <c r="B608" s="1"/>
  <c r="F499" i="3"/>
  <c r="G252"/>
  <c r="F253"/>
  <c r="E386"/>
  <c r="E207"/>
  <c r="H270" i="4"/>
  <c r="G422"/>
  <c r="G271"/>
  <c r="F469"/>
  <c r="G32"/>
  <c r="F33"/>
  <c r="F298"/>
  <c r="F299" s="1"/>
  <c r="F294" s="1"/>
  <c r="G24"/>
  <c r="G16" s="1"/>
  <c r="H23"/>
  <c r="G384"/>
  <c r="H213"/>
  <c r="G214"/>
  <c r="E366"/>
  <c r="E149"/>
  <c r="G460"/>
  <c r="H61"/>
  <c r="G62"/>
  <c r="G99"/>
  <c r="F441"/>
  <c r="F100"/>
  <c r="B579" i="3"/>
  <c r="B610" s="1"/>
  <c r="B321"/>
  <c r="B578" s="1"/>
  <c r="B609" s="1"/>
  <c r="F367"/>
  <c r="F150"/>
  <c r="E471" i="4"/>
  <c r="E569"/>
  <c r="E600" s="1"/>
  <c r="E377"/>
  <c r="E614" s="1"/>
  <c r="E626" s="1"/>
  <c r="G442" i="3"/>
  <c r="H100"/>
  <c r="G101"/>
  <c r="F395"/>
  <c r="F390" s="1"/>
  <c r="F67"/>
  <c r="F73"/>
  <c r="F396" s="1"/>
  <c r="G461"/>
  <c r="H62"/>
  <c r="G63"/>
  <c r="E481"/>
  <c r="E36"/>
  <c r="G490"/>
  <c r="G485" s="1"/>
  <c r="G244"/>
  <c r="G491" s="1"/>
  <c r="G238"/>
  <c r="I204"/>
  <c r="H375"/>
  <c r="H205"/>
  <c r="G442" i="2"/>
  <c r="H100"/>
  <c r="G101"/>
  <c r="G90"/>
  <c r="G337" s="1"/>
  <c r="F432"/>
  <c r="F91"/>
  <c r="F451" i="3"/>
  <c r="G52"/>
  <c r="G299" s="1"/>
  <c r="G300" s="1"/>
  <c r="F53"/>
  <c r="G375" i="2"/>
  <c r="H204"/>
  <c r="G205"/>
  <c r="G157"/>
  <c r="F366"/>
  <c r="F158"/>
  <c r="G356"/>
  <c r="H147"/>
  <c r="G148"/>
  <c r="F149"/>
  <c r="F358" s="1"/>
  <c r="F357"/>
  <c r="F352" s="1"/>
  <c r="F143"/>
  <c r="G129"/>
  <c r="H128"/>
  <c r="H52"/>
  <c r="G451"/>
  <c r="G53"/>
  <c r="P321" i="4"/>
  <c r="H321"/>
  <c r="R321"/>
  <c r="J321"/>
  <c r="F431"/>
  <c r="G89"/>
  <c r="F90"/>
  <c r="D575" i="3"/>
  <c r="D606" s="1"/>
  <c r="D492"/>
  <c r="D621" s="1"/>
  <c r="D633" s="1"/>
  <c r="D570"/>
  <c r="D601" s="1"/>
  <c r="D378"/>
  <c r="D615" s="1"/>
  <c r="D627" s="1"/>
  <c r="D302"/>
  <c r="D577" s="1"/>
  <c r="D608" s="1"/>
  <c r="F480" i="4"/>
  <c r="F35"/>
  <c r="G498"/>
  <c r="H251"/>
  <c r="G252"/>
  <c r="F537"/>
  <c r="F168"/>
  <c r="F403"/>
  <c r="G80"/>
  <c r="F81"/>
  <c r="E518"/>
  <c r="E282"/>
  <c r="F489"/>
  <c r="F484" s="1"/>
  <c r="F243"/>
  <c r="F490" s="1"/>
  <c r="F237"/>
  <c r="F413" i="3"/>
  <c r="G261"/>
  <c r="F262"/>
  <c r="E571"/>
  <c r="E602" s="1"/>
  <c r="E359"/>
  <c r="E614" s="1"/>
  <c r="E626" s="1"/>
  <c r="F375" i="4"/>
  <c r="F370" s="1"/>
  <c r="F205"/>
  <c r="F376" s="1"/>
  <c r="F199"/>
  <c r="H165"/>
  <c r="G526"/>
  <c r="G166"/>
  <c r="G356"/>
  <c r="G351" s="1"/>
  <c r="G148"/>
  <c r="G357" s="1"/>
  <c r="G142"/>
  <c r="I70"/>
  <c r="H393"/>
  <c r="H71"/>
  <c r="F451"/>
  <c r="F446" s="1"/>
  <c r="F53"/>
  <c r="F452" s="1"/>
  <c r="F47"/>
  <c r="G537" i="3"/>
  <c r="H176"/>
  <c r="G177"/>
  <c r="E528"/>
  <c r="E523" s="1"/>
  <c r="E168"/>
  <c r="E529" s="1"/>
  <c r="E162"/>
  <c r="F432"/>
  <c r="G90"/>
  <c r="F91"/>
  <c r="E405"/>
  <c r="E74"/>
  <c r="G470"/>
  <c r="H33"/>
  <c r="G34"/>
  <c r="F10"/>
  <c r="F16"/>
  <c r="E328" i="2"/>
  <c r="E329" s="1"/>
  <c r="E348"/>
  <c r="F385"/>
  <c r="F347"/>
  <c r="F309"/>
  <c r="F310" s="1"/>
  <c r="G214"/>
  <c r="F215"/>
  <c r="G9" i="4"/>
  <c r="G15"/>
  <c r="G119" i="2"/>
  <c r="F404"/>
  <c r="F120"/>
  <c r="G71"/>
  <c r="F394"/>
  <c r="F72"/>
  <c r="G480"/>
  <c r="H43"/>
  <c r="G44"/>
  <c r="F481"/>
  <c r="F36"/>
  <c r="H147" i="3"/>
  <c r="G356"/>
  <c r="G148"/>
  <c r="F538" i="2"/>
  <c r="F169"/>
  <c r="E282" i="3"/>
  <c r="E509"/>
  <c r="E504" s="1"/>
  <c r="E276"/>
  <c r="E424"/>
  <c r="E264"/>
  <c r="G25" i="2"/>
  <c r="G17" s="1"/>
  <c r="H24"/>
  <c r="G299"/>
  <c r="G300" s="1"/>
  <c r="H14"/>
  <c r="G15"/>
  <c r="V322"/>
  <c r="N322"/>
  <c r="F322"/>
  <c r="C635" i="4"/>
  <c r="F318" i="2"/>
  <c r="F319" s="1"/>
  <c r="F314" s="1"/>
  <c r="C319"/>
  <c r="C314" s="1"/>
  <c r="D636"/>
  <c r="D523"/>
  <c r="C314" i="3"/>
  <c r="D314"/>
  <c r="F299" i="2"/>
  <c r="F300" s="1"/>
  <c r="F295" s="1"/>
  <c r="F338"/>
  <c r="F333" s="1"/>
  <c r="D301" i="4"/>
  <c r="D576" s="1"/>
  <c r="D607" s="1"/>
  <c r="D428" i="2"/>
  <c r="D472"/>
  <c r="B338" i="4"/>
  <c r="D339"/>
  <c r="E472" i="2"/>
  <c r="D295"/>
  <c r="D390"/>
  <c r="D301"/>
  <c r="E301"/>
  <c r="D338" i="4"/>
  <c r="C320" i="3"/>
  <c r="F299"/>
  <c r="F300" s="1"/>
  <c r="F295" s="1"/>
  <c r="D339"/>
  <c r="D320" s="1"/>
  <c r="B636"/>
  <c r="C339" i="2"/>
  <c r="C320" s="1"/>
  <c r="E295"/>
  <c r="F452"/>
  <c r="F447" s="1"/>
  <c r="L322"/>
  <c r="M322"/>
  <c r="K322"/>
  <c r="D313" i="4" l="1"/>
  <c r="C319"/>
  <c r="B319"/>
  <c r="E300"/>
  <c r="D319"/>
  <c r="D320" i="2"/>
  <c r="E320"/>
  <c r="D636" i="3"/>
  <c r="E301" i="4"/>
  <c r="E576" s="1"/>
  <c r="E607" s="1"/>
  <c r="B320" i="3"/>
  <c r="E314" i="2"/>
  <c r="G295"/>
  <c r="G295" i="3"/>
  <c r="G318" i="2"/>
  <c r="G319" s="1"/>
  <c r="G314" s="1"/>
  <c r="G338"/>
  <c r="G333" s="1"/>
  <c r="G10"/>
  <c r="G16"/>
  <c r="F530"/>
  <c r="F623" s="1"/>
  <c r="F635" s="1"/>
  <c r="F573"/>
  <c r="F604" s="1"/>
  <c r="G143" i="3"/>
  <c r="G357"/>
  <c r="G352" s="1"/>
  <c r="G149"/>
  <c r="G358" s="1"/>
  <c r="H356"/>
  <c r="I147"/>
  <c r="H148"/>
  <c r="H44" i="2"/>
  <c r="H480"/>
  <c r="I43"/>
  <c r="F67"/>
  <c r="F395"/>
  <c r="F390" s="1"/>
  <c r="F73"/>
  <c r="F396" s="1"/>
  <c r="G394"/>
  <c r="H71"/>
  <c r="G72"/>
  <c r="F386"/>
  <c r="F207"/>
  <c r="H470" i="3"/>
  <c r="I33"/>
  <c r="H34"/>
  <c r="E397"/>
  <c r="E616" s="1"/>
  <c r="E628" s="1"/>
  <c r="E572"/>
  <c r="E603" s="1"/>
  <c r="F433"/>
  <c r="F428" s="1"/>
  <c r="F92"/>
  <c r="F434" s="1"/>
  <c r="F86"/>
  <c r="G538"/>
  <c r="G169"/>
  <c r="H66" i="4"/>
  <c r="H394"/>
  <c r="H389" s="1"/>
  <c r="H72"/>
  <c r="H395" s="1"/>
  <c r="I393"/>
  <c r="J70"/>
  <c r="I71"/>
  <c r="G161"/>
  <c r="G527"/>
  <c r="G522" s="1"/>
  <c r="G167"/>
  <c r="G528" s="1"/>
  <c r="H526"/>
  <c r="I165"/>
  <c r="H166"/>
  <c r="F263" i="3"/>
  <c r="F415" s="1"/>
  <c r="F414"/>
  <c r="F409" s="1"/>
  <c r="F257"/>
  <c r="E573" i="4"/>
  <c r="E604" s="1"/>
  <c r="E510"/>
  <c r="E621" s="1"/>
  <c r="E633" s="1"/>
  <c r="E339"/>
  <c r="F404"/>
  <c r="F73"/>
  <c r="H498"/>
  <c r="I251"/>
  <c r="H252"/>
  <c r="F566"/>
  <c r="F597" s="1"/>
  <c r="F472"/>
  <c r="F619" s="1"/>
  <c r="F631" s="1"/>
  <c r="G431"/>
  <c r="H89"/>
  <c r="G90"/>
  <c r="G48" i="2"/>
  <c r="G452"/>
  <c r="G447" s="1"/>
  <c r="G54"/>
  <c r="G453" s="1"/>
  <c r="H451"/>
  <c r="I52"/>
  <c r="H53"/>
  <c r="G130"/>
  <c r="G124"/>
  <c r="G357"/>
  <c r="G352" s="1"/>
  <c r="G143"/>
  <c r="G149"/>
  <c r="G358" s="1"/>
  <c r="G206"/>
  <c r="G376"/>
  <c r="G371" s="1"/>
  <c r="G200"/>
  <c r="F452" i="3"/>
  <c r="F447" s="1"/>
  <c r="F54"/>
  <c r="F453" s="1"/>
  <c r="F48"/>
  <c r="G443" i="2"/>
  <c r="G93"/>
  <c r="H461" i="3"/>
  <c r="I62"/>
  <c r="H63"/>
  <c r="H442"/>
  <c r="I100"/>
  <c r="H101"/>
  <c r="F571"/>
  <c r="F602" s="1"/>
  <c r="F359"/>
  <c r="F614" s="1"/>
  <c r="F626" s="1"/>
  <c r="F92" i="4"/>
  <c r="F442"/>
  <c r="G441"/>
  <c r="H99"/>
  <c r="G100"/>
  <c r="H460"/>
  <c r="I61"/>
  <c r="H62"/>
  <c r="E570"/>
  <c r="E601" s="1"/>
  <c r="E358"/>
  <c r="E613" s="1"/>
  <c r="E625" s="1"/>
  <c r="G385"/>
  <c r="G206"/>
  <c r="F470"/>
  <c r="F465" s="1"/>
  <c r="F28"/>
  <c r="F34"/>
  <c r="H422"/>
  <c r="I270"/>
  <c r="H271"/>
  <c r="G499" i="3"/>
  <c r="H252"/>
  <c r="G253"/>
  <c r="G262" i="4"/>
  <c r="G414" s="1"/>
  <c r="G413"/>
  <c r="G408" s="1"/>
  <c r="G256"/>
  <c r="G423" i="3"/>
  <c r="G309"/>
  <c r="G310" s="1"/>
  <c r="H271"/>
  <c r="G272"/>
  <c r="F318"/>
  <c r="F319" s="1"/>
  <c r="F314" s="1"/>
  <c r="F338"/>
  <c r="F333" s="1"/>
  <c r="F528" i="2"/>
  <c r="F523" s="1"/>
  <c r="F162"/>
  <c r="F168"/>
  <c r="F529" s="1"/>
  <c r="J13" i="4"/>
  <c r="I14"/>
  <c r="G16" i="3"/>
  <c r="G10"/>
  <c r="F405"/>
  <c r="F74"/>
  <c r="F162"/>
  <c r="F528"/>
  <c r="F523" s="1"/>
  <c r="F168"/>
  <c r="F529" s="1"/>
  <c r="G527"/>
  <c r="H166"/>
  <c r="G167"/>
  <c r="F282" i="4"/>
  <c r="F518"/>
  <c r="G517"/>
  <c r="G346"/>
  <c r="G347" s="1"/>
  <c r="H289"/>
  <c r="G290"/>
  <c r="E396"/>
  <c r="E615" s="1"/>
  <c r="E627" s="1"/>
  <c r="E571"/>
  <c r="E602" s="1"/>
  <c r="G537"/>
  <c r="G168"/>
  <c r="H479"/>
  <c r="I42"/>
  <c r="H43"/>
  <c r="G63" i="2"/>
  <c r="G461"/>
  <c r="H62"/>
  <c r="E571"/>
  <c r="E602" s="1"/>
  <c r="E359"/>
  <c r="E614" s="1"/>
  <c r="E626" s="1"/>
  <c r="F377"/>
  <c r="F569"/>
  <c r="F600" s="1"/>
  <c r="F435"/>
  <c r="F618" s="1"/>
  <c r="F630" s="1"/>
  <c r="F481" i="3"/>
  <c r="F36"/>
  <c r="H394"/>
  <c r="I71"/>
  <c r="H72"/>
  <c r="F569"/>
  <c r="F600" s="1"/>
  <c r="F435"/>
  <c r="F618" s="1"/>
  <c r="F630" s="1"/>
  <c r="G367"/>
  <c r="G150"/>
  <c r="G365" i="4"/>
  <c r="H156"/>
  <c r="G157"/>
  <c r="F377"/>
  <c r="F614" s="1"/>
  <c r="F626" s="1"/>
  <c r="F569"/>
  <c r="F600" s="1"/>
  <c r="F415"/>
  <c r="F616" s="1"/>
  <c r="F628" s="1"/>
  <c r="F575"/>
  <c r="F606" s="1"/>
  <c r="F386" i="3"/>
  <c r="F207"/>
  <c r="G347"/>
  <c r="G348" s="1"/>
  <c r="H290"/>
  <c r="G518"/>
  <c r="G291"/>
  <c r="E340"/>
  <c r="E574"/>
  <c r="E605" s="1"/>
  <c r="E511"/>
  <c r="E622" s="1"/>
  <c r="E634" s="1"/>
  <c r="F281" i="4"/>
  <c r="F508"/>
  <c r="F503" s="1"/>
  <c r="F275"/>
  <c r="E509"/>
  <c r="E338"/>
  <c r="E319" s="1"/>
  <c r="G308"/>
  <c r="G309" s="1"/>
  <c r="D321" i="3"/>
  <c r="D578" s="1"/>
  <c r="D609" s="1"/>
  <c r="D635" i="4"/>
  <c r="D578"/>
  <c r="D609" s="1"/>
  <c r="D320"/>
  <c r="D577" s="1"/>
  <c r="D608" s="1"/>
  <c r="I14" i="2"/>
  <c r="H15"/>
  <c r="I24"/>
  <c r="H25"/>
  <c r="H17" s="1"/>
  <c r="E416" i="3"/>
  <c r="E617" s="1"/>
  <c r="E629" s="1"/>
  <c r="E576"/>
  <c r="E607" s="1"/>
  <c r="E339"/>
  <c r="E510"/>
  <c r="F567" i="2"/>
  <c r="F598" s="1"/>
  <c r="F473"/>
  <c r="F620" s="1"/>
  <c r="F632" s="1"/>
  <c r="G481"/>
  <c r="G36"/>
  <c r="F112"/>
  <c r="F405"/>
  <c r="G404"/>
  <c r="H119"/>
  <c r="G120"/>
  <c r="G309"/>
  <c r="G310" s="1"/>
  <c r="H214"/>
  <c r="G385"/>
  <c r="G347"/>
  <c r="G215"/>
  <c r="F328"/>
  <c r="F329" s="1"/>
  <c r="F348"/>
  <c r="G471" i="3"/>
  <c r="G466" s="1"/>
  <c r="G35"/>
  <c r="G472" s="1"/>
  <c r="G29"/>
  <c r="G432"/>
  <c r="H90"/>
  <c r="G91"/>
  <c r="H537"/>
  <c r="I176"/>
  <c r="H177"/>
  <c r="G413"/>
  <c r="H261"/>
  <c r="G262"/>
  <c r="G403" i="4"/>
  <c r="H80"/>
  <c r="G81"/>
  <c r="F529"/>
  <c r="F622" s="1"/>
  <c r="F634" s="1"/>
  <c r="F572"/>
  <c r="F603" s="1"/>
  <c r="G499"/>
  <c r="G244"/>
  <c r="F91"/>
  <c r="F433" s="1"/>
  <c r="F432"/>
  <c r="F427" s="1"/>
  <c r="F85"/>
  <c r="I128" i="2"/>
  <c r="H129"/>
  <c r="H148"/>
  <c r="H356"/>
  <c r="I147"/>
  <c r="F150"/>
  <c r="F367"/>
  <c r="G366"/>
  <c r="H157"/>
  <c r="G158"/>
  <c r="H375"/>
  <c r="I204"/>
  <c r="H205"/>
  <c r="G451" i="3"/>
  <c r="H52"/>
  <c r="G53"/>
  <c r="F86" i="2"/>
  <c r="F433"/>
  <c r="F428" s="1"/>
  <c r="F92"/>
  <c r="F434" s="1"/>
  <c r="G432"/>
  <c r="H90"/>
  <c r="G91"/>
  <c r="H442"/>
  <c r="I100"/>
  <c r="H101"/>
  <c r="H200" i="3"/>
  <c r="H376"/>
  <c r="H371" s="1"/>
  <c r="H206"/>
  <c r="H377" s="1"/>
  <c r="I375"/>
  <c r="J204"/>
  <c r="I205"/>
  <c r="E567"/>
  <c r="E598" s="1"/>
  <c r="E473"/>
  <c r="E620" s="1"/>
  <c r="E632" s="1"/>
  <c r="E302"/>
  <c r="E577" s="1"/>
  <c r="E608" s="1"/>
  <c r="G462"/>
  <c r="G55"/>
  <c r="G443"/>
  <c r="G93"/>
  <c r="G461" i="4"/>
  <c r="G54"/>
  <c r="H384"/>
  <c r="I213"/>
  <c r="H214"/>
  <c r="I23"/>
  <c r="H24"/>
  <c r="H16" s="1"/>
  <c r="G469"/>
  <c r="H32"/>
  <c r="G33"/>
  <c r="G298"/>
  <c r="G299" s="1"/>
  <c r="G294" s="1"/>
  <c r="G263"/>
  <c r="G423"/>
  <c r="E378" i="3"/>
  <c r="E615" s="1"/>
  <c r="E627" s="1"/>
  <c r="E570"/>
  <c r="E601" s="1"/>
  <c r="F500"/>
  <c r="F245"/>
  <c r="H412" i="4"/>
  <c r="I260"/>
  <c r="H261"/>
  <c r="F264" i="3"/>
  <c r="F424"/>
  <c r="F509"/>
  <c r="F504" s="1"/>
  <c r="F276"/>
  <c r="F282"/>
  <c r="G337"/>
  <c r="G508"/>
  <c r="H280"/>
  <c r="G281"/>
  <c r="G169" i="2"/>
  <c r="G538"/>
  <c r="H537"/>
  <c r="I176"/>
  <c r="H177"/>
  <c r="F29"/>
  <c r="F471"/>
  <c r="F466" s="1"/>
  <c r="F35"/>
  <c r="F472" s="1"/>
  <c r="G470"/>
  <c r="H33"/>
  <c r="G34"/>
  <c r="E572"/>
  <c r="E603" s="1"/>
  <c r="E397"/>
  <c r="E616" s="1"/>
  <c r="E628" s="1"/>
  <c r="G527"/>
  <c r="H166"/>
  <c r="G167"/>
  <c r="H15" i="4"/>
  <c r="H9"/>
  <c r="E570" i="2"/>
  <c r="E601" s="1"/>
  <c r="E378"/>
  <c r="E615" s="1"/>
  <c r="E627" s="1"/>
  <c r="E340"/>
  <c r="H299" i="3"/>
  <c r="H300" s="1"/>
  <c r="H295" s="1"/>
  <c r="I14"/>
  <c r="H15"/>
  <c r="G404"/>
  <c r="H81"/>
  <c r="G82"/>
  <c r="F573"/>
  <c r="F604" s="1"/>
  <c r="F530"/>
  <c r="F623" s="1"/>
  <c r="F635" s="1"/>
  <c r="G47" i="4"/>
  <c r="G451"/>
  <c r="G446" s="1"/>
  <c r="G53"/>
  <c r="G452" s="1"/>
  <c r="H450"/>
  <c r="I51"/>
  <c r="H52"/>
  <c r="H142"/>
  <c r="H356"/>
  <c r="H351" s="1"/>
  <c r="H148"/>
  <c r="H357" s="1"/>
  <c r="I355"/>
  <c r="J146"/>
  <c r="I147"/>
  <c r="G199"/>
  <c r="G375"/>
  <c r="G370" s="1"/>
  <c r="G205"/>
  <c r="G376" s="1"/>
  <c r="H374"/>
  <c r="I203"/>
  <c r="H204"/>
  <c r="G237"/>
  <c r="G489"/>
  <c r="G484" s="1"/>
  <c r="G243"/>
  <c r="G490" s="1"/>
  <c r="H488"/>
  <c r="I241"/>
  <c r="H242"/>
  <c r="H536"/>
  <c r="I175"/>
  <c r="H176"/>
  <c r="F491"/>
  <c r="F620" s="1"/>
  <c r="F632" s="1"/>
  <c r="F574"/>
  <c r="F605" s="1"/>
  <c r="G480"/>
  <c r="G35"/>
  <c r="E568" i="2"/>
  <c r="E599" s="1"/>
  <c r="E454"/>
  <c r="E619" s="1"/>
  <c r="E631" s="1"/>
  <c r="E302"/>
  <c r="E577" s="1"/>
  <c r="E608" s="1"/>
  <c r="F462"/>
  <c r="F55"/>
  <c r="E453" i="3"/>
  <c r="E301"/>
  <c r="H238"/>
  <c r="H490"/>
  <c r="H485" s="1"/>
  <c r="H244"/>
  <c r="H491" s="1"/>
  <c r="I489"/>
  <c r="J242"/>
  <c r="I243"/>
  <c r="G480"/>
  <c r="H43"/>
  <c r="G44"/>
  <c r="F568"/>
  <c r="F599" s="1"/>
  <c r="F454"/>
  <c r="F619" s="1"/>
  <c r="F631" s="1"/>
  <c r="G395"/>
  <c r="G390" s="1"/>
  <c r="G73"/>
  <c r="G396" s="1"/>
  <c r="G67"/>
  <c r="H366"/>
  <c r="I157"/>
  <c r="H158"/>
  <c r="E568" i="4"/>
  <c r="E599" s="1"/>
  <c r="E434"/>
  <c r="E617" s="1"/>
  <c r="E629" s="1"/>
  <c r="F453"/>
  <c r="F618" s="1"/>
  <c r="F630" s="1"/>
  <c r="F567"/>
  <c r="F598" s="1"/>
  <c r="F366"/>
  <c r="F149"/>
  <c r="G385" i="3"/>
  <c r="H214"/>
  <c r="G215"/>
  <c r="E492"/>
  <c r="E621" s="1"/>
  <c r="E633" s="1"/>
  <c r="E575"/>
  <c r="E606" s="1"/>
  <c r="F519"/>
  <c r="F283"/>
  <c r="G507" i="4"/>
  <c r="H279"/>
  <c r="G336"/>
  <c r="G280"/>
  <c r="F317"/>
  <c r="F318" s="1"/>
  <c r="F313" s="1"/>
  <c r="F337"/>
  <c r="F332" s="1"/>
  <c r="D314" i="2"/>
  <c r="W90" i="1"/>
  <c r="W89"/>
  <c r="W88"/>
  <c r="W87"/>
  <c r="W86"/>
  <c r="W85"/>
  <c r="W84"/>
  <c r="W83"/>
  <c r="W82"/>
  <c r="W81"/>
  <c r="W80"/>
  <c r="W79"/>
  <c r="W78"/>
  <c r="W77"/>
  <c r="W76"/>
  <c r="W75"/>
  <c r="W74"/>
  <c r="W73"/>
  <c r="W72"/>
  <c r="W71"/>
  <c r="W70"/>
  <c r="W69"/>
  <c r="H308" i="4" l="1"/>
  <c r="H309" s="1"/>
  <c r="F301" i="3"/>
  <c r="E636"/>
  <c r="G508" i="4"/>
  <c r="G503" s="1"/>
  <c r="G275"/>
  <c r="G281"/>
  <c r="H336"/>
  <c r="H507"/>
  <c r="I279"/>
  <c r="H280"/>
  <c r="F574" i="3"/>
  <c r="F605" s="1"/>
  <c r="F511"/>
  <c r="F622" s="1"/>
  <c r="F634" s="1"/>
  <c r="F340"/>
  <c r="G386"/>
  <c r="G207"/>
  <c r="I366"/>
  <c r="J157"/>
  <c r="I158"/>
  <c r="H480"/>
  <c r="I43"/>
  <c r="H44"/>
  <c r="I490"/>
  <c r="I485" s="1"/>
  <c r="I244"/>
  <c r="I491" s="1"/>
  <c r="I238"/>
  <c r="F454" i="2"/>
  <c r="F619" s="1"/>
  <c r="F631" s="1"/>
  <c r="F568"/>
  <c r="F599" s="1"/>
  <c r="F302"/>
  <c r="F577" s="1"/>
  <c r="F608" s="1"/>
  <c r="I536" i="4"/>
  <c r="J175"/>
  <c r="I176"/>
  <c r="H489"/>
  <c r="H484" s="1"/>
  <c r="H243"/>
  <c r="H490" s="1"/>
  <c r="H237"/>
  <c r="H375"/>
  <c r="H370" s="1"/>
  <c r="H205"/>
  <c r="H376" s="1"/>
  <c r="H199"/>
  <c r="I356"/>
  <c r="I351" s="1"/>
  <c r="I148"/>
  <c r="I357" s="1"/>
  <c r="I142"/>
  <c r="H451"/>
  <c r="H446" s="1"/>
  <c r="H53"/>
  <c r="H452" s="1"/>
  <c r="H47"/>
  <c r="G405" i="3"/>
  <c r="G74"/>
  <c r="J14"/>
  <c r="I15"/>
  <c r="E579" i="2"/>
  <c r="E610" s="1"/>
  <c r="E321"/>
  <c r="E578" s="1"/>
  <c r="E609" s="1"/>
  <c r="H527"/>
  <c r="I166"/>
  <c r="H167"/>
  <c r="G471"/>
  <c r="G466" s="1"/>
  <c r="G35"/>
  <c r="G472" s="1"/>
  <c r="G29"/>
  <c r="H538"/>
  <c r="H169"/>
  <c r="G573"/>
  <c r="G604" s="1"/>
  <c r="G530"/>
  <c r="G623" s="1"/>
  <c r="G635" s="1"/>
  <c r="H508" i="3"/>
  <c r="I280"/>
  <c r="H337"/>
  <c r="H281"/>
  <c r="G318"/>
  <c r="G319" s="1"/>
  <c r="G314" s="1"/>
  <c r="G338"/>
  <c r="G333" s="1"/>
  <c r="H413" i="4"/>
  <c r="H408" s="1"/>
  <c r="H256"/>
  <c r="H262"/>
  <c r="H414" s="1"/>
  <c r="G575"/>
  <c r="G606" s="1"/>
  <c r="G415"/>
  <c r="G616" s="1"/>
  <c r="G628" s="1"/>
  <c r="G470"/>
  <c r="G465" s="1"/>
  <c r="G34"/>
  <c r="G28"/>
  <c r="I24"/>
  <c r="I16" s="1"/>
  <c r="J23"/>
  <c r="I384"/>
  <c r="J213"/>
  <c r="I214"/>
  <c r="G567"/>
  <c r="G598" s="1"/>
  <c r="G453"/>
  <c r="G618" s="1"/>
  <c r="G630" s="1"/>
  <c r="G569" i="3"/>
  <c r="G600" s="1"/>
  <c r="G435"/>
  <c r="G618" s="1"/>
  <c r="G630" s="1"/>
  <c r="G454"/>
  <c r="G619" s="1"/>
  <c r="G631" s="1"/>
  <c r="G568"/>
  <c r="G599" s="1"/>
  <c r="K204"/>
  <c r="J375"/>
  <c r="J205"/>
  <c r="I442" i="2"/>
  <c r="J100"/>
  <c r="I101"/>
  <c r="G433"/>
  <c r="G428" s="1"/>
  <c r="G92"/>
  <c r="G434" s="1"/>
  <c r="G86"/>
  <c r="G452" i="3"/>
  <c r="G447" s="1"/>
  <c r="G48"/>
  <c r="G54"/>
  <c r="G453" s="1"/>
  <c r="I375" i="2"/>
  <c r="J204"/>
  <c r="I205"/>
  <c r="I157"/>
  <c r="H366"/>
  <c r="H158"/>
  <c r="I356"/>
  <c r="J147"/>
  <c r="I148"/>
  <c r="H149"/>
  <c r="H358" s="1"/>
  <c r="H357"/>
  <c r="H352" s="1"/>
  <c r="H143"/>
  <c r="I129"/>
  <c r="J128"/>
  <c r="G574" i="4"/>
  <c r="G605" s="1"/>
  <c r="G491"/>
  <c r="G620" s="1"/>
  <c r="G632" s="1"/>
  <c r="G404"/>
  <c r="G73"/>
  <c r="H413" i="3"/>
  <c r="I261"/>
  <c r="H262"/>
  <c r="H538"/>
  <c r="H169"/>
  <c r="H432"/>
  <c r="I90"/>
  <c r="H91"/>
  <c r="G328" i="2"/>
  <c r="G329" s="1"/>
  <c r="G348"/>
  <c r="H385"/>
  <c r="H347"/>
  <c r="H309"/>
  <c r="H310" s="1"/>
  <c r="I214"/>
  <c r="H215"/>
  <c r="G112"/>
  <c r="G405"/>
  <c r="F572"/>
  <c r="F603" s="1"/>
  <c r="F397"/>
  <c r="F616" s="1"/>
  <c r="F628" s="1"/>
  <c r="I25"/>
  <c r="I17" s="1"/>
  <c r="J24"/>
  <c r="J14"/>
  <c r="I15"/>
  <c r="F338" i="4"/>
  <c r="F509"/>
  <c r="G283" i="3"/>
  <c r="G519"/>
  <c r="H518"/>
  <c r="H347"/>
  <c r="H348" s="1"/>
  <c r="I290"/>
  <c r="H291"/>
  <c r="F570"/>
  <c r="F601" s="1"/>
  <c r="F378"/>
  <c r="F615" s="1"/>
  <c r="F627" s="1"/>
  <c r="G366" i="4"/>
  <c r="G149"/>
  <c r="I394" i="3"/>
  <c r="J71"/>
  <c r="I72"/>
  <c r="F567"/>
  <c r="F598" s="1"/>
  <c r="F473"/>
  <c r="F620" s="1"/>
  <c r="F632" s="1"/>
  <c r="F302"/>
  <c r="F577" s="1"/>
  <c r="F608" s="1"/>
  <c r="H461" i="2"/>
  <c r="I62"/>
  <c r="H63"/>
  <c r="G462"/>
  <c r="G55"/>
  <c r="I479" i="4"/>
  <c r="J42"/>
  <c r="I43"/>
  <c r="G572"/>
  <c r="G603" s="1"/>
  <c r="G529"/>
  <c r="G622" s="1"/>
  <c r="G634" s="1"/>
  <c r="G518"/>
  <c r="G282"/>
  <c r="G528" i="3"/>
  <c r="G523" s="1"/>
  <c r="G168"/>
  <c r="G529" s="1"/>
  <c r="G162"/>
  <c r="F397"/>
  <c r="F616" s="1"/>
  <c r="F628" s="1"/>
  <c r="F572"/>
  <c r="F603" s="1"/>
  <c r="I9" i="4"/>
  <c r="I15"/>
  <c r="G424" i="3"/>
  <c r="G264"/>
  <c r="H499"/>
  <c r="I252"/>
  <c r="H253"/>
  <c r="H423" i="4"/>
  <c r="H263"/>
  <c r="F471"/>
  <c r="F300"/>
  <c r="I460"/>
  <c r="J61"/>
  <c r="I62"/>
  <c r="G442"/>
  <c r="G92"/>
  <c r="F568"/>
  <c r="F599" s="1"/>
  <c r="F434"/>
  <c r="F617" s="1"/>
  <c r="F629" s="1"/>
  <c r="I442" i="3"/>
  <c r="J100"/>
  <c r="I101"/>
  <c r="H462"/>
  <c r="H55"/>
  <c r="G377" i="2"/>
  <c r="H452"/>
  <c r="H447" s="1"/>
  <c r="H54"/>
  <c r="H48"/>
  <c r="G432" i="4"/>
  <c r="G427" s="1"/>
  <c r="G85"/>
  <c r="G91"/>
  <c r="G433" s="1"/>
  <c r="I498"/>
  <c r="J251"/>
  <c r="I252"/>
  <c r="F396"/>
  <c r="F615" s="1"/>
  <c r="F627" s="1"/>
  <c r="F571"/>
  <c r="F602" s="1"/>
  <c r="F301"/>
  <c r="F576" s="1"/>
  <c r="F607" s="1"/>
  <c r="E578"/>
  <c r="E609" s="1"/>
  <c r="E320"/>
  <c r="E577" s="1"/>
  <c r="E608" s="1"/>
  <c r="H527"/>
  <c r="H522" s="1"/>
  <c r="H167"/>
  <c r="H528" s="1"/>
  <c r="H161"/>
  <c r="I394"/>
  <c r="I389" s="1"/>
  <c r="I72"/>
  <c r="I395" s="1"/>
  <c r="I66"/>
  <c r="G530" i="3"/>
  <c r="G623" s="1"/>
  <c r="G635" s="1"/>
  <c r="G573"/>
  <c r="G604" s="1"/>
  <c r="I470"/>
  <c r="J33"/>
  <c r="I34"/>
  <c r="F378" i="2"/>
  <c r="F615" s="1"/>
  <c r="F627" s="1"/>
  <c r="F570"/>
  <c r="F601" s="1"/>
  <c r="F340"/>
  <c r="G395"/>
  <c r="G390" s="1"/>
  <c r="G73"/>
  <c r="G396" s="1"/>
  <c r="G67"/>
  <c r="I480"/>
  <c r="J43"/>
  <c r="I44"/>
  <c r="H481"/>
  <c r="H36"/>
  <c r="J147" i="3"/>
  <c r="I356"/>
  <c r="I148"/>
  <c r="E320"/>
  <c r="F301" i="2"/>
  <c r="F339"/>
  <c r="E636"/>
  <c r="G317" i="4"/>
  <c r="G318" s="1"/>
  <c r="G313" s="1"/>
  <c r="G337"/>
  <c r="G332" s="1"/>
  <c r="H385" i="3"/>
  <c r="I214"/>
  <c r="H215"/>
  <c r="F570" i="4"/>
  <c r="F601" s="1"/>
  <c r="F358"/>
  <c r="F613" s="1"/>
  <c r="F625" s="1"/>
  <c r="H367" i="3"/>
  <c r="H150"/>
  <c r="G481"/>
  <c r="G36"/>
  <c r="K242"/>
  <c r="J489"/>
  <c r="J243"/>
  <c r="G566" i="4"/>
  <c r="G597" s="1"/>
  <c r="G472"/>
  <c r="G619" s="1"/>
  <c r="G631" s="1"/>
  <c r="H537"/>
  <c r="H168"/>
  <c r="J241"/>
  <c r="I488"/>
  <c r="I242"/>
  <c r="J203"/>
  <c r="I374"/>
  <c r="I204"/>
  <c r="K146"/>
  <c r="J355"/>
  <c r="J147"/>
  <c r="J51"/>
  <c r="I450"/>
  <c r="I52"/>
  <c r="H404" i="3"/>
  <c r="I81"/>
  <c r="H82"/>
  <c r="H10"/>
  <c r="H16"/>
  <c r="G168" i="2"/>
  <c r="G529" s="1"/>
  <c r="G528"/>
  <c r="G523" s="1"/>
  <c r="G162"/>
  <c r="I33"/>
  <c r="I299" s="1"/>
  <c r="I300" s="1"/>
  <c r="H470"/>
  <c r="H34"/>
  <c r="J176"/>
  <c r="I537"/>
  <c r="I177"/>
  <c r="G282" i="3"/>
  <c r="G509"/>
  <c r="G504" s="1"/>
  <c r="G276"/>
  <c r="F510"/>
  <c r="F339"/>
  <c r="F576"/>
  <c r="F607" s="1"/>
  <c r="F416"/>
  <c r="F617" s="1"/>
  <c r="F629" s="1"/>
  <c r="I412" i="4"/>
  <c r="J260"/>
  <c r="I261"/>
  <c r="F575" i="3"/>
  <c r="F606" s="1"/>
  <c r="F492"/>
  <c r="F621" s="1"/>
  <c r="F633" s="1"/>
  <c r="H469" i="4"/>
  <c r="I32"/>
  <c r="H33"/>
  <c r="H298"/>
  <c r="H299" s="1"/>
  <c r="H294" s="1"/>
  <c r="H385"/>
  <c r="H206"/>
  <c r="I376" i="3"/>
  <c r="I371" s="1"/>
  <c r="I206"/>
  <c r="I377" s="1"/>
  <c r="I200"/>
  <c r="H443" i="2"/>
  <c r="H93"/>
  <c r="I90"/>
  <c r="H432"/>
  <c r="H91"/>
  <c r="H451" i="3"/>
  <c r="I52"/>
  <c r="H53"/>
  <c r="H376" i="2"/>
  <c r="H371" s="1"/>
  <c r="H200"/>
  <c r="H206"/>
  <c r="G367"/>
  <c r="G150"/>
  <c r="F571"/>
  <c r="F602" s="1"/>
  <c r="F359"/>
  <c r="F614" s="1"/>
  <c r="F626" s="1"/>
  <c r="H124"/>
  <c r="H130"/>
  <c r="H403" i="4"/>
  <c r="I80"/>
  <c r="H81"/>
  <c r="G414" i="3"/>
  <c r="G409" s="1"/>
  <c r="G257"/>
  <c r="G263"/>
  <c r="G415" s="1"/>
  <c r="I537"/>
  <c r="J176"/>
  <c r="I177"/>
  <c r="G433"/>
  <c r="G428" s="1"/>
  <c r="G86"/>
  <c r="G92"/>
  <c r="G434" s="1"/>
  <c r="G207" i="2"/>
  <c r="G386"/>
  <c r="I119"/>
  <c r="H404"/>
  <c r="H120"/>
  <c r="G567"/>
  <c r="G598" s="1"/>
  <c r="G473"/>
  <c r="G620" s="1"/>
  <c r="G632" s="1"/>
  <c r="H16"/>
  <c r="H10"/>
  <c r="E579" i="3"/>
  <c r="E610" s="1"/>
  <c r="E321"/>
  <c r="E578" s="1"/>
  <c r="E609" s="1"/>
  <c r="H365" i="4"/>
  <c r="I156"/>
  <c r="H157"/>
  <c r="G571" i="3"/>
  <c r="G602" s="1"/>
  <c r="G359"/>
  <c r="G614" s="1"/>
  <c r="G626" s="1"/>
  <c r="H395"/>
  <c r="H390" s="1"/>
  <c r="H67"/>
  <c r="H73"/>
  <c r="H396" s="1"/>
  <c r="H480" i="4"/>
  <c r="H35"/>
  <c r="H346"/>
  <c r="H347" s="1"/>
  <c r="I289"/>
  <c r="H517"/>
  <c r="H290"/>
  <c r="F339"/>
  <c r="F573"/>
  <c r="F604" s="1"/>
  <c r="F510"/>
  <c r="F621" s="1"/>
  <c r="F633" s="1"/>
  <c r="I166" i="3"/>
  <c r="H527"/>
  <c r="H167"/>
  <c r="K13" i="4"/>
  <c r="J14"/>
  <c r="I271" i="3"/>
  <c r="H423"/>
  <c r="H309"/>
  <c r="H310" s="1"/>
  <c r="H272"/>
  <c r="G500"/>
  <c r="G245"/>
  <c r="J270" i="4"/>
  <c r="I422"/>
  <c r="I271"/>
  <c r="G569"/>
  <c r="G600" s="1"/>
  <c r="G377"/>
  <c r="G614" s="1"/>
  <c r="G626" s="1"/>
  <c r="H461"/>
  <c r="H54"/>
  <c r="I99"/>
  <c r="H441"/>
  <c r="H100"/>
  <c r="H443" i="3"/>
  <c r="H93"/>
  <c r="I461"/>
  <c r="J62"/>
  <c r="I63"/>
  <c r="G569" i="2"/>
  <c r="G600" s="1"/>
  <c r="G435"/>
  <c r="G618" s="1"/>
  <c r="G630" s="1"/>
  <c r="J52"/>
  <c r="I451"/>
  <c r="I53"/>
  <c r="H431" i="4"/>
  <c r="I89"/>
  <c r="H90"/>
  <c r="H499"/>
  <c r="H244"/>
  <c r="J165"/>
  <c r="I526"/>
  <c r="I166"/>
  <c r="K70"/>
  <c r="J393"/>
  <c r="J71"/>
  <c r="H471" i="3"/>
  <c r="H466" s="1"/>
  <c r="H35"/>
  <c r="H472" s="1"/>
  <c r="H29"/>
  <c r="I71" i="2"/>
  <c r="H394"/>
  <c r="H72"/>
  <c r="H357" i="3"/>
  <c r="H352" s="1"/>
  <c r="H149"/>
  <c r="H358" s="1"/>
  <c r="H143"/>
  <c r="H337" i="2"/>
  <c r="H299"/>
  <c r="H300" s="1"/>
  <c r="H295" s="1"/>
  <c r="E635" i="4"/>
  <c r="G301" i="2" l="1"/>
  <c r="F320" i="3"/>
  <c r="F636"/>
  <c r="G302" i="2"/>
  <c r="G577" s="1"/>
  <c r="G608" s="1"/>
  <c r="F636"/>
  <c r="I295"/>
  <c r="J66" i="4"/>
  <c r="J394"/>
  <c r="J389" s="1"/>
  <c r="J72"/>
  <c r="J395" s="1"/>
  <c r="K393"/>
  <c r="L70"/>
  <c r="K71"/>
  <c r="H91"/>
  <c r="H433" s="1"/>
  <c r="H432"/>
  <c r="H427" s="1"/>
  <c r="H85"/>
  <c r="H453"/>
  <c r="H618" s="1"/>
  <c r="H630" s="1"/>
  <c r="H567"/>
  <c r="H598" s="1"/>
  <c r="I263"/>
  <c r="I423"/>
  <c r="H264" i="3"/>
  <c r="H424"/>
  <c r="F578" i="4"/>
  <c r="F609" s="1"/>
  <c r="F320"/>
  <c r="F577" s="1"/>
  <c r="F608" s="1"/>
  <c r="J537" i="3"/>
  <c r="K176"/>
  <c r="J177"/>
  <c r="I403" i="4"/>
  <c r="J80"/>
  <c r="I81"/>
  <c r="G571" i="2"/>
  <c r="G602" s="1"/>
  <c r="G359"/>
  <c r="G614" s="1"/>
  <c r="G626" s="1"/>
  <c r="H377"/>
  <c r="I451" i="3"/>
  <c r="J52"/>
  <c r="I53"/>
  <c r="H86" i="2"/>
  <c r="H433"/>
  <c r="H428" s="1"/>
  <c r="H92"/>
  <c r="H434" s="1"/>
  <c r="I432"/>
  <c r="J90"/>
  <c r="I91"/>
  <c r="H377" i="4"/>
  <c r="H614" s="1"/>
  <c r="H626" s="1"/>
  <c r="H569"/>
  <c r="H600" s="1"/>
  <c r="I469"/>
  <c r="J32"/>
  <c r="I33"/>
  <c r="I298"/>
  <c r="I299" s="1"/>
  <c r="I294" s="1"/>
  <c r="I262"/>
  <c r="I414" s="1"/>
  <c r="I413"/>
  <c r="I408" s="1"/>
  <c r="I256"/>
  <c r="I169" i="2"/>
  <c r="I538"/>
  <c r="J537"/>
  <c r="K176"/>
  <c r="J177"/>
  <c r="I404" i="3"/>
  <c r="J81"/>
  <c r="I82"/>
  <c r="I47" i="4"/>
  <c r="I451"/>
  <c r="I446" s="1"/>
  <c r="I53"/>
  <c r="I452" s="1"/>
  <c r="J450"/>
  <c r="K51"/>
  <c r="J52"/>
  <c r="I199"/>
  <c r="I375"/>
  <c r="I370" s="1"/>
  <c r="I205"/>
  <c r="I376" s="1"/>
  <c r="J374"/>
  <c r="K203"/>
  <c r="J204"/>
  <c r="H529"/>
  <c r="H622" s="1"/>
  <c r="H634" s="1"/>
  <c r="H572"/>
  <c r="H603" s="1"/>
  <c r="J238" i="3"/>
  <c r="J490"/>
  <c r="J485" s="1"/>
  <c r="J244"/>
  <c r="J491" s="1"/>
  <c r="K489"/>
  <c r="L242"/>
  <c r="K243"/>
  <c r="I385"/>
  <c r="J214"/>
  <c r="I215"/>
  <c r="H567" i="2"/>
  <c r="H598" s="1"/>
  <c r="H473"/>
  <c r="H620" s="1"/>
  <c r="H632" s="1"/>
  <c r="I481"/>
  <c r="I36"/>
  <c r="F321"/>
  <c r="F578" s="1"/>
  <c r="F609" s="1"/>
  <c r="F579"/>
  <c r="F610" s="1"/>
  <c r="J470" i="3"/>
  <c r="K33"/>
  <c r="J34"/>
  <c r="J498" i="4"/>
  <c r="K251"/>
  <c r="J252"/>
  <c r="H568" i="3"/>
  <c r="H599" s="1"/>
  <c r="H454"/>
  <c r="H619" s="1"/>
  <c r="H631" s="1"/>
  <c r="I443"/>
  <c r="I93"/>
  <c r="J460" i="4"/>
  <c r="K61"/>
  <c r="J62"/>
  <c r="H415"/>
  <c r="H616" s="1"/>
  <c r="H628" s="1"/>
  <c r="H575"/>
  <c r="H606" s="1"/>
  <c r="H500" i="3"/>
  <c r="H245"/>
  <c r="G573" i="4"/>
  <c r="G604" s="1"/>
  <c r="G510"/>
  <c r="G621" s="1"/>
  <c r="G633" s="1"/>
  <c r="G339"/>
  <c r="I480"/>
  <c r="I35"/>
  <c r="I63" i="2"/>
  <c r="I461"/>
  <c r="J62"/>
  <c r="J394" i="3"/>
  <c r="K71"/>
  <c r="J72"/>
  <c r="G570" i="4"/>
  <c r="G601" s="1"/>
  <c r="G358"/>
  <c r="G613" s="1"/>
  <c r="G625" s="1"/>
  <c r="H519" i="3"/>
  <c r="H283"/>
  <c r="I10" i="2"/>
  <c r="I16"/>
  <c r="G572"/>
  <c r="G603" s="1"/>
  <c r="G397"/>
  <c r="G616" s="1"/>
  <c r="G628" s="1"/>
  <c r="I309"/>
  <c r="I310" s="1"/>
  <c r="J214"/>
  <c r="I385"/>
  <c r="I347"/>
  <c r="I215"/>
  <c r="H328"/>
  <c r="H329" s="1"/>
  <c r="H348"/>
  <c r="H433" i="3"/>
  <c r="H428" s="1"/>
  <c r="H92"/>
  <c r="H434" s="1"/>
  <c r="H86"/>
  <c r="I413"/>
  <c r="J261"/>
  <c r="I262"/>
  <c r="G396" i="4"/>
  <c r="G615" s="1"/>
  <c r="G627" s="1"/>
  <c r="G571"/>
  <c r="G602" s="1"/>
  <c r="K128" i="2"/>
  <c r="J129"/>
  <c r="J148"/>
  <c r="J356"/>
  <c r="K147"/>
  <c r="H150"/>
  <c r="H367"/>
  <c r="I366"/>
  <c r="J157"/>
  <c r="I158"/>
  <c r="J375"/>
  <c r="K204"/>
  <c r="J205"/>
  <c r="J442"/>
  <c r="K100"/>
  <c r="J101"/>
  <c r="J200" i="3"/>
  <c r="J376"/>
  <c r="J371" s="1"/>
  <c r="J206"/>
  <c r="J377" s="1"/>
  <c r="K375"/>
  <c r="L204"/>
  <c r="K205"/>
  <c r="J384" i="4"/>
  <c r="K213"/>
  <c r="J214"/>
  <c r="K23"/>
  <c r="J24"/>
  <c r="J16" s="1"/>
  <c r="H509" i="3"/>
  <c r="H504" s="1"/>
  <c r="H276"/>
  <c r="H282"/>
  <c r="I337"/>
  <c r="I508"/>
  <c r="J280"/>
  <c r="I281"/>
  <c r="H530" i="2"/>
  <c r="H623" s="1"/>
  <c r="H635" s="1"/>
  <c r="H573"/>
  <c r="H604" s="1"/>
  <c r="I167"/>
  <c r="I527"/>
  <c r="J166"/>
  <c r="I16" i="3"/>
  <c r="I10"/>
  <c r="J536" i="4"/>
  <c r="K175"/>
  <c r="J176"/>
  <c r="H481" i="3"/>
  <c r="H36"/>
  <c r="J366"/>
  <c r="K157"/>
  <c r="J158"/>
  <c r="G378"/>
  <c r="G615" s="1"/>
  <c r="G627" s="1"/>
  <c r="G570"/>
  <c r="G601" s="1"/>
  <c r="F579"/>
  <c r="F610" s="1"/>
  <c r="F321"/>
  <c r="F578" s="1"/>
  <c r="F609" s="1"/>
  <c r="I507" i="4"/>
  <c r="J279"/>
  <c r="I336"/>
  <c r="I280"/>
  <c r="H317"/>
  <c r="H318" s="1"/>
  <c r="H313" s="1"/>
  <c r="H337"/>
  <c r="H332" s="1"/>
  <c r="H453" i="2"/>
  <c r="G339"/>
  <c r="I299" i="3"/>
  <c r="I300" s="1"/>
  <c r="I295" s="1"/>
  <c r="G301" i="4"/>
  <c r="G576" s="1"/>
  <c r="G607" s="1"/>
  <c r="H67" i="2"/>
  <c r="H395"/>
  <c r="H390" s="1"/>
  <c r="H73"/>
  <c r="H396" s="1"/>
  <c r="I394"/>
  <c r="J71"/>
  <c r="I72"/>
  <c r="H491" i="4"/>
  <c r="H620" s="1"/>
  <c r="H632" s="1"/>
  <c r="H574"/>
  <c r="H605" s="1"/>
  <c r="I462" i="3"/>
  <c r="I55"/>
  <c r="G492"/>
  <c r="G621" s="1"/>
  <c r="G633" s="1"/>
  <c r="G575"/>
  <c r="G606" s="1"/>
  <c r="J15" i="4"/>
  <c r="J9"/>
  <c r="H366"/>
  <c r="H149"/>
  <c r="H318" i="2"/>
  <c r="H319" s="1"/>
  <c r="H314" s="1"/>
  <c r="H338"/>
  <c r="H333" s="1"/>
  <c r="I161" i="4"/>
  <c r="I527"/>
  <c r="I522" s="1"/>
  <c r="I167"/>
  <c r="I528" s="1"/>
  <c r="J526"/>
  <c r="K165"/>
  <c r="J166"/>
  <c r="I431"/>
  <c r="J89"/>
  <c r="I90"/>
  <c r="I48" i="2"/>
  <c r="I452"/>
  <c r="I447" s="1"/>
  <c r="I54"/>
  <c r="J451"/>
  <c r="K52"/>
  <c r="J53"/>
  <c r="J461" i="3"/>
  <c r="K62"/>
  <c r="J63"/>
  <c r="H569"/>
  <c r="H600" s="1"/>
  <c r="H435"/>
  <c r="H618" s="1"/>
  <c r="H630" s="1"/>
  <c r="H92" i="4"/>
  <c r="H442"/>
  <c r="I441"/>
  <c r="J99"/>
  <c r="I100"/>
  <c r="J422"/>
  <c r="K270"/>
  <c r="J271"/>
  <c r="I423" i="3"/>
  <c r="I309"/>
  <c r="I310" s="1"/>
  <c r="J271"/>
  <c r="I272"/>
  <c r="L13" i="4"/>
  <c r="K14"/>
  <c r="H162" i="3"/>
  <c r="H528"/>
  <c r="H523" s="1"/>
  <c r="H168"/>
  <c r="H529" s="1"/>
  <c r="I527"/>
  <c r="J166"/>
  <c r="I167"/>
  <c r="H282" i="4"/>
  <c r="H518"/>
  <c r="I517"/>
  <c r="I346"/>
  <c r="I347" s="1"/>
  <c r="J289"/>
  <c r="I290"/>
  <c r="H566"/>
  <c r="H597" s="1"/>
  <c r="H472"/>
  <c r="H619" s="1"/>
  <c r="H631" s="1"/>
  <c r="I365"/>
  <c r="J156"/>
  <c r="J308" s="1"/>
  <c r="J309" s="1"/>
  <c r="I157"/>
  <c r="H112" i="2"/>
  <c r="H405"/>
  <c r="I404"/>
  <c r="J119"/>
  <c r="I120"/>
  <c r="G570"/>
  <c r="G601" s="1"/>
  <c r="G378"/>
  <c r="G615" s="1"/>
  <c r="G627" s="1"/>
  <c r="G340"/>
  <c r="I538" i="3"/>
  <c r="I169"/>
  <c r="H404" i="4"/>
  <c r="H73"/>
  <c r="H452" i="3"/>
  <c r="H447" s="1"/>
  <c r="H54"/>
  <c r="H453" s="1"/>
  <c r="H48"/>
  <c r="H569" i="2"/>
  <c r="H600" s="1"/>
  <c r="H435"/>
  <c r="H618" s="1"/>
  <c r="H630" s="1"/>
  <c r="H470" i="4"/>
  <c r="H465" s="1"/>
  <c r="H28"/>
  <c r="H34"/>
  <c r="J412"/>
  <c r="K260"/>
  <c r="J261"/>
  <c r="G339" i="3"/>
  <c r="G510"/>
  <c r="H29" i="2"/>
  <c r="H471"/>
  <c r="H466" s="1"/>
  <c r="H35"/>
  <c r="H472" s="1"/>
  <c r="I470"/>
  <c r="J33"/>
  <c r="I34"/>
  <c r="H405" i="3"/>
  <c r="H74"/>
  <c r="J142" i="4"/>
  <c r="J356"/>
  <c r="J351" s="1"/>
  <c r="J148"/>
  <c r="J357" s="1"/>
  <c r="K355"/>
  <c r="L146"/>
  <c r="K147"/>
  <c r="I237"/>
  <c r="I489"/>
  <c r="I484" s="1"/>
  <c r="I243"/>
  <c r="I490" s="1"/>
  <c r="J488"/>
  <c r="K241"/>
  <c r="J242"/>
  <c r="G567" i="3"/>
  <c r="G598" s="1"/>
  <c r="G473"/>
  <c r="G620" s="1"/>
  <c r="G632" s="1"/>
  <c r="G302"/>
  <c r="G577" s="1"/>
  <c r="G608" s="1"/>
  <c r="H571"/>
  <c r="H602" s="1"/>
  <c r="H359"/>
  <c r="H614" s="1"/>
  <c r="H626" s="1"/>
  <c r="H386"/>
  <c r="H207"/>
  <c r="I143"/>
  <c r="I357"/>
  <c r="I352" s="1"/>
  <c r="I149"/>
  <c r="I358" s="1"/>
  <c r="J356"/>
  <c r="K147"/>
  <c r="J148"/>
  <c r="J44" i="2"/>
  <c r="J480"/>
  <c r="K43"/>
  <c r="I471" i="3"/>
  <c r="I466" s="1"/>
  <c r="I35"/>
  <c r="I472" s="1"/>
  <c r="I29"/>
  <c r="I499" i="4"/>
  <c r="I244"/>
  <c r="J442" i="3"/>
  <c r="K100"/>
  <c r="J101"/>
  <c r="G568" i="4"/>
  <c r="G599" s="1"/>
  <c r="G434"/>
  <c r="G617" s="1"/>
  <c r="G629" s="1"/>
  <c r="I461"/>
  <c r="I54"/>
  <c r="I499" i="3"/>
  <c r="J252"/>
  <c r="I253"/>
  <c r="G416"/>
  <c r="G617" s="1"/>
  <c r="G629" s="1"/>
  <c r="G576"/>
  <c r="G607" s="1"/>
  <c r="J479" i="4"/>
  <c r="K42"/>
  <c r="J43"/>
  <c r="G568" i="2"/>
  <c r="G599" s="1"/>
  <c r="G454"/>
  <c r="G619" s="1"/>
  <c r="G631" s="1"/>
  <c r="H462"/>
  <c r="H55"/>
  <c r="I395" i="3"/>
  <c r="I390" s="1"/>
  <c r="I73"/>
  <c r="I396" s="1"/>
  <c r="I67"/>
  <c r="I347"/>
  <c r="I348" s="1"/>
  <c r="J290"/>
  <c r="I518"/>
  <c r="I291"/>
  <c r="G340"/>
  <c r="G574"/>
  <c r="G605" s="1"/>
  <c r="G511"/>
  <c r="G622" s="1"/>
  <c r="G634" s="1"/>
  <c r="J299" i="2"/>
  <c r="J300" s="1"/>
  <c r="J295" s="1"/>
  <c r="K14"/>
  <c r="J15"/>
  <c r="K24"/>
  <c r="J25"/>
  <c r="J17" s="1"/>
  <c r="H386"/>
  <c r="H207"/>
  <c r="I432" i="3"/>
  <c r="J90"/>
  <c r="I91"/>
  <c r="H573"/>
  <c r="H604" s="1"/>
  <c r="H530"/>
  <c r="H623" s="1"/>
  <c r="H635" s="1"/>
  <c r="H263"/>
  <c r="H415" s="1"/>
  <c r="H414"/>
  <c r="H409" s="1"/>
  <c r="H257"/>
  <c r="I130" i="2"/>
  <c r="I124"/>
  <c r="I357"/>
  <c r="I352" s="1"/>
  <c r="I143"/>
  <c r="I149"/>
  <c r="I358" s="1"/>
  <c r="I206"/>
  <c r="I376"/>
  <c r="I371" s="1"/>
  <c r="I200"/>
  <c r="I443"/>
  <c r="I93"/>
  <c r="I385" i="4"/>
  <c r="I206"/>
  <c r="G471"/>
  <c r="G300"/>
  <c r="H318" i="3"/>
  <c r="H319" s="1"/>
  <c r="H314" s="1"/>
  <c r="H338"/>
  <c r="H333" s="1"/>
  <c r="H528" i="2"/>
  <c r="H523" s="1"/>
  <c r="H162"/>
  <c r="H168"/>
  <c r="H529" s="1"/>
  <c r="J299" i="3"/>
  <c r="J300" s="1"/>
  <c r="J295" s="1"/>
  <c r="K14"/>
  <c r="J15"/>
  <c r="G397"/>
  <c r="G616" s="1"/>
  <c r="G628" s="1"/>
  <c r="G572"/>
  <c r="G603" s="1"/>
  <c r="I537" i="4"/>
  <c r="I168"/>
  <c r="I480" i="3"/>
  <c r="J43"/>
  <c r="I44"/>
  <c r="I367"/>
  <c r="I150"/>
  <c r="H281" i="4"/>
  <c r="H508"/>
  <c r="H503" s="1"/>
  <c r="H275"/>
  <c r="G509"/>
  <c r="G338"/>
  <c r="G301" i="3"/>
  <c r="I308" i="4"/>
  <c r="I309" s="1"/>
  <c r="H301" i="3"/>
  <c r="F635" i="4"/>
  <c r="F320" i="2"/>
  <c r="F319" i="4"/>
  <c r="I337" i="2"/>
  <c r="G320" l="1"/>
  <c r="G319" i="4"/>
  <c r="G636" i="3"/>
  <c r="I453" i="2"/>
  <c r="I318"/>
  <c r="I319" s="1"/>
  <c r="I314" s="1"/>
  <c r="I338"/>
  <c r="I333" s="1"/>
  <c r="I572" i="4"/>
  <c r="I603" s="1"/>
  <c r="I529"/>
  <c r="I622" s="1"/>
  <c r="I634" s="1"/>
  <c r="J10" i="3"/>
  <c r="J16"/>
  <c r="I569" i="4"/>
  <c r="I600" s="1"/>
  <c r="I377"/>
  <c r="I614" s="1"/>
  <c r="I626" s="1"/>
  <c r="I569" i="2"/>
  <c r="I600" s="1"/>
  <c r="I435"/>
  <c r="I618" s="1"/>
  <c r="I630" s="1"/>
  <c r="I377"/>
  <c r="J432" i="3"/>
  <c r="K90"/>
  <c r="J91"/>
  <c r="H378" i="2"/>
  <c r="H615" s="1"/>
  <c r="H627" s="1"/>
  <c r="H570"/>
  <c r="H601" s="1"/>
  <c r="H340"/>
  <c r="J16"/>
  <c r="J10"/>
  <c r="I283" i="3"/>
  <c r="I519"/>
  <c r="J518"/>
  <c r="J347"/>
  <c r="J348" s="1"/>
  <c r="K290"/>
  <c r="J291"/>
  <c r="K479" i="4"/>
  <c r="L42"/>
  <c r="K43"/>
  <c r="I500" i="3"/>
  <c r="I245"/>
  <c r="K442"/>
  <c r="L100"/>
  <c r="K101"/>
  <c r="I574" i="4"/>
  <c r="I605" s="1"/>
  <c r="I491"/>
  <c r="I620" s="1"/>
  <c r="I632" s="1"/>
  <c r="J357" i="3"/>
  <c r="J352" s="1"/>
  <c r="J149"/>
  <c r="J358" s="1"/>
  <c r="J143"/>
  <c r="H570"/>
  <c r="H601" s="1"/>
  <c r="H378"/>
  <c r="H615" s="1"/>
  <c r="H627" s="1"/>
  <c r="L241" i="4"/>
  <c r="K488"/>
  <c r="K242"/>
  <c r="M146"/>
  <c r="L355"/>
  <c r="L147"/>
  <c r="K33" i="2"/>
  <c r="J470"/>
  <c r="J34"/>
  <c r="K412" i="4"/>
  <c r="L260"/>
  <c r="K261"/>
  <c r="H471"/>
  <c r="H300"/>
  <c r="H396"/>
  <c r="H615" s="1"/>
  <c r="H627" s="1"/>
  <c r="H571"/>
  <c r="H602" s="1"/>
  <c r="H301"/>
  <c r="H576" s="1"/>
  <c r="H607" s="1"/>
  <c r="I530" i="3"/>
  <c r="I623" s="1"/>
  <c r="I635" s="1"/>
  <c r="I573"/>
  <c r="I604" s="1"/>
  <c r="G579" i="2"/>
  <c r="G610" s="1"/>
  <c r="G321"/>
  <c r="G578" s="1"/>
  <c r="G609" s="1"/>
  <c r="K119"/>
  <c r="J404"/>
  <c r="J120"/>
  <c r="I366" i="4"/>
  <c r="I149"/>
  <c r="J346"/>
  <c r="J347" s="1"/>
  <c r="K289"/>
  <c r="J517"/>
  <c r="J290"/>
  <c r="H339"/>
  <c r="H573"/>
  <c r="H604" s="1"/>
  <c r="H510"/>
  <c r="H621" s="1"/>
  <c r="H633" s="1"/>
  <c r="K166" i="3"/>
  <c r="J527"/>
  <c r="J167"/>
  <c r="M13" i="4"/>
  <c r="L14"/>
  <c r="I424" i="3"/>
  <c r="I264"/>
  <c r="J423" i="4"/>
  <c r="J263"/>
  <c r="I442"/>
  <c r="I92"/>
  <c r="H568"/>
  <c r="H599" s="1"/>
  <c r="H434"/>
  <c r="H617" s="1"/>
  <c r="H629" s="1"/>
  <c r="K461" i="3"/>
  <c r="L62"/>
  <c r="K63"/>
  <c r="J452" i="2"/>
  <c r="J447" s="1"/>
  <c r="J54"/>
  <c r="J48"/>
  <c r="I432" i="4"/>
  <c r="I427" s="1"/>
  <c r="I85"/>
  <c r="I91"/>
  <c r="I433" s="1"/>
  <c r="L165"/>
  <c r="K526"/>
  <c r="K166"/>
  <c r="K71" i="2"/>
  <c r="J394"/>
  <c r="J72"/>
  <c r="I508" i="4"/>
  <c r="I503" s="1"/>
  <c r="I275"/>
  <c r="I281"/>
  <c r="J336"/>
  <c r="J507"/>
  <c r="K279"/>
  <c r="J280"/>
  <c r="J367" i="3"/>
  <c r="J150"/>
  <c r="K536" i="4"/>
  <c r="L175"/>
  <c r="K176"/>
  <c r="J527" i="2"/>
  <c r="K166"/>
  <c r="J167"/>
  <c r="I168"/>
  <c r="I529" s="1"/>
  <c r="I528"/>
  <c r="I523" s="1"/>
  <c r="I162"/>
  <c r="J508" i="3"/>
  <c r="K280"/>
  <c r="J337"/>
  <c r="J281"/>
  <c r="I318"/>
  <c r="I319" s="1"/>
  <c r="I314" s="1"/>
  <c r="I338"/>
  <c r="I333" s="1"/>
  <c r="J385" i="4"/>
  <c r="J206"/>
  <c r="M204" i="3"/>
  <c r="L375"/>
  <c r="L205"/>
  <c r="K442" i="2"/>
  <c r="L100"/>
  <c r="K101"/>
  <c r="J376"/>
  <c r="J371" s="1"/>
  <c r="J200"/>
  <c r="J206"/>
  <c r="I367"/>
  <c r="I150"/>
  <c r="H571"/>
  <c r="H602" s="1"/>
  <c r="H359"/>
  <c r="H614" s="1"/>
  <c r="H626" s="1"/>
  <c r="J124"/>
  <c r="J130"/>
  <c r="I414" i="3"/>
  <c r="I409" s="1"/>
  <c r="I257"/>
  <c r="I263"/>
  <c r="I415" s="1"/>
  <c r="I207" i="2"/>
  <c r="I386"/>
  <c r="K394" i="3"/>
  <c r="L71"/>
  <c r="K72"/>
  <c r="J461" i="2"/>
  <c r="K62"/>
  <c r="J63"/>
  <c r="I462"/>
  <c r="I55"/>
  <c r="H575" i="3"/>
  <c r="H606" s="1"/>
  <c r="H492"/>
  <c r="H621" s="1"/>
  <c r="H633" s="1"/>
  <c r="J461" i="4"/>
  <c r="J54"/>
  <c r="K498"/>
  <c r="L251"/>
  <c r="K252"/>
  <c r="J471" i="3"/>
  <c r="J466" s="1"/>
  <c r="J35"/>
  <c r="J472" s="1"/>
  <c r="J29"/>
  <c r="J385"/>
  <c r="K214"/>
  <c r="J215"/>
  <c r="K490"/>
  <c r="K485" s="1"/>
  <c r="K244"/>
  <c r="K491" s="1"/>
  <c r="K238"/>
  <c r="J375" i="4"/>
  <c r="J370" s="1"/>
  <c r="J205"/>
  <c r="J376" s="1"/>
  <c r="J199"/>
  <c r="J451"/>
  <c r="J446" s="1"/>
  <c r="J53"/>
  <c r="J452" s="1"/>
  <c r="J47"/>
  <c r="I405" i="3"/>
  <c r="I74"/>
  <c r="L176" i="2"/>
  <c r="K537"/>
  <c r="K177"/>
  <c r="I470" i="4"/>
  <c r="I465" s="1"/>
  <c r="I34"/>
  <c r="I28"/>
  <c r="K90" i="2"/>
  <c r="J432"/>
  <c r="J91"/>
  <c r="J451" i="3"/>
  <c r="K52"/>
  <c r="J53"/>
  <c r="I404" i="4"/>
  <c r="I73"/>
  <c r="K537" i="3"/>
  <c r="L176"/>
  <c r="K177"/>
  <c r="M70" i="4"/>
  <c r="L393"/>
  <c r="L71"/>
  <c r="G320" i="3"/>
  <c r="H301" i="2"/>
  <c r="J337"/>
  <c r="H339"/>
  <c r="G636"/>
  <c r="H338" i="4"/>
  <c r="H509"/>
  <c r="J480" i="3"/>
  <c r="K43"/>
  <c r="J44"/>
  <c r="I571"/>
  <c r="I602" s="1"/>
  <c r="I359"/>
  <c r="I614" s="1"/>
  <c r="I626" s="1"/>
  <c r="I481"/>
  <c r="I36"/>
  <c r="K299"/>
  <c r="K300" s="1"/>
  <c r="K295" s="1"/>
  <c r="L14"/>
  <c r="K15"/>
  <c r="I433"/>
  <c r="I428" s="1"/>
  <c r="I86"/>
  <c r="I92"/>
  <c r="I434" s="1"/>
  <c r="K25" i="2"/>
  <c r="K17" s="1"/>
  <c r="L24"/>
  <c r="K299"/>
  <c r="K300" s="1"/>
  <c r="K295" s="1"/>
  <c r="L14"/>
  <c r="K15"/>
  <c r="G579" i="3"/>
  <c r="G610" s="1"/>
  <c r="G321"/>
  <c r="G578" s="1"/>
  <c r="G609" s="1"/>
  <c r="H454" i="2"/>
  <c r="H619" s="1"/>
  <c r="H631" s="1"/>
  <c r="H568"/>
  <c r="H599" s="1"/>
  <c r="H302"/>
  <c r="H577" s="1"/>
  <c r="H608" s="1"/>
  <c r="J480" i="4"/>
  <c r="J35"/>
  <c r="J499" i="3"/>
  <c r="K252"/>
  <c r="J253"/>
  <c r="I567" i="4"/>
  <c r="I598" s="1"/>
  <c r="I453"/>
  <c r="I618" s="1"/>
  <c r="I630" s="1"/>
  <c r="J443" i="3"/>
  <c r="J93"/>
  <c r="K480" i="2"/>
  <c r="L43"/>
  <c r="K44"/>
  <c r="J481"/>
  <c r="J36"/>
  <c r="L147" i="3"/>
  <c r="K356"/>
  <c r="K148"/>
  <c r="J489" i="4"/>
  <c r="J484" s="1"/>
  <c r="J243"/>
  <c r="J490" s="1"/>
  <c r="J237"/>
  <c r="K356"/>
  <c r="K351" s="1"/>
  <c r="K148"/>
  <c r="K357" s="1"/>
  <c r="K142"/>
  <c r="H397" i="3"/>
  <c r="H616" s="1"/>
  <c r="H628" s="1"/>
  <c r="H572"/>
  <c r="H603" s="1"/>
  <c r="I471" i="2"/>
  <c r="I466" s="1"/>
  <c r="I35"/>
  <c r="I472" s="1"/>
  <c r="I29"/>
  <c r="J413" i="4"/>
  <c r="J408" s="1"/>
  <c r="J256"/>
  <c r="J262"/>
  <c r="J414" s="1"/>
  <c r="I112" i="2"/>
  <c r="I405"/>
  <c r="H572"/>
  <c r="H603" s="1"/>
  <c r="H397"/>
  <c r="H616" s="1"/>
  <c r="H628" s="1"/>
  <c r="J365" i="4"/>
  <c r="K156"/>
  <c r="J157"/>
  <c r="I518"/>
  <c r="I282"/>
  <c r="I528" i="3"/>
  <c r="I523" s="1"/>
  <c r="I168"/>
  <c r="I529" s="1"/>
  <c r="I162"/>
  <c r="K9" i="4"/>
  <c r="K15"/>
  <c r="K271" i="3"/>
  <c r="J423"/>
  <c r="J309"/>
  <c r="J310" s="1"/>
  <c r="J272"/>
  <c r="L270" i="4"/>
  <c r="K422"/>
  <c r="K271"/>
  <c r="K99"/>
  <c r="J441"/>
  <c r="J100"/>
  <c r="J462" i="3"/>
  <c r="J55"/>
  <c r="L52" i="2"/>
  <c r="K451"/>
  <c r="K53"/>
  <c r="J431" i="4"/>
  <c r="K89"/>
  <c r="J90"/>
  <c r="J527"/>
  <c r="J522" s="1"/>
  <c r="J167"/>
  <c r="J528" s="1"/>
  <c r="J161"/>
  <c r="H570"/>
  <c r="H601" s="1"/>
  <c r="H358"/>
  <c r="H613" s="1"/>
  <c r="H625" s="1"/>
  <c r="I454" i="3"/>
  <c r="I619" s="1"/>
  <c r="I631" s="1"/>
  <c r="I568"/>
  <c r="I599" s="1"/>
  <c r="I395" i="2"/>
  <c r="I390" s="1"/>
  <c r="I73"/>
  <c r="I396" s="1"/>
  <c r="I67"/>
  <c r="I317" i="4"/>
  <c r="I318" s="1"/>
  <c r="I313" s="1"/>
  <c r="I337"/>
  <c r="I332" s="1"/>
  <c r="K366" i="3"/>
  <c r="L157"/>
  <c r="K158"/>
  <c r="H567"/>
  <c r="H598" s="1"/>
  <c r="H473"/>
  <c r="H620" s="1"/>
  <c r="H632" s="1"/>
  <c r="H302"/>
  <c r="H577" s="1"/>
  <c r="H608" s="1"/>
  <c r="J537" i="4"/>
  <c r="J168"/>
  <c r="I282" i="3"/>
  <c r="I509"/>
  <c r="I504" s="1"/>
  <c r="I276"/>
  <c r="H510"/>
  <c r="H339"/>
  <c r="H320" s="1"/>
  <c r="K24" i="4"/>
  <c r="K16" s="1"/>
  <c r="L23"/>
  <c r="K384"/>
  <c r="L213"/>
  <c r="K214"/>
  <c r="K376" i="3"/>
  <c r="K371" s="1"/>
  <c r="K206"/>
  <c r="K377" s="1"/>
  <c r="K200"/>
  <c r="J443" i="2"/>
  <c r="J93"/>
  <c r="K375"/>
  <c r="K337"/>
  <c r="L204"/>
  <c r="K205"/>
  <c r="K157"/>
  <c r="J366"/>
  <c r="J158"/>
  <c r="K356"/>
  <c r="L147"/>
  <c r="K148"/>
  <c r="J149"/>
  <c r="J358" s="1"/>
  <c r="J357"/>
  <c r="J352" s="1"/>
  <c r="J143"/>
  <c r="K129"/>
  <c r="L128"/>
  <c r="J413" i="3"/>
  <c r="K261"/>
  <c r="J262"/>
  <c r="I328" i="2"/>
  <c r="I329" s="1"/>
  <c r="I348"/>
  <c r="J385"/>
  <c r="J347"/>
  <c r="J309"/>
  <c r="J310" s="1"/>
  <c r="K214"/>
  <c r="J215"/>
  <c r="H574" i="3"/>
  <c r="H605" s="1"/>
  <c r="H511"/>
  <c r="H622" s="1"/>
  <c r="H634" s="1"/>
  <c r="H340"/>
  <c r="J395"/>
  <c r="J390" s="1"/>
  <c r="J67"/>
  <c r="J73"/>
  <c r="J396" s="1"/>
  <c r="I566" i="4"/>
  <c r="I597" s="1"/>
  <c r="I472"/>
  <c r="I619" s="1"/>
  <c r="I631" s="1"/>
  <c r="G578"/>
  <c r="G609" s="1"/>
  <c r="G320"/>
  <c r="G577" s="1"/>
  <c r="G608" s="1"/>
  <c r="K460"/>
  <c r="L61"/>
  <c r="K62"/>
  <c r="I569" i="3"/>
  <c r="I600" s="1"/>
  <c r="I435"/>
  <c r="I618" s="1"/>
  <c r="I630" s="1"/>
  <c r="J499" i="4"/>
  <c r="J244"/>
  <c r="K470" i="3"/>
  <c r="L33"/>
  <c r="K34"/>
  <c r="I567" i="2"/>
  <c r="I598" s="1"/>
  <c r="I473"/>
  <c r="I620" s="1"/>
  <c r="I632" s="1"/>
  <c r="I386" i="3"/>
  <c r="I207"/>
  <c r="M242"/>
  <c r="L489"/>
  <c r="L243"/>
  <c r="L203" i="4"/>
  <c r="K374"/>
  <c r="K204"/>
  <c r="L51"/>
  <c r="K450"/>
  <c r="K52"/>
  <c r="J404" i="3"/>
  <c r="K81"/>
  <c r="J82"/>
  <c r="J538" i="2"/>
  <c r="J169"/>
  <c r="I573"/>
  <c r="I604" s="1"/>
  <c r="I530"/>
  <c r="I623" s="1"/>
  <c r="I635" s="1"/>
  <c r="J469" i="4"/>
  <c r="K32"/>
  <c r="J33"/>
  <c r="J298"/>
  <c r="J299" s="1"/>
  <c r="J294" s="1"/>
  <c r="I433" i="2"/>
  <c r="I428" s="1"/>
  <c r="I92"/>
  <c r="I434" s="1"/>
  <c r="I86"/>
  <c r="I452" i="3"/>
  <c r="I447" s="1"/>
  <c r="I48"/>
  <c r="I54"/>
  <c r="I453" s="1"/>
  <c r="J403" i="4"/>
  <c r="K80"/>
  <c r="J81"/>
  <c r="J538" i="3"/>
  <c r="J169"/>
  <c r="H576"/>
  <c r="H607" s="1"/>
  <c r="H416"/>
  <c r="H617" s="1"/>
  <c r="H629" s="1"/>
  <c r="I575" i="4"/>
  <c r="I606" s="1"/>
  <c r="I415"/>
  <c r="I616" s="1"/>
  <c r="I628" s="1"/>
  <c r="K394"/>
  <c r="K389" s="1"/>
  <c r="K72"/>
  <c r="K395" s="1"/>
  <c r="K66"/>
  <c r="G635"/>
  <c r="H319" l="1"/>
  <c r="H635"/>
  <c r="J453" i="2"/>
  <c r="I301"/>
  <c r="H636" i="3"/>
  <c r="K403" i="4"/>
  <c r="L80"/>
  <c r="K81"/>
  <c r="K469"/>
  <c r="L32"/>
  <c r="K33"/>
  <c r="K298"/>
  <c r="K299" s="1"/>
  <c r="K294" s="1"/>
  <c r="J530" i="2"/>
  <c r="J623" s="1"/>
  <c r="J635" s="1"/>
  <c r="J573"/>
  <c r="J604" s="1"/>
  <c r="J405" i="3"/>
  <c r="J74"/>
  <c r="K199" i="4"/>
  <c r="K375"/>
  <c r="K370" s="1"/>
  <c r="K205"/>
  <c r="K376" s="1"/>
  <c r="L374"/>
  <c r="M203"/>
  <c r="L204"/>
  <c r="I378" i="3"/>
  <c r="I615" s="1"/>
  <c r="I627" s="1"/>
  <c r="I570"/>
  <c r="I601" s="1"/>
  <c r="K471"/>
  <c r="K466" s="1"/>
  <c r="K35"/>
  <c r="K472" s="1"/>
  <c r="K29"/>
  <c r="L460" i="4"/>
  <c r="M61"/>
  <c r="L62"/>
  <c r="J386" i="2"/>
  <c r="J207"/>
  <c r="K413" i="3"/>
  <c r="L261"/>
  <c r="K262"/>
  <c r="M128" i="2"/>
  <c r="L129"/>
  <c r="L148"/>
  <c r="L356"/>
  <c r="M147"/>
  <c r="J150"/>
  <c r="J367"/>
  <c r="K366"/>
  <c r="L157"/>
  <c r="K158"/>
  <c r="L375"/>
  <c r="M204"/>
  <c r="L205"/>
  <c r="K385" i="4"/>
  <c r="K206"/>
  <c r="J529"/>
  <c r="J622" s="1"/>
  <c r="J634" s="1"/>
  <c r="J572"/>
  <c r="J603" s="1"/>
  <c r="L366" i="3"/>
  <c r="M157"/>
  <c r="L158"/>
  <c r="J91" i="4"/>
  <c r="J433" s="1"/>
  <c r="J432"/>
  <c r="J427" s="1"/>
  <c r="J85"/>
  <c r="J568" i="3"/>
  <c r="J599" s="1"/>
  <c r="J454"/>
  <c r="J619" s="1"/>
  <c r="J631" s="1"/>
  <c r="J92" i="4"/>
  <c r="J442"/>
  <c r="K441"/>
  <c r="L99"/>
  <c r="K100"/>
  <c r="L422"/>
  <c r="M270"/>
  <c r="L271"/>
  <c r="K423" i="3"/>
  <c r="K309"/>
  <c r="K310" s="1"/>
  <c r="L271"/>
  <c r="K272"/>
  <c r="I573" i="4"/>
  <c r="I604" s="1"/>
  <c r="I510"/>
  <c r="I621" s="1"/>
  <c r="I633" s="1"/>
  <c r="I339"/>
  <c r="J366"/>
  <c r="J149"/>
  <c r="I572" i="2"/>
  <c r="I603" s="1"/>
  <c r="I397"/>
  <c r="I616" s="1"/>
  <c r="I628" s="1"/>
  <c r="J567"/>
  <c r="J598" s="1"/>
  <c r="J473"/>
  <c r="J620" s="1"/>
  <c r="J632" s="1"/>
  <c r="K481"/>
  <c r="K36"/>
  <c r="K499" i="3"/>
  <c r="L252"/>
  <c r="K253"/>
  <c r="J566" i="4"/>
  <c r="J597" s="1"/>
  <c r="J472"/>
  <c r="J619" s="1"/>
  <c r="J631" s="1"/>
  <c r="M14" i="2"/>
  <c r="L15"/>
  <c r="M24"/>
  <c r="L25"/>
  <c r="L17" s="1"/>
  <c r="M14" i="3"/>
  <c r="L15"/>
  <c r="I567"/>
  <c r="I598" s="1"/>
  <c r="I473"/>
  <c r="I620" s="1"/>
  <c r="I632" s="1"/>
  <c r="I302"/>
  <c r="I577" s="1"/>
  <c r="I608" s="1"/>
  <c r="J481"/>
  <c r="J36"/>
  <c r="L66" i="4"/>
  <c r="L394"/>
  <c r="L389" s="1"/>
  <c r="L72"/>
  <c r="L395" s="1"/>
  <c r="M393"/>
  <c r="N70"/>
  <c r="M71"/>
  <c r="L537" i="3"/>
  <c r="M176"/>
  <c r="L177"/>
  <c r="I396" i="4"/>
  <c r="I615" s="1"/>
  <c r="I627" s="1"/>
  <c r="I571"/>
  <c r="I602" s="1"/>
  <c r="I301"/>
  <c r="I576" s="1"/>
  <c r="I607" s="1"/>
  <c r="J452" i="3"/>
  <c r="J447" s="1"/>
  <c r="J54"/>
  <c r="J453" s="1"/>
  <c r="J48"/>
  <c r="I397"/>
  <c r="I616" s="1"/>
  <c r="I628" s="1"/>
  <c r="I572"/>
  <c r="I603" s="1"/>
  <c r="K385"/>
  <c r="L214"/>
  <c r="K215"/>
  <c r="L498" i="4"/>
  <c r="M251"/>
  <c r="L252"/>
  <c r="J453"/>
  <c r="J618" s="1"/>
  <c r="J630" s="1"/>
  <c r="J567"/>
  <c r="J598" s="1"/>
  <c r="I568" i="2"/>
  <c r="I599" s="1"/>
  <c r="I454"/>
  <c r="I619" s="1"/>
  <c r="I631" s="1"/>
  <c r="I302"/>
  <c r="I577" s="1"/>
  <c r="I608" s="1"/>
  <c r="J462"/>
  <c r="J55"/>
  <c r="L394" i="3"/>
  <c r="M71"/>
  <c r="L72"/>
  <c r="K443" i="2"/>
  <c r="K93"/>
  <c r="J377" i="4"/>
  <c r="J614" s="1"/>
  <c r="J626" s="1"/>
  <c r="J569"/>
  <c r="J600" s="1"/>
  <c r="J509" i="3"/>
  <c r="J504" s="1"/>
  <c r="J276"/>
  <c r="J282"/>
  <c r="K337"/>
  <c r="K508"/>
  <c r="L280"/>
  <c r="K281"/>
  <c r="K167" i="2"/>
  <c r="K527"/>
  <c r="L166"/>
  <c r="K537" i="4"/>
  <c r="K168"/>
  <c r="K507"/>
  <c r="L279"/>
  <c r="K336"/>
  <c r="K280"/>
  <c r="J317"/>
  <c r="J318" s="1"/>
  <c r="J313" s="1"/>
  <c r="J337"/>
  <c r="J332" s="1"/>
  <c r="J67" i="2"/>
  <c r="J395"/>
  <c r="J390" s="1"/>
  <c r="J73"/>
  <c r="J396" s="1"/>
  <c r="K394"/>
  <c r="L71"/>
  <c r="K72"/>
  <c r="K462" i="3"/>
  <c r="K55"/>
  <c r="N13" i="4"/>
  <c r="M14"/>
  <c r="J162" i="3"/>
  <c r="J528"/>
  <c r="J523" s="1"/>
  <c r="J168"/>
  <c r="J529" s="1"/>
  <c r="K527"/>
  <c r="L166"/>
  <c r="K167"/>
  <c r="J282" i="4"/>
  <c r="J518"/>
  <c r="K517"/>
  <c r="K346"/>
  <c r="K347" s="1"/>
  <c r="L289"/>
  <c r="K290"/>
  <c r="I570"/>
  <c r="I601" s="1"/>
  <c r="I358"/>
  <c r="I613" s="1"/>
  <c r="I625" s="1"/>
  <c r="J112" i="2"/>
  <c r="J405"/>
  <c r="K404"/>
  <c r="L119"/>
  <c r="K120"/>
  <c r="K262" i="4"/>
  <c r="K414" s="1"/>
  <c r="K413"/>
  <c r="K408" s="1"/>
  <c r="K256"/>
  <c r="L142"/>
  <c r="L356"/>
  <c r="L351" s="1"/>
  <c r="L148"/>
  <c r="L357" s="1"/>
  <c r="M355"/>
  <c r="N146"/>
  <c r="M147"/>
  <c r="L442" i="3"/>
  <c r="M100"/>
  <c r="L101"/>
  <c r="I492"/>
  <c r="I621" s="1"/>
  <c r="I633" s="1"/>
  <c r="I575"/>
  <c r="I606" s="1"/>
  <c r="K480" i="4"/>
  <c r="K35"/>
  <c r="K347" i="3"/>
  <c r="K348" s="1"/>
  <c r="L290"/>
  <c r="K518"/>
  <c r="K291"/>
  <c r="I340"/>
  <c r="I574"/>
  <c r="I605" s="1"/>
  <c r="I511"/>
  <c r="I622" s="1"/>
  <c r="I634" s="1"/>
  <c r="J433"/>
  <c r="J428" s="1"/>
  <c r="J92"/>
  <c r="J434" s="1"/>
  <c r="J86"/>
  <c r="K308" i="4"/>
  <c r="K309" s="1"/>
  <c r="H320" i="2"/>
  <c r="J573" i="3"/>
  <c r="J604" s="1"/>
  <c r="J530"/>
  <c r="J623" s="1"/>
  <c r="J635" s="1"/>
  <c r="J404" i="4"/>
  <c r="J73"/>
  <c r="J470"/>
  <c r="J465" s="1"/>
  <c r="J28"/>
  <c r="J34"/>
  <c r="K404" i="3"/>
  <c r="L81"/>
  <c r="K82"/>
  <c r="K47" i="4"/>
  <c r="K451"/>
  <c r="K446" s="1"/>
  <c r="K53"/>
  <c r="K452" s="1"/>
  <c r="L450"/>
  <c r="M51"/>
  <c r="L52"/>
  <c r="L238" i="3"/>
  <c r="L490"/>
  <c r="L485" s="1"/>
  <c r="L244"/>
  <c r="L491" s="1"/>
  <c r="M489"/>
  <c r="N242"/>
  <c r="M243"/>
  <c r="L470"/>
  <c r="M33"/>
  <c r="L34"/>
  <c r="J491" i="4"/>
  <c r="J620" s="1"/>
  <c r="J632" s="1"/>
  <c r="J574"/>
  <c r="J605" s="1"/>
  <c r="K461"/>
  <c r="K54"/>
  <c r="H579" i="3"/>
  <c r="H610" s="1"/>
  <c r="H321"/>
  <c r="H578" s="1"/>
  <c r="H609" s="1"/>
  <c r="K309" i="2"/>
  <c r="K310" s="1"/>
  <c r="L214"/>
  <c r="K385"/>
  <c r="K347"/>
  <c r="K215"/>
  <c r="J328"/>
  <c r="J329" s="1"/>
  <c r="J348"/>
  <c r="J263" i="3"/>
  <c r="J415" s="1"/>
  <c r="J414"/>
  <c r="J409" s="1"/>
  <c r="J257"/>
  <c r="K130" i="2"/>
  <c r="K124"/>
  <c r="K357"/>
  <c r="K352" s="1"/>
  <c r="K143"/>
  <c r="K149"/>
  <c r="K358" s="1"/>
  <c r="K206"/>
  <c r="K376"/>
  <c r="K371" s="1"/>
  <c r="K200"/>
  <c r="K318"/>
  <c r="K319" s="1"/>
  <c r="K338"/>
  <c r="J569"/>
  <c r="J600" s="1"/>
  <c r="J435"/>
  <c r="J618" s="1"/>
  <c r="J630" s="1"/>
  <c r="L384" i="4"/>
  <c r="M213"/>
  <c r="L214"/>
  <c r="M23"/>
  <c r="L24"/>
  <c r="L16" s="1"/>
  <c r="I339" i="3"/>
  <c r="I510"/>
  <c r="K367"/>
  <c r="K150"/>
  <c r="K431" i="4"/>
  <c r="L89"/>
  <c r="K90"/>
  <c r="K48" i="2"/>
  <c r="K452"/>
  <c r="K447" s="1"/>
  <c r="K54"/>
  <c r="L451"/>
  <c r="M52"/>
  <c r="L53"/>
  <c r="K263" i="4"/>
  <c r="K423"/>
  <c r="J264" i="3"/>
  <c r="J424"/>
  <c r="K365" i="4"/>
  <c r="L156"/>
  <c r="L308" s="1"/>
  <c r="L309" s="1"/>
  <c r="K157"/>
  <c r="K143" i="3"/>
  <c r="K357"/>
  <c r="K352" s="1"/>
  <c r="K149"/>
  <c r="K358" s="1"/>
  <c r="L356"/>
  <c r="M147"/>
  <c r="L148"/>
  <c r="L44" i="2"/>
  <c r="L480"/>
  <c r="M43"/>
  <c r="J569" i="3"/>
  <c r="J600" s="1"/>
  <c r="J435"/>
  <c r="J618" s="1"/>
  <c r="J630" s="1"/>
  <c r="J500"/>
  <c r="J245"/>
  <c r="K10" i="2"/>
  <c r="K16"/>
  <c r="K16" i="3"/>
  <c r="K10"/>
  <c r="K480"/>
  <c r="L43"/>
  <c r="K44"/>
  <c r="J318" i="2"/>
  <c r="J319" s="1"/>
  <c r="J314" s="1"/>
  <c r="J338"/>
  <c r="J333" s="1"/>
  <c r="K538" i="3"/>
  <c r="K169"/>
  <c r="K451"/>
  <c r="L52"/>
  <c r="K53"/>
  <c r="J86" i="2"/>
  <c r="J433"/>
  <c r="J428" s="1"/>
  <c r="J92"/>
  <c r="J434" s="1"/>
  <c r="K432"/>
  <c r="L90"/>
  <c r="K91"/>
  <c r="I471" i="4"/>
  <c r="I300"/>
  <c r="K169" i="2"/>
  <c r="K538"/>
  <c r="L537"/>
  <c r="M176"/>
  <c r="L177"/>
  <c r="J386" i="3"/>
  <c r="J207"/>
  <c r="K499" i="4"/>
  <c r="K244"/>
  <c r="K63" i="2"/>
  <c r="K461"/>
  <c r="L62"/>
  <c r="K395" i="3"/>
  <c r="K390" s="1"/>
  <c r="K73"/>
  <c r="K396" s="1"/>
  <c r="K67"/>
  <c r="I570" i="2"/>
  <c r="I601" s="1"/>
  <c r="I378"/>
  <c r="I615" s="1"/>
  <c r="I627" s="1"/>
  <c r="I340"/>
  <c r="I571"/>
  <c r="I602" s="1"/>
  <c r="I359"/>
  <c r="I614" s="1"/>
  <c r="I626" s="1"/>
  <c r="J377"/>
  <c r="L442"/>
  <c r="M100"/>
  <c r="L101"/>
  <c r="L200" i="3"/>
  <c r="L376"/>
  <c r="L371" s="1"/>
  <c r="L206"/>
  <c r="L377" s="1"/>
  <c r="M375"/>
  <c r="N204"/>
  <c r="M205"/>
  <c r="J318"/>
  <c r="J319" s="1"/>
  <c r="J314" s="1"/>
  <c r="J338"/>
  <c r="J333" s="1"/>
  <c r="J528" i="2"/>
  <c r="J523" s="1"/>
  <c r="J162"/>
  <c r="J168"/>
  <c r="J529" s="1"/>
  <c r="L536" i="4"/>
  <c r="M175"/>
  <c r="L176"/>
  <c r="J571" i="3"/>
  <c r="J602" s="1"/>
  <c r="J359"/>
  <c r="J614" s="1"/>
  <c r="J626" s="1"/>
  <c r="J281" i="4"/>
  <c r="J508"/>
  <c r="J503" s="1"/>
  <c r="J275"/>
  <c r="I509"/>
  <c r="I338"/>
  <c r="K161"/>
  <c r="K527"/>
  <c r="K522" s="1"/>
  <c r="K167"/>
  <c r="K528" s="1"/>
  <c r="L526"/>
  <c r="M165"/>
  <c r="L166"/>
  <c r="L461" i="3"/>
  <c r="M62"/>
  <c r="L63"/>
  <c r="I568" i="4"/>
  <c r="I599" s="1"/>
  <c r="I434"/>
  <c r="I617" s="1"/>
  <c r="I629" s="1"/>
  <c r="J415"/>
  <c r="J616" s="1"/>
  <c r="J628" s="1"/>
  <c r="J575"/>
  <c r="J606" s="1"/>
  <c r="I416" i="3"/>
  <c r="I617" s="1"/>
  <c r="I629" s="1"/>
  <c r="I576"/>
  <c r="I607" s="1"/>
  <c r="L15" i="4"/>
  <c r="L9"/>
  <c r="H578"/>
  <c r="H609" s="1"/>
  <c r="H320"/>
  <c r="H577" s="1"/>
  <c r="H608" s="1"/>
  <c r="L412"/>
  <c r="M260"/>
  <c r="L261"/>
  <c r="J29" i="2"/>
  <c r="J471"/>
  <c r="J466" s="1"/>
  <c r="J35"/>
  <c r="J472" s="1"/>
  <c r="K470"/>
  <c r="L33"/>
  <c r="K34"/>
  <c r="K237" i="4"/>
  <c r="K489"/>
  <c r="K484" s="1"/>
  <c r="K243"/>
  <c r="K490" s="1"/>
  <c r="L488"/>
  <c r="M241"/>
  <c r="L242"/>
  <c r="K443" i="3"/>
  <c r="K93"/>
  <c r="L479" i="4"/>
  <c r="M42"/>
  <c r="L43"/>
  <c r="J519" i="3"/>
  <c r="J283"/>
  <c r="H321" i="2"/>
  <c r="H578" s="1"/>
  <c r="H609" s="1"/>
  <c r="H579"/>
  <c r="H610" s="1"/>
  <c r="K432" i="3"/>
  <c r="L90"/>
  <c r="K91"/>
  <c r="I301"/>
  <c r="H636" i="2"/>
  <c r="I339"/>
  <c r="J301" i="4" l="1"/>
  <c r="J576" s="1"/>
  <c r="J607" s="1"/>
  <c r="J302" i="2"/>
  <c r="J577" s="1"/>
  <c r="J608" s="1"/>
  <c r="I320"/>
  <c r="I636" i="3"/>
  <c r="I319" i="4"/>
  <c r="J301" i="3"/>
  <c r="K433"/>
  <c r="K428" s="1"/>
  <c r="K86"/>
  <c r="K92"/>
  <c r="K434" s="1"/>
  <c r="M479" i="4"/>
  <c r="N42"/>
  <c r="M43"/>
  <c r="L432" i="3"/>
  <c r="M90"/>
  <c r="L91"/>
  <c r="J574"/>
  <c r="J605" s="1"/>
  <c r="J511"/>
  <c r="J622" s="1"/>
  <c r="J634" s="1"/>
  <c r="J340"/>
  <c r="L480" i="4"/>
  <c r="L35"/>
  <c r="N241"/>
  <c r="M488"/>
  <c r="M242"/>
  <c r="M33" i="2"/>
  <c r="L470"/>
  <c r="L34"/>
  <c r="M412" i="4"/>
  <c r="N260"/>
  <c r="M261"/>
  <c r="L462" i="3"/>
  <c r="L55"/>
  <c r="N165" i="4"/>
  <c r="M526"/>
  <c r="M166"/>
  <c r="L537"/>
  <c r="L168"/>
  <c r="M376" i="3"/>
  <c r="M371" s="1"/>
  <c r="M206"/>
  <c r="M377" s="1"/>
  <c r="M200"/>
  <c r="L443" i="2"/>
  <c r="L93"/>
  <c r="K574" i="4"/>
  <c r="K605" s="1"/>
  <c r="K491"/>
  <c r="K620" s="1"/>
  <c r="K632" s="1"/>
  <c r="J570" i="3"/>
  <c r="J601" s="1"/>
  <c r="J378"/>
  <c r="J615" s="1"/>
  <c r="J627" s="1"/>
  <c r="L538" i="2"/>
  <c r="L169"/>
  <c r="K573"/>
  <c r="K604" s="1"/>
  <c r="K530"/>
  <c r="K623" s="1"/>
  <c r="K635" s="1"/>
  <c r="M90"/>
  <c r="L432"/>
  <c r="L91"/>
  <c r="L451" i="3"/>
  <c r="M52"/>
  <c r="L53"/>
  <c r="K530"/>
  <c r="K623" s="1"/>
  <c r="K635" s="1"/>
  <c r="K573"/>
  <c r="K604" s="1"/>
  <c r="K481"/>
  <c r="K36"/>
  <c r="L357"/>
  <c r="L352" s="1"/>
  <c r="L149"/>
  <c r="L358" s="1"/>
  <c r="L143"/>
  <c r="K366" i="4"/>
  <c r="K149"/>
  <c r="J576" i="3"/>
  <c r="J607" s="1"/>
  <c r="J416"/>
  <c r="J617" s="1"/>
  <c r="J629" s="1"/>
  <c r="K575" i="4"/>
  <c r="K606" s="1"/>
  <c r="K415"/>
  <c r="K616" s="1"/>
  <c r="K628" s="1"/>
  <c r="N52" i="2"/>
  <c r="M451"/>
  <c r="M53"/>
  <c r="L431" i="4"/>
  <c r="M89"/>
  <c r="L90"/>
  <c r="K571" i="3"/>
  <c r="K602" s="1"/>
  <c r="K359"/>
  <c r="K614" s="1"/>
  <c r="K626" s="1"/>
  <c r="L385" i="4"/>
  <c r="L206"/>
  <c r="K207" i="2"/>
  <c r="K386"/>
  <c r="M470" i="3"/>
  <c r="N33"/>
  <c r="M34"/>
  <c r="M490"/>
  <c r="M485" s="1"/>
  <c r="M244"/>
  <c r="M491" s="1"/>
  <c r="M238"/>
  <c r="L451" i="4"/>
  <c r="L446" s="1"/>
  <c r="L53"/>
  <c r="L452" s="1"/>
  <c r="L47"/>
  <c r="K405" i="3"/>
  <c r="K74"/>
  <c r="J396" i="4"/>
  <c r="J615" s="1"/>
  <c r="J627" s="1"/>
  <c r="J571"/>
  <c r="J602" s="1"/>
  <c r="K283" i="3"/>
  <c r="K519"/>
  <c r="L518"/>
  <c r="L347"/>
  <c r="L348" s="1"/>
  <c r="M290"/>
  <c r="L291"/>
  <c r="K566" i="4"/>
  <c r="K597" s="1"/>
  <c r="K472"/>
  <c r="K619" s="1"/>
  <c r="K631" s="1"/>
  <c r="L443" i="3"/>
  <c r="L93"/>
  <c r="O146" i="4"/>
  <c r="N355"/>
  <c r="N147"/>
  <c r="K112" i="2"/>
  <c r="K405"/>
  <c r="J572"/>
  <c r="J603" s="1"/>
  <c r="J397"/>
  <c r="J616" s="1"/>
  <c r="J628" s="1"/>
  <c r="L346" i="4"/>
  <c r="L347" s="1"/>
  <c r="M289"/>
  <c r="L517"/>
  <c r="L290"/>
  <c r="J339"/>
  <c r="J573"/>
  <c r="J604" s="1"/>
  <c r="J510"/>
  <c r="J621" s="1"/>
  <c r="J633" s="1"/>
  <c r="M166" i="3"/>
  <c r="L527"/>
  <c r="L167"/>
  <c r="O13" i="4"/>
  <c r="N14"/>
  <c r="K454" i="3"/>
  <c r="K619" s="1"/>
  <c r="K631" s="1"/>
  <c r="K568"/>
  <c r="K599" s="1"/>
  <c r="K395" i="2"/>
  <c r="K390" s="1"/>
  <c r="K73"/>
  <c r="K396" s="1"/>
  <c r="K67"/>
  <c r="K508" i="4"/>
  <c r="K503" s="1"/>
  <c r="K275"/>
  <c r="K281"/>
  <c r="L336"/>
  <c r="L507"/>
  <c r="M279"/>
  <c r="L280"/>
  <c r="K572"/>
  <c r="K603" s="1"/>
  <c r="K529"/>
  <c r="K622" s="1"/>
  <c r="K634" s="1"/>
  <c r="L527" i="2"/>
  <c r="M166"/>
  <c r="L167"/>
  <c r="K168"/>
  <c r="K529" s="1"/>
  <c r="K528"/>
  <c r="K523" s="1"/>
  <c r="K162"/>
  <c r="L508" i="3"/>
  <c r="M280"/>
  <c r="L337"/>
  <c r="L281"/>
  <c r="K318"/>
  <c r="K319" s="1"/>
  <c r="K314" s="1"/>
  <c r="K338"/>
  <c r="K333" s="1"/>
  <c r="K569" i="2"/>
  <c r="K600" s="1"/>
  <c r="K435"/>
  <c r="K618" s="1"/>
  <c r="K630" s="1"/>
  <c r="L395" i="3"/>
  <c r="L390" s="1"/>
  <c r="L67"/>
  <c r="L73"/>
  <c r="L396" s="1"/>
  <c r="L499" i="4"/>
  <c r="L244"/>
  <c r="L385" i="3"/>
  <c r="M214"/>
  <c r="L215"/>
  <c r="L538"/>
  <c r="L169"/>
  <c r="O70" i="4"/>
  <c r="N393"/>
  <c r="N71"/>
  <c r="L10" i="3"/>
  <c r="L16"/>
  <c r="M25" i="2"/>
  <c r="M17" s="1"/>
  <c r="N24"/>
  <c r="N14"/>
  <c r="M15"/>
  <c r="K500" i="3"/>
  <c r="K245"/>
  <c r="K424"/>
  <c r="K264"/>
  <c r="L423" i="4"/>
  <c r="L263"/>
  <c r="K442"/>
  <c r="K92"/>
  <c r="J568"/>
  <c r="J599" s="1"/>
  <c r="J434"/>
  <c r="J617" s="1"/>
  <c r="J629" s="1"/>
  <c r="L367" i="3"/>
  <c r="L150"/>
  <c r="M375" i="2"/>
  <c r="N204"/>
  <c r="M205"/>
  <c r="M157"/>
  <c r="L366"/>
  <c r="L158"/>
  <c r="M356"/>
  <c r="N147"/>
  <c r="M148"/>
  <c r="L149"/>
  <c r="L358" s="1"/>
  <c r="L357"/>
  <c r="L352" s="1"/>
  <c r="L143"/>
  <c r="M129"/>
  <c r="N128"/>
  <c r="L413" i="3"/>
  <c r="M261"/>
  <c r="L262"/>
  <c r="J378" i="2"/>
  <c r="J615" s="1"/>
  <c r="J627" s="1"/>
  <c r="J570"/>
  <c r="J601" s="1"/>
  <c r="J340"/>
  <c r="L461" i="4"/>
  <c r="L54"/>
  <c r="L375"/>
  <c r="L370" s="1"/>
  <c r="L205"/>
  <c r="L376" s="1"/>
  <c r="L199"/>
  <c r="J397" i="3"/>
  <c r="J616" s="1"/>
  <c r="J628" s="1"/>
  <c r="J572"/>
  <c r="J603" s="1"/>
  <c r="L469" i="4"/>
  <c r="M32"/>
  <c r="L33"/>
  <c r="L298"/>
  <c r="L299" s="1"/>
  <c r="L294" s="1"/>
  <c r="K404"/>
  <c r="K73"/>
  <c r="K453" i="2"/>
  <c r="K314"/>
  <c r="J301"/>
  <c r="L299" i="3"/>
  <c r="L300" s="1"/>
  <c r="L295" s="1"/>
  <c r="K569"/>
  <c r="K600" s="1"/>
  <c r="K435"/>
  <c r="K618" s="1"/>
  <c r="K630" s="1"/>
  <c r="L489" i="4"/>
  <c r="L484" s="1"/>
  <c r="L243"/>
  <c r="L490" s="1"/>
  <c r="L237"/>
  <c r="K471" i="2"/>
  <c r="K466" s="1"/>
  <c r="K35"/>
  <c r="K472" s="1"/>
  <c r="K29"/>
  <c r="L413" i="4"/>
  <c r="L408" s="1"/>
  <c r="L256"/>
  <c r="L262"/>
  <c r="L414" s="1"/>
  <c r="M461" i="3"/>
  <c r="N62"/>
  <c r="M63"/>
  <c r="L527" i="4"/>
  <c r="L522" s="1"/>
  <c r="L167"/>
  <c r="L528" s="1"/>
  <c r="L161"/>
  <c r="J338"/>
  <c r="J509"/>
  <c r="M536"/>
  <c r="N175"/>
  <c r="M176"/>
  <c r="O204" i="3"/>
  <c r="N375"/>
  <c r="N205"/>
  <c r="M442" i="2"/>
  <c r="N100"/>
  <c r="M101"/>
  <c r="I579"/>
  <c r="I610" s="1"/>
  <c r="I321"/>
  <c r="I578" s="1"/>
  <c r="I609" s="1"/>
  <c r="L461"/>
  <c r="M62"/>
  <c r="L63"/>
  <c r="K462"/>
  <c r="K55"/>
  <c r="N176"/>
  <c r="M537"/>
  <c r="M177"/>
  <c r="K433"/>
  <c r="K428" s="1"/>
  <c r="K92"/>
  <c r="K434" s="1"/>
  <c r="K86"/>
  <c r="K452" i="3"/>
  <c r="K447" s="1"/>
  <c r="K48"/>
  <c r="K54"/>
  <c r="K453" s="1"/>
  <c r="L480"/>
  <c r="M43"/>
  <c r="L44"/>
  <c r="J575"/>
  <c r="J606" s="1"/>
  <c r="J492"/>
  <c r="J621" s="1"/>
  <c r="J633" s="1"/>
  <c r="M480" i="2"/>
  <c r="N43"/>
  <c r="M44"/>
  <c r="L481"/>
  <c r="L36"/>
  <c r="N147" i="3"/>
  <c r="M356"/>
  <c r="M148"/>
  <c r="L365" i="4"/>
  <c r="M156"/>
  <c r="L157"/>
  <c r="L452" i="2"/>
  <c r="L447" s="1"/>
  <c r="L54"/>
  <c r="L48"/>
  <c r="K432" i="4"/>
  <c r="K427" s="1"/>
  <c r="K85"/>
  <c r="K91"/>
  <c r="K433" s="1"/>
  <c r="M24"/>
  <c r="M16" s="1"/>
  <c r="N23"/>
  <c r="M384"/>
  <c r="N213"/>
  <c r="M214"/>
  <c r="K377" i="2"/>
  <c r="K328"/>
  <c r="K329" s="1"/>
  <c r="K348"/>
  <c r="L385"/>
  <c r="L347"/>
  <c r="L309"/>
  <c r="L310" s="1"/>
  <c r="M214"/>
  <c r="L215"/>
  <c r="K567" i="4"/>
  <c r="K598" s="1"/>
  <c r="K453"/>
  <c r="K618" s="1"/>
  <c r="K630" s="1"/>
  <c r="L471" i="3"/>
  <c r="L466" s="1"/>
  <c r="L35"/>
  <c r="L472" s="1"/>
  <c r="L29"/>
  <c r="O242"/>
  <c r="N489"/>
  <c r="N243"/>
  <c r="N51" i="4"/>
  <c r="M450"/>
  <c r="M52"/>
  <c r="L404" i="3"/>
  <c r="M81"/>
  <c r="L82"/>
  <c r="J471" i="4"/>
  <c r="J300"/>
  <c r="I579" i="3"/>
  <c r="I610" s="1"/>
  <c r="I321"/>
  <c r="I578" s="1"/>
  <c r="I609" s="1"/>
  <c r="M442"/>
  <c r="N100"/>
  <c r="M101"/>
  <c r="M356" i="4"/>
  <c r="M351" s="1"/>
  <c r="M148"/>
  <c r="M357" s="1"/>
  <c r="M142"/>
  <c r="M119" i="2"/>
  <c r="L404"/>
  <c r="L120"/>
  <c r="K518" i="4"/>
  <c r="K282"/>
  <c r="K528" i="3"/>
  <c r="K523" s="1"/>
  <c r="K168"/>
  <c r="K529" s="1"/>
  <c r="K162"/>
  <c r="M9" i="4"/>
  <c r="M15"/>
  <c r="M71" i="2"/>
  <c r="L394"/>
  <c r="L72"/>
  <c r="K317" i="4"/>
  <c r="K318" s="1"/>
  <c r="K313" s="1"/>
  <c r="K337"/>
  <c r="K332" s="1"/>
  <c r="K282" i="3"/>
  <c r="K509"/>
  <c r="K504" s="1"/>
  <c r="K276"/>
  <c r="J510"/>
  <c r="J339"/>
  <c r="M394"/>
  <c r="N71"/>
  <c r="M72"/>
  <c r="J454" i="2"/>
  <c r="J619" s="1"/>
  <c r="J631" s="1"/>
  <c r="J568"/>
  <c r="J599" s="1"/>
  <c r="M498" i="4"/>
  <c r="N251"/>
  <c r="M252"/>
  <c r="K386" i="3"/>
  <c r="K207"/>
  <c r="M537"/>
  <c r="N176"/>
  <c r="M177"/>
  <c r="M394" i="4"/>
  <c r="M389" s="1"/>
  <c r="M72"/>
  <c r="M395" s="1"/>
  <c r="M66"/>
  <c r="J567" i="3"/>
  <c r="J598" s="1"/>
  <c r="J473"/>
  <c r="J620" s="1"/>
  <c r="J632" s="1"/>
  <c r="J302"/>
  <c r="J577" s="1"/>
  <c r="J608" s="1"/>
  <c r="M299"/>
  <c r="M300" s="1"/>
  <c r="M295" s="1"/>
  <c r="N14"/>
  <c r="M15"/>
  <c r="L16" i="2"/>
  <c r="L10"/>
  <c r="L499" i="3"/>
  <c r="M252"/>
  <c r="L253"/>
  <c r="K567" i="2"/>
  <c r="K598" s="1"/>
  <c r="K473"/>
  <c r="K620" s="1"/>
  <c r="K632" s="1"/>
  <c r="J570" i="4"/>
  <c r="J601" s="1"/>
  <c r="J358"/>
  <c r="J613" s="1"/>
  <c r="J625" s="1"/>
  <c r="I578"/>
  <c r="I609" s="1"/>
  <c r="I320"/>
  <c r="I577" s="1"/>
  <c r="I608" s="1"/>
  <c r="M271" i="3"/>
  <c r="L423"/>
  <c r="L309"/>
  <c r="L310" s="1"/>
  <c r="L272"/>
  <c r="N270" i="4"/>
  <c r="M422"/>
  <c r="M271"/>
  <c r="M99"/>
  <c r="L441"/>
  <c r="L100"/>
  <c r="M366" i="3"/>
  <c r="N157"/>
  <c r="M158"/>
  <c r="K569" i="4"/>
  <c r="K600" s="1"/>
  <c r="K377"/>
  <c r="K614" s="1"/>
  <c r="K626" s="1"/>
  <c r="L376" i="2"/>
  <c r="L371" s="1"/>
  <c r="L200"/>
  <c r="L206"/>
  <c r="K367"/>
  <c r="K150"/>
  <c r="J571"/>
  <c r="J602" s="1"/>
  <c r="J359"/>
  <c r="J614" s="1"/>
  <c r="J626" s="1"/>
  <c r="L124"/>
  <c r="L130"/>
  <c r="K414" i="3"/>
  <c r="K409" s="1"/>
  <c r="K257"/>
  <c r="K263"/>
  <c r="K415" s="1"/>
  <c r="M460" i="4"/>
  <c r="N61"/>
  <c r="M62"/>
  <c r="N203"/>
  <c r="M374"/>
  <c r="M204"/>
  <c r="K470"/>
  <c r="K465" s="1"/>
  <c r="K34"/>
  <c r="K28"/>
  <c r="L403"/>
  <c r="M80"/>
  <c r="L81"/>
  <c r="J339" i="2"/>
  <c r="I636"/>
  <c r="I320" i="3"/>
  <c r="K333" i="2"/>
  <c r="I635" i="4"/>
  <c r="L299" i="2"/>
  <c r="L300" s="1"/>
  <c r="L295" s="1"/>
  <c r="L337"/>
  <c r="J320" l="1"/>
  <c r="J636" i="3"/>
  <c r="K301" i="2"/>
  <c r="J636"/>
  <c r="J635" i="4"/>
  <c r="J320" i="3"/>
  <c r="K301" i="4"/>
  <c r="K576" s="1"/>
  <c r="K607" s="1"/>
  <c r="K339" i="2"/>
  <c r="K471" i="4"/>
  <c r="K300"/>
  <c r="N374"/>
  <c r="O203"/>
  <c r="N204"/>
  <c r="M367" i="3"/>
  <c r="M150"/>
  <c r="M263" i="4"/>
  <c r="M423"/>
  <c r="L264" i="3"/>
  <c r="L424"/>
  <c r="L500"/>
  <c r="L245"/>
  <c r="O14"/>
  <c r="N15"/>
  <c r="M538"/>
  <c r="M169"/>
  <c r="N498" i="4"/>
  <c r="O251"/>
  <c r="N252"/>
  <c r="M395" i="3"/>
  <c r="M390" s="1"/>
  <c r="M73"/>
  <c r="M396" s="1"/>
  <c r="M67"/>
  <c r="L67" i="2"/>
  <c r="L395"/>
  <c r="L390" s="1"/>
  <c r="L73"/>
  <c r="L396" s="1"/>
  <c r="M394"/>
  <c r="N71"/>
  <c r="M72"/>
  <c r="K573" i="4"/>
  <c r="K604" s="1"/>
  <c r="K510"/>
  <c r="K621" s="1"/>
  <c r="K633" s="1"/>
  <c r="K339"/>
  <c r="L112" i="2"/>
  <c r="L405"/>
  <c r="M404"/>
  <c r="N119"/>
  <c r="M120"/>
  <c r="M443" i="3"/>
  <c r="M93"/>
  <c r="M404"/>
  <c r="N81"/>
  <c r="M82"/>
  <c r="M47" i="4"/>
  <c r="M451"/>
  <c r="M446" s="1"/>
  <c r="M53"/>
  <c r="M452" s="1"/>
  <c r="N450"/>
  <c r="O51"/>
  <c r="N52"/>
  <c r="M309" i="2"/>
  <c r="M310" s="1"/>
  <c r="N214"/>
  <c r="M385"/>
  <c r="M347"/>
  <c r="M215"/>
  <c r="L328"/>
  <c r="L329" s="1"/>
  <c r="L348"/>
  <c r="M385" i="4"/>
  <c r="M206"/>
  <c r="M365"/>
  <c r="N156"/>
  <c r="M157"/>
  <c r="M143" i="3"/>
  <c r="M357"/>
  <c r="M352" s="1"/>
  <c r="M149"/>
  <c r="M358" s="1"/>
  <c r="N356"/>
  <c r="O147"/>
  <c r="N148"/>
  <c r="N44" i="2"/>
  <c r="N480"/>
  <c r="O43"/>
  <c r="L481" i="3"/>
  <c r="L36"/>
  <c r="K568" i="2"/>
  <c r="K599" s="1"/>
  <c r="K454"/>
  <c r="K619" s="1"/>
  <c r="K631" s="1"/>
  <c r="K302"/>
  <c r="K577" s="1"/>
  <c r="K608" s="1"/>
  <c r="L462"/>
  <c r="L55"/>
  <c r="N442"/>
  <c r="O100"/>
  <c r="N101"/>
  <c r="N200" i="3"/>
  <c r="N376"/>
  <c r="N371" s="1"/>
  <c r="N206"/>
  <c r="N377" s="1"/>
  <c r="O375"/>
  <c r="P204"/>
  <c r="O205"/>
  <c r="N536" i="4"/>
  <c r="O175"/>
  <c r="N176"/>
  <c r="N461" i="3"/>
  <c r="O62"/>
  <c r="N63"/>
  <c r="K396" i="4"/>
  <c r="K615" s="1"/>
  <c r="K627" s="1"/>
  <c r="K571"/>
  <c r="K602" s="1"/>
  <c r="M469"/>
  <c r="N32"/>
  <c r="M33"/>
  <c r="M298"/>
  <c r="M299" s="1"/>
  <c r="M294" s="1"/>
  <c r="L263" i="3"/>
  <c r="L415" s="1"/>
  <c r="L414"/>
  <c r="L409" s="1"/>
  <c r="L257"/>
  <c r="M130" i="2"/>
  <c r="M124"/>
  <c r="M357"/>
  <c r="M352" s="1"/>
  <c r="M143"/>
  <c r="M149"/>
  <c r="M358" s="1"/>
  <c r="M206"/>
  <c r="M376"/>
  <c r="M371" s="1"/>
  <c r="M200"/>
  <c r="L571" i="3"/>
  <c r="L602" s="1"/>
  <c r="L359"/>
  <c r="L614" s="1"/>
  <c r="L626" s="1"/>
  <c r="K568" i="4"/>
  <c r="K599" s="1"/>
  <c r="K434"/>
  <c r="K617" s="1"/>
  <c r="K629" s="1"/>
  <c r="L415"/>
  <c r="L616" s="1"/>
  <c r="L628" s="1"/>
  <c r="L575"/>
  <c r="L606" s="1"/>
  <c r="K416" i="3"/>
  <c r="K617" s="1"/>
  <c r="K629" s="1"/>
  <c r="K576"/>
  <c r="K607" s="1"/>
  <c r="K492"/>
  <c r="K621" s="1"/>
  <c r="K633" s="1"/>
  <c r="K575"/>
  <c r="K606" s="1"/>
  <c r="M10" i="2"/>
  <c r="M16"/>
  <c r="L573" i="3"/>
  <c r="L604" s="1"/>
  <c r="L530"/>
  <c r="L623" s="1"/>
  <c r="L635" s="1"/>
  <c r="L386"/>
  <c r="L207"/>
  <c r="L509"/>
  <c r="L504" s="1"/>
  <c r="L276"/>
  <c r="L282"/>
  <c r="M337"/>
  <c r="M508"/>
  <c r="N280"/>
  <c r="M281"/>
  <c r="M167" i="2"/>
  <c r="M527"/>
  <c r="N166"/>
  <c r="L281" i="4"/>
  <c r="L508"/>
  <c r="L503" s="1"/>
  <c r="L275"/>
  <c r="K509"/>
  <c r="K338"/>
  <c r="N15"/>
  <c r="N9"/>
  <c r="J578"/>
  <c r="J609" s="1"/>
  <c r="J320"/>
  <c r="J577" s="1"/>
  <c r="J608" s="1"/>
  <c r="K572" i="2"/>
  <c r="K603" s="1"/>
  <c r="K397"/>
  <c r="K616" s="1"/>
  <c r="K628" s="1"/>
  <c r="L569" i="3"/>
  <c r="L600" s="1"/>
  <c r="L435"/>
  <c r="L618" s="1"/>
  <c r="L630" s="1"/>
  <c r="L519"/>
  <c r="L283"/>
  <c r="K397"/>
  <c r="K616" s="1"/>
  <c r="K628" s="1"/>
  <c r="K572"/>
  <c r="K603" s="1"/>
  <c r="M471"/>
  <c r="M466" s="1"/>
  <c r="M35"/>
  <c r="M472" s="1"/>
  <c r="M29"/>
  <c r="K570" i="2"/>
  <c r="K601" s="1"/>
  <c r="K378"/>
  <c r="K615" s="1"/>
  <c r="K627" s="1"/>
  <c r="K340"/>
  <c r="M431" i="4"/>
  <c r="N89"/>
  <c r="M90"/>
  <c r="M48" i="2"/>
  <c r="M452"/>
  <c r="M447" s="1"/>
  <c r="M54"/>
  <c r="M453" s="1"/>
  <c r="N451"/>
  <c r="O52"/>
  <c r="N53"/>
  <c r="K567" i="3"/>
  <c r="K598" s="1"/>
  <c r="K473"/>
  <c r="K620" s="1"/>
  <c r="K632" s="1"/>
  <c r="K302"/>
  <c r="K577" s="1"/>
  <c r="K608" s="1"/>
  <c r="L452"/>
  <c r="L447" s="1"/>
  <c r="L54"/>
  <c r="L453" s="1"/>
  <c r="L48"/>
  <c r="L530" i="2"/>
  <c r="L623" s="1"/>
  <c r="L635" s="1"/>
  <c r="L573"/>
  <c r="L604" s="1"/>
  <c r="L569"/>
  <c r="L600" s="1"/>
  <c r="L435"/>
  <c r="L618" s="1"/>
  <c r="L630" s="1"/>
  <c r="L568" i="3"/>
  <c r="L599" s="1"/>
  <c r="L454"/>
  <c r="L619" s="1"/>
  <c r="L631" s="1"/>
  <c r="M262" i="4"/>
  <c r="M414" s="1"/>
  <c r="M413"/>
  <c r="M408" s="1"/>
  <c r="M256"/>
  <c r="M237"/>
  <c r="M489"/>
  <c r="M484" s="1"/>
  <c r="M243"/>
  <c r="M490" s="1"/>
  <c r="N488"/>
  <c r="O241"/>
  <c r="N242"/>
  <c r="L433" i="3"/>
  <c r="L428" s="1"/>
  <c r="L92"/>
  <c r="L434" s="1"/>
  <c r="L86"/>
  <c r="N479" i="4"/>
  <c r="O42"/>
  <c r="N43"/>
  <c r="K320" i="2"/>
  <c r="K301" i="3"/>
  <c r="M337" i="2"/>
  <c r="M299"/>
  <c r="M300" s="1"/>
  <c r="M295" s="1"/>
  <c r="L404" i="4"/>
  <c r="L73"/>
  <c r="M199"/>
  <c r="M375"/>
  <c r="M370" s="1"/>
  <c r="M205"/>
  <c r="M376" s="1"/>
  <c r="N460"/>
  <c r="O61"/>
  <c r="N62"/>
  <c r="L318" i="2"/>
  <c r="L319" s="1"/>
  <c r="L314" s="1"/>
  <c r="L338"/>
  <c r="L333" s="1"/>
  <c r="M403" i="4"/>
  <c r="N80"/>
  <c r="N308" s="1"/>
  <c r="N309" s="1"/>
  <c r="M81"/>
  <c r="M461"/>
  <c r="M54"/>
  <c r="K571" i="2"/>
  <c r="K602" s="1"/>
  <c r="K359"/>
  <c r="K614" s="1"/>
  <c r="K626" s="1"/>
  <c r="L377"/>
  <c r="N366" i="3"/>
  <c r="O157"/>
  <c r="N158"/>
  <c r="L92" i="4"/>
  <c r="L442"/>
  <c r="M441"/>
  <c r="N99"/>
  <c r="M100"/>
  <c r="N422"/>
  <c r="O270"/>
  <c r="N271"/>
  <c r="M423" i="3"/>
  <c r="M309"/>
  <c r="M310" s="1"/>
  <c r="N271"/>
  <c r="M272"/>
  <c r="M499"/>
  <c r="N252"/>
  <c r="M253"/>
  <c r="M16"/>
  <c r="M10"/>
  <c r="N537"/>
  <c r="O176"/>
  <c r="N177"/>
  <c r="K378"/>
  <c r="K615" s="1"/>
  <c r="K627" s="1"/>
  <c r="K570"/>
  <c r="K601" s="1"/>
  <c r="M499" i="4"/>
  <c r="M244"/>
  <c r="N394" i="3"/>
  <c r="O71"/>
  <c r="N72"/>
  <c r="K339"/>
  <c r="K320" s="1"/>
  <c r="K510"/>
  <c r="N442"/>
  <c r="O100"/>
  <c r="N101"/>
  <c r="L405"/>
  <c r="L74"/>
  <c r="N238"/>
  <c r="N490"/>
  <c r="N485" s="1"/>
  <c r="N244"/>
  <c r="N491" s="1"/>
  <c r="O489"/>
  <c r="P242"/>
  <c r="O243"/>
  <c r="L386" i="2"/>
  <c r="L207"/>
  <c r="N384" i="4"/>
  <c r="O213"/>
  <c r="N214"/>
  <c r="O23"/>
  <c r="N24"/>
  <c r="N16" s="1"/>
  <c r="L366"/>
  <c r="L149"/>
  <c r="L567" i="2"/>
  <c r="L598" s="1"/>
  <c r="L473"/>
  <c r="L620" s="1"/>
  <c r="L632" s="1"/>
  <c r="M481"/>
  <c r="M36"/>
  <c r="M480" i="3"/>
  <c r="N43"/>
  <c r="M44"/>
  <c r="M169" i="2"/>
  <c r="M538"/>
  <c r="N537"/>
  <c r="O176"/>
  <c r="N177"/>
  <c r="M63"/>
  <c r="M461"/>
  <c r="N62"/>
  <c r="M443"/>
  <c r="M93"/>
  <c r="M537" i="4"/>
  <c r="M168"/>
  <c r="M462" i="3"/>
  <c r="M55"/>
  <c r="L470" i="4"/>
  <c r="L465" s="1"/>
  <c r="L28"/>
  <c r="L34"/>
  <c r="L453"/>
  <c r="L618" s="1"/>
  <c r="L630" s="1"/>
  <c r="L567"/>
  <c r="L598" s="1"/>
  <c r="J321" i="2"/>
  <c r="J578" s="1"/>
  <c r="J609" s="1"/>
  <c r="J579"/>
  <c r="J610" s="1"/>
  <c r="M413" i="3"/>
  <c r="N261"/>
  <c r="M262"/>
  <c r="O128" i="2"/>
  <c r="N129"/>
  <c r="N148"/>
  <c r="N356"/>
  <c r="O147"/>
  <c r="L150"/>
  <c r="L367"/>
  <c r="M366"/>
  <c r="N157"/>
  <c r="M158"/>
  <c r="N375"/>
  <c r="O204"/>
  <c r="N205"/>
  <c r="O14"/>
  <c r="N15"/>
  <c r="O24"/>
  <c r="N25"/>
  <c r="N17" s="1"/>
  <c r="N66" i="4"/>
  <c r="N394"/>
  <c r="N389" s="1"/>
  <c r="N72"/>
  <c r="N395" s="1"/>
  <c r="O393"/>
  <c r="P70"/>
  <c r="O71"/>
  <c r="M385" i="3"/>
  <c r="N214"/>
  <c r="M215"/>
  <c r="L491" i="4"/>
  <c r="L620" s="1"/>
  <c r="L632" s="1"/>
  <c r="L574"/>
  <c r="L605" s="1"/>
  <c r="L318" i="3"/>
  <c r="L319" s="1"/>
  <c r="L314" s="1"/>
  <c r="L338"/>
  <c r="L333" s="1"/>
  <c r="L528" i="2"/>
  <c r="L523" s="1"/>
  <c r="L162"/>
  <c r="L168"/>
  <c r="L529" s="1"/>
  <c r="M507" i="4"/>
  <c r="N279"/>
  <c r="M336"/>
  <c r="M280"/>
  <c r="L317"/>
  <c r="L318" s="1"/>
  <c r="L313" s="1"/>
  <c r="L337"/>
  <c r="L332" s="1"/>
  <c r="P13"/>
  <c r="O14"/>
  <c r="L162" i="3"/>
  <c r="L528"/>
  <c r="L523" s="1"/>
  <c r="L168"/>
  <c r="L529" s="1"/>
  <c r="M527"/>
  <c r="N166"/>
  <c r="M167"/>
  <c r="L282" i="4"/>
  <c r="L518"/>
  <c r="M517"/>
  <c r="M346"/>
  <c r="M347" s="1"/>
  <c r="N289"/>
  <c r="M290"/>
  <c r="N142"/>
  <c r="N356"/>
  <c r="N351" s="1"/>
  <c r="N148"/>
  <c r="N357" s="1"/>
  <c r="O355"/>
  <c r="P146"/>
  <c r="O147"/>
  <c r="M347" i="3"/>
  <c r="M348" s="1"/>
  <c r="N290"/>
  <c r="M518"/>
  <c r="M291"/>
  <c r="K340"/>
  <c r="K574"/>
  <c r="K605" s="1"/>
  <c r="K511"/>
  <c r="K622" s="1"/>
  <c r="K634" s="1"/>
  <c r="N470"/>
  <c r="O33"/>
  <c r="N34"/>
  <c r="L377" i="4"/>
  <c r="L614" s="1"/>
  <c r="L626" s="1"/>
  <c r="L569"/>
  <c r="L600" s="1"/>
  <c r="L91"/>
  <c r="L433" s="1"/>
  <c r="L432"/>
  <c r="L427" s="1"/>
  <c r="L85"/>
  <c r="K570"/>
  <c r="K601" s="1"/>
  <c r="K358"/>
  <c r="K613" s="1"/>
  <c r="K625" s="1"/>
  <c r="K635" s="1"/>
  <c r="M451" i="3"/>
  <c r="N52"/>
  <c r="M53"/>
  <c r="L86" i="2"/>
  <c r="L433"/>
  <c r="L428" s="1"/>
  <c r="L92"/>
  <c r="L434" s="1"/>
  <c r="M432"/>
  <c r="N90"/>
  <c r="M91"/>
  <c r="L529" i="4"/>
  <c r="L622" s="1"/>
  <c r="L634" s="1"/>
  <c r="L572"/>
  <c r="L603" s="1"/>
  <c r="M161"/>
  <c r="M527"/>
  <c r="M522" s="1"/>
  <c r="M167"/>
  <c r="M528" s="1"/>
  <c r="N526"/>
  <c r="O165"/>
  <c r="N166"/>
  <c r="N412"/>
  <c r="O260"/>
  <c r="N261"/>
  <c r="L29" i="2"/>
  <c r="L471"/>
  <c r="L466" s="1"/>
  <c r="L35"/>
  <c r="L472" s="1"/>
  <c r="M470"/>
  <c r="N33"/>
  <c r="M34"/>
  <c r="L566" i="4"/>
  <c r="L597" s="1"/>
  <c r="L472"/>
  <c r="L619" s="1"/>
  <c r="L631" s="1"/>
  <c r="J579" i="3"/>
  <c r="J610" s="1"/>
  <c r="J321"/>
  <c r="J578" s="1"/>
  <c r="J609" s="1"/>
  <c r="M432"/>
  <c r="N90"/>
  <c r="M91"/>
  <c r="M480" i="4"/>
  <c r="M35"/>
  <c r="M308"/>
  <c r="M309" s="1"/>
  <c r="L453" i="2"/>
  <c r="J319" i="4"/>
  <c r="K319" l="1"/>
  <c r="K636" i="3"/>
  <c r="K636" i="2"/>
  <c r="L301" i="3"/>
  <c r="M433"/>
  <c r="M428" s="1"/>
  <c r="M86"/>
  <c r="M92"/>
  <c r="M434" s="1"/>
  <c r="O33" i="2"/>
  <c r="N470"/>
  <c r="N34"/>
  <c r="N527" i="4"/>
  <c r="N522" s="1"/>
  <c r="N167"/>
  <c r="N528" s="1"/>
  <c r="N161"/>
  <c r="N471" i="3"/>
  <c r="N466" s="1"/>
  <c r="N35"/>
  <c r="N472" s="1"/>
  <c r="N29"/>
  <c r="M283"/>
  <c r="M519"/>
  <c r="O356" i="4"/>
  <c r="O351" s="1"/>
  <c r="O148"/>
  <c r="O357" s="1"/>
  <c r="O142"/>
  <c r="M518"/>
  <c r="M282"/>
  <c r="N432" i="3"/>
  <c r="O90"/>
  <c r="N91"/>
  <c r="M471" i="2"/>
  <c r="M466" s="1"/>
  <c r="M35"/>
  <c r="M472" s="1"/>
  <c r="M29"/>
  <c r="N413" i="4"/>
  <c r="N408" s="1"/>
  <c r="N256"/>
  <c r="N262"/>
  <c r="N414" s="1"/>
  <c r="P165"/>
  <c r="O526"/>
  <c r="O166"/>
  <c r="O90" i="2"/>
  <c r="N432"/>
  <c r="N91"/>
  <c r="N451" i="3"/>
  <c r="O52"/>
  <c r="N53"/>
  <c r="O470"/>
  <c r="P33"/>
  <c r="O34"/>
  <c r="K579"/>
  <c r="K610" s="1"/>
  <c r="K321"/>
  <c r="K578" s="1"/>
  <c r="K609" s="1"/>
  <c r="Q146" i="4"/>
  <c r="P355"/>
  <c r="P147"/>
  <c r="N346"/>
  <c r="N347" s="1"/>
  <c r="O289"/>
  <c r="N517"/>
  <c r="N290"/>
  <c r="L339"/>
  <c r="L573"/>
  <c r="L604" s="1"/>
  <c r="L510"/>
  <c r="L621" s="1"/>
  <c r="L633" s="1"/>
  <c r="O166" i="3"/>
  <c r="N527"/>
  <c r="N167"/>
  <c r="Q13" i="4"/>
  <c r="P14"/>
  <c r="M508"/>
  <c r="M503" s="1"/>
  <c r="M275"/>
  <c r="M281"/>
  <c r="N336"/>
  <c r="N507"/>
  <c r="O279"/>
  <c r="N280"/>
  <c r="N385" i="3"/>
  <c r="O214"/>
  <c r="N215"/>
  <c r="O394" i="4"/>
  <c r="O389" s="1"/>
  <c r="O72"/>
  <c r="O395" s="1"/>
  <c r="O66"/>
  <c r="N16" i="2"/>
  <c r="N10"/>
  <c r="O375"/>
  <c r="P204"/>
  <c r="O205"/>
  <c r="O157"/>
  <c r="N366"/>
  <c r="N158"/>
  <c r="O356"/>
  <c r="P147"/>
  <c r="O148"/>
  <c r="N149"/>
  <c r="N358" s="1"/>
  <c r="N357"/>
  <c r="N352" s="1"/>
  <c r="N143"/>
  <c r="O129"/>
  <c r="P128"/>
  <c r="N413" i="3"/>
  <c r="O261"/>
  <c r="N262"/>
  <c r="L471" i="4"/>
  <c r="L300"/>
  <c r="N538" i="2"/>
  <c r="N169"/>
  <c r="M573"/>
  <c r="M604" s="1"/>
  <c r="M530"/>
  <c r="M623" s="1"/>
  <c r="M635" s="1"/>
  <c r="N480" i="3"/>
  <c r="O43"/>
  <c r="N44"/>
  <c r="M567" i="2"/>
  <c r="M598" s="1"/>
  <c r="M473"/>
  <c r="M620" s="1"/>
  <c r="M632" s="1"/>
  <c r="L570" i="4"/>
  <c r="L601" s="1"/>
  <c r="L358"/>
  <c r="L613" s="1"/>
  <c r="L625" s="1"/>
  <c r="N385"/>
  <c r="N206"/>
  <c r="Q242" i="3"/>
  <c r="P489"/>
  <c r="P243"/>
  <c r="O442"/>
  <c r="P100"/>
  <c r="O101"/>
  <c r="N395"/>
  <c r="N390" s="1"/>
  <c r="N67"/>
  <c r="N73"/>
  <c r="N396" s="1"/>
  <c r="O537"/>
  <c r="P176"/>
  <c r="O177"/>
  <c r="M500"/>
  <c r="M245"/>
  <c r="O271"/>
  <c r="N423"/>
  <c r="N309"/>
  <c r="N310" s="1"/>
  <c r="N272"/>
  <c r="P270" i="4"/>
  <c r="O422"/>
  <c r="O271"/>
  <c r="O99"/>
  <c r="N441"/>
  <c r="N100"/>
  <c r="N367" i="3"/>
  <c r="N150"/>
  <c r="N403" i="4"/>
  <c r="O80"/>
  <c r="N81"/>
  <c r="N461"/>
  <c r="N54"/>
  <c r="L396"/>
  <c r="L615" s="1"/>
  <c r="L627" s="1"/>
  <c r="L571"/>
  <c r="L602" s="1"/>
  <c r="L301"/>
  <c r="L576" s="1"/>
  <c r="L607" s="1"/>
  <c r="M318" i="2"/>
  <c r="M319" s="1"/>
  <c r="M314" s="1"/>
  <c r="M338"/>
  <c r="M333" s="1"/>
  <c r="O479" i="4"/>
  <c r="P42"/>
  <c r="O43"/>
  <c r="P241"/>
  <c r="O488"/>
  <c r="O242"/>
  <c r="N452" i="2"/>
  <c r="N447" s="1"/>
  <c r="N54"/>
  <c r="N453" s="1"/>
  <c r="N48"/>
  <c r="M432" i="4"/>
  <c r="M427" s="1"/>
  <c r="M85"/>
  <c r="M91"/>
  <c r="M433" s="1"/>
  <c r="N527" i="2"/>
  <c r="O166"/>
  <c r="N167"/>
  <c r="M168"/>
  <c r="M529" s="1"/>
  <c r="M528"/>
  <c r="M523" s="1"/>
  <c r="M162"/>
  <c r="N508" i="3"/>
  <c r="O280"/>
  <c r="N337"/>
  <c r="N281"/>
  <c r="M318"/>
  <c r="M319" s="1"/>
  <c r="M314" s="1"/>
  <c r="M338"/>
  <c r="M333" s="1"/>
  <c r="L570"/>
  <c r="L601" s="1"/>
  <c r="L378"/>
  <c r="L615" s="1"/>
  <c r="L627" s="1"/>
  <c r="M377" i="2"/>
  <c r="M470" i="4"/>
  <c r="M465" s="1"/>
  <c r="M34"/>
  <c r="M28"/>
  <c r="O461" i="3"/>
  <c r="P62"/>
  <c r="O63"/>
  <c r="N537" i="4"/>
  <c r="N168"/>
  <c r="Q204" i="3"/>
  <c r="P375"/>
  <c r="P205"/>
  <c r="O442" i="2"/>
  <c r="P100"/>
  <c r="O101"/>
  <c r="L454"/>
  <c r="L619" s="1"/>
  <c r="L631" s="1"/>
  <c r="L568"/>
  <c r="L599" s="1"/>
  <c r="L302"/>
  <c r="L577" s="1"/>
  <c r="L608" s="1"/>
  <c r="N357" i="3"/>
  <c r="N352" s="1"/>
  <c r="N149"/>
  <c r="N358" s="1"/>
  <c r="N143"/>
  <c r="M366" i="4"/>
  <c r="M149"/>
  <c r="M328" i="2"/>
  <c r="M329" s="1"/>
  <c r="M348"/>
  <c r="N385"/>
  <c r="N347"/>
  <c r="N309"/>
  <c r="N310" s="1"/>
  <c r="O214"/>
  <c r="N215"/>
  <c r="N451" i="4"/>
  <c r="N446" s="1"/>
  <c r="N53"/>
  <c r="N452" s="1"/>
  <c r="N47"/>
  <c r="M405" i="3"/>
  <c r="M74"/>
  <c r="O119" i="2"/>
  <c r="N404"/>
  <c r="N120"/>
  <c r="K578" i="4"/>
  <c r="K609" s="1"/>
  <c r="K320"/>
  <c r="K577" s="1"/>
  <c r="K608" s="1"/>
  <c r="O71" i="2"/>
  <c r="N394"/>
  <c r="N72"/>
  <c r="N499" i="4"/>
  <c r="N244"/>
  <c r="O299" i="3"/>
  <c r="O300" s="1"/>
  <c r="P14"/>
  <c r="O15"/>
  <c r="L575"/>
  <c r="L606" s="1"/>
  <c r="L492"/>
  <c r="L621" s="1"/>
  <c r="L633" s="1"/>
  <c r="M571"/>
  <c r="M602" s="1"/>
  <c r="M359"/>
  <c r="M614" s="1"/>
  <c r="M626" s="1"/>
  <c r="N375" i="4"/>
  <c r="N370" s="1"/>
  <c r="N205"/>
  <c r="N376" s="1"/>
  <c r="N199"/>
  <c r="N299" i="2"/>
  <c r="N300" s="1"/>
  <c r="N295" s="1"/>
  <c r="L301"/>
  <c r="M566" i="4"/>
  <c r="M597" s="1"/>
  <c r="M472"/>
  <c r="M619" s="1"/>
  <c r="M631" s="1"/>
  <c r="O412"/>
  <c r="P260"/>
  <c r="O261"/>
  <c r="M433" i="2"/>
  <c r="M428" s="1"/>
  <c r="M92"/>
  <c r="M434" s="1"/>
  <c r="M86"/>
  <c r="M452" i="3"/>
  <c r="M447" s="1"/>
  <c r="M48"/>
  <c r="M54"/>
  <c r="M453" s="1"/>
  <c r="N518"/>
  <c r="N347"/>
  <c r="N348" s="1"/>
  <c r="O290"/>
  <c r="N291"/>
  <c r="M528"/>
  <c r="M523" s="1"/>
  <c r="M168"/>
  <c r="M529" s="1"/>
  <c r="M162"/>
  <c r="O9" i="4"/>
  <c r="O15"/>
  <c r="M317"/>
  <c r="M318" s="1"/>
  <c r="M313" s="1"/>
  <c r="M337"/>
  <c r="M332" s="1"/>
  <c r="M386" i="3"/>
  <c r="M207"/>
  <c r="Q70" i="4"/>
  <c r="P393"/>
  <c r="P71"/>
  <c r="O25" i="2"/>
  <c r="O17" s="1"/>
  <c r="P24"/>
  <c r="O299"/>
  <c r="O300" s="1"/>
  <c r="P14"/>
  <c r="O15"/>
  <c r="N376"/>
  <c r="N371" s="1"/>
  <c r="N200"/>
  <c r="N206"/>
  <c r="M367"/>
  <c r="M150"/>
  <c r="L571"/>
  <c r="L602" s="1"/>
  <c r="L359"/>
  <c r="L614" s="1"/>
  <c r="L626" s="1"/>
  <c r="N124"/>
  <c r="N130"/>
  <c r="M414" i="3"/>
  <c r="M409" s="1"/>
  <c r="M257"/>
  <c r="M263"/>
  <c r="M415" s="1"/>
  <c r="M454"/>
  <c r="M619" s="1"/>
  <c r="M631" s="1"/>
  <c r="M568"/>
  <c r="M599" s="1"/>
  <c r="M572" i="4"/>
  <c r="M603" s="1"/>
  <c r="M529"/>
  <c r="M622" s="1"/>
  <c r="M634" s="1"/>
  <c r="M569" i="2"/>
  <c r="M600" s="1"/>
  <c r="M435"/>
  <c r="M618" s="1"/>
  <c r="M630" s="1"/>
  <c r="N461"/>
  <c r="O62"/>
  <c r="N63"/>
  <c r="M462"/>
  <c r="M55"/>
  <c r="P176"/>
  <c r="O537"/>
  <c r="O177"/>
  <c r="M481" i="3"/>
  <c r="M36"/>
  <c r="O24" i="4"/>
  <c r="O16" s="1"/>
  <c r="P23"/>
  <c r="O384"/>
  <c r="P213"/>
  <c r="O214"/>
  <c r="L378" i="2"/>
  <c r="L615" s="1"/>
  <c r="L627" s="1"/>
  <c r="L570"/>
  <c r="L601" s="1"/>
  <c r="L340"/>
  <c r="O490" i="3"/>
  <c r="O485" s="1"/>
  <c r="O244"/>
  <c r="O491" s="1"/>
  <c r="O238"/>
  <c r="L397"/>
  <c r="L616" s="1"/>
  <c r="L628" s="1"/>
  <c r="L572"/>
  <c r="L603" s="1"/>
  <c r="N443"/>
  <c r="N93"/>
  <c r="O394"/>
  <c r="P71"/>
  <c r="O72"/>
  <c r="M574" i="4"/>
  <c r="M605" s="1"/>
  <c r="M491"/>
  <c r="M620" s="1"/>
  <c r="M632" s="1"/>
  <c r="N538" i="3"/>
  <c r="N169"/>
  <c r="N499"/>
  <c r="O252"/>
  <c r="N253"/>
  <c r="M424"/>
  <c r="M264"/>
  <c r="N423" i="4"/>
  <c r="N263"/>
  <c r="M442"/>
  <c r="M92"/>
  <c r="L568"/>
  <c r="L599" s="1"/>
  <c r="L434"/>
  <c r="L617" s="1"/>
  <c r="L629" s="1"/>
  <c r="O366" i="3"/>
  <c r="P157"/>
  <c r="O158"/>
  <c r="M567" i="4"/>
  <c r="M598" s="1"/>
  <c r="M453"/>
  <c r="M618" s="1"/>
  <c r="M630" s="1"/>
  <c r="M404"/>
  <c r="M73"/>
  <c r="O460"/>
  <c r="P61"/>
  <c r="O62"/>
  <c r="N480"/>
  <c r="N35"/>
  <c r="N489"/>
  <c r="N484" s="1"/>
  <c r="N243"/>
  <c r="N490" s="1"/>
  <c r="N237"/>
  <c r="P52" i="2"/>
  <c r="O451"/>
  <c r="O53"/>
  <c r="N431" i="4"/>
  <c r="O89"/>
  <c r="N90"/>
  <c r="K579" i="2"/>
  <c r="K610" s="1"/>
  <c r="K321"/>
  <c r="K578" s="1"/>
  <c r="K609" s="1"/>
  <c r="L574" i="3"/>
  <c r="L605" s="1"/>
  <c r="L511"/>
  <c r="L622" s="1"/>
  <c r="L634" s="1"/>
  <c r="L340"/>
  <c r="L338" i="4"/>
  <c r="L319" s="1"/>
  <c r="L509"/>
  <c r="M282" i="3"/>
  <c r="M509"/>
  <c r="M504" s="1"/>
  <c r="M276"/>
  <c r="L510"/>
  <c r="L339"/>
  <c r="N469" i="4"/>
  <c r="O32"/>
  <c r="N33"/>
  <c r="N298"/>
  <c r="N299" s="1"/>
  <c r="N294" s="1"/>
  <c r="N462" i="3"/>
  <c r="N55"/>
  <c r="O536" i="4"/>
  <c r="P175"/>
  <c r="O176"/>
  <c r="O376" i="3"/>
  <c r="O371" s="1"/>
  <c r="O206"/>
  <c r="O377" s="1"/>
  <c r="O200"/>
  <c r="N443" i="2"/>
  <c r="N93"/>
  <c r="L567" i="3"/>
  <c r="L598" s="1"/>
  <c r="L473"/>
  <c r="L620" s="1"/>
  <c r="L632" s="1"/>
  <c r="L302"/>
  <c r="L577" s="1"/>
  <c r="L608" s="1"/>
  <c r="O480" i="2"/>
  <c r="P43"/>
  <c r="O44"/>
  <c r="N481"/>
  <c r="N36"/>
  <c r="P147" i="3"/>
  <c r="O356"/>
  <c r="O148"/>
  <c r="N365" i="4"/>
  <c r="O156"/>
  <c r="N157"/>
  <c r="M569"/>
  <c r="M600" s="1"/>
  <c r="M377"/>
  <c r="M614" s="1"/>
  <c r="M626" s="1"/>
  <c r="M207" i="2"/>
  <c r="M386"/>
  <c r="P51" i="4"/>
  <c r="O450"/>
  <c r="O52"/>
  <c r="N404" i="3"/>
  <c r="O81"/>
  <c r="N82"/>
  <c r="M569"/>
  <c r="M600" s="1"/>
  <c r="M435"/>
  <c r="M618" s="1"/>
  <c r="M630" s="1"/>
  <c r="M112" i="2"/>
  <c r="M405"/>
  <c r="L572"/>
  <c r="L603" s="1"/>
  <c r="L397"/>
  <c r="L616" s="1"/>
  <c r="L628" s="1"/>
  <c r="M395"/>
  <c r="M390" s="1"/>
  <c r="M73"/>
  <c r="M396" s="1"/>
  <c r="M67"/>
  <c r="O498" i="4"/>
  <c r="P251"/>
  <c r="O252"/>
  <c r="M530" i="3"/>
  <c r="M623" s="1"/>
  <c r="M635" s="1"/>
  <c r="M573"/>
  <c r="M604" s="1"/>
  <c r="N10"/>
  <c r="N16"/>
  <c r="L576"/>
  <c r="L607" s="1"/>
  <c r="L416"/>
  <c r="L617" s="1"/>
  <c r="L629" s="1"/>
  <c r="M575" i="4"/>
  <c r="M606" s="1"/>
  <c r="M415"/>
  <c r="M616" s="1"/>
  <c r="M628" s="1"/>
  <c r="P203"/>
  <c r="O374"/>
  <c r="O204"/>
  <c r="N337" i="2"/>
  <c r="L339"/>
  <c r="L320" s="1"/>
  <c r="N299" i="3"/>
  <c r="N300" s="1"/>
  <c r="N295" s="1"/>
  <c r="R35" i="1"/>
  <c r="C35"/>
  <c r="R34"/>
  <c r="C34"/>
  <c r="R33"/>
  <c r="C33"/>
  <c r="C5"/>
  <c r="C6" s="1"/>
  <c r="C7" s="1"/>
  <c r="C8" s="1"/>
  <c r="C9" s="1"/>
  <c r="C10" s="1"/>
  <c r="C11" s="1"/>
  <c r="C12" s="1"/>
  <c r="C13" s="1"/>
  <c r="C14" s="1"/>
  <c r="C15" s="1"/>
  <c r="C16" s="1"/>
  <c r="C17" s="1"/>
  <c r="C18" s="1"/>
  <c r="C19" s="1"/>
  <c r="C20" s="1"/>
  <c r="C21" s="1"/>
  <c r="C22" s="1"/>
  <c r="C23" s="1"/>
  <c r="C24" s="1"/>
  <c r="C25" s="1"/>
  <c r="C26" s="1"/>
  <c r="C27" s="1"/>
  <c r="C28" s="1"/>
  <c r="C29" s="1"/>
  <c r="C30" s="1"/>
  <c r="C31" s="1"/>
  <c r="D4"/>
  <c r="D35" s="1"/>
  <c r="X243" a="1"/>
  <c r="I95" a="1"/>
  <c r="F95" a="1"/>
  <c r="C95" a="1"/>
  <c r="L320" i="3" l="1"/>
  <c r="M301"/>
  <c r="O295" i="2"/>
  <c r="M301" i="4"/>
  <c r="M576" s="1"/>
  <c r="M607" s="1"/>
  <c r="L636" i="3"/>
  <c r="C116" i="1"/>
  <c r="C114"/>
  <c r="C112"/>
  <c r="C110"/>
  <c r="C108"/>
  <c r="C106"/>
  <c r="C104"/>
  <c r="C102"/>
  <c r="C100"/>
  <c r="C98"/>
  <c r="C96"/>
  <c r="C115"/>
  <c r="C113"/>
  <c r="C111"/>
  <c r="C109"/>
  <c r="C107"/>
  <c r="C105"/>
  <c r="C103"/>
  <c r="C101"/>
  <c r="C99"/>
  <c r="C97"/>
  <c r="C95"/>
  <c r="F115"/>
  <c r="F113"/>
  <c r="F111"/>
  <c r="F109"/>
  <c r="F107"/>
  <c r="F105"/>
  <c r="F103"/>
  <c r="F101"/>
  <c r="F99"/>
  <c r="F97"/>
  <c r="F95"/>
  <c r="X95" s="1"/>
  <c r="F104"/>
  <c r="F100"/>
  <c r="F96"/>
  <c r="F116"/>
  <c r="F114"/>
  <c r="F112"/>
  <c r="F110"/>
  <c r="F108"/>
  <c r="F106"/>
  <c r="F102"/>
  <c r="F98"/>
  <c r="I116"/>
  <c r="I114"/>
  <c r="I112"/>
  <c r="I110"/>
  <c r="I108"/>
  <c r="I106"/>
  <c r="I104"/>
  <c r="I102"/>
  <c r="I100"/>
  <c r="I98"/>
  <c r="I96"/>
  <c r="I115"/>
  <c r="I113"/>
  <c r="I111"/>
  <c r="I107"/>
  <c r="I105"/>
  <c r="I101"/>
  <c r="S101" s="1"/>
  <c r="I99"/>
  <c r="S99" s="1"/>
  <c r="I95"/>
  <c r="I109"/>
  <c r="I103"/>
  <c r="I97"/>
  <c r="X264"/>
  <c r="X262"/>
  <c r="X260"/>
  <c r="X258"/>
  <c r="X256"/>
  <c r="X254"/>
  <c r="X252"/>
  <c r="X250"/>
  <c r="X248"/>
  <c r="X246"/>
  <c r="X244"/>
  <c r="X263"/>
  <c r="X261"/>
  <c r="X259"/>
  <c r="X257"/>
  <c r="X255"/>
  <c r="X253"/>
  <c r="X251"/>
  <c r="X249"/>
  <c r="X247"/>
  <c r="X245"/>
  <c r="X243"/>
  <c r="O199" i="4"/>
  <c r="O375"/>
  <c r="O370" s="1"/>
  <c r="O205"/>
  <c r="O376" s="1"/>
  <c r="P374"/>
  <c r="Q203"/>
  <c r="P204"/>
  <c r="P498"/>
  <c r="Q251"/>
  <c r="P252"/>
  <c r="M572" i="2"/>
  <c r="M603" s="1"/>
  <c r="M397"/>
  <c r="M616" s="1"/>
  <c r="M628" s="1"/>
  <c r="O404" i="3"/>
  <c r="P81"/>
  <c r="O82"/>
  <c r="O47" i="4"/>
  <c r="O451"/>
  <c r="O446" s="1"/>
  <c r="O53"/>
  <c r="O452" s="1"/>
  <c r="P450"/>
  <c r="Q51"/>
  <c r="P52"/>
  <c r="M570" i="2"/>
  <c r="M601" s="1"/>
  <c r="M378"/>
  <c r="M615" s="1"/>
  <c r="M627" s="1"/>
  <c r="M340"/>
  <c r="O365" i="4"/>
  <c r="P156"/>
  <c r="O157"/>
  <c r="O143" i="3"/>
  <c r="O357"/>
  <c r="O352" s="1"/>
  <c r="O149"/>
  <c r="O358" s="1"/>
  <c r="P356"/>
  <c r="Q147"/>
  <c r="P148"/>
  <c r="P44" i="2"/>
  <c r="P480"/>
  <c r="Q43"/>
  <c r="O537" i="4"/>
  <c r="O168"/>
  <c r="N470"/>
  <c r="N465" s="1"/>
  <c r="N28"/>
  <c r="N34"/>
  <c r="L579" i="3"/>
  <c r="L610" s="1"/>
  <c r="L321"/>
  <c r="L578" s="1"/>
  <c r="L609" s="1"/>
  <c r="O431" i="4"/>
  <c r="P89"/>
  <c r="O90"/>
  <c r="O48" i="2"/>
  <c r="O452"/>
  <c r="O447" s="1"/>
  <c r="O54"/>
  <c r="P451"/>
  <c r="Q52"/>
  <c r="P53"/>
  <c r="N566" i="4"/>
  <c r="N597" s="1"/>
  <c r="N472"/>
  <c r="N619" s="1"/>
  <c r="N631" s="1"/>
  <c r="O461"/>
  <c r="O54"/>
  <c r="P366" i="3"/>
  <c r="Q157"/>
  <c r="P158"/>
  <c r="M568" i="4"/>
  <c r="M599" s="1"/>
  <c r="M434"/>
  <c r="M617" s="1"/>
  <c r="M629" s="1"/>
  <c r="N415"/>
  <c r="N616" s="1"/>
  <c r="N628" s="1"/>
  <c r="N575"/>
  <c r="N606" s="1"/>
  <c r="M416" i="3"/>
  <c r="M617" s="1"/>
  <c r="M629" s="1"/>
  <c r="M576"/>
  <c r="M607" s="1"/>
  <c r="N500"/>
  <c r="N245"/>
  <c r="P394"/>
  <c r="Q71"/>
  <c r="P72"/>
  <c r="N569"/>
  <c r="N600" s="1"/>
  <c r="N435"/>
  <c r="N618" s="1"/>
  <c r="N630" s="1"/>
  <c r="O385" i="4"/>
  <c r="O206"/>
  <c r="M568" i="2"/>
  <c r="M599" s="1"/>
  <c r="M454"/>
  <c r="M619" s="1"/>
  <c r="M631" s="1"/>
  <c r="N462"/>
  <c r="N55"/>
  <c r="M571"/>
  <c r="M602" s="1"/>
  <c r="M359"/>
  <c r="M614" s="1"/>
  <c r="M626" s="1"/>
  <c r="M636" s="1"/>
  <c r="N377"/>
  <c r="Q14"/>
  <c r="P15"/>
  <c r="Q24"/>
  <c r="P25"/>
  <c r="P17" s="1"/>
  <c r="P66" i="4"/>
  <c r="P394"/>
  <c r="P389" s="1"/>
  <c r="P72"/>
  <c r="P395" s="1"/>
  <c r="Q393"/>
  <c r="R70"/>
  <c r="Q71"/>
  <c r="N519" i="3"/>
  <c r="N283"/>
  <c r="O262" i="4"/>
  <c r="O414" s="1"/>
  <c r="O413"/>
  <c r="O408" s="1"/>
  <c r="O256"/>
  <c r="O16" i="3"/>
  <c r="O10"/>
  <c r="N112" i="2"/>
  <c r="N405"/>
  <c r="O404"/>
  <c r="P119"/>
  <c r="O120"/>
  <c r="N386"/>
  <c r="N207"/>
  <c r="P442"/>
  <c r="Q100"/>
  <c r="P101"/>
  <c r="P200" i="3"/>
  <c r="P376"/>
  <c r="P371" s="1"/>
  <c r="P206"/>
  <c r="P377" s="1"/>
  <c r="Q375"/>
  <c r="R204"/>
  <c r="Q205"/>
  <c r="P461"/>
  <c r="Q62"/>
  <c r="P63"/>
  <c r="N318"/>
  <c r="N319" s="1"/>
  <c r="N314" s="1"/>
  <c r="N338"/>
  <c r="N333" s="1"/>
  <c r="N528" i="2"/>
  <c r="N523" s="1"/>
  <c r="N162"/>
  <c r="N168"/>
  <c r="N529" s="1"/>
  <c r="O480" i="4"/>
  <c r="O35"/>
  <c r="N453"/>
  <c r="N618" s="1"/>
  <c r="N630" s="1"/>
  <c r="N567"/>
  <c r="N598" s="1"/>
  <c r="N404"/>
  <c r="N73"/>
  <c r="O263"/>
  <c r="O423"/>
  <c r="N264" i="3"/>
  <c r="N424"/>
  <c r="M492"/>
  <c r="M621" s="1"/>
  <c r="M633" s="1"/>
  <c r="M575"/>
  <c r="M606" s="1"/>
  <c r="O538"/>
  <c r="O169"/>
  <c r="O443"/>
  <c r="O93"/>
  <c r="N377" i="4"/>
  <c r="N614" s="1"/>
  <c r="N626" s="1"/>
  <c r="N569"/>
  <c r="N600" s="1"/>
  <c r="N481" i="3"/>
  <c r="N36"/>
  <c r="O413"/>
  <c r="P261"/>
  <c r="O262"/>
  <c r="Q128" i="2"/>
  <c r="P129"/>
  <c r="P148"/>
  <c r="P356"/>
  <c r="Q147"/>
  <c r="N150"/>
  <c r="N367"/>
  <c r="O366"/>
  <c r="P157"/>
  <c r="O158"/>
  <c r="P375"/>
  <c r="Q204"/>
  <c r="P205"/>
  <c r="N386" i="3"/>
  <c r="N207"/>
  <c r="O507" i="4"/>
  <c r="P279"/>
  <c r="O336"/>
  <c r="O280"/>
  <c r="N317"/>
  <c r="N318" s="1"/>
  <c r="N313" s="1"/>
  <c r="N337"/>
  <c r="N332" s="1"/>
  <c r="P15"/>
  <c r="P9"/>
  <c r="L578"/>
  <c r="L609" s="1"/>
  <c r="L320"/>
  <c r="L577" s="1"/>
  <c r="L608" s="1"/>
  <c r="O471" i="3"/>
  <c r="O466" s="1"/>
  <c r="O35"/>
  <c r="O472" s="1"/>
  <c r="O29"/>
  <c r="O451"/>
  <c r="P52"/>
  <c r="O53"/>
  <c r="N86" i="2"/>
  <c r="N433"/>
  <c r="N428" s="1"/>
  <c r="N92"/>
  <c r="N434" s="1"/>
  <c r="O432"/>
  <c r="P90"/>
  <c r="O91"/>
  <c r="N433" i="3"/>
  <c r="N428" s="1"/>
  <c r="N92"/>
  <c r="N434" s="1"/>
  <c r="N86"/>
  <c r="N29" i="2"/>
  <c r="N471"/>
  <c r="N466" s="1"/>
  <c r="N35"/>
  <c r="N472" s="1"/>
  <c r="O470"/>
  <c r="P33"/>
  <c r="O34"/>
  <c r="E4" i="1"/>
  <c r="D5"/>
  <c r="D6" s="1"/>
  <c r="D7" s="1"/>
  <c r="D8" s="1"/>
  <c r="D9" s="1"/>
  <c r="D10" s="1"/>
  <c r="D11" s="1"/>
  <c r="D12" s="1"/>
  <c r="D13" s="1"/>
  <c r="D14" s="1"/>
  <c r="D15" s="1"/>
  <c r="D16" s="1"/>
  <c r="D17" s="1"/>
  <c r="D18" s="1"/>
  <c r="D19" s="1"/>
  <c r="D20" s="1"/>
  <c r="D21" s="1"/>
  <c r="D22" s="1"/>
  <c r="D23" s="1"/>
  <c r="D24" s="1"/>
  <c r="D25" s="1"/>
  <c r="D26" s="1"/>
  <c r="D27" s="1"/>
  <c r="D28" s="1"/>
  <c r="D29" s="1"/>
  <c r="D30" s="1"/>
  <c r="D31" s="1"/>
  <c r="L636" i="2"/>
  <c r="M301"/>
  <c r="O295" i="3"/>
  <c r="L635" i="4"/>
  <c r="N318" i="2"/>
  <c r="N319" s="1"/>
  <c r="N314" s="1"/>
  <c r="N338"/>
  <c r="N333" s="1"/>
  <c r="O499" i="4"/>
  <c r="O244"/>
  <c r="N405" i="3"/>
  <c r="N74"/>
  <c r="N366" i="4"/>
  <c r="N149"/>
  <c r="N567" i="2"/>
  <c r="N598" s="1"/>
  <c r="N473"/>
  <c r="N620" s="1"/>
  <c r="N632" s="1"/>
  <c r="O481"/>
  <c r="O36"/>
  <c r="N569"/>
  <c r="N600" s="1"/>
  <c r="N435"/>
  <c r="N618" s="1"/>
  <c r="N630" s="1"/>
  <c r="P536" i="4"/>
  <c r="Q175"/>
  <c r="P176"/>
  <c r="N568" i="3"/>
  <c r="N599" s="1"/>
  <c r="N454"/>
  <c r="N619" s="1"/>
  <c r="N631" s="1"/>
  <c r="O469" i="4"/>
  <c r="P32"/>
  <c r="O33"/>
  <c r="O298"/>
  <c r="O299" s="1"/>
  <c r="O294" s="1"/>
  <c r="M339" i="3"/>
  <c r="M510"/>
  <c r="N91" i="4"/>
  <c r="N433" s="1"/>
  <c r="N432"/>
  <c r="N427" s="1"/>
  <c r="N85"/>
  <c r="P460"/>
  <c r="Q61"/>
  <c r="P62"/>
  <c r="M396"/>
  <c r="M615" s="1"/>
  <c r="M627" s="1"/>
  <c r="M571"/>
  <c r="M602" s="1"/>
  <c r="O367" i="3"/>
  <c r="O150"/>
  <c r="O499"/>
  <c r="P252"/>
  <c r="O253"/>
  <c r="N573"/>
  <c r="N604" s="1"/>
  <c r="N530"/>
  <c r="N623" s="1"/>
  <c r="N635" s="1"/>
  <c r="O395"/>
  <c r="O390" s="1"/>
  <c r="O73"/>
  <c r="O396" s="1"/>
  <c r="O67"/>
  <c r="L321" i="2"/>
  <c r="L578" s="1"/>
  <c r="L609" s="1"/>
  <c r="L579"/>
  <c r="L610" s="1"/>
  <c r="P384" i="4"/>
  <c r="Q213"/>
  <c r="P214"/>
  <c r="Q23"/>
  <c r="P24"/>
  <c r="P16" s="1"/>
  <c r="M567" i="3"/>
  <c r="M598" s="1"/>
  <c r="M473"/>
  <c r="M620" s="1"/>
  <c r="M632" s="1"/>
  <c r="M302"/>
  <c r="M577" s="1"/>
  <c r="M608" s="1"/>
  <c r="O169" i="2"/>
  <c r="O538"/>
  <c r="P537"/>
  <c r="Q176"/>
  <c r="P177"/>
  <c r="O63"/>
  <c r="O461"/>
  <c r="P62"/>
  <c r="O10"/>
  <c r="O16"/>
  <c r="M378" i="3"/>
  <c r="M615" s="1"/>
  <c r="M627" s="1"/>
  <c r="M570"/>
  <c r="M601" s="1"/>
  <c r="O347"/>
  <c r="O348" s="1"/>
  <c r="P290"/>
  <c r="O518"/>
  <c r="O291"/>
  <c r="P412" i="4"/>
  <c r="Q260"/>
  <c r="P261"/>
  <c r="Q14" i="3"/>
  <c r="P15"/>
  <c r="N491" i="4"/>
  <c r="N620" s="1"/>
  <c r="N632" s="1"/>
  <c r="N574"/>
  <c r="N605" s="1"/>
  <c r="N67" i="2"/>
  <c r="N395"/>
  <c r="N390" s="1"/>
  <c r="N73"/>
  <c r="N396" s="1"/>
  <c r="O394"/>
  <c r="P71"/>
  <c r="O72"/>
  <c r="M397" i="3"/>
  <c r="M616" s="1"/>
  <c r="M628" s="1"/>
  <c r="M572"/>
  <c r="M603" s="1"/>
  <c r="O309" i="2"/>
  <c r="O310" s="1"/>
  <c r="P214"/>
  <c r="O385"/>
  <c r="O347"/>
  <c r="O215"/>
  <c r="N328"/>
  <c r="N329" s="1"/>
  <c r="N348"/>
  <c r="M570" i="4"/>
  <c r="M601" s="1"/>
  <c r="M358"/>
  <c r="M613" s="1"/>
  <c r="M625" s="1"/>
  <c r="O443" i="2"/>
  <c r="O93"/>
  <c r="N529" i="4"/>
  <c r="N622" s="1"/>
  <c r="N634" s="1"/>
  <c r="N572"/>
  <c r="N603" s="1"/>
  <c r="O462" i="3"/>
  <c r="O55"/>
  <c r="M471" i="4"/>
  <c r="M300"/>
  <c r="N509" i="3"/>
  <c r="N504" s="1"/>
  <c r="N276"/>
  <c r="N282"/>
  <c r="O337"/>
  <c r="O508"/>
  <c r="P280"/>
  <c r="O281"/>
  <c r="O167" i="2"/>
  <c r="O527"/>
  <c r="P166"/>
  <c r="P337" s="1"/>
  <c r="O237" i="4"/>
  <c r="O489"/>
  <c r="O484" s="1"/>
  <c r="O243"/>
  <c r="O490" s="1"/>
  <c r="P488"/>
  <c r="Q241"/>
  <c r="P242"/>
  <c r="P479"/>
  <c r="Q42"/>
  <c r="P43"/>
  <c r="O403"/>
  <c r="P80"/>
  <c r="O81"/>
  <c r="N571" i="3"/>
  <c r="N602" s="1"/>
  <c r="N359"/>
  <c r="N614" s="1"/>
  <c r="N626" s="1"/>
  <c r="N92" i="4"/>
  <c r="N442"/>
  <c r="O441"/>
  <c r="P99"/>
  <c r="O100"/>
  <c r="P422"/>
  <c r="Q270"/>
  <c r="P271"/>
  <c r="O423" i="3"/>
  <c r="O309"/>
  <c r="O310" s="1"/>
  <c r="P271"/>
  <c r="O272"/>
  <c r="P537"/>
  <c r="Q176"/>
  <c r="P177"/>
  <c r="P442"/>
  <c r="Q100"/>
  <c r="P101"/>
  <c r="P238"/>
  <c r="P490"/>
  <c r="P485" s="1"/>
  <c r="P244"/>
  <c r="P491" s="1"/>
  <c r="Q489"/>
  <c r="R242"/>
  <c r="Q243"/>
  <c r="O480"/>
  <c r="P43"/>
  <c r="O44"/>
  <c r="N530" i="2"/>
  <c r="N623" s="1"/>
  <c r="N635" s="1"/>
  <c r="N573"/>
  <c r="N604" s="1"/>
  <c r="N263" i="3"/>
  <c r="N415" s="1"/>
  <c r="N414"/>
  <c r="N409" s="1"/>
  <c r="N257"/>
  <c r="O130" i="2"/>
  <c r="O124"/>
  <c r="O357"/>
  <c r="O352" s="1"/>
  <c r="O143"/>
  <c r="O149"/>
  <c r="O358" s="1"/>
  <c r="O206"/>
  <c r="O376"/>
  <c r="O371" s="1"/>
  <c r="O200"/>
  <c r="O385" i="3"/>
  <c r="P214"/>
  <c r="O215"/>
  <c r="N281" i="4"/>
  <c r="N508"/>
  <c r="N503" s="1"/>
  <c r="N275"/>
  <c r="M509"/>
  <c r="M338"/>
  <c r="M319" s="1"/>
  <c r="R13"/>
  <c r="Q14"/>
  <c r="N162" i="3"/>
  <c r="N528"/>
  <c r="N523" s="1"/>
  <c r="N168"/>
  <c r="N529" s="1"/>
  <c r="O527"/>
  <c r="P166"/>
  <c r="O167"/>
  <c r="N282" i="4"/>
  <c r="N518"/>
  <c r="O517"/>
  <c r="O346"/>
  <c r="O347" s="1"/>
  <c r="P289"/>
  <c r="O290"/>
  <c r="P142"/>
  <c r="P356"/>
  <c r="P351" s="1"/>
  <c r="P148"/>
  <c r="P357" s="1"/>
  <c r="Q355"/>
  <c r="R146"/>
  <c r="Q147"/>
  <c r="P470" i="3"/>
  <c r="Q33"/>
  <c r="P34"/>
  <c r="N452"/>
  <c r="N447" s="1"/>
  <c r="N54"/>
  <c r="N453" s="1"/>
  <c r="N48"/>
  <c r="O161" i="4"/>
  <c r="O527"/>
  <c r="O522" s="1"/>
  <c r="O167"/>
  <c r="O528" s="1"/>
  <c r="P526"/>
  <c r="Q165"/>
  <c r="P166"/>
  <c r="O432" i="3"/>
  <c r="P90"/>
  <c r="P299" s="1"/>
  <c r="P300" s="1"/>
  <c r="P295" s="1"/>
  <c r="O91"/>
  <c r="M573" i="4"/>
  <c r="M604" s="1"/>
  <c r="M510"/>
  <c r="M621" s="1"/>
  <c r="M633" s="1"/>
  <c r="M339"/>
  <c r="M340" i="3"/>
  <c r="M574"/>
  <c r="M605" s="1"/>
  <c r="M511"/>
  <c r="M622" s="1"/>
  <c r="M634" s="1"/>
  <c r="D33" i="1"/>
  <c r="D34"/>
  <c r="M302" i="2"/>
  <c r="M577" s="1"/>
  <c r="M608" s="1"/>
  <c r="M339"/>
  <c r="M320" s="1"/>
  <c r="O308" i="4"/>
  <c r="O309" s="1"/>
  <c r="O337" i="2"/>
  <c r="Y95" i="1" a="1"/>
  <c r="P308" i="4" l="1"/>
  <c r="P309" s="1"/>
  <c r="S113" i="1"/>
  <c r="M97"/>
  <c r="M105"/>
  <c r="M113"/>
  <c r="M320" i="3"/>
  <c r="S111" i="1"/>
  <c r="M103"/>
  <c r="M111"/>
  <c r="M101"/>
  <c r="Y97"/>
  <c r="Y101"/>
  <c r="Y105"/>
  <c r="Y109"/>
  <c r="Y113"/>
  <c r="Y103"/>
  <c r="Y115"/>
  <c r="Y96"/>
  <c r="AE103" s="1"/>
  <c r="Y100"/>
  <c r="Y104"/>
  <c r="Y108"/>
  <c r="Y112"/>
  <c r="Y116"/>
  <c r="Y99"/>
  <c r="Y111"/>
  <c r="AE106" s="1"/>
  <c r="Y98"/>
  <c r="Y102"/>
  <c r="Y106"/>
  <c r="Y110"/>
  <c r="Y114"/>
  <c r="Y95"/>
  <c r="Y107"/>
  <c r="M109"/>
  <c r="S115"/>
  <c r="M99"/>
  <c r="M107"/>
  <c r="M115"/>
  <c r="S97"/>
  <c r="S109"/>
  <c r="S105"/>
  <c r="N302" i="2"/>
  <c r="N577" s="1"/>
  <c r="N608" s="1"/>
  <c r="M636" i="3"/>
  <c r="N301"/>
  <c r="S103" i="1"/>
  <c r="S107"/>
  <c r="P338" i="2"/>
  <c r="M579" i="3"/>
  <c r="M610" s="1"/>
  <c r="M321"/>
  <c r="M578" s="1"/>
  <c r="M609" s="1"/>
  <c r="O433"/>
  <c r="O428" s="1"/>
  <c r="O86"/>
  <c r="O92"/>
  <c r="O434" s="1"/>
  <c r="R165" i="4"/>
  <c r="Q526"/>
  <c r="Q166"/>
  <c r="P471" i="3"/>
  <c r="P466" s="1"/>
  <c r="P35"/>
  <c r="P472" s="1"/>
  <c r="P29"/>
  <c r="S146" i="4"/>
  <c r="R355"/>
  <c r="R147"/>
  <c r="P346"/>
  <c r="P347" s="1"/>
  <c r="Q289"/>
  <c r="P517"/>
  <c r="P290"/>
  <c r="N339"/>
  <c r="N573"/>
  <c r="N604" s="1"/>
  <c r="N510"/>
  <c r="N621" s="1"/>
  <c r="N633" s="1"/>
  <c r="Q166" i="3"/>
  <c r="P527"/>
  <c r="P167"/>
  <c r="S13" i="4"/>
  <c r="R14"/>
  <c r="N338"/>
  <c r="N509"/>
  <c r="P385" i="3"/>
  <c r="Q214"/>
  <c r="P215"/>
  <c r="O377" i="2"/>
  <c r="P480" i="3"/>
  <c r="Q43"/>
  <c r="P44"/>
  <c r="Q490"/>
  <c r="Q485" s="1"/>
  <c r="Q244"/>
  <c r="Q491" s="1"/>
  <c r="Q238"/>
  <c r="P443"/>
  <c r="P93"/>
  <c r="Q537"/>
  <c r="R176"/>
  <c r="Q177"/>
  <c r="O424"/>
  <c r="O264"/>
  <c r="P423" i="4"/>
  <c r="P263"/>
  <c r="O442"/>
  <c r="O92"/>
  <c r="N568"/>
  <c r="N599" s="1"/>
  <c r="N434"/>
  <c r="N617" s="1"/>
  <c r="N629" s="1"/>
  <c r="P403"/>
  <c r="Q80"/>
  <c r="P81"/>
  <c r="P480"/>
  <c r="P35"/>
  <c r="R241"/>
  <c r="Q488"/>
  <c r="Q242"/>
  <c r="O282" i="3"/>
  <c r="O509"/>
  <c r="O504" s="1"/>
  <c r="O276"/>
  <c r="N510"/>
  <c r="N339"/>
  <c r="O328" i="2"/>
  <c r="O329" s="1"/>
  <c r="O348"/>
  <c r="P385"/>
  <c r="P347"/>
  <c r="P309"/>
  <c r="P310" s="1"/>
  <c r="Q214"/>
  <c r="P215"/>
  <c r="O395"/>
  <c r="O390" s="1"/>
  <c r="O73"/>
  <c r="O396" s="1"/>
  <c r="O67"/>
  <c r="P10" i="3"/>
  <c r="P16"/>
  <c r="Q412" i="4"/>
  <c r="R260"/>
  <c r="Q261"/>
  <c r="O283" i="3"/>
  <c r="O519"/>
  <c r="P518"/>
  <c r="P347"/>
  <c r="P348" s="1"/>
  <c r="Q290"/>
  <c r="P291"/>
  <c r="P461" i="2"/>
  <c r="Q62"/>
  <c r="P63"/>
  <c r="O462"/>
  <c r="O55"/>
  <c r="R176"/>
  <c r="Q537"/>
  <c r="Q177"/>
  <c r="Q24" i="4"/>
  <c r="Q16" s="1"/>
  <c r="R23"/>
  <c r="Q384"/>
  <c r="R213"/>
  <c r="Q214"/>
  <c r="P499" i="3"/>
  <c r="Q252"/>
  <c r="P253"/>
  <c r="O571"/>
  <c r="O602" s="1"/>
  <c r="O359"/>
  <c r="O614" s="1"/>
  <c r="O626" s="1"/>
  <c r="P461" i="4"/>
  <c r="P54"/>
  <c r="P469"/>
  <c r="Q32"/>
  <c r="P33"/>
  <c r="P298"/>
  <c r="P299" s="1"/>
  <c r="P294" s="1"/>
  <c r="P537"/>
  <c r="P168"/>
  <c r="E5" i="1"/>
  <c r="E6" s="1"/>
  <c r="E7" s="1"/>
  <c r="E8" s="1"/>
  <c r="E9" s="1"/>
  <c r="E10" s="1"/>
  <c r="E11" s="1"/>
  <c r="E12" s="1"/>
  <c r="E13" s="1"/>
  <c r="E14" s="1"/>
  <c r="E15" s="1"/>
  <c r="E16" s="1"/>
  <c r="E17" s="1"/>
  <c r="E18" s="1"/>
  <c r="E19" s="1"/>
  <c r="E20" s="1"/>
  <c r="E21" s="1"/>
  <c r="E22" s="1"/>
  <c r="E23" s="1"/>
  <c r="E24" s="1"/>
  <c r="E25" s="1"/>
  <c r="E26" s="1"/>
  <c r="E27" s="1"/>
  <c r="E28" s="1"/>
  <c r="E29" s="1"/>
  <c r="E30" s="1"/>
  <c r="E31" s="1"/>
  <c r="F4"/>
  <c r="E35"/>
  <c r="E34"/>
  <c r="E33"/>
  <c r="Q33" i="2"/>
  <c r="P470"/>
  <c r="P34"/>
  <c r="O433"/>
  <c r="O428" s="1"/>
  <c r="O92"/>
  <c r="O434" s="1"/>
  <c r="O86"/>
  <c r="O452" i="3"/>
  <c r="O447" s="1"/>
  <c r="O48"/>
  <c r="O54"/>
  <c r="O453" s="1"/>
  <c r="O508" i="4"/>
  <c r="O503" s="1"/>
  <c r="O275"/>
  <c r="O281"/>
  <c r="P336"/>
  <c r="P507"/>
  <c r="Q279"/>
  <c r="P280"/>
  <c r="N570" i="3"/>
  <c r="N601" s="1"/>
  <c r="N378"/>
  <c r="N615" s="1"/>
  <c r="N627" s="1"/>
  <c r="P376" i="2"/>
  <c r="P371" s="1"/>
  <c r="P200"/>
  <c r="P206"/>
  <c r="O367"/>
  <c r="O150"/>
  <c r="N571"/>
  <c r="N602" s="1"/>
  <c r="N359"/>
  <c r="N614" s="1"/>
  <c r="N626" s="1"/>
  <c r="P124"/>
  <c r="P130"/>
  <c r="O414" i="3"/>
  <c r="O409" s="1"/>
  <c r="O257"/>
  <c r="O263"/>
  <c r="O415" s="1"/>
  <c r="N576"/>
  <c r="N607" s="1"/>
  <c r="N416"/>
  <c r="N617" s="1"/>
  <c r="N629" s="1"/>
  <c r="O575" i="4"/>
  <c r="O606" s="1"/>
  <c r="O415"/>
  <c r="O616" s="1"/>
  <c r="O628" s="1"/>
  <c r="P462" i="3"/>
  <c r="P55"/>
  <c r="S204"/>
  <c r="R375"/>
  <c r="R205"/>
  <c r="Q442" i="2"/>
  <c r="R100"/>
  <c r="Q101"/>
  <c r="N378"/>
  <c r="N615" s="1"/>
  <c r="N627" s="1"/>
  <c r="N570"/>
  <c r="N601" s="1"/>
  <c r="N340"/>
  <c r="O112"/>
  <c r="O405"/>
  <c r="N572"/>
  <c r="N603" s="1"/>
  <c r="N397"/>
  <c r="N616" s="1"/>
  <c r="N628" s="1"/>
  <c r="N574" i="3"/>
  <c r="N605" s="1"/>
  <c r="N511"/>
  <c r="N622" s="1"/>
  <c r="N634" s="1"/>
  <c r="N340"/>
  <c r="Q394" i="4"/>
  <c r="Q389" s="1"/>
  <c r="Q72"/>
  <c r="Q395" s="1"/>
  <c r="Q66"/>
  <c r="P16" i="2"/>
  <c r="P10"/>
  <c r="Q394" i="3"/>
  <c r="R71"/>
  <c r="Q72"/>
  <c r="N575"/>
  <c r="N606" s="1"/>
  <c r="N492"/>
  <c r="N621" s="1"/>
  <c r="N633" s="1"/>
  <c r="P367"/>
  <c r="P150"/>
  <c r="R52" i="2"/>
  <c r="Q451"/>
  <c r="Q53"/>
  <c r="P431" i="4"/>
  <c r="Q89"/>
  <c r="P90"/>
  <c r="N471"/>
  <c r="N300"/>
  <c r="P357" i="3"/>
  <c r="P352" s="1"/>
  <c r="P149"/>
  <c r="P358" s="1"/>
  <c r="P143"/>
  <c r="O366" i="4"/>
  <c r="O149"/>
  <c r="P451"/>
  <c r="P446" s="1"/>
  <c r="P53"/>
  <c r="P452" s="1"/>
  <c r="P47"/>
  <c r="O405" i="3"/>
  <c r="O74"/>
  <c r="Q498" i="4"/>
  <c r="R251"/>
  <c r="Q252"/>
  <c r="P375"/>
  <c r="P370" s="1"/>
  <c r="P205"/>
  <c r="P376" s="1"/>
  <c r="P199"/>
  <c r="X102" i="1"/>
  <c r="P102"/>
  <c r="X108"/>
  <c r="P108"/>
  <c r="X112"/>
  <c r="P112"/>
  <c r="X116"/>
  <c r="P116"/>
  <c r="P100"/>
  <c r="X100"/>
  <c r="P99"/>
  <c r="X99"/>
  <c r="P103"/>
  <c r="X103"/>
  <c r="P107"/>
  <c r="X107"/>
  <c r="X111"/>
  <c r="P111"/>
  <c r="X115"/>
  <c r="P115"/>
  <c r="P299" i="2"/>
  <c r="P300" s="1"/>
  <c r="P295" s="1"/>
  <c r="O453"/>
  <c r="S96" i="1"/>
  <c r="S100"/>
  <c r="S104"/>
  <c r="S108"/>
  <c r="S112"/>
  <c r="S116"/>
  <c r="M96"/>
  <c r="M100"/>
  <c r="M104"/>
  <c r="M108"/>
  <c r="M112"/>
  <c r="M116"/>
  <c r="O318" i="2"/>
  <c r="O319" s="1"/>
  <c r="O314" s="1"/>
  <c r="O338"/>
  <c r="O333" s="1"/>
  <c r="M578" i="4"/>
  <c r="M609" s="1"/>
  <c r="M320"/>
  <c r="M577" s="1"/>
  <c r="M608" s="1"/>
  <c r="P432" i="3"/>
  <c r="Q90"/>
  <c r="P91"/>
  <c r="P527" i="4"/>
  <c r="P522" s="1"/>
  <c r="P167"/>
  <c r="P528" s="1"/>
  <c r="P161"/>
  <c r="Q470" i="3"/>
  <c r="R33"/>
  <c r="Q34"/>
  <c r="Q356" i="4"/>
  <c r="Q351" s="1"/>
  <c r="Q148"/>
  <c r="Q357" s="1"/>
  <c r="Q142"/>
  <c r="O518"/>
  <c r="O282"/>
  <c r="O528" i="3"/>
  <c r="O523" s="1"/>
  <c r="O168"/>
  <c r="O529" s="1"/>
  <c r="O162"/>
  <c r="Q9" i="4"/>
  <c r="Q15"/>
  <c r="O386" i="3"/>
  <c r="O207"/>
  <c r="O481"/>
  <c r="O36"/>
  <c r="S242"/>
  <c r="R489"/>
  <c r="R243"/>
  <c r="Q442"/>
  <c r="R100"/>
  <c r="Q101"/>
  <c r="P538"/>
  <c r="P169"/>
  <c r="Q271"/>
  <c r="P423"/>
  <c r="P309"/>
  <c r="P310" s="1"/>
  <c r="P272"/>
  <c r="R270" i="4"/>
  <c r="Q422"/>
  <c r="Q271"/>
  <c r="Q99"/>
  <c r="P441"/>
  <c r="P100"/>
  <c r="O404"/>
  <c r="O73"/>
  <c r="Q479"/>
  <c r="R42"/>
  <c r="Q43"/>
  <c r="P489"/>
  <c r="P484" s="1"/>
  <c r="P243"/>
  <c r="P490" s="1"/>
  <c r="P237"/>
  <c r="P527" i="2"/>
  <c r="Q166"/>
  <c r="P167"/>
  <c r="O168"/>
  <c r="O529" s="1"/>
  <c r="O528"/>
  <c r="O523" s="1"/>
  <c r="O162"/>
  <c r="P508" i="3"/>
  <c r="Q280"/>
  <c r="P337"/>
  <c r="P281"/>
  <c r="O318"/>
  <c r="O319" s="1"/>
  <c r="O314" s="1"/>
  <c r="O338"/>
  <c r="O333" s="1"/>
  <c r="O454"/>
  <c r="O619" s="1"/>
  <c r="O631" s="1"/>
  <c r="O568"/>
  <c r="O599" s="1"/>
  <c r="O569" i="2"/>
  <c r="O600" s="1"/>
  <c r="O435"/>
  <c r="O618" s="1"/>
  <c r="O630" s="1"/>
  <c r="O207"/>
  <c r="O386"/>
  <c r="Q71"/>
  <c r="P394"/>
  <c r="P72"/>
  <c r="R14" i="3"/>
  <c r="Q15"/>
  <c r="P413" i="4"/>
  <c r="P408" s="1"/>
  <c r="P256"/>
  <c r="P262"/>
  <c r="P414" s="1"/>
  <c r="P538" i="2"/>
  <c r="P169"/>
  <c r="O573"/>
  <c r="O604" s="1"/>
  <c r="O530"/>
  <c r="O623" s="1"/>
  <c r="O635" s="1"/>
  <c r="P385" i="4"/>
  <c r="P206"/>
  <c r="O500" i="3"/>
  <c r="O245"/>
  <c r="Q460" i="4"/>
  <c r="R61"/>
  <c r="Q62"/>
  <c r="O470"/>
  <c r="O465" s="1"/>
  <c r="O34"/>
  <c r="O28"/>
  <c r="Q536"/>
  <c r="R175"/>
  <c r="Q176"/>
  <c r="O567" i="2"/>
  <c r="O598" s="1"/>
  <c r="O473"/>
  <c r="O620" s="1"/>
  <c r="O632" s="1"/>
  <c r="N570" i="4"/>
  <c r="N601" s="1"/>
  <c r="N358"/>
  <c r="N613" s="1"/>
  <c r="N625" s="1"/>
  <c r="N397" i="3"/>
  <c r="N616" s="1"/>
  <c r="N628" s="1"/>
  <c r="N572"/>
  <c r="N603" s="1"/>
  <c r="O574" i="4"/>
  <c r="O605" s="1"/>
  <c r="O491"/>
  <c r="O620" s="1"/>
  <c r="O632" s="1"/>
  <c r="O471" i="2"/>
  <c r="O466" s="1"/>
  <c r="O35"/>
  <c r="O472" s="1"/>
  <c r="O29"/>
  <c r="Q90"/>
  <c r="P432"/>
  <c r="P91"/>
  <c r="P451" i="3"/>
  <c r="Q52"/>
  <c r="P53"/>
  <c r="O317" i="4"/>
  <c r="O318" s="1"/>
  <c r="O313" s="1"/>
  <c r="O337"/>
  <c r="O332" s="1"/>
  <c r="Q375" i="2"/>
  <c r="Q337"/>
  <c r="R204"/>
  <c r="Q205"/>
  <c r="Q157"/>
  <c r="P366"/>
  <c r="P158"/>
  <c r="Q356"/>
  <c r="R147"/>
  <c r="Q148"/>
  <c r="P149"/>
  <c r="P358" s="1"/>
  <c r="P357"/>
  <c r="P352" s="1"/>
  <c r="P143"/>
  <c r="Q129"/>
  <c r="R128"/>
  <c r="P413" i="3"/>
  <c r="Q261"/>
  <c r="P262"/>
  <c r="N567"/>
  <c r="N598" s="1"/>
  <c r="N473"/>
  <c r="N620" s="1"/>
  <c r="N632" s="1"/>
  <c r="N302"/>
  <c r="N577" s="1"/>
  <c r="N608" s="1"/>
  <c r="O569"/>
  <c r="O600" s="1"/>
  <c r="O435"/>
  <c r="O618" s="1"/>
  <c r="O630" s="1"/>
  <c r="O530"/>
  <c r="O623" s="1"/>
  <c r="O635" s="1"/>
  <c r="O573"/>
  <c r="O604" s="1"/>
  <c r="N396" i="4"/>
  <c r="N615" s="1"/>
  <c r="N627" s="1"/>
  <c r="N571"/>
  <c r="N602" s="1"/>
  <c r="O566"/>
  <c r="O597" s="1"/>
  <c r="O472"/>
  <c r="O619" s="1"/>
  <c r="O631" s="1"/>
  <c r="Q461" i="3"/>
  <c r="R62"/>
  <c r="Q63"/>
  <c r="Q376"/>
  <c r="Q371" s="1"/>
  <c r="Q206"/>
  <c r="Q377" s="1"/>
  <c r="Q200"/>
  <c r="P443" i="2"/>
  <c r="P93"/>
  <c r="Q119"/>
  <c r="P404"/>
  <c r="P120"/>
  <c r="S70" i="4"/>
  <c r="R393"/>
  <c r="R71"/>
  <c r="Q25" i="2"/>
  <c r="Q17" s="1"/>
  <c r="R24"/>
  <c r="Q299"/>
  <c r="Q300" s="1"/>
  <c r="R14"/>
  <c r="Q15"/>
  <c r="N454"/>
  <c r="N619" s="1"/>
  <c r="N631" s="1"/>
  <c r="N568"/>
  <c r="N599" s="1"/>
  <c r="O569" i="4"/>
  <c r="O600" s="1"/>
  <c r="O377"/>
  <c r="O614" s="1"/>
  <c r="O626" s="1"/>
  <c r="P395" i="3"/>
  <c r="P390" s="1"/>
  <c r="P67"/>
  <c r="P73"/>
  <c r="P396" s="1"/>
  <c r="Q366"/>
  <c r="R157"/>
  <c r="Q158"/>
  <c r="O567" i="4"/>
  <c r="O598" s="1"/>
  <c r="O453"/>
  <c r="O618" s="1"/>
  <c r="O630" s="1"/>
  <c r="P452" i="2"/>
  <c r="P447" s="1"/>
  <c r="P54"/>
  <c r="P48"/>
  <c r="O432" i="4"/>
  <c r="O427" s="1"/>
  <c r="O85"/>
  <c r="O91"/>
  <c r="O433" s="1"/>
  <c r="O572"/>
  <c r="O603" s="1"/>
  <c r="O529"/>
  <c r="O622" s="1"/>
  <c r="O634" s="1"/>
  <c r="Q480" i="2"/>
  <c r="R43"/>
  <c r="Q44"/>
  <c r="P481"/>
  <c r="P36"/>
  <c r="R147" i="3"/>
  <c r="Q356"/>
  <c r="Q148"/>
  <c r="P365" i="4"/>
  <c r="Q156"/>
  <c r="Q308" s="1"/>
  <c r="Q309" s="1"/>
  <c r="P157"/>
  <c r="M579" i="2"/>
  <c r="M610" s="1"/>
  <c r="M321"/>
  <c r="M578" s="1"/>
  <c r="M609" s="1"/>
  <c r="R51" i="4"/>
  <c r="Q450"/>
  <c r="Q52"/>
  <c r="P404" i="3"/>
  <c r="Q81"/>
  <c r="P82"/>
  <c r="P499" i="4"/>
  <c r="P244"/>
  <c r="R203"/>
  <c r="Q374"/>
  <c r="Q204"/>
  <c r="P98" i="1"/>
  <c r="X98"/>
  <c r="X106"/>
  <c r="P106"/>
  <c r="X110"/>
  <c r="P110"/>
  <c r="X114"/>
  <c r="P114"/>
  <c r="X96"/>
  <c r="AD103" s="1"/>
  <c r="P96"/>
  <c r="P104"/>
  <c r="X104"/>
  <c r="P97"/>
  <c r="X97"/>
  <c r="X101"/>
  <c r="P101"/>
  <c r="X105"/>
  <c r="P105"/>
  <c r="X109"/>
  <c r="P109"/>
  <c r="X113"/>
  <c r="P113"/>
  <c r="M635" i="4"/>
  <c r="N301" i="2"/>
  <c r="N301" i="4"/>
  <c r="N576" s="1"/>
  <c r="N607" s="1"/>
  <c r="N339" i="2"/>
  <c r="S98" i="1"/>
  <c r="S102"/>
  <c r="S106"/>
  <c r="S110"/>
  <c r="S114"/>
  <c r="M98"/>
  <c r="M102"/>
  <c r="M106"/>
  <c r="M110"/>
  <c r="M114"/>
  <c r="Z95" a="1"/>
  <c r="AE98" l="1"/>
  <c r="AE97"/>
  <c r="AE107"/>
  <c r="AE108" s="1"/>
  <c r="Q295" i="2"/>
  <c r="AE96" i="1"/>
  <c r="AE99"/>
  <c r="AE95"/>
  <c r="AE105"/>
  <c r="AE104"/>
  <c r="N636" i="3"/>
  <c r="P453" i="2"/>
  <c r="N320" i="3"/>
  <c r="Z103" i="1"/>
  <c r="Z99"/>
  <c r="Z116"/>
  <c r="Z114"/>
  <c r="Z112"/>
  <c r="Z110"/>
  <c r="Z108"/>
  <c r="Z106"/>
  <c r="Z104"/>
  <c r="Z102"/>
  <c r="Z100"/>
  <c r="Z98"/>
  <c r="Z96"/>
  <c r="AF103" s="1"/>
  <c r="Z115"/>
  <c r="Z113"/>
  <c r="Z111"/>
  <c r="Z109"/>
  <c r="Z107"/>
  <c r="Z105"/>
  <c r="Z101"/>
  <c r="Z97"/>
  <c r="Z95"/>
  <c r="AD104"/>
  <c r="AD95"/>
  <c r="AD105"/>
  <c r="AD96"/>
  <c r="P491" i="4"/>
  <c r="P620" s="1"/>
  <c r="P632" s="1"/>
  <c r="P574"/>
  <c r="P605" s="1"/>
  <c r="P405" i="3"/>
  <c r="P74"/>
  <c r="P366" i="4"/>
  <c r="P149"/>
  <c r="P567" i="2"/>
  <c r="P598" s="1"/>
  <c r="P473"/>
  <c r="P620" s="1"/>
  <c r="P632" s="1"/>
  <c r="Q481"/>
  <c r="Q36"/>
  <c r="R366" i="3"/>
  <c r="S157"/>
  <c r="R158"/>
  <c r="S14" i="2"/>
  <c r="R15"/>
  <c r="S24"/>
  <c r="R25"/>
  <c r="R17" s="1"/>
  <c r="R66" i="4"/>
  <c r="R394"/>
  <c r="R389" s="1"/>
  <c r="R72"/>
  <c r="R395" s="1"/>
  <c r="S393"/>
  <c r="T70"/>
  <c r="S71"/>
  <c r="P569" i="2"/>
  <c r="P600" s="1"/>
  <c r="P435"/>
  <c r="P618" s="1"/>
  <c r="P630" s="1"/>
  <c r="R461" i="3"/>
  <c r="S62"/>
  <c r="R63"/>
  <c r="Q413"/>
  <c r="R261"/>
  <c r="Q262"/>
  <c r="S128" i="2"/>
  <c r="R129"/>
  <c r="R148"/>
  <c r="R356"/>
  <c r="S147"/>
  <c r="P150"/>
  <c r="P367"/>
  <c r="Q366"/>
  <c r="R157"/>
  <c r="Q158"/>
  <c r="R375"/>
  <c r="S204"/>
  <c r="R205"/>
  <c r="Q451" i="3"/>
  <c r="R52"/>
  <c r="Q53"/>
  <c r="P86" i="2"/>
  <c r="P433"/>
  <c r="P428" s="1"/>
  <c r="P92"/>
  <c r="P434" s="1"/>
  <c r="Q432"/>
  <c r="R90"/>
  <c r="Q91"/>
  <c r="Q537" i="4"/>
  <c r="Q168"/>
  <c r="O471"/>
  <c r="O300"/>
  <c r="Q461"/>
  <c r="Q54"/>
  <c r="Q16" i="3"/>
  <c r="Q10"/>
  <c r="P509"/>
  <c r="P504" s="1"/>
  <c r="P276"/>
  <c r="P282"/>
  <c r="Q337"/>
  <c r="Q508"/>
  <c r="R280"/>
  <c r="Q281"/>
  <c r="Q167" i="2"/>
  <c r="Q527"/>
  <c r="R166"/>
  <c r="R479" i="4"/>
  <c r="S42"/>
  <c r="R43"/>
  <c r="O396"/>
  <c r="O615" s="1"/>
  <c r="O627" s="1"/>
  <c r="O571"/>
  <c r="O602" s="1"/>
  <c r="O301"/>
  <c r="O576" s="1"/>
  <c r="O607" s="1"/>
  <c r="P92"/>
  <c r="P442"/>
  <c r="Q441"/>
  <c r="R99"/>
  <c r="Q100"/>
  <c r="R422"/>
  <c r="S270"/>
  <c r="R271"/>
  <c r="Q423" i="3"/>
  <c r="Q309"/>
  <c r="Q310" s="1"/>
  <c r="R271"/>
  <c r="Q272"/>
  <c r="R442"/>
  <c r="S100"/>
  <c r="R101"/>
  <c r="R238"/>
  <c r="R490"/>
  <c r="R485" s="1"/>
  <c r="R244"/>
  <c r="R491" s="1"/>
  <c r="S489"/>
  <c r="T242"/>
  <c r="S243"/>
  <c r="O573" i="4"/>
  <c r="O604" s="1"/>
  <c r="O510"/>
  <c r="O621" s="1"/>
  <c r="O633" s="1"/>
  <c r="O339"/>
  <c r="R470" i="3"/>
  <c r="S33"/>
  <c r="R34"/>
  <c r="Q432"/>
  <c r="R90"/>
  <c r="Q91"/>
  <c r="AD97" i="1"/>
  <c r="AD106"/>
  <c r="AD107"/>
  <c r="AD99"/>
  <c r="AD98"/>
  <c r="Q499" i="4"/>
  <c r="Q244"/>
  <c r="O570"/>
  <c r="O601" s="1"/>
  <c r="O358"/>
  <c r="O613" s="1"/>
  <c r="O625" s="1"/>
  <c r="Q431"/>
  <c r="R89"/>
  <c r="Q90"/>
  <c r="Q48" i="2"/>
  <c r="Q452"/>
  <c r="Q447" s="1"/>
  <c r="Q54"/>
  <c r="R451"/>
  <c r="S52"/>
  <c r="R53"/>
  <c r="R394" i="3"/>
  <c r="S71"/>
  <c r="R72"/>
  <c r="N321" i="2"/>
  <c r="N578" s="1"/>
  <c r="N609" s="1"/>
  <c r="N579"/>
  <c r="N610" s="1"/>
  <c r="R442"/>
  <c r="S100"/>
  <c r="R101"/>
  <c r="R200" i="3"/>
  <c r="R376"/>
  <c r="R371" s="1"/>
  <c r="R206"/>
  <c r="R377" s="1"/>
  <c r="S375"/>
  <c r="T204"/>
  <c r="S205"/>
  <c r="O571" i="2"/>
  <c r="O602" s="1"/>
  <c r="O359"/>
  <c r="O614" s="1"/>
  <c r="O626" s="1"/>
  <c r="P377"/>
  <c r="Q507" i="4"/>
  <c r="R279"/>
  <c r="Q336"/>
  <c r="Q280"/>
  <c r="P317"/>
  <c r="P318" s="1"/>
  <c r="P313" s="1"/>
  <c r="P337"/>
  <c r="P332" s="1"/>
  <c r="P29" i="2"/>
  <c r="P471"/>
  <c r="P466" s="1"/>
  <c r="P35"/>
  <c r="P472" s="1"/>
  <c r="Q470"/>
  <c r="R33"/>
  <c r="Q34"/>
  <c r="F35" i="1"/>
  <c r="F34"/>
  <c r="F33"/>
  <c r="F5"/>
  <c r="F6" s="1"/>
  <c r="F7" s="1"/>
  <c r="F8" s="1"/>
  <c r="F9" s="1"/>
  <c r="F10" s="1"/>
  <c r="F11" s="1"/>
  <c r="F12" s="1"/>
  <c r="F13" s="1"/>
  <c r="F14" s="1"/>
  <c r="F15" s="1"/>
  <c r="F16" s="1"/>
  <c r="F17" s="1"/>
  <c r="F18" s="1"/>
  <c r="F19" s="1"/>
  <c r="F20" s="1"/>
  <c r="F21" s="1"/>
  <c r="F22" s="1"/>
  <c r="F23" s="1"/>
  <c r="F24" s="1"/>
  <c r="F25" s="1"/>
  <c r="F26" s="1"/>
  <c r="F27" s="1"/>
  <c r="F28" s="1"/>
  <c r="F29" s="1"/>
  <c r="F30" s="1"/>
  <c r="F31" s="1"/>
  <c r="G4"/>
  <c r="P529" i="4"/>
  <c r="P622" s="1"/>
  <c r="P634" s="1"/>
  <c r="P572"/>
  <c r="P603" s="1"/>
  <c r="Q469"/>
  <c r="R32"/>
  <c r="Q33"/>
  <c r="Q298"/>
  <c r="Q299" s="1"/>
  <c r="Q294" s="1"/>
  <c r="P453"/>
  <c r="P618" s="1"/>
  <c r="P630" s="1"/>
  <c r="P567"/>
  <c r="P598" s="1"/>
  <c r="P500" i="3"/>
  <c r="P245"/>
  <c r="R384" i="4"/>
  <c r="S213"/>
  <c r="R214"/>
  <c r="S23"/>
  <c r="R24"/>
  <c r="R16" s="1"/>
  <c r="Q169" i="2"/>
  <c r="Q538"/>
  <c r="R537"/>
  <c r="S176"/>
  <c r="R177"/>
  <c r="Q63"/>
  <c r="Q461"/>
  <c r="R62"/>
  <c r="P519" i="3"/>
  <c r="P283"/>
  <c r="Q262" i="4"/>
  <c r="Q414" s="1"/>
  <c r="Q413"/>
  <c r="Q408" s="1"/>
  <c r="Q256"/>
  <c r="P386" i="2"/>
  <c r="P207"/>
  <c r="Q237" i="4"/>
  <c r="Q489"/>
  <c r="Q484" s="1"/>
  <c r="Q243"/>
  <c r="Q490" s="1"/>
  <c r="R488"/>
  <c r="S241"/>
  <c r="R242"/>
  <c r="Q403"/>
  <c r="R80"/>
  <c r="Q81"/>
  <c r="O568"/>
  <c r="O599" s="1"/>
  <c r="O434"/>
  <c r="O617" s="1"/>
  <c r="O629" s="1"/>
  <c r="P415"/>
  <c r="P616" s="1"/>
  <c r="P628" s="1"/>
  <c r="P575"/>
  <c r="P606" s="1"/>
  <c r="O416" i="3"/>
  <c r="O617" s="1"/>
  <c r="O629" s="1"/>
  <c r="O576"/>
  <c r="O607" s="1"/>
  <c r="Q538"/>
  <c r="Q169"/>
  <c r="P481"/>
  <c r="P36"/>
  <c r="Q385"/>
  <c r="R214"/>
  <c r="Q215"/>
  <c r="R15" i="4"/>
  <c r="R9"/>
  <c r="N578"/>
  <c r="N609" s="1"/>
  <c r="N320"/>
  <c r="N577" s="1"/>
  <c r="N608" s="1"/>
  <c r="N320" i="2"/>
  <c r="N635" i="4"/>
  <c r="Q299" i="3"/>
  <c r="Q300" s="1"/>
  <c r="Q295" s="1"/>
  <c r="O301" i="2"/>
  <c r="N636"/>
  <c r="P318"/>
  <c r="P319" s="1"/>
  <c r="P314" s="1"/>
  <c r="Q199" i="4"/>
  <c r="Q375"/>
  <c r="Q370" s="1"/>
  <c r="Q205"/>
  <c r="Q376" s="1"/>
  <c r="R374"/>
  <c r="S203"/>
  <c r="R204"/>
  <c r="Q404" i="3"/>
  <c r="R81"/>
  <c r="Q82"/>
  <c r="Q47" i="4"/>
  <c r="Q451"/>
  <c r="Q446" s="1"/>
  <c r="Q53"/>
  <c r="Q452" s="1"/>
  <c r="R450"/>
  <c r="S51"/>
  <c r="R52"/>
  <c r="Q365"/>
  <c r="R156"/>
  <c r="Q157"/>
  <c r="Q143" i="3"/>
  <c r="Q357"/>
  <c r="Q352" s="1"/>
  <c r="Q149"/>
  <c r="Q358" s="1"/>
  <c r="R356"/>
  <c r="S147"/>
  <c r="R148"/>
  <c r="R44" i="2"/>
  <c r="R480"/>
  <c r="S43"/>
  <c r="Q367" i="3"/>
  <c r="Q150"/>
  <c r="Q10" i="2"/>
  <c r="Q16"/>
  <c r="P112"/>
  <c r="P405"/>
  <c r="Q404"/>
  <c r="R119"/>
  <c r="Q120"/>
  <c r="Q462" i="3"/>
  <c r="Q55"/>
  <c r="P263"/>
  <c r="P415" s="1"/>
  <c r="P414"/>
  <c r="P409" s="1"/>
  <c r="P257"/>
  <c r="Q130" i="2"/>
  <c r="Q124"/>
  <c r="Q357"/>
  <c r="Q352" s="1"/>
  <c r="Q143"/>
  <c r="Q149"/>
  <c r="Q358" s="1"/>
  <c r="Q206"/>
  <c r="Q376"/>
  <c r="Q371" s="1"/>
  <c r="Q200"/>
  <c r="Q318"/>
  <c r="Q319" s="1"/>
  <c r="Q314" s="1"/>
  <c r="Q338"/>
  <c r="Q333" s="1"/>
  <c r="P452" i="3"/>
  <c r="P447" s="1"/>
  <c r="P54"/>
  <c r="P453" s="1"/>
  <c r="P48"/>
  <c r="R536" i="4"/>
  <c r="S175"/>
  <c r="R176"/>
  <c r="R460"/>
  <c r="S61"/>
  <c r="R62"/>
  <c r="O492" i="3"/>
  <c r="O621" s="1"/>
  <c r="O633" s="1"/>
  <c r="O575"/>
  <c r="O606" s="1"/>
  <c r="P377" i="4"/>
  <c r="P614" s="1"/>
  <c r="P626" s="1"/>
  <c r="P569"/>
  <c r="P600" s="1"/>
  <c r="P530" i="2"/>
  <c r="P623" s="1"/>
  <c r="P635" s="1"/>
  <c r="P573"/>
  <c r="P604" s="1"/>
  <c r="S14" i="3"/>
  <c r="R15"/>
  <c r="P67" i="2"/>
  <c r="P395"/>
  <c r="P390" s="1"/>
  <c r="P73"/>
  <c r="P396" s="1"/>
  <c r="Q394"/>
  <c r="R71"/>
  <c r="Q72"/>
  <c r="O570"/>
  <c r="O601" s="1"/>
  <c r="O378"/>
  <c r="O615" s="1"/>
  <c r="O627" s="1"/>
  <c r="O340"/>
  <c r="P318" i="3"/>
  <c r="P319" s="1"/>
  <c r="P314" s="1"/>
  <c r="P338"/>
  <c r="P333" s="1"/>
  <c r="P528" i="2"/>
  <c r="P523" s="1"/>
  <c r="P162"/>
  <c r="P168"/>
  <c r="P529" s="1"/>
  <c r="Q480" i="4"/>
  <c r="Q35"/>
  <c r="Q263"/>
  <c r="Q423"/>
  <c r="P264" i="3"/>
  <c r="P424"/>
  <c r="P573"/>
  <c r="P604" s="1"/>
  <c r="P530"/>
  <c r="P623" s="1"/>
  <c r="P635" s="1"/>
  <c r="Q443"/>
  <c r="Q93"/>
  <c r="O567"/>
  <c r="O598" s="1"/>
  <c r="O473"/>
  <c r="O620" s="1"/>
  <c r="O632" s="1"/>
  <c r="O302"/>
  <c r="O577" s="1"/>
  <c r="O608" s="1"/>
  <c r="O378"/>
  <c r="O615" s="1"/>
  <c r="O627" s="1"/>
  <c r="O570"/>
  <c r="O601" s="1"/>
  <c r="Q471"/>
  <c r="Q466" s="1"/>
  <c r="Q35"/>
  <c r="Q472" s="1"/>
  <c r="Q29"/>
  <c r="P433"/>
  <c r="P428" s="1"/>
  <c r="P92"/>
  <c r="P434" s="1"/>
  <c r="P86"/>
  <c r="R498" i="4"/>
  <c r="S251"/>
  <c r="R252"/>
  <c r="O397" i="3"/>
  <c r="O616" s="1"/>
  <c r="O628" s="1"/>
  <c r="O572"/>
  <c r="O603" s="1"/>
  <c r="P91" i="4"/>
  <c r="P433" s="1"/>
  <c r="P432"/>
  <c r="P427" s="1"/>
  <c r="P85"/>
  <c r="P571" i="3"/>
  <c r="P602" s="1"/>
  <c r="P359"/>
  <c r="P614" s="1"/>
  <c r="P626" s="1"/>
  <c r="Q395"/>
  <c r="Q390" s="1"/>
  <c r="Q73"/>
  <c r="Q396" s="1"/>
  <c r="Q67"/>
  <c r="N579"/>
  <c r="N610" s="1"/>
  <c r="N321"/>
  <c r="N578" s="1"/>
  <c r="N609" s="1"/>
  <c r="O572" i="2"/>
  <c r="O603" s="1"/>
  <c r="O397"/>
  <c r="O616" s="1"/>
  <c r="O628" s="1"/>
  <c r="Q443"/>
  <c r="Q93"/>
  <c r="P568" i="3"/>
  <c r="P599" s="1"/>
  <c r="P454"/>
  <c r="P619" s="1"/>
  <c r="P631" s="1"/>
  <c r="P281" i="4"/>
  <c r="P508"/>
  <c r="P503" s="1"/>
  <c r="P275"/>
  <c r="O509"/>
  <c r="O338"/>
  <c r="O319" s="1"/>
  <c r="P470"/>
  <c r="P465" s="1"/>
  <c r="P28"/>
  <c r="P34"/>
  <c r="Q499" i="3"/>
  <c r="R252"/>
  <c r="Q253"/>
  <c r="Q385" i="4"/>
  <c r="Q206"/>
  <c r="O568" i="2"/>
  <c r="O599" s="1"/>
  <c r="O454"/>
  <c r="O619" s="1"/>
  <c r="O631" s="1"/>
  <c r="O302"/>
  <c r="O577" s="1"/>
  <c r="O608" s="1"/>
  <c r="P462"/>
  <c r="P55"/>
  <c r="Q347" i="3"/>
  <c r="Q348" s="1"/>
  <c r="R290"/>
  <c r="Q518"/>
  <c r="Q291"/>
  <c r="O340"/>
  <c r="O574"/>
  <c r="O605" s="1"/>
  <c r="O511"/>
  <c r="O622" s="1"/>
  <c r="O634" s="1"/>
  <c r="R412" i="4"/>
  <c r="S260"/>
  <c r="R261"/>
  <c r="Q309" i="2"/>
  <c r="Q310" s="1"/>
  <c r="R214"/>
  <c r="Q385"/>
  <c r="Q347"/>
  <c r="Q215"/>
  <c r="P328"/>
  <c r="P329" s="1"/>
  <c r="P348"/>
  <c r="O339" i="3"/>
  <c r="O510"/>
  <c r="P566" i="4"/>
  <c r="P597" s="1"/>
  <c r="P472"/>
  <c r="P619" s="1"/>
  <c r="P631" s="1"/>
  <c r="P404"/>
  <c r="P73"/>
  <c r="R537" i="3"/>
  <c r="S176"/>
  <c r="R177"/>
  <c r="P569"/>
  <c r="P600" s="1"/>
  <c r="P435"/>
  <c r="P618" s="1"/>
  <c r="P630" s="1"/>
  <c r="Q480"/>
  <c r="R43"/>
  <c r="Q44"/>
  <c r="P386"/>
  <c r="P207"/>
  <c r="T13" i="4"/>
  <c r="S14"/>
  <c r="P162" i="3"/>
  <c r="P528"/>
  <c r="P523" s="1"/>
  <c r="P168"/>
  <c r="P529" s="1"/>
  <c r="Q527"/>
  <c r="R166"/>
  <c r="Q167"/>
  <c r="P282" i="4"/>
  <c r="P518"/>
  <c r="Q517"/>
  <c r="Q346"/>
  <c r="Q347" s="1"/>
  <c r="R289"/>
  <c r="Q290"/>
  <c r="R142"/>
  <c r="R356"/>
  <c r="R351" s="1"/>
  <c r="R148"/>
  <c r="R357" s="1"/>
  <c r="S355"/>
  <c r="T146"/>
  <c r="S147"/>
  <c r="Q161"/>
  <c r="Q527"/>
  <c r="Q522" s="1"/>
  <c r="Q167"/>
  <c r="Q528" s="1"/>
  <c r="R526"/>
  <c r="S165"/>
  <c r="R166"/>
  <c r="O301" i="3"/>
  <c r="O339" i="2"/>
  <c r="N319" i="4"/>
  <c r="P333" i="2"/>
  <c r="O320" l="1"/>
  <c r="P301" i="3"/>
  <c r="P301" i="2"/>
  <c r="O636" i="3"/>
  <c r="T165" i="4"/>
  <c r="S526"/>
  <c r="S166"/>
  <c r="U146"/>
  <c r="T355"/>
  <c r="V146"/>
  <c r="T147"/>
  <c r="R346"/>
  <c r="R347" s="1"/>
  <c r="S289"/>
  <c r="R517"/>
  <c r="R290"/>
  <c r="P339"/>
  <c r="P573"/>
  <c r="P604" s="1"/>
  <c r="P510"/>
  <c r="P621" s="1"/>
  <c r="P633" s="1"/>
  <c r="S166" i="3"/>
  <c r="R527"/>
  <c r="R167"/>
  <c r="V13" i="4"/>
  <c r="U13"/>
  <c r="T14"/>
  <c r="P570" i="3"/>
  <c r="P601" s="1"/>
  <c r="P378"/>
  <c r="P615" s="1"/>
  <c r="P627" s="1"/>
  <c r="Q481"/>
  <c r="Q36"/>
  <c r="S537"/>
  <c r="T176"/>
  <c r="S177"/>
  <c r="P396" i="4"/>
  <c r="P615" s="1"/>
  <c r="P627" s="1"/>
  <c r="P571"/>
  <c r="P602" s="1"/>
  <c r="P301"/>
  <c r="P576" s="1"/>
  <c r="P607" s="1"/>
  <c r="Q207" i="2"/>
  <c r="Q386"/>
  <c r="S412" i="4"/>
  <c r="T260"/>
  <c r="S261"/>
  <c r="O579" i="3"/>
  <c r="O610" s="1"/>
  <c r="O321"/>
  <c r="O578" s="1"/>
  <c r="O609" s="1"/>
  <c r="Q569" i="4"/>
  <c r="Q600" s="1"/>
  <c r="Q377"/>
  <c r="Q614" s="1"/>
  <c r="Q626" s="1"/>
  <c r="Q500" i="3"/>
  <c r="Q245"/>
  <c r="P338" i="4"/>
  <c r="P509"/>
  <c r="S498"/>
  <c r="T251"/>
  <c r="S252"/>
  <c r="P576" i="3"/>
  <c r="P607" s="1"/>
  <c r="P416"/>
  <c r="P617" s="1"/>
  <c r="P629" s="1"/>
  <c r="Q575" i="4"/>
  <c r="Q606" s="1"/>
  <c r="Q415"/>
  <c r="Q616" s="1"/>
  <c r="Q628" s="1"/>
  <c r="O579" i="2"/>
  <c r="O610" s="1"/>
  <c r="O321"/>
  <c r="O578" s="1"/>
  <c r="O609" s="1"/>
  <c r="S71"/>
  <c r="R394"/>
  <c r="R72"/>
  <c r="T14" i="3"/>
  <c r="S15"/>
  <c r="R461" i="4"/>
  <c r="R54"/>
  <c r="S536"/>
  <c r="T175"/>
  <c r="S176"/>
  <c r="Q454" i="3"/>
  <c r="Q619" s="1"/>
  <c r="Q631" s="1"/>
  <c r="Q568"/>
  <c r="Q599" s="1"/>
  <c r="Q112" i="2"/>
  <c r="Q405"/>
  <c r="P572"/>
  <c r="P603" s="1"/>
  <c r="P397"/>
  <c r="P616" s="1"/>
  <c r="P628" s="1"/>
  <c r="R357" i="3"/>
  <c r="R352" s="1"/>
  <c r="R149"/>
  <c r="R358" s="1"/>
  <c r="R143"/>
  <c r="Q366" i="4"/>
  <c r="Q149"/>
  <c r="T51"/>
  <c r="S450"/>
  <c r="S52"/>
  <c r="R404" i="3"/>
  <c r="S81"/>
  <c r="R82"/>
  <c r="R375" i="4"/>
  <c r="R370" s="1"/>
  <c r="R205"/>
  <c r="R376" s="1"/>
  <c r="R199"/>
  <c r="Q386" i="3"/>
  <c r="Q207"/>
  <c r="R403" i="4"/>
  <c r="S80"/>
  <c r="R81"/>
  <c r="R489"/>
  <c r="R484" s="1"/>
  <c r="R243"/>
  <c r="R490" s="1"/>
  <c r="R237"/>
  <c r="P378" i="2"/>
  <c r="P615" s="1"/>
  <c r="P627" s="1"/>
  <c r="P570"/>
  <c r="P601" s="1"/>
  <c r="P340"/>
  <c r="R538"/>
  <c r="R169"/>
  <c r="Q573"/>
  <c r="Q604" s="1"/>
  <c r="Q530"/>
  <c r="Q623" s="1"/>
  <c r="Q635" s="1"/>
  <c r="S24" i="4"/>
  <c r="S16" s="1"/>
  <c r="T23"/>
  <c r="S384"/>
  <c r="T213"/>
  <c r="S214"/>
  <c r="P575" i="3"/>
  <c r="P606" s="1"/>
  <c r="P492"/>
  <c r="P621" s="1"/>
  <c r="P633" s="1"/>
  <c r="R469" i="4"/>
  <c r="S32"/>
  <c r="R33"/>
  <c r="R298"/>
  <c r="R299" s="1"/>
  <c r="R294" s="1"/>
  <c r="G5" i="1"/>
  <c r="G6" s="1"/>
  <c r="G7" s="1"/>
  <c r="G8" s="1"/>
  <c r="G9" s="1"/>
  <c r="G10" s="1"/>
  <c r="G11" s="1"/>
  <c r="G12" s="1"/>
  <c r="G13" s="1"/>
  <c r="G14" s="1"/>
  <c r="G15" s="1"/>
  <c r="G16" s="1"/>
  <c r="G17" s="1"/>
  <c r="G18" s="1"/>
  <c r="G19" s="1"/>
  <c r="G20" s="1"/>
  <c r="G21" s="1"/>
  <c r="G22" s="1"/>
  <c r="G23" s="1"/>
  <c r="G24" s="1"/>
  <c r="G25" s="1"/>
  <c r="G26" s="1"/>
  <c r="G27" s="1"/>
  <c r="G28" s="1"/>
  <c r="G29" s="1"/>
  <c r="G30" s="1"/>
  <c r="G31" s="1"/>
  <c r="H4"/>
  <c r="G35"/>
  <c r="G34"/>
  <c r="G33"/>
  <c r="S33" i="2"/>
  <c r="R470"/>
  <c r="R34"/>
  <c r="Q317" i="4"/>
  <c r="Q318" s="1"/>
  <c r="Q313" s="1"/>
  <c r="Q337"/>
  <c r="Q332" s="1"/>
  <c r="U204" i="3"/>
  <c r="T375"/>
  <c r="V204"/>
  <c r="T205"/>
  <c r="S442" i="2"/>
  <c r="T100"/>
  <c r="S101"/>
  <c r="R395" i="3"/>
  <c r="R390" s="1"/>
  <c r="R67"/>
  <c r="R73"/>
  <c r="R396" s="1"/>
  <c r="T52" i="2"/>
  <c r="S451"/>
  <c r="S53"/>
  <c r="R431" i="4"/>
  <c r="S89"/>
  <c r="R90"/>
  <c r="Q574"/>
  <c r="Q605" s="1"/>
  <c r="Q491"/>
  <c r="Q620" s="1"/>
  <c r="Q632" s="1"/>
  <c r="AD108" i="1"/>
  <c r="R432" i="3"/>
  <c r="S90"/>
  <c r="R91"/>
  <c r="R471"/>
  <c r="R466" s="1"/>
  <c r="R35"/>
  <c r="R472" s="1"/>
  <c r="R29"/>
  <c r="S490"/>
  <c r="S485" s="1"/>
  <c r="S244"/>
  <c r="S491" s="1"/>
  <c r="S238"/>
  <c r="R443"/>
  <c r="R93"/>
  <c r="S271"/>
  <c r="R423"/>
  <c r="R309"/>
  <c r="R310" s="1"/>
  <c r="R272"/>
  <c r="T270" i="4"/>
  <c r="S422"/>
  <c r="S271"/>
  <c r="S99"/>
  <c r="R441"/>
  <c r="R100"/>
  <c r="S479"/>
  <c r="T42"/>
  <c r="S43"/>
  <c r="R527" i="2"/>
  <c r="S166"/>
  <c r="R167"/>
  <c r="Q168"/>
  <c r="Q529" s="1"/>
  <c r="Q528"/>
  <c r="Q523" s="1"/>
  <c r="Q162"/>
  <c r="R508" i="3"/>
  <c r="S280"/>
  <c r="R337"/>
  <c r="R281"/>
  <c r="Q318"/>
  <c r="Q319" s="1"/>
  <c r="Q314" s="1"/>
  <c r="Q338"/>
  <c r="Q333" s="1"/>
  <c r="Q567" i="4"/>
  <c r="Q598" s="1"/>
  <c r="Q453"/>
  <c r="Q618" s="1"/>
  <c r="Q630" s="1"/>
  <c r="Q572"/>
  <c r="Q603" s="1"/>
  <c r="Q529"/>
  <c r="Q622" s="1"/>
  <c r="Q634" s="1"/>
  <c r="Q433" i="2"/>
  <c r="Q428" s="1"/>
  <c r="Q92"/>
  <c r="Q434" s="1"/>
  <c r="Q86"/>
  <c r="Q452" i="3"/>
  <c r="Q447" s="1"/>
  <c r="Q48"/>
  <c r="Q54"/>
  <c r="Q453" s="1"/>
  <c r="S375" i="2"/>
  <c r="T204"/>
  <c r="S205"/>
  <c r="S157"/>
  <c r="R366"/>
  <c r="R158"/>
  <c r="S356"/>
  <c r="T147"/>
  <c r="S148"/>
  <c r="R149"/>
  <c r="R358" s="1"/>
  <c r="R357"/>
  <c r="R352" s="1"/>
  <c r="R143"/>
  <c r="S129"/>
  <c r="T128"/>
  <c r="R413" i="3"/>
  <c r="S261"/>
  <c r="R262"/>
  <c r="R462"/>
  <c r="R55"/>
  <c r="U70" i="4"/>
  <c r="T393"/>
  <c r="V70"/>
  <c r="T71"/>
  <c r="S25" i="2"/>
  <c r="S17" s="1"/>
  <c r="T24"/>
  <c r="T14"/>
  <c r="S15"/>
  <c r="R367" i="3"/>
  <c r="R150"/>
  <c r="AF107" i="1"/>
  <c r="AF99"/>
  <c r="AF98"/>
  <c r="Q453" i="2"/>
  <c r="O635" i="4"/>
  <c r="R527"/>
  <c r="R522" s="1"/>
  <c r="R167"/>
  <c r="R528" s="1"/>
  <c r="R161"/>
  <c r="S356"/>
  <c r="S351" s="1"/>
  <c r="S148"/>
  <c r="S357" s="1"/>
  <c r="S142"/>
  <c r="Q518"/>
  <c r="Q282"/>
  <c r="Q528" i="3"/>
  <c r="Q523" s="1"/>
  <c r="Q168"/>
  <c r="Q529" s="1"/>
  <c r="Q162"/>
  <c r="S9" i="4"/>
  <c r="S15"/>
  <c r="R480" i="3"/>
  <c r="S43"/>
  <c r="R44"/>
  <c r="R538"/>
  <c r="R169"/>
  <c r="Q328" i="2"/>
  <c r="Q329" s="1"/>
  <c r="Q348"/>
  <c r="R385"/>
  <c r="R347"/>
  <c r="R309"/>
  <c r="R310" s="1"/>
  <c r="S214"/>
  <c r="R215"/>
  <c r="R413" i="4"/>
  <c r="R408" s="1"/>
  <c r="R256"/>
  <c r="R262"/>
  <c r="R414" s="1"/>
  <c r="Q283" i="3"/>
  <c r="Q519"/>
  <c r="R518"/>
  <c r="R347"/>
  <c r="R348" s="1"/>
  <c r="S290"/>
  <c r="R291"/>
  <c r="P454" i="2"/>
  <c r="P619" s="1"/>
  <c r="P631" s="1"/>
  <c r="P568"/>
  <c r="P599" s="1"/>
  <c r="R499" i="3"/>
  <c r="S252"/>
  <c r="R253"/>
  <c r="P471" i="4"/>
  <c r="P300"/>
  <c r="Q569" i="2"/>
  <c r="Q600" s="1"/>
  <c r="Q435"/>
  <c r="Q618" s="1"/>
  <c r="Q630" s="1"/>
  <c r="R499" i="4"/>
  <c r="R244"/>
  <c r="Q569" i="3"/>
  <c r="Q600" s="1"/>
  <c r="Q435"/>
  <c r="Q618" s="1"/>
  <c r="Q630" s="1"/>
  <c r="Q566" i="4"/>
  <c r="Q597" s="1"/>
  <c r="Q472"/>
  <c r="Q619" s="1"/>
  <c r="Q631" s="1"/>
  <c r="Q395" i="2"/>
  <c r="Q390" s="1"/>
  <c r="Q73"/>
  <c r="Q396" s="1"/>
  <c r="Q67"/>
  <c r="R10" i="3"/>
  <c r="R16"/>
  <c r="S460" i="4"/>
  <c r="T61"/>
  <c r="S62"/>
  <c r="R537"/>
  <c r="R168"/>
  <c r="Q377" i="2"/>
  <c r="S119"/>
  <c r="R404"/>
  <c r="R120"/>
  <c r="Q571" i="3"/>
  <c r="Q602" s="1"/>
  <c r="Q359"/>
  <c r="Q614" s="1"/>
  <c r="Q626" s="1"/>
  <c r="S480" i="2"/>
  <c r="T43"/>
  <c r="S44"/>
  <c r="R481"/>
  <c r="R36"/>
  <c r="T147" i="3"/>
  <c r="S356"/>
  <c r="S148"/>
  <c r="R365" i="4"/>
  <c r="S156"/>
  <c r="R157"/>
  <c r="R451"/>
  <c r="R446" s="1"/>
  <c r="R53"/>
  <c r="R452" s="1"/>
  <c r="R47"/>
  <c r="Q405" i="3"/>
  <c r="Q74"/>
  <c r="T203" i="4"/>
  <c r="S374"/>
  <c r="S204"/>
  <c r="R385" i="3"/>
  <c r="S214"/>
  <c r="R215"/>
  <c r="P567"/>
  <c r="P598" s="1"/>
  <c r="P473"/>
  <c r="P620" s="1"/>
  <c r="P632" s="1"/>
  <c r="P302"/>
  <c r="P577" s="1"/>
  <c r="P608" s="1"/>
  <c r="Q530"/>
  <c r="Q623" s="1"/>
  <c r="Q635" s="1"/>
  <c r="Q573"/>
  <c r="Q604" s="1"/>
  <c r="Q404" i="4"/>
  <c r="Q73"/>
  <c r="T241"/>
  <c r="S488"/>
  <c r="S242"/>
  <c r="P574" i="3"/>
  <c r="P605" s="1"/>
  <c r="P511"/>
  <c r="P622" s="1"/>
  <c r="P634" s="1"/>
  <c r="P340"/>
  <c r="R461" i="2"/>
  <c r="S62"/>
  <c r="R63"/>
  <c r="Q462"/>
  <c r="Q55"/>
  <c r="T176"/>
  <c r="S537"/>
  <c r="S177"/>
  <c r="R385" i="4"/>
  <c r="R206"/>
  <c r="Q470"/>
  <c r="Q465" s="1"/>
  <c r="Q34"/>
  <c r="Q28"/>
  <c r="Q471" i="2"/>
  <c r="Q466" s="1"/>
  <c r="Q35"/>
  <c r="Q472" s="1"/>
  <c r="Q29"/>
  <c r="Q508" i="4"/>
  <c r="Q503" s="1"/>
  <c r="Q275"/>
  <c r="Q281"/>
  <c r="R336"/>
  <c r="R507"/>
  <c r="S279"/>
  <c r="R280"/>
  <c r="S376" i="3"/>
  <c r="S371" s="1"/>
  <c r="S206"/>
  <c r="S377" s="1"/>
  <c r="S200"/>
  <c r="R443" i="2"/>
  <c r="R93"/>
  <c r="S394" i="3"/>
  <c r="T71"/>
  <c r="S72"/>
  <c r="R452" i="2"/>
  <c r="R447" s="1"/>
  <c r="R54"/>
  <c r="R48"/>
  <c r="Q432" i="4"/>
  <c r="Q427" s="1"/>
  <c r="Q85"/>
  <c r="Q91"/>
  <c r="Q433" s="1"/>
  <c r="Q433" i="3"/>
  <c r="Q428" s="1"/>
  <c r="Q86"/>
  <c r="Q92"/>
  <c r="Q434" s="1"/>
  <c r="S470"/>
  <c r="T33"/>
  <c r="S34"/>
  <c r="O578" i="4"/>
  <c r="O609" s="1"/>
  <c r="O320"/>
  <c r="O577" s="1"/>
  <c r="O608" s="1"/>
  <c r="U242" i="3"/>
  <c r="T489"/>
  <c r="V242"/>
  <c r="T243"/>
  <c r="S442"/>
  <c r="T100"/>
  <c r="S101"/>
  <c r="Q424"/>
  <c r="Q264"/>
  <c r="R423" i="4"/>
  <c r="R263"/>
  <c r="Q442"/>
  <c r="Q92"/>
  <c r="P568"/>
  <c r="P599" s="1"/>
  <c r="P434"/>
  <c r="P617" s="1"/>
  <c r="P629" s="1"/>
  <c r="R480"/>
  <c r="R35"/>
  <c r="Q282" i="3"/>
  <c r="Q509"/>
  <c r="Q504" s="1"/>
  <c r="Q276"/>
  <c r="P510"/>
  <c r="P339"/>
  <c r="S90" i="2"/>
  <c r="S337" s="1"/>
  <c r="R432"/>
  <c r="R91"/>
  <c r="R451" i="3"/>
  <c r="S52"/>
  <c r="S299" s="1"/>
  <c r="S300" s="1"/>
  <c r="R53"/>
  <c r="R376" i="2"/>
  <c r="R371" s="1"/>
  <c r="R200"/>
  <c r="R206"/>
  <c r="Q367"/>
  <c r="Q150"/>
  <c r="P571"/>
  <c r="P602" s="1"/>
  <c r="P359"/>
  <c r="P614" s="1"/>
  <c r="P626" s="1"/>
  <c r="R124"/>
  <c r="R130"/>
  <c r="Q414" i="3"/>
  <c r="Q409" s="1"/>
  <c r="Q257"/>
  <c r="Q263"/>
  <c r="Q415" s="1"/>
  <c r="S461"/>
  <c r="T62"/>
  <c r="S63"/>
  <c r="S394" i="4"/>
  <c r="S389" s="1"/>
  <c r="S72"/>
  <c r="S395" s="1"/>
  <c r="S66"/>
  <c r="R16" i="2"/>
  <c r="R10"/>
  <c r="S366" i="3"/>
  <c r="T157"/>
  <c r="S158"/>
  <c r="Q567" i="2"/>
  <c r="Q598" s="1"/>
  <c r="Q473"/>
  <c r="Q620" s="1"/>
  <c r="Q632" s="1"/>
  <c r="P570" i="4"/>
  <c r="P601" s="1"/>
  <c r="P358"/>
  <c r="P613" s="1"/>
  <c r="P625" s="1"/>
  <c r="P635" s="1"/>
  <c r="P397" i="3"/>
  <c r="P616" s="1"/>
  <c r="P628" s="1"/>
  <c r="P572"/>
  <c r="P603" s="1"/>
  <c r="AF104" i="1"/>
  <c r="AF95"/>
  <c r="AF106"/>
  <c r="AF97"/>
  <c r="AF105"/>
  <c r="AF96"/>
  <c r="O320" i="3"/>
  <c r="R299"/>
  <c r="R300" s="1"/>
  <c r="R295" s="1"/>
  <c r="P302" i="2"/>
  <c r="P577" s="1"/>
  <c r="P608" s="1"/>
  <c r="P339"/>
  <c r="P320" s="1"/>
  <c r="O636"/>
  <c r="R308" i="4"/>
  <c r="R309" s="1"/>
  <c r="R337" i="2"/>
  <c r="R299"/>
  <c r="R300" s="1"/>
  <c r="R295" s="1"/>
  <c r="P636" i="3" l="1"/>
  <c r="P320"/>
  <c r="P636" i="2"/>
  <c r="Q301" i="3"/>
  <c r="Q301" i="2"/>
  <c r="S295" i="3"/>
  <c r="S338" i="2"/>
  <c r="T366" i="3"/>
  <c r="U157"/>
  <c r="V157"/>
  <c r="T158"/>
  <c r="T461"/>
  <c r="U62"/>
  <c r="V62"/>
  <c r="T63"/>
  <c r="R452"/>
  <c r="R447" s="1"/>
  <c r="R54"/>
  <c r="R453" s="1"/>
  <c r="R48"/>
  <c r="Q339"/>
  <c r="Q510"/>
  <c r="T442"/>
  <c r="U100"/>
  <c r="V100"/>
  <c r="T101"/>
  <c r="T238"/>
  <c r="T490"/>
  <c r="T485" s="1"/>
  <c r="T244"/>
  <c r="T491" s="1"/>
  <c r="S471"/>
  <c r="S466" s="1"/>
  <c r="S35"/>
  <c r="S472" s="1"/>
  <c r="S29"/>
  <c r="S395"/>
  <c r="S390" s="1"/>
  <c r="S73"/>
  <c r="S396" s="1"/>
  <c r="S67"/>
  <c r="R281" i="4"/>
  <c r="R508"/>
  <c r="R503" s="1"/>
  <c r="R275"/>
  <c r="Q509"/>
  <c r="Q338"/>
  <c r="Q568" i="2"/>
  <c r="Q599" s="1"/>
  <c r="Q454"/>
  <c r="Q619" s="1"/>
  <c r="Q631" s="1"/>
  <c r="Q302"/>
  <c r="Q577" s="1"/>
  <c r="Q608" s="1"/>
  <c r="R462"/>
  <c r="R55"/>
  <c r="S237" i="4"/>
  <c r="S489"/>
  <c r="S484" s="1"/>
  <c r="S243"/>
  <c r="S490" s="1"/>
  <c r="T488"/>
  <c r="V241"/>
  <c r="U241"/>
  <c r="T242"/>
  <c r="R386" i="3"/>
  <c r="R207"/>
  <c r="Q397"/>
  <c r="Q616" s="1"/>
  <c r="Q628" s="1"/>
  <c r="Q572"/>
  <c r="Q603" s="1"/>
  <c r="S365" i="4"/>
  <c r="T156"/>
  <c r="S157"/>
  <c r="S143" i="3"/>
  <c r="S357"/>
  <c r="S352" s="1"/>
  <c r="S149"/>
  <c r="S358" s="1"/>
  <c r="T356"/>
  <c r="V147"/>
  <c r="U147"/>
  <c r="T148"/>
  <c r="T44" i="2"/>
  <c r="T480"/>
  <c r="U43"/>
  <c r="R112"/>
  <c r="R405"/>
  <c r="S404"/>
  <c r="T119"/>
  <c r="S120"/>
  <c r="T460" i="4"/>
  <c r="U61"/>
  <c r="V61"/>
  <c r="T62"/>
  <c r="S499" i="3"/>
  <c r="T252"/>
  <c r="S253"/>
  <c r="R519"/>
  <c r="R283"/>
  <c r="S309" i="2"/>
  <c r="S310" s="1"/>
  <c r="T214"/>
  <c r="S385"/>
  <c r="S347"/>
  <c r="S215"/>
  <c r="R328"/>
  <c r="R329" s="1"/>
  <c r="R348"/>
  <c r="R573" i="3"/>
  <c r="R604" s="1"/>
  <c r="R530"/>
  <c r="R623" s="1"/>
  <c r="R635" s="1"/>
  <c r="R481"/>
  <c r="R36"/>
  <c r="Q573" i="4"/>
  <c r="Q604" s="1"/>
  <c r="Q510"/>
  <c r="Q621" s="1"/>
  <c r="Q633" s="1"/>
  <c r="Q339"/>
  <c r="AF108" i="1"/>
  <c r="U14" i="2"/>
  <c r="T15"/>
  <c r="U24"/>
  <c r="T25"/>
  <c r="T17" s="1"/>
  <c r="T66" i="4"/>
  <c r="T394"/>
  <c r="T389" s="1"/>
  <c r="T72"/>
  <c r="T395" s="1"/>
  <c r="R568" i="3"/>
  <c r="R599" s="1"/>
  <c r="R454"/>
  <c r="R619" s="1"/>
  <c r="R631" s="1"/>
  <c r="R263"/>
  <c r="R415" s="1"/>
  <c r="R414"/>
  <c r="R409" s="1"/>
  <c r="R257"/>
  <c r="S130" i="2"/>
  <c r="S124"/>
  <c r="S357"/>
  <c r="S352" s="1"/>
  <c r="S143"/>
  <c r="S149"/>
  <c r="S358" s="1"/>
  <c r="S206"/>
  <c r="S376"/>
  <c r="S371" s="1"/>
  <c r="S200"/>
  <c r="R509" i="3"/>
  <c r="R504" s="1"/>
  <c r="R276"/>
  <c r="R282"/>
  <c r="S337"/>
  <c r="S508"/>
  <c r="T280"/>
  <c r="S281"/>
  <c r="S167" i="2"/>
  <c r="S527"/>
  <c r="T166"/>
  <c r="S480" i="4"/>
  <c r="S35"/>
  <c r="S263"/>
  <c r="S423"/>
  <c r="R264" i="3"/>
  <c r="R424"/>
  <c r="R569"/>
  <c r="R600" s="1"/>
  <c r="R435"/>
  <c r="R618" s="1"/>
  <c r="R630" s="1"/>
  <c r="R433"/>
  <c r="R428" s="1"/>
  <c r="R92"/>
  <c r="R434" s="1"/>
  <c r="R86"/>
  <c r="S431" i="4"/>
  <c r="T89"/>
  <c r="S90"/>
  <c r="S48" i="2"/>
  <c r="S452"/>
  <c r="S447" s="1"/>
  <c r="S54"/>
  <c r="T451"/>
  <c r="U52"/>
  <c r="T53"/>
  <c r="S443"/>
  <c r="S93"/>
  <c r="V375" i="3"/>
  <c r="V205"/>
  <c r="U375"/>
  <c r="W204"/>
  <c r="U205"/>
  <c r="R470" i="4"/>
  <c r="R465" s="1"/>
  <c r="R28"/>
  <c r="R34"/>
  <c r="T384"/>
  <c r="U213"/>
  <c r="V213"/>
  <c r="T214"/>
  <c r="U23"/>
  <c r="V23"/>
  <c r="V24" s="1"/>
  <c r="V16" s="1"/>
  <c r="T24"/>
  <c r="T16" s="1"/>
  <c r="R530" i="2"/>
  <c r="R623" s="1"/>
  <c r="R635" s="1"/>
  <c r="R573"/>
  <c r="R604" s="1"/>
  <c r="P321"/>
  <c r="P578" s="1"/>
  <c r="P609" s="1"/>
  <c r="P579"/>
  <c r="P610" s="1"/>
  <c r="R404" i="4"/>
  <c r="R73"/>
  <c r="R405" i="3"/>
  <c r="R74"/>
  <c r="Q570" i="4"/>
  <c r="Q601" s="1"/>
  <c r="Q358"/>
  <c r="Q613" s="1"/>
  <c r="Q625" s="1"/>
  <c r="Q572" i="2"/>
  <c r="Q603" s="1"/>
  <c r="Q397"/>
  <c r="Q616" s="1"/>
  <c r="Q628" s="1"/>
  <c r="T536" i="4"/>
  <c r="U175"/>
  <c r="V175"/>
  <c r="T176"/>
  <c r="R453"/>
  <c r="R618" s="1"/>
  <c r="R630" s="1"/>
  <c r="R567"/>
  <c r="R598" s="1"/>
  <c r="S16" i="3"/>
  <c r="S10"/>
  <c r="S499" i="4"/>
  <c r="S244"/>
  <c r="T412"/>
  <c r="U260"/>
  <c r="V260"/>
  <c r="T261"/>
  <c r="V176" i="3"/>
  <c r="T537"/>
  <c r="U176"/>
  <c r="T177"/>
  <c r="Q567"/>
  <c r="Q598" s="1"/>
  <c r="Q473"/>
  <c r="Q620" s="1"/>
  <c r="Q632" s="1"/>
  <c r="Q302"/>
  <c r="Q577" s="1"/>
  <c r="Q608" s="1"/>
  <c r="T15" i="4"/>
  <c r="T9"/>
  <c r="V14"/>
  <c r="R162" i="3"/>
  <c r="R528"/>
  <c r="R523" s="1"/>
  <c r="R168"/>
  <c r="R529" s="1"/>
  <c r="S527"/>
  <c r="T166"/>
  <c r="S167"/>
  <c r="R282" i="4"/>
  <c r="R518"/>
  <c r="S517"/>
  <c r="S346"/>
  <c r="S347" s="1"/>
  <c r="T289"/>
  <c r="S290"/>
  <c r="T142"/>
  <c r="T356"/>
  <c r="T351" s="1"/>
  <c r="T148"/>
  <c r="T357" s="1"/>
  <c r="S161"/>
  <c r="S527"/>
  <c r="S522" s="1"/>
  <c r="S167"/>
  <c r="S528" s="1"/>
  <c r="T526"/>
  <c r="V165"/>
  <c r="U165"/>
  <c r="T166"/>
  <c r="R453" i="2"/>
  <c r="P319" i="4"/>
  <c r="R318" i="2"/>
  <c r="R319" s="1"/>
  <c r="R314" s="1"/>
  <c r="R338"/>
  <c r="R333" s="1"/>
  <c r="S367" i="3"/>
  <c r="S150"/>
  <c r="S462"/>
  <c r="S55"/>
  <c r="Q571" i="2"/>
  <c r="Q602" s="1"/>
  <c r="Q359"/>
  <c r="Q614" s="1"/>
  <c r="Q626" s="1"/>
  <c r="R377"/>
  <c r="S451" i="3"/>
  <c r="T52"/>
  <c r="S53"/>
  <c r="R86" i="2"/>
  <c r="R433"/>
  <c r="R428" s="1"/>
  <c r="R92"/>
  <c r="R434" s="1"/>
  <c r="S432"/>
  <c r="T90"/>
  <c r="S91"/>
  <c r="R566" i="4"/>
  <c r="R597" s="1"/>
  <c r="R472"/>
  <c r="R619" s="1"/>
  <c r="R631" s="1"/>
  <c r="Q568"/>
  <c r="Q599" s="1"/>
  <c r="Q434"/>
  <c r="Q617" s="1"/>
  <c r="Q629" s="1"/>
  <c r="R415"/>
  <c r="R616" s="1"/>
  <c r="R628" s="1"/>
  <c r="R575"/>
  <c r="R606" s="1"/>
  <c r="Q416" i="3"/>
  <c r="Q617" s="1"/>
  <c r="Q629" s="1"/>
  <c r="Q576"/>
  <c r="Q607" s="1"/>
  <c r="S443"/>
  <c r="S93"/>
  <c r="V489"/>
  <c r="V243"/>
  <c r="U489"/>
  <c r="W242"/>
  <c r="U243"/>
  <c r="T470"/>
  <c r="U33"/>
  <c r="V33"/>
  <c r="T34"/>
  <c r="T394"/>
  <c r="U71"/>
  <c r="T72"/>
  <c r="V71"/>
  <c r="R569" i="2"/>
  <c r="R600" s="1"/>
  <c r="R435"/>
  <c r="R618" s="1"/>
  <c r="R630" s="1"/>
  <c r="S507" i="4"/>
  <c r="T279"/>
  <c r="S336"/>
  <c r="S280"/>
  <c r="R317"/>
  <c r="R318" s="1"/>
  <c r="R313" s="1"/>
  <c r="R337"/>
  <c r="R332" s="1"/>
  <c r="Q471"/>
  <c r="Q300"/>
  <c r="R377"/>
  <c r="R614" s="1"/>
  <c r="R626" s="1"/>
  <c r="R569"/>
  <c r="R600" s="1"/>
  <c r="S169" i="2"/>
  <c r="S538"/>
  <c r="T537"/>
  <c r="U176"/>
  <c r="T177"/>
  <c r="S63"/>
  <c r="S461"/>
  <c r="T62"/>
  <c r="P579" i="3"/>
  <c r="P610" s="1"/>
  <c r="P321"/>
  <c r="P578" s="1"/>
  <c r="P609" s="1"/>
  <c r="Q396" i="4"/>
  <c r="Q615" s="1"/>
  <c r="Q627" s="1"/>
  <c r="Q571"/>
  <c r="Q602" s="1"/>
  <c r="Q301"/>
  <c r="Q576" s="1"/>
  <c r="Q607" s="1"/>
  <c r="S385" i="3"/>
  <c r="T214"/>
  <c r="S215"/>
  <c r="S199" i="4"/>
  <c r="S375"/>
  <c r="S370" s="1"/>
  <c r="S205"/>
  <c r="S376" s="1"/>
  <c r="T374"/>
  <c r="V203"/>
  <c r="U203"/>
  <c r="T204"/>
  <c r="R366"/>
  <c r="R149"/>
  <c r="R567" i="2"/>
  <c r="R598" s="1"/>
  <c r="R473"/>
  <c r="R620" s="1"/>
  <c r="R632" s="1"/>
  <c r="S481"/>
  <c r="S36"/>
  <c r="R529" i="4"/>
  <c r="R622" s="1"/>
  <c r="R634" s="1"/>
  <c r="R572"/>
  <c r="R603" s="1"/>
  <c r="S461"/>
  <c r="S54"/>
  <c r="R491"/>
  <c r="R620" s="1"/>
  <c r="R632" s="1"/>
  <c r="R574"/>
  <c r="R605" s="1"/>
  <c r="R500" i="3"/>
  <c r="R245"/>
  <c r="S347"/>
  <c r="S348" s="1"/>
  <c r="T290"/>
  <c r="S518"/>
  <c r="S291"/>
  <c r="Q340"/>
  <c r="Q574"/>
  <c r="Q605" s="1"/>
  <c r="Q511"/>
  <c r="Q622" s="1"/>
  <c r="Q634" s="1"/>
  <c r="R386" i="2"/>
  <c r="R207"/>
  <c r="S480" i="3"/>
  <c r="T43"/>
  <c r="S44"/>
  <c r="R571"/>
  <c r="R602" s="1"/>
  <c r="R359"/>
  <c r="R614" s="1"/>
  <c r="R626" s="1"/>
  <c r="S10" i="2"/>
  <c r="S16"/>
  <c r="V393" i="4"/>
  <c r="V71"/>
  <c r="U393"/>
  <c r="W70"/>
  <c r="U71"/>
  <c r="S413" i="3"/>
  <c r="T261"/>
  <c r="S262"/>
  <c r="U128" i="2"/>
  <c r="T129"/>
  <c r="T148"/>
  <c r="T356"/>
  <c r="U147"/>
  <c r="R150"/>
  <c r="R367"/>
  <c r="S366"/>
  <c r="T157"/>
  <c r="S158"/>
  <c r="T375"/>
  <c r="U204"/>
  <c r="T205"/>
  <c r="R318" i="3"/>
  <c r="R319" s="1"/>
  <c r="R314" s="1"/>
  <c r="R338"/>
  <c r="R333" s="1"/>
  <c r="R528" i="2"/>
  <c r="R523" s="1"/>
  <c r="R162"/>
  <c r="R168"/>
  <c r="R529" s="1"/>
  <c r="V42" i="4"/>
  <c r="T479"/>
  <c r="U42"/>
  <c r="T43"/>
  <c r="R92"/>
  <c r="R442"/>
  <c r="S441"/>
  <c r="T99"/>
  <c r="S100"/>
  <c r="T422"/>
  <c r="V270"/>
  <c r="U270"/>
  <c r="T271"/>
  <c r="S423" i="3"/>
  <c r="S309"/>
  <c r="S310" s="1"/>
  <c r="T271"/>
  <c r="S272"/>
  <c r="S432"/>
  <c r="T90"/>
  <c r="S91"/>
  <c r="R91" i="4"/>
  <c r="R433" s="1"/>
  <c r="R432"/>
  <c r="R427" s="1"/>
  <c r="R85"/>
  <c r="T442" i="2"/>
  <c r="U100"/>
  <c r="T101"/>
  <c r="T200" i="3"/>
  <c r="T376"/>
  <c r="T371" s="1"/>
  <c r="T206"/>
  <c r="T377" s="1"/>
  <c r="R29" i="2"/>
  <c r="R471"/>
  <c r="R466" s="1"/>
  <c r="R35"/>
  <c r="R472" s="1"/>
  <c r="S470"/>
  <c r="T33"/>
  <c r="S34"/>
  <c r="H35" i="1"/>
  <c r="H34"/>
  <c r="H33"/>
  <c r="H5"/>
  <c r="H6" s="1"/>
  <c r="H7" s="1"/>
  <c r="H8" s="1"/>
  <c r="H9" s="1"/>
  <c r="H10" s="1"/>
  <c r="H11" s="1"/>
  <c r="H12" s="1"/>
  <c r="H13" s="1"/>
  <c r="H14" s="1"/>
  <c r="H15" s="1"/>
  <c r="H16" s="1"/>
  <c r="H17" s="1"/>
  <c r="H18" s="1"/>
  <c r="H19" s="1"/>
  <c r="H20" s="1"/>
  <c r="H21" s="1"/>
  <c r="H22" s="1"/>
  <c r="H23" s="1"/>
  <c r="H24" s="1"/>
  <c r="H25" s="1"/>
  <c r="H26" s="1"/>
  <c r="H27" s="1"/>
  <c r="H28" s="1"/>
  <c r="H29" s="1"/>
  <c r="H30" s="1"/>
  <c r="H31" s="1"/>
  <c r="I4"/>
  <c r="S469" i="4"/>
  <c r="T32"/>
  <c r="S33"/>
  <c r="S298"/>
  <c r="S299" s="1"/>
  <c r="S294" s="1"/>
  <c r="S385"/>
  <c r="S206"/>
  <c r="S403"/>
  <c r="T80"/>
  <c r="T308" s="1"/>
  <c r="T309" s="1"/>
  <c r="S81"/>
  <c r="Q378" i="3"/>
  <c r="Q615" s="1"/>
  <c r="Q627" s="1"/>
  <c r="Q570"/>
  <c r="Q601" s="1"/>
  <c r="S404"/>
  <c r="T81"/>
  <c r="S82"/>
  <c r="S47" i="4"/>
  <c r="S451"/>
  <c r="S446" s="1"/>
  <c r="S53"/>
  <c r="S452" s="1"/>
  <c r="T450"/>
  <c r="V51"/>
  <c r="U51"/>
  <c r="T52"/>
  <c r="S537"/>
  <c r="S168"/>
  <c r="T299" i="3"/>
  <c r="T300" s="1"/>
  <c r="T295" s="1"/>
  <c r="U14"/>
  <c r="V14"/>
  <c r="T15"/>
  <c r="R67" i="2"/>
  <c r="R395"/>
  <c r="R390" s="1"/>
  <c r="R73"/>
  <c r="R396" s="1"/>
  <c r="S394"/>
  <c r="T71"/>
  <c r="T337" s="1"/>
  <c r="S72"/>
  <c r="T498" i="4"/>
  <c r="U251"/>
  <c r="V251"/>
  <c r="T252"/>
  <c r="Q492" i="3"/>
  <c r="Q621" s="1"/>
  <c r="Q633" s="1"/>
  <c r="Q575"/>
  <c r="Q606" s="1"/>
  <c r="S262" i="4"/>
  <c r="S414" s="1"/>
  <c r="S413"/>
  <c r="S408" s="1"/>
  <c r="S256"/>
  <c r="Q570" i="2"/>
  <c r="Q601" s="1"/>
  <c r="Q378"/>
  <c r="Q615" s="1"/>
  <c r="Q627" s="1"/>
  <c r="Q340"/>
  <c r="S538" i="3"/>
  <c r="S169"/>
  <c r="W13" i="4"/>
  <c r="U14"/>
  <c r="P578"/>
  <c r="P609" s="1"/>
  <c r="P320"/>
  <c r="P577" s="1"/>
  <c r="P608" s="1"/>
  <c r="V355"/>
  <c r="V147"/>
  <c r="U355"/>
  <c r="W146"/>
  <c r="U147"/>
  <c r="Q339" i="2"/>
  <c r="S299"/>
  <c r="S300" s="1"/>
  <c r="S295" s="1"/>
  <c r="S308" i="4"/>
  <c r="S309" s="1"/>
  <c r="E43" i="1" a="1"/>
  <c r="K43" a="1"/>
  <c r="H95" a="1"/>
  <c r="E95" a="1"/>
  <c r="K95" a="1"/>
  <c r="AA95" a="1"/>
  <c r="H43" a="1"/>
  <c r="K97"/>
  <c r="K58"/>
  <c r="E56"/>
  <c r="E50"/>
  <c r="K104"/>
  <c r="E53"/>
  <c r="E44"/>
  <c r="K50"/>
  <c r="E95"/>
  <c r="E46"/>
  <c r="K111"/>
  <c r="E58"/>
  <c r="E52"/>
  <c r="K96"/>
  <c r="K54"/>
  <c r="E103"/>
  <c r="E104"/>
  <c r="E99"/>
  <c r="K95"/>
  <c r="K49"/>
  <c r="E54"/>
  <c r="E98"/>
  <c r="K55"/>
  <c r="K103"/>
  <c r="E112"/>
  <c r="E55"/>
  <c r="E106"/>
  <c r="E107"/>
  <c r="E110"/>
  <c r="E97"/>
  <c r="K45"/>
  <c r="E96"/>
  <c r="K105"/>
  <c r="K100"/>
  <c r="E100"/>
  <c r="E57"/>
  <c r="K43"/>
  <c r="K47"/>
  <c r="E49"/>
  <c r="K108"/>
  <c r="K59"/>
  <c r="E48"/>
  <c r="K112"/>
  <c r="K109"/>
  <c r="E105"/>
  <c r="K106"/>
  <c r="K98"/>
  <c r="K56"/>
  <c r="K46"/>
  <c r="E101"/>
  <c r="K60"/>
  <c r="K53"/>
  <c r="E47"/>
  <c r="K107"/>
  <c r="E108"/>
  <c r="E102"/>
  <c r="K102"/>
  <c r="E59"/>
  <c r="K48"/>
  <c r="E45"/>
  <c r="K99"/>
  <c r="E111"/>
  <c r="E51"/>
  <c r="K101"/>
  <c r="E60"/>
  <c r="K44"/>
  <c r="K110"/>
  <c r="K52"/>
  <c r="K51"/>
  <c r="E43"/>
  <c r="E109"/>
  <c r="K57"/>
  <c r="Q320" i="3" l="1"/>
  <c r="Q320" i="2"/>
  <c r="R301"/>
  <c r="Q636" i="3"/>
  <c r="R301"/>
  <c r="U112" i="1"/>
  <c r="J112"/>
  <c r="U111"/>
  <c r="J111"/>
  <c r="U110"/>
  <c r="J110"/>
  <c r="U109"/>
  <c r="J109"/>
  <c r="U108"/>
  <c r="J108"/>
  <c r="J107"/>
  <c r="U107"/>
  <c r="U106"/>
  <c r="J106"/>
  <c r="J105"/>
  <c r="U105"/>
  <c r="J104"/>
  <c r="U104"/>
  <c r="J103"/>
  <c r="U103"/>
  <c r="J102"/>
  <c r="U102"/>
  <c r="J101"/>
  <c r="U101"/>
  <c r="J100"/>
  <c r="U100"/>
  <c r="U99"/>
  <c r="J99"/>
  <c r="U98"/>
  <c r="J98"/>
  <c r="U97"/>
  <c r="J97"/>
  <c r="J96"/>
  <c r="U96"/>
  <c r="J95"/>
  <c r="O112"/>
  <c r="D112"/>
  <c r="O111"/>
  <c r="D111"/>
  <c r="O110"/>
  <c r="D110"/>
  <c r="O109"/>
  <c r="D109"/>
  <c r="O108"/>
  <c r="D108"/>
  <c r="O107"/>
  <c r="D107"/>
  <c r="D106"/>
  <c r="O106"/>
  <c r="D105"/>
  <c r="O105"/>
  <c r="O104"/>
  <c r="D104"/>
  <c r="D103"/>
  <c r="O103"/>
  <c r="D102"/>
  <c r="O102"/>
  <c r="O101"/>
  <c r="D101"/>
  <c r="O100"/>
  <c r="D100"/>
  <c r="D99"/>
  <c r="O99"/>
  <c r="O98"/>
  <c r="D98"/>
  <c r="D97"/>
  <c r="O97"/>
  <c r="O96"/>
  <c r="D96"/>
  <c r="D95"/>
  <c r="U60"/>
  <c r="U59"/>
  <c r="AF46"/>
  <c r="U58"/>
  <c r="U57"/>
  <c r="U56"/>
  <c r="U55"/>
  <c r="U54"/>
  <c r="AF45"/>
  <c r="U53"/>
  <c r="U52"/>
  <c r="U51"/>
  <c r="U50"/>
  <c r="U49"/>
  <c r="AF44"/>
  <c r="U48"/>
  <c r="U47"/>
  <c r="U46"/>
  <c r="U45"/>
  <c r="U44"/>
  <c r="AF43"/>
  <c r="O60"/>
  <c r="O59"/>
  <c r="AD46"/>
  <c r="O58"/>
  <c r="O57"/>
  <c r="O56"/>
  <c r="O55"/>
  <c r="O54"/>
  <c r="AD45"/>
  <c r="O53"/>
  <c r="O52"/>
  <c r="O51"/>
  <c r="O50"/>
  <c r="O49"/>
  <c r="AD44"/>
  <c r="O48"/>
  <c r="O47"/>
  <c r="O46"/>
  <c r="O45"/>
  <c r="O44"/>
  <c r="AD43"/>
  <c r="T338" i="2"/>
  <c r="T333" s="1"/>
  <c r="U356" i="4"/>
  <c r="U351" s="1"/>
  <c r="U148"/>
  <c r="U357" s="1"/>
  <c r="U142"/>
  <c r="W14"/>
  <c r="S530" i="3"/>
  <c r="S623" s="1"/>
  <c r="S635" s="1"/>
  <c r="S573"/>
  <c r="S604" s="1"/>
  <c r="Q579" i="2"/>
  <c r="Q610" s="1"/>
  <c r="Q321"/>
  <c r="Q578" s="1"/>
  <c r="Q609" s="1"/>
  <c r="T499" i="4"/>
  <c r="T244"/>
  <c r="W251"/>
  <c r="U498"/>
  <c r="U252"/>
  <c r="S395" i="2"/>
  <c r="S390" s="1"/>
  <c r="S73"/>
  <c r="S396" s="1"/>
  <c r="S67"/>
  <c r="T10" i="3"/>
  <c r="T16"/>
  <c r="W14"/>
  <c r="U15"/>
  <c r="S572" i="4"/>
  <c r="S603" s="1"/>
  <c r="S529"/>
  <c r="S622" s="1"/>
  <c r="S634" s="1"/>
  <c r="T451"/>
  <c r="T446" s="1"/>
  <c r="T53"/>
  <c r="T452" s="1"/>
  <c r="T47"/>
  <c r="V450"/>
  <c r="V52"/>
  <c r="T404" i="3"/>
  <c r="V81"/>
  <c r="U81"/>
  <c r="T82"/>
  <c r="S404" i="4"/>
  <c r="S73"/>
  <c r="S470"/>
  <c r="S465" s="1"/>
  <c r="S34"/>
  <c r="S28"/>
  <c r="U33" i="2"/>
  <c r="T470"/>
  <c r="T34"/>
  <c r="T443"/>
  <c r="T93"/>
  <c r="S433" i="3"/>
  <c r="S428" s="1"/>
  <c r="S86"/>
  <c r="S92"/>
  <c r="S434" s="1"/>
  <c r="U271"/>
  <c r="T423"/>
  <c r="T309"/>
  <c r="T310" s="1"/>
  <c r="V271"/>
  <c r="T272"/>
  <c r="U422" i="4"/>
  <c r="W270"/>
  <c r="U271"/>
  <c r="S442"/>
  <c r="S92"/>
  <c r="R568"/>
  <c r="R599" s="1"/>
  <c r="R434"/>
  <c r="R617" s="1"/>
  <c r="R629" s="1"/>
  <c r="U479"/>
  <c r="W42"/>
  <c r="U43"/>
  <c r="V479"/>
  <c r="V43"/>
  <c r="T376" i="2"/>
  <c r="T371" s="1"/>
  <c r="T200"/>
  <c r="T206"/>
  <c r="S367"/>
  <c r="S150"/>
  <c r="R571"/>
  <c r="R602" s="1"/>
  <c r="R359"/>
  <c r="R614" s="1"/>
  <c r="R626" s="1"/>
  <c r="T124"/>
  <c r="T130"/>
  <c r="S414" i="3"/>
  <c r="S409" s="1"/>
  <c r="S257"/>
  <c r="S263"/>
  <c r="S415" s="1"/>
  <c r="W393" i="4"/>
  <c r="W71"/>
  <c r="V66"/>
  <c r="V394"/>
  <c r="V389" s="1"/>
  <c r="V72"/>
  <c r="V395" s="1"/>
  <c r="S481" i="3"/>
  <c r="S36"/>
  <c r="S283"/>
  <c r="S519"/>
  <c r="T518"/>
  <c r="V290"/>
  <c r="T347"/>
  <c r="T348" s="1"/>
  <c r="U290"/>
  <c r="T291"/>
  <c r="R575"/>
  <c r="R606" s="1"/>
  <c r="R492"/>
  <c r="R621" s="1"/>
  <c r="R633" s="1"/>
  <c r="S567" i="4"/>
  <c r="S598" s="1"/>
  <c r="S453"/>
  <c r="S618" s="1"/>
  <c r="S630" s="1"/>
  <c r="S567" i="2"/>
  <c r="S598" s="1"/>
  <c r="S473"/>
  <c r="S620" s="1"/>
  <c r="S632" s="1"/>
  <c r="R570" i="4"/>
  <c r="R601" s="1"/>
  <c r="R358"/>
  <c r="R613" s="1"/>
  <c r="R625" s="1"/>
  <c r="T375"/>
  <c r="T370" s="1"/>
  <c r="T205"/>
  <c r="T376" s="1"/>
  <c r="T199"/>
  <c r="V374"/>
  <c r="V204"/>
  <c r="V214" i="3"/>
  <c r="T385"/>
  <c r="U214"/>
  <c r="T215"/>
  <c r="T538" i="2"/>
  <c r="T169"/>
  <c r="S573"/>
  <c r="S604" s="1"/>
  <c r="S530"/>
  <c r="S623" s="1"/>
  <c r="S635" s="1"/>
  <c r="S317" i="4"/>
  <c r="S318" s="1"/>
  <c r="S313" s="1"/>
  <c r="S337"/>
  <c r="S332" s="1"/>
  <c r="T395" i="3"/>
  <c r="T390" s="1"/>
  <c r="T67"/>
  <c r="T73"/>
  <c r="T396" s="1"/>
  <c r="V470"/>
  <c r="V34"/>
  <c r="W489"/>
  <c r="W243"/>
  <c r="V238"/>
  <c r="V490"/>
  <c r="V485" s="1"/>
  <c r="V244"/>
  <c r="V491" s="1"/>
  <c r="S569"/>
  <c r="S600" s="1"/>
  <c r="S435"/>
  <c r="S618" s="1"/>
  <c r="S630" s="1"/>
  <c r="S433" i="2"/>
  <c r="S428" s="1"/>
  <c r="S92"/>
  <c r="S434" s="1"/>
  <c r="S86"/>
  <c r="S452" i="3"/>
  <c r="S447" s="1"/>
  <c r="S48"/>
  <c r="S54"/>
  <c r="S453" s="1"/>
  <c r="T527" i="4"/>
  <c r="T522" s="1"/>
  <c r="T167"/>
  <c r="T528" s="1"/>
  <c r="T161"/>
  <c r="V526"/>
  <c r="V166"/>
  <c r="S518"/>
  <c r="S282"/>
  <c r="S528" i="3"/>
  <c r="S523" s="1"/>
  <c r="S168"/>
  <c r="S529" s="1"/>
  <c r="S162"/>
  <c r="V15" i="4"/>
  <c r="V9"/>
  <c r="U537" i="3"/>
  <c r="W176"/>
  <c r="U177"/>
  <c r="V537"/>
  <c r="V177"/>
  <c r="V412" i="4"/>
  <c r="V261"/>
  <c r="V536"/>
  <c r="V176"/>
  <c r="T385"/>
  <c r="T206"/>
  <c r="W213"/>
  <c r="U384"/>
  <c r="U214"/>
  <c r="R471"/>
  <c r="R300"/>
  <c r="W375" i="3"/>
  <c r="W205"/>
  <c r="V200"/>
  <c r="V376"/>
  <c r="V371" s="1"/>
  <c r="V206"/>
  <c r="V377" s="1"/>
  <c r="S569" i="2"/>
  <c r="S600" s="1"/>
  <c r="S435"/>
  <c r="S618" s="1"/>
  <c r="S630" s="1"/>
  <c r="T452"/>
  <c r="T447" s="1"/>
  <c r="T54"/>
  <c r="T48"/>
  <c r="S432" i="4"/>
  <c r="S427" s="1"/>
  <c r="S85"/>
  <c r="S91"/>
  <c r="S433" s="1"/>
  <c r="S566"/>
  <c r="S597" s="1"/>
  <c r="S472"/>
  <c r="S619" s="1"/>
  <c r="S631" s="1"/>
  <c r="T527" i="2"/>
  <c r="U166"/>
  <c r="T167"/>
  <c r="S168"/>
  <c r="S529" s="1"/>
  <c r="S528"/>
  <c r="S523" s="1"/>
  <c r="S162"/>
  <c r="T508" i="3"/>
  <c r="U280"/>
  <c r="T337"/>
  <c r="V280"/>
  <c r="T281"/>
  <c r="S318"/>
  <c r="S319" s="1"/>
  <c r="S314" s="1"/>
  <c r="S338"/>
  <c r="S333" s="1"/>
  <c r="S377" i="2"/>
  <c r="T16"/>
  <c r="T10"/>
  <c r="R567" i="3"/>
  <c r="R598" s="1"/>
  <c r="R473"/>
  <c r="R620" s="1"/>
  <c r="R632" s="1"/>
  <c r="R302"/>
  <c r="R577" s="1"/>
  <c r="R608" s="1"/>
  <c r="S207" i="2"/>
  <c r="S386"/>
  <c r="V252" i="3"/>
  <c r="T499"/>
  <c r="U252"/>
  <c r="T253"/>
  <c r="T461" i="4"/>
  <c r="T54"/>
  <c r="W61"/>
  <c r="U460"/>
  <c r="U62"/>
  <c r="S112" i="2"/>
  <c r="S405"/>
  <c r="R572"/>
  <c r="R603" s="1"/>
  <c r="R397"/>
  <c r="R616" s="1"/>
  <c r="R628" s="1"/>
  <c r="T357" i="3"/>
  <c r="T352" s="1"/>
  <c r="T149"/>
  <c r="T358" s="1"/>
  <c r="T143"/>
  <c r="V356"/>
  <c r="V148"/>
  <c r="V156" i="4"/>
  <c r="T365"/>
  <c r="U156"/>
  <c r="T157"/>
  <c r="R570" i="3"/>
  <c r="R601" s="1"/>
  <c r="R378"/>
  <c r="R615" s="1"/>
  <c r="R627" s="1"/>
  <c r="T489" i="4"/>
  <c r="T484" s="1"/>
  <c r="T243"/>
  <c r="T490" s="1"/>
  <c r="T237"/>
  <c r="V488"/>
  <c r="V242"/>
  <c r="R338"/>
  <c r="R509"/>
  <c r="T443" i="3"/>
  <c r="T93"/>
  <c r="U442"/>
  <c r="W100"/>
  <c r="U101"/>
  <c r="V461"/>
  <c r="V63"/>
  <c r="V366"/>
  <c r="V158"/>
  <c r="T299" i="2"/>
  <c r="T300" s="1"/>
  <c r="T295" s="1"/>
  <c r="Q319" i="4"/>
  <c r="S318" i="2"/>
  <c r="S319" s="1"/>
  <c r="S314" s="1"/>
  <c r="W355" i="4"/>
  <c r="W147"/>
  <c r="V142"/>
  <c r="V356"/>
  <c r="V351" s="1"/>
  <c r="V148"/>
  <c r="V357" s="1"/>
  <c r="U9"/>
  <c r="U15"/>
  <c r="V498"/>
  <c r="V252"/>
  <c r="U71" i="2"/>
  <c r="T394"/>
  <c r="T72"/>
  <c r="V15" i="3"/>
  <c r="U450" i="4"/>
  <c r="W51"/>
  <c r="U52"/>
  <c r="S405" i="3"/>
  <c r="S74"/>
  <c r="V80" i="4"/>
  <c r="T403"/>
  <c r="U80"/>
  <c r="T81"/>
  <c r="S569"/>
  <c r="S600" s="1"/>
  <c r="S377"/>
  <c r="S614" s="1"/>
  <c r="S626" s="1"/>
  <c r="T469"/>
  <c r="U32"/>
  <c r="V32"/>
  <c r="T33"/>
  <c r="T298"/>
  <c r="T299" s="1"/>
  <c r="T294" s="1"/>
  <c r="I5" i="1"/>
  <c r="I6" s="1"/>
  <c r="I7" s="1"/>
  <c r="I8" s="1"/>
  <c r="I9" s="1"/>
  <c r="I10" s="1"/>
  <c r="I11" s="1"/>
  <c r="I12" s="1"/>
  <c r="I13" s="1"/>
  <c r="I14" s="1"/>
  <c r="I15" s="1"/>
  <c r="I16" s="1"/>
  <c r="I17" s="1"/>
  <c r="I18" s="1"/>
  <c r="I19" s="1"/>
  <c r="I20" s="1"/>
  <c r="I21" s="1"/>
  <c r="I22" s="1"/>
  <c r="I23" s="1"/>
  <c r="I24" s="1"/>
  <c r="I25" s="1"/>
  <c r="I26" s="1"/>
  <c r="I27" s="1"/>
  <c r="I28" s="1"/>
  <c r="I29" s="1"/>
  <c r="I30" s="1"/>
  <c r="I31" s="1"/>
  <c r="J4"/>
  <c r="I35"/>
  <c r="I34"/>
  <c r="I33"/>
  <c r="S471" i="2"/>
  <c r="S466" s="1"/>
  <c r="S35"/>
  <c r="S472" s="1"/>
  <c r="S29"/>
  <c r="U442"/>
  <c r="V100"/>
  <c r="W100"/>
  <c r="U101"/>
  <c r="T432" i="3"/>
  <c r="V90"/>
  <c r="U90"/>
  <c r="T91"/>
  <c r="S424"/>
  <c r="S264"/>
  <c r="T423" i="4"/>
  <c r="T263"/>
  <c r="V422"/>
  <c r="V271"/>
  <c r="U99"/>
  <c r="T441"/>
  <c r="V99"/>
  <c r="T100"/>
  <c r="T480"/>
  <c r="T35"/>
  <c r="W204" i="2"/>
  <c r="U375"/>
  <c r="V204"/>
  <c r="U205"/>
  <c r="U157"/>
  <c r="T366"/>
  <c r="T158"/>
  <c r="U356"/>
  <c r="V147"/>
  <c r="W147"/>
  <c r="U148"/>
  <c r="T149"/>
  <c r="T358" s="1"/>
  <c r="T357"/>
  <c r="T352" s="1"/>
  <c r="T143"/>
  <c r="U129"/>
  <c r="W128"/>
  <c r="W129" s="1"/>
  <c r="V128"/>
  <c r="V129" s="1"/>
  <c r="V261" i="3"/>
  <c r="T413"/>
  <c r="U261"/>
  <c r="T262"/>
  <c r="U394" i="4"/>
  <c r="U389" s="1"/>
  <c r="U72"/>
  <c r="U395" s="1"/>
  <c r="U66"/>
  <c r="T480" i="3"/>
  <c r="V43"/>
  <c r="U43"/>
  <c r="T44"/>
  <c r="R378" i="2"/>
  <c r="R615" s="1"/>
  <c r="R627" s="1"/>
  <c r="R570"/>
  <c r="R601" s="1"/>
  <c r="R340"/>
  <c r="Q579" i="3"/>
  <c r="Q610" s="1"/>
  <c r="Q321"/>
  <c r="Q578" s="1"/>
  <c r="Q609" s="1"/>
  <c r="U374" i="4"/>
  <c r="W203"/>
  <c r="U204"/>
  <c r="S386" i="3"/>
  <c r="S207"/>
  <c r="T461" i="2"/>
  <c r="U62"/>
  <c r="T63"/>
  <c r="S462"/>
  <c r="S55"/>
  <c r="V176"/>
  <c r="U537"/>
  <c r="W176"/>
  <c r="U177"/>
  <c r="S508" i="4"/>
  <c r="S503" s="1"/>
  <c r="S275"/>
  <c r="S281"/>
  <c r="T336"/>
  <c r="V279"/>
  <c r="T507"/>
  <c r="U279"/>
  <c r="T280"/>
  <c r="V394" i="3"/>
  <c r="V72"/>
  <c r="U394"/>
  <c r="W71"/>
  <c r="U72"/>
  <c r="T471"/>
  <c r="T466" s="1"/>
  <c r="T35"/>
  <c r="T472" s="1"/>
  <c r="T29"/>
  <c r="U470"/>
  <c r="W33"/>
  <c r="U34"/>
  <c r="U490"/>
  <c r="U485" s="1"/>
  <c r="U244"/>
  <c r="U491" s="1"/>
  <c r="U238"/>
  <c r="U90" i="2"/>
  <c r="T432"/>
  <c r="T91"/>
  <c r="T451" i="3"/>
  <c r="V52"/>
  <c r="V299" s="1"/>
  <c r="V300" s="1"/>
  <c r="V295" s="1"/>
  <c r="U52"/>
  <c r="T53"/>
  <c r="S454"/>
  <c r="S619" s="1"/>
  <c r="S631" s="1"/>
  <c r="S568"/>
  <c r="S599" s="1"/>
  <c r="S571"/>
  <c r="S602" s="1"/>
  <c r="S359"/>
  <c r="S614" s="1"/>
  <c r="S626" s="1"/>
  <c r="U526" i="4"/>
  <c r="W165"/>
  <c r="U166"/>
  <c r="T346"/>
  <c r="T347" s="1"/>
  <c r="U289"/>
  <c r="T517"/>
  <c r="V289"/>
  <c r="T290"/>
  <c r="R339"/>
  <c r="R573"/>
  <c r="R604" s="1"/>
  <c r="R510"/>
  <c r="R621" s="1"/>
  <c r="R633" s="1"/>
  <c r="U166" i="3"/>
  <c r="T527"/>
  <c r="V166"/>
  <c r="T167"/>
  <c r="T538"/>
  <c r="T169"/>
  <c r="T413" i="4"/>
  <c r="T408" s="1"/>
  <c r="T256"/>
  <c r="T262"/>
  <c r="T414" s="1"/>
  <c r="W260"/>
  <c r="U412"/>
  <c r="U261"/>
  <c r="S574"/>
  <c r="S605" s="1"/>
  <c r="S491"/>
  <c r="S620" s="1"/>
  <c r="S632" s="1"/>
  <c r="T537"/>
  <c r="T168"/>
  <c r="W175"/>
  <c r="U536"/>
  <c r="U176"/>
  <c r="R397" i="3"/>
  <c r="R616" s="1"/>
  <c r="R628" s="1"/>
  <c r="R572"/>
  <c r="R603" s="1"/>
  <c r="R396" i="4"/>
  <c r="R615" s="1"/>
  <c r="R627" s="1"/>
  <c r="R571"/>
  <c r="R602" s="1"/>
  <c r="R301"/>
  <c r="R576" s="1"/>
  <c r="R607" s="1"/>
  <c r="U24"/>
  <c r="U16" s="1"/>
  <c r="W23"/>
  <c r="W24" s="1"/>
  <c r="W16" s="1"/>
  <c r="V384"/>
  <c r="V214"/>
  <c r="U376" i="3"/>
  <c r="U371" s="1"/>
  <c r="U206"/>
  <c r="U377" s="1"/>
  <c r="U200"/>
  <c r="V52" i="2"/>
  <c r="U451"/>
  <c r="W52"/>
  <c r="U53"/>
  <c r="V89" i="4"/>
  <c r="T431"/>
  <c r="U89"/>
  <c r="T90"/>
  <c r="R576" i="3"/>
  <c r="R607" s="1"/>
  <c r="R416"/>
  <c r="R617" s="1"/>
  <c r="R629" s="1"/>
  <c r="S575" i="4"/>
  <c r="S606" s="1"/>
  <c r="S415"/>
  <c r="S616" s="1"/>
  <c r="S628" s="1"/>
  <c r="S282" i="3"/>
  <c r="S509"/>
  <c r="S504" s="1"/>
  <c r="S276"/>
  <c r="R510"/>
  <c r="R339"/>
  <c r="R320" s="1"/>
  <c r="U25" i="2"/>
  <c r="U17" s="1"/>
  <c r="W24"/>
  <c r="W25" s="1"/>
  <c r="W17" s="1"/>
  <c r="V24"/>
  <c r="V25" s="1"/>
  <c r="V17" s="1"/>
  <c r="U299"/>
  <c r="U300" s="1"/>
  <c r="V14"/>
  <c r="W14"/>
  <c r="U15"/>
  <c r="Q578" i="4"/>
  <c r="Q609" s="1"/>
  <c r="Q320"/>
  <c r="Q577" s="1"/>
  <c r="Q608" s="1"/>
  <c r="S328" i="2"/>
  <c r="S329" s="1"/>
  <c r="S348"/>
  <c r="T385"/>
  <c r="T347"/>
  <c r="T309"/>
  <c r="T310" s="1"/>
  <c r="U214"/>
  <c r="T215"/>
  <c r="R574" i="3"/>
  <c r="R605" s="1"/>
  <c r="R511"/>
  <c r="R622" s="1"/>
  <c r="R634" s="1"/>
  <c r="R340"/>
  <c r="S500"/>
  <c r="S245"/>
  <c r="V460" i="4"/>
  <c r="V62"/>
  <c r="U119" i="2"/>
  <c r="T404"/>
  <c r="T120"/>
  <c r="U480"/>
  <c r="V43"/>
  <c r="W43"/>
  <c r="U44"/>
  <c r="T481"/>
  <c r="T36"/>
  <c r="U356" i="3"/>
  <c r="W147"/>
  <c r="U148"/>
  <c r="S366" i="4"/>
  <c r="S149"/>
  <c r="U488"/>
  <c r="W241"/>
  <c r="U242"/>
  <c r="R454" i="2"/>
  <c r="R619" s="1"/>
  <c r="R631" s="1"/>
  <c r="R568"/>
  <c r="R599" s="1"/>
  <c r="R302"/>
  <c r="R577" s="1"/>
  <c r="R608" s="1"/>
  <c r="V442" i="3"/>
  <c r="V101"/>
  <c r="T462"/>
  <c r="T55"/>
  <c r="U461"/>
  <c r="W62"/>
  <c r="U63"/>
  <c r="T367"/>
  <c r="T150"/>
  <c r="W157"/>
  <c r="U366"/>
  <c r="U158"/>
  <c r="R339" i="2"/>
  <c r="R320" s="1"/>
  <c r="Q636"/>
  <c r="Q635" i="4"/>
  <c r="S453" i="2"/>
  <c r="S333"/>
  <c r="G43" i="1" a="1"/>
  <c r="H69" a="1"/>
  <c r="C69" a="1"/>
  <c r="I69" a="1"/>
  <c r="F69" a="1"/>
  <c r="K69" a="1"/>
  <c r="E69" a="1"/>
  <c r="D43" a="1"/>
  <c r="J43" a="1"/>
  <c r="D52"/>
  <c r="D60"/>
  <c r="J59"/>
  <c r="J60"/>
  <c r="I74"/>
  <c r="J46"/>
  <c r="AA102"/>
  <c r="H56"/>
  <c r="I73"/>
  <c r="H57"/>
  <c r="AA103"/>
  <c r="C85"/>
  <c r="H45"/>
  <c r="I85"/>
  <c r="J58"/>
  <c r="J45"/>
  <c r="H79"/>
  <c r="H75"/>
  <c r="C70"/>
  <c r="E61"/>
  <c r="H78"/>
  <c r="H80"/>
  <c r="K113"/>
  <c r="J44"/>
  <c r="AA98"/>
  <c r="C86"/>
  <c r="H95"/>
  <c r="C83"/>
  <c r="J52"/>
  <c r="AA113"/>
  <c r="J55"/>
  <c r="I76"/>
  <c r="D59"/>
  <c r="H96"/>
  <c r="D48"/>
  <c r="H82"/>
  <c r="H99"/>
  <c r="I77"/>
  <c r="I75"/>
  <c r="AA110"/>
  <c r="D46"/>
  <c r="H43"/>
  <c r="H86"/>
  <c r="AA96"/>
  <c r="D45"/>
  <c r="D57"/>
  <c r="H101"/>
  <c r="H51"/>
  <c r="H48"/>
  <c r="H98"/>
  <c r="H113"/>
  <c r="I69"/>
  <c r="I70"/>
  <c r="I86"/>
  <c r="H47"/>
  <c r="H112"/>
  <c r="AA104"/>
  <c r="H50"/>
  <c r="H60"/>
  <c r="H74"/>
  <c r="D49"/>
  <c r="J49"/>
  <c r="D55"/>
  <c r="H61"/>
  <c r="I84"/>
  <c r="C71"/>
  <c r="AA108"/>
  <c r="J57"/>
  <c r="AA107"/>
  <c r="C78"/>
  <c r="C73"/>
  <c r="D54"/>
  <c r="J54"/>
  <c r="H70"/>
  <c r="H44"/>
  <c r="C81"/>
  <c r="C77"/>
  <c r="H58"/>
  <c r="H55"/>
  <c r="H59"/>
  <c r="C80"/>
  <c r="I72"/>
  <c r="H76"/>
  <c r="C75"/>
  <c r="C76"/>
  <c r="H53"/>
  <c r="H52"/>
  <c r="H102"/>
  <c r="H46"/>
  <c r="D43"/>
  <c r="H54"/>
  <c r="I71"/>
  <c r="H106"/>
  <c r="D58"/>
  <c r="E113"/>
  <c r="AA106"/>
  <c r="I78"/>
  <c r="H107"/>
  <c r="C74"/>
  <c r="AA99"/>
  <c r="J56"/>
  <c r="AA105"/>
  <c r="H73"/>
  <c r="J48"/>
  <c r="D56"/>
  <c r="I81"/>
  <c r="D50"/>
  <c r="AA111"/>
  <c r="H69"/>
  <c r="I82"/>
  <c r="J43"/>
  <c r="H83"/>
  <c r="I80"/>
  <c r="J47"/>
  <c r="J51"/>
  <c r="J53"/>
  <c r="H77"/>
  <c r="I79"/>
  <c r="H103"/>
  <c r="AA95"/>
  <c r="I83"/>
  <c r="H84"/>
  <c r="AA97"/>
  <c r="D44"/>
  <c r="D47"/>
  <c r="AA112"/>
  <c r="H105"/>
  <c r="D53"/>
  <c r="H85"/>
  <c r="H71"/>
  <c r="H108"/>
  <c r="C84"/>
  <c r="H110"/>
  <c r="K61"/>
  <c r="H81"/>
  <c r="AA109"/>
  <c r="J50"/>
  <c r="H100"/>
  <c r="H104"/>
  <c r="C79"/>
  <c r="AA101"/>
  <c r="C82"/>
  <c r="D51"/>
  <c r="C72"/>
  <c r="H49"/>
  <c r="H109"/>
  <c r="H111"/>
  <c r="H72"/>
  <c r="AA100"/>
  <c r="C69"/>
  <c r="H97"/>
  <c r="R319" i="4" l="1"/>
  <c r="O61" i="1"/>
  <c r="D113"/>
  <c r="N113" s="1"/>
  <c r="O113"/>
  <c r="U295" i="2"/>
  <c r="S301" i="3"/>
  <c r="U61" i="1"/>
  <c r="J113"/>
  <c r="T113" s="1"/>
  <c r="U113"/>
  <c r="R636" i="3"/>
  <c r="N99" i="1"/>
  <c r="N102"/>
  <c r="T97"/>
  <c r="T106"/>
  <c r="T108"/>
  <c r="T60"/>
  <c r="I60"/>
  <c r="T59"/>
  <c r="I59"/>
  <c r="T58"/>
  <c r="I58"/>
  <c r="T57"/>
  <c r="I57"/>
  <c r="T56"/>
  <c r="I56"/>
  <c r="T55"/>
  <c r="I55"/>
  <c r="T54"/>
  <c r="I54"/>
  <c r="T53"/>
  <c r="I53"/>
  <c r="T52"/>
  <c r="I52"/>
  <c r="T51"/>
  <c r="I51"/>
  <c r="T50"/>
  <c r="I50"/>
  <c r="T49"/>
  <c r="I49"/>
  <c r="T48"/>
  <c r="I48"/>
  <c r="T47"/>
  <c r="I47"/>
  <c r="T46"/>
  <c r="I46"/>
  <c r="T45"/>
  <c r="I45"/>
  <c r="T44"/>
  <c r="I44"/>
  <c r="I43"/>
  <c r="N60"/>
  <c r="C60"/>
  <c r="N59"/>
  <c r="C59"/>
  <c r="N58"/>
  <c r="C58"/>
  <c r="N57"/>
  <c r="C57"/>
  <c r="N56"/>
  <c r="C56"/>
  <c r="N55"/>
  <c r="C55"/>
  <c r="N54"/>
  <c r="C54"/>
  <c r="N53"/>
  <c r="C53"/>
  <c r="N52"/>
  <c r="C52"/>
  <c r="N51"/>
  <c r="C51"/>
  <c r="N50"/>
  <c r="C50"/>
  <c r="N49"/>
  <c r="C49"/>
  <c r="N48"/>
  <c r="C48"/>
  <c r="N47"/>
  <c r="C47"/>
  <c r="N46"/>
  <c r="C46"/>
  <c r="N45"/>
  <c r="C45"/>
  <c r="N44"/>
  <c r="C44"/>
  <c r="C43"/>
  <c r="S86"/>
  <c r="S85"/>
  <c r="S84"/>
  <c r="S83"/>
  <c r="S82"/>
  <c r="S81"/>
  <c r="S80"/>
  <c r="S79"/>
  <c r="S78"/>
  <c r="S77"/>
  <c r="S76"/>
  <c r="S75"/>
  <c r="S74"/>
  <c r="S73"/>
  <c r="S72"/>
  <c r="S71"/>
  <c r="S70"/>
  <c r="M86"/>
  <c r="M85"/>
  <c r="M84"/>
  <c r="M83"/>
  <c r="M82"/>
  <c r="M81"/>
  <c r="M80"/>
  <c r="M79"/>
  <c r="M78"/>
  <c r="M77"/>
  <c r="M76"/>
  <c r="M75"/>
  <c r="M74"/>
  <c r="M73"/>
  <c r="M72"/>
  <c r="M71"/>
  <c r="M70"/>
  <c r="Y86"/>
  <c r="R86"/>
  <c r="Y85"/>
  <c r="R85"/>
  <c r="Y84"/>
  <c r="R84"/>
  <c r="Y83"/>
  <c r="R83"/>
  <c r="Y82"/>
  <c r="R82"/>
  <c r="Y81"/>
  <c r="R81"/>
  <c r="Y80"/>
  <c r="R80"/>
  <c r="Y79"/>
  <c r="R79"/>
  <c r="Y78"/>
  <c r="R78"/>
  <c r="Y77"/>
  <c r="R77"/>
  <c r="Y76"/>
  <c r="R76"/>
  <c r="Y75"/>
  <c r="R75"/>
  <c r="Y74"/>
  <c r="R74"/>
  <c r="Y73"/>
  <c r="R73"/>
  <c r="Y72"/>
  <c r="R72"/>
  <c r="Y71"/>
  <c r="R71"/>
  <c r="Y70"/>
  <c r="AG69" s="1"/>
  <c r="R70"/>
  <c r="G100"/>
  <c r="R100"/>
  <c r="G110"/>
  <c r="R110"/>
  <c r="G98"/>
  <c r="R98"/>
  <c r="R104"/>
  <c r="G104"/>
  <c r="G112"/>
  <c r="R112"/>
  <c r="G95"/>
  <c r="R99"/>
  <c r="G99"/>
  <c r="Q99" s="1"/>
  <c r="R103"/>
  <c r="G103"/>
  <c r="R107"/>
  <c r="G107"/>
  <c r="G111"/>
  <c r="R111"/>
  <c r="AG97"/>
  <c r="AG96"/>
  <c r="Z70"/>
  <c r="R44"/>
  <c r="AE43"/>
  <c r="Y52" s="1"/>
  <c r="Z74"/>
  <c r="R48"/>
  <c r="Z80"/>
  <c r="R54"/>
  <c r="AE45"/>
  <c r="Z84"/>
  <c r="R58"/>
  <c r="Z73"/>
  <c r="R47"/>
  <c r="Z77"/>
  <c r="R51"/>
  <c r="Z81"/>
  <c r="R55"/>
  <c r="Z85"/>
  <c r="AE46"/>
  <c r="R59"/>
  <c r="G96"/>
  <c r="R96"/>
  <c r="G106"/>
  <c r="R106"/>
  <c r="R102"/>
  <c r="G102"/>
  <c r="G108"/>
  <c r="R108"/>
  <c r="R97"/>
  <c r="G97"/>
  <c r="G101"/>
  <c r="R101"/>
  <c r="R105"/>
  <c r="G105"/>
  <c r="R109"/>
  <c r="G109"/>
  <c r="G113"/>
  <c r="Q113" s="1"/>
  <c r="R113"/>
  <c r="AG95"/>
  <c r="Z78"/>
  <c r="R52"/>
  <c r="Z72"/>
  <c r="R46"/>
  <c r="Z76"/>
  <c r="R50"/>
  <c r="Z82"/>
  <c r="R56"/>
  <c r="Z86"/>
  <c r="R60"/>
  <c r="Z71"/>
  <c r="R45"/>
  <c r="Z75"/>
  <c r="AE44"/>
  <c r="R49"/>
  <c r="Z79"/>
  <c r="R53"/>
  <c r="Z83"/>
  <c r="R57"/>
  <c r="Z87"/>
  <c r="R61"/>
  <c r="T571" i="3"/>
  <c r="T602" s="1"/>
  <c r="T359"/>
  <c r="T614" s="1"/>
  <c r="T626" s="1"/>
  <c r="U462"/>
  <c r="U55"/>
  <c r="U237" i="4"/>
  <c r="U489"/>
  <c r="U484" s="1"/>
  <c r="U243"/>
  <c r="U490" s="1"/>
  <c r="W356" i="3"/>
  <c r="W148"/>
  <c r="T567" i="2"/>
  <c r="T598" s="1"/>
  <c r="T473"/>
  <c r="T620" s="1"/>
  <c r="T632" s="1"/>
  <c r="U481"/>
  <c r="U36"/>
  <c r="V44"/>
  <c r="V480"/>
  <c r="T112"/>
  <c r="T405"/>
  <c r="U404"/>
  <c r="W119"/>
  <c r="V119"/>
  <c r="U120"/>
  <c r="T386"/>
  <c r="T207"/>
  <c r="W15"/>
  <c r="S339" i="3"/>
  <c r="S510"/>
  <c r="U431" i="4"/>
  <c r="W89"/>
  <c r="U90"/>
  <c r="V431"/>
  <c r="V90"/>
  <c r="W451" i="2"/>
  <c r="W53"/>
  <c r="V451"/>
  <c r="V53"/>
  <c r="V385" i="4"/>
  <c r="V206"/>
  <c r="T529"/>
  <c r="T622" s="1"/>
  <c r="T634" s="1"/>
  <c r="T572"/>
  <c r="T603" s="1"/>
  <c r="U262"/>
  <c r="U414" s="1"/>
  <c r="U413"/>
  <c r="U408" s="1"/>
  <c r="U256"/>
  <c r="W412"/>
  <c r="W261"/>
  <c r="T573" i="3"/>
  <c r="T604" s="1"/>
  <c r="T530"/>
  <c r="T623" s="1"/>
  <c r="T635" s="1"/>
  <c r="T162"/>
  <c r="T528"/>
  <c r="T523" s="1"/>
  <c r="T168"/>
  <c r="T529" s="1"/>
  <c r="R578" i="4"/>
  <c r="R609" s="1"/>
  <c r="R320"/>
  <c r="R577" s="1"/>
  <c r="R608" s="1"/>
  <c r="V346"/>
  <c r="V347" s="1"/>
  <c r="V517"/>
  <c r="V290"/>
  <c r="U517"/>
  <c r="W289"/>
  <c r="U346"/>
  <c r="U347" s="1"/>
  <c r="U290"/>
  <c r="U161"/>
  <c r="U527"/>
  <c r="U522" s="1"/>
  <c r="U167"/>
  <c r="U528" s="1"/>
  <c r="U451" i="3"/>
  <c r="W52"/>
  <c r="U53"/>
  <c r="W470"/>
  <c r="W34"/>
  <c r="W394"/>
  <c r="W72"/>
  <c r="V395"/>
  <c r="V390" s="1"/>
  <c r="V67"/>
  <c r="V73"/>
  <c r="V396" s="1"/>
  <c r="T281" i="4"/>
  <c r="T508"/>
  <c r="T503" s="1"/>
  <c r="T275"/>
  <c r="T317"/>
  <c r="T318" s="1"/>
  <c r="T313" s="1"/>
  <c r="T337"/>
  <c r="T332" s="1"/>
  <c r="U169" i="2"/>
  <c r="U538"/>
  <c r="S568"/>
  <c r="S599" s="1"/>
  <c r="S454"/>
  <c r="S619" s="1"/>
  <c r="S631" s="1"/>
  <c r="S302"/>
  <c r="S577" s="1"/>
  <c r="S608" s="1"/>
  <c r="T462"/>
  <c r="T55"/>
  <c r="W374" i="4"/>
  <c r="W204"/>
  <c r="R321" i="2"/>
  <c r="R578" s="1"/>
  <c r="R609" s="1"/>
  <c r="R579"/>
  <c r="R610" s="1"/>
  <c r="U480" i="3"/>
  <c r="W43"/>
  <c r="U44"/>
  <c r="T263"/>
  <c r="T414"/>
  <c r="T409" s="1"/>
  <c r="T257"/>
  <c r="V124" i="2"/>
  <c r="V130"/>
  <c r="U130"/>
  <c r="U124"/>
  <c r="U357"/>
  <c r="U352" s="1"/>
  <c r="U143"/>
  <c r="U149"/>
  <c r="U358" s="1"/>
  <c r="V148"/>
  <c r="V356"/>
  <c r="T150"/>
  <c r="T367"/>
  <c r="U366"/>
  <c r="W157"/>
  <c r="V157"/>
  <c r="U158"/>
  <c r="V375"/>
  <c r="V205"/>
  <c r="T566" i="4"/>
  <c r="T597" s="1"/>
  <c r="T472"/>
  <c r="T619" s="1"/>
  <c r="T631" s="1"/>
  <c r="T92"/>
  <c r="T442"/>
  <c r="V423"/>
  <c r="V263"/>
  <c r="U432" i="3"/>
  <c r="U91"/>
  <c r="W90"/>
  <c r="W442" i="2"/>
  <c r="W101"/>
  <c r="T470" i="4"/>
  <c r="T465" s="1"/>
  <c r="T28"/>
  <c r="T34"/>
  <c r="U469"/>
  <c r="W32"/>
  <c r="U33"/>
  <c r="U298"/>
  <c r="U299" s="1"/>
  <c r="U294" s="1"/>
  <c r="T404"/>
  <c r="T73"/>
  <c r="S397" i="3"/>
  <c r="S616" s="1"/>
  <c r="S628" s="1"/>
  <c r="S572"/>
  <c r="S603" s="1"/>
  <c r="U47" i="4"/>
  <c r="U451"/>
  <c r="U446" s="1"/>
  <c r="U53"/>
  <c r="U452" s="1"/>
  <c r="V499"/>
  <c r="V244"/>
  <c r="W442" i="3"/>
  <c r="W101"/>
  <c r="T569"/>
  <c r="T600" s="1"/>
  <c r="T435"/>
  <c r="T618" s="1"/>
  <c r="T630" s="1"/>
  <c r="V489" i="4"/>
  <c r="V484" s="1"/>
  <c r="V243"/>
  <c r="V490" s="1"/>
  <c r="V237"/>
  <c r="U365"/>
  <c r="W156"/>
  <c r="U157"/>
  <c r="V365"/>
  <c r="V157"/>
  <c r="U461"/>
  <c r="U54"/>
  <c r="W460"/>
  <c r="W62"/>
  <c r="U499" i="3"/>
  <c r="W252"/>
  <c r="U253"/>
  <c r="V499"/>
  <c r="V253"/>
  <c r="S570" i="2"/>
  <c r="S601" s="1"/>
  <c r="S378"/>
  <c r="S615" s="1"/>
  <c r="S627" s="1"/>
  <c r="S340"/>
  <c r="T509" i="3"/>
  <c r="T504" s="1"/>
  <c r="T276"/>
  <c r="T282"/>
  <c r="T318"/>
  <c r="T319" s="1"/>
  <c r="T314" s="1"/>
  <c r="T338"/>
  <c r="T333" s="1"/>
  <c r="T528" i="2"/>
  <c r="T523" s="1"/>
  <c r="T162"/>
  <c r="T168"/>
  <c r="T529" s="1"/>
  <c r="W376" i="3"/>
  <c r="W371" s="1"/>
  <c r="W206"/>
  <c r="W377" s="1"/>
  <c r="W200"/>
  <c r="U385" i="4"/>
  <c r="U206"/>
  <c r="W384"/>
  <c r="W214"/>
  <c r="W537" i="3"/>
  <c r="W177"/>
  <c r="T530" i="2"/>
  <c r="T573"/>
  <c r="T604" s="1"/>
  <c r="T386" i="3"/>
  <c r="T207"/>
  <c r="V375" i="4"/>
  <c r="V370" s="1"/>
  <c r="V205"/>
  <c r="V376" s="1"/>
  <c r="V199"/>
  <c r="U347" i="3"/>
  <c r="U348" s="1"/>
  <c r="U518"/>
  <c r="W290"/>
  <c r="U291"/>
  <c r="V518"/>
  <c r="V347"/>
  <c r="V348" s="1"/>
  <c r="V291"/>
  <c r="S567"/>
  <c r="S598" s="1"/>
  <c r="S473"/>
  <c r="S620" s="1"/>
  <c r="S632" s="1"/>
  <c r="S302"/>
  <c r="S577" s="1"/>
  <c r="S608" s="1"/>
  <c r="S571" i="2"/>
  <c r="S602" s="1"/>
  <c r="S359"/>
  <c r="S614" s="1"/>
  <c r="S626" s="1"/>
  <c r="T377"/>
  <c r="W479" i="4"/>
  <c r="W43"/>
  <c r="S568"/>
  <c r="S599" s="1"/>
  <c r="S434"/>
  <c r="S617" s="1"/>
  <c r="S629" s="1"/>
  <c r="U263"/>
  <c r="U423"/>
  <c r="T264" i="3"/>
  <c r="T424"/>
  <c r="U423"/>
  <c r="U309"/>
  <c r="U310" s="1"/>
  <c r="W271"/>
  <c r="U272"/>
  <c r="T569" i="2"/>
  <c r="T600" s="1"/>
  <c r="T435"/>
  <c r="T618" s="1"/>
  <c r="T630" s="1"/>
  <c r="T29"/>
  <c r="T471"/>
  <c r="T466" s="1"/>
  <c r="T35"/>
  <c r="T472" s="1"/>
  <c r="U470"/>
  <c r="W33"/>
  <c r="V33"/>
  <c r="U34"/>
  <c r="S471" i="4"/>
  <c r="S300"/>
  <c r="S396"/>
  <c r="S615" s="1"/>
  <c r="S627" s="1"/>
  <c r="S571"/>
  <c r="S602" s="1"/>
  <c r="S301"/>
  <c r="S576" s="1"/>
  <c r="S607" s="1"/>
  <c r="T405" i="3"/>
  <c r="T74"/>
  <c r="V404"/>
  <c r="V82"/>
  <c r="V451" i="4"/>
  <c r="V446" s="1"/>
  <c r="V53"/>
  <c r="V452" s="1"/>
  <c r="V47"/>
  <c r="W15" i="3"/>
  <c r="T491" i="4"/>
  <c r="T620" s="1"/>
  <c r="T632" s="1"/>
  <c r="T574"/>
  <c r="T605" s="1"/>
  <c r="W9"/>
  <c r="W15"/>
  <c r="S301" i="2"/>
  <c r="S339"/>
  <c r="R636"/>
  <c r="U308" i="4"/>
  <c r="U309" s="1"/>
  <c r="T318" i="2"/>
  <c r="T319" s="1"/>
  <c r="T314" s="1"/>
  <c r="AF52" i="1"/>
  <c r="AF53"/>
  <c r="AF54"/>
  <c r="N96"/>
  <c r="N98"/>
  <c r="N100"/>
  <c r="N101"/>
  <c r="N104"/>
  <c r="N107"/>
  <c r="N108"/>
  <c r="N109"/>
  <c r="N110"/>
  <c r="N111"/>
  <c r="N112"/>
  <c r="T96"/>
  <c r="T100"/>
  <c r="T101"/>
  <c r="T102"/>
  <c r="T103"/>
  <c r="T104"/>
  <c r="T105"/>
  <c r="T107"/>
  <c r="U367" i="3"/>
  <c r="U150"/>
  <c r="W366"/>
  <c r="W158"/>
  <c r="W461"/>
  <c r="W63"/>
  <c r="T568"/>
  <c r="T599" s="1"/>
  <c r="T454"/>
  <c r="T619" s="1"/>
  <c r="T631" s="1"/>
  <c r="V443"/>
  <c r="V93"/>
  <c r="W488" i="4"/>
  <c r="W242"/>
  <c r="S570"/>
  <c r="S601" s="1"/>
  <c r="S358"/>
  <c r="S613" s="1"/>
  <c r="S625" s="1"/>
  <c r="U143" i="3"/>
  <c r="U357"/>
  <c r="U352" s="1"/>
  <c r="U149"/>
  <c r="U358" s="1"/>
  <c r="W480" i="2"/>
  <c r="W44"/>
  <c r="V461" i="4"/>
  <c r="V54"/>
  <c r="S492" i="3"/>
  <c r="S621" s="1"/>
  <c r="S633" s="1"/>
  <c r="S575"/>
  <c r="S606" s="1"/>
  <c r="R579"/>
  <c r="R610" s="1"/>
  <c r="R321"/>
  <c r="R578" s="1"/>
  <c r="R609" s="1"/>
  <c r="U309" i="2"/>
  <c r="U310" s="1"/>
  <c r="V214"/>
  <c r="U385"/>
  <c r="U347"/>
  <c r="W214"/>
  <c r="U215"/>
  <c r="T328"/>
  <c r="T329" s="1"/>
  <c r="T348"/>
  <c r="U10"/>
  <c r="U16"/>
  <c r="V15"/>
  <c r="T91" i="4"/>
  <c r="T433" s="1"/>
  <c r="T432"/>
  <c r="T427" s="1"/>
  <c r="T85"/>
  <c r="U48" i="2"/>
  <c r="U452"/>
  <c r="U447" s="1"/>
  <c r="U54"/>
  <c r="U537" i="4"/>
  <c r="U168"/>
  <c r="W536"/>
  <c r="W176"/>
  <c r="V527" i="3"/>
  <c r="V167"/>
  <c r="U527"/>
  <c r="W166"/>
  <c r="U167"/>
  <c r="T282" i="4"/>
  <c r="T518"/>
  <c r="W526"/>
  <c r="W166"/>
  <c r="T452" i="3"/>
  <c r="T447" s="1"/>
  <c r="T54"/>
  <c r="T453" s="1"/>
  <c r="T48"/>
  <c r="V451"/>
  <c r="V53"/>
  <c r="T86" i="2"/>
  <c r="T433"/>
  <c r="T428" s="1"/>
  <c r="T92"/>
  <c r="T434" s="1"/>
  <c r="U432"/>
  <c r="W90"/>
  <c r="V90"/>
  <c r="U91"/>
  <c r="U471" i="3"/>
  <c r="U466" s="1"/>
  <c r="U35"/>
  <c r="U472" s="1"/>
  <c r="U29"/>
  <c r="U395"/>
  <c r="U390" s="1"/>
  <c r="U73"/>
  <c r="U396" s="1"/>
  <c r="U67"/>
  <c r="U507" i="4"/>
  <c r="U336"/>
  <c r="W279"/>
  <c r="U280"/>
  <c r="V336"/>
  <c r="V507"/>
  <c r="V280"/>
  <c r="S509"/>
  <c r="S338"/>
  <c r="S319" s="1"/>
  <c r="W537" i="2"/>
  <c r="W177"/>
  <c r="V537"/>
  <c r="V177"/>
  <c r="U63"/>
  <c r="W62"/>
  <c r="U461"/>
  <c r="V62"/>
  <c r="S378" i="3"/>
  <c r="S615" s="1"/>
  <c r="S627" s="1"/>
  <c r="S570"/>
  <c r="S601" s="1"/>
  <c r="U199" i="4"/>
  <c r="U375"/>
  <c r="U370" s="1"/>
  <c r="U205"/>
  <c r="U376" s="1"/>
  <c r="T481" i="3"/>
  <c r="T36"/>
  <c r="V480"/>
  <c r="V44"/>
  <c r="U413"/>
  <c r="W261"/>
  <c r="U262"/>
  <c r="V413"/>
  <c r="V262"/>
  <c r="W130" i="2"/>
  <c r="W124"/>
  <c r="W356"/>
  <c r="W148"/>
  <c r="U206"/>
  <c r="U376"/>
  <c r="U371" s="1"/>
  <c r="U200"/>
  <c r="W375"/>
  <c r="W205"/>
  <c r="V441" i="4"/>
  <c r="V100"/>
  <c r="U441"/>
  <c r="W99"/>
  <c r="W308" s="1"/>
  <c r="W309" s="1"/>
  <c r="U100"/>
  <c r="T415"/>
  <c r="T616" s="1"/>
  <c r="T628" s="1"/>
  <c r="T575"/>
  <c r="T606" s="1"/>
  <c r="S416" i="3"/>
  <c r="S617" s="1"/>
  <c r="S629" s="1"/>
  <c r="S576"/>
  <c r="S607" s="1"/>
  <c r="T433"/>
  <c r="T428" s="1"/>
  <c r="T92"/>
  <c r="T434" s="1"/>
  <c r="T86"/>
  <c r="V432"/>
  <c r="V91"/>
  <c r="U443" i="2"/>
  <c r="U93"/>
  <c r="V442"/>
  <c r="V101"/>
  <c r="J35" i="1"/>
  <c r="J34"/>
  <c r="J33"/>
  <c r="J5"/>
  <c r="J6" s="1"/>
  <c r="J7" s="1"/>
  <c r="J8" s="1"/>
  <c r="J9" s="1"/>
  <c r="J10" s="1"/>
  <c r="J11" s="1"/>
  <c r="J12" s="1"/>
  <c r="J13" s="1"/>
  <c r="J14" s="1"/>
  <c r="J15" s="1"/>
  <c r="J16" s="1"/>
  <c r="J17" s="1"/>
  <c r="J18" s="1"/>
  <c r="J19" s="1"/>
  <c r="J20" s="1"/>
  <c r="J21" s="1"/>
  <c r="J22" s="1"/>
  <c r="J23" s="1"/>
  <c r="J24" s="1"/>
  <c r="J25" s="1"/>
  <c r="J26" s="1"/>
  <c r="J27" s="1"/>
  <c r="J28" s="1"/>
  <c r="J29" s="1"/>
  <c r="J30" s="1"/>
  <c r="J31" s="1"/>
  <c r="K4"/>
  <c r="V469" i="4"/>
  <c r="V33"/>
  <c r="V298"/>
  <c r="V299" s="1"/>
  <c r="V294" s="1"/>
  <c r="U403"/>
  <c r="W80"/>
  <c r="U81"/>
  <c r="V403"/>
  <c r="V81"/>
  <c r="W450"/>
  <c r="W52"/>
  <c r="V10" i="3"/>
  <c r="V16"/>
  <c r="T67" i="2"/>
  <c r="T395"/>
  <c r="T390" s="1"/>
  <c r="T73"/>
  <c r="T396" s="1"/>
  <c r="U394"/>
  <c r="W71"/>
  <c r="V71"/>
  <c r="U72"/>
  <c r="W356" i="4"/>
  <c r="W351" s="1"/>
  <c r="W148"/>
  <c r="W357" s="1"/>
  <c r="W142"/>
  <c r="V367" i="3"/>
  <c r="V150"/>
  <c r="V462"/>
  <c r="V55"/>
  <c r="U443"/>
  <c r="U93"/>
  <c r="T366" i="4"/>
  <c r="T149"/>
  <c r="V357" i="3"/>
  <c r="V352" s="1"/>
  <c r="V149"/>
  <c r="V358" s="1"/>
  <c r="V143"/>
  <c r="S572" i="2"/>
  <c r="S603" s="1"/>
  <c r="S397"/>
  <c r="S616" s="1"/>
  <c r="S628" s="1"/>
  <c r="T453" i="4"/>
  <c r="T618" s="1"/>
  <c r="T630" s="1"/>
  <c r="T567"/>
  <c r="T598" s="1"/>
  <c r="T500" i="3"/>
  <c r="T245"/>
  <c r="V508"/>
  <c r="V337"/>
  <c r="V281"/>
  <c r="U337"/>
  <c r="W280"/>
  <c r="U508"/>
  <c r="U281"/>
  <c r="U167" i="2"/>
  <c r="W166"/>
  <c r="U527"/>
  <c r="V166"/>
  <c r="T377" i="4"/>
  <c r="T614" s="1"/>
  <c r="T626" s="1"/>
  <c r="T569"/>
  <c r="T600" s="1"/>
  <c r="V537"/>
  <c r="V168"/>
  <c r="V413"/>
  <c r="V408" s="1"/>
  <c r="V256"/>
  <c r="V262"/>
  <c r="V414" s="1"/>
  <c r="V538" i="3"/>
  <c r="V169"/>
  <c r="U538"/>
  <c r="U169"/>
  <c r="S573" i="4"/>
  <c r="S604" s="1"/>
  <c r="S510"/>
  <c r="S621" s="1"/>
  <c r="S633" s="1"/>
  <c r="S339"/>
  <c r="V527"/>
  <c r="V522" s="1"/>
  <c r="V167"/>
  <c r="V528" s="1"/>
  <c r="V161"/>
  <c r="W490" i="3"/>
  <c r="W485" s="1"/>
  <c r="W244"/>
  <c r="W491" s="1"/>
  <c r="W238"/>
  <c r="V471"/>
  <c r="V466" s="1"/>
  <c r="V35"/>
  <c r="V472" s="1"/>
  <c r="U385"/>
  <c r="W214"/>
  <c r="U215"/>
  <c r="V385"/>
  <c r="V215"/>
  <c r="T519"/>
  <c r="T283"/>
  <c r="S340"/>
  <c r="S574"/>
  <c r="S605" s="1"/>
  <c r="S511"/>
  <c r="S622" s="1"/>
  <c r="S634" s="1"/>
  <c r="W394" i="4"/>
  <c r="W389" s="1"/>
  <c r="W72"/>
  <c r="W395" s="1"/>
  <c r="W66"/>
  <c r="V480"/>
  <c r="V35"/>
  <c r="U480"/>
  <c r="U35"/>
  <c r="W422"/>
  <c r="W271"/>
  <c r="V423" i="3"/>
  <c r="V309"/>
  <c r="V310" s="1"/>
  <c r="V272"/>
  <c r="U404"/>
  <c r="W81"/>
  <c r="U82"/>
  <c r="U16"/>
  <c r="U10"/>
  <c r="U499" i="4"/>
  <c r="U244"/>
  <c r="W498"/>
  <c r="W252"/>
  <c r="U337" i="2"/>
  <c r="V308" i="4"/>
  <c r="V309" s="1"/>
  <c r="T453" i="2"/>
  <c r="R635" i="4"/>
  <c r="U299" i="3"/>
  <c r="U300" s="1"/>
  <c r="U295" s="1"/>
  <c r="AD52" i="1"/>
  <c r="AD53"/>
  <c r="AD54"/>
  <c r="N97"/>
  <c r="N103"/>
  <c r="N105"/>
  <c r="N106"/>
  <c r="T98"/>
  <c r="T99"/>
  <c r="T109"/>
  <c r="T110"/>
  <c r="T111"/>
  <c r="T112"/>
  <c r="H87"/>
  <c r="E70"/>
  <c r="E77"/>
  <c r="K75"/>
  <c r="G46"/>
  <c r="F75"/>
  <c r="G43"/>
  <c r="K85"/>
  <c r="E87"/>
  <c r="G49"/>
  <c r="K79"/>
  <c r="E115"/>
  <c r="F69"/>
  <c r="K87"/>
  <c r="G55"/>
  <c r="G61"/>
  <c r="F79"/>
  <c r="E85"/>
  <c r="E73"/>
  <c r="I87"/>
  <c r="F73"/>
  <c r="E69"/>
  <c r="K76"/>
  <c r="G44"/>
  <c r="K82"/>
  <c r="K70"/>
  <c r="F78"/>
  <c r="E78"/>
  <c r="K78"/>
  <c r="K84"/>
  <c r="G53"/>
  <c r="E81"/>
  <c r="K80"/>
  <c r="F80"/>
  <c r="E80"/>
  <c r="F74"/>
  <c r="G57"/>
  <c r="E86"/>
  <c r="E75"/>
  <c r="K83"/>
  <c r="F77"/>
  <c r="G59"/>
  <c r="H62"/>
  <c r="G48"/>
  <c r="E72"/>
  <c r="F81"/>
  <c r="E114"/>
  <c r="E84"/>
  <c r="F82"/>
  <c r="G56"/>
  <c r="E74"/>
  <c r="F70"/>
  <c r="K81"/>
  <c r="K63"/>
  <c r="E79"/>
  <c r="G51"/>
  <c r="G45"/>
  <c r="AA114"/>
  <c r="G54"/>
  <c r="F86"/>
  <c r="D61"/>
  <c r="G60"/>
  <c r="K77"/>
  <c r="E82"/>
  <c r="F84"/>
  <c r="G52"/>
  <c r="J61"/>
  <c r="K72"/>
  <c r="E63"/>
  <c r="F72"/>
  <c r="F85"/>
  <c r="F83"/>
  <c r="E83"/>
  <c r="K115"/>
  <c r="E62"/>
  <c r="H114"/>
  <c r="E71"/>
  <c r="G47"/>
  <c r="K73"/>
  <c r="C87"/>
  <c r="K114"/>
  <c r="F87"/>
  <c r="F71"/>
  <c r="E76"/>
  <c r="K62"/>
  <c r="G50"/>
  <c r="F76"/>
  <c r="K86"/>
  <c r="K69"/>
  <c r="G58"/>
  <c r="K71"/>
  <c r="K74"/>
  <c r="T302" i="2" l="1"/>
  <c r="T577" s="1"/>
  <c r="T608" s="1"/>
  <c r="Y87" i="1"/>
  <c r="R87"/>
  <c r="AE69"/>
  <c r="T623" i="2"/>
  <c r="T635" s="1"/>
  <c r="D114" i="1"/>
  <c r="N114" s="1"/>
  <c r="O114"/>
  <c r="O62"/>
  <c r="M87"/>
  <c r="C61"/>
  <c r="M61" s="1"/>
  <c r="N61"/>
  <c r="O63"/>
  <c r="D115"/>
  <c r="O115"/>
  <c r="T415" i="3"/>
  <c r="Q96" i="1"/>
  <c r="S636" i="3"/>
  <c r="Q105" i="1"/>
  <c r="Q101"/>
  <c r="Q108"/>
  <c r="U453" i="2"/>
  <c r="S320"/>
  <c r="T301"/>
  <c r="S320" i="3"/>
  <c r="S87" i="1"/>
  <c r="T61"/>
  <c r="I61"/>
  <c r="S61" s="1"/>
  <c r="J69"/>
  <c r="U63"/>
  <c r="J115"/>
  <c r="U115"/>
  <c r="U62"/>
  <c r="J114"/>
  <c r="T114" s="1"/>
  <c r="U114"/>
  <c r="R114"/>
  <c r="G114"/>
  <c r="Q114" s="1"/>
  <c r="Z88"/>
  <c r="R62"/>
  <c r="D69"/>
  <c r="Q97"/>
  <c r="AE71"/>
  <c r="Q111"/>
  <c r="Q104"/>
  <c r="S44"/>
  <c r="Q49"/>
  <c r="F49"/>
  <c r="Q45"/>
  <c r="F45"/>
  <c r="Q51"/>
  <c r="F51"/>
  <c r="Q55"/>
  <c r="F55"/>
  <c r="Q59"/>
  <c r="F59"/>
  <c r="Q46"/>
  <c r="F46"/>
  <c r="P46" s="1"/>
  <c r="Q50"/>
  <c r="F50"/>
  <c r="P50" s="1"/>
  <c r="Q54"/>
  <c r="F54"/>
  <c r="Q58"/>
  <c r="F58"/>
  <c r="P76"/>
  <c r="X76"/>
  <c r="G76"/>
  <c r="P72"/>
  <c r="X72"/>
  <c r="G72"/>
  <c r="P78"/>
  <c r="X78"/>
  <c r="G78"/>
  <c r="P82"/>
  <c r="X82"/>
  <c r="G82"/>
  <c r="G69"/>
  <c r="X73"/>
  <c r="P73"/>
  <c r="G73"/>
  <c r="P77"/>
  <c r="X77"/>
  <c r="G77"/>
  <c r="P81"/>
  <c r="X81"/>
  <c r="G81"/>
  <c r="P85"/>
  <c r="X85"/>
  <c r="G85"/>
  <c r="F43"/>
  <c r="Q47"/>
  <c r="F47"/>
  <c r="Q53"/>
  <c r="F53"/>
  <c r="Q57"/>
  <c r="F57"/>
  <c r="Q61"/>
  <c r="F61"/>
  <c r="Q44"/>
  <c r="F44"/>
  <c r="Q48"/>
  <c r="F48"/>
  <c r="Q52"/>
  <c r="F52"/>
  <c r="Q56"/>
  <c r="F56"/>
  <c r="Q60"/>
  <c r="F60"/>
  <c r="P70"/>
  <c r="X70"/>
  <c r="G70"/>
  <c r="P84"/>
  <c r="X84"/>
  <c r="G84"/>
  <c r="P74"/>
  <c r="X74"/>
  <c r="G74"/>
  <c r="P80"/>
  <c r="X80"/>
  <c r="G80"/>
  <c r="P86"/>
  <c r="X86"/>
  <c r="G86"/>
  <c r="X71"/>
  <c r="P71"/>
  <c r="G71"/>
  <c r="P75"/>
  <c r="X75"/>
  <c r="G75"/>
  <c r="Q75" s="1"/>
  <c r="P79"/>
  <c r="X79"/>
  <c r="G79"/>
  <c r="P83"/>
  <c r="X83"/>
  <c r="G83"/>
  <c r="P87"/>
  <c r="X87"/>
  <c r="G87"/>
  <c r="U318" i="2"/>
  <c r="U319" s="1"/>
  <c r="U314" s="1"/>
  <c r="U338"/>
  <c r="U333" s="1"/>
  <c r="W404" i="3"/>
  <c r="W82"/>
  <c r="V264"/>
  <c r="V424"/>
  <c r="U566" i="4"/>
  <c r="U597" s="1"/>
  <c r="U472"/>
  <c r="U619" s="1"/>
  <c r="U631" s="1"/>
  <c r="V566"/>
  <c r="V597" s="1"/>
  <c r="V472"/>
  <c r="V619" s="1"/>
  <c r="V631" s="1"/>
  <c r="T574" i="3"/>
  <c r="T605" s="1"/>
  <c r="T511"/>
  <c r="T622" s="1"/>
  <c r="T634" s="1"/>
  <c r="T340"/>
  <c r="V386"/>
  <c r="V207"/>
  <c r="U386"/>
  <c r="U207"/>
  <c r="U530"/>
  <c r="U623" s="1"/>
  <c r="U635" s="1"/>
  <c r="U573"/>
  <c r="U604" s="1"/>
  <c r="V573"/>
  <c r="V604" s="1"/>
  <c r="V530"/>
  <c r="V623" s="1"/>
  <c r="V635" s="1"/>
  <c r="U168" i="2"/>
  <c r="U529" s="1"/>
  <c r="U528"/>
  <c r="U523" s="1"/>
  <c r="U162"/>
  <c r="U318" i="3"/>
  <c r="U319" s="1"/>
  <c r="U314" s="1"/>
  <c r="U338"/>
  <c r="U333" s="1"/>
  <c r="V318"/>
  <c r="V319" s="1"/>
  <c r="V314" s="1"/>
  <c r="V338"/>
  <c r="V333" s="1"/>
  <c r="T575"/>
  <c r="T606" s="1"/>
  <c r="T492"/>
  <c r="T621" s="1"/>
  <c r="T633" s="1"/>
  <c r="U395" i="2"/>
  <c r="U390" s="1"/>
  <c r="U73"/>
  <c r="U396" s="1"/>
  <c r="U67"/>
  <c r="W394"/>
  <c r="W72"/>
  <c r="W403" i="4"/>
  <c r="W81"/>
  <c r="V443" i="2"/>
  <c r="V93"/>
  <c r="U569"/>
  <c r="U600" s="1"/>
  <c r="U435"/>
  <c r="U618" s="1"/>
  <c r="U630" s="1"/>
  <c r="V433" i="3"/>
  <c r="V428" s="1"/>
  <c r="V92"/>
  <c r="V434" s="1"/>
  <c r="V86"/>
  <c r="W441" i="4"/>
  <c r="W100"/>
  <c r="V92"/>
  <c r="V442"/>
  <c r="W206" i="2"/>
  <c r="W376"/>
  <c r="W371" s="1"/>
  <c r="W200"/>
  <c r="W357"/>
  <c r="W352" s="1"/>
  <c r="W143"/>
  <c r="W149"/>
  <c r="W358" s="1"/>
  <c r="V263" i="3"/>
  <c r="V414"/>
  <c r="V409" s="1"/>
  <c r="V257"/>
  <c r="U414"/>
  <c r="U409" s="1"/>
  <c r="U257"/>
  <c r="U263"/>
  <c r="V461" i="2"/>
  <c r="V63"/>
  <c r="W63"/>
  <c r="W461"/>
  <c r="V538"/>
  <c r="V169"/>
  <c r="W169"/>
  <c r="W538"/>
  <c r="V281" i="4"/>
  <c r="V508"/>
  <c r="V503" s="1"/>
  <c r="V275"/>
  <c r="V317"/>
  <c r="V318" s="1"/>
  <c r="V313" s="1"/>
  <c r="V337"/>
  <c r="V332" s="1"/>
  <c r="W507"/>
  <c r="W336"/>
  <c r="W280"/>
  <c r="V432" i="2"/>
  <c r="V91"/>
  <c r="V452" i="3"/>
  <c r="V447" s="1"/>
  <c r="V54"/>
  <c r="V453" s="1"/>
  <c r="V48"/>
  <c r="T339" i="4"/>
  <c r="T573"/>
  <c r="T604" s="1"/>
  <c r="T510"/>
  <c r="T621" s="1"/>
  <c r="T633" s="1"/>
  <c r="W527" i="3"/>
  <c r="W167"/>
  <c r="V162"/>
  <c r="V528"/>
  <c r="V523" s="1"/>
  <c r="V168"/>
  <c r="V529" s="1"/>
  <c r="W537" i="4"/>
  <c r="W168"/>
  <c r="U572"/>
  <c r="U603" s="1"/>
  <c r="U529"/>
  <c r="V16" i="2"/>
  <c r="V10"/>
  <c r="U207"/>
  <c r="U386"/>
  <c r="U328"/>
  <c r="U329" s="1"/>
  <c r="U348"/>
  <c r="V385"/>
  <c r="V347"/>
  <c r="V309"/>
  <c r="V310" s="1"/>
  <c r="V215"/>
  <c r="V453" i="4"/>
  <c r="V618" s="1"/>
  <c r="V630" s="1"/>
  <c r="V567"/>
  <c r="V598" s="1"/>
  <c r="W481" i="2"/>
  <c r="W36"/>
  <c r="W16" i="3"/>
  <c r="W10"/>
  <c r="U471" i="2"/>
  <c r="U466" s="1"/>
  <c r="U35"/>
  <c r="U29"/>
  <c r="W470"/>
  <c r="W34"/>
  <c r="W423" i="3"/>
  <c r="W309"/>
  <c r="W310" s="1"/>
  <c r="W272"/>
  <c r="T576"/>
  <c r="T607" s="1"/>
  <c r="T416"/>
  <c r="T617" s="1"/>
  <c r="T629" s="1"/>
  <c r="U575" i="4"/>
  <c r="U606" s="1"/>
  <c r="U415"/>
  <c r="U616" s="1"/>
  <c r="U628" s="1"/>
  <c r="V519" i="3"/>
  <c r="V283"/>
  <c r="W347"/>
  <c r="W348" s="1"/>
  <c r="W518"/>
  <c r="W291"/>
  <c r="T570"/>
  <c r="T601" s="1"/>
  <c r="T378"/>
  <c r="T615" s="1"/>
  <c r="T627" s="1"/>
  <c r="W538"/>
  <c r="W169"/>
  <c r="W385" i="4"/>
  <c r="W206"/>
  <c r="U569"/>
  <c r="U600" s="1"/>
  <c r="U377"/>
  <c r="U614" s="1"/>
  <c r="U626" s="1"/>
  <c r="T510" i="3"/>
  <c r="T339"/>
  <c r="V500"/>
  <c r="V245"/>
  <c r="U500"/>
  <c r="U245"/>
  <c r="W365" i="4"/>
  <c r="W157"/>
  <c r="T396"/>
  <c r="T615" s="1"/>
  <c r="T627" s="1"/>
  <c r="T571"/>
  <c r="T602" s="1"/>
  <c r="T301"/>
  <c r="T576" s="1"/>
  <c r="T607" s="1"/>
  <c r="W469"/>
  <c r="W33"/>
  <c r="W298"/>
  <c r="W299" s="1"/>
  <c r="W294" s="1"/>
  <c r="T471"/>
  <c r="T300"/>
  <c r="U433" i="3"/>
  <c r="U428" s="1"/>
  <c r="U86"/>
  <c r="U92"/>
  <c r="U434" s="1"/>
  <c r="V415" i="4"/>
  <c r="V616" s="1"/>
  <c r="V628" s="1"/>
  <c r="V575"/>
  <c r="V606" s="1"/>
  <c r="V376" i="2"/>
  <c r="V371" s="1"/>
  <c r="V200"/>
  <c r="V206"/>
  <c r="V366"/>
  <c r="V158"/>
  <c r="T571"/>
  <c r="T602" s="1"/>
  <c r="T359"/>
  <c r="T614" s="1"/>
  <c r="T626" s="1"/>
  <c r="V149"/>
  <c r="V358" s="1"/>
  <c r="V357"/>
  <c r="V352" s="1"/>
  <c r="V143"/>
  <c r="W480" i="3"/>
  <c r="W44"/>
  <c r="W199" i="4"/>
  <c r="W375"/>
  <c r="W370" s="1"/>
  <c r="W205"/>
  <c r="W376" s="1"/>
  <c r="T454" i="2"/>
  <c r="T619" s="1"/>
  <c r="T631" s="1"/>
  <c r="T568"/>
  <c r="T599" s="1"/>
  <c r="U573"/>
  <c r="U604" s="1"/>
  <c r="U530"/>
  <c r="W451" i="3"/>
  <c r="W53"/>
  <c r="V377" i="4"/>
  <c r="V614" s="1"/>
  <c r="V626" s="1"/>
  <c r="V569"/>
  <c r="V600" s="1"/>
  <c r="V452" i="2"/>
  <c r="V447" s="1"/>
  <c r="V54"/>
  <c r="V48"/>
  <c r="W48"/>
  <c r="W452"/>
  <c r="W447" s="1"/>
  <c r="W54"/>
  <c r="V91" i="4"/>
  <c r="V433" s="1"/>
  <c r="V432"/>
  <c r="V427" s="1"/>
  <c r="V85"/>
  <c r="U432"/>
  <c r="U427" s="1"/>
  <c r="U85"/>
  <c r="U91"/>
  <c r="U433" s="1"/>
  <c r="V404" i="2"/>
  <c r="V120"/>
  <c r="T572"/>
  <c r="T603" s="1"/>
  <c r="T397"/>
  <c r="T616" s="1"/>
  <c r="T628" s="1"/>
  <c r="V481"/>
  <c r="V36"/>
  <c r="U454" i="3"/>
  <c r="U619" s="1"/>
  <c r="U631" s="1"/>
  <c r="U568"/>
  <c r="U599" s="1"/>
  <c r="Y53" i="1"/>
  <c r="AE52"/>
  <c r="Y55"/>
  <c r="AE54"/>
  <c r="J72"/>
  <c r="U72"/>
  <c r="J76"/>
  <c r="U76"/>
  <c r="J80"/>
  <c r="U80"/>
  <c r="J84"/>
  <c r="U84"/>
  <c r="U73"/>
  <c r="J73"/>
  <c r="J77"/>
  <c r="U77"/>
  <c r="J81"/>
  <c r="U81"/>
  <c r="J85"/>
  <c r="U85"/>
  <c r="D75"/>
  <c r="O75"/>
  <c r="D85"/>
  <c r="O85"/>
  <c r="O73"/>
  <c r="D73"/>
  <c r="D81"/>
  <c r="O81"/>
  <c r="D70"/>
  <c r="O70"/>
  <c r="D74"/>
  <c r="O74"/>
  <c r="D78"/>
  <c r="O78"/>
  <c r="D82"/>
  <c r="O82"/>
  <c r="D86"/>
  <c r="O86"/>
  <c r="AD70"/>
  <c r="AG71"/>
  <c r="W299" i="2"/>
  <c r="W300" s="1"/>
  <c r="W295" s="1"/>
  <c r="Q109" i="1"/>
  <c r="Q102"/>
  <c r="AE70"/>
  <c r="Q107"/>
  <c r="Q103"/>
  <c r="Q112"/>
  <c r="Q98"/>
  <c r="Q110"/>
  <c r="Q100"/>
  <c r="M44"/>
  <c r="M45"/>
  <c r="M46"/>
  <c r="M47"/>
  <c r="M48"/>
  <c r="M49"/>
  <c r="M50"/>
  <c r="M51"/>
  <c r="M52"/>
  <c r="M53"/>
  <c r="M54"/>
  <c r="M55"/>
  <c r="M56"/>
  <c r="M57"/>
  <c r="M58"/>
  <c r="M59"/>
  <c r="M60"/>
  <c r="W499" i="4"/>
  <c r="W244"/>
  <c r="U574"/>
  <c r="U605" s="1"/>
  <c r="U491"/>
  <c r="U620" s="1"/>
  <c r="U632" s="1"/>
  <c r="U405" i="3"/>
  <c r="U74"/>
  <c r="W263" i="4"/>
  <c r="W423"/>
  <c r="S579" i="3"/>
  <c r="S610" s="1"/>
  <c r="S321"/>
  <c r="S578" s="1"/>
  <c r="S609" s="1"/>
  <c r="W385"/>
  <c r="W215"/>
  <c r="S578" i="4"/>
  <c r="S609" s="1"/>
  <c r="S320"/>
  <c r="S577" s="1"/>
  <c r="S608" s="1"/>
  <c r="V529"/>
  <c r="V572"/>
  <c r="V603" s="1"/>
  <c r="V527" i="2"/>
  <c r="V167"/>
  <c r="W167"/>
  <c r="W527"/>
  <c r="U282" i="3"/>
  <c r="U509"/>
  <c r="U504" s="1"/>
  <c r="U276"/>
  <c r="W337"/>
  <c r="W508"/>
  <c r="W281"/>
  <c r="V509"/>
  <c r="V504" s="1"/>
  <c r="V276"/>
  <c r="V282"/>
  <c r="T570" i="4"/>
  <c r="T601" s="1"/>
  <c r="T358"/>
  <c r="T613" s="1"/>
  <c r="T625" s="1"/>
  <c r="U569" i="3"/>
  <c r="U600" s="1"/>
  <c r="U435"/>
  <c r="U618" s="1"/>
  <c r="U630" s="1"/>
  <c r="V568"/>
  <c r="V599" s="1"/>
  <c r="V454"/>
  <c r="V619" s="1"/>
  <c r="V631" s="1"/>
  <c r="V571"/>
  <c r="V602" s="1"/>
  <c r="V359"/>
  <c r="V614" s="1"/>
  <c r="V626" s="1"/>
  <c r="V394" i="2"/>
  <c r="V72"/>
  <c r="W47" i="4"/>
  <c r="W451"/>
  <c r="W446" s="1"/>
  <c r="W53"/>
  <c r="W452" s="1"/>
  <c r="V404"/>
  <c r="V73"/>
  <c r="U404"/>
  <c r="U73"/>
  <c r="V470"/>
  <c r="V465" s="1"/>
  <c r="V28"/>
  <c r="V34"/>
  <c r="K5" i="1"/>
  <c r="K6" s="1"/>
  <c r="K7" s="1"/>
  <c r="K8" s="1"/>
  <c r="K9" s="1"/>
  <c r="K10" s="1"/>
  <c r="K11" s="1"/>
  <c r="K12" s="1"/>
  <c r="K13" s="1"/>
  <c r="K14" s="1"/>
  <c r="K15" s="1"/>
  <c r="K16" s="1"/>
  <c r="K17" s="1"/>
  <c r="K18" s="1"/>
  <c r="K19" s="1"/>
  <c r="K20" s="1"/>
  <c r="K21" s="1"/>
  <c r="K22" s="1"/>
  <c r="K23" s="1"/>
  <c r="K24" s="1"/>
  <c r="K25" s="1"/>
  <c r="K26" s="1"/>
  <c r="K27" s="1"/>
  <c r="K28" s="1"/>
  <c r="K29" s="1"/>
  <c r="K30" s="1"/>
  <c r="K31" s="1"/>
  <c r="L4"/>
  <c r="K35"/>
  <c r="K34"/>
  <c r="K33"/>
  <c r="U442" i="4"/>
  <c r="U92"/>
  <c r="U377" i="2"/>
  <c r="W413" i="3"/>
  <c r="W262"/>
  <c r="V481"/>
  <c r="V36"/>
  <c r="T567"/>
  <c r="T598" s="1"/>
  <c r="T473"/>
  <c r="T620" s="1"/>
  <c r="T632" s="1"/>
  <c r="T302"/>
  <c r="T577" s="1"/>
  <c r="T608" s="1"/>
  <c r="U462" i="2"/>
  <c r="U55"/>
  <c r="U508" i="4"/>
  <c r="U503" s="1"/>
  <c r="U275"/>
  <c r="U281"/>
  <c r="U317"/>
  <c r="U318" s="1"/>
  <c r="U313" s="1"/>
  <c r="U337"/>
  <c r="U332" s="1"/>
  <c r="U433" i="2"/>
  <c r="U428" s="1"/>
  <c r="U92"/>
  <c r="U434" s="1"/>
  <c r="U86"/>
  <c r="W432"/>
  <c r="W91"/>
  <c r="W161" i="4"/>
  <c r="W527"/>
  <c r="W522" s="1"/>
  <c r="W167"/>
  <c r="W528" s="1"/>
  <c r="U528" i="3"/>
  <c r="U523" s="1"/>
  <c r="U168"/>
  <c r="U529" s="1"/>
  <c r="U162"/>
  <c r="W309" i="2"/>
  <c r="W310" s="1"/>
  <c r="W385"/>
  <c r="W347"/>
  <c r="W215"/>
  <c r="W237" i="4"/>
  <c r="W489"/>
  <c r="W484" s="1"/>
  <c r="W243"/>
  <c r="W490" s="1"/>
  <c r="V569" i="3"/>
  <c r="V600" s="1"/>
  <c r="V435"/>
  <c r="V618" s="1"/>
  <c r="V630" s="1"/>
  <c r="W462"/>
  <c r="W55"/>
  <c r="W367"/>
  <c r="W150"/>
  <c r="U571"/>
  <c r="U602" s="1"/>
  <c r="U359"/>
  <c r="U614" s="1"/>
  <c r="U626" s="1"/>
  <c r="V405"/>
  <c r="V74"/>
  <c r="T397"/>
  <c r="T616" s="1"/>
  <c r="T628" s="1"/>
  <c r="T572"/>
  <c r="T603" s="1"/>
  <c r="V470" i="2"/>
  <c r="V34"/>
  <c r="U424" i="3"/>
  <c r="U264"/>
  <c r="W480" i="4"/>
  <c r="W35"/>
  <c r="U283" i="3"/>
  <c r="U519"/>
  <c r="S579" i="2"/>
  <c r="S610" s="1"/>
  <c r="S321"/>
  <c r="S578" s="1"/>
  <c r="S609" s="1"/>
  <c r="W499" i="3"/>
  <c r="W253"/>
  <c r="W461" i="4"/>
  <c r="W54"/>
  <c r="U567"/>
  <c r="U598" s="1"/>
  <c r="U453"/>
  <c r="U618" s="1"/>
  <c r="U630" s="1"/>
  <c r="V366"/>
  <c r="V149"/>
  <c r="U366"/>
  <c r="U149"/>
  <c r="W443" i="3"/>
  <c r="W93"/>
  <c r="V491" i="4"/>
  <c r="V620" s="1"/>
  <c r="V632" s="1"/>
  <c r="V574"/>
  <c r="V605" s="1"/>
  <c r="U470"/>
  <c r="U465" s="1"/>
  <c r="U34"/>
  <c r="U28"/>
  <c r="W443" i="2"/>
  <c r="W93"/>
  <c r="W432" i="3"/>
  <c r="W91"/>
  <c r="T568" i="4"/>
  <c r="T599" s="1"/>
  <c r="T434"/>
  <c r="T617" s="1"/>
  <c r="T629" s="1"/>
  <c r="U367" i="2"/>
  <c r="U150"/>
  <c r="W366"/>
  <c r="W158"/>
  <c r="U481" i="3"/>
  <c r="U36"/>
  <c r="T338" i="4"/>
  <c r="T509"/>
  <c r="W395" i="3"/>
  <c r="W390" s="1"/>
  <c r="W73"/>
  <c r="W396" s="1"/>
  <c r="W67"/>
  <c r="W471"/>
  <c r="W466" s="1"/>
  <c r="W35"/>
  <c r="W472" s="1"/>
  <c r="W29"/>
  <c r="U452"/>
  <c r="U447" s="1"/>
  <c r="U48"/>
  <c r="U54"/>
  <c r="U453" s="1"/>
  <c r="U518" i="4"/>
  <c r="U282"/>
  <c r="W517"/>
  <c r="W346"/>
  <c r="W347" s="1"/>
  <c r="W290"/>
  <c r="V282"/>
  <c r="V518"/>
  <c r="W262"/>
  <c r="W414" s="1"/>
  <c r="W413"/>
  <c r="W408" s="1"/>
  <c r="W256"/>
  <c r="W431"/>
  <c r="W90"/>
  <c r="W10" i="2"/>
  <c r="W16"/>
  <c r="T378"/>
  <c r="T615" s="1"/>
  <c r="T627" s="1"/>
  <c r="T570"/>
  <c r="T601" s="1"/>
  <c r="T340"/>
  <c r="U112"/>
  <c r="U405"/>
  <c r="W404"/>
  <c r="W120"/>
  <c r="U567"/>
  <c r="U598" s="1"/>
  <c r="U473"/>
  <c r="U620" s="1"/>
  <c r="U632" s="1"/>
  <c r="W143" i="3"/>
  <c r="W357"/>
  <c r="W352" s="1"/>
  <c r="W149"/>
  <c r="W358" s="1"/>
  <c r="Y54" i="1"/>
  <c r="AE53"/>
  <c r="J70"/>
  <c r="U70"/>
  <c r="J74"/>
  <c r="U74"/>
  <c r="J78"/>
  <c r="U78"/>
  <c r="J82"/>
  <c r="U82"/>
  <c r="J86"/>
  <c r="U86"/>
  <c r="U71"/>
  <c r="J71"/>
  <c r="J75"/>
  <c r="U75"/>
  <c r="J79"/>
  <c r="U79"/>
  <c r="J83"/>
  <c r="U83"/>
  <c r="J87"/>
  <c r="U87"/>
  <c r="O71"/>
  <c r="D71"/>
  <c r="D79"/>
  <c r="O79"/>
  <c r="D87"/>
  <c r="O87"/>
  <c r="D77"/>
  <c r="O77"/>
  <c r="D83"/>
  <c r="O83"/>
  <c r="D72"/>
  <c r="O72"/>
  <c r="D76"/>
  <c r="O76"/>
  <c r="D80"/>
  <c r="O80"/>
  <c r="D84"/>
  <c r="O84"/>
  <c r="AG70"/>
  <c r="AD69"/>
  <c r="AG72"/>
  <c r="AD71"/>
  <c r="W337" i="2"/>
  <c r="V299"/>
  <c r="V300" s="1"/>
  <c r="V295" s="1"/>
  <c r="S635" i="4"/>
  <c r="T301" i="3"/>
  <c r="W299"/>
  <c r="W300" s="1"/>
  <c r="W295" s="1"/>
  <c r="T339" i="2"/>
  <c r="S636"/>
  <c r="V337"/>
  <c r="Q106" i="1"/>
  <c r="S45"/>
  <c r="S46"/>
  <c r="S47"/>
  <c r="S48"/>
  <c r="S49"/>
  <c r="S50"/>
  <c r="S51"/>
  <c r="S52"/>
  <c r="S53"/>
  <c r="S54"/>
  <c r="S55"/>
  <c r="S56"/>
  <c r="S57"/>
  <c r="S58"/>
  <c r="S59"/>
  <c r="S60"/>
  <c r="H88"/>
  <c r="H64"/>
  <c r="C88"/>
  <c r="G62"/>
  <c r="D63"/>
  <c r="H116"/>
  <c r="H63"/>
  <c r="K116"/>
  <c r="I89"/>
  <c r="AA116"/>
  <c r="D62"/>
  <c r="J62"/>
  <c r="K64"/>
  <c r="H115"/>
  <c r="I88"/>
  <c r="E116"/>
  <c r="AA115"/>
  <c r="F88"/>
  <c r="E64"/>
  <c r="C89"/>
  <c r="E89"/>
  <c r="E88"/>
  <c r="K88"/>
  <c r="K89"/>
  <c r="J63"/>
  <c r="N84" l="1"/>
  <c r="N82"/>
  <c r="U88"/>
  <c r="U89"/>
  <c r="Y88"/>
  <c r="R88"/>
  <c r="U622" i="4"/>
  <c r="U634" s="1"/>
  <c r="V622"/>
  <c r="V634" s="1"/>
  <c r="U623" i="2"/>
  <c r="U635" s="1"/>
  <c r="T320"/>
  <c r="T319" i="4"/>
  <c r="N76" i="1"/>
  <c r="N87"/>
  <c r="N115"/>
  <c r="C63"/>
  <c r="N63"/>
  <c r="M89"/>
  <c r="D116"/>
  <c r="N116" s="1"/>
  <c r="O116"/>
  <c r="O64"/>
  <c r="AD47"/>
  <c r="AD56" s="1"/>
  <c r="C62"/>
  <c r="M62" s="1"/>
  <c r="N62"/>
  <c r="M88"/>
  <c r="V415" i="3"/>
  <c r="U415"/>
  <c r="N80" i="1"/>
  <c r="V453" i="2"/>
  <c r="N83" i="1"/>
  <c r="T83"/>
  <c r="T75"/>
  <c r="N86"/>
  <c r="N79"/>
  <c r="T87"/>
  <c r="T79"/>
  <c r="T74"/>
  <c r="Q79"/>
  <c r="P44"/>
  <c r="Q86"/>
  <c r="Q70"/>
  <c r="P48"/>
  <c r="T636" i="3"/>
  <c r="T86" i="1"/>
  <c r="T82"/>
  <c r="T78"/>
  <c r="T70"/>
  <c r="V301" i="3"/>
  <c r="T85" i="1"/>
  <c r="T81"/>
  <c r="T77"/>
  <c r="S88"/>
  <c r="J88"/>
  <c r="T88" s="1"/>
  <c r="T62"/>
  <c r="I62"/>
  <c r="S62" s="1"/>
  <c r="S89"/>
  <c r="J89"/>
  <c r="T63"/>
  <c r="I63"/>
  <c r="U116"/>
  <c r="J116"/>
  <c r="T116" s="1"/>
  <c r="U64"/>
  <c r="AF47"/>
  <c r="Q83"/>
  <c r="T115"/>
  <c r="G115"/>
  <c r="Q115" s="1"/>
  <c r="R115"/>
  <c r="Z89"/>
  <c r="R63"/>
  <c r="AG99"/>
  <c r="AG98"/>
  <c r="G116"/>
  <c r="R116"/>
  <c r="R64"/>
  <c r="Z90"/>
  <c r="AE72" s="1"/>
  <c r="AE47"/>
  <c r="Y56" s="1"/>
  <c r="X88"/>
  <c r="P88"/>
  <c r="G88"/>
  <c r="Q88" s="1"/>
  <c r="F62"/>
  <c r="P62" s="1"/>
  <c r="Q62"/>
  <c r="U472" i="2"/>
  <c r="N70" i="1"/>
  <c r="O88"/>
  <c r="D88"/>
  <c r="N88" s="1"/>
  <c r="D89"/>
  <c r="O89"/>
  <c r="N71"/>
  <c r="N72"/>
  <c r="Q74"/>
  <c r="Q77"/>
  <c r="P60"/>
  <c r="P56"/>
  <c r="P52"/>
  <c r="P47"/>
  <c r="T73"/>
  <c r="Q87"/>
  <c r="Q71"/>
  <c r="Q73"/>
  <c r="V318" i="2"/>
  <c r="V319" s="1"/>
  <c r="V314" s="1"/>
  <c r="V338"/>
  <c r="V333" s="1"/>
  <c r="W112"/>
  <c r="W405"/>
  <c r="T321"/>
  <c r="T578" s="1"/>
  <c r="T609" s="1"/>
  <c r="T579"/>
  <c r="T610" s="1"/>
  <c r="W518" i="4"/>
  <c r="W282"/>
  <c r="U567" i="3"/>
  <c r="U598" s="1"/>
  <c r="U473"/>
  <c r="U620" s="1"/>
  <c r="U632" s="1"/>
  <c r="U302"/>
  <c r="U577" s="1"/>
  <c r="U608" s="1"/>
  <c r="W367" i="2"/>
  <c r="W150"/>
  <c r="U571"/>
  <c r="U602" s="1"/>
  <c r="U359"/>
  <c r="U614" s="1"/>
  <c r="U626" s="1"/>
  <c r="W433" i="3"/>
  <c r="W428" s="1"/>
  <c r="W86"/>
  <c r="W92"/>
  <c r="W434" s="1"/>
  <c r="W569" i="2"/>
  <c r="W600" s="1"/>
  <c r="W435"/>
  <c r="W618" s="1"/>
  <c r="W630" s="1"/>
  <c r="U340" i="3"/>
  <c r="U574"/>
  <c r="U605" s="1"/>
  <c r="U511"/>
  <c r="U622" s="1"/>
  <c r="U634" s="1"/>
  <c r="W207" i="2"/>
  <c r="W386"/>
  <c r="W433"/>
  <c r="W428" s="1"/>
  <c r="W92"/>
  <c r="W434" s="1"/>
  <c r="W86"/>
  <c r="U568"/>
  <c r="U599" s="1"/>
  <c r="U454"/>
  <c r="U619" s="1"/>
  <c r="U631" s="1"/>
  <c r="U302"/>
  <c r="U577" s="1"/>
  <c r="U608" s="1"/>
  <c r="L35" i="1"/>
  <c r="L34"/>
  <c r="L33"/>
  <c r="L5"/>
  <c r="L6" s="1"/>
  <c r="L7" s="1"/>
  <c r="L8" s="1"/>
  <c r="L9" s="1"/>
  <c r="L10" s="1"/>
  <c r="L11" s="1"/>
  <c r="L12" s="1"/>
  <c r="L13" s="1"/>
  <c r="L14" s="1"/>
  <c r="L15" s="1"/>
  <c r="L16" s="1"/>
  <c r="L17" s="1"/>
  <c r="L18" s="1"/>
  <c r="L19" s="1"/>
  <c r="L20" s="1"/>
  <c r="L21" s="1"/>
  <c r="L22" s="1"/>
  <c r="L23" s="1"/>
  <c r="L24" s="1"/>
  <c r="L25" s="1"/>
  <c r="L26" s="1"/>
  <c r="L27" s="1"/>
  <c r="L28" s="1"/>
  <c r="L29" s="1"/>
  <c r="L30" s="1"/>
  <c r="L31" s="1"/>
  <c r="M4"/>
  <c r="V471" i="4"/>
  <c r="V300"/>
  <c r="W282" i="3"/>
  <c r="W509"/>
  <c r="W504" s="1"/>
  <c r="W276"/>
  <c r="W318"/>
  <c r="W319" s="1"/>
  <c r="W314" s="1"/>
  <c r="W338"/>
  <c r="W333" s="1"/>
  <c r="V528" i="2"/>
  <c r="V523" s="1"/>
  <c r="V162"/>
  <c r="V168"/>
  <c r="V529" s="1"/>
  <c r="W386" i="3"/>
  <c r="W207"/>
  <c r="U397"/>
  <c r="U616" s="1"/>
  <c r="U628" s="1"/>
  <c r="U572"/>
  <c r="U603" s="1"/>
  <c r="W574" i="4"/>
  <c r="W605" s="1"/>
  <c r="W491"/>
  <c r="W620" s="1"/>
  <c r="W632" s="1"/>
  <c r="V567" i="2"/>
  <c r="V598" s="1"/>
  <c r="V473"/>
  <c r="V620" s="1"/>
  <c r="V632" s="1"/>
  <c r="V112"/>
  <c r="V405"/>
  <c r="W452" i="3"/>
  <c r="W447" s="1"/>
  <c r="W48"/>
  <c r="W54"/>
  <c r="W453" s="1"/>
  <c r="V150" i="2"/>
  <c r="V367"/>
  <c r="V377"/>
  <c r="W366" i="4"/>
  <c r="W149"/>
  <c r="U492" i="3"/>
  <c r="U621" s="1"/>
  <c r="U633" s="1"/>
  <c r="U575"/>
  <c r="U606" s="1"/>
  <c r="V575"/>
  <c r="V606" s="1"/>
  <c r="V492"/>
  <c r="V621" s="1"/>
  <c r="V633" s="1"/>
  <c r="W569" i="4"/>
  <c r="W600" s="1"/>
  <c r="W377"/>
  <c r="W614" s="1"/>
  <c r="W626" s="1"/>
  <c r="W530" i="3"/>
  <c r="W623" s="1"/>
  <c r="W635" s="1"/>
  <c r="W573"/>
  <c r="W604" s="1"/>
  <c r="W283"/>
  <c r="W519"/>
  <c r="W471" i="2"/>
  <c r="W466" s="1"/>
  <c r="W35"/>
  <c r="W29"/>
  <c r="W567"/>
  <c r="W598" s="1"/>
  <c r="W473"/>
  <c r="W620" s="1"/>
  <c r="W632" s="1"/>
  <c r="V386"/>
  <c r="V207"/>
  <c r="V328"/>
  <c r="V329" s="1"/>
  <c r="V348"/>
  <c r="W572" i="4"/>
  <c r="W603" s="1"/>
  <c r="W529"/>
  <c r="W317"/>
  <c r="W318" s="1"/>
  <c r="W313" s="1"/>
  <c r="W337"/>
  <c r="W332" s="1"/>
  <c r="V338"/>
  <c r="V509"/>
  <c r="W573" i="2"/>
  <c r="W604" s="1"/>
  <c r="W530"/>
  <c r="W462"/>
  <c r="W55"/>
  <c r="W377"/>
  <c r="V568" i="4"/>
  <c r="V599" s="1"/>
  <c r="V434"/>
  <c r="V617" s="1"/>
  <c r="V629" s="1"/>
  <c r="V569" i="2"/>
  <c r="V600" s="1"/>
  <c r="V435"/>
  <c r="V618" s="1"/>
  <c r="V630" s="1"/>
  <c r="W404" i="4"/>
  <c r="W73"/>
  <c r="W395" i="2"/>
  <c r="W390" s="1"/>
  <c r="W73"/>
  <c r="W396" s="1"/>
  <c r="W67"/>
  <c r="U378" i="3"/>
  <c r="U615" s="1"/>
  <c r="U627" s="1"/>
  <c r="U570"/>
  <c r="U601" s="1"/>
  <c r="V570"/>
  <c r="V601" s="1"/>
  <c r="V378"/>
  <c r="V615" s="1"/>
  <c r="V627" s="1"/>
  <c r="T579"/>
  <c r="T610" s="1"/>
  <c r="T321"/>
  <c r="T578" s="1"/>
  <c r="T609" s="1"/>
  <c r="W405"/>
  <c r="W74"/>
  <c r="N77" i="1"/>
  <c r="T71"/>
  <c r="U301" i="2"/>
  <c r="N73" i="1"/>
  <c r="W453" i="2"/>
  <c r="T636"/>
  <c r="T320" i="3"/>
  <c r="U301"/>
  <c r="Q80" i="1"/>
  <c r="Q84"/>
  <c r="P61"/>
  <c r="P57"/>
  <c r="P53"/>
  <c r="Q81"/>
  <c r="Q78"/>
  <c r="Q76"/>
  <c r="W318" i="2"/>
  <c r="W319" s="1"/>
  <c r="W314" s="1"/>
  <c r="W338"/>
  <c r="W333" s="1"/>
  <c r="U572"/>
  <c r="U603" s="1"/>
  <c r="U397"/>
  <c r="U616" s="1"/>
  <c r="U628" s="1"/>
  <c r="W432" i="4"/>
  <c r="W427" s="1"/>
  <c r="W85"/>
  <c r="W91"/>
  <c r="W433" s="1"/>
  <c r="V339"/>
  <c r="V573"/>
  <c r="V604" s="1"/>
  <c r="V510"/>
  <c r="V621" s="1"/>
  <c r="V633" s="1"/>
  <c r="U573"/>
  <c r="U604" s="1"/>
  <c r="U510"/>
  <c r="U621" s="1"/>
  <c r="U633" s="1"/>
  <c r="U339"/>
  <c r="U471"/>
  <c r="U300"/>
  <c r="W569" i="3"/>
  <c r="W600" s="1"/>
  <c r="W435"/>
  <c r="W618" s="1"/>
  <c r="W630" s="1"/>
  <c r="U570" i="4"/>
  <c r="U601" s="1"/>
  <c r="U358"/>
  <c r="U613" s="1"/>
  <c r="U625" s="1"/>
  <c r="V570"/>
  <c r="V601" s="1"/>
  <c r="V358"/>
  <c r="V613" s="1"/>
  <c r="V625" s="1"/>
  <c r="W567"/>
  <c r="W598" s="1"/>
  <c r="W453"/>
  <c r="W618" s="1"/>
  <c r="W630" s="1"/>
  <c r="W500" i="3"/>
  <c r="W245"/>
  <c r="W566" i="4"/>
  <c r="W597" s="1"/>
  <c r="W472"/>
  <c r="W619" s="1"/>
  <c r="W631" s="1"/>
  <c r="U416" i="3"/>
  <c r="U617" s="1"/>
  <c r="U629" s="1"/>
  <c r="U576"/>
  <c r="U607" s="1"/>
  <c r="V29" i="2"/>
  <c r="V471"/>
  <c r="V466" s="1"/>
  <c r="V35"/>
  <c r="V397" i="3"/>
  <c r="V616" s="1"/>
  <c r="V628" s="1"/>
  <c r="V572"/>
  <c r="V603" s="1"/>
  <c r="W571"/>
  <c r="W602" s="1"/>
  <c r="W359"/>
  <c r="W614" s="1"/>
  <c r="W626" s="1"/>
  <c r="W454"/>
  <c r="W619" s="1"/>
  <c r="W631" s="1"/>
  <c r="W568"/>
  <c r="W599" s="1"/>
  <c r="W328" i="2"/>
  <c r="W329" s="1"/>
  <c r="W348"/>
  <c r="U509" i="4"/>
  <c r="U338"/>
  <c r="V567" i="3"/>
  <c r="V598" s="1"/>
  <c r="V473"/>
  <c r="V620" s="1"/>
  <c r="V632" s="1"/>
  <c r="V302"/>
  <c r="V577" s="1"/>
  <c r="V608" s="1"/>
  <c r="W414"/>
  <c r="W409" s="1"/>
  <c r="W257"/>
  <c r="W263"/>
  <c r="U568" i="4"/>
  <c r="U599" s="1"/>
  <c r="U434"/>
  <c r="U617" s="1"/>
  <c r="U629" s="1"/>
  <c r="U396"/>
  <c r="U615" s="1"/>
  <c r="U627" s="1"/>
  <c r="U571"/>
  <c r="U602" s="1"/>
  <c r="U301"/>
  <c r="U576" s="1"/>
  <c r="U607" s="1"/>
  <c r="V396"/>
  <c r="V615" s="1"/>
  <c r="V627" s="1"/>
  <c r="V571"/>
  <c r="V602" s="1"/>
  <c r="V67" i="2"/>
  <c r="V395"/>
  <c r="V390" s="1"/>
  <c r="V73"/>
  <c r="V396" s="1"/>
  <c r="V510" i="3"/>
  <c r="V339"/>
  <c r="U339"/>
  <c r="U510"/>
  <c r="W168" i="2"/>
  <c r="W529" s="1"/>
  <c r="W528"/>
  <c r="W523" s="1"/>
  <c r="W162"/>
  <c r="W575" i="4"/>
  <c r="W606" s="1"/>
  <c r="W415"/>
  <c r="W616" s="1"/>
  <c r="W628" s="1"/>
  <c r="W481" i="3"/>
  <c r="W36"/>
  <c r="W470" i="4"/>
  <c r="W465" s="1"/>
  <c r="W34"/>
  <c r="W28"/>
  <c r="V574" i="3"/>
  <c r="V605" s="1"/>
  <c r="V511"/>
  <c r="V622" s="1"/>
  <c r="V634" s="1"/>
  <c r="V340"/>
  <c r="W424"/>
  <c r="W264"/>
  <c r="U570" i="2"/>
  <c r="U601" s="1"/>
  <c r="U378"/>
  <c r="U615" s="1"/>
  <c r="U627" s="1"/>
  <c r="U340"/>
  <c r="W528" i="3"/>
  <c r="W523" s="1"/>
  <c r="W168"/>
  <c r="W529" s="1"/>
  <c r="W162"/>
  <c r="T578" i="4"/>
  <c r="T609" s="1"/>
  <c r="T320"/>
  <c r="T577" s="1"/>
  <c r="T608" s="1"/>
  <c r="V86" i="2"/>
  <c r="V433"/>
  <c r="V428" s="1"/>
  <c r="V92"/>
  <c r="V434" s="1"/>
  <c r="W508" i="4"/>
  <c r="W503" s="1"/>
  <c r="W275"/>
  <c r="W281"/>
  <c r="V530" i="2"/>
  <c r="V573"/>
  <c r="V604" s="1"/>
  <c r="V462"/>
  <c r="V55"/>
  <c r="W442" i="4"/>
  <c r="W92"/>
  <c r="W301" s="1"/>
  <c r="W576" s="1"/>
  <c r="W607" s="1"/>
  <c r="V576" i="3"/>
  <c r="V607" s="1"/>
  <c r="V416"/>
  <c r="V617" s="1"/>
  <c r="V629" s="1"/>
  <c r="U339" i="2"/>
  <c r="T635" i="4"/>
  <c r="N78" i="1"/>
  <c r="N74"/>
  <c r="N81"/>
  <c r="N85"/>
  <c r="N75"/>
  <c r="T84"/>
  <c r="T80"/>
  <c r="T76"/>
  <c r="T72"/>
  <c r="V301" i="4"/>
  <c r="V576" s="1"/>
  <c r="V607" s="1"/>
  <c r="Q85" i="1"/>
  <c r="Q82"/>
  <c r="Q72"/>
  <c r="P58"/>
  <c r="P54"/>
  <c r="P59"/>
  <c r="P55"/>
  <c r="P51"/>
  <c r="P45"/>
  <c r="P49"/>
  <c r="F89"/>
  <c r="I90"/>
  <c r="K90"/>
  <c r="D64"/>
  <c r="G63"/>
  <c r="H90"/>
  <c r="J64"/>
  <c r="G64"/>
  <c r="F90"/>
  <c r="H89"/>
  <c r="C90"/>
  <c r="E90"/>
  <c r="V320" i="3" l="1"/>
  <c r="U90" i="1"/>
  <c r="R89"/>
  <c r="Y89"/>
  <c r="Y90"/>
  <c r="AD72" s="1"/>
  <c r="R90"/>
  <c r="W622" i="4"/>
  <c r="W634" s="1"/>
  <c r="V623" i="2"/>
  <c r="V635" s="1"/>
  <c r="W623"/>
  <c r="W635" s="1"/>
  <c r="U320"/>
  <c r="M63" i="1"/>
  <c r="AD55"/>
  <c r="AE73"/>
  <c r="N64"/>
  <c r="C64"/>
  <c r="M64" s="1"/>
  <c r="M90"/>
  <c r="W415" i="3"/>
  <c r="S63" i="1"/>
  <c r="U320" i="3"/>
  <c r="T89" i="1"/>
  <c r="V319" i="4"/>
  <c r="Q116" i="1"/>
  <c r="N89"/>
  <c r="AF48"/>
  <c r="U319" i="4"/>
  <c r="T64" i="1"/>
  <c r="I64"/>
  <c r="S64" s="1"/>
  <c r="S90"/>
  <c r="J90"/>
  <c r="T90" s="1"/>
  <c r="AF55"/>
  <c r="AF56"/>
  <c r="F63"/>
  <c r="P63" s="1"/>
  <c r="Q63"/>
  <c r="P89"/>
  <c r="G89"/>
  <c r="Q89" s="1"/>
  <c r="X89"/>
  <c r="Q64"/>
  <c r="F64"/>
  <c r="X90"/>
  <c r="P90"/>
  <c r="G90"/>
  <c r="V472" i="2"/>
  <c r="W472"/>
  <c r="AE55" i="1"/>
  <c r="AE56"/>
  <c r="AD48"/>
  <c r="O90"/>
  <c r="D90"/>
  <c r="N90" s="1"/>
  <c r="U636" i="3"/>
  <c r="V636"/>
  <c r="W416"/>
  <c r="W617" s="1"/>
  <c r="W629" s="1"/>
  <c r="W576"/>
  <c r="W607" s="1"/>
  <c r="V579"/>
  <c r="V610" s="1"/>
  <c r="V321"/>
  <c r="V578" s="1"/>
  <c r="V609" s="1"/>
  <c r="W471" i="4"/>
  <c r="W300"/>
  <c r="W567" i="3"/>
  <c r="W598" s="1"/>
  <c r="W473"/>
  <c r="W620" s="1"/>
  <c r="W632" s="1"/>
  <c r="W302"/>
  <c r="W577" s="1"/>
  <c r="W608" s="1"/>
  <c r="V578" i="4"/>
  <c r="V609" s="1"/>
  <c r="V320"/>
  <c r="V577" s="1"/>
  <c r="V608" s="1"/>
  <c r="W396"/>
  <c r="W615" s="1"/>
  <c r="W627" s="1"/>
  <c r="W571"/>
  <c r="W602" s="1"/>
  <c r="W568" i="2"/>
  <c r="W599" s="1"/>
  <c r="W454"/>
  <c r="W619" s="1"/>
  <c r="W631" s="1"/>
  <c r="V378"/>
  <c r="V615" s="1"/>
  <c r="V627" s="1"/>
  <c r="V570"/>
  <c r="V601" s="1"/>
  <c r="V340"/>
  <c r="W340" i="3"/>
  <c r="W574"/>
  <c r="W605" s="1"/>
  <c r="W511"/>
  <c r="W622" s="1"/>
  <c r="W634" s="1"/>
  <c r="V571" i="2"/>
  <c r="V602" s="1"/>
  <c r="V359"/>
  <c r="V614" s="1"/>
  <c r="V626" s="1"/>
  <c r="W339" i="3"/>
  <c r="W510"/>
  <c r="U579"/>
  <c r="U610" s="1"/>
  <c r="U321"/>
  <c r="U578" s="1"/>
  <c r="U609" s="1"/>
  <c r="W571" i="2"/>
  <c r="W602" s="1"/>
  <c r="W359"/>
  <c r="W614" s="1"/>
  <c r="W626" s="1"/>
  <c r="W572"/>
  <c r="W603" s="1"/>
  <c r="W397"/>
  <c r="W616" s="1"/>
  <c r="W628" s="1"/>
  <c r="Z57" i="1"/>
  <c r="X57"/>
  <c r="W568" i="4"/>
  <c r="W599" s="1"/>
  <c r="W434"/>
  <c r="W617" s="1"/>
  <c r="W629" s="1"/>
  <c r="V454" i="2"/>
  <c r="V619" s="1"/>
  <c r="V631" s="1"/>
  <c r="V568"/>
  <c r="V599" s="1"/>
  <c r="W509" i="4"/>
  <c r="W338"/>
  <c r="U579" i="2"/>
  <c r="U610" s="1"/>
  <c r="U321"/>
  <c r="U578" s="1"/>
  <c r="U609" s="1"/>
  <c r="W492" i="3"/>
  <c r="W621" s="1"/>
  <c r="W633" s="1"/>
  <c r="W575"/>
  <c r="W606" s="1"/>
  <c r="U578" i="4"/>
  <c r="U609" s="1"/>
  <c r="U320"/>
  <c r="U577" s="1"/>
  <c r="U608" s="1"/>
  <c r="W397" i="3"/>
  <c r="W616" s="1"/>
  <c r="W628" s="1"/>
  <c r="W572"/>
  <c r="W603" s="1"/>
  <c r="W570" i="4"/>
  <c r="W601" s="1"/>
  <c r="W358"/>
  <c r="W613" s="1"/>
  <c r="W625" s="1"/>
  <c r="V572" i="2"/>
  <c r="V603" s="1"/>
  <c r="V397"/>
  <c r="V616" s="1"/>
  <c r="V628" s="1"/>
  <c r="W378" i="3"/>
  <c r="W615" s="1"/>
  <c r="W627" s="1"/>
  <c r="W570"/>
  <c r="W601" s="1"/>
  <c r="M5" i="1"/>
  <c r="M6" s="1"/>
  <c r="M7" s="1"/>
  <c r="M8" s="1"/>
  <c r="M9" s="1"/>
  <c r="M10" s="1"/>
  <c r="M11" s="1"/>
  <c r="M12" s="1"/>
  <c r="M13" s="1"/>
  <c r="M14" s="1"/>
  <c r="M15" s="1"/>
  <c r="M16" s="1"/>
  <c r="M17" s="1"/>
  <c r="M18" s="1"/>
  <c r="M19" s="1"/>
  <c r="M20" s="1"/>
  <c r="M21" s="1"/>
  <c r="M22" s="1"/>
  <c r="M23" s="1"/>
  <c r="M24" s="1"/>
  <c r="M25" s="1"/>
  <c r="M26" s="1"/>
  <c r="M27" s="1"/>
  <c r="M28" s="1"/>
  <c r="M29" s="1"/>
  <c r="M30" s="1"/>
  <c r="M31" s="1"/>
  <c r="N4"/>
  <c r="M35"/>
  <c r="M34"/>
  <c r="M33"/>
  <c r="W570" i="2"/>
  <c r="W601" s="1"/>
  <c r="W378"/>
  <c r="W615" s="1"/>
  <c r="W627" s="1"/>
  <c r="W340"/>
  <c r="W573" i="4"/>
  <c r="W604" s="1"/>
  <c r="W510"/>
  <c r="W621" s="1"/>
  <c r="W633" s="1"/>
  <c r="W339"/>
  <c r="V301" i="2"/>
  <c r="W301"/>
  <c r="W339"/>
  <c r="W302"/>
  <c r="W577" s="1"/>
  <c r="W608" s="1"/>
  <c r="V302"/>
  <c r="V577" s="1"/>
  <c r="V608" s="1"/>
  <c r="U636"/>
  <c r="V635" i="4"/>
  <c r="U635"/>
  <c r="W301" i="3"/>
  <c r="V339" i="2"/>
  <c r="I121" i="1" a="1"/>
  <c r="F121" a="1"/>
  <c r="C121" a="1"/>
  <c r="AG73" l="1"/>
  <c r="AD73"/>
  <c r="W636" i="3"/>
  <c r="V320" i="2"/>
  <c r="W319" i="4"/>
  <c r="P64" i="1"/>
  <c r="Q90"/>
  <c r="W320" i="2"/>
  <c r="F141" i="1"/>
  <c r="F139"/>
  <c r="F137"/>
  <c r="F135"/>
  <c r="F131"/>
  <c r="F127"/>
  <c r="F123"/>
  <c r="F142"/>
  <c r="F140"/>
  <c r="F138"/>
  <c r="F136"/>
  <c r="F134"/>
  <c r="F132"/>
  <c r="F130"/>
  <c r="F128"/>
  <c r="F126"/>
  <c r="F124"/>
  <c r="F122"/>
  <c r="F133"/>
  <c r="F129"/>
  <c r="F125"/>
  <c r="F121"/>
  <c r="X121" s="1"/>
  <c r="C141"/>
  <c r="C139"/>
  <c r="C137"/>
  <c r="C135"/>
  <c r="C133"/>
  <c r="C131"/>
  <c r="C129"/>
  <c r="C127"/>
  <c r="C125"/>
  <c r="C123"/>
  <c r="C121"/>
  <c r="C142"/>
  <c r="C140"/>
  <c r="C138"/>
  <c r="C136"/>
  <c r="C134"/>
  <c r="C132"/>
  <c r="C130"/>
  <c r="C128"/>
  <c r="C126"/>
  <c r="C124"/>
  <c r="C122"/>
  <c r="I140"/>
  <c r="I128"/>
  <c r="I122"/>
  <c r="I141"/>
  <c r="I139"/>
  <c r="I137"/>
  <c r="I135"/>
  <c r="I133"/>
  <c r="I131"/>
  <c r="I129"/>
  <c r="S129" s="1"/>
  <c r="I127"/>
  <c r="I125"/>
  <c r="I123"/>
  <c r="I121"/>
  <c r="I142"/>
  <c r="I138"/>
  <c r="I136"/>
  <c r="I134"/>
  <c r="I132"/>
  <c r="I130"/>
  <c r="I126"/>
  <c r="I124"/>
  <c r="W579" i="2"/>
  <c r="W610" s="1"/>
  <c r="W321"/>
  <c r="W578" s="1"/>
  <c r="W609" s="1"/>
  <c r="N35" i="1"/>
  <c r="N34"/>
  <c r="N33"/>
  <c r="N5"/>
  <c r="N6" s="1"/>
  <c r="N7" s="1"/>
  <c r="N8" s="1"/>
  <c r="N9" s="1"/>
  <c r="N10" s="1"/>
  <c r="N11" s="1"/>
  <c r="N12" s="1"/>
  <c r="N13" s="1"/>
  <c r="N14" s="1"/>
  <c r="N15" s="1"/>
  <c r="N16" s="1"/>
  <c r="N17" s="1"/>
  <c r="N18" s="1"/>
  <c r="N19" s="1"/>
  <c r="N20" s="1"/>
  <c r="N21" s="1"/>
  <c r="N22" s="1"/>
  <c r="N23" s="1"/>
  <c r="N24" s="1"/>
  <c r="N25" s="1"/>
  <c r="N26" s="1"/>
  <c r="N27" s="1"/>
  <c r="N28" s="1"/>
  <c r="N29" s="1"/>
  <c r="N30" s="1"/>
  <c r="N31" s="1"/>
  <c r="O4"/>
  <c r="W579" i="3"/>
  <c r="W610" s="1"/>
  <c r="W321"/>
  <c r="W578" s="1"/>
  <c r="W609" s="1"/>
  <c r="W578" i="4"/>
  <c r="W609" s="1"/>
  <c r="W320"/>
  <c r="W577" s="1"/>
  <c r="W608" s="1"/>
  <c r="V321" i="2"/>
  <c r="V578" s="1"/>
  <c r="V609" s="1"/>
  <c r="V579"/>
  <c r="V610" s="1"/>
  <c r="W635" i="4"/>
  <c r="W636" i="2"/>
  <c r="V636"/>
  <c r="W320" i="3"/>
  <c r="Y121" i="1" a="1"/>
  <c r="S130" l="1"/>
  <c r="S138"/>
  <c r="S136"/>
  <c r="S123"/>
  <c r="S134"/>
  <c r="S132"/>
  <c r="S124"/>
  <c r="S133"/>
  <c r="S137"/>
  <c r="S141"/>
  <c r="S128"/>
  <c r="M122"/>
  <c r="M126"/>
  <c r="M130"/>
  <c r="M134"/>
  <c r="M138"/>
  <c r="M142"/>
  <c r="Y141"/>
  <c r="Y139"/>
  <c r="Y137"/>
  <c r="Y133"/>
  <c r="Y129"/>
  <c r="Y127"/>
  <c r="AE131" s="1"/>
  <c r="AE148" s="1"/>
  <c r="Y125"/>
  <c r="Y123"/>
  <c r="Y121"/>
  <c r="Y142"/>
  <c r="AE134" s="1"/>
  <c r="Y140"/>
  <c r="Y138"/>
  <c r="Y136"/>
  <c r="AE133" s="1"/>
  <c r="AE150" s="1"/>
  <c r="Y134"/>
  <c r="Y132"/>
  <c r="AE132" s="1"/>
  <c r="AE149" s="1"/>
  <c r="Y130"/>
  <c r="Y128"/>
  <c r="Y126"/>
  <c r="Y124"/>
  <c r="Y122"/>
  <c r="AE130" s="1"/>
  <c r="AE147" s="1"/>
  <c r="Y135"/>
  <c r="Y131"/>
  <c r="X129"/>
  <c r="P129"/>
  <c r="P122"/>
  <c r="X122"/>
  <c r="AD130" s="1"/>
  <c r="AD147" s="1"/>
  <c r="X126"/>
  <c r="P126"/>
  <c r="X130"/>
  <c r="P130"/>
  <c r="P134"/>
  <c r="X134"/>
  <c r="P138"/>
  <c r="X138"/>
  <c r="O5"/>
  <c r="O6" s="1"/>
  <c r="O7" s="1"/>
  <c r="O8" s="1"/>
  <c r="O9" s="1"/>
  <c r="O10" s="1"/>
  <c r="O11" s="1"/>
  <c r="O12" s="1"/>
  <c r="O13" s="1"/>
  <c r="O14" s="1"/>
  <c r="O15" s="1"/>
  <c r="O16" s="1"/>
  <c r="O17" s="1"/>
  <c r="O18" s="1"/>
  <c r="O19" s="1"/>
  <c r="O20" s="1"/>
  <c r="O21" s="1"/>
  <c r="O22" s="1"/>
  <c r="O23" s="1"/>
  <c r="O24" s="1"/>
  <c r="O25" s="1"/>
  <c r="O26" s="1"/>
  <c r="O27" s="1"/>
  <c r="O28" s="1"/>
  <c r="O29" s="1"/>
  <c r="O30" s="1"/>
  <c r="O31" s="1"/>
  <c r="P4"/>
  <c r="O35"/>
  <c r="O34"/>
  <c r="O33"/>
  <c r="P125"/>
  <c r="X125"/>
  <c r="X133"/>
  <c r="P133"/>
  <c r="X124"/>
  <c r="P124"/>
  <c r="X128"/>
  <c r="P128"/>
  <c r="P132"/>
  <c r="X132"/>
  <c r="AD132" s="1"/>
  <c r="AD149" s="1"/>
  <c r="P136"/>
  <c r="X136"/>
  <c r="AD133" s="1"/>
  <c r="AD150" s="1"/>
  <c r="P140"/>
  <c r="X140"/>
  <c r="P123"/>
  <c r="X123"/>
  <c r="X131"/>
  <c r="P131"/>
  <c r="P137"/>
  <c r="X137"/>
  <c r="P141"/>
  <c r="X141"/>
  <c r="S125"/>
  <c r="M123"/>
  <c r="M127"/>
  <c r="M131"/>
  <c r="M135"/>
  <c r="M139"/>
  <c r="S126"/>
  <c r="S142"/>
  <c r="S127"/>
  <c r="S131"/>
  <c r="S135"/>
  <c r="S139"/>
  <c r="S122"/>
  <c r="S140"/>
  <c r="M124"/>
  <c r="M128"/>
  <c r="M132"/>
  <c r="M136"/>
  <c r="M140"/>
  <c r="M125"/>
  <c r="M129"/>
  <c r="M133"/>
  <c r="M137"/>
  <c r="M141"/>
  <c r="P142"/>
  <c r="X142"/>
  <c r="AD134" s="1"/>
  <c r="P127"/>
  <c r="X127"/>
  <c r="AD131" s="1"/>
  <c r="AD148" s="1"/>
  <c r="X135"/>
  <c r="P135"/>
  <c r="P139"/>
  <c r="X139"/>
  <c r="Z121" a="1"/>
  <c r="Z142" l="1"/>
  <c r="AF134" s="1"/>
  <c r="Z140"/>
  <c r="Z138"/>
  <c r="Z134"/>
  <c r="Z128"/>
  <c r="Z124"/>
  <c r="Z122"/>
  <c r="AF130" s="1"/>
  <c r="AF147" s="1"/>
  <c r="Z141"/>
  <c r="Z139"/>
  <c r="Z137"/>
  <c r="Z135"/>
  <c r="Z133"/>
  <c r="Z131"/>
  <c r="Z129"/>
  <c r="Z127"/>
  <c r="AF131" s="1"/>
  <c r="AF148" s="1"/>
  <c r="Z125"/>
  <c r="Z123"/>
  <c r="Z121"/>
  <c r="Z136"/>
  <c r="AF133" s="1"/>
  <c r="AF150" s="1"/>
  <c r="Z132"/>
  <c r="AF132" s="1"/>
  <c r="AF149" s="1"/>
  <c r="Z130"/>
  <c r="Z126"/>
  <c r="AD135"/>
  <c r="AD151"/>
  <c r="AD152" s="1"/>
  <c r="P35"/>
  <c r="P34"/>
  <c r="P33"/>
  <c r="P5"/>
  <c r="P6" s="1"/>
  <c r="P7" s="1"/>
  <c r="P8" s="1"/>
  <c r="P9" s="1"/>
  <c r="P10" s="1"/>
  <c r="P11" s="1"/>
  <c r="P12" s="1"/>
  <c r="P13" s="1"/>
  <c r="P14" s="1"/>
  <c r="P15" s="1"/>
  <c r="P16" s="1"/>
  <c r="P17" s="1"/>
  <c r="P18" s="1"/>
  <c r="P19" s="1"/>
  <c r="P20" s="1"/>
  <c r="P21" s="1"/>
  <c r="P22" s="1"/>
  <c r="P23" s="1"/>
  <c r="P24" s="1"/>
  <c r="P25" s="1"/>
  <c r="P26" s="1"/>
  <c r="P27" s="1"/>
  <c r="P28" s="1"/>
  <c r="P29" s="1"/>
  <c r="P30" s="1"/>
  <c r="P31" s="1"/>
  <c r="Q4"/>
  <c r="AE135"/>
  <c r="AE151"/>
  <c r="AE152" s="1"/>
  <c r="Q5" l="1"/>
  <c r="Q6" s="1"/>
  <c r="Q7" s="1"/>
  <c r="Q8" s="1"/>
  <c r="Q9" s="1"/>
  <c r="Q10" s="1"/>
  <c r="Q11" s="1"/>
  <c r="Q12" s="1"/>
  <c r="Q13" s="1"/>
  <c r="Q14" s="1"/>
  <c r="Q15" s="1"/>
  <c r="Q16" s="1"/>
  <c r="Q17" s="1"/>
  <c r="Q18" s="1"/>
  <c r="Q19" s="1"/>
  <c r="Q20" s="1"/>
  <c r="Q21" s="1"/>
  <c r="Q22" s="1"/>
  <c r="Q23" s="1"/>
  <c r="Q24" s="1"/>
  <c r="Q25" s="1"/>
  <c r="Q26" s="1"/>
  <c r="Q27" s="1"/>
  <c r="Q28" s="1"/>
  <c r="Q29" s="1"/>
  <c r="Q30" s="1"/>
  <c r="Q31" s="1"/>
  <c r="Q35"/>
  <c r="Q34"/>
  <c r="Q33"/>
  <c r="AF135"/>
  <c r="AF151"/>
  <c r="AF152" s="1"/>
  <c r="E121" a="1"/>
  <c r="K121" a="1"/>
  <c r="K124" l="1"/>
  <c r="J124" s="1"/>
  <c r="K128"/>
  <c r="K132"/>
  <c r="J132" s="1"/>
  <c r="K136"/>
  <c r="J136" s="1"/>
  <c r="K140"/>
  <c r="J140" s="1"/>
  <c r="K123"/>
  <c r="K127"/>
  <c r="J127" s="1"/>
  <c r="K131"/>
  <c r="J131" s="1"/>
  <c r="K135"/>
  <c r="J135" s="1"/>
  <c r="K139"/>
  <c r="K122"/>
  <c r="J122" s="1"/>
  <c r="K126"/>
  <c r="J126" s="1"/>
  <c r="K130"/>
  <c r="K134"/>
  <c r="K138"/>
  <c r="J138" s="1"/>
  <c r="K142"/>
  <c r="J142" s="1"/>
  <c r="K141"/>
  <c r="J141" s="1"/>
  <c r="K121"/>
  <c r="J121" s="1"/>
  <c r="K125"/>
  <c r="J125" s="1"/>
  <c r="K129"/>
  <c r="J129" s="1"/>
  <c r="K133"/>
  <c r="K137"/>
  <c r="E122"/>
  <c r="D122" s="1"/>
  <c r="E126"/>
  <c r="E130"/>
  <c r="E134"/>
  <c r="E138"/>
  <c r="D138" s="1"/>
  <c r="E142"/>
  <c r="E135"/>
  <c r="D135" s="1"/>
  <c r="E121"/>
  <c r="E125"/>
  <c r="D125" s="1"/>
  <c r="E129"/>
  <c r="D129" s="1"/>
  <c r="E133"/>
  <c r="D133" s="1"/>
  <c r="E137"/>
  <c r="E141"/>
  <c r="D141" s="1"/>
  <c r="E124"/>
  <c r="D124" s="1"/>
  <c r="E128"/>
  <c r="E132"/>
  <c r="E136"/>
  <c r="D136" s="1"/>
  <c r="E140"/>
  <c r="D140" s="1"/>
  <c r="E127"/>
  <c r="D127" s="1"/>
  <c r="E139"/>
  <c r="E123"/>
  <c r="O123" s="1"/>
  <c r="E131"/>
  <c r="D131" s="1"/>
  <c r="H121" a="1"/>
  <c r="AA121" a="1"/>
  <c r="O141" l="1"/>
  <c r="O142"/>
  <c r="O126"/>
  <c r="O124"/>
  <c r="U127"/>
  <c r="U132"/>
  <c r="D123"/>
  <c r="N124" s="1"/>
  <c r="D126"/>
  <c r="N127" s="1"/>
  <c r="D142"/>
  <c r="N142" s="1"/>
  <c r="O129"/>
  <c r="O131"/>
  <c r="U131"/>
  <c r="O139"/>
  <c r="O132"/>
  <c r="O137"/>
  <c r="U137"/>
  <c r="U129"/>
  <c r="U126"/>
  <c r="O140"/>
  <c r="U133"/>
  <c r="J133"/>
  <c r="T133" s="1"/>
  <c r="O125"/>
  <c r="U141"/>
  <c r="O136"/>
  <c r="D130"/>
  <c r="N130" s="1"/>
  <c r="U136"/>
  <c r="U125"/>
  <c r="O133"/>
  <c r="Z3"/>
  <c r="O135"/>
  <c r="U135"/>
  <c r="U139"/>
  <c r="U123"/>
  <c r="U130"/>
  <c r="U134"/>
  <c r="D128"/>
  <c r="N129" s="1"/>
  <c r="J130"/>
  <c r="T130" s="1"/>
  <c r="U142"/>
  <c r="O128"/>
  <c r="O130"/>
  <c r="U138"/>
  <c r="J128"/>
  <c r="T128" s="1"/>
  <c r="U140"/>
  <c r="O127"/>
  <c r="U122"/>
  <c r="O134"/>
  <c r="O138"/>
  <c r="J123"/>
  <c r="T124" s="1"/>
  <c r="U124"/>
  <c r="U128"/>
  <c r="J134"/>
  <c r="T135" s="1"/>
  <c r="O122"/>
  <c r="D132"/>
  <c r="N132" s="1"/>
  <c r="D134"/>
  <c r="N135" s="1"/>
  <c r="J137"/>
  <c r="T138" s="1"/>
  <c r="J139"/>
  <c r="T140" s="1"/>
  <c r="D121"/>
  <c r="N122" s="1"/>
  <c r="D137"/>
  <c r="N137" s="1"/>
  <c r="D139"/>
  <c r="N140" s="1"/>
  <c r="T125"/>
  <c r="T127"/>
  <c r="N136"/>
  <c r="H141"/>
  <c r="H139"/>
  <c r="H137"/>
  <c r="H135"/>
  <c r="H131"/>
  <c r="H129"/>
  <c r="H125"/>
  <c r="H121"/>
  <c r="G121" s="1"/>
  <c r="H142"/>
  <c r="H140"/>
  <c r="H138"/>
  <c r="H136"/>
  <c r="H134"/>
  <c r="H132"/>
  <c r="H130"/>
  <c r="H128"/>
  <c r="H126"/>
  <c r="H124"/>
  <c r="H122"/>
  <c r="H133"/>
  <c r="H127"/>
  <c r="H123"/>
  <c r="AA141"/>
  <c r="AA137"/>
  <c r="AA131"/>
  <c r="AA127"/>
  <c r="AA123"/>
  <c r="AA142"/>
  <c r="AA140"/>
  <c r="AA138"/>
  <c r="AA136"/>
  <c r="AA134"/>
  <c r="AA132"/>
  <c r="AA130"/>
  <c r="AA128"/>
  <c r="AA126"/>
  <c r="AA124"/>
  <c r="AA122"/>
  <c r="AA139"/>
  <c r="AA135"/>
  <c r="AA133"/>
  <c r="AA129"/>
  <c r="AA125"/>
  <c r="AA121"/>
  <c r="T122"/>
  <c r="T132"/>
  <c r="T136"/>
  <c r="T141"/>
  <c r="T142"/>
  <c r="N141"/>
  <c r="T126"/>
  <c r="N125"/>
  <c r="N123" l="1"/>
  <c r="N126"/>
  <c r="N133"/>
  <c r="T129"/>
  <c r="N138"/>
  <c r="N134"/>
  <c r="T134"/>
  <c r="T131"/>
  <c r="N131"/>
  <c r="T139"/>
  <c r="N128"/>
  <c r="T123"/>
  <c r="N139"/>
  <c r="T137"/>
  <c r="R127"/>
  <c r="G127"/>
  <c r="R122"/>
  <c r="G122"/>
  <c r="Q122" s="1"/>
  <c r="G126"/>
  <c r="R126"/>
  <c r="R130"/>
  <c r="G130"/>
  <c r="R134"/>
  <c r="G134"/>
  <c r="R138"/>
  <c r="G138"/>
  <c r="R142"/>
  <c r="G142"/>
  <c r="R125"/>
  <c r="G125"/>
  <c r="G131"/>
  <c r="R131"/>
  <c r="R137"/>
  <c r="G137"/>
  <c r="R141"/>
  <c r="G141"/>
  <c r="R123"/>
  <c r="G123"/>
  <c r="Q123" s="1"/>
  <c r="G133"/>
  <c r="R133"/>
  <c r="G124"/>
  <c r="R124"/>
  <c r="G128"/>
  <c r="R128"/>
  <c r="R132"/>
  <c r="G132"/>
  <c r="R136"/>
  <c r="G136"/>
  <c r="R140"/>
  <c r="G140"/>
  <c r="G129"/>
  <c r="Q129" s="1"/>
  <c r="R129"/>
  <c r="G135"/>
  <c r="R135"/>
  <c r="R139"/>
  <c r="G139"/>
  <c r="Q139" l="1"/>
  <c r="Q132"/>
  <c r="Q135"/>
  <c r="Q128"/>
  <c r="Q124"/>
  <c r="Q131"/>
  <c r="Q133"/>
  <c r="Q126"/>
  <c r="Q140"/>
  <c r="Q136"/>
  <c r="Q141"/>
  <c r="Q137"/>
  <c r="Q125"/>
  <c r="Q142"/>
  <c r="Q138"/>
  <c r="Q134"/>
  <c r="Q130"/>
  <c r="Q127"/>
</calcChain>
</file>

<file path=xl/comments1.xml><?xml version="1.0" encoding="utf-8"?>
<comments xmlns="http://schemas.openxmlformats.org/spreadsheetml/2006/main">
  <authors>
    <author>Author</author>
  </authors>
  <commentList>
    <comment ref="AU57" authorId="0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INDtpc values are higher in low because the coefficients to MHI are negative.  
Explanation: Low income growth (cheaper labor) means industry is less likely to leave/will hire more people?</t>
        </r>
      </text>
    </comment>
  </commentList>
</comments>
</file>

<file path=xl/sharedStrings.xml><?xml version="1.0" encoding="utf-8"?>
<sst xmlns="http://schemas.openxmlformats.org/spreadsheetml/2006/main" count="3666" uniqueCount="392">
  <si>
    <t>.</t>
  </si>
  <si>
    <t>Select District/Zone Here:</t>
  </si>
  <si>
    <t>17</t>
  </si>
  <si>
    <t>RESt</t>
  </si>
  <si>
    <t>COMt</t>
  </si>
  <si>
    <t>INDt</t>
  </si>
  <si>
    <t>INTt</t>
  </si>
  <si>
    <t>Total COREt</t>
  </si>
  <si>
    <t>Baseload</t>
  </si>
  <si>
    <t>Peak</t>
  </si>
  <si>
    <t>REStpc</t>
  </si>
  <si>
    <t>COMtpc</t>
  </si>
  <si>
    <t>INDtpc</t>
  </si>
  <si>
    <t>RESc</t>
  </si>
  <si>
    <t>COMc</t>
  </si>
  <si>
    <t>INDc</t>
  </si>
  <si>
    <t>INTc</t>
  </si>
  <si>
    <t>Total COREc</t>
  </si>
  <si>
    <t>Capacity</t>
  </si>
  <si>
    <t>Aberdeen</t>
  </si>
  <si>
    <t>590</t>
  </si>
  <si>
    <t>Bellingham</t>
  </si>
  <si>
    <t>Bremerton</t>
  </si>
  <si>
    <t>Kennewick</t>
  </si>
  <si>
    <t>Longview</t>
  </si>
  <si>
    <t>Moses Lake</t>
  </si>
  <si>
    <t>Mount Vernon</t>
  </si>
  <si>
    <t>Walla Walla</t>
  </si>
  <si>
    <t>Wenatchee</t>
  </si>
  <si>
    <t>Yakima</t>
  </si>
  <si>
    <t>Sunnyside</t>
  </si>
  <si>
    <t>Baker</t>
  </si>
  <si>
    <t>Bend</t>
  </si>
  <si>
    <t>Ontario</t>
  </si>
  <si>
    <t>Pendleton</t>
  </si>
  <si>
    <t>WA</t>
  </si>
  <si>
    <t>587</t>
  </si>
  <si>
    <t>OR</t>
  </si>
  <si>
    <t>588</t>
  </si>
  <si>
    <t>SYSTEM TOTAL</t>
  </si>
  <si>
    <t>589</t>
  </si>
  <si>
    <t>ZONE10 - Sunnyside</t>
  </si>
  <si>
    <t>581</t>
  </si>
  <si>
    <t>ZONE11 - Yakima, Wenatchee</t>
  </si>
  <si>
    <t>580</t>
  </si>
  <si>
    <t>ZONE20 - Kennewick, Moses Lake</t>
  </si>
  <si>
    <t>582</t>
  </si>
  <si>
    <t>ZONE24 - Baker, Ontario</t>
  </si>
  <si>
    <t>586</t>
  </si>
  <si>
    <t>ZONE26 - Longview</t>
  </si>
  <si>
    <t>579</t>
  </si>
  <si>
    <t>ZONE30S - Aberdeen, Bremerton</t>
  </si>
  <si>
    <t>578</t>
  </si>
  <si>
    <t>ZONE30W - Bellingham, Mount Vernon</t>
  </si>
  <si>
    <t>577</t>
  </si>
  <si>
    <t>ZONEGTN - Bend</t>
  </si>
  <si>
    <t>585</t>
  </si>
  <si>
    <t>ZONEMEOR - Pendleton</t>
  </si>
  <si>
    <t>584</t>
  </si>
  <si>
    <t>ZONEMEWA - Walla Walla</t>
  </si>
  <si>
    <t>583</t>
  </si>
  <si>
    <t>Low</t>
  </si>
  <si>
    <t>Mid</t>
  </si>
  <si>
    <t>High</t>
  </si>
  <si>
    <t>Cascade Natural Gas
2012 IRP Demand Forecast Summary Tables</t>
  </si>
  <si>
    <t>Annual Requirements (Therms)</t>
  </si>
  <si>
    <t>Annual Change</t>
  </si>
  <si>
    <t>Medium</t>
  </si>
  <si>
    <t>Table 3-8</t>
  </si>
  <si>
    <t>Heating</t>
  </si>
  <si>
    <t>Total</t>
  </si>
  <si>
    <t>Med</t>
  </si>
  <si>
    <t>2010</t>
  </si>
  <si>
    <t>2012</t>
  </si>
  <si>
    <t>2015</t>
  </si>
  <si>
    <t>2013</t>
  </si>
  <si>
    <t>2020</t>
  </si>
  <si>
    <t>2014</t>
  </si>
  <si>
    <t>2025</t>
  </si>
  <si>
    <t>2030</t>
  </si>
  <si>
    <t>2016</t>
  </si>
  <si>
    <t>Deviation</t>
  </si>
  <si>
    <t>2017</t>
  </si>
  <si>
    <t>Table 3-10</t>
  </si>
  <si>
    <t>2018</t>
  </si>
  <si>
    <t>Rustbelt</t>
  </si>
  <si>
    <t>Sunbelt</t>
  </si>
  <si>
    <t>Table 3-9</t>
  </si>
  <si>
    <t>2019</t>
  </si>
  <si>
    <t>No Growth</t>
  </si>
  <si>
    <t>Best Guess</t>
  </si>
  <si>
    <t>Rapid Growth</t>
  </si>
  <si>
    <t>Residential</t>
  </si>
  <si>
    <t>Commercial</t>
  </si>
  <si>
    <t>Industrial</t>
  </si>
  <si>
    <t>293,024,407</t>
  </si>
  <si>
    <t>301,227,606</t>
  </si>
  <si>
    <t>2010 - 2015</t>
  </si>
  <si>
    <t>2021</t>
  </si>
  <si>
    <t>292,809,649</t>
  </si>
  <si>
    <t>345,566,178</t>
  </si>
  <si>
    <t>2015 - 2020</t>
  </si>
  <si>
    <t>2022</t>
  </si>
  <si>
    <t>296,954,537</t>
  </si>
  <si>
    <t>402,337,656</t>
  </si>
  <si>
    <t>2020 - 2025</t>
  </si>
  <si>
    <t>2023</t>
  </si>
  <si>
    <t>300,290,415</t>
  </si>
  <si>
    <t>467,086,224</t>
  </si>
  <si>
    <t>2025 - 2030</t>
  </si>
  <si>
    <t>2024</t>
  </si>
  <si>
    <t>303,256,614</t>
  </si>
  <si>
    <t>541,527,781</t>
  </si>
  <si>
    <t>2010 - 2030</t>
  </si>
  <si>
    <t>-</t>
  </si>
  <si>
    <t>2026</t>
  </si>
  <si>
    <t>2027</t>
  </si>
  <si>
    <t>2028</t>
  </si>
  <si>
    <t>2029</t>
  </si>
  <si>
    <t>2031</t>
  </si>
  <si>
    <t>2032</t>
  </si>
  <si>
    <t>Peak Day - Baseload</t>
  </si>
  <si>
    <t>Table 3-7</t>
  </si>
  <si>
    <t>Daily
Baseload</t>
  </si>
  <si>
    <t>Total Core Peak</t>
  </si>
  <si>
    <t>Base</t>
  </si>
  <si>
    <t>Annual</t>
  </si>
  <si>
    <t>Peak Therms</t>
  </si>
  <si>
    <t>Therm Usage by Class</t>
  </si>
  <si>
    <t>Summary tables for IRP text</t>
  </si>
  <si>
    <t>Table 3-1</t>
  </si>
  <si>
    <t>RES</t>
  </si>
  <si>
    <t>COM/IND</t>
  </si>
  <si>
    <t>COM</t>
  </si>
  <si>
    <t>IND</t>
  </si>
  <si>
    <t>System</t>
  </si>
  <si>
    <t>Table 3-2</t>
  </si>
  <si>
    <t>2010-2030</t>
  </si>
  <si>
    <t>Customer Count Forecast</t>
  </si>
  <si>
    <t>Table 3-3</t>
  </si>
  <si>
    <t>Table 3-6</t>
  </si>
  <si>
    <t>Table 3-4</t>
  </si>
  <si>
    <t>20-Year Load Growth</t>
  </si>
  <si>
    <t>Table 3-5</t>
  </si>
  <si>
    <t>Washington</t>
  </si>
  <si>
    <t>Oregon</t>
  </si>
  <si>
    <t>Zone 30-W Bellingham</t>
  </si>
  <si>
    <t>Zone 30-S Bremerton</t>
  </si>
  <si>
    <t>Zone 26 Longview</t>
  </si>
  <si>
    <t>Zone 11 Yakima</t>
  </si>
  <si>
    <t>Zone 10 Sunnyside</t>
  </si>
  <si>
    <t>Zone 20 Kennewick</t>
  </si>
  <si>
    <t>Zone ME-WA Walla Walla</t>
  </si>
  <si>
    <t>Zone ME-OR Pendleton</t>
  </si>
  <si>
    <t>Zone GTN Bend</t>
  </si>
  <si>
    <t>Zone 24 Baker</t>
  </si>
  <si>
    <t xml:space="preserve">  Total Therms Pct. Growth </t>
  </si>
  <si>
    <t xml:space="preserve">  Residential Therms</t>
  </si>
  <si>
    <t xml:space="preserve">  Commercial Therms</t>
  </si>
  <si>
    <t xml:space="preserve">  Industrial Therms</t>
  </si>
  <si>
    <t xml:space="preserve">  Ind., Inst., &amp; Cmcl. Interrup. Therms</t>
  </si>
  <si>
    <t xml:space="preserve">  Total Core Therms</t>
  </si>
  <si>
    <t xml:space="preserve">  Daily Baseload Therms</t>
  </si>
  <si>
    <t xml:space="preserve">  Peak Day Therms</t>
  </si>
  <si>
    <t xml:space="preserve">  Therms Per Residential Customer</t>
  </si>
  <si>
    <t xml:space="preserve">  Therms Per Commercial Customer</t>
  </si>
  <si>
    <t xml:space="preserve">  Therms Per Industrial Customer</t>
  </si>
  <si>
    <t xml:space="preserve">  Residential Customers</t>
  </si>
  <si>
    <t xml:space="preserve">  Commercial Customers</t>
  </si>
  <si>
    <t xml:space="preserve">  Industrial Customers</t>
  </si>
  <si>
    <t xml:space="preserve">  Interruptible Customers</t>
  </si>
  <si>
    <t xml:space="preserve">  Total Core Customers</t>
  </si>
  <si>
    <t>ZONE20 - Tri-Cities, Moses Lake</t>
  </si>
  <si>
    <t>ZONE24 - Baler, Huntington, Ontario</t>
  </si>
  <si>
    <t>ZONE26 - Kelso, Longview</t>
  </si>
  <si>
    <t>ZONE30S - Bremerton, Aberdeen</t>
  </si>
  <si>
    <t>ZONE30W</t>
  </si>
  <si>
    <t>ZONEGTN - Bend, Redmond</t>
  </si>
  <si>
    <t xml:space="preserve">  RESc Growth</t>
  </si>
  <si>
    <t xml:space="preserve">  COMc Growth</t>
  </si>
  <si>
    <t xml:space="preserve">  INDc Growth</t>
  </si>
  <si>
    <t xml:space="preserve">  RESt Growth</t>
  </si>
  <si>
    <t xml:space="preserve">  COMt Growth</t>
  </si>
  <si>
    <t xml:space="preserve">  INDt Growth</t>
  </si>
  <si>
    <t xml:space="preserve">  COMt+INDt Growth</t>
  </si>
  <si>
    <t>Peak Day Requirements</t>
  </si>
  <si>
    <t>Existing Capacity</t>
  </si>
  <si>
    <t>Other</t>
  </si>
  <si>
    <t>Surplus (Shortfall)</t>
  </si>
  <si>
    <t>Peak Day Therms</t>
  </si>
  <si>
    <t>Zone 10</t>
  </si>
  <si>
    <t>Zone 11</t>
  </si>
  <si>
    <t>Zone 20</t>
  </si>
  <si>
    <t>Zone 24</t>
  </si>
  <si>
    <t>Zone 26</t>
  </si>
  <si>
    <t>Zone 30-S</t>
  </si>
  <si>
    <t>Zone 30-W</t>
  </si>
  <si>
    <t>Zone GTN</t>
  </si>
  <si>
    <t>Zone ME-OR</t>
  </si>
  <si>
    <t>Zne ME-WA</t>
  </si>
  <si>
    <t>Peak Day Therms (000)</t>
  </si>
  <si>
    <t>Data comes from another sheet</t>
  </si>
  <si>
    <t>Calculation</t>
  </si>
  <si>
    <t>Summation</t>
  </si>
  <si>
    <t>Calculated with data from another sheet</t>
  </si>
  <si>
    <t>CNGC RES</t>
  </si>
  <si>
    <t>RESc LOW</t>
  </si>
  <si>
    <t>State</t>
  </si>
  <si>
    <t>Zone</t>
  </si>
  <si>
    <t>District</t>
  </si>
  <si>
    <t>30-S</t>
  </si>
  <si>
    <t>ABERDEEN</t>
  </si>
  <si>
    <t>30-W</t>
  </si>
  <si>
    <t>BELLINGHAM</t>
  </si>
  <si>
    <t>BREMERTON</t>
  </si>
  <si>
    <t>KENNEWICK</t>
  </si>
  <si>
    <t>LONGVIEW</t>
  </si>
  <si>
    <t>MOSES LAKE</t>
  </si>
  <si>
    <t>MOUNT VERNON</t>
  </si>
  <si>
    <t>SUNNYSIDE</t>
  </si>
  <si>
    <t>ME-WA</t>
  </si>
  <si>
    <t>WALLA WALLA</t>
  </si>
  <si>
    <t>WENATCHEE</t>
  </si>
  <si>
    <t>YAKIMA</t>
  </si>
  <si>
    <t>GTN</t>
  </si>
  <si>
    <t>BEND</t>
  </si>
  <si>
    <t>BAKER</t>
  </si>
  <si>
    <t>ONTARIO</t>
  </si>
  <si>
    <t>ME-OR</t>
  </si>
  <si>
    <t>PENDLETON</t>
  </si>
  <si>
    <t>RESc MID</t>
  </si>
  <si>
    <t>zone</t>
  </si>
  <si>
    <t>weather</t>
  </si>
  <si>
    <t>bell</t>
  </si>
  <si>
    <t>brem</t>
  </si>
  <si>
    <t>yak</t>
  </si>
  <si>
    <t>walla</t>
  </si>
  <si>
    <t>bend</t>
  </si>
  <si>
    <t>baker</t>
  </si>
  <si>
    <t xml:space="preserve"> </t>
  </si>
  <si>
    <t>pend</t>
  </si>
  <si>
    <t>RESc HIGH</t>
  </si>
  <si>
    <t>REStpc LOW</t>
  </si>
  <si>
    <t>REStpc MID</t>
  </si>
  <si>
    <t>REStpc HIGH</t>
  </si>
  <si>
    <t>THESE ARE FORMULA DRIVEN, DON'T EDIT THEM</t>
  </si>
  <si>
    <t>CUSTOMERS</t>
  </si>
  <si>
    <t>THERMS</t>
  </si>
  <si>
    <t>TPC</t>
  </si>
  <si>
    <t>CNGC COM</t>
  </si>
  <si>
    <t>MID</t>
  </si>
  <si>
    <t>HIGH</t>
  </si>
  <si>
    <t>COMtpc (Commerical Therms per Customer)</t>
  </si>
  <si>
    <t>COMtpc LOW</t>
  </si>
  <si>
    <t>COMtpc MID</t>
  </si>
  <si>
    <t>COMtpc HIGH</t>
  </si>
  <si>
    <t>COMt (Commercial Therms)</t>
  </si>
  <si>
    <t>COMt LOW</t>
  </si>
  <si>
    <t>MOSES LAKe</t>
  </si>
  <si>
    <t>COMt MID</t>
  </si>
  <si>
    <t>COMt HIGH</t>
  </si>
  <si>
    <t>CNGC IND</t>
  </si>
  <si>
    <t>INDc Low</t>
  </si>
  <si>
    <t>INDc Mid</t>
  </si>
  <si>
    <t>INDc High</t>
  </si>
  <si>
    <t>INDt LOW</t>
  </si>
  <si>
    <t>IND t MID</t>
  </si>
  <si>
    <t>INDt HIGH</t>
  </si>
  <si>
    <t>Town</t>
  </si>
  <si>
    <t>County</t>
  </si>
  <si>
    <t>Othello</t>
  </si>
  <si>
    <t>Adams, WA</t>
  </si>
  <si>
    <t>Baker, OR</t>
  </si>
  <si>
    <t>Huntington</t>
  </si>
  <si>
    <t>Finley</t>
  </si>
  <si>
    <t>Benton, WA</t>
  </si>
  <si>
    <t>Prosser</t>
  </si>
  <si>
    <t>Richland</t>
  </si>
  <si>
    <t>Chelan, WA</t>
  </si>
  <si>
    <t>Castle Rock</t>
  </si>
  <si>
    <t>Cowlitz, WA</t>
  </si>
  <si>
    <t>Kalama</t>
  </si>
  <si>
    <t>Kelso</t>
  </si>
  <si>
    <t>Values</t>
  </si>
  <si>
    <t>Row Labels</t>
  </si>
  <si>
    <t>PEAK</t>
  </si>
  <si>
    <t>BASE</t>
  </si>
  <si>
    <t>Woodland</t>
  </si>
  <si>
    <t>Prineville</t>
  </si>
  <si>
    <t>Crook, OR</t>
  </si>
  <si>
    <t>Deschutes, OR</t>
  </si>
  <si>
    <t>Lapine</t>
  </si>
  <si>
    <t>Redmond</t>
  </si>
  <si>
    <t>Sunriver</t>
  </si>
  <si>
    <t>East Wenatchee</t>
  </si>
  <si>
    <t>Douglas, WA</t>
  </si>
  <si>
    <t>Pasco</t>
  </si>
  <si>
    <t>Franklin, WA</t>
  </si>
  <si>
    <t>Grant, WA</t>
  </si>
  <si>
    <t>Quincy</t>
  </si>
  <si>
    <t>Grays Harbor, WA</t>
  </si>
  <si>
    <t>Elma</t>
  </si>
  <si>
    <t>Hoquiam</t>
  </si>
  <si>
    <t>McCleary</t>
  </si>
  <si>
    <t>(blank)</t>
  </si>
  <si>
    <t>Montesano</t>
  </si>
  <si>
    <t>Camano Island</t>
  </si>
  <si>
    <t>Island, WA</t>
  </si>
  <si>
    <t>Oak Harbor</t>
  </si>
  <si>
    <t>Grand Total</t>
  </si>
  <si>
    <t>Madras</t>
  </si>
  <si>
    <t>Jefferson, OR</t>
  </si>
  <si>
    <t>Metolius</t>
  </si>
  <si>
    <t>Kitsap, WA</t>
  </si>
  <si>
    <t>Chico</t>
  </si>
  <si>
    <t>Gorst</t>
  </si>
  <si>
    <t>Keyport</t>
  </si>
  <si>
    <t>Manchester</t>
  </si>
  <si>
    <t>Port Orchard</t>
  </si>
  <si>
    <t>Poulsbo</t>
  </si>
  <si>
    <t>Silverdale</t>
  </si>
  <si>
    <t>Chemult</t>
  </si>
  <si>
    <t>Klamath, OR</t>
  </si>
  <si>
    <t>Crescent</t>
  </si>
  <si>
    <t>Gilchrist</t>
  </si>
  <si>
    <t>Nyssa</t>
  </si>
  <si>
    <t>Malhuer, OR</t>
  </si>
  <si>
    <t>Vale</t>
  </si>
  <si>
    <t>Belfair</t>
  </si>
  <si>
    <t>Mason, WA</t>
  </si>
  <si>
    <t>Shelton</t>
  </si>
  <si>
    <t>Boardman</t>
  </si>
  <si>
    <t>Morrow, OR</t>
  </si>
  <si>
    <t>Irrigon</t>
  </si>
  <si>
    <t>Anacortes</t>
  </si>
  <si>
    <t>Skagit, WA</t>
  </si>
  <si>
    <t>Burlington</t>
  </si>
  <si>
    <t>La Conner</t>
  </si>
  <si>
    <t>Sedro Woolley</t>
  </si>
  <si>
    <t>Arlington</t>
  </si>
  <si>
    <t>Snohomish, WA</t>
  </si>
  <si>
    <t>Marysville</t>
  </si>
  <si>
    <t>Stanwood</t>
  </si>
  <si>
    <t>Athena</t>
  </si>
  <si>
    <t>Umatilla, OR</t>
  </si>
  <si>
    <t>Hermiston</t>
  </si>
  <si>
    <t>Milton-Freewater</t>
  </si>
  <si>
    <t>Mission</t>
  </si>
  <si>
    <t>Pilot Rock</t>
  </si>
  <si>
    <t>Stanfield</t>
  </si>
  <si>
    <t>Umatilla</t>
  </si>
  <si>
    <t>Weston</t>
  </si>
  <si>
    <t>Burbank</t>
  </si>
  <si>
    <t>Walla Walla, WA</t>
  </si>
  <si>
    <t>College Place</t>
  </si>
  <si>
    <t>Acme</t>
  </si>
  <si>
    <t>Whatcom, WA</t>
  </si>
  <si>
    <t>Blaine</t>
  </si>
  <si>
    <t>Deming</t>
  </si>
  <si>
    <t>Everson</t>
  </si>
  <si>
    <t>Ferndale</t>
  </si>
  <si>
    <t>Lawrence</t>
  </si>
  <si>
    <t>Lynden</t>
  </si>
  <si>
    <t>Nooksack</t>
  </si>
  <si>
    <t>Sumas</t>
  </si>
  <si>
    <t>Grandview</t>
  </si>
  <si>
    <t>Yakima, WA</t>
  </si>
  <si>
    <t>Granger</t>
  </si>
  <si>
    <t>Moxee</t>
  </si>
  <si>
    <t>Selah</t>
  </si>
  <si>
    <t>Toppenish</t>
  </si>
  <si>
    <t>Union Gap</t>
  </si>
  <si>
    <t>Wapato</t>
  </si>
  <si>
    <t>Zillah</t>
  </si>
  <si>
    <t>Peak and Baseload as calculated in Daily Forecasting</t>
  </si>
  <si>
    <t>Based on a prediction for 1/4/2010</t>
  </si>
  <si>
    <t>Based on a prediction for 8/1/2010</t>
  </si>
  <si>
    <t>Weather zone</t>
  </si>
  <si>
    <t>DDs</t>
  </si>
  <si>
    <t>System:</t>
  </si>
  <si>
    <t>City</t>
  </si>
  <si>
    <t>Flow</t>
  </si>
  <si>
    <t>Lyden</t>
  </si>
  <si>
    <t>BurbankPasco</t>
  </si>
  <si>
    <t>NyssaOntario</t>
  </si>
  <si>
    <t>Cascade Natural Gas
2012 IRP Demand Forecast
Medium Scenario</t>
  </si>
  <si>
    <t>Cascade Natural Gas
2012 IRP Demand Forecast
Low Scenario</t>
  </si>
  <si>
    <t>Cascade Natural Gas
2012 IRP Demand Forecast
High Scenario</t>
  </si>
  <si>
    <t>Factored Peak Day</t>
  </si>
  <si>
    <t>Factored Baseload</t>
  </si>
  <si>
    <t>Factored Annual</t>
  </si>
  <si>
    <t>Customers</t>
  </si>
</sst>
</file>

<file path=xl/styles.xml><?xml version="1.0" encoding="utf-8"?>
<styleSheet xmlns="http://schemas.openxmlformats.org/spreadsheetml/2006/main">
  <numFmts count="36">
    <numFmt numFmtId="5" formatCode="&quot;$&quot;#,##0_);\(&quot;$&quot;#,##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00%"/>
    <numFmt numFmtId="166" formatCode="0.0%"/>
    <numFmt numFmtId="167" formatCode="_(* #,##0.000000_);_(* \(#,##0.000000\);_(* &quot;-&quot;??_);_(@_)"/>
    <numFmt numFmtId="168" formatCode="0.0000"/>
    <numFmt numFmtId="169" formatCode="0.00\ "/>
    <numFmt numFmtId="170" formatCode="_-* ###0_-;\(###0\);_-* &quot;–&quot;_-;_-@_-"/>
    <numFmt numFmtId="171" formatCode="_-* #,###_-;\(#,###\);_-* &quot;–&quot;_-;_-@_-"/>
    <numFmt numFmtId="172" formatCode="_-\ #,##0.0_-;\(#,##0.0\);_-* &quot;–&quot;_-;_-@_-"/>
    <numFmt numFmtId="173" formatCode="0.0"/>
    <numFmt numFmtId="174" formatCode="0.000_)"/>
    <numFmt numFmtId="175" formatCode="_-* #,##0.00_-;\-* #,##0.00_-;_-* &quot;-&quot;??_-;_-@_-"/>
    <numFmt numFmtId="176" formatCode="0.0_)"/>
    <numFmt numFmtId="177" formatCode="#,##0.0"/>
    <numFmt numFmtId="178" formatCode="&quot;$&quot;#,##0\ ;\(&quot;$&quot;#,##0\)"/>
    <numFmt numFmtId="179" formatCode="m/d/yy\ h:mm"/>
    <numFmt numFmtId="180" formatCode="0.00\ ;\-0.00\ ;&quot;- &quot;"/>
    <numFmt numFmtId="181" formatCode="#,##0_);\(#,##0\);&quot;–&quot;_;&quot;&quot;"/>
    <numFmt numFmtId="182" formatCode="#,##0\ &quot;Pts&quot;;[Red]\-#,##0\ &quot;Pts&quot;"/>
    <numFmt numFmtId="183" formatCode="mmm\-yyyy"/>
    <numFmt numFmtId="184" formatCode="0.00_)"/>
    <numFmt numFmtId="185" formatCode="#,##0_);\-#,##0_);\-_)"/>
    <numFmt numFmtId="186" formatCode="#,##0.00_);\-#,##0.00_);\-_)"/>
    <numFmt numFmtId="187" formatCode="#,##0.0_);\(#,##0.0\)"/>
    <numFmt numFmtId="188" formatCode="#,##0.0_);\-#,##0.0_);\-_)"/>
    <numFmt numFmtId="189" formatCode="mmm\ dd\,\ yyyy"/>
    <numFmt numFmtId="190" formatCode="yyyy"/>
    <numFmt numFmtId="191" formatCode="#,##0;\(#,##0\);\–;@"/>
    <numFmt numFmtId="192" formatCode="#,##0_);\(#,##0\);\–_);@_)"/>
    <numFmt numFmtId="193" formatCode="0_);\-0_);\-_);@_)"/>
    <numFmt numFmtId="194" formatCode="0_)"/>
  </numFmts>
  <fonts count="11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sz val="30"/>
      <color theme="1"/>
      <name val="Calibri"/>
      <family val="2"/>
      <scheme val="minor"/>
    </font>
    <font>
      <sz val="3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10"/>
      <name val="Calibri"/>
      <family val="2"/>
      <scheme val="minor"/>
    </font>
    <font>
      <sz val="12"/>
      <name val="Arial Narrow"/>
      <family val="2"/>
    </font>
    <font>
      <sz val="3"/>
      <name val="Calibri"/>
      <family val="2"/>
      <scheme val="minor"/>
    </font>
    <font>
      <sz val="12"/>
      <name val="Calibri"/>
      <family val="2"/>
      <scheme val="minor"/>
    </font>
    <font>
      <b/>
      <sz val="24"/>
      <color theme="1" tint="4.9989318521683403E-2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4"/>
      <color theme="1"/>
      <name val="Arial Narrow"/>
      <family val="2"/>
    </font>
    <font>
      <sz val="10"/>
      <color theme="1"/>
      <name val="Arial Narrow"/>
      <family val="2"/>
    </font>
    <font>
      <sz val="12"/>
      <color theme="1"/>
      <name val="Arial Narrow"/>
      <family val="2"/>
    </font>
    <font>
      <b/>
      <sz val="12"/>
      <color theme="1"/>
      <name val="Arial Narrow"/>
      <family val="2"/>
    </font>
    <font>
      <b/>
      <sz val="12"/>
      <name val="Arial Narrow"/>
      <family val="2"/>
    </font>
    <font>
      <sz val="10"/>
      <name val="Arial Narrow"/>
      <family val="2"/>
    </font>
    <font>
      <b/>
      <sz val="10"/>
      <name val="Arial Narrow"/>
      <family val="2"/>
    </font>
    <font>
      <b/>
      <sz val="12"/>
      <color indexed="20"/>
      <name val="Arial Narrow"/>
      <family val="2"/>
    </font>
    <font>
      <sz val="10"/>
      <name val="Times New Roman"/>
      <family val="1"/>
    </font>
    <font>
      <b/>
      <sz val="12"/>
      <color theme="1"/>
      <name val="Arial"/>
      <family val="2"/>
    </font>
    <font>
      <sz val="9"/>
      <color theme="1"/>
      <name val="Calibri"/>
      <family val="2"/>
      <scheme val="minor"/>
    </font>
    <font>
      <sz val="9"/>
      <name val="Times New Roman"/>
      <family val="1"/>
    </font>
    <font>
      <b/>
      <sz val="12"/>
      <color theme="0"/>
      <name val="Arial"/>
      <family val="2"/>
    </font>
    <font>
      <b/>
      <sz val="12"/>
      <color indexed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color indexed="8"/>
      <name val="Arial"/>
      <family val="2"/>
    </font>
    <font>
      <sz val="10"/>
      <color indexed="8"/>
      <name val="Calibri"/>
      <family val="2"/>
    </font>
    <font>
      <sz val="11"/>
      <name val="Calibri"/>
      <family val="2"/>
      <scheme val="minor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2"/>
      <color indexed="13"/>
      <name val="Arial"/>
      <family val="2"/>
    </font>
    <font>
      <sz val="8"/>
      <color indexed="13"/>
      <name val="Arial"/>
      <family val="2"/>
    </font>
    <font>
      <sz val="8"/>
      <name val="Arial"/>
      <family val="2"/>
    </font>
    <font>
      <b/>
      <sz val="8"/>
      <color indexed="57"/>
      <name val="Arial"/>
      <family val="2"/>
    </font>
    <font>
      <sz val="6.5"/>
      <name val="Arial"/>
      <family val="2"/>
    </font>
    <font>
      <b/>
      <sz val="8"/>
      <name val="Arial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9"/>
      <color indexed="18"/>
      <name val="Arial"/>
      <family val="2"/>
    </font>
    <font>
      <sz val="11"/>
      <name val="Tms Rmn"/>
    </font>
    <font>
      <i/>
      <sz val="9"/>
      <name val="MS Sans Serif"/>
      <family val="2"/>
    </font>
    <font>
      <b/>
      <sz val="14"/>
      <color indexed="8"/>
      <name val="Arial"/>
      <family val="2"/>
    </font>
    <font>
      <i/>
      <sz val="11"/>
      <color indexed="23"/>
      <name val="Calibri"/>
      <family val="2"/>
    </font>
    <font>
      <sz val="14"/>
      <color indexed="32"/>
      <name val="Times New Roman"/>
      <family val="1"/>
    </font>
    <font>
      <b/>
      <sz val="8"/>
      <color indexed="18"/>
      <name val="Arial"/>
      <family val="2"/>
    </font>
    <font>
      <sz val="8"/>
      <color indexed="50"/>
      <name val="Arial"/>
      <family val="2"/>
    </font>
    <font>
      <sz val="8"/>
      <color indexed="57"/>
      <name val="Arial"/>
      <family val="2"/>
    </font>
    <font>
      <sz val="6"/>
      <name val="Arial"/>
      <family val="2"/>
    </font>
    <font>
      <vertAlign val="superscript"/>
      <sz val="8"/>
      <color indexed="57"/>
      <name val="Arial"/>
      <family val="2"/>
    </font>
    <font>
      <b/>
      <sz val="7.5"/>
      <color indexed="57"/>
      <name val="Arial"/>
      <family val="2"/>
    </font>
    <font>
      <sz val="11"/>
      <color indexed="17"/>
      <name val="Calibri"/>
      <family val="2"/>
    </font>
    <font>
      <sz val="9"/>
      <color indexed="13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Arial"/>
      <family val="2"/>
    </font>
    <font>
      <u/>
      <sz val="8.5"/>
      <color indexed="12"/>
      <name val="Arial"/>
      <family val="2"/>
    </font>
    <font>
      <sz val="7"/>
      <name val="FruteLight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0"/>
      <name val="MS Sans Serif"/>
      <family val="2"/>
    </font>
    <font>
      <sz val="11"/>
      <color indexed="60"/>
      <name val="Calibri"/>
      <family val="2"/>
    </font>
    <font>
      <b/>
      <i/>
      <sz val="16"/>
      <name val="Helv"/>
    </font>
    <font>
      <sz val="12"/>
      <name val="Arial"/>
      <family val="2"/>
    </font>
    <font>
      <sz val="10"/>
      <name val="Verdana"/>
      <family val="2"/>
    </font>
    <font>
      <b/>
      <sz val="11"/>
      <color indexed="63"/>
      <name val="Calibri"/>
      <family val="2"/>
    </font>
    <font>
      <sz val="8"/>
      <color indexed="32"/>
      <name val="Arial"/>
      <family val="2"/>
    </font>
    <font>
      <b/>
      <sz val="11"/>
      <color indexed="9"/>
      <name val="Arial"/>
      <family val="2"/>
    </font>
    <font>
      <b/>
      <sz val="8"/>
      <name val="HelveticaNeue Condensed"/>
      <family val="2"/>
    </font>
    <font>
      <b/>
      <sz val="8"/>
      <name val="HelveticaNeue Condensed"/>
    </font>
    <font>
      <sz val="8"/>
      <name val="HelveticaNeue LightCond"/>
      <family val="2"/>
    </font>
    <font>
      <sz val="8"/>
      <color indexed="17"/>
      <name val="HelveticaNeue LightCond"/>
      <family val="2"/>
    </font>
    <font>
      <sz val="10"/>
      <name val="Tms Rmn"/>
    </font>
    <font>
      <b/>
      <sz val="10"/>
      <color indexed="9"/>
      <name val="Arial"/>
      <family val="2"/>
    </font>
    <font>
      <b/>
      <sz val="12"/>
      <color indexed="18"/>
      <name val="Arial"/>
      <family val="2"/>
    </font>
    <font>
      <b/>
      <sz val="12"/>
      <name val="Arial"/>
      <family val="2"/>
    </font>
    <font>
      <b/>
      <sz val="7"/>
      <name val="Arial"/>
      <family val="2"/>
    </font>
    <font>
      <sz val="9"/>
      <color indexed="29"/>
      <name val="Arial"/>
      <family val="2"/>
    </font>
    <font>
      <i/>
      <sz val="8.5"/>
      <color indexed="29"/>
      <name val="Arial"/>
      <family val="2"/>
    </font>
    <font>
      <b/>
      <sz val="10"/>
      <color indexed="29"/>
      <name val="Arial"/>
      <family val="2"/>
    </font>
    <font>
      <b/>
      <sz val="9"/>
      <color indexed="29"/>
      <name val="Arial"/>
      <family val="2"/>
    </font>
    <font>
      <b/>
      <sz val="10"/>
      <color indexed="19"/>
      <name val="Arial"/>
      <family val="2"/>
    </font>
    <font>
      <b/>
      <sz val="18"/>
      <color indexed="56"/>
      <name val="Cambria"/>
      <family val="2"/>
    </font>
    <font>
      <b/>
      <sz val="9"/>
      <name val="Arial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8"/>
      <name val="Arial"/>
      <family val="2"/>
    </font>
    <font>
      <b/>
      <i/>
      <sz val="14"/>
      <color indexed="48"/>
      <name val="Arial"/>
      <family val="2"/>
    </font>
  </fonts>
  <fills count="8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3999450666829432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00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38"/>
        <bgColor indexed="64"/>
      </patternFill>
    </fill>
    <fill>
      <patternFill patternType="solid">
        <fgColor indexed="32"/>
        <bgColor indexed="6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3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31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63"/>
        <bgColor indexed="8"/>
      </patternFill>
    </fill>
    <fill>
      <patternFill patternType="gray125">
        <fgColor indexed="8"/>
        <bgColor indexed="13"/>
      </patternFill>
    </fill>
    <fill>
      <patternFill patternType="solid">
        <fgColor indexed="18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9"/>
        <bgColor indexed="64"/>
      </patternFill>
    </fill>
  </fills>
  <borders count="7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medium">
        <color theme="1"/>
      </left>
      <right/>
      <top style="medium">
        <color theme="1"/>
      </top>
      <bottom style="medium">
        <color theme="1"/>
      </bottom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 style="medium">
        <color theme="1"/>
      </right>
      <top style="medium">
        <color theme="1"/>
      </top>
      <bottom style="medium">
        <color theme="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medium">
        <color indexed="64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theme="0"/>
      </left>
      <right style="medium">
        <color indexed="64"/>
      </right>
      <top style="thin">
        <color theme="0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theme="0"/>
      </bottom>
      <diagonal/>
    </border>
    <border>
      <left/>
      <right style="medium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medium">
        <color indexed="64"/>
      </top>
      <bottom style="thin">
        <color theme="0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/>
      <bottom style="medium">
        <color indexed="39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8"/>
      </left>
      <right/>
      <top/>
      <bottom style="thin">
        <color indexed="2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46007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9" fontId="1" fillId="0" borderId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9" fillId="0" borderId="0"/>
    <xf numFmtId="49" fontId="1" fillId="0" borderId="0"/>
    <xf numFmtId="49" fontId="1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3" fillId="5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3" fillId="50" borderId="0" applyNumberFormat="0" applyBorder="0" applyAlignment="0" applyProtection="0"/>
    <xf numFmtId="0" fontId="52" fillId="10" borderId="0" applyNumberFormat="0" applyBorder="0" applyAlignment="0" applyProtection="0"/>
    <xf numFmtId="0" fontId="53" fillId="5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3" fillId="51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3" fillId="51" borderId="0" applyNumberFormat="0" applyBorder="0" applyAlignment="0" applyProtection="0"/>
    <xf numFmtId="0" fontId="52" fillId="14" borderId="0" applyNumberFormat="0" applyBorder="0" applyAlignment="0" applyProtection="0"/>
    <xf numFmtId="0" fontId="53" fillId="51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3" fillId="52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3" fillId="52" borderId="0" applyNumberFormat="0" applyBorder="0" applyAlignment="0" applyProtection="0"/>
    <xf numFmtId="0" fontId="52" fillId="18" borderId="0" applyNumberFormat="0" applyBorder="0" applyAlignment="0" applyProtection="0"/>
    <xf numFmtId="0" fontId="53" fillId="5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3" fillId="53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3" fillId="53" borderId="0" applyNumberFormat="0" applyBorder="0" applyAlignment="0" applyProtection="0"/>
    <xf numFmtId="0" fontId="52" fillId="22" borderId="0" applyNumberFormat="0" applyBorder="0" applyAlignment="0" applyProtection="0"/>
    <xf numFmtId="0" fontId="53" fillId="53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3" fillId="54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3" fillId="54" borderId="0" applyNumberFormat="0" applyBorder="0" applyAlignment="0" applyProtection="0"/>
    <xf numFmtId="0" fontId="52" fillId="26" borderId="0" applyNumberFormat="0" applyBorder="0" applyAlignment="0" applyProtection="0"/>
    <xf numFmtId="0" fontId="53" fillId="5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3" fillId="55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3" fillId="55" borderId="0" applyNumberFormat="0" applyBorder="0" applyAlignment="0" applyProtection="0"/>
    <xf numFmtId="0" fontId="52" fillId="30" borderId="0" applyNumberFormat="0" applyBorder="0" applyAlignment="0" applyProtection="0"/>
    <xf numFmtId="0" fontId="53" fillId="5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3" fillId="56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3" fillId="56" borderId="0" applyNumberFormat="0" applyBorder="0" applyAlignment="0" applyProtection="0"/>
    <xf numFmtId="0" fontId="52" fillId="11" borderId="0" applyNumberFormat="0" applyBorder="0" applyAlignment="0" applyProtection="0"/>
    <xf numFmtId="0" fontId="53" fillId="5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3" fillId="57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3" fillId="57" borderId="0" applyNumberFormat="0" applyBorder="0" applyAlignment="0" applyProtection="0"/>
    <xf numFmtId="0" fontId="52" fillId="15" borderId="0" applyNumberFormat="0" applyBorder="0" applyAlignment="0" applyProtection="0"/>
    <xf numFmtId="0" fontId="53" fillId="5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3" fillId="58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3" fillId="58" borderId="0" applyNumberFormat="0" applyBorder="0" applyAlignment="0" applyProtection="0"/>
    <xf numFmtId="0" fontId="52" fillId="19" borderId="0" applyNumberFormat="0" applyBorder="0" applyAlignment="0" applyProtection="0"/>
    <xf numFmtId="0" fontId="53" fillId="5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3" fillId="5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3" fillId="53" borderId="0" applyNumberFormat="0" applyBorder="0" applyAlignment="0" applyProtection="0"/>
    <xf numFmtId="0" fontId="52" fillId="23" borderId="0" applyNumberFormat="0" applyBorder="0" applyAlignment="0" applyProtection="0"/>
    <xf numFmtId="0" fontId="53" fillId="5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3" fillId="56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3" fillId="56" borderId="0" applyNumberFormat="0" applyBorder="0" applyAlignment="0" applyProtection="0"/>
    <xf numFmtId="0" fontId="52" fillId="27" borderId="0" applyNumberFormat="0" applyBorder="0" applyAlignment="0" applyProtection="0"/>
    <xf numFmtId="0" fontId="53" fillId="5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3" fillId="59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3" fillId="59" borderId="0" applyNumberFormat="0" applyBorder="0" applyAlignment="0" applyProtection="0"/>
    <xf numFmtId="0" fontId="52" fillId="31" borderId="0" applyNumberFormat="0" applyBorder="0" applyAlignment="0" applyProtection="0"/>
    <xf numFmtId="0" fontId="53" fillId="5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16" fillId="12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16" fillId="16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16" fillId="20" borderId="0" applyNumberFormat="0" applyBorder="0" applyAlignment="0" applyProtection="0"/>
    <xf numFmtId="0" fontId="54" fillId="61" borderId="0" applyNumberFormat="0" applyBorder="0" applyAlignment="0" applyProtection="0"/>
    <xf numFmtId="0" fontId="54" fillId="61" borderId="0" applyNumberFormat="0" applyBorder="0" applyAlignment="0" applyProtection="0"/>
    <xf numFmtId="0" fontId="54" fillId="61" borderId="0" applyNumberFormat="0" applyBorder="0" applyAlignment="0" applyProtection="0"/>
    <xf numFmtId="0" fontId="16" fillId="24" borderId="0" applyNumberFormat="0" applyBorder="0" applyAlignment="0" applyProtection="0"/>
    <xf numFmtId="0" fontId="54" fillId="62" borderId="0" applyNumberFormat="0" applyBorder="0" applyAlignment="0" applyProtection="0"/>
    <xf numFmtId="0" fontId="54" fillId="62" borderId="0" applyNumberFormat="0" applyBorder="0" applyAlignment="0" applyProtection="0"/>
    <xf numFmtId="0" fontId="54" fillId="62" borderId="0" applyNumberFormat="0" applyBorder="0" applyAlignment="0" applyProtection="0"/>
    <xf numFmtId="0" fontId="16" fillId="28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16" fillId="32" borderId="0" applyNumberFormat="0" applyBorder="0" applyAlignment="0" applyProtection="0"/>
    <xf numFmtId="0" fontId="54" fillId="64" borderId="0" applyNumberFormat="0" applyBorder="0" applyAlignment="0" applyProtection="0"/>
    <xf numFmtId="0" fontId="54" fillId="64" borderId="0" applyNumberFormat="0" applyBorder="0" applyAlignment="0" applyProtection="0"/>
    <xf numFmtId="0" fontId="54" fillId="64" borderId="0" applyNumberFormat="0" applyBorder="0" applyAlignment="0" applyProtection="0"/>
    <xf numFmtId="0" fontId="16" fillId="9" borderId="0" applyNumberFormat="0" applyBorder="0" applyAlignment="0" applyProtection="0"/>
    <xf numFmtId="0" fontId="54" fillId="65" borderId="0" applyNumberFormat="0" applyBorder="0" applyAlignment="0" applyProtection="0"/>
    <xf numFmtId="0" fontId="54" fillId="65" borderId="0" applyNumberFormat="0" applyBorder="0" applyAlignment="0" applyProtection="0"/>
    <xf numFmtId="0" fontId="54" fillId="65" borderId="0" applyNumberFormat="0" applyBorder="0" applyAlignment="0" applyProtection="0"/>
    <xf numFmtId="0" fontId="16" fillId="13" borderId="0" applyNumberFormat="0" applyBorder="0" applyAlignment="0" applyProtection="0"/>
    <xf numFmtId="0" fontId="54" fillId="66" borderId="0" applyNumberFormat="0" applyBorder="0" applyAlignment="0" applyProtection="0"/>
    <xf numFmtId="0" fontId="54" fillId="66" borderId="0" applyNumberFormat="0" applyBorder="0" applyAlignment="0" applyProtection="0"/>
    <xf numFmtId="0" fontId="54" fillId="66" borderId="0" applyNumberFormat="0" applyBorder="0" applyAlignment="0" applyProtection="0"/>
    <xf numFmtId="0" fontId="16" fillId="17" borderId="0" applyNumberFormat="0" applyBorder="0" applyAlignment="0" applyProtection="0"/>
    <xf numFmtId="0" fontId="54" fillId="61" borderId="0" applyNumberFormat="0" applyBorder="0" applyAlignment="0" applyProtection="0"/>
    <xf numFmtId="0" fontId="54" fillId="61" borderId="0" applyNumberFormat="0" applyBorder="0" applyAlignment="0" applyProtection="0"/>
    <xf numFmtId="0" fontId="54" fillId="61" borderId="0" applyNumberFormat="0" applyBorder="0" applyAlignment="0" applyProtection="0"/>
    <xf numFmtId="0" fontId="16" fillId="21" borderId="0" applyNumberFormat="0" applyBorder="0" applyAlignment="0" applyProtection="0"/>
    <xf numFmtId="0" fontId="54" fillId="62" borderId="0" applyNumberFormat="0" applyBorder="0" applyAlignment="0" applyProtection="0"/>
    <xf numFmtId="0" fontId="54" fillId="62" borderId="0" applyNumberFormat="0" applyBorder="0" applyAlignment="0" applyProtection="0"/>
    <xf numFmtId="0" fontId="54" fillId="62" borderId="0" applyNumberFormat="0" applyBorder="0" applyAlignment="0" applyProtection="0"/>
    <xf numFmtId="0" fontId="16" fillId="25" borderId="0" applyNumberFormat="0" applyBorder="0" applyAlignment="0" applyProtection="0"/>
    <xf numFmtId="0" fontId="54" fillId="67" borderId="0" applyNumberFormat="0" applyBorder="0" applyAlignment="0" applyProtection="0"/>
    <xf numFmtId="0" fontId="54" fillId="67" borderId="0" applyNumberFormat="0" applyBorder="0" applyAlignment="0" applyProtection="0"/>
    <xf numFmtId="0" fontId="54" fillId="67" borderId="0" applyNumberFormat="0" applyBorder="0" applyAlignment="0" applyProtection="0"/>
    <xf numFmtId="0" fontId="16" fillId="29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6" fillId="3" borderId="0" applyNumberFormat="0" applyBorder="0" applyAlignment="0" applyProtection="0"/>
    <xf numFmtId="169" fontId="56" fillId="68" borderId="29" applyNumberFormat="0" applyBorder="0" applyAlignment="0">
      <alignment horizontal="centerContinuous" vertical="center"/>
      <protection hidden="1"/>
    </xf>
    <xf numFmtId="1" fontId="57" fillId="69" borderId="60" applyNumberFormat="0" applyBorder="0" applyAlignment="0">
      <alignment horizontal="center" vertical="top" wrapText="1"/>
      <protection hidden="1"/>
    </xf>
    <xf numFmtId="0" fontId="58" fillId="0" borderId="0">
      <alignment vertical="center"/>
    </xf>
    <xf numFmtId="0" fontId="59" fillId="0" borderId="61">
      <alignment horizontal="left" vertical="center"/>
    </xf>
    <xf numFmtId="170" fontId="60" fillId="0" borderId="0">
      <alignment horizontal="right" vertical="center"/>
    </xf>
    <xf numFmtId="171" fontId="58" fillId="0" borderId="0">
      <alignment horizontal="right" vertical="center"/>
    </xf>
    <xf numFmtId="171" fontId="59" fillId="0" borderId="0">
      <alignment horizontal="right" vertical="center"/>
    </xf>
    <xf numFmtId="172" fontId="58" fillId="0" borderId="0" applyFont="0" applyFill="0" applyBorder="0" applyAlignment="0" applyProtection="0">
      <alignment horizontal="right"/>
    </xf>
    <xf numFmtId="0" fontId="61" fillId="0" borderId="0">
      <alignment vertical="center"/>
    </xf>
    <xf numFmtId="0" fontId="62" fillId="70" borderId="62" applyNumberFormat="0" applyAlignment="0" applyProtection="0"/>
    <xf numFmtId="0" fontId="62" fillId="70" borderId="62" applyNumberFormat="0" applyAlignment="0" applyProtection="0"/>
    <xf numFmtId="0" fontId="62" fillId="70" borderId="62" applyNumberFormat="0" applyAlignment="0" applyProtection="0"/>
    <xf numFmtId="0" fontId="10" fillId="6" borderId="4" applyNumberFormat="0" applyAlignment="0" applyProtection="0"/>
    <xf numFmtId="0" fontId="63" fillId="71" borderId="63" applyNumberFormat="0" applyAlignment="0" applyProtection="0"/>
    <xf numFmtId="0" fontId="63" fillId="71" borderId="63" applyNumberFormat="0" applyAlignment="0" applyProtection="0"/>
    <xf numFmtId="0" fontId="63" fillId="71" borderId="63" applyNumberFormat="0" applyAlignment="0" applyProtection="0"/>
    <xf numFmtId="0" fontId="12" fillId="7" borderId="7" applyNumberFormat="0" applyAlignment="0" applyProtection="0"/>
    <xf numFmtId="1" fontId="64" fillId="0" borderId="47">
      <alignment vertical="top"/>
    </xf>
    <xf numFmtId="173" fontId="61" fillId="0" borderId="0" applyBorder="0">
      <alignment horizontal="right"/>
    </xf>
    <xf numFmtId="173" fontId="61" fillId="0" borderId="15" applyAlignment="0">
      <alignment horizontal="right"/>
    </xf>
    <xf numFmtId="174" fontId="65" fillId="0" borderId="0"/>
    <xf numFmtId="174" fontId="65" fillId="0" borderId="0"/>
    <xf numFmtId="174" fontId="65" fillId="0" borderId="0"/>
    <xf numFmtId="174" fontId="65" fillId="0" borderId="0"/>
    <xf numFmtId="174" fontId="65" fillId="0" borderId="0"/>
    <xf numFmtId="174" fontId="65" fillId="0" borderId="0"/>
    <xf numFmtId="174" fontId="65" fillId="0" borderId="0"/>
    <xf numFmtId="174" fontId="65" fillId="0" borderId="0"/>
    <xf numFmtId="43" fontId="52" fillId="0" borderId="0" applyFont="0" applyFill="0" applyBorder="0" applyAlignment="0" applyProtection="0"/>
    <xf numFmtId="43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0" fontId="49" fillId="0" borderId="0" applyNumberFormat="0" applyFill="0" applyBorder="0" applyAlignment="0" applyProtection="0">
      <alignment vertical="top"/>
    </xf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43" fontId="53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43" fontId="53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43" fontId="52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43" fontId="52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43" fontId="52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0" fontId="49" fillId="0" borderId="0" applyNumberFormat="0" applyFill="0" applyBorder="0" applyAlignment="0" applyProtection="0">
      <alignment vertical="top"/>
    </xf>
    <xf numFmtId="175" fontId="31" fillId="0" borderId="0" applyFont="0" applyFill="0" applyBorder="0" applyAlignment="0" applyProtection="0"/>
    <xf numFmtId="0" fontId="49" fillId="0" borderId="0" applyNumberFormat="0" applyFill="0" applyBorder="0" applyAlignment="0" applyProtection="0">
      <alignment vertical="top"/>
    </xf>
    <xf numFmtId="0" fontId="49" fillId="0" borderId="0" applyNumberFormat="0" applyFill="0" applyBorder="0" applyAlignment="0" applyProtection="0">
      <alignment vertical="top"/>
    </xf>
    <xf numFmtId="175" fontId="31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175" fontId="31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31" fillId="0" borderId="0" applyFont="0" applyFill="0" applyBorder="0" applyAlignment="0" applyProtection="0"/>
    <xf numFmtId="43" fontId="52" fillId="0" borderId="0" applyFont="0" applyFill="0" applyBorder="0" applyAlignment="0" applyProtection="0"/>
    <xf numFmtId="175" fontId="31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176" fontId="58" fillId="0" borderId="0"/>
    <xf numFmtId="177" fontId="67" fillId="0" borderId="0"/>
    <xf numFmtId="44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1" fontId="49" fillId="0" borderId="0">
      <alignment vertical="top"/>
    </xf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1" fontId="49" fillId="0" borderId="0">
      <alignment vertical="top"/>
    </xf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1" fontId="49" fillId="0" borderId="0">
      <alignment vertical="top"/>
    </xf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1" fontId="49" fillId="0" borderId="0">
      <alignment vertical="top"/>
    </xf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178" fontId="31" fillId="0" borderId="0" applyFont="0" applyFill="0" applyBorder="0" applyAlignment="0" applyProtection="0"/>
    <xf numFmtId="178" fontId="31" fillId="0" borderId="0" applyFont="0" applyFill="0" applyBorder="0" applyAlignment="0" applyProtection="0"/>
    <xf numFmtId="178" fontId="31" fillId="0" borderId="0" applyFont="0" applyFill="0" applyBorder="0" applyAlignment="0" applyProtection="0"/>
    <xf numFmtId="178" fontId="31" fillId="0" borderId="0" applyFont="0" applyFill="0" applyBorder="0" applyAlignment="0" applyProtection="0"/>
    <xf numFmtId="178" fontId="31" fillId="0" borderId="0" applyFont="0" applyFill="0" applyBorder="0" applyAlignment="0" applyProtection="0"/>
    <xf numFmtId="178" fontId="31" fillId="0" borderId="0" applyFont="0" applyFill="0" applyBorder="0" applyAlignment="0" applyProtection="0"/>
    <xf numFmtId="178" fontId="31" fillId="0" borderId="0" applyFont="0" applyFill="0" applyBorder="0" applyAlignment="0" applyProtection="0"/>
    <xf numFmtId="178" fontId="31" fillId="0" borderId="0" applyFont="0" applyFill="0" applyBorder="0" applyAlignment="0" applyProtection="0"/>
    <xf numFmtId="178" fontId="31" fillId="0" borderId="0" applyFont="0" applyFill="0" applyBorder="0" applyAlignment="0" applyProtection="0"/>
    <xf numFmtId="178" fontId="31" fillId="0" borderId="0" applyFont="0" applyFill="0" applyBorder="0" applyAlignment="0" applyProtection="0"/>
    <xf numFmtId="178" fontId="31" fillId="0" borderId="0" applyFont="0" applyFill="0" applyBorder="0" applyAlignment="0" applyProtection="0"/>
    <xf numFmtId="178" fontId="31" fillId="0" borderId="0" applyFont="0" applyFill="0" applyBorder="0" applyAlignment="0" applyProtection="0"/>
    <xf numFmtId="178" fontId="31" fillId="0" borderId="0" applyFont="0" applyFill="0" applyBorder="0" applyAlignment="0" applyProtection="0"/>
    <xf numFmtId="178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1" fontId="69" fillId="72" borderId="64" applyNumberFormat="0" applyBorder="0" applyAlignment="0">
      <alignment horizontal="centerContinuous" vertical="center"/>
      <protection locked="0"/>
    </xf>
    <xf numFmtId="1" fontId="69" fillId="72" borderId="64" applyNumberFormat="0" applyBorder="0" applyAlignment="0">
      <alignment horizontal="centerContinuous" vertical="center"/>
      <protection locked="0"/>
    </xf>
    <xf numFmtId="1" fontId="69" fillId="72" borderId="64" applyNumberFormat="0" applyBorder="0" applyAlignment="0">
      <alignment horizontal="centerContinuous" vertical="center"/>
      <protection locked="0"/>
    </xf>
    <xf numFmtId="1" fontId="69" fillId="72" borderId="64" applyNumberFormat="0" applyBorder="0" applyAlignment="0">
      <alignment horizontal="centerContinuous" vertical="center"/>
      <protection locked="0"/>
    </xf>
    <xf numFmtId="1" fontId="69" fillId="72" borderId="64" applyNumberFormat="0" applyBorder="0" applyAlignment="0">
      <alignment horizontal="centerContinuous" vertical="center"/>
      <protection locked="0"/>
    </xf>
    <xf numFmtId="1" fontId="69" fillId="72" borderId="64" applyNumberFormat="0" applyBorder="0" applyAlignment="0">
      <alignment horizontal="centerContinuous" vertical="center"/>
      <protection locked="0"/>
    </xf>
    <xf numFmtId="1" fontId="69" fillId="72" borderId="64" applyNumberFormat="0" applyBorder="0" applyAlignment="0">
      <alignment horizontal="centerContinuous" vertical="center"/>
      <protection locked="0"/>
    </xf>
    <xf numFmtId="1" fontId="69" fillId="72" borderId="64" applyNumberFormat="0" applyBorder="0" applyAlignment="0">
      <alignment horizontal="centerContinuous" vertical="center"/>
      <protection locked="0"/>
    </xf>
    <xf numFmtId="1" fontId="69" fillId="72" borderId="64" applyNumberFormat="0" applyBorder="0" applyAlignment="0">
      <alignment horizontal="centerContinuous" vertical="center"/>
      <protection locked="0"/>
    </xf>
    <xf numFmtId="1" fontId="69" fillId="72" borderId="64" applyNumberFormat="0" applyBorder="0" applyAlignment="0">
      <alignment horizontal="centerContinuous" vertical="center"/>
      <protection locked="0"/>
    </xf>
    <xf numFmtId="1" fontId="69" fillId="72" borderId="64" applyNumberFormat="0" applyBorder="0" applyAlignment="0">
      <alignment horizontal="centerContinuous" vertical="center"/>
      <protection locked="0"/>
    </xf>
    <xf numFmtId="1" fontId="69" fillId="72" borderId="64" applyNumberFormat="0" applyBorder="0" applyAlignment="0">
      <alignment horizontal="centerContinuous" vertical="center"/>
      <protection locked="0"/>
    </xf>
    <xf numFmtId="1" fontId="69" fillId="72" borderId="64" applyNumberFormat="0" applyBorder="0" applyAlignment="0">
      <alignment horizontal="centerContinuous" vertical="center"/>
      <protection locked="0"/>
    </xf>
    <xf numFmtId="1" fontId="69" fillId="72" borderId="64" applyNumberFormat="0" applyBorder="0" applyAlignment="0">
      <alignment horizontal="centerContinuous" vertical="center"/>
      <protection locked="0"/>
    </xf>
    <xf numFmtId="1" fontId="69" fillId="72" borderId="64" applyNumberFormat="0" applyBorder="0" applyAlignment="0">
      <alignment horizontal="centerContinuous" vertical="center"/>
      <protection locked="0"/>
    </xf>
    <xf numFmtId="1" fontId="69" fillId="72" borderId="64" applyNumberFormat="0" applyBorder="0" applyAlignment="0">
      <alignment horizontal="centerContinuous" vertical="center"/>
      <protection locked="0"/>
    </xf>
    <xf numFmtId="1" fontId="69" fillId="72" borderId="64" applyNumberFormat="0" applyBorder="0" applyAlignment="0">
      <alignment horizontal="centerContinuous" vertical="center"/>
      <protection locked="0"/>
    </xf>
    <xf numFmtId="1" fontId="69" fillId="72" borderId="64" applyNumberFormat="0" applyBorder="0" applyAlignment="0">
      <alignment horizontal="centerContinuous" vertical="center"/>
      <protection locked="0"/>
    </xf>
    <xf numFmtId="1" fontId="69" fillId="72" borderId="64" applyNumberFormat="0" applyBorder="0" applyAlignment="0">
      <alignment horizontal="centerContinuous" vertical="center"/>
      <protection locked="0"/>
    </xf>
    <xf numFmtId="1" fontId="69" fillId="72" borderId="64" applyNumberFormat="0" applyBorder="0" applyAlignment="0">
      <alignment horizontal="centerContinuous" vertical="center"/>
      <protection locked="0"/>
    </xf>
    <xf numFmtId="1" fontId="69" fillId="72" borderId="64" applyNumberFormat="0" applyBorder="0" applyAlignment="0">
      <alignment horizontal="centerContinuous" vertical="center"/>
      <protection locked="0"/>
    </xf>
    <xf numFmtId="1" fontId="69" fillId="72" borderId="64" applyNumberFormat="0" applyBorder="0" applyAlignment="0">
      <alignment horizontal="centerContinuous" vertical="center"/>
      <protection locked="0"/>
    </xf>
    <xf numFmtId="1" fontId="69" fillId="72" borderId="64" applyNumberFormat="0" applyBorder="0" applyAlignment="0">
      <alignment horizontal="centerContinuous" vertical="center"/>
      <protection locked="0"/>
    </xf>
    <xf numFmtId="1" fontId="69" fillId="72" borderId="64" applyNumberFormat="0" applyBorder="0" applyAlignment="0">
      <alignment horizontal="centerContinuous" vertical="center"/>
      <protection locked="0"/>
    </xf>
    <xf numFmtId="1" fontId="69" fillId="72" borderId="64" applyNumberFormat="0" applyBorder="0" applyAlignment="0">
      <alignment horizontal="centerContinuous" vertical="center"/>
      <protection locked="0"/>
    </xf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177" fontId="58" fillId="0" borderId="0"/>
    <xf numFmtId="180" fontId="70" fillId="73" borderId="0" applyBorder="0">
      <protection locked="0"/>
    </xf>
    <xf numFmtId="172" fontId="71" fillId="0" borderId="0">
      <alignment horizontal="right"/>
    </xf>
    <xf numFmtId="181" fontId="58" fillId="0" borderId="0" applyFill="0" applyBorder="0">
      <alignment horizontal="right"/>
    </xf>
    <xf numFmtId="49" fontId="58" fillId="0" borderId="0" applyFill="0" applyBorder="0"/>
    <xf numFmtId="0" fontId="72" fillId="0" borderId="0">
      <alignment vertical="center"/>
    </xf>
    <xf numFmtId="49" fontId="73" fillId="0" borderId="0" applyFill="0" applyBorder="0">
      <alignment horizontal="right" vertical="center"/>
    </xf>
    <xf numFmtId="0" fontId="74" fillId="0" borderId="0">
      <alignment horizontal="right"/>
    </xf>
    <xf numFmtId="171" fontId="75" fillId="0" borderId="0">
      <alignment horizontal="right" vertical="center"/>
    </xf>
    <xf numFmtId="171" fontId="71" fillId="0" borderId="0" applyFill="0" applyBorder="0">
      <alignment horizontal="right" vertical="center"/>
    </xf>
    <xf numFmtId="0" fontId="76" fillId="52" borderId="0" applyNumberFormat="0" applyBorder="0" applyAlignment="0" applyProtection="0"/>
    <xf numFmtId="0" fontId="76" fillId="52" borderId="0" applyNumberFormat="0" applyBorder="0" applyAlignment="0" applyProtection="0"/>
    <xf numFmtId="0" fontId="76" fillId="52" borderId="0" applyNumberFormat="0" applyBorder="0" applyAlignment="0" applyProtection="0"/>
    <xf numFmtId="0" fontId="5" fillId="2" borderId="0" applyNumberFormat="0" applyBorder="0" applyAlignment="0" applyProtection="0"/>
    <xf numFmtId="0" fontId="77" fillId="69" borderId="0" applyNumberFormat="0" applyBorder="0" applyAlignment="0">
      <protection hidden="1"/>
    </xf>
    <xf numFmtId="0" fontId="78" fillId="0" borderId="65" applyNumberFormat="0" applyFill="0" applyAlignment="0" applyProtection="0"/>
    <xf numFmtId="0" fontId="78" fillId="0" borderId="65" applyNumberFormat="0" applyFill="0" applyAlignment="0" applyProtection="0"/>
    <xf numFmtId="0" fontId="78" fillId="0" borderId="65" applyNumberFormat="0" applyFill="0" applyAlignment="0" applyProtection="0"/>
    <xf numFmtId="0" fontId="2" fillId="0" borderId="1" applyNumberFormat="0" applyFill="0" applyAlignment="0" applyProtection="0"/>
    <xf numFmtId="0" fontId="79" fillId="0" borderId="66" applyNumberFormat="0" applyFill="0" applyAlignment="0" applyProtection="0"/>
    <xf numFmtId="0" fontId="79" fillId="0" borderId="66" applyNumberFormat="0" applyFill="0" applyAlignment="0" applyProtection="0"/>
    <xf numFmtId="0" fontId="79" fillId="0" borderId="66" applyNumberFormat="0" applyFill="0" applyAlignment="0" applyProtection="0"/>
    <xf numFmtId="0" fontId="3" fillId="0" borderId="2" applyNumberFormat="0" applyFill="0" applyAlignment="0" applyProtection="0"/>
    <xf numFmtId="0" fontId="80" fillId="0" borderId="67" applyNumberFormat="0" applyFill="0" applyAlignment="0" applyProtection="0"/>
    <xf numFmtId="0" fontId="80" fillId="0" borderId="67" applyNumberFormat="0" applyFill="0" applyAlignment="0" applyProtection="0"/>
    <xf numFmtId="0" fontId="80" fillId="0" borderId="67" applyNumberFormat="0" applyFill="0" applyAlignment="0" applyProtection="0"/>
    <xf numFmtId="0" fontId="4" fillId="0" borderId="3" applyNumberFormat="0" applyFill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81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5" fontId="83" fillId="36" borderId="35" applyNumberFormat="0" applyFont="0" applyBorder="0" applyAlignment="0" applyProtection="0">
      <alignment horizontal="right"/>
    </xf>
    <xf numFmtId="0" fontId="84" fillId="55" borderId="62" applyNumberFormat="0" applyAlignment="0" applyProtection="0"/>
    <xf numFmtId="0" fontId="84" fillId="55" borderId="62" applyNumberFormat="0" applyAlignment="0" applyProtection="0"/>
    <xf numFmtId="0" fontId="84" fillId="55" borderId="62" applyNumberFormat="0" applyAlignment="0" applyProtection="0"/>
    <xf numFmtId="0" fontId="8" fillId="5" borderId="4" applyNumberFormat="0" applyAlignment="0" applyProtection="0"/>
    <xf numFmtId="0" fontId="85" fillId="0" borderId="68" applyNumberFormat="0" applyFill="0" applyAlignment="0" applyProtection="0"/>
    <xf numFmtId="0" fontId="85" fillId="0" borderId="68" applyNumberFormat="0" applyFill="0" applyAlignment="0" applyProtection="0"/>
    <xf numFmtId="0" fontId="85" fillId="0" borderId="68" applyNumberFormat="0" applyFill="0" applyAlignment="0" applyProtection="0"/>
    <xf numFmtId="0" fontId="11" fillId="0" borderId="6" applyNumberFormat="0" applyFill="0" applyAlignment="0" applyProtection="0"/>
    <xf numFmtId="38" fontId="86" fillId="0" borderId="0" applyFont="0" applyFill="0" applyBorder="0" applyAlignment="0" applyProtection="0"/>
    <xf numFmtId="40" fontId="86" fillId="0" borderId="0" applyFont="0" applyFill="0" applyBorder="0" applyAlignment="0" applyProtection="0"/>
    <xf numFmtId="182" fontId="86" fillId="0" borderId="0" applyFont="0" applyFill="0" applyBorder="0" applyAlignment="0" applyProtection="0"/>
    <xf numFmtId="182" fontId="86" fillId="0" borderId="0" applyFont="0" applyFill="0" applyBorder="0" applyAlignment="0" applyProtection="0"/>
    <xf numFmtId="183" fontId="58" fillId="74" borderId="0">
      <alignment horizontal="center"/>
    </xf>
    <xf numFmtId="0" fontId="87" fillId="75" borderId="0" applyNumberFormat="0" applyBorder="0" applyAlignment="0" applyProtection="0"/>
    <xf numFmtId="0" fontId="87" fillId="75" borderId="0" applyNumberFormat="0" applyBorder="0" applyAlignment="0" applyProtection="0"/>
    <xf numFmtId="0" fontId="87" fillId="75" borderId="0" applyNumberFormat="0" applyBorder="0" applyAlignment="0" applyProtection="0"/>
    <xf numFmtId="0" fontId="7" fillId="4" borderId="0" applyNumberFormat="0" applyBorder="0" applyAlignment="0" applyProtection="0"/>
    <xf numFmtId="184" fontId="88" fillId="0" borderId="0"/>
    <xf numFmtId="185" fontId="58" fillId="0" borderId="0"/>
    <xf numFmtId="186" fontId="58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1" fillId="0" borderId="0"/>
    <xf numFmtId="0" fontId="52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52" fillId="0" borderId="0"/>
    <xf numFmtId="0" fontId="52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5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52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5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9" fontId="1" fillId="0" borderId="0"/>
    <xf numFmtId="0" fontId="31" fillId="0" borderId="0"/>
    <xf numFmtId="0" fontId="31" fillId="0" borderId="0"/>
    <xf numFmtId="0" fontId="31" fillId="0" borderId="0"/>
    <xf numFmtId="0" fontId="5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2" fillId="0" borderId="0"/>
    <xf numFmtId="0" fontId="31" fillId="0" borderId="0"/>
    <xf numFmtId="0" fontId="31" fillId="0" borderId="0"/>
    <xf numFmtId="0" fontId="49" fillId="0" borderId="0"/>
    <xf numFmtId="0" fontId="31" fillId="0" borderId="0"/>
    <xf numFmtId="0" fontId="31" fillId="0" borderId="0"/>
    <xf numFmtId="0" fontId="52" fillId="0" borderId="0"/>
    <xf numFmtId="49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53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9" fillId="0" borderId="0">
      <alignment vertical="top"/>
    </xf>
    <xf numFmtId="0" fontId="53" fillId="0" borderId="0"/>
    <xf numFmtId="0" fontId="53" fillId="0" borderId="0"/>
    <xf numFmtId="0" fontId="53" fillId="0" borderId="0"/>
    <xf numFmtId="0" fontId="3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87" fontId="89" fillId="0" borderId="0"/>
    <xf numFmtId="0" fontId="31" fillId="0" borderId="0"/>
    <xf numFmtId="0" fontId="31" fillId="0" borderId="0"/>
    <xf numFmtId="0" fontId="5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3" fillId="0" borderId="0"/>
    <xf numFmtId="0" fontId="3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1" fillId="0" borderId="0"/>
    <xf numFmtId="0" fontId="31" fillId="0" borderId="0"/>
    <xf numFmtId="0" fontId="53" fillId="0" borderId="0"/>
    <xf numFmtId="0" fontId="31" fillId="0" borderId="0"/>
    <xf numFmtId="0" fontId="5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3" fillId="0" borderId="0"/>
    <xf numFmtId="0" fontId="31" fillId="0" borderId="0"/>
    <xf numFmtId="0" fontId="53" fillId="0" borderId="0"/>
    <xf numFmtId="0" fontId="31" fillId="0" borderId="0"/>
    <xf numFmtId="0" fontId="31" fillId="0" borderId="0"/>
    <xf numFmtId="0" fontId="31" fillId="0" borderId="0"/>
    <xf numFmtId="0" fontId="5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53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5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3" fillId="0" borderId="0"/>
    <xf numFmtId="0" fontId="31" fillId="0" borderId="0"/>
    <xf numFmtId="0" fontId="31" fillId="0" borderId="0"/>
    <xf numFmtId="0" fontId="49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1" fillId="0" borderId="0"/>
    <xf numFmtId="0" fontId="31" fillId="0" borderId="0"/>
    <xf numFmtId="0" fontId="5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3" fillId="0" borderId="0"/>
    <xf numFmtId="0" fontId="31" fillId="0" borderId="0"/>
    <xf numFmtId="0" fontId="5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3" fillId="0" borderId="0"/>
    <xf numFmtId="0" fontId="31" fillId="0" borderId="0"/>
    <xf numFmtId="0" fontId="5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3" fillId="0" borderId="0"/>
    <xf numFmtId="0" fontId="31" fillId="0" borderId="0"/>
    <xf numFmtId="0" fontId="5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3" fillId="0" borderId="0"/>
    <xf numFmtId="0" fontId="53" fillId="0" borderId="0"/>
    <xf numFmtId="0" fontId="53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39" fontId="8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3" fillId="0" borderId="0"/>
    <xf numFmtId="0" fontId="31" fillId="0" borderId="0"/>
    <xf numFmtId="0" fontId="5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3" fillId="0" borderId="0"/>
    <xf numFmtId="0" fontId="31" fillId="0" borderId="0"/>
    <xf numFmtId="0" fontId="5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3" fillId="0" borderId="0"/>
    <xf numFmtId="0" fontId="31" fillId="0" borderId="0"/>
    <xf numFmtId="0" fontId="5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3" fillId="0" borderId="0"/>
    <xf numFmtId="0" fontId="31" fillId="0" borderId="0"/>
    <xf numFmtId="0" fontId="5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3" fillId="0" borderId="0"/>
    <xf numFmtId="0" fontId="53" fillId="0" borderId="0"/>
    <xf numFmtId="0" fontId="53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53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49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9" fontId="8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53" fillId="0" borderId="0"/>
    <xf numFmtId="0" fontId="3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39" fontId="8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7" fontId="89" fillId="0" borderId="0"/>
    <xf numFmtId="0" fontId="31" fillId="0" borderId="0"/>
    <xf numFmtId="0" fontId="31" fillId="0" borderId="0"/>
    <xf numFmtId="0" fontId="31" fillId="0" borderId="0"/>
    <xf numFmtId="0" fontId="53" fillId="0" borderId="0"/>
    <xf numFmtId="0" fontId="3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52" fillId="0" borderId="0"/>
    <xf numFmtId="0" fontId="52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1" fillId="0" borderId="0"/>
    <xf numFmtId="39" fontId="8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39" fontId="89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39" fontId="8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9" fillId="0" borderId="0">
      <alignment vertical="top"/>
    </xf>
    <xf numFmtId="0" fontId="90" fillId="0" borderId="0"/>
    <xf numFmtId="0" fontId="90" fillId="0" borderId="0"/>
    <xf numFmtId="0" fontId="52" fillId="0" borderId="0"/>
    <xf numFmtId="0" fontId="31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52" fillId="0" borderId="0"/>
    <xf numFmtId="0" fontId="9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9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31" fillId="76" borderId="69" applyNumberFormat="0" applyFont="0" applyAlignment="0" applyProtection="0"/>
    <xf numFmtId="0" fontId="52" fillId="8" borderId="8" applyNumberFormat="0" applyFont="0" applyAlignment="0" applyProtection="0"/>
    <xf numFmtId="0" fontId="31" fillId="76" borderId="69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31" fillId="0" borderId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31" fillId="76" borderId="69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31" fillId="76" borderId="69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91" fillId="70" borderId="70" applyNumberFormat="0" applyAlignment="0" applyProtection="0"/>
    <xf numFmtId="0" fontId="91" fillId="70" borderId="70" applyNumberFormat="0" applyAlignment="0" applyProtection="0"/>
    <xf numFmtId="0" fontId="91" fillId="70" borderId="70" applyNumberFormat="0" applyAlignment="0" applyProtection="0"/>
    <xf numFmtId="0" fontId="9" fillId="6" borderId="5" applyNumberFormat="0" applyAlignment="0" applyProtection="0"/>
    <xf numFmtId="9" fontId="4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5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31" fillId="0" borderId="0"/>
    <xf numFmtId="9" fontId="4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0" fontId="31" fillId="0" borderId="0"/>
    <xf numFmtId="9" fontId="5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0" fontId="31" fillId="0" borderId="0"/>
    <xf numFmtId="9" fontId="52" fillId="0" borderId="0" applyFont="0" applyFill="0" applyBorder="0" applyAlignment="0" applyProtection="0"/>
    <xf numFmtId="166" fontId="31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52" fillId="0" borderId="0" applyFont="0" applyFill="0" applyBorder="0" applyAlignment="0" applyProtection="0"/>
    <xf numFmtId="180" fontId="92" fillId="36" borderId="0" applyBorder="0" applyAlignment="0">
      <protection hidden="1"/>
    </xf>
    <xf numFmtId="1" fontId="92" fillId="36" borderId="0">
      <alignment horizontal="center"/>
    </xf>
    <xf numFmtId="188" fontId="70" fillId="0" borderId="0"/>
    <xf numFmtId="184" fontId="93" fillId="36" borderId="0"/>
    <xf numFmtId="1" fontId="83" fillId="0" borderId="0" applyNumberFormat="0" applyFont="0" applyBorder="0" applyAlignment="0" applyProtection="0">
      <alignment horizontal="right"/>
    </xf>
    <xf numFmtId="0" fontId="32" fillId="77" borderId="71" applyNumberFormat="0" applyProtection="0">
      <alignment horizontal="center" wrapText="1"/>
    </xf>
    <xf numFmtId="0" fontId="32" fillId="77" borderId="71" applyNumberFormat="0" applyProtection="0">
      <alignment horizontal="center" wrapText="1"/>
    </xf>
    <xf numFmtId="0" fontId="32" fillId="77" borderId="71" applyNumberFormat="0" applyProtection="0">
      <alignment horizontal="center" wrapText="1"/>
    </xf>
    <xf numFmtId="0" fontId="32" fillId="77" borderId="71" applyNumberFormat="0" applyProtection="0">
      <alignment horizontal="center" wrapText="1"/>
    </xf>
    <xf numFmtId="0" fontId="32" fillId="77" borderId="71" applyNumberFormat="0" applyProtection="0">
      <alignment horizontal="center" wrapText="1"/>
    </xf>
    <xf numFmtId="0" fontId="32" fillId="77" borderId="71" applyNumberFormat="0" applyProtection="0">
      <alignment horizontal="center" wrapText="1"/>
    </xf>
    <xf numFmtId="0" fontId="32" fillId="77" borderId="71" applyNumberFormat="0" applyProtection="0">
      <alignment horizontal="center" wrapText="1"/>
    </xf>
    <xf numFmtId="0" fontId="32" fillId="77" borderId="71" applyNumberFormat="0" applyProtection="0">
      <alignment horizontal="center" wrapText="1"/>
    </xf>
    <xf numFmtId="0" fontId="32" fillId="77" borderId="71" applyNumberFormat="0" applyProtection="0">
      <alignment horizontal="center" wrapText="1"/>
    </xf>
    <xf numFmtId="0" fontId="32" fillId="77" borderId="71" applyNumberFormat="0" applyProtection="0">
      <alignment horizontal="center" wrapText="1"/>
    </xf>
    <xf numFmtId="0" fontId="32" fillId="77" borderId="71" applyNumberFormat="0" applyProtection="0">
      <alignment horizontal="center" wrapText="1"/>
    </xf>
    <xf numFmtId="0" fontId="32" fillId="77" borderId="71" applyNumberFormat="0" applyProtection="0">
      <alignment horizontal="center" wrapText="1"/>
    </xf>
    <xf numFmtId="0" fontId="32" fillId="77" borderId="71" applyNumberFormat="0" applyProtection="0">
      <alignment horizontal="center" wrapText="1"/>
    </xf>
    <xf numFmtId="0" fontId="32" fillId="77" borderId="71" applyNumberFormat="0" applyProtection="0">
      <alignment horizontal="center" wrapText="1"/>
    </xf>
    <xf numFmtId="0" fontId="32" fillId="77" borderId="71" applyNumberFormat="0" applyProtection="0">
      <alignment horizontal="center" wrapText="1"/>
    </xf>
    <xf numFmtId="0" fontId="32" fillId="77" borderId="71" applyNumberFormat="0" applyProtection="0">
      <alignment horizontal="center" wrapText="1"/>
    </xf>
    <xf numFmtId="0" fontId="32" fillId="77" borderId="71" applyNumberFormat="0" applyProtection="0">
      <alignment horizontal="center" wrapText="1"/>
    </xf>
    <xf numFmtId="0" fontId="32" fillId="77" borderId="71" applyNumberFormat="0" applyProtection="0">
      <alignment horizontal="center" wrapText="1"/>
    </xf>
    <xf numFmtId="0" fontId="32" fillId="77" borderId="71" applyNumberFormat="0" applyProtection="0">
      <alignment horizontal="center" wrapText="1"/>
    </xf>
    <xf numFmtId="0" fontId="32" fillId="77" borderId="71" applyNumberFormat="0" applyProtection="0">
      <alignment horizontal="center" wrapText="1"/>
    </xf>
    <xf numFmtId="0" fontId="32" fillId="77" borderId="71" applyNumberFormat="0" applyProtection="0">
      <alignment horizontal="center" wrapText="1"/>
    </xf>
    <xf numFmtId="0" fontId="32" fillId="77" borderId="71" applyNumberFormat="0" applyProtection="0">
      <alignment horizontal="center" wrapText="1"/>
    </xf>
    <xf numFmtId="0" fontId="32" fillId="77" borderId="71" applyNumberFormat="0" applyProtection="0">
      <alignment horizontal="center" wrapText="1"/>
    </xf>
    <xf numFmtId="0" fontId="31" fillId="0" borderId="0"/>
    <xf numFmtId="0" fontId="32" fillId="77" borderId="72" applyNumberFormat="0" applyAlignment="0" applyProtection="0">
      <alignment wrapText="1"/>
    </xf>
    <xf numFmtId="0" fontId="32" fillId="77" borderId="72" applyNumberFormat="0" applyAlignment="0" applyProtection="0">
      <alignment wrapText="1"/>
    </xf>
    <xf numFmtId="0" fontId="32" fillId="77" borderId="72" applyNumberFormat="0" applyAlignment="0" applyProtection="0">
      <alignment wrapText="1"/>
    </xf>
    <xf numFmtId="0" fontId="32" fillId="77" borderId="72" applyNumberFormat="0" applyAlignment="0" applyProtection="0">
      <alignment wrapText="1"/>
    </xf>
    <xf numFmtId="0" fontId="32" fillId="77" borderId="72" applyNumberFormat="0" applyAlignment="0" applyProtection="0">
      <alignment wrapText="1"/>
    </xf>
    <xf numFmtId="0" fontId="32" fillId="77" borderId="72" applyNumberFormat="0" applyAlignment="0" applyProtection="0">
      <alignment wrapText="1"/>
    </xf>
    <xf numFmtId="0" fontId="32" fillId="77" borderId="72" applyNumberFormat="0" applyAlignment="0" applyProtection="0">
      <alignment wrapText="1"/>
    </xf>
    <xf numFmtId="0" fontId="32" fillId="77" borderId="72" applyNumberFormat="0" applyAlignment="0" applyProtection="0">
      <alignment wrapText="1"/>
    </xf>
    <xf numFmtId="0" fontId="32" fillId="77" borderId="72" applyNumberFormat="0" applyAlignment="0" applyProtection="0">
      <alignment wrapText="1"/>
    </xf>
    <xf numFmtId="0" fontId="32" fillId="77" borderId="72" applyNumberFormat="0" applyAlignment="0" applyProtection="0">
      <alignment wrapText="1"/>
    </xf>
    <xf numFmtId="0" fontId="32" fillId="77" borderId="72" applyNumberFormat="0" applyAlignment="0" applyProtection="0">
      <alignment wrapText="1"/>
    </xf>
    <xf numFmtId="0" fontId="32" fillId="77" borderId="72" applyNumberFormat="0" applyAlignment="0" applyProtection="0">
      <alignment wrapText="1"/>
    </xf>
    <xf numFmtId="0" fontId="32" fillId="77" borderId="72" applyNumberFormat="0" applyAlignment="0" applyProtection="0">
      <alignment wrapText="1"/>
    </xf>
    <xf numFmtId="0" fontId="32" fillId="77" borderId="72" applyNumberFormat="0" applyAlignment="0" applyProtection="0">
      <alignment wrapText="1"/>
    </xf>
    <xf numFmtId="0" fontId="32" fillId="77" borderId="72" applyNumberFormat="0" applyAlignment="0" applyProtection="0">
      <alignment wrapText="1"/>
    </xf>
    <xf numFmtId="0" fontId="32" fillId="77" borderId="72" applyNumberFormat="0" applyAlignment="0" applyProtection="0">
      <alignment wrapText="1"/>
    </xf>
    <xf numFmtId="0" fontId="32" fillId="77" borderId="72" applyNumberFormat="0" applyAlignment="0" applyProtection="0">
      <alignment wrapText="1"/>
    </xf>
    <xf numFmtId="0" fontId="32" fillId="77" borderId="72" applyNumberFormat="0" applyAlignment="0" applyProtection="0">
      <alignment wrapText="1"/>
    </xf>
    <xf numFmtId="0" fontId="32" fillId="77" borderId="72" applyNumberFormat="0" applyAlignment="0" applyProtection="0">
      <alignment wrapText="1"/>
    </xf>
    <xf numFmtId="0" fontId="32" fillId="77" borderId="72" applyNumberFormat="0" applyAlignment="0" applyProtection="0">
      <alignment wrapText="1"/>
    </xf>
    <xf numFmtId="0" fontId="32" fillId="77" borderId="72" applyNumberFormat="0" applyAlignment="0" applyProtection="0">
      <alignment wrapText="1"/>
    </xf>
    <xf numFmtId="0" fontId="32" fillId="77" borderId="72" applyNumberFormat="0" applyAlignment="0" applyProtection="0">
      <alignment wrapText="1"/>
    </xf>
    <xf numFmtId="0" fontId="32" fillId="77" borderId="72" applyNumberFormat="0" applyAlignment="0" applyProtection="0">
      <alignment wrapText="1"/>
    </xf>
    <xf numFmtId="0" fontId="31" fillId="0" borderId="0"/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0" borderId="0"/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0" borderId="0"/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0" borderId="0"/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0" borderId="0"/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0" borderId="0"/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0" borderId="0"/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0" borderId="0"/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0" borderId="0"/>
    <xf numFmtId="0" fontId="31" fillId="78" borderId="0" applyNumberFormat="0" applyBorder="0">
      <alignment horizontal="center" wrapText="1"/>
    </xf>
    <xf numFmtId="0" fontId="31" fillId="0" borderId="0"/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0" borderId="0"/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0" borderId="0"/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0" borderId="0"/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0" borderId="0"/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0" borderId="0"/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0" borderId="0"/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0" borderId="0"/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0" borderId="0"/>
    <xf numFmtId="0" fontId="31" fillId="79" borderId="73" applyNumberFormat="0">
      <alignment wrapText="1"/>
    </xf>
    <xf numFmtId="0" fontId="31" fillId="0" borderId="0"/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0" borderId="0"/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0" borderId="0"/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0" borderId="0"/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0" borderId="0"/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0" borderId="0"/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0" borderId="0"/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0" borderId="0"/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0" borderId="0"/>
    <xf numFmtId="0" fontId="31" fillId="79" borderId="0" applyNumberFormat="0" applyBorder="0">
      <alignment wrapText="1"/>
    </xf>
    <xf numFmtId="0" fontId="31" fillId="0" borderId="0"/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/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/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/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/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/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/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/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/>
    <xf numFmtId="0" fontId="31" fillId="0" borderId="0" applyNumberFormat="0" applyFill="0" applyBorder="0" applyProtection="0">
      <alignment horizontal="right" wrapText="1"/>
    </xf>
    <xf numFmtId="0" fontId="31" fillId="0" borderId="0"/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0" fontId="31" fillId="0" borderId="0"/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0" fontId="31" fillId="0" borderId="0"/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0" fontId="31" fillId="0" borderId="0"/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0" fontId="31" fillId="0" borderId="0"/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0" fontId="31" fillId="0" borderId="0"/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0" fontId="31" fillId="0" borderId="0"/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0" fontId="31" fillId="0" borderId="0"/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0" fontId="31" fillId="0" borderId="0"/>
    <xf numFmtId="189" fontId="31" fillId="0" borderId="0" applyFill="0" applyBorder="0" applyAlignment="0" applyProtection="0">
      <alignment wrapText="1"/>
    </xf>
    <xf numFmtId="0" fontId="31" fillId="0" borderId="0"/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0" fontId="31" fillId="0" borderId="0"/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0" fontId="31" fillId="0" borderId="0"/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0" fontId="31" fillId="0" borderId="0"/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0" fontId="31" fillId="0" borderId="0"/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0" fontId="31" fillId="0" borderId="0"/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0" fontId="31" fillId="0" borderId="0"/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0" fontId="31" fillId="0" borderId="0"/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0" fontId="31" fillId="0" borderId="0"/>
    <xf numFmtId="190" fontId="31" fillId="0" borderId="0" applyFill="0" applyBorder="0" applyAlignment="0" applyProtection="0">
      <alignment wrapText="1"/>
    </xf>
    <xf numFmtId="0" fontId="31" fillId="0" borderId="0"/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0" fontId="31" fillId="0" borderId="0"/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0" fontId="31" fillId="0" borderId="0"/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0" fontId="31" fillId="0" borderId="0"/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0" fontId="31" fillId="0" borderId="0"/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0" fontId="31" fillId="0" borderId="0"/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0" fontId="31" fillId="0" borderId="0"/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0" fontId="31" fillId="0" borderId="0"/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0" fontId="31" fillId="0" borderId="0"/>
    <xf numFmtId="190" fontId="31" fillId="0" borderId="0" applyFill="0" applyBorder="0" applyAlignment="0" applyProtection="0">
      <alignment wrapText="1"/>
    </xf>
    <xf numFmtId="0" fontId="31" fillId="0" borderId="0"/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/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/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/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/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/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/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/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/>
    <xf numFmtId="0" fontId="31" fillId="0" borderId="0" applyNumberFormat="0" applyFill="0" applyBorder="0" applyProtection="0">
      <alignment horizontal="right" wrapText="1"/>
    </xf>
    <xf numFmtId="0" fontId="31" fillId="0" borderId="0"/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/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/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/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/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/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/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/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/>
    <xf numFmtId="0" fontId="31" fillId="0" borderId="0" applyNumberFormat="0" applyFill="0" applyBorder="0">
      <alignment horizontal="right" wrapText="1"/>
    </xf>
    <xf numFmtId="0" fontId="31" fillId="0" borderId="0"/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0" fontId="31" fillId="0" borderId="0"/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0" fontId="31" fillId="0" borderId="0"/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0" fontId="31" fillId="0" borderId="0"/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0" fontId="31" fillId="0" borderId="0"/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0" fontId="31" fillId="0" borderId="0"/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0" fontId="31" fillId="0" borderId="0"/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0" fontId="31" fillId="0" borderId="0"/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0" fontId="31" fillId="0" borderId="0"/>
    <xf numFmtId="17" fontId="31" fillId="0" borderId="0" applyFill="0" applyBorder="0">
      <alignment horizontal="right" wrapText="1"/>
    </xf>
    <xf numFmtId="0" fontId="31" fillId="0" borderId="0"/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0" fontId="31" fillId="0" borderId="0"/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0" fontId="31" fillId="0" borderId="0"/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0" fontId="31" fillId="0" borderId="0"/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0" fontId="31" fillId="0" borderId="0"/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0" fontId="31" fillId="0" borderId="0"/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0" fontId="31" fillId="0" borderId="0"/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0" fontId="31" fillId="0" borderId="0"/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0" fontId="31" fillId="0" borderId="0"/>
    <xf numFmtId="8" fontId="31" fillId="0" borderId="0" applyFill="0" applyBorder="0" applyAlignment="0" applyProtection="0">
      <alignment wrapText="1"/>
    </xf>
    <xf numFmtId="0" fontId="31" fillId="0" borderId="0"/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1" fillId="0" borderId="0"/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1" fillId="0" borderId="0"/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1" fillId="0" borderId="0"/>
    <xf numFmtId="0" fontId="94" fillId="0" borderId="0" applyNumberFormat="0" applyFill="0" applyBorder="0" applyAlignment="0" applyProtection="0">
      <protection locked="0"/>
    </xf>
    <xf numFmtId="191" fontId="95" fillId="0" borderId="0" applyNumberFormat="0" applyFill="0" applyBorder="0" applyAlignment="0" applyProtection="0">
      <alignment horizontal="right" vertical="center" wrapText="1"/>
    </xf>
    <xf numFmtId="0" fontId="31" fillId="0" borderId="0" applyNumberFormat="0" applyFill="0" applyBorder="0" applyAlignment="0" applyProtection="0">
      <protection locked="0"/>
    </xf>
    <xf numFmtId="0" fontId="96" fillId="0" borderId="0" applyNumberFormat="0" applyFill="0" applyBorder="0" applyAlignment="0" applyProtection="0"/>
    <xf numFmtId="192" fontId="97" fillId="0" borderId="0" applyNumberFormat="0" applyFill="0" applyBorder="0" applyAlignment="0" applyProtection="0">
      <alignment horizontal="right" vertical="center"/>
    </xf>
    <xf numFmtId="0" fontId="31" fillId="0" borderId="0" applyNumberFormat="0" applyFill="0" applyBorder="0" applyAlignment="0" applyProtection="0"/>
    <xf numFmtId="0" fontId="98" fillId="80" borderId="74"/>
    <xf numFmtId="0" fontId="98" fillId="0" borderId="0"/>
    <xf numFmtId="0" fontId="98" fillId="0" borderId="0"/>
    <xf numFmtId="0" fontId="98" fillId="0" borderId="0"/>
    <xf numFmtId="169" fontId="99" fillId="81" borderId="0"/>
    <xf numFmtId="188" fontId="100" fillId="0" borderId="0"/>
    <xf numFmtId="184" fontId="61" fillId="82" borderId="0"/>
    <xf numFmtId="177" fontId="101" fillId="0" borderId="0"/>
    <xf numFmtId="193" fontId="102" fillId="36" borderId="75" applyAlignment="0"/>
    <xf numFmtId="188" fontId="103" fillId="83" borderId="0" applyFont="0" applyBorder="0" applyAlignment="0">
      <alignment vertical="top" wrapText="1"/>
    </xf>
    <xf numFmtId="188" fontId="104" fillId="83" borderId="0" applyFont="0" applyAlignment="0">
      <alignment horizontal="justify" vertical="top" wrapText="1"/>
    </xf>
    <xf numFmtId="188" fontId="105" fillId="83" borderId="0">
      <alignment vertical="top" wrapText="1"/>
    </xf>
    <xf numFmtId="188" fontId="106" fillId="83" borderId="76" applyBorder="0">
      <alignment horizontal="right" vertical="top" wrapText="1"/>
    </xf>
    <xf numFmtId="173" fontId="107" fillId="84" borderId="0" applyNumberFormat="0" applyBorder="0"/>
    <xf numFmtId="0" fontId="108" fillId="0" borderId="0" applyNumberFormat="0" applyFill="0" applyBorder="0" applyAlignment="0" applyProtection="0"/>
    <xf numFmtId="173" fontId="107" fillId="84" borderId="0" applyNumberFormat="0" applyBorder="0"/>
    <xf numFmtId="173" fontId="107" fillId="84" borderId="0" applyNumberFormat="0" applyBorder="0"/>
    <xf numFmtId="0" fontId="31" fillId="0" borderId="0"/>
    <xf numFmtId="173" fontId="107" fillId="84" borderId="0" applyNumberFormat="0" applyBorder="0"/>
    <xf numFmtId="173" fontId="107" fillId="84" borderId="0" applyNumberFormat="0" applyBorder="0"/>
    <xf numFmtId="173" fontId="107" fillId="84" borderId="0" applyNumberFormat="0" applyBorder="0"/>
    <xf numFmtId="173" fontId="107" fillId="84" borderId="0" applyNumberFormat="0" applyBorder="0"/>
    <xf numFmtId="173" fontId="107" fillId="84" borderId="0" applyNumberFormat="0" applyBorder="0"/>
    <xf numFmtId="0" fontId="108" fillId="0" borderId="0" applyNumberFormat="0" applyFill="0" applyBorder="0" applyAlignment="0" applyProtection="0"/>
    <xf numFmtId="0" fontId="31" fillId="0" borderId="0"/>
    <xf numFmtId="0" fontId="108" fillId="0" borderId="0" applyNumberFormat="0" applyFill="0" applyBorder="0" applyAlignment="0" applyProtection="0"/>
    <xf numFmtId="173" fontId="107" fillId="84" borderId="0" applyNumberFormat="0" applyBorder="0"/>
    <xf numFmtId="173" fontId="107" fillId="84" borderId="0" applyNumberFormat="0" applyBorder="0"/>
    <xf numFmtId="173" fontId="107" fillId="84" borderId="0" applyNumberFormat="0" applyBorder="0"/>
    <xf numFmtId="173" fontId="107" fillId="84" borderId="0" applyNumberFormat="0" applyBorder="0"/>
    <xf numFmtId="173" fontId="107" fillId="84" borderId="0" applyNumberFormat="0" applyBorder="0"/>
    <xf numFmtId="173" fontId="109" fillId="0" borderId="0"/>
    <xf numFmtId="0" fontId="110" fillId="0" borderId="77" applyNumberFormat="0" applyFill="0" applyAlignment="0" applyProtection="0"/>
    <xf numFmtId="0" fontId="110" fillId="0" borderId="77" applyNumberFormat="0" applyFill="0" applyAlignment="0" applyProtection="0"/>
    <xf numFmtId="0" fontId="110" fillId="0" borderId="77" applyNumberFormat="0" applyFill="0" applyAlignment="0" applyProtection="0"/>
    <xf numFmtId="0" fontId="15" fillId="0" borderId="9" applyNumberFormat="0" applyFill="0" applyAlignment="0" applyProtection="0"/>
    <xf numFmtId="173" fontId="61" fillId="0" borderId="78"/>
    <xf numFmtId="185" fontId="64" fillId="0" borderId="78" applyAlignment="0"/>
    <xf numFmtId="186" fontId="64" fillId="0" borderId="78" applyAlignment="0"/>
    <xf numFmtId="188" fontId="64" fillId="0" borderId="78" applyAlignment="0">
      <alignment horizontal="right"/>
    </xf>
    <xf numFmtId="169" fontId="92" fillId="36" borderId="60" applyBorder="0">
      <alignment horizontal="right" vertical="center"/>
      <protection locked="0"/>
    </xf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194" fontId="61" fillId="85" borderId="47" applyNumberFormat="0">
      <alignment horizontal="center" wrapText="1"/>
    </xf>
    <xf numFmtId="0" fontId="31" fillId="85" borderId="0" applyBorder="0" applyProtection="0"/>
    <xf numFmtId="0" fontId="31" fillId="85" borderId="0" applyBorder="0" applyProtection="0"/>
    <xf numFmtId="0" fontId="31" fillId="85" borderId="0" applyBorder="0" applyProtection="0"/>
    <xf numFmtId="0" fontId="31" fillId="85" borderId="0" applyBorder="0" applyProtection="0"/>
    <xf numFmtId="0" fontId="31" fillId="85" borderId="0" applyBorder="0" applyProtection="0"/>
    <xf numFmtId="0" fontId="31" fillId="85" borderId="0" applyBorder="0" applyProtection="0"/>
    <xf numFmtId="0" fontId="31" fillId="85" borderId="0" applyBorder="0" applyProtection="0"/>
    <xf numFmtId="0" fontId="31" fillId="85" borderId="0" applyBorder="0" applyProtection="0"/>
    <xf numFmtId="0" fontId="31" fillId="0" borderId="0"/>
    <xf numFmtId="0" fontId="31" fillId="85" borderId="0">
      <alignment horizontal="right"/>
    </xf>
    <xf numFmtId="9" fontId="31" fillId="0" borderId="0" applyFill="0" applyBorder="0" applyAlignment="0" applyProtection="0"/>
    <xf numFmtId="9" fontId="31" fillId="0" borderId="0" applyFill="0" applyBorder="0" applyAlignment="0" applyProtection="0"/>
    <xf numFmtId="9" fontId="31" fillId="0" borderId="0" applyFill="0" applyBorder="0" applyAlignment="0" applyProtection="0"/>
    <xf numFmtId="9" fontId="31" fillId="0" borderId="0" applyFill="0" applyBorder="0" applyAlignment="0" applyProtection="0"/>
    <xf numFmtId="9" fontId="31" fillId="0" borderId="0" applyFill="0" applyBorder="0" applyAlignment="0" applyProtection="0"/>
    <xf numFmtId="9" fontId="31" fillId="0" borderId="0" applyFill="0" applyBorder="0" applyAlignment="0" applyProtection="0"/>
    <xf numFmtId="9" fontId="31" fillId="0" borderId="0" applyFill="0" applyBorder="0" applyAlignment="0" applyProtection="0"/>
    <xf numFmtId="9" fontId="31" fillId="0" borderId="0" applyFill="0" applyBorder="0" applyAlignment="0" applyProtection="0"/>
    <xf numFmtId="0" fontId="31" fillId="0" borderId="0"/>
    <xf numFmtId="0" fontId="112" fillId="0" borderId="0" applyNumberFormat="0" applyAlignment="0"/>
    <xf numFmtId="0" fontId="113" fillId="85" borderId="0" applyNumberFormat="0" applyAlignment="0"/>
    <xf numFmtId="49" fontId="32" fillId="85" borderId="0">
      <alignment horizontal="right"/>
    </xf>
    <xf numFmtId="194" fontId="61" fillId="85" borderId="47">
      <alignment horizontal="right" wrapText="1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0" fontId="31" fillId="0" borderId="0"/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0" fontId="31" fillId="0" borderId="0"/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0" fontId="31" fillId="0" borderId="0"/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0" fontId="31" fillId="0" borderId="0"/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0" fontId="31" fillId="0" borderId="0"/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0" fontId="31" fillId="0" borderId="0"/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0" fontId="31" fillId="0" borderId="0"/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0" fontId="31" fillId="0" borderId="0"/>
    <xf numFmtId="1" fontId="31" fillId="0" borderId="0">
      <alignment horizontal="center"/>
    </xf>
    <xf numFmtId="0" fontId="31" fillId="0" borderId="0"/>
    <xf numFmtId="176" fontId="102" fillId="36" borderId="29" applyNumberFormat="0" applyBorder="0" applyAlignment="0"/>
    <xf numFmtId="194" fontId="32" fillId="74" borderId="75" applyAlignment="0">
      <alignment horizontal="right"/>
    </xf>
    <xf numFmtId="194" fontId="32" fillId="82" borderId="75" applyAlignment="0">
      <alignment horizontal="left"/>
    </xf>
  </cellStyleXfs>
  <cellXfs count="253">
    <xf numFmtId="0" fontId="0" fillId="0" borderId="0" xfId="0"/>
    <xf numFmtId="49" fontId="18" fillId="0" borderId="0" xfId="3" applyFont="1"/>
    <xf numFmtId="49" fontId="18" fillId="33" borderId="0" xfId="3" applyFont="1" applyFill="1"/>
    <xf numFmtId="0" fontId="19" fillId="0" borderId="0" xfId="3" applyNumberFormat="1" applyFont="1"/>
    <xf numFmtId="49" fontId="20" fillId="34" borderId="0" xfId="3" applyFont="1" applyFill="1"/>
    <xf numFmtId="0" fontId="18" fillId="0" borderId="0" xfId="3" applyNumberFormat="1" applyFont="1"/>
    <xf numFmtId="49" fontId="0" fillId="0" borderId="0" xfId="3" applyFont="1" applyAlignment="1">
      <alignment horizontal="left"/>
    </xf>
    <xf numFmtId="49" fontId="21" fillId="0" borderId="0" xfId="3" applyFont="1" applyAlignment="1">
      <alignment textRotation="90"/>
    </xf>
    <xf numFmtId="49" fontId="22" fillId="34" borderId="0" xfId="3" applyFont="1" applyFill="1" applyAlignment="1">
      <alignment textRotation="90"/>
    </xf>
    <xf numFmtId="49" fontId="23" fillId="34" borderId="0" xfId="3" applyFont="1" applyFill="1" applyAlignment="1">
      <alignment textRotation="90"/>
    </xf>
    <xf numFmtId="49" fontId="22" fillId="0" borderId="0" xfId="3" applyFont="1" applyAlignment="1">
      <alignment textRotation="90"/>
    </xf>
    <xf numFmtId="49" fontId="21" fillId="33" borderId="0" xfId="3" applyFont="1" applyFill="1" applyAlignment="1">
      <alignment textRotation="90"/>
    </xf>
    <xf numFmtId="3" fontId="21" fillId="0" borderId="0" xfId="3" applyNumberFormat="1" applyFont="1"/>
    <xf numFmtId="49" fontId="21" fillId="0" borderId="0" xfId="3" applyFont="1" applyAlignment="1">
      <alignment horizontal="left" textRotation="90"/>
    </xf>
    <xf numFmtId="49" fontId="24" fillId="34" borderId="0" xfId="3" applyFont="1" applyFill="1" applyAlignment="1">
      <alignment horizontal="left"/>
    </xf>
    <xf numFmtId="0" fontId="24" fillId="34" borderId="0" xfId="3" applyNumberFormat="1" applyFont="1" applyFill="1"/>
    <xf numFmtId="49" fontId="24" fillId="34" borderId="0" xfId="3" applyFont="1" applyFill="1"/>
    <xf numFmtId="49" fontId="24" fillId="0" borderId="0" xfId="3" applyFont="1"/>
    <xf numFmtId="3" fontId="25" fillId="0" borderId="0" xfId="1" applyNumberFormat="1" applyFont="1" applyFill="1" applyBorder="1"/>
    <xf numFmtId="49" fontId="25" fillId="0" borderId="0" xfId="3" applyFont="1" applyFill="1" applyBorder="1"/>
    <xf numFmtId="49" fontId="26" fillId="34" borderId="0" xfId="3" applyFont="1" applyFill="1"/>
    <xf numFmtId="49" fontId="22" fillId="34" borderId="0" xfId="3" applyFont="1" applyFill="1"/>
    <xf numFmtId="49" fontId="27" fillId="33" borderId="0" xfId="3" applyFont="1" applyFill="1" applyBorder="1" applyAlignment="1">
      <alignment horizontal="center" vertical="center" wrapText="1"/>
    </xf>
    <xf numFmtId="49" fontId="18" fillId="0" borderId="10" xfId="3" applyFont="1" applyBorder="1"/>
    <xf numFmtId="49" fontId="28" fillId="35" borderId="12" xfId="3" applyFont="1" applyFill="1" applyBorder="1" applyAlignment="1"/>
    <xf numFmtId="49" fontId="28" fillId="35" borderId="13" xfId="3" applyFont="1" applyFill="1" applyBorder="1" applyAlignment="1"/>
    <xf numFmtId="49" fontId="28" fillId="33" borderId="0" xfId="3" applyFont="1" applyFill="1" applyBorder="1" applyAlignment="1"/>
    <xf numFmtId="3" fontId="29" fillId="0" borderId="0" xfId="3" applyNumberFormat="1" applyFont="1"/>
    <xf numFmtId="49" fontId="18" fillId="0" borderId="0" xfId="3" applyFont="1" applyFill="1"/>
    <xf numFmtId="49" fontId="18" fillId="0" borderId="14" xfId="3" applyFont="1" applyFill="1" applyBorder="1"/>
    <xf numFmtId="49" fontId="28" fillId="0" borderId="15" xfId="3" applyFont="1" applyFill="1" applyBorder="1" applyAlignment="1">
      <alignment horizontal="left" indent="1"/>
    </xf>
    <xf numFmtId="49" fontId="0" fillId="0" borderId="15" xfId="3" applyFont="1" applyFill="1" applyBorder="1" applyAlignment="1">
      <alignment horizontal="left" indent="1"/>
    </xf>
    <xf numFmtId="49" fontId="28" fillId="0" borderId="15" xfId="3" applyFont="1" applyFill="1" applyBorder="1" applyAlignment="1"/>
    <xf numFmtId="49" fontId="28" fillId="0" borderId="0" xfId="3" applyFont="1" applyFill="1" applyBorder="1" applyAlignment="1"/>
    <xf numFmtId="49" fontId="18" fillId="0" borderId="0" xfId="3" applyFont="1" applyFill="1" applyBorder="1"/>
    <xf numFmtId="49" fontId="0" fillId="0" borderId="0" xfId="3" applyFont="1" applyFill="1" applyAlignment="1">
      <alignment horizontal="left"/>
    </xf>
    <xf numFmtId="49" fontId="18" fillId="0" borderId="16" xfId="3" applyFont="1" applyBorder="1"/>
    <xf numFmtId="49" fontId="18" fillId="0" borderId="17" xfId="3" applyFont="1" applyBorder="1"/>
    <xf numFmtId="49" fontId="30" fillId="33" borderId="0" xfId="3" applyFont="1" applyFill="1" applyBorder="1" applyAlignment="1">
      <alignment horizontal="center"/>
    </xf>
    <xf numFmtId="49" fontId="30" fillId="0" borderId="21" xfId="3" applyFont="1" applyBorder="1" applyAlignment="1">
      <alignment horizontal="center"/>
    </xf>
    <xf numFmtId="49" fontId="30" fillId="0" borderId="22" xfId="3" applyFont="1" applyBorder="1" applyAlignment="1">
      <alignment horizontal="center"/>
    </xf>
    <xf numFmtId="49" fontId="18" fillId="0" borderId="0" xfId="3" applyFont="1" applyBorder="1"/>
    <xf numFmtId="49" fontId="30" fillId="0" borderId="19" xfId="3" applyFont="1" applyBorder="1" applyAlignment="1">
      <alignment horizontal="center"/>
    </xf>
    <xf numFmtId="49" fontId="31" fillId="0" borderId="17" xfId="3" applyFont="1" applyBorder="1" applyAlignment="1">
      <alignment horizontal="center"/>
    </xf>
    <xf numFmtId="49" fontId="32" fillId="33" borderId="0" xfId="3" applyFont="1" applyFill="1" applyBorder="1" applyAlignment="1">
      <alignment horizontal="center"/>
    </xf>
    <xf numFmtId="49" fontId="32" fillId="0" borderId="25" xfId="3" applyFont="1" applyFill="1" applyBorder="1" applyAlignment="1">
      <alignment horizontal="center"/>
    </xf>
    <xf numFmtId="164" fontId="31" fillId="0" borderId="26" xfId="3" applyNumberFormat="1" applyFont="1" applyBorder="1" applyAlignment="1">
      <alignment horizontal="center"/>
    </xf>
    <xf numFmtId="49" fontId="31" fillId="0" borderId="27" xfId="3" applyFont="1" applyBorder="1" applyAlignment="1">
      <alignment horizontal="center"/>
    </xf>
    <xf numFmtId="49" fontId="31" fillId="0" borderId="28" xfId="3" applyFont="1" applyBorder="1" applyAlignment="1">
      <alignment horizontal="center"/>
    </xf>
    <xf numFmtId="49" fontId="31" fillId="0" borderId="29" xfId="3" applyFont="1" applyBorder="1" applyAlignment="1">
      <alignment horizontal="center"/>
    </xf>
    <xf numFmtId="164" fontId="31" fillId="0" borderId="30" xfId="3" applyNumberFormat="1" applyFont="1" applyBorder="1" applyAlignment="1">
      <alignment horizontal="center"/>
    </xf>
    <xf numFmtId="49" fontId="18" fillId="0" borderId="31" xfId="3" applyFont="1" applyBorder="1"/>
    <xf numFmtId="49" fontId="31" fillId="33" borderId="0" xfId="3" applyFont="1" applyFill="1" applyBorder="1" applyAlignment="1">
      <alignment horizontal="center"/>
    </xf>
    <xf numFmtId="49" fontId="32" fillId="36" borderId="32" xfId="3" applyFont="1" applyFill="1" applyBorder="1" applyAlignment="1">
      <alignment horizontal="center"/>
    </xf>
    <xf numFmtId="3" fontId="18" fillId="0" borderId="33" xfId="3" applyNumberFormat="1" applyFont="1" applyFill="1" applyBorder="1"/>
    <xf numFmtId="3" fontId="18" fillId="0" borderId="34" xfId="3" applyNumberFormat="1" applyFont="1" applyFill="1" applyBorder="1"/>
    <xf numFmtId="3" fontId="18" fillId="0" borderId="35" xfId="3" applyNumberFormat="1" applyFont="1" applyFill="1" applyBorder="1"/>
    <xf numFmtId="3" fontId="18" fillId="0" borderId="36" xfId="3" applyNumberFormat="1" applyFont="1" applyFill="1" applyBorder="1"/>
    <xf numFmtId="3" fontId="18" fillId="0" borderId="37" xfId="3" applyNumberFormat="1" applyFont="1" applyFill="1" applyBorder="1"/>
    <xf numFmtId="3" fontId="18" fillId="0" borderId="38" xfId="3" applyNumberFormat="1" applyFont="1" applyFill="1" applyBorder="1"/>
    <xf numFmtId="164" fontId="31" fillId="0" borderId="39" xfId="3" applyNumberFormat="1" applyFont="1" applyBorder="1" applyAlignment="1">
      <alignment horizontal="center"/>
    </xf>
    <xf numFmtId="49" fontId="31" fillId="0" borderId="34" xfId="3" applyFont="1" applyBorder="1" applyAlignment="1">
      <alignment horizontal="center"/>
    </xf>
    <xf numFmtId="49" fontId="31" fillId="0" borderId="37" xfId="3" applyFont="1" applyBorder="1" applyAlignment="1">
      <alignment horizontal="center"/>
    </xf>
    <xf numFmtId="164" fontId="31" fillId="0" borderId="40" xfId="3" applyNumberFormat="1" applyFont="1" applyBorder="1" applyAlignment="1">
      <alignment horizontal="center"/>
    </xf>
    <xf numFmtId="49" fontId="31" fillId="0" borderId="0" xfId="3" applyFont="1" applyBorder="1" applyAlignment="1">
      <alignment horizontal="center"/>
    </xf>
    <xf numFmtId="164" fontId="18" fillId="0" borderId="0" xfId="1" applyNumberFormat="1" applyFont="1"/>
    <xf numFmtId="10" fontId="18" fillId="0" borderId="0" xfId="2" applyNumberFormat="1" applyFont="1"/>
    <xf numFmtId="49" fontId="32" fillId="36" borderId="41" xfId="3" applyFont="1" applyFill="1" applyBorder="1" applyAlignment="1">
      <alignment horizontal="center"/>
    </xf>
    <xf numFmtId="10" fontId="18" fillId="0" borderId="33" xfId="2" applyNumberFormat="1" applyFont="1" applyFill="1" applyBorder="1"/>
    <xf numFmtId="10" fontId="18" fillId="0" borderId="35" xfId="2" applyNumberFormat="1" applyFont="1" applyFill="1" applyBorder="1"/>
    <xf numFmtId="10" fontId="18" fillId="0" borderId="37" xfId="2" applyNumberFormat="1" applyFont="1" applyFill="1" applyBorder="1"/>
    <xf numFmtId="10" fontId="18" fillId="33" borderId="0" xfId="2" applyNumberFormat="1" applyFont="1" applyFill="1" applyBorder="1"/>
    <xf numFmtId="165" fontId="18" fillId="0" borderId="0" xfId="2" applyNumberFormat="1" applyFont="1"/>
    <xf numFmtId="3" fontId="18" fillId="0" borderId="42" xfId="3" applyNumberFormat="1" applyFont="1" applyFill="1" applyBorder="1"/>
    <xf numFmtId="10" fontId="18" fillId="0" borderId="42" xfId="2" applyNumberFormat="1" applyFont="1" applyFill="1" applyBorder="1"/>
    <xf numFmtId="10" fontId="18" fillId="0" borderId="36" xfId="2" applyNumberFormat="1" applyFont="1" applyFill="1" applyBorder="1"/>
    <xf numFmtId="10" fontId="18" fillId="0" borderId="38" xfId="2" applyNumberFormat="1" applyFont="1" applyFill="1" applyBorder="1"/>
    <xf numFmtId="10" fontId="18" fillId="0" borderId="15" xfId="2" applyNumberFormat="1" applyFont="1" applyFill="1" applyBorder="1"/>
    <xf numFmtId="10" fontId="18" fillId="0" borderId="43" xfId="2" applyNumberFormat="1" applyFont="1" applyFill="1" applyBorder="1"/>
    <xf numFmtId="49" fontId="18" fillId="0" borderId="44" xfId="3" applyFont="1" applyBorder="1"/>
    <xf numFmtId="49" fontId="18" fillId="0" borderId="45" xfId="3" applyFont="1" applyBorder="1"/>
    <xf numFmtId="164" fontId="31" fillId="0" borderId="26" xfId="3" applyNumberFormat="1" applyFont="1" applyBorder="1" applyAlignment="1">
      <alignment horizontal="center" wrapText="1"/>
    </xf>
    <xf numFmtId="49" fontId="31" fillId="0" borderId="28" xfId="3" applyFont="1" applyBorder="1" applyAlignment="1">
      <alignment horizontal="center" wrapText="1"/>
    </xf>
    <xf numFmtId="3" fontId="18" fillId="0" borderId="41" xfId="3" applyNumberFormat="1" applyFont="1" applyFill="1" applyBorder="1"/>
    <xf numFmtId="3" fontId="18" fillId="0" borderId="49" xfId="3" applyNumberFormat="1" applyFont="1" applyFill="1" applyBorder="1"/>
    <xf numFmtId="164" fontId="18" fillId="0" borderId="34" xfId="1" applyNumberFormat="1" applyFont="1" applyFill="1" applyBorder="1"/>
    <xf numFmtId="3" fontId="18" fillId="0" borderId="50" xfId="3" applyNumberFormat="1" applyFont="1" applyFill="1" applyBorder="1"/>
    <xf numFmtId="49" fontId="18" fillId="0" borderId="0" xfId="3" applyNumberFormat="1" applyFont="1"/>
    <xf numFmtId="0" fontId="18" fillId="0" borderId="0" xfId="1" applyNumberFormat="1" applyFont="1"/>
    <xf numFmtId="164" fontId="18" fillId="0" borderId="35" xfId="1" applyNumberFormat="1" applyFont="1" applyFill="1" applyBorder="1"/>
    <xf numFmtId="164" fontId="18" fillId="0" borderId="36" xfId="1" applyNumberFormat="1" applyFont="1" applyFill="1" applyBorder="1"/>
    <xf numFmtId="49" fontId="31" fillId="0" borderId="51" xfId="3" applyFont="1" applyBorder="1" applyAlignment="1">
      <alignment horizontal="center"/>
    </xf>
    <xf numFmtId="9" fontId="18" fillId="0" borderId="0" xfId="2" applyFont="1"/>
    <xf numFmtId="49" fontId="18" fillId="0" borderId="52" xfId="3" applyFont="1" applyBorder="1"/>
    <xf numFmtId="9" fontId="18" fillId="0" borderId="0" xfId="3" applyNumberFormat="1" applyFont="1"/>
    <xf numFmtId="166" fontId="18" fillId="0" borderId="0" xfId="3" applyNumberFormat="1" applyFont="1"/>
    <xf numFmtId="43" fontId="18" fillId="33" borderId="0" xfId="1" applyFont="1" applyFill="1"/>
    <xf numFmtId="49" fontId="18" fillId="0" borderId="0" xfId="1" applyNumberFormat="1" applyFont="1"/>
    <xf numFmtId="43" fontId="18" fillId="0" borderId="0" xfId="1" applyFont="1"/>
    <xf numFmtId="0" fontId="34" fillId="0" borderId="0" xfId="0" applyFont="1"/>
    <xf numFmtId="0" fontId="35" fillId="0" borderId="0" xfId="0" applyFont="1" applyFill="1" applyAlignment="1">
      <alignment horizontal="center" vertical="center" wrapText="1"/>
    </xf>
    <xf numFmtId="0" fontId="35" fillId="0" borderId="0" xfId="0" applyFont="1" applyFill="1" applyAlignment="1">
      <alignment horizontal="right" vertical="center"/>
    </xf>
    <xf numFmtId="0" fontId="35" fillId="0" borderId="0" xfId="0" applyFont="1" applyFill="1"/>
    <xf numFmtId="0" fontId="36" fillId="0" borderId="0" xfId="0" applyFont="1" applyFill="1"/>
    <xf numFmtId="0" fontId="35" fillId="0" borderId="0" xfId="0" applyFont="1" applyFill="1" applyBorder="1"/>
    <xf numFmtId="0" fontId="35" fillId="0" borderId="0" xfId="0" applyFont="1"/>
    <xf numFmtId="0" fontId="34" fillId="0" borderId="0" xfId="0" applyFont="1" applyFill="1"/>
    <xf numFmtId="0" fontId="34" fillId="0" borderId="41" xfId="0" applyFont="1" applyFill="1" applyBorder="1"/>
    <xf numFmtId="0" fontId="34" fillId="0" borderId="0" xfId="0" applyFont="1" applyFill="1" applyBorder="1"/>
    <xf numFmtId="0" fontId="37" fillId="0" borderId="0" xfId="0" applyFont="1" applyFill="1" applyBorder="1"/>
    <xf numFmtId="0" fontId="38" fillId="0" borderId="0" xfId="0" applyFont="1" applyFill="1" applyBorder="1"/>
    <xf numFmtId="3" fontId="35" fillId="0" borderId="0" xfId="1" applyNumberFormat="1" applyFont="1" applyFill="1" applyBorder="1"/>
    <xf numFmtId="10" fontId="38" fillId="0" borderId="0" xfId="2" applyNumberFormat="1" applyFont="1" applyFill="1" applyBorder="1"/>
    <xf numFmtId="3" fontId="38" fillId="0" borderId="23" xfId="0" applyNumberFormat="1" applyFont="1" applyFill="1" applyBorder="1"/>
    <xf numFmtId="3" fontId="38" fillId="0" borderId="22" xfId="0" applyNumberFormat="1" applyFont="1" applyFill="1" applyBorder="1"/>
    <xf numFmtId="3" fontId="38" fillId="0" borderId="41" xfId="0" applyNumberFormat="1" applyFont="1" applyFill="1" applyBorder="1"/>
    <xf numFmtId="3" fontId="38" fillId="0" borderId="0" xfId="0" applyNumberFormat="1" applyFont="1" applyFill="1" applyBorder="1"/>
    <xf numFmtId="3" fontId="38" fillId="0" borderId="53" xfId="0" applyNumberFormat="1" applyFont="1" applyFill="1" applyBorder="1"/>
    <xf numFmtId="3" fontId="38" fillId="0" borderId="54" xfId="0" applyNumberFormat="1" applyFont="1" applyFill="1" applyBorder="1"/>
    <xf numFmtId="3" fontId="36" fillId="0" borderId="0" xfId="1" applyNumberFormat="1" applyFont="1" applyFill="1" applyBorder="1"/>
    <xf numFmtId="3" fontId="39" fillId="0" borderId="49" xfId="0" applyNumberFormat="1" applyFont="1" applyFill="1" applyBorder="1"/>
    <xf numFmtId="3" fontId="39" fillId="0" borderId="15" xfId="0" applyNumberFormat="1" applyFont="1" applyFill="1" applyBorder="1"/>
    <xf numFmtId="3" fontId="40" fillId="0" borderId="0" xfId="1" applyNumberFormat="1" applyFont="1" applyFill="1" applyBorder="1"/>
    <xf numFmtId="3" fontId="39" fillId="0" borderId="0" xfId="0" applyNumberFormat="1" applyFont="1" applyFill="1" applyBorder="1"/>
    <xf numFmtId="3" fontId="38" fillId="0" borderId="24" xfId="0" applyNumberFormat="1" applyFont="1" applyFill="1" applyBorder="1"/>
    <xf numFmtId="3" fontId="38" fillId="0" borderId="37" xfId="0" applyNumberFormat="1" applyFont="1" applyFill="1" applyBorder="1"/>
    <xf numFmtId="3" fontId="38" fillId="0" borderId="55" xfId="0" applyNumberFormat="1" applyFont="1" applyFill="1" applyBorder="1"/>
    <xf numFmtId="3" fontId="39" fillId="0" borderId="38" xfId="0" applyNumberFormat="1" applyFont="1" applyFill="1" applyBorder="1"/>
    <xf numFmtId="3" fontId="34" fillId="0" borderId="0" xfId="0" applyNumberFormat="1" applyFont="1" applyFill="1"/>
    <xf numFmtId="3" fontId="34" fillId="0" borderId="0" xfId="0" applyNumberFormat="1" applyFont="1"/>
    <xf numFmtId="49" fontId="25" fillId="0" borderId="0" xfId="0" applyNumberFormat="1" applyFont="1" applyFill="1"/>
    <xf numFmtId="3" fontId="38" fillId="0" borderId="0" xfId="0" applyNumberFormat="1" applyFont="1" applyFill="1"/>
    <xf numFmtId="49" fontId="38" fillId="0" borderId="0" xfId="0" applyNumberFormat="1" applyFont="1" applyFill="1"/>
    <xf numFmtId="49" fontId="38" fillId="0" borderId="0" xfId="0" applyNumberFormat="1" applyFont="1" applyFill="1" applyBorder="1"/>
    <xf numFmtId="49" fontId="37" fillId="0" borderId="0" xfId="0" applyNumberFormat="1" applyFont="1" applyFill="1" applyBorder="1"/>
    <xf numFmtId="3" fontId="25" fillId="0" borderId="56" xfId="1" applyNumberFormat="1" applyFont="1" applyFill="1" applyBorder="1"/>
    <xf numFmtId="3" fontId="37" fillId="37" borderId="56" xfId="1" applyNumberFormat="1" applyFont="1" applyFill="1" applyBorder="1"/>
    <xf numFmtId="49" fontId="25" fillId="0" borderId="56" xfId="0" applyNumberFormat="1" applyFont="1" applyFill="1" applyBorder="1"/>
    <xf numFmtId="3" fontId="37" fillId="0" borderId="0" xfId="1" applyNumberFormat="1" applyFont="1" applyFill="1" applyBorder="1"/>
    <xf numFmtId="49" fontId="25" fillId="0" borderId="0" xfId="0" applyNumberFormat="1" applyFont="1" applyFill="1" applyBorder="1"/>
    <xf numFmtId="10" fontId="38" fillId="0" borderId="0" xfId="2" applyNumberFormat="1" applyFont="1" applyFill="1"/>
    <xf numFmtId="49" fontId="37" fillId="0" borderId="0" xfId="0" applyNumberFormat="1" applyFont="1" applyFill="1"/>
    <xf numFmtId="164" fontId="38" fillId="0" borderId="0" xfId="1" applyNumberFormat="1" applyFont="1" applyFill="1"/>
    <xf numFmtId="164" fontId="38" fillId="0" borderId="0" xfId="1" applyNumberFormat="1" applyFont="1" applyFill="1" applyBorder="1"/>
    <xf numFmtId="41" fontId="38" fillId="0" borderId="0" xfId="0" applyNumberFormat="1" applyFont="1" applyFill="1"/>
    <xf numFmtId="0" fontId="34" fillId="37" borderId="0" xfId="0" applyFont="1" applyFill="1"/>
    <xf numFmtId="0" fontId="34" fillId="0" borderId="0" xfId="0" applyFont="1" applyBorder="1"/>
    <xf numFmtId="0" fontId="34" fillId="37" borderId="0" xfId="0" applyFont="1" applyFill="1" applyBorder="1"/>
    <xf numFmtId="164" fontId="34" fillId="37" borderId="0" xfId="1" applyNumberFormat="1" applyFont="1" applyFill="1"/>
    <xf numFmtId="164" fontId="34" fillId="37" borderId="0" xfId="0" applyNumberFormat="1" applyFont="1" applyFill="1"/>
    <xf numFmtId="0" fontId="34" fillId="0" borderId="37" xfId="0" applyFont="1" applyBorder="1"/>
    <xf numFmtId="0" fontId="34" fillId="0" borderId="41" xfId="0" applyFont="1" applyBorder="1"/>
    <xf numFmtId="164" fontId="34" fillId="0" borderId="0" xfId="0" applyNumberFormat="1" applyFont="1"/>
    <xf numFmtId="0" fontId="43" fillId="0" borderId="0" xfId="4" applyFont="1" applyFill="1" applyAlignment="1"/>
    <xf numFmtId="0" fontId="43" fillId="0" borderId="0" xfId="4" applyFont="1" applyAlignment="1"/>
    <xf numFmtId="0" fontId="43" fillId="0" borderId="0" xfId="4" applyFont="1" applyFill="1"/>
    <xf numFmtId="0" fontId="43" fillId="0" borderId="0" xfId="4" applyFont="1"/>
    <xf numFmtId="0" fontId="43" fillId="39" borderId="0" xfId="4" applyFont="1" applyFill="1"/>
    <xf numFmtId="0" fontId="43" fillId="0" borderId="0" xfId="0" applyFont="1"/>
    <xf numFmtId="0" fontId="43" fillId="40" borderId="0" xfId="4" applyFont="1" applyFill="1"/>
    <xf numFmtId="0" fontId="44" fillId="40" borderId="0" xfId="4" applyFont="1" applyFill="1" applyBorder="1"/>
    <xf numFmtId="0" fontId="43" fillId="41" borderId="0" xfId="4" applyFont="1" applyFill="1"/>
    <xf numFmtId="0" fontId="43" fillId="35" borderId="0" xfId="5" applyFont="1" applyFill="1"/>
    <xf numFmtId="164" fontId="43" fillId="0" borderId="0" xfId="0" applyNumberFormat="1" applyFont="1"/>
    <xf numFmtId="0" fontId="43" fillId="42" borderId="0" xfId="4" applyFont="1" applyFill="1"/>
    <xf numFmtId="164" fontId="44" fillId="0" borderId="0" xfId="6" applyNumberFormat="1" applyFont="1" applyFill="1"/>
    <xf numFmtId="164" fontId="44" fillId="39" borderId="0" xfId="6" applyNumberFormat="1" applyFont="1" applyFill="1"/>
    <xf numFmtId="164" fontId="44" fillId="0" borderId="0" xfId="7" applyNumberFormat="1" applyFont="1" applyFill="1"/>
    <xf numFmtId="164" fontId="43" fillId="0" borderId="0" xfId="4" applyNumberFormat="1" applyFont="1"/>
    <xf numFmtId="164" fontId="43" fillId="39" borderId="0" xfId="4" applyNumberFormat="1" applyFont="1" applyFill="1"/>
    <xf numFmtId="0" fontId="43" fillId="0" borderId="0" xfId="5" applyFont="1"/>
    <xf numFmtId="43" fontId="43" fillId="0" borderId="0" xfId="0" applyNumberFormat="1" applyFont="1"/>
    <xf numFmtId="0" fontId="43" fillId="0" borderId="0" xfId="0" applyFont="1" applyFill="1" applyAlignment="1"/>
    <xf numFmtId="166" fontId="43" fillId="0" borderId="0" xfId="2" applyNumberFormat="1" applyFont="1"/>
    <xf numFmtId="167" fontId="43" fillId="0" borderId="0" xfId="0" applyNumberFormat="1" applyFont="1"/>
    <xf numFmtId="0" fontId="43" fillId="0" borderId="0" xfId="0" applyFont="1" applyFill="1"/>
    <xf numFmtId="0" fontId="43" fillId="0" borderId="57" xfId="0" applyFont="1" applyFill="1" applyBorder="1" applyAlignment="1">
      <alignment horizontal="center" vertical="center" textRotation="90"/>
    </xf>
    <xf numFmtId="0" fontId="43" fillId="0" borderId="57" xfId="0" applyFont="1" applyFill="1" applyBorder="1"/>
    <xf numFmtId="0" fontId="44" fillId="0" borderId="57" xfId="0" applyFont="1" applyFill="1" applyBorder="1"/>
    <xf numFmtId="0" fontId="43" fillId="0" borderId="57" xfId="0" applyFont="1" applyFill="1" applyBorder="1" applyAlignment="1"/>
    <xf numFmtId="164" fontId="44" fillId="0" borderId="57" xfId="1" applyNumberFormat="1" applyFont="1" applyFill="1" applyBorder="1"/>
    <xf numFmtId="164" fontId="44" fillId="39" borderId="57" xfId="1" applyNumberFormat="1" applyFont="1" applyFill="1" applyBorder="1"/>
    <xf numFmtId="0" fontId="43" fillId="39" borderId="0" xfId="0" applyFont="1" applyFill="1"/>
    <xf numFmtId="0" fontId="43" fillId="0" borderId="0" xfId="0" applyFont="1" applyAlignment="1"/>
    <xf numFmtId="0" fontId="43" fillId="40" borderId="0" xfId="0" applyFont="1" applyFill="1"/>
    <xf numFmtId="0" fontId="44" fillId="40" borderId="0" xfId="0" applyFont="1" applyFill="1" applyBorder="1"/>
    <xf numFmtId="0" fontId="43" fillId="41" borderId="0" xfId="0" applyFont="1" applyFill="1"/>
    <xf numFmtId="0" fontId="43" fillId="42" borderId="0" xfId="0" applyFont="1" applyFill="1"/>
    <xf numFmtId="164" fontId="44" fillId="0" borderId="0" xfId="1" applyNumberFormat="1" applyFont="1" applyFill="1"/>
    <xf numFmtId="164" fontId="44" fillId="39" borderId="0" xfId="1" applyNumberFormat="1" applyFont="1" applyFill="1"/>
    <xf numFmtId="0" fontId="43" fillId="35" borderId="0" xfId="0" applyFont="1" applyFill="1"/>
    <xf numFmtId="1" fontId="43" fillId="0" borderId="0" xfId="1" applyNumberFormat="1" applyFont="1"/>
    <xf numFmtId="14" fontId="43" fillId="0" borderId="0" xfId="0" applyNumberFormat="1" applyFont="1"/>
    <xf numFmtId="164" fontId="43" fillId="0" borderId="0" xfId="1" applyNumberFormat="1" applyFont="1"/>
    <xf numFmtId="0" fontId="43" fillId="35" borderId="0" xfId="4" applyFont="1" applyFill="1"/>
    <xf numFmtId="164" fontId="44" fillId="38" borderId="0" xfId="6" applyNumberFormat="1" applyFont="1" applyFill="1"/>
    <xf numFmtId="1" fontId="43" fillId="0" borderId="0" xfId="0" applyNumberFormat="1" applyFont="1"/>
    <xf numFmtId="1" fontId="43" fillId="39" borderId="0" xfId="0" applyNumberFormat="1" applyFont="1" applyFill="1"/>
    <xf numFmtId="1" fontId="43" fillId="0" borderId="0" xfId="0" applyNumberFormat="1" applyFont="1" applyFill="1"/>
    <xf numFmtId="10" fontId="43" fillId="0" borderId="0" xfId="2" applyNumberFormat="1" applyFont="1" applyFill="1"/>
    <xf numFmtId="10" fontId="43" fillId="0" borderId="0" xfId="2" applyNumberFormat="1" applyFont="1"/>
    <xf numFmtId="164" fontId="43" fillId="39" borderId="0" xfId="0" applyNumberFormat="1" applyFont="1" applyFill="1"/>
    <xf numFmtId="0" fontId="0" fillId="0" borderId="0" xfId="0" applyBorder="1"/>
    <xf numFmtId="0" fontId="41" fillId="45" borderId="0" xfId="0" applyFont="1" applyFill="1" applyBorder="1"/>
    <xf numFmtId="0" fontId="0" fillId="0" borderId="0" xfId="0" applyFill="1" applyBorder="1"/>
    <xf numFmtId="0" fontId="50" fillId="45" borderId="0" xfId="8" applyFont="1" applyFill="1" applyBorder="1" applyAlignment="1"/>
    <xf numFmtId="37" fontId="0" fillId="46" borderId="0" xfId="0" applyNumberFormat="1" applyFill="1" applyProtection="1"/>
    <xf numFmtId="37" fontId="0" fillId="46" borderId="54" xfId="0" applyNumberFormat="1" applyFill="1" applyBorder="1" applyProtection="1"/>
    <xf numFmtId="168" fontId="0" fillId="0" borderId="0" xfId="0" applyNumberFormat="1"/>
    <xf numFmtId="37" fontId="0" fillId="46" borderId="58" xfId="0" applyNumberFormat="1" applyFill="1" applyBorder="1" applyProtection="1"/>
    <xf numFmtId="0" fontId="15" fillId="47" borderId="59" xfId="0" applyFont="1" applyFill="1" applyBorder="1"/>
    <xf numFmtId="0" fontId="15" fillId="47" borderId="0" xfId="0" applyFont="1" applyFill="1" applyBorder="1"/>
    <xf numFmtId="0" fontId="0" fillId="0" borderId="0" xfId="0" applyAlignment="1">
      <alignment horizontal="left"/>
    </xf>
    <xf numFmtId="0" fontId="0" fillId="0" borderId="0" xfId="0" applyNumberFormat="1"/>
    <xf numFmtId="164" fontId="0" fillId="0" borderId="0" xfId="0" applyNumberFormat="1"/>
    <xf numFmtId="168" fontId="51" fillId="48" borderId="0" xfId="9" applyNumberFormat="1" applyFont="1" applyFill="1"/>
    <xf numFmtId="168" fontId="1" fillId="48" borderId="0" xfId="10" applyNumberFormat="1" applyFill="1"/>
    <xf numFmtId="0" fontId="0" fillId="0" borderId="54" xfId="0" applyBorder="1"/>
    <xf numFmtId="164" fontId="0" fillId="0" borderId="0" xfId="1" applyNumberFormat="1" applyFont="1"/>
    <xf numFmtId="10" fontId="0" fillId="0" borderId="0" xfId="2" applyNumberFormat="1" applyFont="1"/>
    <xf numFmtId="165" fontId="0" fillId="0" borderId="0" xfId="2" applyNumberFormat="1" applyFont="1"/>
    <xf numFmtId="0" fontId="0" fillId="0" borderId="41" xfId="0" applyBorder="1"/>
    <xf numFmtId="0" fontId="41" fillId="45" borderId="37" xfId="0" applyFont="1" applyFill="1" applyBorder="1"/>
    <xf numFmtId="164" fontId="0" fillId="0" borderId="0" xfId="1" applyNumberFormat="1" applyFont="1" applyBorder="1"/>
    <xf numFmtId="164" fontId="41" fillId="45" borderId="37" xfId="1" applyNumberFormat="1" applyFont="1" applyFill="1" applyBorder="1"/>
    <xf numFmtId="0" fontId="0" fillId="0" borderId="49" xfId="0" applyBorder="1"/>
    <xf numFmtId="0" fontId="0" fillId="0" borderId="15" xfId="0" applyBorder="1"/>
    <xf numFmtId="164" fontId="41" fillId="45" borderId="38" xfId="1" applyNumberFormat="1" applyFont="1" applyFill="1" applyBorder="1"/>
    <xf numFmtId="0" fontId="0" fillId="0" borderId="0" xfId="0" pivotButton="1"/>
    <xf numFmtId="0" fontId="33" fillId="0" borderId="0" xfId="0" applyFont="1" applyFill="1" applyAlignment="1">
      <alignment horizontal="center" vertical="center" wrapText="1"/>
    </xf>
    <xf numFmtId="0" fontId="33" fillId="0" borderId="0" xfId="0" applyFont="1" applyFill="1" applyAlignment="1">
      <alignment horizontal="center" vertical="center"/>
    </xf>
    <xf numFmtId="0" fontId="42" fillId="38" borderId="0" xfId="4" applyFont="1" applyFill="1" applyAlignment="1">
      <alignment horizontal="center" vertical="center" textRotation="90"/>
    </xf>
    <xf numFmtId="0" fontId="42" fillId="43" borderId="0" xfId="0" applyFont="1" applyFill="1" applyAlignment="1">
      <alignment horizontal="center" vertical="center" textRotation="90"/>
    </xf>
    <xf numFmtId="0" fontId="45" fillId="44" borderId="0" xfId="0" applyFont="1" applyFill="1" applyAlignment="1">
      <alignment horizontal="center" vertical="center" textRotation="90"/>
    </xf>
    <xf numFmtId="0" fontId="46" fillId="38" borderId="0" xfId="4" applyFont="1" applyFill="1" applyAlignment="1">
      <alignment horizontal="center" vertical="center" textRotation="90"/>
    </xf>
    <xf numFmtId="0" fontId="46" fillId="43" borderId="0" xfId="0" applyFont="1" applyFill="1" applyAlignment="1">
      <alignment horizontal="center" vertical="center" textRotation="90"/>
    </xf>
    <xf numFmtId="0" fontId="0" fillId="49" borderId="23" xfId="0" applyFill="1" applyBorder="1" applyAlignment="1">
      <alignment horizontal="center"/>
    </xf>
    <xf numFmtId="0" fontId="0" fillId="49" borderId="22" xfId="0" applyFill="1" applyBorder="1" applyAlignment="1">
      <alignment horizontal="center"/>
    </xf>
    <xf numFmtId="0" fontId="0" fillId="49" borderId="24" xfId="0" applyFill="1" applyBorder="1" applyAlignment="1">
      <alignment horizontal="center"/>
    </xf>
    <xf numFmtId="49" fontId="30" fillId="0" borderId="18" xfId="3" applyFont="1" applyBorder="1" applyAlignment="1">
      <alignment horizontal="center"/>
    </xf>
    <xf numFmtId="49" fontId="30" fillId="0" borderId="19" xfId="3" applyFont="1" applyBorder="1" applyAlignment="1">
      <alignment horizontal="center"/>
    </xf>
    <xf numFmtId="49" fontId="30" fillId="0" borderId="20" xfId="3" applyFont="1" applyBorder="1" applyAlignment="1">
      <alignment horizontal="center"/>
    </xf>
    <xf numFmtId="49" fontId="32" fillId="36" borderId="23" xfId="3" applyFont="1" applyFill="1" applyBorder="1" applyAlignment="1">
      <alignment horizontal="center"/>
    </xf>
    <xf numFmtId="49" fontId="32" fillId="36" borderId="22" xfId="3" applyFont="1" applyFill="1" applyBorder="1" applyAlignment="1">
      <alignment horizontal="center"/>
    </xf>
    <xf numFmtId="49" fontId="32" fillId="36" borderId="24" xfId="3" applyFont="1" applyFill="1" applyBorder="1" applyAlignment="1">
      <alignment horizontal="center"/>
    </xf>
    <xf numFmtId="49" fontId="18" fillId="0" borderId="0" xfId="3" applyFont="1" applyAlignment="1">
      <alignment horizontal="center"/>
    </xf>
    <xf numFmtId="49" fontId="32" fillId="36" borderId="46" xfId="3" applyFont="1" applyFill="1" applyBorder="1" applyAlignment="1">
      <alignment horizontal="center"/>
    </xf>
    <xf numFmtId="49" fontId="32" fillId="36" borderId="47" xfId="3" applyFont="1" applyFill="1" applyBorder="1" applyAlignment="1">
      <alignment horizontal="center"/>
    </xf>
    <xf numFmtId="49" fontId="32" fillId="36" borderId="48" xfId="3" applyFont="1" applyFill="1" applyBorder="1" applyAlignment="1">
      <alignment horizontal="center"/>
    </xf>
    <xf numFmtId="49" fontId="18" fillId="0" borderId="0" xfId="3" applyFont="1" applyAlignment="1">
      <alignment horizontal="left"/>
    </xf>
    <xf numFmtId="49" fontId="27" fillId="0" borderId="0" xfId="3" applyFont="1" applyFill="1" applyBorder="1" applyAlignment="1">
      <alignment horizontal="center" vertical="center" wrapText="1"/>
    </xf>
    <xf numFmtId="49" fontId="28" fillId="35" borderId="11" xfId="3" applyFont="1" applyFill="1" applyBorder="1" applyAlignment="1">
      <alignment horizontal="left" indent="2"/>
    </xf>
    <xf numFmtId="49" fontId="28" fillId="35" borderId="12" xfId="3" applyFont="1" applyFill="1" applyBorder="1" applyAlignment="1">
      <alignment horizontal="left" indent="2"/>
    </xf>
  </cellXfs>
  <cellStyles count="46007">
    <cellStyle name="20% - Accent1 10" xfId="11"/>
    <cellStyle name="20% - Accent1 11" xfId="12"/>
    <cellStyle name="20% - Accent1 12" xfId="13"/>
    <cellStyle name="20% - Accent1 13" xfId="14"/>
    <cellStyle name="20% - Accent1 14" xfId="15"/>
    <cellStyle name="20% - Accent1 15" xfId="16"/>
    <cellStyle name="20% - Accent1 16" xfId="17"/>
    <cellStyle name="20% - Accent1 2" xfId="18"/>
    <cellStyle name="20% - Accent1 2 2" xfId="19"/>
    <cellStyle name="20% - Accent1 2 2 2" xfId="20"/>
    <cellStyle name="20% - Accent1 2 3" xfId="21"/>
    <cellStyle name="20% - Accent1 2 4" xfId="22"/>
    <cellStyle name="20% - Accent1 2 5" xfId="23"/>
    <cellStyle name="20% - Accent1 3" xfId="24"/>
    <cellStyle name="20% - Accent1 3 2" xfId="25"/>
    <cellStyle name="20% - Accent1 3 3" xfId="26"/>
    <cellStyle name="20% - Accent1 4" xfId="27"/>
    <cellStyle name="20% - Accent1 4 2" xfId="28"/>
    <cellStyle name="20% - Accent1 5" xfId="29"/>
    <cellStyle name="20% - Accent1 5 2" xfId="30"/>
    <cellStyle name="20% - Accent1 6" xfId="31"/>
    <cellStyle name="20% - Accent1 7" xfId="32"/>
    <cellStyle name="20% - Accent1 8" xfId="33"/>
    <cellStyle name="20% - Accent1 9" xfId="34"/>
    <cellStyle name="20% - Accent2 10" xfId="35"/>
    <cellStyle name="20% - Accent2 11" xfId="36"/>
    <cellStyle name="20% - Accent2 12" xfId="37"/>
    <cellStyle name="20% - Accent2 13" xfId="38"/>
    <cellStyle name="20% - Accent2 14" xfId="39"/>
    <cellStyle name="20% - Accent2 15" xfId="40"/>
    <cellStyle name="20% - Accent2 16" xfId="41"/>
    <cellStyle name="20% - Accent2 2" xfId="42"/>
    <cellStyle name="20% - Accent2 2 2" xfId="43"/>
    <cellStyle name="20% - Accent2 2 2 2" xfId="44"/>
    <cellStyle name="20% - Accent2 2 3" xfId="45"/>
    <cellStyle name="20% - Accent2 2 4" xfId="46"/>
    <cellStyle name="20% - Accent2 2 5" xfId="47"/>
    <cellStyle name="20% - Accent2 3" xfId="48"/>
    <cellStyle name="20% - Accent2 3 2" xfId="49"/>
    <cellStyle name="20% - Accent2 3 3" xfId="50"/>
    <cellStyle name="20% - Accent2 4" xfId="51"/>
    <cellStyle name="20% - Accent2 4 2" xfId="52"/>
    <cellStyle name="20% - Accent2 5" xfId="53"/>
    <cellStyle name="20% - Accent2 5 2" xfId="54"/>
    <cellStyle name="20% - Accent2 6" xfId="55"/>
    <cellStyle name="20% - Accent2 7" xfId="56"/>
    <cellStyle name="20% - Accent2 8" xfId="57"/>
    <cellStyle name="20% - Accent2 9" xfId="58"/>
    <cellStyle name="20% - Accent3 10" xfId="59"/>
    <cellStyle name="20% - Accent3 11" xfId="60"/>
    <cellStyle name="20% - Accent3 12" xfId="61"/>
    <cellStyle name="20% - Accent3 13" xfId="62"/>
    <cellStyle name="20% - Accent3 14" xfId="63"/>
    <cellStyle name="20% - Accent3 15" xfId="64"/>
    <cellStyle name="20% - Accent3 16" xfId="65"/>
    <cellStyle name="20% - Accent3 2" xfId="66"/>
    <cellStyle name="20% - Accent3 2 2" xfId="67"/>
    <cellStyle name="20% - Accent3 2 2 2" xfId="68"/>
    <cellStyle name="20% - Accent3 2 3" xfId="69"/>
    <cellStyle name="20% - Accent3 2 4" xfId="70"/>
    <cellStyle name="20% - Accent3 2 5" xfId="71"/>
    <cellStyle name="20% - Accent3 3" xfId="72"/>
    <cellStyle name="20% - Accent3 3 2" xfId="73"/>
    <cellStyle name="20% - Accent3 3 3" xfId="74"/>
    <cellStyle name="20% - Accent3 4" xfId="75"/>
    <cellStyle name="20% - Accent3 4 2" xfId="76"/>
    <cellStyle name="20% - Accent3 5" xfId="77"/>
    <cellStyle name="20% - Accent3 5 2" xfId="78"/>
    <cellStyle name="20% - Accent3 6" xfId="79"/>
    <cellStyle name="20% - Accent3 7" xfId="80"/>
    <cellStyle name="20% - Accent3 8" xfId="81"/>
    <cellStyle name="20% - Accent3 9" xfId="82"/>
    <cellStyle name="20% - Accent4 10" xfId="83"/>
    <cellStyle name="20% - Accent4 11" xfId="84"/>
    <cellStyle name="20% - Accent4 12" xfId="85"/>
    <cellStyle name="20% - Accent4 13" xfId="86"/>
    <cellStyle name="20% - Accent4 14" xfId="87"/>
    <cellStyle name="20% - Accent4 15" xfId="88"/>
    <cellStyle name="20% - Accent4 16" xfId="89"/>
    <cellStyle name="20% - Accent4 2" xfId="90"/>
    <cellStyle name="20% - Accent4 2 2" xfId="91"/>
    <cellStyle name="20% - Accent4 2 2 2" xfId="92"/>
    <cellStyle name="20% - Accent4 2 3" xfId="93"/>
    <cellStyle name="20% - Accent4 2 4" xfId="94"/>
    <cellStyle name="20% - Accent4 2 5" xfId="95"/>
    <cellStyle name="20% - Accent4 3" xfId="96"/>
    <cellStyle name="20% - Accent4 3 2" xfId="97"/>
    <cellStyle name="20% - Accent4 3 3" xfId="98"/>
    <cellStyle name="20% - Accent4 4" xfId="99"/>
    <cellStyle name="20% - Accent4 4 2" xfId="100"/>
    <cellStyle name="20% - Accent4 5" xfId="101"/>
    <cellStyle name="20% - Accent4 5 2" xfId="102"/>
    <cellStyle name="20% - Accent4 6" xfId="103"/>
    <cellStyle name="20% - Accent4 7" xfId="104"/>
    <cellStyle name="20% - Accent4 8" xfId="105"/>
    <cellStyle name="20% - Accent4 9" xfId="106"/>
    <cellStyle name="20% - Accent5 10" xfId="107"/>
    <cellStyle name="20% - Accent5 11" xfId="108"/>
    <cellStyle name="20% - Accent5 12" xfId="109"/>
    <cellStyle name="20% - Accent5 13" xfId="110"/>
    <cellStyle name="20% - Accent5 14" xfId="111"/>
    <cellStyle name="20% - Accent5 15" xfId="112"/>
    <cellStyle name="20% - Accent5 16" xfId="113"/>
    <cellStyle name="20% - Accent5 2" xfId="114"/>
    <cellStyle name="20% - Accent5 2 2" xfId="115"/>
    <cellStyle name="20% - Accent5 2 2 2" xfId="116"/>
    <cellStyle name="20% - Accent5 2 3" xfId="117"/>
    <cellStyle name="20% - Accent5 2 4" xfId="118"/>
    <cellStyle name="20% - Accent5 2 5" xfId="119"/>
    <cellStyle name="20% - Accent5 3" xfId="120"/>
    <cellStyle name="20% - Accent5 3 2" xfId="121"/>
    <cellStyle name="20% - Accent5 3 3" xfId="122"/>
    <cellStyle name="20% - Accent5 4" xfId="123"/>
    <cellStyle name="20% - Accent5 4 2" xfId="124"/>
    <cellStyle name="20% - Accent5 5" xfId="125"/>
    <cellStyle name="20% - Accent5 5 2" xfId="126"/>
    <cellStyle name="20% - Accent5 6" xfId="127"/>
    <cellStyle name="20% - Accent5 7" xfId="128"/>
    <cellStyle name="20% - Accent5 8" xfId="129"/>
    <cellStyle name="20% - Accent5 9" xfId="130"/>
    <cellStyle name="20% - Accent6 10" xfId="131"/>
    <cellStyle name="20% - Accent6 11" xfId="132"/>
    <cellStyle name="20% - Accent6 12" xfId="133"/>
    <cellStyle name="20% - Accent6 13" xfId="134"/>
    <cellStyle name="20% - Accent6 14" xfId="135"/>
    <cellStyle name="20% - Accent6 15" xfId="136"/>
    <cellStyle name="20% - Accent6 16" xfId="137"/>
    <cellStyle name="20% - Accent6 2" xfId="138"/>
    <cellStyle name="20% - Accent6 2 2" xfId="139"/>
    <cellStyle name="20% - Accent6 2 2 2" xfId="140"/>
    <cellStyle name="20% - Accent6 2 3" xfId="141"/>
    <cellStyle name="20% - Accent6 2 4" xfId="142"/>
    <cellStyle name="20% - Accent6 2 5" xfId="143"/>
    <cellStyle name="20% - Accent6 3" xfId="144"/>
    <cellStyle name="20% - Accent6 3 2" xfId="145"/>
    <cellStyle name="20% - Accent6 3 3" xfId="146"/>
    <cellStyle name="20% - Accent6 4" xfId="147"/>
    <cellStyle name="20% - Accent6 4 2" xfId="148"/>
    <cellStyle name="20% - Accent6 5" xfId="149"/>
    <cellStyle name="20% - Accent6 5 2" xfId="150"/>
    <cellStyle name="20% - Accent6 6" xfId="151"/>
    <cellStyle name="20% - Accent6 7" xfId="152"/>
    <cellStyle name="20% - Accent6 8" xfId="153"/>
    <cellStyle name="20% - Accent6 9" xfId="154"/>
    <cellStyle name="40% - Accent1 10" xfId="155"/>
    <cellStyle name="40% - Accent1 11" xfId="156"/>
    <cellStyle name="40% - Accent1 12" xfId="157"/>
    <cellStyle name="40% - Accent1 13" xfId="158"/>
    <cellStyle name="40% - Accent1 14" xfId="159"/>
    <cellStyle name="40% - Accent1 15" xfId="160"/>
    <cellStyle name="40% - Accent1 16" xfId="161"/>
    <cellStyle name="40% - Accent1 2" xfId="162"/>
    <cellStyle name="40% - Accent1 2 2" xfId="163"/>
    <cellStyle name="40% - Accent1 2 2 2" xfId="164"/>
    <cellStyle name="40% - Accent1 2 3" xfId="165"/>
    <cellStyle name="40% - Accent1 2 4" xfId="166"/>
    <cellStyle name="40% - Accent1 2 5" xfId="167"/>
    <cellStyle name="40% - Accent1 3" xfId="168"/>
    <cellStyle name="40% - Accent1 3 2" xfId="169"/>
    <cellStyle name="40% - Accent1 3 3" xfId="170"/>
    <cellStyle name="40% - Accent1 4" xfId="171"/>
    <cellStyle name="40% - Accent1 4 2" xfId="172"/>
    <cellStyle name="40% - Accent1 5" xfId="173"/>
    <cellStyle name="40% - Accent1 5 2" xfId="174"/>
    <cellStyle name="40% - Accent1 6" xfId="175"/>
    <cellStyle name="40% - Accent1 7" xfId="176"/>
    <cellStyle name="40% - Accent1 8" xfId="177"/>
    <cellStyle name="40% - Accent1 9" xfId="178"/>
    <cellStyle name="40% - Accent2 10" xfId="179"/>
    <cellStyle name="40% - Accent2 11" xfId="180"/>
    <cellStyle name="40% - Accent2 12" xfId="181"/>
    <cellStyle name="40% - Accent2 13" xfId="182"/>
    <cellStyle name="40% - Accent2 14" xfId="183"/>
    <cellStyle name="40% - Accent2 15" xfId="184"/>
    <cellStyle name="40% - Accent2 16" xfId="185"/>
    <cellStyle name="40% - Accent2 2" xfId="186"/>
    <cellStyle name="40% - Accent2 2 2" xfId="187"/>
    <cellStyle name="40% - Accent2 2 2 2" xfId="188"/>
    <cellStyle name="40% - Accent2 2 3" xfId="189"/>
    <cellStyle name="40% - Accent2 2 4" xfId="190"/>
    <cellStyle name="40% - Accent2 2 5" xfId="191"/>
    <cellStyle name="40% - Accent2 3" xfId="192"/>
    <cellStyle name="40% - Accent2 3 2" xfId="193"/>
    <cellStyle name="40% - Accent2 3 3" xfId="194"/>
    <cellStyle name="40% - Accent2 4" xfId="195"/>
    <cellStyle name="40% - Accent2 4 2" xfId="196"/>
    <cellStyle name="40% - Accent2 5" xfId="197"/>
    <cellStyle name="40% - Accent2 5 2" xfId="198"/>
    <cellStyle name="40% - Accent2 6" xfId="199"/>
    <cellStyle name="40% - Accent2 7" xfId="200"/>
    <cellStyle name="40% - Accent2 8" xfId="201"/>
    <cellStyle name="40% - Accent2 9" xfId="202"/>
    <cellStyle name="40% - Accent3 10" xfId="203"/>
    <cellStyle name="40% - Accent3 11" xfId="204"/>
    <cellStyle name="40% - Accent3 12" xfId="205"/>
    <cellStyle name="40% - Accent3 13" xfId="206"/>
    <cellStyle name="40% - Accent3 14" xfId="207"/>
    <cellStyle name="40% - Accent3 15" xfId="208"/>
    <cellStyle name="40% - Accent3 16" xfId="209"/>
    <cellStyle name="40% - Accent3 2" xfId="210"/>
    <cellStyle name="40% - Accent3 2 2" xfId="211"/>
    <cellStyle name="40% - Accent3 2 2 2" xfId="212"/>
    <cellStyle name="40% - Accent3 2 3" xfId="213"/>
    <cellStyle name="40% - Accent3 2 4" xfId="214"/>
    <cellStyle name="40% - Accent3 2 5" xfId="215"/>
    <cellStyle name="40% - Accent3 3" xfId="216"/>
    <cellStyle name="40% - Accent3 3 2" xfId="217"/>
    <cellStyle name="40% - Accent3 3 3" xfId="218"/>
    <cellStyle name="40% - Accent3 4" xfId="219"/>
    <cellStyle name="40% - Accent3 4 2" xfId="220"/>
    <cellStyle name="40% - Accent3 5" xfId="221"/>
    <cellStyle name="40% - Accent3 5 2" xfId="222"/>
    <cellStyle name="40% - Accent3 6" xfId="223"/>
    <cellStyle name="40% - Accent3 7" xfId="224"/>
    <cellStyle name="40% - Accent3 8" xfId="225"/>
    <cellStyle name="40% - Accent3 9" xfId="226"/>
    <cellStyle name="40% - Accent4 10" xfId="227"/>
    <cellStyle name="40% - Accent4 11" xfId="228"/>
    <cellStyle name="40% - Accent4 12" xfId="229"/>
    <cellStyle name="40% - Accent4 13" xfId="230"/>
    <cellStyle name="40% - Accent4 14" xfId="231"/>
    <cellStyle name="40% - Accent4 15" xfId="232"/>
    <cellStyle name="40% - Accent4 16" xfId="233"/>
    <cellStyle name="40% - Accent4 2" xfId="234"/>
    <cellStyle name="40% - Accent4 2 2" xfId="235"/>
    <cellStyle name="40% - Accent4 2 2 2" xfId="236"/>
    <cellStyle name="40% - Accent4 2 3" xfId="237"/>
    <cellStyle name="40% - Accent4 2 4" xfId="238"/>
    <cellStyle name="40% - Accent4 2 5" xfId="239"/>
    <cellStyle name="40% - Accent4 3" xfId="240"/>
    <cellStyle name="40% - Accent4 3 2" xfId="241"/>
    <cellStyle name="40% - Accent4 3 3" xfId="242"/>
    <cellStyle name="40% - Accent4 4" xfId="243"/>
    <cellStyle name="40% - Accent4 4 2" xfId="244"/>
    <cellStyle name="40% - Accent4 5" xfId="245"/>
    <cellStyle name="40% - Accent4 5 2" xfId="246"/>
    <cellStyle name="40% - Accent4 6" xfId="247"/>
    <cellStyle name="40% - Accent4 7" xfId="248"/>
    <cellStyle name="40% - Accent4 8" xfId="249"/>
    <cellStyle name="40% - Accent4 9" xfId="250"/>
    <cellStyle name="40% - Accent5 10" xfId="251"/>
    <cellStyle name="40% - Accent5 11" xfId="252"/>
    <cellStyle name="40% - Accent5 12" xfId="253"/>
    <cellStyle name="40% - Accent5 13" xfId="254"/>
    <cellStyle name="40% - Accent5 14" xfId="255"/>
    <cellStyle name="40% - Accent5 15" xfId="256"/>
    <cellStyle name="40% - Accent5 16" xfId="257"/>
    <cellStyle name="40% - Accent5 2" xfId="258"/>
    <cellStyle name="40% - Accent5 2 2" xfId="259"/>
    <cellStyle name="40% - Accent5 2 2 2" xfId="260"/>
    <cellStyle name="40% - Accent5 2 3" xfId="261"/>
    <cellStyle name="40% - Accent5 2 4" xfId="262"/>
    <cellStyle name="40% - Accent5 2 5" xfId="263"/>
    <cellStyle name="40% - Accent5 3" xfId="264"/>
    <cellStyle name="40% - Accent5 3 2" xfId="265"/>
    <cellStyle name="40% - Accent5 3 3" xfId="266"/>
    <cellStyle name="40% - Accent5 4" xfId="267"/>
    <cellStyle name="40% - Accent5 4 2" xfId="268"/>
    <cellStyle name="40% - Accent5 5" xfId="269"/>
    <cellStyle name="40% - Accent5 5 2" xfId="270"/>
    <cellStyle name="40% - Accent5 6" xfId="271"/>
    <cellStyle name="40% - Accent5 7" xfId="272"/>
    <cellStyle name="40% - Accent5 8" xfId="273"/>
    <cellStyle name="40% - Accent5 9" xfId="274"/>
    <cellStyle name="40% - Accent6 10" xfId="275"/>
    <cellStyle name="40% - Accent6 11" xfId="276"/>
    <cellStyle name="40% - Accent6 12" xfId="277"/>
    <cellStyle name="40% - Accent6 13" xfId="278"/>
    <cellStyle name="40% - Accent6 14" xfId="279"/>
    <cellStyle name="40% - Accent6 15" xfId="280"/>
    <cellStyle name="40% - Accent6 16" xfId="281"/>
    <cellStyle name="40% - Accent6 2" xfId="282"/>
    <cellStyle name="40% - Accent6 2 2" xfId="283"/>
    <cellStyle name="40% - Accent6 2 2 2" xfId="284"/>
    <cellStyle name="40% - Accent6 2 3" xfId="285"/>
    <cellStyle name="40% - Accent6 2 4" xfId="286"/>
    <cellStyle name="40% - Accent6 2 5" xfId="287"/>
    <cellStyle name="40% - Accent6 3" xfId="288"/>
    <cellStyle name="40% - Accent6 3 2" xfId="289"/>
    <cellStyle name="40% - Accent6 3 3" xfId="290"/>
    <cellStyle name="40% - Accent6 4" xfId="291"/>
    <cellStyle name="40% - Accent6 4 2" xfId="292"/>
    <cellStyle name="40% - Accent6 5" xfId="293"/>
    <cellStyle name="40% - Accent6 5 2" xfId="294"/>
    <cellStyle name="40% - Accent6 6" xfId="295"/>
    <cellStyle name="40% - Accent6 7" xfId="296"/>
    <cellStyle name="40% - Accent6 8" xfId="297"/>
    <cellStyle name="40% - Accent6 9" xfId="298"/>
    <cellStyle name="60% - Accent1 2" xfId="299"/>
    <cellStyle name="60% - Accent1 3" xfId="300"/>
    <cellStyle name="60% - Accent1 4" xfId="301"/>
    <cellStyle name="60% - Accent1 5" xfId="302"/>
    <cellStyle name="60% - Accent2 2" xfId="303"/>
    <cellStyle name="60% - Accent2 3" xfId="304"/>
    <cellStyle name="60% - Accent2 4" xfId="305"/>
    <cellStyle name="60% - Accent2 5" xfId="306"/>
    <cellStyle name="60% - Accent3 2" xfId="307"/>
    <cellStyle name="60% - Accent3 3" xfId="308"/>
    <cellStyle name="60% - Accent3 4" xfId="309"/>
    <cellStyle name="60% - Accent3 5" xfId="310"/>
    <cellStyle name="60% - Accent4 2" xfId="311"/>
    <cellStyle name="60% - Accent4 3" xfId="312"/>
    <cellStyle name="60% - Accent4 4" xfId="313"/>
    <cellStyle name="60% - Accent4 5" xfId="314"/>
    <cellStyle name="60% - Accent5 2" xfId="315"/>
    <cellStyle name="60% - Accent5 3" xfId="316"/>
    <cellStyle name="60% - Accent5 4" xfId="317"/>
    <cellStyle name="60% - Accent5 5" xfId="318"/>
    <cellStyle name="60% - Accent6 2" xfId="319"/>
    <cellStyle name="60% - Accent6 3" xfId="320"/>
    <cellStyle name="60% - Accent6 4" xfId="321"/>
    <cellStyle name="60% - Accent6 5" xfId="322"/>
    <cellStyle name="Accent1 2" xfId="323"/>
    <cellStyle name="Accent1 3" xfId="324"/>
    <cellStyle name="Accent1 4" xfId="325"/>
    <cellStyle name="Accent1 5" xfId="326"/>
    <cellStyle name="Accent2 2" xfId="327"/>
    <cellStyle name="Accent2 3" xfId="328"/>
    <cellStyle name="Accent2 4" xfId="329"/>
    <cellStyle name="Accent2 5" xfId="330"/>
    <cellStyle name="Accent3 2" xfId="331"/>
    <cellStyle name="Accent3 3" xfId="332"/>
    <cellStyle name="Accent3 4" xfId="333"/>
    <cellStyle name="Accent3 5" xfId="334"/>
    <cellStyle name="Accent4 2" xfId="335"/>
    <cellStyle name="Accent4 3" xfId="336"/>
    <cellStyle name="Accent4 4" xfId="337"/>
    <cellStyle name="Accent4 5" xfId="338"/>
    <cellStyle name="Accent5 2" xfId="339"/>
    <cellStyle name="Accent5 3" xfId="340"/>
    <cellStyle name="Accent5 4" xfId="341"/>
    <cellStyle name="Accent5 5" xfId="342"/>
    <cellStyle name="Accent6 2" xfId="343"/>
    <cellStyle name="Accent6 3" xfId="344"/>
    <cellStyle name="Accent6 4" xfId="345"/>
    <cellStyle name="Accent6 5" xfId="346"/>
    <cellStyle name="Bad 2" xfId="347"/>
    <cellStyle name="Bad 3" xfId="348"/>
    <cellStyle name="Bad 4" xfId="349"/>
    <cellStyle name="Bad 5" xfId="350"/>
    <cellStyle name="Band 1" xfId="351"/>
    <cellStyle name="Band 2" xfId="352"/>
    <cellStyle name="C06_Main text" xfId="353"/>
    <cellStyle name="C07_Main text Bold Green" xfId="354"/>
    <cellStyle name="C08_2001 Col heads" xfId="355"/>
    <cellStyle name="C10_2001 Figs Black" xfId="356"/>
    <cellStyle name="C11_2002 Figs Bold Green" xfId="357"/>
    <cellStyle name="C13_2001 Figs 1 decimals" xfId="358"/>
    <cellStyle name="C15_Main text Bold Black" xfId="359"/>
    <cellStyle name="Calculation 2" xfId="360"/>
    <cellStyle name="Calculation 3" xfId="361"/>
    <cellStyle name="Calculation 4" xfId="362"/>
    <cellStyle name="Calculation 5" xfId="363"/>
    <cellStyle name="Check Cell 2" xfId="364"/>
    <cellStyle name="Check Cell 3" xfId="365"/>
    <cellStyle name="Check Cell 4" xfId="366"/>
    <cellStyle name="Check Cell 5" xfId="367"/>
    <cellStyle name="ColumnHeading" xfId="368"/>
    <cellStyle name="ColumnHeadings" xfId="369"/>
    <cellStyle name="ColumnHeadings2" xfId="370"/>
    <cellStyle name="Comma" xfId="1" builtinId="3"/>
    <cellStyle name="Comma  - Style1" xfId="371"/>
    <cellStyle name="Comma  - Style2" xfId="372"/>
    <cellStyle name="Comma  - Style3" xfId="373"/>
    <cellStyle name="Comma  - Style4" xfId="374"/>
    <cellStyle name="Comma  - Style5" xfId="375"/>
    <cellStyle name="Comma  - Style6" xfId="376"/>
    <cellStyle name="Comma  - Style7" xfId="377"/>
    <cellStyle name="Comma  - Style8" xfId="378"/>
    <cellStyle name="Comma 10" xfId="379"/>
    <cellStyle name="Comma 11" xfId="7"/>
    <cellStyle name="Comma 2" xfId="380"/>
    <cellStyle name="Comma 2 10" xfId="381"/>
    <cellStyle name="Comma 2 2" xfId="382"/>
    <cellStyle name="Comma 2 2 10" xfId="383"/>
    <cellStyle name="Comma 2 2 11" xfId="384"/>
    <cellStyle name="Comma 2 2 12" xfId="385"/>
    <cellStyle name="Comma 2 2 13" xfId="386"/>
    <cellStyle name="Comma 2 2 14" xfId="387"/>
    <cellStyle name="Comma 2 2 15" xfId="388"/>
    <cellStyle name="Comma 2 2 16" xfId="389"/>
    <cellStyle name="Comma 2 2 17" xfId="390"/>
    <cellStyle name="Comma 2 2 18" xfId="391"/>
    <cellStyle name="Comma 2 2 2" xfId="392"/>
    <cellStyle name="Comma 2 2 2 2" xfId="393"/>
    <cellStyle name="Comma 2 2 3" xfId="394"/>
    <cellStyle name="Comma 2 2 4" xfId="395"/>
    <cellStyle name="Comma 2 2 5" xfId="396"/>
    <cellStyle name="Comma 2 2 6" xfId="397"/>
    <cellStyle name="Comma 2 2 7" xfId="398"/>
    <cellStyle name="Comma 2 2 8" xfId="399"/>
    <cellStyle name="Comma 2 2 8 2" xfId="400"/>
    <cellStyle name="Comma 2 2 8 3" xfId="401"/>
    <cellStyle name="Comma 2 2 9" xfId="402"/>
    <cellStyle name="Comma 2 3" xfId="403"/>
    <cellStyle name="Comma 2 4" xfId="404"/>
    <cellStyle name="Comma 2 5" xfId="405"/>
    <cellStyle name="Comma 2 6" xfId="406"/>
    <cellStyle name="Comma 2 7" xfId="407"/>
    <cellStyle name="Comma 2 8" xfId="408"/>
    <cellStyle name="Comma 2 9" xfId="409"/>
    <cellStyle name="Comma 3" xfId="410"/>
    <cellStyle name="Comma 3 10" xfId="411"/>
    <cellStyle name="Comma 3 11" xfId="412"/>
    <cellStyle name="Comma 3 2" xfId="413"/>
    <cellStyle name="Comma 3 2 2" xfId="414"/>
    <cellStyle name="Comma 3 2 2 2" xfId="415"/>
    <cellStyle name="Comma 3 3" xfId="416"/>
    <cellStyle name="Comma 3 3 2" xfId="417"/>
    <cellStyle name="Comma 3 4" xfId="418"/>
    <cellStyle name="Comma 3 5" xfId="419"/>
    <cellStyle name="Comma 3 6" xfId="420"/>
    <cellStyle name="Comma 3 7" xfId="421"/>
    <cellStyle name="Comma 3 8" xfId="422"/>
    <cellStyle name="Comma 3 9" xfId="423"/>
    <cellStyle name="Comma 4" xfId="6"/>
    <cellStyle name="Comma 4 10" xfId="424"/>
    <cellStyle name="Comma 4 11" xfId="425"/>
    <cellStyle name="Comma 4 12" xfId="426"/>
    <cellStyle name="Comma 4 13" xfId="427"/>
    <cellStyle name="Comma 4 14" xfId="428"/>
    <cellStyle name="Comma 4 15" xfId="429"/>
    <cellStyle name="Comma 4 16" xfId="430"/>
    <cellStyle name="Comma 4 17" xfId="431"/>
    <cellStyle name="Comma 4 18" xfId="432"/>
    <cellStyle name="Comma 4 19" xfId="433"/>
    <cellStyle name="Comma 4 2" xfId="434"/>
    <cellStyle name="Comma 4 2 10" xfId="435"/>
    <cellStyle name="Comma 4 2 11" xfId="436"/>
    <cellStyle name="Comma 4 2 12" xfId="437"/>
    <cellStyle name="Comma 4 2 13" xfId="438"/>
    <cellStyle name="Comma 4 2 14" xfId="439"/>
    <cellStyle name="Comma 4 2 15" xfId="440"/>
    <cellStyle name="Comma 4 2 2" xfId="441"/>
    <cellStyle name="Comma 4 2 2 2" xfId="442"/>
    <cellStyle name="Comma 4 2 3" xfId="443"/>
    <cellStyle name="Comma 4 2 4" xfId="444"/>
    <cellStyle name="Comma 4 2 5" xfId="445"/>
    <cellStyle name="Comma 4 2 6" xfId="446"/>
    <cellStyle name="Comma 4 2 7" xfId="447"/>
    <cellStyle name="Comma 4 2 8" xfId="448"/>
    <cellStyle name="Comma 4 2 9" xfId="449"/>
    <cellStyle name="Comma 4 20" xfId="450"/>
    <cellStyle name="Comma 4 21" xfId="451"/>
    <cellStyle name="Comma 4 3" xfId="452"/>
    <cellStyle name="Comma 4 3 10" xfId="453"/>
    <cellStyle name="Comma 4 3 11" xfId="454"/>
    <cellStyle name="Comma 4 3 12" xfId="455"/>
    <cellStyle name="Comma 4 3 13" xfId="456"/>
    <cellStyle name="Comma 4 3 14" xfId="457"/>
    <cellStyle name="Comma 4 3 15" xfId="458"/>
    <cellStyle name="Comma 4 3 2" xfId="459"/>
    <cellStyle name="Comma 4 3 3" xfId="460"/>
    <cellStyle name="Comma 4 3 4" xfId="461"/>
    <cellStyle name="Comma 4 3 5" xfId="462"/>
    <cellStyle name="Comma 4 3 6" xfId="463"/>
    <cellStyle name="Comma 4 3 7" xfId="464"/>
    <cellStyle name="Comma 4 3 8" xfId="465"/>
    <cellStyle name="Comma 4 3 9" xfId="466"/>
    <cellStyle name="Comma 4 4" xfId="467"/>
    <cellStyle name="Comma 4 4 10" xfId="468"/>
    <cellStyle name="Comma 4 4 11" xfId="469"/>
    <cellStyle name="Comma 4 4 12" xfId="470"/>
    <cellStyle name="Comma 4 4 13" xfId="471"/>
    <cellStyle name="Comma 4 4 14" xfId="472"/>
    <cellStyle name="Comma 4 4 15" xfId="473"/>
    <cellStyle name="Comma 4 4 2" xfId="474"/>
    <cellStyle name="Comma 4 4 3" xfId="475"/>
    <cellStyle name="Comma 4 4 4" xfId="476"/>
    <cellStyle name="Comma 4 4 5" xfId="477"/>
    <cellStyle name="Comma 4 4 6" xfId="478"/>
    <cellStyle name="Comma 4 4 7" xfId="479"/>
    <cellStyle name="Comma 4 4 8" xfId="480"/>
    <cellStyle name="Comma 4 4 9" xfId="481"/>
    <cellStyle name="Comma 4 5" xfId="482"/>
    <cellStyle name="Comma 4 5 10" xfId="483"/>
    <cellStyle name="Comma 4 5 11" xfId="484"/>
    <cellStyle name="Comma 4 5 12" xfId="485"/>
    <cellStyle name="Comma 4 5 13" xfId="486"/>
    <cellStyle name="Comma 4 5 14" xfId="487"/>
    <cellStyle name="Comma 4 5 15" xfId="488"/>
    <cellStyle name="Comma 4 5 2" xfId="489"/>
    <cellStyle name="Comma 4 5 3" xfId="490"/>
    <cellStyle name="Comma 4 5 4" xfId="491"/>
    <cellStyle name="Comma 4 5 5" xfId="492"/>
    <cellStyle name="Comma 4 5 6" xfId="493"/>
    <cellStyle name="Comma 4 5 7" xfId="494"/>
    <cellStyle name="Comma 4 5 8" xfId="495"/>
    <cellStyle name="Comma 4 5 9" xfId="496"/>
    <cellStyle name="Comma 4 6" xfId="497"/>
    <cellStyle name="Comma 4 6 10" xfId="498"/>
    <cellStyle name="Comma 4 6 11" xfId="499"/>
    <cellStyle name="Comma 4 6 12" xfId="500"/>
    <cellStyle name="Comma 4 6 13" xfId="501"/>
    <cellStyle name="Comma 4 6 14" xfId="502"/>
    <cellStyle name="Comma 4 6 2" xfId="503"/>
    <cellStyle name="Comma 4 6 3" xfId="504"/>
    <cellStyle name="Comma 4 6 4" xfId="505"/>
    <cellStyle name="Comma 4 6 5" xfId="506"/>
    <cellStyle name="Comma 4 6 6" xfId="507"/>
    <cellStyle name="Comma 4 6 7" xfId="508"/>
    <cellStyle name="Comma 4 6 8" xfId="509"/>
    <cellStyle name="Comma 4 6 9" xfId="510"/>
    <cellStyle name="Comma 4 7" xfId="511"/>
    <cellStyle name="Comma 4 7 10" xfId="512"/>
    <cellStyle name="Comma 4 7 11" xfId="513"/>
    <cellStyle name="Comma 4 7 12" xfId="514"/>
    <cellStyle name="Comma 4 7 13" xfId="515"/>
    <cellStyle name="Comma 4 7 14" xfId="516"/>
    <cellStyle name="Comma 4 7 2" xfId="517"/>
    <cellStyle name="Comma 4 7 3" xfId="518"/>
    <cellStyle name="Comma 4 7 4" xfId="519"/>
    <cellStyle name="Comma 4 7 5" xfId="520"/>
    <cellStyle name="Comma 4 7 6" xfId="521"/>
    <cellStyle name="Comma 4 7 7" xfId="522"/>
    <cellStyle name="Comma 4 7 8" xfId="523"/>
    <cellStyle name="Comma 4 7 9" xfId="524"/>
    <cellStyle name="Comma 4 8" xfId="525"/>
    <cellStyle name="Comma 4 9" xfId="526"/>
    <cellStyle name="Comma 5" xfId="527"/>
    <cellStyle name="Comma 5 2" xfId="528"/>
    <cellStyle name="Comma 6" xfId="529"/>
    <cellStyle name="Comma 6 2" xfId="530"/>
    <cellStyle name="Comma 6 3" xfId="531"/>
    <cellStyle name="Comma 7" xfId="532"/>
    <cellStyle name="Comma 7 2" xfId="533"/>
    <cellStyle name="Comma 7 2 2" xfId="534"/>
    <cellStyle name="Comma 7 2 3" xfId="535"/>
    <cellStyle name="Comma 7 2 4" xfId="536"/>
    <cellStyle name="Comma 7 3" xfId="537"/>
    <cellStyle name="Comma 7 4" xfId="538"/>
    <cellStyle name="Comma 7 5" xfId="539"/>
    <cellStyle name="Comma 8" xfId="540"/>
    <cellStyle name="Comma 8 2" xfId="541"/>
    <cellStyle name="Comma 9" xfId="542"/>
    <cellStyle name="Comma 9 2" xfId="543"/>
    <cellStyle name="Comma 9 3" xfId="544"/>
    <cellStyle name="Comma 9 4" xfId="545"/>
    <cellStyle name="Comma0" xfId="546"/>
    <cellStyle name="Comma0 10" xfId="547"/>
    <cellStyle name="Comma0 11" xfId="548"/>
    <cellStyle name="Comma0 12" xfId="549"/>
    <cellStyle name="Comma0 13" xfId="550"/>
    <cellStyle name="Comma0 14" xfId="551"/>
    <cellStyle name="Comma0 2" xfId="552"/>
    <cellStyle name="Comma0 3" xfId="553"/>
    <cellStyle name="Comma0 4" xfId="554"/>
    <cellStyle name="Comma0 5" xfId="555"/>
    <cellStyle name="Comma0 6" xfId="556"/>
    <cellStyle name="Comma0 7" xfId="557"/>
    <cellStyle name="Comma0 8" xfId="558"/>
    <cellStyle name="Comma0 9" xfId="559"/>
    <cellStyle name="Comment" xfId="560"/>
    <cellStyle name="Comment 2" xfId="561"/>
    <cellStyle name="Comment 2 10" xfId="562"/>
    <cellStyle name="Comment 2 11" xfId="563"/>
    <cellStyle name="Comment 2 12" xfId="564"/>
    <cellStyle name="Comment 2 13" xfId="565"/>
    <cellStyle name="Comment 2 14" xfId="566"/>
    <cellStyle name="Comment 2 15" xfId="567"/>
    <cellStyle name="Comment 2 16" xfId="568"/>
    <cellStyle name="Comment 2 17" xfId="569"/>
    <cellStyle name="Comment 2 18" xfId="570"/>
    <cellStyle name="Comment 2 19" xfId="571"/>
    <cellStyle name="Comment 2 2" xfId="572"/>
    <cellStyle name="Comment 2 20" xfId="573"/>
    <cellStyle name="Comment 2 3" xfId="574"/>
    <cellStyle name="Comment 2 4" xfId="575"/>
    <cellStyle name="Comment 2 5" xfId="576"/>
    <cellStyle name="Comment 2 6" xfId="577"/>
    <cellStyle name="Comment 2 7" xfId="578"/>
    <cellStyle name="Comment 2 8" xfId="579"/>
    <cellStyle name="Comment 2 9" xfId="580"/>
    <cellStyle name="Comment 2_Deal Price Analysis" xfId="581"/>
    <cellStyle name="Comment 3" xfId="582"/>
    <cellStyle name="Comment 4" xfId="583"/>
    <cellStyle name="Comment 5" xfId="584"/>
    <cellStyle name="Country Data_Normal" xfId="585"/>
    <cellStyle name="CountryTitle" xfId="586"/>
    <cellStyle name="Currency 10" xfId="587"/>
    <cellStyle name="Currency 10 2" xfId="588"/>
    <cellStyle name="Currency 10 2 10" xfId="589"/>
    <cellStyle name="Currency 10 2 11" xfId="590"/>
    <cellStyle name="Currency 10 2 12" xfId="591"/>
    <cellStyle name="Currency 10 2 13" xfId="592"/>
    <cellStyle name="Currency 10 2 14" xfId="593"/>
    <cellStyle name="Currency 10 2 2" xfId="594"/>
    <cellStyle name="Currency 10 2 3" xfId="595"/>
    <cellStyle name="Currency 10 2 4" xfId="596"/>
    <cellStyle name="Currency 10 2 5" xfId="597"/>
    <cellStyle name="Currency 10 2 6" xfId="598"/>
    <cellStyle name="Currency 10 2 7" xfId="599"/>
    <cellStyle name="Currency 10 2 8" xfId="600"/>
    <cellStyle name="Currency 10 2 9" xfId="601"/>
    <cellStyle name="Currency 10 3" xfId="602"/>
    <cellStyle name="Currency 10 3 2" xfId="603"/>
    <cellStyle name="Currency 10 3 2 2" xfId="604"/>
    <cellStyle name="Currency 10 3 2 2 2" xfId="605"/>
    <cellStyle name="Currency 10 3 2 2 2 2" xfId="606"/>
    <cellStyle name="Currency 10 3 2 2 3" xfId="607"/>
    <cellStyle name="Currency 10 3 2 3" xfId="608"/>
    <cellStyle name="Currency 10 3 2 3 2" xfId="609"/>
    <cellStyle name="Currency 10 3 2 3 2 2" xfId="610"/>
    <cellStyle name="Currency 10 3 2 3 3" xfId="611"/>
    <cellStyle name="Currency 10 3 2 4" xfId="612"/>
    <cellStyle name="Currency 10 3 2 4 2" xfId="613"/>
    <cellStyle name="Currency 10 3 2 5" xfId="614"/>
    <cellStyle name="Currency 10 3 3" xfId="615"/>
    <cellStyle name="Currency 10 3 3 2" xfId="616"/>
    <cellStyle name="Currency 10 3 3 2 2" xfId="617"/>
    <cellStyle name="Currency 10 3 3 3" xfId="618"/>
    <cellStyle name="Currency 10 3 4" xfId="619"/>
    <cellStyle name="Currency 10 3 4 2" xfId="620"/>
    <cellStyle name="Currency 10 3 4 2 2" xfId="621"/>
    <cellStyle name="Currency 10 3 4 3" xfId="622"/>
    <cellStyle name="Currency 10 3 5" xfId="623"/>
    <cellStyle name="Currency 10 3 5 2" xfId="624"/>
    <cellStyle name="Currency 10 3 6" xfId="625"/>
    <cellStyle name="Currency 10 4" xfId="626"/>
    <cellStyle name="Currency 10 4 2" xfId="627"/>
    <cellStyle name="Currency 10 4 2 2" xfId="628"/>
    <cellStyle name="Currency 10 4 2 2 2" xfId="629"/>
    <cellStyle name="Currency 10 4 2 3" xfId="630"/>
    <cellStyle name="Currency 10 4 3" xfId="631"/>
    <cellStyle name="Currency 10 4 3 2" xfId="632"/>
    <cellStyle name="Currency 10 4 3 2 2" xfId="633"/>
    <cellStyle name="Currency 10 4 3 3" xfId="634"/>
    <cellStyle name="Currency 10 4 4" xfId="635"/>
    <cellStyle name="Currency 10 4 4 2" xfId="636"/>
    <cellStyle name="Currency 10 4 5" xfId="637"/>
    <cellStyle name="Currency 10 5" xfId="638"/>
    <cellStyle name="Currency 10 5 2" xfId="639"/>
    <cellStyle name="Currency 10 5 2 2" xfId="640"/>
    <cellStyle name="Currency 10 5 3" xfId="641"/>
    <cellStyle name="Currency 10 6" xfId="642"/>
    <cellStyle name="Currency 10 6 2" xfId="643"/>
    <cellStyle name="Currency 10 6 2 2" xfId="644"/>
    <cellStyle name="Currency 10 6 3" xfId="645"/>
    <cellStyle name="Currency 10 7" xfId="646"/>
    <cellStyle name="Currency 10 7 2" xfId="647"/>
    <cellStyle name="Currency 10 8" xfId="648"/>
    <cellStyle name="Currency 11" xfId="649"/>
    <cellStyle name="Currency 11 10" xfId="650"/>
    <cellStyle name="Currency 11 10 2" xfId="651"/>
    <cellStyle name="Currency 11 10 2 2" xfId="652"/>
    <cellStyle name="Currency 11 10 2 2 2" xfId="653"/>
    <cellStyle name="Currency 11 10 2 2 2 2" xfId="654"/>
    <cellStyle name="Currency 11 10 2 2 2 2 2" xfId="655"/>
    <cellStyle name="Currency 11 10 2 2 2 2 2 2" xfId="656"/>
    <cellStyle name="Currency 11 10 2 2 2 2 3" xfId="657"/>
    <cellStyle name="Currency 11 10 2 2 2 3" xfId="658"/>
    <cellStyle name="Currency 11 10 2 2 2 3 2" xfId="659"/>
    <cellStyle name="Currency 11 10 2 2 2 3 2 2" xfId="660"/>
    <cellStyle name="Currency 11 10 2 2 2 3 3" xfId="661"/>
    <cellStyle name="Currency 11 10 2 2 2 4" xfId="662"/>
    <cellStyle name="Currency 11 10 2 2 2 4 2" xfId="663"/>
    <cellStyle name="Currency 11 10 2 2 2 5" xfId="664"/>
    <cellStyle name="Currency 11 10 2 2 3" xfId="665"/>
    <cellStyle name="Currency 11 10 2 2 3 2" xfId="666"/>
    <cellStyle name="Currency 11 10 2 2 3 2 2" xfId="667"/>
    <cellStyle name="Currency 11 10 2 2 3 3" xfId="668"/>
    <cellStyle name="Currency 11 10 2 2 4" xfId="669"/>
    <cellStyle name="Currency 11 10 2 2 4 2" xfId="670"/>
    <cellStyle name="Currency 11 10 2 2 4 2 2" xfId="671"/>
    <cellStyle name="Currency 11 10 2 2 4 3" xfId="672"/>
    <cellStyle name="Currency 11 10 2 2 5" xfId="673"/>
    <cellStyle name="Currency 11 10 2 2 5 2" xfId="674"/>
    <cellStyle name="Currency 11 10 2 2 6" xfId="675"/>
    <cellStyle name="Currency 11 10 2 3" xfId="676"/>
    <cellStyle name="Currency 11 10 2 3 2" xfId="677"/>
    <cellStyle name="Currency 11 10 2 3 2 2" xfId="678"/>
    <cellStyle name="Currency 11 10 2 3 2 2 2" xfId="679"/>
    <cellStyle name="Currency 11 10 2 3 2 2 2 2" xfId="680"/>
    <cellStyle name="Currency 11 10 2 3 2 2 3" xfId="681"/>
    <cellStyle name="Currency 11 10 2 3 2 3" xfId="682"/>
    <cellStyle name="Currency 11 10 2 3 2 3 2" xfId="683"/>
    <cellStyle name="Currency 11 10 2 3 2 3 2 2" xfId="684"/>
    <cellStyle name="Currency 11 10 2 3 2 3 3" xfId="685"/>
    <cellStyle name="Currency 11 10 2 3 2 4" xfId="686"/>
    <cellStyle name="Currency 11 10 2 3 2 4 2" xfId="687"/>
    <cellStyle name="Currency 11 10 2 3 2 5" xfId="688"/>
    <cellStyle name="Currency 11 10 2 3 3" xfId="689"/>
    <cellStyle name="Currency 11 10 2 3 3 2" xfId="690"/>
    <cellStyle name="Currency 11 10 2 3 3 2 2" xfId="691"/>
    <cellStyle name="Currency 11 10 2 3 3 3" xfId="692"/>
    <cellStyle name="Currency 11 10 2 3 4" xfId="693"/>
    <cellStyle name="Currency 11 10 2 3 4 2" xfId="694"/>
    <cellStyle name="Currency 11 10 2 3 4 2 2" xfId="695"/>
    <cellStyle name="Currency 11 10 2 3 4 3" xfId="696"/>
    <cellStyle name="Currency 11 10 2 3 5" xfId="697"/>
    <cellStyle name="Currency 11 10 2 3 5 2" xfId="698"/>
    <cellStyle name="Currency 11 10 2 3 6" xfId="699"/>
    <cellStyle name="Currency 11 10 2 4" xfId="700"/>
    <cellStyle name="Currency 11 10 2 4 2" xfId="701"/>
    <cellStyle name="Currency 11 10 2 4 2 2" xfId="702"/>
    <cellStyle name="Currency 11 10 2 4 2 2 2" xfId="703"/>
    <cellStyle name="Currency 11 10 2 4 2 3" xfId="704"/>
    <cellStyle name="Currency 11 10 2 4 3" xfId="705"/>
    <cellStyle name="Currency 11 10 2 4 3 2" xfId="706"/>
    <cellStyle name="Currency 11 10 2 4 3 2 2" xfId="707"/>
    <cellStyle name="Currency 11 10 2 4 3 3" xfId="708"/>
    <cellStyle name="Currency 11 10 2 4 4" xfId="709"/>
    <cellStyle name="Currency 11 10 2 4 4 2" xfId="710"/>
    <cellStyle name="Currency 11 10 2 4 5" xfId="711"/>
    <cellStyle name="Currency 11 10 2 5" xfId="712"/>
    <cellStyle name="Currency 11 10 2 5 2" xfId="713"/>
    <cellStyle name="Currency 11 10 2 5 2 2" xfId="714"/>
    <cellStyle name="Currency 11 10 2 5 3" xfId="715"/>
    <cellStyle name="Currency 11 10 2 6" xfId="716"/>
    <cellStyle name="Currency 11 10 2 6 2" xfId="717"/>
    <cellStyle name="Currency 11 10 2 6 2 2" xfId="718"/>
    <cellStyle name="Currency 11 10 2 6 3" xfId="719"/>
    <cellStyle name="Currency 11 10 2 7" xfId="720"/>
    <cellStyle name="Currency 11 10 2 7 2" xfId="721"/>
    <cellStyle name="Currency 11 10 2 8" xfId="722"/>
    <cellStyle name="Currency 11 10 3" xfId="723"/>
    <cellStyle name="Currency 11 10 3 2" xfId="724"/>
    <cellStyle name="Currency 11 10 3 2 2" xfId="725"/>
    <cellStyle name="Currency 11 10 3 2 2 2" xfId="726"/>
    <cellStyle name="Currency 11 10 3 2 2 2 2" xfId="727"/>
    <cellStyle name="Currency 11 10 3 2 2 3" xfId="728"/>
    <cellStyle name="Currency 11 10 3 2 3" xfId="729"/>
    <cellStyle name="Currency 11 10 3 2 3 2" xfId="730"/>
    <cellStyle name="Currency 11 10 3 2 3 2 2" xfId="731"/>
    <cellStyle name="Currency 11 10 3 2 3 3" xfId="732"/>
    <cellStyle name="Currency 11 10 3 2 4" xfId="733"/>
    <cellStyle name="Currency 11 10 3 2 4 2" xfId="734"/>
    <cellStyle name="Currency 11 10 3 2 5" xfId="735"/>
    <cellStyle name="Currency 11 10 3 3" xfId="736"/>
    <cellStyle name="Currency 11 10 3 3 2" xfId="737"/>
    <cellStyle name="Currency 11 10 3 3 2 2" xfId="738"/>
    <cellStyle name="Currency 11 10 3 3 3" xfId="739"/>
    <cellStyle name="Currency 11 10 3 4" xfId="740"/>
    <cellStyle name="Currency 11 10 3 4 2" xfId="741"/>
    <cellStyle name="Currency 11 10 3 4 2 2" xfId="742"/>
    <cellStyle name="Currency 11 10 3 4 3" xfId="743"/>
    <cellStyle name="Currency 11 10 3 5" xfId="744"/>
    <cellStyle name="Currency 11 10 3 5 2" xfId="745"/>
    <cellStyle name="Currency 11 10 3 6" xfId="746"/>
    <cellStyle name="Currency 11 10 4" xfId="747"/>
    <cellStyle name="Currency 11 10 4 2" xfId="748"/>
    <cellStyle name="Currency 11 10 4 2 2" xfId="749"/>
    <cellStyle name="Currency 11 10 4 2 2 2" xfId="750"/>
    <cellStyle name="Currency 11 10 4 2 2 2 2" xfId="751"/>
    <cellStyle name="Currency 11 10 4 2 2 3" xfId="752"/>
    <cellStyle name="Currency 11 10 4 2 3" xfId="753"/>
    <cellStyle name="Currency 11 10 4 2 3 2" xfId="754"/>
    <cellStyle name="Currency 11 10 4 2 3 2 2" xfId="755"/>
    <cellStyle name="Currency 11 10 4 2 3 3" xfId="756"/>
    <cellStyle name="Currency 11 10 4 2 4" xfId="757"/>
    <cellStyle name="Currency 11 10 4 2 4 2" xfId="758"/>
    <cellStyle name="Currency 11 10 4 2 5" xfId="759"/>
    <cellStyle name="Currency 11 10 4 3" xfId="760"/>
    <cellStyle name="Currency 11 10 4 3 2" xfId="761"/>
    <cellStyle name="Currency 11 10 4 3 2 2" xfId="762"/>
    <cellStyle name="Currency 11 10 4 3 3" xfId="763"/>
    <cellStyle name="Currency 11 10 4 4" xfId="764"/>
    <cellStyle name="Currency 11 10 4 4 2" xfId="765"/>
    <cellStyle name="Currency 11 10 4 4 2 2" xfId="766"/>
    <cellStyle name="Currency 11 10 4 4 3" xfId="767"/>
    <cellStyle name="Currency 11 10 4 5" xfId="768"/>
    <cellStyle name="Currency 11 10 4 5 2" xfId="769"/>
    <cellStyle name="Currency 11 10 4 6" xfId="770"/>
    <cellStyle name="Currency 11 10 5" xfId="771"/>
    <cellStyle name="Currency 11 10 5 2" xfId="772"/>
    <cellStyle name="Currency 11 10 5 2 2" xfId="773"/>
    <cellStyle name="Currency 11 10 5 2 2 2" xfId="774"/>
    <cellStyle name="Currency 11 10 5 2 3" xfId="775"/>
    <cellStyle name="Currency 11 10 5 3" xfId="776"/>
    <cellStyle name="Currency 11 10 5 3 2" xfId="777"/>
    <cellStyle name="Currency 11 10 5 3 2 2" xfId="778"/>
    <cellStyle name="Currency 11 10 5 3 3" xfId="779"/>
    <cellStyle name="Currency 11 10 5 4" xfId="780"/>
    <cellStyle name="Currency 11 10 5 4 2" xfId="781"/>
    <cellStyle name="Currency 11 10 5 5" xfId="782"/>
    <cellStyle name="Currency 11 10 6" xfId="783"/>
    <cellStyle name="Currency 11 10 6 2" xfId="784"/>
    <cellStyle name="Currency 11 10 6 2 2" xfId="785"/>
    <cellStyle name="Currency 11 10 6 3" xfId="786"/>
    <cellStyle name="Currency 11 10 7" xfId="787"/>
    <cellStyle name="Currency 11 10 7 2" xfId="788"/>
    <cellStyle name="Currency 11 10 7 2 2" xfId="789"/>
    <cellStyle name="Currency 11 10 7 3" xfId="790"/>
    <cellStyle name="Currency 11 10 8" xfId="791"/>
    <cellStyle name="Currency 11 10 8 2" xfId="792"/>
    <cellStyle name="Currency 11 10 9" xfId="793"/>
    <cellStyle name="Currency 11 11" xfId="794"/>
    <cellStyle name="Currency 11 11 2" xfId="795"/>
    <cellStyle name="Currency 11 11 2 2" xfId="796"/>
    <cellStyle name="Currency 11 11 2 2 2" xfId="797"/>
    <cellStyle name="Currency 11 11 2 2 2 2" xfId="798"/>
    <cellStyle name="Currency 11 11 2 2 2 2 2" xfId="799"/>
    <cellStyle name="Currency 11 11 2 2 2 2 2 2" xfId="800"/>
    <cellStyle name="Currency 11 11 2 2 2 2 3" xfId="801"/>
    <cellStyle name="Currency 11 11 2 2 2 3" xfId="802"/>
    <cellStyle name="Currency 11 11 2 2 2 3 2" xfId="803"/>
    <cellStyle name="Currency 11 11 2 2 2 3 2 2" xfId="804"/>
    <cellStyle name="Currency 11 11 2 2 2 3 3" xfId="805"/>
    <cellStyle name="Currency 11 11 2 2 2 4" xfId="806"/>
    <cellStyle name="Currency 11 11 2 2 2 4 2" xfId="807"/>
    <cellStyle name="Currency 11 11 2 2 2 5" xfId="808"/>
    <cellStyle name="Currency 11 11 2 2 3" xfId="809"/>
    <cellStyle name="Currency 11 11 2 2 3 2" xfId="810"/>
    <cellStyle name="Currency 11 11 2 2 3 2 2" xfId="811"/>
    <cellStyle name="Currency 11 11 2 2 3 3" xfId="812"/>
    <cellStyle name="Currency 11 11 2 2 4" xfId="813"/>
    <cellStyle name="Currency 11 11 2 2 4 2" xfId="814"/>
    <cellStyle name="Currency 11 11 2 2 4 2 2" xfId="815"/>
    <cellStyle name="Currency 11 11 2 2 4 3" xfId="816"/>
    <cellStyle name="Currency 11 11 2 2 5" xfId="817"/>
    <cellStyle name="Currency 11 11 2 2 5 2" xfId="818"/>
    <cellStyle name="Currency 11 11 2 2 6" xfId="819"/>
    <cellStyle name="Currency 11 11 2 3" xfId="820"/>
    <cellStyle name="Currency 11 11 2 3 2" xfId="821"/>
    <cellStyle name="Currency 11 11 2 3 2 2" xfId="822"/>
    <cellStyle name="Currency 11 11 2 3 2 2 2" xfId="823"/>
    <cellStyle name="Currency 11 11 2 3 2 2 2 2" xfId="824"/>
    <cellStyle name="Currency 11 11 2 3 2 2 3" xfId="825"/>
    <cellStyle name="Currency 11 11 2 3 2 3" xfId="826"/>
    <cellStyle name="Currency 11 11 2 3 2 3 2" xfId="827"/>
    <cellStyle name="Currency 11 11 2 3 2 3 2 2" xfId="828"/>
    <cellStyle name="Currency 11 11 2 3 2 3 3" xfId="829"/>
    <cellStyle name="Currency 11 11 2 3 2 4" xfId="830"/>
    <cellStyle name="Currency 11 11 2 3 2 4 2" xfId="831"/>
    <cellStyle name="Currency 11 11 2 3 2 5" xfId="832"/>
    <cellStyle name="Currency 11 11 2 3 3" xfId="833"/>
    <cellStyle name="Currency 11 11 2 3 3 2" xfId="834"/>
    <cellStyle name="Currency 11 11 2 3 3 2 2" xfId="835"/>
    <cellStyle name="Currency 11 11 2 3 3 3" xfId="836"/>
    <cellStyle name="Currency 11 11 2 3 4" xfId="837"/>
    <cellStyle name="Currency 11 11 2 3 4 2" xfId="838"/>
    <cellStyle name="Currency 11 11 2 3 4 2 2" xfId="839"/>
    <cellStyle name="Currency 11 11 2 3 4 3" xfId="840"/>
    <cellStyle name="Currency 11 11 2 3 5" xfId="841"/>
    <cellStyle name="Currency 11 11 2 3 5 2" xfId="842"/>
    <cellStyle name="Currency 11 11 2 3 6" xfId="843"/>
    <cellStyle name="Currency 11 11 2 4" xfId="844"/>
    <cellStyle name="Currency 11 11 2 4 2" xfId="845"/>
    <cellStyle name="Currency 11 11 2 4 2 2" xfId="846"/>
    <cellStyle name="Currency 11 11 2 4 2 2 2" xfId="847"/>
    <cellStyle name="Currency 11 11 2 4 2 3" xfId="848"/>
    <cellStyle name="Currency 11 11 2 4 3" xfId="849"/>
    <cellStyle name="Currency 11 11 2 4 3 2" xfId="850"/>
    <cellStyle name="Currency 11 11 2 4 3 2 2" xfId="851"/>
    <cellStyle name="Currency 11 11 2 4 3 3" xfId="852"/>
    <cellStyle name="Currency 11 11 2 4 4" xfId="853"/>
    <cellStyle name="Currency 11 11 2 4 4 2" xfId="854"/>
    <cellStyle name="Currency 11 11 2 4 5" xfId="855"/>
    <cellStyle name="Currency 11 11 2 5" xfId="856"/>
    <cellStyle name="Currency 11 11 2 5 2" xfId="857"/>
    <cellStyle name="Currency 11 11 2 5 2 2" xfId="858"/>
    <cellStyle name="Currency 11 11 2 5 3" xfId="859"/>
    <cellStyle name="Currency 11 11 2 6" xfId="860"/>
    <cellStyle name="Currency 11 11 2 6 2" xfId="861"/>
    <cellStyle name="Currency 11 11 2 6 2 2" xfId="862"/>
    <cellStyle name="Currency 11 11 2 6 3" xfId="863"/>
    <cellStyle name="Currency 11 11 2 7" xfId="864"/>
    <cellStyle name="Currency 11 11 2 7 2" xfId="865"/>
    <cellStyle name="Currency 11 11 2 8" xfId="866"/>
    <cellStyle name="Currency 11 11 3" xfId="867"/>
    <cellStyle name="Currency 11 11 3 2" xfId="868"/>
    <cellStyle name="Currency 11 11 3 2 2" xfId="869"/>
    <cellStyle name="Currency 11 11 3 2 2 2" xfId="870"/>
    <cellStyle name="Currency 11 11 3 2 2 2 2" xfId="871"/>
    <cellStyle name="Currency 11 11 3 2 2 3" xfId="872"/>
    <cellStyle name="Currency 11 11 3 2 3" xfId="873"/>
    <cellStyle name="Currency 11 11 3 2 3 2" xfId="874"/>
    <cellStyle name="Currency 11 11 3 2 3 2 2" xfId="875"/>
    <cellStyle name="Currency 11 11 3 2 3 3" xfId="876"/>
    <cellStyle name="Currency 11 11 3 2 4" xfId="877"/>
    <cellStyle name="Currency 11 11 3 2 4 2" xfId="878"/>
    <cellStyle name="Currency 11 11 3 2 5" xfId="879"/>
    <cellStyle name="Currency 11 11 3 3" xfId="880"/>
    <cellStyle name="Currency 11 11 3 3 2" xfId="881"/>
    <cellStyle name="Currency 11 11 3 3 2 2" xfId="882"/>
    <cellStyle name="Currency 11 11 3 3 3" xfId="883"/>
    <cellStyle name="Currency 11 11 3 4" xfId="884"/>
    <cellStyle name="Currency 11 11 3 4 2" xfId="885"/>
    <cellStyle name="Currency 11 11 3 4 2 2" xfId="886"/>
    <cellStyle name="Currency 11 11 3 4 3" xfId="887"/>
    <cellStyle name="Currency 11 11 3 5" xfId="888"/>
    <cellStyle name="Currency 11 11 3 5 2" xfId="889"/>
    <cellStyle name="Currency 11 11 3 6" xfId="890"/>
    <cellStyle name="Currency 11 11 4" xfId="891"/>
    <cellStyle name="Currency 11 11 4 2" xfId="892"/>
    <cellStyle name="Currency 11 11 4 2 2" xfId="893"/>
    <cellStyle name="Currency 11 11 4 2 2 2" xfId="894"/>
    <cellStyle name="Currency 11 11 4 2 2 2 2" xfId="895"/>
    <cellStyle name="Currency 11 11 4 2 2 3" xfId="896"/>
    <cellStyle name="Currency 11 11 4 2 3" xfId="897"/>
    <cellStyle name="Currency 11 11 4 2 3 2" xfId="898"/>
    <cellStyle name="Currency 11 11 4 2 3 2 2" xfId="899"/>
    <cellStyle name="Currency 11 11 4 2 3 3" xfId="900"/>
    <cellStyle name="Currency 11 11 4 2 4" xfId="901"/>
    <cellStyle name="Currency 11 11 4 2 4 2" xfId="902"/>
    <cellStyle name="Currency 11 11 4 2 5" xfId="903"/>
    <cellStyle name="Currency 11 11 4 3" xfId="904"/>
    <cellStyle name="Currency 11 11 4 3 2" xfId="905"/>
    <cellStyle name="Currency 11 11 4 3 2 2" xfId="906"/>
    <cellStyle name="Currency 11 11 4 3 3" xfId="907"/>
    <cellStyle name="Currency 11 11 4 4" xfId="908"/>
    <cellStyle name="Currency 11 11 4 4 2" xfId="909"/>
    <cellStyle name="Currency 11 11 4 4 2 2" xfId="910"/>
    <cellStyle name="Currency 11 11 4 4 3" xfId="911"/>
    <cellStyle name="Currency 11 11 4 5" xfId="912"/>
    <cellStyle name="Currency 11 11 4 5 2" xfId="913"/>
    <cellStyle name="Currency 11 11 4 6" xfId="914"/>
    <cellStyle name="Currency 11 11 5" xfId="915"/>
    <cellStyle name="Currency 11 11 5 2" xfId="916"/>
    <cellStyle name="Currency 11 11 5 2 2" xfId="917"/>
    <cellStyle name="Currency 11 11 5 2 2 2" xfId="918"/>
    <cellStyle name="Currency 11 11 5 2 3" xfId="919"/>
    <cellStyle name="Currency 11 11 5 3" xfId="920"/>
    <cellStyle name="Currency 11 11 5 3 2" xfId="921"/>
    <cellStyle name="Currency 11 11 5 3 2 2" xfId="922"/>
    <cellStyle name="Currency 11 11 5 3 3" xfId="923"/>
    <cellStyle name="Currency 11 11 5 4" xfId="924"/>
    <cellStyle name="Currency 11 11 5 4 2" xfId="925"/>
    <cellStyle name="Currency 11 11 5 5" xfId="926"/>
    <cellStyle name="Currency 11 11 6" xfId="927"/>
    <cellStyle name="Currency 11 11 6 2" xfId="928"/>
    <cellStyle name="Currency 11 11 6 2 2" xfId="929"/>
    <cellStyle name="Currency 11 11 6 3" xfId="930"/>
    <cellStyle name="Currency 11 11 7" xfId="931"/>
    <cellStyle name="Currency 11 11 7 2" xfId="932"/>
    <cellStyle name="Currency 11 11 7 2 2" xfId="933"/>
    <cellStyle name="Currency 11 11 7 3" xfId="934"/>
    <cellStyle name="Currency 11 11 8" xfId="935"/>
    <cellStyle name="Currency 11 11 8 2" xfId="936"/>
    <cellStyle name="Currency 11 11 9" xfId="937"/>
    <cellStyle name="Currency 11 12" xfId="938"/>
    <cellStyle name="Currency 11 12 2" xfId="939"/>
    <cellStyle name="Currency 11 12 2 2" xfId="940"/>
    <cellStyle name="Currency 11 12 2 2 2" xfId="941"/>
    <cellStyle name="Currency 11 12 2 2 2 2" xfId="942"/>
    <cellStyle name="Currency 11 12 2 2 2 2 2" xfId="943"/>
    <cellStyle name="Currency 11 12 2 2 2 2 2 2" xfId="944"/>
    <cellStyle name="Currency 11 12 2 2 2 2 3" xfId="945"/>
    <cellStyle name="Currency 11 12 2 2 2 3" xfId="946"/>
    <cellStyle name="Currency 11 12 2 2 2 3 2" xfId="947"/>
    <cellStyle name="Currency 11 12 2 2 2 3 2 2" xfId="948"/>
    <cellStyle name="Currency 11 12 2 2 2 3 3" xfId="949"/>
    <cellStyle name="Currency 11 12 2 2 2 4" xfId="950"/>
    <cellStyle name="Currency 11 12 2 2 2 4 2" xfId="951"/>
    <cellStyle name="Currency 11 12 2 2 2 5" xfId="952"/>
    <cellStyle name="Currency 11 12 2 2 3" xfId="953"/>
    <cellStyle name="Currency 11 12 2 2 3 2" xfId="954"/>
    <cellStyle name="Currency 11 12 2 2 3 2 2" xfId="955"/>
    <cellStyle name="Currency 11 12 2 2 3 3" xfId="956"/>
    <cellStyle name="Currency 11 12 2 2 4" xfId="957"/>
    <cellStyle name="Currency 11 12 2 2 4 2" xfId="958"/>
    <cellStyle name="Currency 11 12 2 2 4 2 2" xfId="959"/>
    <cellStyle name="Currency 11 12 2 2 4 3" xfId="960"/>
    <cellStyle name="Currency 11 12 2 2 5" xfId="961"/>
    <cellStyle name="Currency 11 12 2 2 5 2" xfId="962"/>
    <cellStyle name="Currency 11 12 2 2 6" xfId="963"/>
    <cellStyle name="Currency 11 12 2 3" xfId="964"/>
    <cellStyle name="Currency 11 12 2 3 2" xfId="965"/>
    <cellStyle name="Currency 11 12 2 3 2 2" xfId="966"/>
    <cellStyle name="Currency 11 12 2 3 2 2 2" xfId="967"/>
    <cellStyle name="Currency 11 12 2 3 2 2 2 2" xfId="968"/>
    <cellStyle name="Currency 11 12 2 3 2 2 3" xfId="969"/>
    <cellStyle name="Currency 11 12 2 3 2 3" xfId="970"/>
    <cellStyle name="Currency 11 12 2 3 2 3 2" xfId="971"/>
    <cellStyle name="Currency 11 12 2 3 2 3 2 2" xfId="972"/>
    <cellStyle name="Currency 11 12 2 3 2 3 3" xfId="973"/>
    <cellStyle name="Currency 11 12 2 3 2 4" xfId="974"/>
    <cellStyle name="Currency 11 12 2 3 2 4 2" xfId="975"/>
    <cellStyle name="Currency 11 12 2 3 2 5" xfId="976"/>
    <cellStyle name="Currency 11 12 2 3 3" xfId="977"/>
    <cellStyle name="Currency 11 12 2 3 3 2" xfId="978"/>
    <cellStyle name="Currency 11 12 2 3 3 2 2" xfId="979"/>
    <cellStyle name="Currency 11 12 2 3 3 3" xfId="980"/>
    <cellStyle name="Currency 11 12 2 3 4" xfId="981"/>
    <cellStyle name="Currency 11 12 2 3 4 2" xfId="982"/>
    <cellStyle name="Currency 11 12 2 3 4 2 2" xfId="983"/>
    <cellStyle name="Currency 11 12 2 3 4 3" xfId="984"/>
    <cellStyle name="Currency 11 12 2 3 5" xfId="985"/>
    <cellStyle name="Currency 11 12 2 3 5 2" xfId="986"/>
    <cellStyle name="Currency 11 12 2 3 6" xfId="987"/>
    <cellStyle name="Currency 11 12 2 4" xfId="988"/>
    <cellStyle name="Currency 11 12 2 4 2" xfId="989"/>
    <cellStyle name="Currency 11 12 2 4 2 2" xfId="990"/>
    <cellStyle name="Currency 11 12 2 4 2 2 2" xfId="991"/>
    <cellStyle name="Currency 11 12 2 4 2 3" xfId="992"/>
    <cellStyle name="Currency 11 12 2 4 3" xfId="993"/>
    <cellStyle name="Currency 11 12 2 4 3 2" xfId="994"/>
    <cellStyle name="Currency 11 12 2 4 3 2 2" xfId="995"/>
    <cellStyle name="Currency 11 12 2 4 3 3" xfId="996"/>
    <cellStyle name="Currency 11 12 2 4 4" xfId="997"/>
    <cellStyle name="Currency 11 12 2 4 4 2" xfId="998"/>
    <cellStyle name="Currency 11 12 2 4 5" xfId="999"/>
    <cellStyle name="Currency 11 12 2 5" xfId="1000"/>
    <cellStyle name="Currency 11 12 2 5 2" xfId="1001"/>
    <cellStyle name="Currency 11 12 2 5 2 2" xfId="1002"/>
    <cellStyle name="Currency 11 12 2 5 3" xfId="1003"/>
    <cellStyle name="Currency 11 12 2 6" xfId="1004"/>
    <cellStyle name="Currency 11 12 2 6 2" xfId="1005"/>
    <cellStyle name="Currency 11 12 2 6 2 2" xfId="1006"/>
    <cellStyle name="Currency 11 12 2 6 3" xfId="1007"/>
    <cellStyle name="Currency 11 12 2 7" xfId="1008"/>
    <cellStyle name="Currency 11 12 2 7 2" xfId="1009"/>
    <cellStyle name="Currency 11 12 2 8" xfId="1010"/>
    <cellStyle name="Currency 11 12 3" xfId="1011"/>
    <cellStyle name="Currency 11 12 3 2" xfId="1012"/>
    <cellStyle name="Currency 11 12 3 2 2" xfId="1013"/>
    <cellStyle name="Currency 11 12 3 2 2 2" xfId="1014"/>
    <cellStyle name="Currency 11 12 3 2 2 2 2" xfId="1015"/>
    <cellStyle name="Currency 11 12 3 2 2 3" xfId="1016"/>
    <cellStyle name="Currency 11 12 3 2 3" xfId="1017"/>
    <cellStyle name="Currency 11 12 3 2 3 2" xfId="1018"/>
    <cellStyle name="Currency 11 12 3 2 3 2 2" xfId="1019"/>
    <cellStyle name="Currency 11 12 3 2 3 3" xfId="1020"/>
    <cellStyle name="Currency 11 12 3 2 4" xfId="1021"/>
    <cellStyle name="Currency 11 12 3 2 4 2" xfId="1022"/>
    <cellStyle name="Currency 11 12 3 2 5" xfId="1023"/>
    <cellStyle name="Currency 11 12 3 3" xfId="1024"/>
    <cellStyle name="Currency 11 12 3 3 2" xfId="1025"/>
    <cellStyle name="Currency 11 12 3 3 2 2" xfId="1026"/>
    <cellStyle name="Currency 11 12 3 3 3" xfId="1027"/>
    <cellStyle name="Currency 11 12 3 4" xfId="1028"/>
    <cellStyle name="Currency 11 12 3 4 2" xfId="1029"/>
    <cellStyle name="Currency 11 12 3 4 2 2" xfId="1030"/>
    <cellStyle name="Currency 11 12 3 4 3" xfId="1031"/>
    <cellStyle name="Currency 11 12 3 5" xfId="1032"/>
    <cellStyle name="Currency 11 12 3 5 2" xfId="1033"/>
    <cellStyle name="Currency 11 12 3 6" xfId="1034"/>
    <cellStyle name="Currency 11 12 4" xfId="1035"/>
    <cellStyle name="Currency 11 12 4 2" xfId="1036"/>
    <cellStyle name="Currency 11 12 4 2 2" xfId="1037"/>
    <cellStyle name="Currency 11 12 4 2 2 2" xfId="1038"/>
    <cellStyle name="Currency 11 12 4 2 2 2 2" xfId="1039"/>
    <cellStyle name="Currency 11 12 4 2 2 3" xfId="1040"/>
    <cellStyle name="Currency 11 12 4 2 3" xfId="1041"/>
    <cellStyle name="Currency 11 12 4 2 3 2" xfId="1042"/>
    <cellStyle name="Currency 11 12 4 2 3 2 2" xfId="1043"/>
    <cellStyle name="Currency 11 12 4 2 3 3" xfId="1044"/>
    <cellStyle name="Currency 11 12 4 2 4" xfId="1045"/>
    <cellStyle name="Currency 11 12 4 2 4 2" xfId="1046"/>
    <cellStyle name="Currency 11 12 4 2 5" xfId="1047"/>
    <cellStyle name="Currency 11 12 4 3" xfId="1048"/>
    <cellStyle name="Currency 11 12 4 3 2" xfId="1049"/>
    <cellStyle name="Currency 11 12 4 3 2 2" xfId="1050"/>
    <cellStyle name="Currency 11 12 4 3 3" xfId="1051"/>
    <cellStyle name="Currency 11 12 4 4" xfId="1052"/>
    <cellStyle name="Currency 11 12 4 4 2" xfId="1053"/>
    <cellStyle name="Currency 11 12 4 4 2 2" xfId="1054"/>
    <cellStyle name="Currency 11 12 4 4 3" xfId="1055"/>
    <cellStyle name="Currency 11 12 4 5" xfId="1056"/>
    <cellStyle name="Currency 11 12 4 5 2" xfId="1057"/>
    <cellStyle name="Currency 11 12 4 6" xfId="1058"/>
    <cellStyle name="Currency 11 12 5" xfId="1059"/>
    <cellStyle name="Currency 11 12 5 2" xfId="1060"/>
    <cellStyle name="Currency 11 12 5 2 2" xfId="1061"/>
    <cellStyle name="Currency 11 12 5 2 2 2" xfId="1062"/>
    <cellStyle name="Currency 11 12 5 2 3" xfId="1063"/>
    <cellStyle name="Currency 11 12 5 3" xfId="1064"/>
    <cellStyle name="Currency 11 12 5 3 2" xfId="1065"/>
    <cellStyle name="Currency 11 12 5 3 2 2" xfId="1066"/>
    <cellStyle name="Currency 11 12 5 3 3" xfId="1067"/>
    <cellStyle name="Currency 11 12 5 4" xfId="1068"/>
    <cellStyle name="Currency 11 12 5 4 2" xfId="1069"/>
    <cellStyle name="Currency 11 12 5 5" xfId="1070"/>
    <cellStyle name="Currency 11 12 6" xfId="1071"/>
    <cellStyle name="Currency 11 12 6 2" xfId="1072"/>
    <cellStyle name="Currency 11 12 6 2 2" xfId="1073"/>
    <cellStyle name="Currency 11 12 6 3" xfId="1074"/>
    <cellStyle name="Currency 11 12 7" xfId="1075"/>
    <cellStyle name="Currency 11 12 7 2" xfId="1076"/>
    <cellStyle name="Currency 11 12 7 2 2" xfId="1077"/>
    <cellStyle name="Currency 11 12 7 3" xfId="1078"/>
    <cellStyle name="Currency 11 12 8" xfId="1079"/>
    <cellStyle name="Currency 11 12 8 2" xfId="1080"/>
    <cellStyle name="Currency 11 12 9" xfId="1081"/>
    <cellStyle name="Currency 11 13" xfId="1082"/>
    <cellStyle name="Currency 11 13 2" xfId="1083"/>
    <cellStyle name="Currency 11 13 2 2" xfId="1084"/>
    <cellStyle name="Currency 11 13 2 2 2" xfId="1085"/>
    <cellStyle name="Currency 11 13 2 2 2 2" xfId="1086"/>
    <cellStyle name="Currency 11 13 2 2 2 2 2" xfId="1087"/>
    <cellStyle name="Currency 11 13 2 2 2 3" xfId="1088"/>
    <cellStyle name="Currency 11 13 2 2 3" xfId="1089"/>
    <cellStyle name="Currency 11 13 2 2 3 2" xfId="1090"/>
    <cellStyle name="Currency 11 13 2 2 3 2 2" xfId="1091"/>
    <cellStyle name="Currency 11 13 2 2 3 3" xfId="1092"/>
    <cellStyle name="Currency 11 13 2 2 4" xfId="1093"/>
    <cellStyle name="Currency 11 13 2 2 4 2" xfId="1094"/>
    <cellStyle name="Currency 11 13 2 2 5" xfId="1095"/>
    <cellStyle name="Currency 11 13 2 3" xfId="1096"/>
    <cellStyle name="Currency 11 13 2 3 2" xfId="1097"/>
    <cellStyle name="Currency 11 13 2 3 2 2" xfId="1098"/>
    <cellStyle name="Currency 11 13 2 3 3" xfId="1099"/>
    <cellStyle name="Currency 11 13 2 4" xfId="1100"/>
    <cellStyle name="Currency 11 13 2 4 2" xfId="1101"/>
    <cellStyle name="Currency 11 13 2 4 2 2" xfId="1102"/>
    <cellStyle name="Currency 11 13 2 4 3" xfId="1103"/>
    <cellStyle name="Currency 11 13 2 5" xfId="1104"/>
    <cellStyle name="Currency 11 13 2 5 2" xfId="1105"/>
    <cellStyle name="Currency 11 13 2 6" xfId="1106"/>
    <cellStyle name="Currency 11 13 3" xfId="1107"/>
    <cellStyle name="Currency 11 13 3 2" xfId="1108"/>
    <cellStyle name="Currency 11 13 3 2 2" xfId="1109"/>
    <cellStyle name="Currency 11 13 3 2 2 2" xfId="1110"/>
    <cellStyle name="Currency 11 13 3 2 2 2 2" xfId="1111"/>
    <cellStyle name="Currency 11 13 3 2 2 3" xfId="1112"/>
    <cellStyle name="Currency 11 13 3 2 3" xfId="1113"/>
    <cellStyle name="Currency 11 13 3 2 3 2" xfId="1114"/>
    <cellStyle name="Currency 11 13 3 2 3 2 2" xfId="1115"/>
    <cellStyle name="Currency 11 13 3 2 3 3" xfId="1116"/>
    <cellStyle name="Currency 11 13 3 2 4" xfId="1117"/>
    <cellStyle name="Currency 11 13 3 2 4 2" xfId="1118"/>
    <cellStyle name="Currency 11 13 3 2 5" xfId="1119"/>
    <cellStyle name="Currency 11 13 3 3" xfId="1120"/>
    <cellStyle name="Currency 11 13 3 3 2" xfId="1121"/>
    <cellStyle name="Currency 11 13 3 3 2 2" xfId="1122"/>
    <cellStyle name="Currency 11 13 3 3 3" xfId="1123"/>
    <cellStyle name="Currency 11 13 3 4" xfId="1124"/>
    <cellStyle name="Currency 11 13 3 4 2" xfId="1125"/>
    <cellStyle name="Currency 11 13 3 4 2 2" xfId="1126"/>
    <cellStyle name="Currency 11 13 3 4 3" xfId="1127"/>
    <cellStyle name="Currency 11 13 3 5" xfId="1128"/>
    <cellStyle name="Currency 11 13 3 5 2" xfId="1129"/>
    <cellStyle name="Currency 11 13 3 6" xfId="1130"/>
    <cellStyle name="Currency 11 13 4" xfId="1131"/>
    <cellStyle name="Currency 11 13 4 2" xfId="1132"/>
    <cellStyle name="Currency 11 13 4 2 2" xfId="1133"/>
    <cellStyle name="Currency 11 13 4 2 2 2" xfId="1134"/>
    <cellStyle name="Currency 11 13 4 2 3" xfId="1135"/>
    <cellStyle name="Currency 11 13 4 3" xfId="1136"/>
    <cellStyle name="Currency 11 13 4 3 2" xfId="1137"/>
    <cellStyle name="Currency 11 13 4 3 2 2" xfId="1138"/>
    <cellStyle name="Currency 11 13 4 3 3" xfId="1139"/>
    <cellStyle name="Currency 11 13 4 4" xfId="1140"/>
    <cellStyle name="Currency 11 13 4 4 2" xfId="1141"/>
    <cellStyle name="Currency 11 13 4 5" xfId="1142"/>
    <cellStyle name="Currency 11 13 5" xfId="1143"/>
    <cellStyle name="Currency 11 13 5 2" xfId="1144"/>
    <cellStyle name="Currency 11 13 5 2 2" xfId="1145"/>
    <cellStyle name="Currency 11 13 5 3" xfId="1146"/>
    <cellStyle name="Currency 11 13 6" xfId="1147"/>
    <cellStyle name="Currency 11 13 6 2" xfId="1148"/>
    <cellStyle name="Currency 11 13 6 2 2" xfId="1149"/>
    <cellStyle name="Currency 11 13 6 3" xfId="1150"/>
    <cellStyle name="Currency 11 13 7" xfId="1151"/>
    <cellStyle name="Currency 11 13 7 2" xfId="1152"/>
    <cellStyle name="Currency 11 13 8" xfId="1153"/>
    <cellStyle name="Currency 11 14" xfId="1154"/>
    <cellStyle name="Currency 11 14 2" xfId="1155"/>
    <cellStyle name="Currency 11 14 2 2" xfId="1156"/>
    <cellStyle name="Currency 11 14 2 2 2" xfId="1157"/>
    <cellStyle name="Currency 11 14 2 2 2 2" xfId="1158"/>
    <cellStyle name="Currency 11 14 2 2 3" xfId="1159"/>
    <cellStyle name="Currency 11 14 2 3" xfId="1160"/>
    <cellStyle name="Currency 11 14 2 3 2" xfId="1161"/>
    <cellStyle name="Currency 11 14 2 3 2 2" xfId="1162"/>
    <cellStyle name="Currency 11 14 2 3 3" xfId="1163"/>
    <cellStyle name="Currency 11 14 2 4" xfId="1164"/>
    <cellStyle name="Currency 11 14 2 4 2" xfId="1165"/>
    <cellStyle name="Currency 11 14 2 5" xfId="1166"/>
    <cellStyle name="Currency 11 14 3" xfId="1167"/>
    <cellStyle name="Currency 11 14 3 2" xfId="1168"/>
    <cellStyle name="Currency 11 14 3 2 2" xfId="1169"/>
    <cellStyle name="Currency 11 14 3 3" xfId="1170"/>
    <cellStyle name="Currency 11 14 4" xfId="1171"/>
    <cellStyle name="Currency 11 14 4 2" xfId="1172"/>
    <cellStyle name="Currency 11 14 4 2 2" xfId="1173"/>
    <cellStyle name="Currency 11 14 4 3" xfId="1174"/>
    <cellStyle name="Currency 11 14 5" xfId="1175"/>
    <cellStyle name="Currency 11 14 5 2" xfId="1176"/>
    <cellStyle name="Currency 11 14 6" xfId="1177"/>
    <cellStyle name="Currency 11 15" xfId="1178"/>
    <cellStyle name="Currency 11 15 2" xfId="1179"/>
    <cellStyle name="Currency 11 15 2 2" xfId="1180"/>
    <cellStyle name="Currency 11 15 2 2 2" xfId="1181"/>
    <cellStyle name="Currency 11 15 2 2 2 2" xfId="1182"/>
    <cellStyle name="Currency 11 15 2 2 3" xfId="1183"/>
    <cellStyle name="Currency 11 15 2 3" xfId="1184"/>
    <cellStyle name="Currency 11 15 2 3 2" xfId="1185"/>
    <cellStyle name="Currency 11 15 2 3 2 2" xfId="1186"/>
    <cellStyle name="Currency 11 15 2 3 3" xfId="1187"/>
    <cellStyle name="Currency 11 15 2 4" xfId="1188"/>
    <cellStyle name="Currency 11 15 2 4 2" xfId="1189"/>
    <cellStyle name="Currency 11 15 2 5" xfId="1190"/>
    <cellStyle name="Currency 11 15 3" xfId="1191"/>
    <cellStyle name="Currency 11 15 3 2" xfId="1192"/>
    <cellStyle name="Currency 11 15 3 2 2" xfId="1193"/>
    <cellStyle name="Currency 11 15 3 3" xfId="1194"/>
    <cellStyle name="Currency 11 15 4" xfId="1195"/>
    <cellStyle name="Currency 11 15 4 2" xfId="1196"/>
    <cellStyle name="Currency 11 15 4 2 2" xfId="1197"/>
    <cellStyle name="Currency 11 15 4 3" xfId="1198"/>
    <cellStyle name="Currency 11 15 5" xfId="1199"/>
    <cellStyle name="Currency 11 15 5 2" xfId="1200"/>
    <cellStyle name="Currency 11 15 6" xfId="1201"/>
    <cellStyle name="Currency 11 16" xfId="1202"/>
    <cellStyle name="Currency 11 16 2" xfId="1203"/>
    <cellStyle name="Currency 11 16 2 2" xfId="1204"/>
    <cellStyle name="Currency 11 16 2 2 2" xfId="1205"/>
    <cellStyle name="Currency 11 16 2 3" xfId="1206"/>
    <cellStyle name="Currency 11 16 3" xfId="1207"/>
    <cellStyle name="Currency 11 16 3 2" xfId="1208"/>
    <cellStyle name="Currency 11 16 3 2 2" xfId="1209"/>
    <cellStyle name="Currency 11 16 3 3" xfId="1210"/>
    <cellStyle name="Currency 11 16 4" xfId="1211"/>
    <cellStyle name="Currency 11 16 4 2" xfId="1212"/>
    <cellStyle name="Currency 11 16 5" xfId="1213"/>
    <cellStyle name="Currency 11 17" xfId="1214"/>
    <cellStyle name="Currency 11 17 2" xfId="1215"/>
    <cellStyle name="Currency 11 17 2 2" xfId="1216"/>
    <cellStyle name="Currency 11 17 3" xfId="1217"/>
    <cellStyle name="Currency 11 18" xfId="1218"/>
    <cellStyle name="Currency 11 18 2" xfId="1219"/>
    <cellStyle name="Currency 11 18 2 2" xfId="1220"/>
    <cellStyle name="Currency 11 18 3" xfId="1221"/>
    <cellStyle name="Currency 11 19" xfId="1222"/>
    <cellStyle name="Currency 11 19 2" xfId="1223"/>
    <cellStyle name="Currency 11 2" xfId="1224"/>
    <cellStyle name="Currency 11 2 10" xfId="1225"/>
    <cellStyle name="Currency 11 2 10 2" xfId="1226"/>
    <cellStyle name="Currency 11 2 10 2 2" xfId="1227"/>
    <cellStyle name="Currency 11 2 10 2 2 2" xfId="1228"/>
    <cellStyle name="Currency 11 2 10 2 3" xfId="1229"/>
    <cellStyle name="Currency 11 2 10 3" xfId="1230"/>
    <cellStyle name="Currency 11 2 10 3 2" xfId="1231"/>
    <cellStyle name="Currency 11 2 10 3 2 2" xfId="1232"/>
    <cellStyle name="Currency 11 2 10 3 3" xfId="1233"/>
    <cellStyle name="Currency 11 2 10 4" xfId="1234"/>
    <cellStyle name="Currency 11 2 10 4 2" xfId="1235"/>
    <cellStyle name="Currency 11 2 10 5" xfId="1236"/>
    <cellStyle name="Currency 11 2 11" xfId="1237"/>
    <cellStyle name="Currency 11 2 11 2" xfId="1238"/>
    <cellStyle name="Currency 11 2 11 2 2" xfId="1239"/>
    <cellStyle name="Currency 11 2 11 3" xfId="1240"/>
    <cellStyle name="Currency 11 2 12" xfId="1241"/>
    <cellStyle name="Currency 11 2 12 2" xfId="1242"/>
    <cellStyle name="Currency 11 2 12 2 2" xfId="1243"/>
    <cellStyle name="Currency 11 2 12 3" xfId="1244"/>
    <cellStyle name="Currency 11 2 13" xfId="1245"/>
    <cellStyle name="Currency 11 2 13 2" xfId="1246"/>
    <cellStyle name="Currency 11 2 14" xfId="1247"/>
    <cellStyle name="Currency 11 2 15" xfId="1248"/>
    <cellStyle name="Currency 11 2 2" xfId="1249"/>
    <cellStyle name="Currency 11 2 2 2" xfId="1250"/>
    <cellStyle name="Currency 11 2 2 2 2" xfId="1251"/>
    <cellStyle name="Currency 11 2 2 2 2 2" xfId="1252"/>
    <cellStyle name="Currency 11 2 2 2 2 2 2" xfId="1253"/>
    <cellStyle name="Currency 11 2 2 2 2 2 2 2" xfId="1254"/>
    <cellStyle name="Currency 11 2 2 2 2 2 2 2 2" xfId="1255"/>
    <cellStyle name="Currency 11 2 2 2 2 2 2 3" xfId="1256"/>
    <cellStyle name="Currency 11 2 2 2 2 2 3" xfId="1257"/>
    <cellStyle name="Currency 11 2 2 2 2 2 3 2" xfId="1258"/>
    <cellStyle name="Currency 11 2 2 2 2 2 3 2 2" xfId="1259"/>
    <cellStyle name="Currency 11 2 2 2 2 2 3 3" xfId="1260"/>
    <cellStyle name="Currency 11 2 2 2 2 2 4" xfId="1261"/>
    <cellStyle name="Currency 11 2 2 2 2 2 4 2" xfId="1262"/>
    <cellStyle name="Currency 11 2 2 2 2 2 5" xfId="1263"/>
    <cellStyle name="Currency 11 2 2 2 2 3" xfId="1264"/>
    <cellStyle name="Currency 11 2 2 2 2 3 2" xfId="1265"/>
    <cellStyle name="Currency 11 2 2 2 2 3 2 2" xfId="1266"/>
    <cellStyle name="Currency 11 2 2 2 2 3 3" xfId="1267"/>
    <cellStyle name="Currency 11 2 2 2 2 4" xfId="1268"/>
    <cellStyle name="Currency 11 2 2 2 2 4 2" xfId="1269"/>
    <cellStyle name="Currency 11 2 2 2 2 4 2 2" xfId="1270"/>
    <cellStyle name="Currency 11 2 2 2 2 4 3" xfId="1271"/>
    <cellStyle name="Currency 11 2 2 2 2 5" xfId="1272"/>
    <cellStyle name="Currency 11 2 2 2 2 5 2" xfId="1273"/>
    <cellStyle name="Currency 11 2 2 2 2 6" xfId="1274"/>
    <cellStyle name="Currency 11 2 2 2 3" xfId="1275"/>
    <cellStyle name="Currency 11 2 2 2 3 2" xfId="1276"/>
    <cellStyle name="Currency 11 2 2 2 3 2 2" xfId="1277"/>
    <cellStyle name="Currency 11 2 2 2 3 2 2 2" xfId="1278"/>
    <cellStyle name="Currency 11 2 2 2 3 2 2 2 2" xfId="1279"/>
    <cellStyle name="Currency 11 2 2 2 3 2 2 3" xfId="1280"/>
    <cellStyle name="Currency 11 2 2 2 3 2 3" xfId="1281"/>
    <cellStyle name="Currency 11 2 2 2 3 2 3 2" xfId="1282"/>
    <cellStyle name="Currency 11 2 2 2 3 2 3 2 2" xfId="1283"/>
    <cellStyle name="Currency 11 2 2 2 3 2 3 3" xfId="1284"/>
    <cellStyle name="Currency 11 2 2 2 3 2 4" xfId="1285"/>
    <cellStyle name="Currency 11 2 2 2 3 2 4 2" xfId="1286"/>
    <cellStyle name="Currency 11 2 2 2 3 2 5" xfId="1287"/>
    <cellStyle name="Currency 11 2 2 2 3 3" xfId="1288"/>
    <cellStyle name="Currency 11 2 2 2 3 3 2" xfId="1289"/>
    <cellStyle name="Currency 11 2 2 2 3 3 2 2" xfId="1290"/>
    <cellStyle name="Currency 11 2 2 2 3 3 3" xfId="1291"/>
    <cellStyle name="Currency 11 2 2 2 3 4" xfId="1292"/>
    <cellStyle name="Currency 11 2 2 2 3 4 2" xfId="1293"/>
    <cellStyle name="Currency 11 2 2 2 3 4 2 2" xfId="1294"/>
    <cellStyle name="Currency 11 2 2 2 3 4 3" xfId="1295"/>
    <cellStyle name="Currency 11 2 2 2 3 5" xfId="1296"/>
    <cellStyle name="Currency 11 2 2 2 3 5 2" xfId="1297"/>
    <cellStyle name="Currency 11 2 2 2 3 6" xfId="1298"/>
    <cellStyle name="Currency 11 2 2 2 4" xfId="1299"/>
    <cellStyle name="Currency 11 2 2 2 4 2" xfId="1300"/>
    <cellStyle name="Currency 11 2 2 2 4 2 2" xfId="1301"/>
    <cellStyle name="Currency 11 2 2 2 4 2 2 2" xfId="1302"/>
    <cellStyle name="Currency 11 2 2 2 4 2 3" xfId="1303"/>
    <cellStyle name="Currency 11 2 2 2 4 3" xfId="1304"/>
    <cellStyle name="Currency 11 2 2 2 4 3 2" xfId="1305"/>
    <cellStyle name="Currency 11 2 2 2 4 3 2 2" xfId="1306"/>
    <cellStyle name="Currency 11 2 2 2 4 3 3" xfId="1307"/>
    <cellStyle name="Currency 11 2 2 2 4 4" xfId="1308"/>
    <cellStyle name="Currency 11 2 2 2 4 4 2" xfId="1309"/>
    <cellStyle name="Currency 11 2 2 2 4 5" xfId="1310"/>
    <cellStyle name="Currency 11 2 2 2 5" xfId="1311"/>
    <cellStyle name="Currency 11 2 2 2 5 2" xfId="1312"/>
    <cellStyle name="Currency 11 2 2 2 5 2 2" xfId="1313"/>
    <cellStyle name="Currency 11 2 2 2 5 3" xfId="1314"/>
    <cellStyle name="Currency 11 2 2 2 6" xfId="1315"/>
    <cellStyle name="Currency 11 2 2 2 6 2" xfId="1316"/>
    <cellStyle name="Currency 11 2 2 2 6 2 2" xfId="1317"/>
    <cellStyle name="Currency 11 2 2 2 6 3" xfId="1318"/>
    <cellStyle name="Currency 11 2 2 2 7" xfId="1319"/>
    <cellStyle name="Currency 11 2 2 2 7 2" xfId="1320"/>
    <cellStyle name="Currency 11 2 2 2 8" xfId="1321"/>
    <cellStyle name="Currency 11 2 2 3" xfId="1322"/>
    <cellStyle name="Currency 11 2 2 3 2" xfId="1323"/>
    <cellStyle name="Currency 11 2 2 3 2 2" xfId="1324"/>
    <cellStyle name="Currency 11 2 2 3 2 2 2" xfId="1325"/>
    <cellStyle name="Currency 11 2 2 3 2 2 2 2" xfId="1326"/>
    <cellStyle name="Currency 11 2 2 3 2 2 3" xfId="1327"/>
    <cellStyle name="Currency 11 2 2 3 2 3" xfId="1328"/>
    <cellStyle name="Currency 11 2 2 3 2 3 2" xfId="1329"/>
    <cellStyle name="Currency 11 2 2 3 2 3 2 2" xfId="1330"/>
    <cellStyle name="Currency 11 2 2 3 2 3 3" xfId="1331"/>
    <cellStyle name="Currency 11 2 2 3 2 4" xfId="1332"/>
    <cellStyle name="Currency 11 2 2 3 2 4 2" xfId="1333"/>
    <cellStyle name="Currency 11 2 2 3 2 5" xfId="1334"/>
    <cellStyle name="Currency 11 2 2 3 3" xfId="1335"/>
    <cellStyle name="Currency 11 2 2 3 3 2" xfId="1336"/>
    <cellStyle name="Currency 11 2 2 3 3 2 2" xfId="1337"/>
    <cellStyle name="Currency 11 2 2 3 3 3" xfId="1338"/>
    <cellStyle name="Currency 11 2 2 3 4" xfId="1339"/>
    <cellStyle name="Currency 11 2 2 3 4 2" xfId="1340"/>
    <cellStyle name="Currency 11 2 2 3 4 2 2" xfId="1341"/>
    <cellStyle name="Currency 11 2 2 3 4 3" xfId="1342"/>
    <cellStyle name="Currency 11 2 2 3 5" xfId="1343"/>
    <cellStyle name="Currency 11 2 2 3 5 2" xfId="1344"/>
    <cellStyle name="Currency 11 2 2 3 6" xfId="1345"/>
    <cellStyle name="Currency 11 2 2 4" xfId="1346"/>
    <cellStyle name="Currency 11 2 2 4 2" xfId="1347"/>
    <cellStyle name="Currency 11 2 2 4 2 2" xfId="1348"/>
    <cellStyle name="Currency 11 2 2 4 2 2 2" xfId="1349"/>
    <cellStyle name="Currency 11 2 2 4 2 2 2 2" xfId="1350"/>
    <cellStyle name="Currency 11 2 2 4 2 2 3" xfId="1351"/>
    <cellStyle name="Currency 11 2 2 4 2 3" xfId="1352"/>
    <cellStyle name="Currency 11 2 2 4 2 3 2" xfId="1353"/>
    <cellStyle name="Currency 11 2 2 4 2 3 2 2" xfId="1354"/>
    <cellStyle name="Currency 11 2 2 4 2 3 3" xfId="1355"/>
    <cellStyle name="Currency 11 2 2 4 2 4" xfId="1356"/>
    <cellStyle name="Currency 11 2 2 4 2 4 2" xfId="1357"/>
    <cellStyle name="Currency 11 2 2 4 2 5" xfId="1358"/>
    <cellStyle name="Currency 11 2 2 4 3" xfId="1359"/>
    <cellStyle name="Currency 11 2 2 4 3 2" xfId="1360"/>
    <cellStyle name="Currency 11 2 2 4 3 2 2" xfId="1361"/>
    <cellStyle name="Currency 11 2 2 4 3 3" xfId="1362"/>
    <cellStyle name="Currency 11 2 2 4 4" xfId="1363"/>
    <cellStyle name="Currency 11 2 2 4 4 2" xfId="1364"/>
    <cellStyle name="Currency 11 2 2 4 4 2 2" xfId="1365"/>
    <cellStyle name="Currency 11 2 2 4 4 3" xfId="1366"/>
    <cellStyle name="Currency 11 2 2 4 5" xfId="1367"/>
    <cellStyle name="Currency 11 2 2 4 5 2" xfId="1368"/>
    <cellStyle name="Currency 11 2 2 4 6" xfId="1369"/>
    <cellStyle name="Currency 11 2 2 5" xfId="1370"/>
    <cellStyle name="Currency 11 2 2 5 2" xfId="1371"/>
    <cellStyle name="Currency 11 2 2 5 2 2" xfId="1372"/>
    <cellStyle name="Currency 11 2 2 5 2 2 2" xfId="1373"/>
    <cellStyle name="Currency 11 2 2 5 2 3" xfId="1374"/>
    <cellStyle name="Currency 11 2 2 5 3" xfId="1375"/>
    <cellStyle name="Currency 11 2 2 5 3 2" xfId="1376"/>
    <cellStyle name="Currency 11 2 2 5 3 2 2" xfId="1377"/>
    <cellStyle name="Currency 11 2 2 5 3 3" xfId="1378"/>
    <cellStyle name="Currency 11 2 2 5 4" xfId="1379"/>
    <cellStyle name="Currency 11 2 2 5 4 2" xfId="1380"/>
    <cellStyle name="Currency 11 2 2 5 5" xfId="1381"/>
    <cellStyle name="Currency 11 2 2 6" xfId="1382"/>
    <cellStyle name="Currency 11 2 2 6 2" xfId="1383"/>
    <cellStyle name="Currency 11 2 2 6 2 2" xfId="1384"/>
    <cellStyle name="Currency 11 2 2 6 3" xfId="1385"/>
    <cellStyle name="Currency 11 2 2 7" xfId="1386"/>
    <cellStyle name="Currency 11 2 2 7 2" xfId="1387"/>
    <cellStyle name="Currency 11 2 2 7 2 2" xfId="1388"/>
    <cellStyle name="Currency 11 2 2 7 3" xfId="1389"/>
    <cellStyle name="Currency 11 2 2 8" xfId="1390"/>
    <cellStyle name="Currency 11 2 2 8 2" xfId="1391"/>
    <cellStyle name="Currency 11 2 2 9" xfId="1392"/>
    <cellStyle name="Currency 11 2 3" xfId="1393"/>
    <cellStyle name="Currency 11 2 3 2" xfId="1394"/>
    <cellStyle name="Currency 11 2 3 2 2" xfId="1395"/>
    <cellStyle name="Currency 11 2 3 2 2 2" xfId="1396"/>
    <cellStyle name="Currency 11 2 3 2 2 2 2" xfId="1397"/>
    <cellStyle name="Currency 11 2 3 2 2 2 2 2" xfId="1398"/>
    <cellStyle name="Currency 11 2 3 2 2 2 2 2 2" xfId="1399"/>
    <cellStyle name="Currency 11 2 3 2 2 2 2 3" xfId="1400"/>
    <cellStyle name="Currency 11 2 3 2 2 2 3" xfId="1401"/>
    <cellStyle name="Currency 11 2 3 2 2 2 3 2" xfId="1402"/>
    <cellStyle name="Currency 11 2 3 2 2 2 3 2 2" xfId="1403"/>
    <cellStyle name="Currency 11 2 3 2 2 2 3 3" xfId="1404"/>
    <cellStyle name="Currency 11 2 3 2 2 2 4" xfId="1405"/>
    <cellStyle name="Currency 11 2 3 2 2 2 4 2" xfId="1406"/>
    <cellStyle name="Currency 11 2 3 2 2 2 5" xfId="1407"/>
    <cellStyle name="Currency 11 2 3 2 2 3" xfId="1408"/>
    <cellStyle name="Currency 11 2 3 2 2 3 2" xfId="1409"/>
    <cellStyle name="Currency 11 2 3 2 2 3 2 2" xfId="1410"/>
    <cellStyle name="Currency 11 2 3 2 2 3 3" xfId="1411"/>
    <cellStyle name="Currency 11 2 3 2 2 4" xfId="1412"/>
    <cellStyle name="Currency 11 2 3 2 2 4 2" xfId="1413"/>
    <cellStyle name="Currency 11 2 3 2 2 4 2 2" xfId="1414"/>
    <cellStyle name="Currency 11 2 3 2 2 4 3" xfId="1415"/>
    <cellStyle name="Currency 11 2 3 2 2 5" xfId="1416"/>
    <cellStyle name="Currency 11 2 3 2 2 5 2" xfId="1417"/>
    <cellStyle name="Currency 11 2 3 2 2 6" xfId="1418"/>
    <cellStyle name="Currency 11 2 3 2 3" xfId="1419"/>
    <cellStyle name="Currency 11 2 3 2 3 2" xfId="1420"/>
    <cellStyle name="Currency 11 2 3 2 3 2 2" xfId="1421"/>
    <cellStyle name="Currency 11 2 3 2 3 2 2 2" xfId="1422"/>
    <cellStyle name="Currency 11 2 3 2 3 2 2 2 2" xfId="1423"/>
    <cellStyle name="Currency 11 2 3 2 3 2 2 3" xfId="1424"/>
    <cellStyle name="Currency 11 2 3 2 3 2 3" xfId="1425"/>
    <cellStyle name="Currency 11 2 3 2 3 2 3 2" xfId="1426"/>
    <cellStyle name="Currency 11 2 3 2 3 2 3 2 2" xfId="1427"/>
    <cellStyle name="Currency 11 2 3 2 3 2 3 3" xfId="1428"/>
    <cellStyle name="Currency 11 2 3 2 3 2 4" xfId="1429"/>
    <cellStyle name="Currency 11 2 3 2 3 2 4 2" xfId="1430"/>
    <cellStyle name="Currency 11 2 3 2 3 2 5" xfId="1431"/>
    <cellStyle name="Currency 11 2 3 2 3 3" xfId="1432"/>
    <cellStyle name="Currency 11 2 3 2 3 3 2" xfId="1433"/>
    <cellStyle name="Currency 11 2 3 2 3 3 2 2" xfId="1434"/>
    <cellStyle name="Currency 11 2 3 2 3 3 3" xfId="1435"/>
    <cellStyle name="Currency 11 2 3 2 3 4" xfId="1436"/>
    <cellStyle name="Currency 11 2 3 2 3 4 2" xfId="1437"/>
    <cellStyle name="Currency 11 2 3 2 3 4 2 2" xfId="1438"/>
    <cellStyle name="Currency 11 2 3 2 3 4 3" xfId="1439"/>
    <cellStyle name="Currency 11 2 3 2 3 5" xfId="1440"/>
    <cellStyle name="Currency 11 2 3 2 3 5 2" xfId="1441"/>
    <cellStyle name="Currency 11 2 3 2 3 6" xfId="1442"/>
    <cellStyle name="Currency 11 2 3 2 4" xfId="1443"/>
    <cellStyle name="Currency 11 2 3 2 4 2" xfId="1444"/>
    <cellStyle name="Currency 11 2 3 2 4 2 2" xfId="1445"/>
    <cellStyle name="Currency 11 2 3 2 4 2 2 2" xfId="1446"/>
    <cellStyle name="Currency 11 2 3 2 4 2 3" xfId="1447"/>
    <cellStyle name="Currency 11 2 3 2 4 3" xfId="1448"/>
    <cellStyle name="Currency 11 2 3 2 4 3 2" xfId="1449"/>
    <cellStyle name="Currency 11 2 3 2 4 3 2 2" xfId="1450"/>
    <cellStyle name="Currency 11 2 3 2 4 3 3" xfId="1451"/>
    <cellStyle name="Currency 11 2 3 2 4 4" xfId="1452"/>
    <cellStyle name="Currency 11 2 3 2 4 4 2" xfId="1453"/>
    <cellStyle name="Currency 11 2 3 2 4 5" xfId="1454"/>
    <cellStyle name="Currency 11 2 3 2 5" xfId="1455"/>
    <cellStyle name="Currency 11 2 3 2 5 2" xfId="1456"/>
    <cellStyle name="Currency 11 2 3 2 5 2 2" xfId="1457"/>
    <cellStyle name="Currency 11 2 3 2 5 3" xfId="1458"/>
    <cellStyle name="Currency 11 2 3 2 6" xfId="1459"/>
    <cellStyle name="Currency 11 2 3 2 6 2" xfId="1460"/>
    <cellStyle name="Currency 11 2 3 2 6 2 2" xfId="1461"/>
    <cellStyle name="Currency 11 2 3 2 6 3" xfId="1462"/>
    <cellStyle name="Currency 11 2 3 2 7" xfId="1463"/>
    <cellStyle name="Currency 11 2 3 2 7 2" xfId="1464"/>
    <cellStyle name="Currency 11 2 3 2 8" xfId="1465"/>
    <cellStyle name="Currency 11 2 3 3" xfId="1466"/>
    <cellStyle name="Currency 11 2 3 3 2" xfId="1467"/>
    <cellStyle name="Currency 11 2 3 3 2 2" xfId="1468"/>
    <cellStyle name="Currency 11 2 3 3 2 2 2" xfId="1469"/>
    <cellStyle name="Currency 11 2 3 3 2 2 2 2" xfId="1470"/>
    <cellStyle name="Currency 11 2 3 3 2 2 3" xfId="1471"/>
    <cellStyle name="Currency 11 2 3 3 2 3" xfId="1472"/>
    <cellStyle name="Currency 11 2 3 3 2 3 2" xfId="1473"/>
    <cellStyle name="Currency 11 2 3 3 2 3 2 2" xfId="1474"/>
    <cellStyle name="Currency 11 2 3 3 2 3 3" xfId="1475"/>
    <cellStyle name="Currency 11 2 3 3 2 4" xfId="1476"/>
    <cellStyle name="Currency 11 2 3 3 2 4 2" xfId="1477"/>
    <cellStyle name="Currency 11 2 3 3 2 5" xfId="1478"/>
    <cellStyle name="Currency 11 2 3 3 3" xfId="1479"/>
    <cellStyle name="Currency 11 2 3 3 3 2" xfId="1480"/>
    <cellStyle name="Currency 11 2 3 3 3 2 2" xfId="1481"/>
    <cellStyle name="Currency 11 2 3 3 3 3" xfId="1482"/>
    <cellStyle name="Currency 11 2 3 3 4" xfId="1483"/>
    <cellStyle name="Currency 11 2 3 3 4 2" xfId="1484"/>
    <cellStyle name="Currency 11 2 3 3 4 2 2" xfId="1485"/>
    <cellStyle name="Currency 11 2 3 3 4 3" xfId="1486"/>
    <cellStyle name="Currency 11 2 3 3 5" xfId="1487"/>
    <cellStyle name="Currency 11 2 3 3 5 2" xfId="1488"/>
    <cellStyle name="Currency 11 2 3 3 6" xfId="1489"/>
    <cellStyle name="Currency 11 2 3 4" xfId="1490"/>
    <cellStyle name="Currency 11 2 3 4 2" xfId="1491"/>
    <cellStyle name="Currency 11 2 3 4 2 2" xfId="1492"/>
    <cellStyle name="Currency 11 2 3 4 2 2 2" xfId="1493"/>
    <cellStyle name="Currency 11 2 3 4 2 2 2 2" xfId="1494"/>
    <cellStyle name="Currency 11 2 3 4 2 2 3" xfId="1495"/>
    <cellStyle name="Currency 11 2 3 4 2 3" xfId="1496"/>
    <cellStyle name="Currency 11 2 3 4 2 3 2" xfId="1497"/>
    <cellStyle name="Currency 11 2 3 4 2 3 2 2" xfId="1498"/>
    <cellStyle name="Currency 11 2 3 4 2 3 3" xfId="1499"/>
    <cellStyle name="Currency 11 2 3 4 2 4" xfId="1500"/>
    <cellStyle name="Currency 11 2 3 4 2 4 2" xfId="1501"/>
    <cellStyle name="Currency 11 2 3 4 2 5" xfId="1502"/>
    <cellStyle name="Currency 11 2 3 4 3" xfId="1503"/>
    <cellStyle name="Currency 11 2 3 4 3 2" xfId="1504"/>
    <cellStyle name="Currency 11 2 3 4 3 2 2" xfId="1505"/>
    <cellStyle name="Currency 11 2 3 4 3 3" xfId="1506"/>
    <cellStyle name="Currency 11 2 3 4 4" xfId="1507"/>
    <cellStyle name="Currency 11 2 3 4 4 2" xfId="1508"/>
    <cellStyle name="Currency 11 2 3 4 4 2 2" xfId="1509"/>
    <cellStyle name="Currency 11 2 3 4 4 3" xfId="1510"/>
    <cellStyle name="Currency 11 2 3 4 5" xfId="1511"/>
    <cellStyle name="Currency 11 2 3 4 5 2" xfId="1512"/>
    <cellStyle name="Currency 11 2 3 4 6" xfId="1513"/>
    <cellStyle name="Currency 11 2 3 5" xfId="1514"/>
    <cellStyle name="Currency 11 2 3 5 2" xfId="1515"/>
    <cellStyle name="Currency 11 2 3 5 2 2" xfId="1516"/>
    <cellStyle name="Currency 11 2 3 5 2 2 2" xfId="1517"/>
    <cellStyle name="Currency 11 2 3 5 2 3" xfId="1518"/>
    <cellStyle name="Currency 11 2 3 5 3" xfId="1519"/>
    <cellStyle name="Currency 11 2 3 5 3 2" xfId="1520"/>
    <cellStyle name="Currency 11 2 3 5 3 2 2" xfId="1521"/>
    <cellStyle name="Currency 11 2 3 5 3 3" xfId="1522"/>
    <cellStyle name="Currency 11 2 3 5 4" xfId="1523"/>
    <cellStyle name="Currency 11 2 3 5 4 2" xfId="1524"/>
    <cellStyle name="Currency 11 2 3 5 5" xfId="1525"/>
    <cellStyle name="Currency 11 2 3 6" xfId="1526"/>
    <cellStyle name="Currency 11 2 3 6 2" xfId="1527"/>
    <cellStyle name="Currency 11 2 3 6 2 2" xfId="1528"/>
    <cellStyle name="Currency 11 2 3 6 3" xfId="1529"/>
    <cellStyle name="Currency 11 2 3 7" xfId="1530"/>
    <cellStyle name="Currency 11 2 3 7 2" xfId="1531"/>
    <cellStyle name="Currency 11 2 3 7 2 2" xfId="1532"/>
    <cellStyle name="Currency 11 2 3 7 3" xfId="1533"/>
    <cellStyle name="Currency 11 2 3 8" xfId="1534"/>
    <cellStyle name="Currency 11 2 3 8 2" xfId="1535"/>
    <cellStyle name="Currency 11 2 3 9" xfId="1536"/>
    <cellStyle name="Currency 11 2 4" xfId="1537"/>
    <cellStyle name="Currency 11 2 4 2" xfId="1538"/>
    <cellStyle name="Currency 11 2 4 2 2" xfId="1539"/>
    <cellStyle name="Currency 11 2 4 2 2 2" xfId="1540"/>
    <cellStyle name="Currency 11 2 4 2 2 2 2" xfId="1541"/>
    <cellStyle name="Currency 11 2 4 2 2 2 2 2" xfId="1542"/>
    <cellStyle name="Currency 11 2 4 2 2 2 2 2 2" xfId="1543"/>
    <cellStyle name="Currency 11 2 4 2 2 2 2 3" xfId="1544"/>
    <cellStyle name="Currency 11 2 4 2 2 2 3" xfId="1545"/>
    <cellStyle name="Currency 11 2 4 2 2 2 3 2" xfId="1546"/>
    <cellStyle name="Currency 11 2 4 2 2 2 3 2 2" xfId="1547"/>
    <cellStyle name="Currency 11 2 4 2 2 2 3 3" xfId="1548"/>
    <cellStyle name="Currency 11 2 4 2 2 2 4" xfId="1549"/>
    <cellStyle name="Currency 11 2 4 2 2 2 4 2" xfId="1550"/>
    <cellStyle name="Currency 11 2 4 2 2 2 5" xfId="1551"/>
    <cellStyle name="Currency 11 2 4 2 2 3" xfId="1552"/>
    <cellStyle name="Currency 11 2 4 2 2 3 2" xfId="1553"/>
    <cellStyle name="Currency 11 2 4 2 2 3 2 2" xfId="1554"/>
    <cellStyle name="Currency 11 2 4 2 2 3 3" xfId="1555"/>
    <cellStyle name="Currency 11 2 4 2 2 4" xfId="1556"/>
    <cellStyle name="Currency 11 2 4 2 2 4 2" xfId="1557"/>
    <cellStyle name="Currency 11 2 4 2 2 4 2 2" xfId="1558"/>
    <cellStyle name="Currency 11 2 4 2 2 4 3" xfId="1559"/>
    <cellStyle name="Currency 11 2 4 2 2 5" xfId="1560"/>
    <cellStyle name="Currency 11 2 4 2 2 5 2" xfId="1561"/>
    <cellStyle name="Currency 11 2 4 2 2 6" xfId="1562"/>
    <cellStyle name="Currency 11 2 4 2 3" xfId="1563"/>
    <cellStyle name="Currency 11 2 4 2 3 2" xfId="1564"/>
    <cellStyle name="Currency 11 2 4 2 3 2 2" xfId="1565"/>
    <cellStyle name="Currency 11 2 4 2 3 2 2 2" xfId="1566"/>
    <cellStyle name="Currency 11 2 4 2 3 2 2 2 2" xfId="1567"/>
    <cellStyle name="Currency 11 2 4 2 3 2 2 3" xfId="1568"/>
    <cellStyle name="Currency 11 2 4 2 3 2 3" xfId="1569"/>
    <cellStyle name="Currency 11 2 4 2 3 2 3 2" xfId="1570"/>
    <cellStyle name="Currency 11 2 4 2 3 2 3 2 2" xfId="1571"/>
    <cellStyle name="Currency 11 2 4 2 3 2 3 3" xfId="1572"/>
    <cellStyle name="Currency 11 2 4 2 3 2 4" xfId="1573"/>
    <cellStyle name="Currency 11 2 4 2 3 2 4 2" xfId="1574"/>
    <cellStyle name="Currency 11 2 4 2 3 2 5" xfId="1575"/>
    <cellStyle name="Currency 11 2 4 2 3 3" xfId="1576"/>
    <cellStyle name="Currency 11 2 4 2 3 3 2" xfId="1577"/>
    <cellStyle name="Currency 11 2 4 2 3 3 2 2" xfId="1578"/>
    <cellStyle name="Currency 11 2 4 2 3 3 3" xfId="1579"/>
    <cellStyle name="Currency 11 2 4 2 3 4" xfId="1580"/>
    <cellStyle name="Currency 11 2 4 2 3 4 2" xfId="1581"/>
    <cellStyle name="Currency 11 2 4 2 3 4 2 2" xfId="1582"/>
    <cellStyle name="Currency 11 2 4 2 3 4 3" xfId="1583"/>
    <cellStyle name="Currency 11 2 4 2 3 5" xfId="1584"/>
    <cellStyle name="Currency 11 2 4 2 3 5 2" xfId="1585"/>
    <cellStyle name="Currency 11 2 4 2 3 6" xfId="1586"/>
    <cellStyle name="Currency 11 2 4 2 4" xfId="1587"/>
    <cellStyle name="Currency 11 2 4 2 4 2" xfId="1588"/>
    <cellStyle name="Currency 11 2 4 2 4 2 2" xfId="1589"/>
    <cellStyle name="Currency 11 2 4 2 4 2 2 2" xfId="1590"/>
    <cellStyle name="Currency 11 2 4 2 4 2 3" xfId="1591"/>
    <cellStyle name="Currency 11 2 4 2 4 3" xfId="1592"/>
    <cellStyle name="Currency 11 2 4 2 4 3 2" xfId="1593"/>
    <cellStyle name="Currency 11 2 4 2 4 3 2 2" xfId="1594"/>
    <cellStyle name="Currency 11 2 4 2 4 3 3" xfId="1595"/>
    <cellStyle name="Currency 11 2 4 2 4 4" xfId="1596"/>
    <cellStyle name="Currency 11 2 4 2 4 4 2" xfId="1597"/>
    <cellStyle name="Currency 11 2 4 2 4 5" xfId="1598"/>
    <cellStyle name="Currency 11 2 4 2 5" xfId="1599"/>
    <cellStyle name="Currency 11 2 4 2 5 2" xfId="1600"/>
    <cellStyle name="Currency 11 2 4 2 5 2 2" xfId="1601"/>
    <cellStyle name="Currency 11 2 4 2 5 3" xfId="1602"/>
    <cellStyle name="Currency 11 2 4 2 6" xfId="1603"/>
    <cellStyle name="Currency 11 2 4 2 6 2" xfId="1604"/>
    <cellStyle name="Currency 11 2 4 2 6 2 2" xfId="1605"/>
    <cellStyle name="Currency 11 2 4 2 6 3" xfId="1606"/>
    <cellStyle name="Currency 11 2 4 2 7" xfId="1607"/>
    <cellStyle name="Currency 11 2 4 2 7 2" xfId="1608"/>
    <cellStyle name="Currency 11 2 4 2 8" xfId="1609"/>
    <cellStyle name="Currency 11 2 4 3" xfId="1610"/>
    <cellStyle name="Currency 11 2 4 3 2" xfId="1611"/>
    <cellStyle name="Currency 11 2 4 3 2 2" xfId="1612"/>
    <cellStyle name="Currency 11 2 4 3 2 2 2" xfId="1613"/>
    <cellStyle name="Currency 11 2 4 3 2 2 2 2" xfId="1614"/>
    <cellStyle name="Currency 11 2 4 3 2 2 3" xfId="1615"/>
    <cellStyle name="Currency 11 2 4 3 2 3" xfId="1616"/>
    <cellStyle name="Currency 11 2 4 3 2 3 2" xfId="1617"/>
    <cellStyle name="Currency 11 2 4 3 2 3 2 2" xfId="1618"/>
    <cellStyle name="Currency 11 2 4 3 2 3 3" xfId="1619"/>
    <cellStyle name="Currency 11 2 4 3 2 4" xfId="1620"/>
    <cellStyle name="Currency 11 2 4 3 2 4 2" xfId="1621"/>
    <cellStyle name="Currency 11 2 4 3 2 5" xfId="1622"/>
    <cellStyle name="Currency 11 2 4 3 3" xfId="1623"/>
    <cellStyle name="Currency 11 2 4 3 3 2" xfId="1624"/>
    <cellStyle name="Currency 11 2 4 3 3 2 2" xfId="1625"/>
    <cellStyle name="Currency 11 2 4 3 3 3" xfId="1626"/>
    <cellStyle name="Currency 11 2 4 3 4" xfId="1627"/>
    <cellStyle name="Currency 11 2 4 3 4 2" xfId="1628"/>
    <cellStyle name="Currency 11 2 4 3 4 2 2" xfId="1629"/>
    <cellStyle name="Currency 11 2 4 3 4 3" xfId="1630"/>
    <cellStyle name="Currency 11 2 4 3 5" xfId="1631"/>
    <cellStyle name="Currency 11 2 4 3 5 2" xfId="1632"/>
    <cellStyle name="Currency 11 2 4 3 6" xfId="1633"/>
    <cellStyle name="Currency 11 2 4 4" xfId="1634"/>
    <cellStyle name="Currency 11 2 4 4 2" xfId="1635"/>
    <cellStyle name="Currency 11 2 4 4 2 2" xfId="1636"/>
    <cellStyle name="Currency 11 2 4 4 2 2 2" xfId="1637"/>
    <cellStyle name="Currency 11 2 4 4 2 2 2 2" xfId="1638"/>
    <cellStyle name="Currency 11 2 4 4 2 2 3" xfId="1639"/>
    <cellStyle name="Currency 11 2 4 4 2 3" xfId="1640"/>
    <cellStyle name="Currency 11 2 4 4 2 3 2" xfId="1641"/>
    <cellStyle name="Currency 11 2 4 4 2 3 2 2" xfId="1642"/>
    <cellStyle name="Currency 11 2 4 4 2 3 3" xfId="1643"/>
    <cellStyle name="Currency 11 2 4 4 2 4" xfId="1644"/>
    <cellStyle name="Currency 11 2 4 4 2 4 2" xfId="1645"/>
    <cellStyle name="Currency 11 2 4 4 2 5" xfId="1646"/>
    <cellStyle name="Currency 11 2 4 4 3" xfId="1647"/>
    <cellStyle name="Currency 11 2 4 4 3 2" xfId="1648"/>
    <cellStyle name="Currency 11 2 4 4 3 2 2" xfId="1649"/>
    <cellStyle name="Currency 11 2 4 4 3 3" xfId="1650"/>
    <cellStyle name="Currency 11 2 4 4 4" xfId="1651"/>
    <cellStyle name="Currency 11 2 4 4 4 2" xfId="1652"/>
    <cellStyle name="Currency 11 2 4 4 4 2 2" xfId="1653"/>
    <cellStyle name="Currency 11 2 4 4 4 3" xfId="1654"/>
    <cellStyle name="Currency 11 2 4 4 5" xfId="1655"/>
    <cellStyle name="Currency 11 2 4 4 5 2" xfId="1656"/>
    <cellStyle name="Currency 11 2 4 4 6" xfId="1657"/>
    <cellStyle name="Currency 11 2 4 5" xfId="1658"/>
    <cellStyle name="Currency 11 2 4 5 2" xfId="1659"/>
    <cellStyle name="Currency 11 2 4 5 2 2" xfId="1660"/>
    <cellStyle name="Currency 11 2 4 5 2 2 2" xfId="1661"/>
    <cellStyle name="Currency 11 2 4 5 2 3" xfId="1662"/>
    <cellStyle name="Currency 11 2 4 5 3" xfId="1663"/>
    <cellStyle name="Currency 11 2 4 5 3 2" xfId="1664"/>
    <cellStyle name="Currency 11 2 4 5 3 2 2" xfId="1665"/>
    <cellStyle name="Currency 11 2 4 5 3 3" xfId="1666"/>
    <cellStyle name="Currency 11 2 4 5 4" xfId="1667"/>
    <cellStyle name="Currency 11 2 4 5 4 2" xfId="1668"/>
    <cellStyle name="Currency 11 2 4 5 5" xfId="1669"/>
    <cellStyle name="Currency 11 2 4 6" xfId="1670"/>
    <cellStyle name="Currency 11 2 4 6 2" xfId="1671"/>
    <cellStyle name="Currency 11 2 4 6 2 2" xfId="1672"/>
    <cellStyle name="Currency 11 2 4 6 3" xfId="1673"/>
    <cellStyle name="Currency 11 2 4 7" xfId="1674"/>
    <cellStyle name="Currency 11 2 4 7 2" xfId="1675"/>
    <cellStyle name="Currency 11 2 4 7 2 2" xfId="1676"/>
    <cellStyle name="Currency 11 2 4 7 3" xfId="1677"/>
    <cellStyle name="Currency 11 2 4 8" xfId="1678"/>
    <cellStyle name="Currency 11 2 4 8 2" xfId="1679"/>
    <cellStyle name="Currency 11 2 4 9" xfId="1680"/>
    <cellStyle name="Currency 11 2 5" xfId="1681"/>
    <cellStyle name="Currency 11 2 5 2" xfId="1682"/>
    <cellStyle name="Currency 11 2 5 2 2" xfId="1683"/>
    <cellStyle name="Currency 11 2 5 2 2 2" xfId="1684"/>
    <cellStyle name="Currency 11 2 5 2 2 2 2" xfId="1685"/>
    <cellStyle name="Currency 11 2 5 2 2 2 2 2" xfId="1686"/>
    <cellStyle name="Currency 11 2 5 2 2 2 2 2 2" xfId="1687"/>
    <cellStyle name="Currency 11 2 5 2 2 2 2 3" xfId="1688"/>
    <cellStyle name="Currency 11 2 5 2 2 2 3" xfId="1689"/>
    <cellStyle name="Currency 11 2 5 2 2 2 3 2" xfId="1690"/>
    <cellStyle name="Currency 11 2 5 2 2 2 3 2 2" xfId="1691"/>
    <cellStyle name="Currency 11 2 5 2 2 2 3 3" xfId="1692"/>
    <cellStyle name="Currency 11 2 5 2 2 2 4" xfId="1693"/>
    <cellStyle name="Currency 11 2 5 2 2 2 4 2" xfId="1694"/>
    <cellStyle name="Currency 11 2 5 2 2 2 5" xfId="1695"/>
    <cellStyle name="Currency 11 2 5 2 2 3" xfId="1696"/>
    <cellStyle name="Currency 11 2 5 2 2 3 2" xfId="1697"/>
    <cellStyle name="Currency 11 2 5 2 2 3 2 2" xfId="1698"/>
    <cellStyle name="Currency 11 2 5 2 2 3 3" xfId="1699"/>
    <cellStyle name="Currency 11 2 5 2 2 4" xfId="1700"/>
    <cellStyle name="Currency 11 2 5 2 2 4 2" xfId="1701"/>
    <cellStyle name="Currency 11 2 5 2 2 4 2 2" xfId="1702"/>
    <cellStyle name="Currency 11 2 5 2 2 4 3" xfId="1703"/>
    <cellStyle name="Currency 11 2 5 2 2 5" xfId="1704"/>
    <cellStyle name="Currency 11 2 5 2 2 5 2" xfId="1705"/>
    <cellStyle name="Currency 11 2 5 2 2 6" xfId="1706"/>
    <cellStyle name="Currency 11 2 5 2 3" xfId="1707"/>
    <cellStyle name="Currency 11 2 5 2 3 2" xfId="1708"/>
    <cellStyle name="Currency 11 2 5 2 3 2 2" xfId="1709"/>
    <cellStyle name="Currency 11 2 5 2 3 2 2 2" xfId="1710"/>
    <cellStyle name="Currency 11 2 5 2 3 2 2 2 2" xfId="1711"/>
    <cellStyle name="Currency 11 2 5 2 3 2 2 3" xfId="1712"/>
    <cellStyle name="Currency 11 2 5 2 3 2 3" xfId="1713"/>
    <cellStyle name="Currency 11 2 5 2 3 2 3 2" xfId="1714"/>
    <cellStyle name="Currency 11 2 5 2 3 2 3 2 2" xfId="1715"/>
    <cellStyle name="Currency 11 2 5 2 3 2 3 3" xfId="1716"/>
    <cellStyle name="Currency 11 2 5 2 3 2 4" xfId="1717"/>
    <cellStyle name="Currency 11 2 5 2 3 2 4 2" xfId="1718"/>
    <cellStyle name="Currency 11 2 5 2 3 2 5" xfId="1719"/>
    <cellStyle name="Currency 11 2 5 2 3 3" xfId="1720"/>
    <cellStyle name="Currency 11 2 5 2 3 3 2" xfId="1721"/>
    <cellStyle name="Currency 11 2 5 2 3 3 2 2" xfId="1722"/>
    <cellStyle name="Currency 11 2 5 2 3 3 3" xfId="1723"/>
    <cellStyle name="Currency 11 2 5 2 3 4" xfId="1724"/>
    <cellStyle name="Currency 11 2 5 2 3 4 2" xfId="1725"/>
    <cellStyle name="Currency 11 2 5 2 3 4 2 2" xfId="1726"/>
    <cellStyle name="Currency 11 2 5 2 3 4 3" xfId="1727"/>
    <cellStyle name="Currency 11 2 5 2 3 5" xfId="1728"/>
    <cellStyle name="Currency 11 2 5 2 3 5 2" xfId="1729"/>
    <cellStyle name="Currency 11 2 5 2 3 6" xfId="1730"/>
    <cellStyle name="Currency 11 2 5 2 4" xfId="1731"/>
    <cellStyle name="Currency 11 2 5 2 4 2" xfId="1732"/>
    <cellStyle name="Currency 11 2 5 2 4 2 2" xfId="1733"/>
    <cellStyle name="Currency 11 2 5 2 4 2 2 2" xfId="1734"/>
    <cellStyle name="Currency 11 2 5 2 4 2 3" xfId="1735"/>
    <cellStyle name="Currency 11 2 5 2 4 3" xfId="1736"/>
    <cellStyle name="Currency 11 2 5 2 4 3 2" xfId="1737"/>
    <cellStyle name="Currency 11 2 5 2 4 3 2 2" xfId="1738"/>
    <cellStyle name="Currency 11 2 5 2 4 3 3" xfId="1739"/>
    <cellStyle name="Currency 11 2 5 2 4 4" xfId="1740"/>
    <cellStyle name="Currency 11 2 5 2 4 4 2" xfId="1741"/>
    <cellStyle name="Currency 11 2 5 2 4 5" xfId="1742"/>
    <cellStyle name="Currency 11 2 5 2 5" xfId="1743"/>
    <cellStyle name="Currency 11 2 5 2 5 2" xfId="1744"/>
    <cellStyle name="Currency 11 2 5 2 5 2 2" xfId="1745"/>
    <cellStyle name="Currency 11 2 5 2 5 3" xfId="1746"/>
    <cellStyle name="Currency 11 2 5 2 6" xfId="1747"/>
    <cellStyle name="Currency 11 2 5 2 6 2" xfId="1748"/>
    <cellStyle name="Currency 11 2 5 2 6 2 2" xfId="1749"/>
    <cellStyle name="Currency 11 2 5 2 6 3" xfId="1750"/>
    <cellStyle name="Currency 11 2 5 2 7" xfId="1751"/>
    <cellStyle name="Currency 11 2 5 2 7 2" xfId="1752"/>
    <cellStyle name="Currency 11 2 5 2 8" xfId="1753"/>
    <cellStyle name="Currency 11 2 5 3" xfId="1754"/>
    <cellStyle name="Currency 11 2 5 3 2" xfId="1755"/>
    <cellStyle name="Currency 11 2 5 3 2 2" xfId="1756"/>
    <cellStyle name="Currency 11 2 5 3 2 2 2" xfId="1757"/>
    <cellStyle name="Currency 11 2 5 3 2 2 2 2" xfId="1758"/>
    <cellStyle name="Currency 11 2 5 3 2 2 3" xfId="1759"/>
    <cellStyle name="Currency 11 2 5 3 2 3" xfId="1760"/>
    <cellStyle name="Currency 11 2 5 3 2 3 2" xfId="1761"/>
    <cellStyle name="Currency 11 2 5 3 2 3 2 2" xfId="1762"/>
    <cellStyle name="Currency 11 2 5 3 2 3 3" xfId="1763"/>
    <cellStyle name="Currency 11 2 5 3 2 4" xfId="1764"/>
    <cellStyle name="Currency 11 2 5 3 2 4 2" xfId="1765"/>
    <cellStyle name="Currency 11 2 5 3 2 5" xfId="1766"/>
    <cellStyle name="Currency 11 2 5 3 3" xfId="1767"/>
    <cellStyle name="Currency 11 2 5 3 3 2" xfId="1768"/>
    <cellStyle name="Currency 11 2 5 3 3 2 2" xfId="1769"/>
    <cellStyle name="Currency 11 2 5 3 3 3" xfId="1770"/>
    <cellStyle name="Currency 11 2 5 3 4" xfId="1771"/>
    <cellStyle name="Currency 11 2 5 3 4 2" xfId="1772"/>
    <cellStyle name="Currency 11 2 5 3 4 2 2" xfId="1773"/>
    <cellStyle name="Currency 11 2 5 3 4 3" xfId="1774"/>
    <cellStyle name="Currency 11 2 5 3 5" xfId="1775"/>
    <cellStyle name="Currency 11 2 5 3 5 2" xfId="1776"/>
    <cellStyle name="Currency 11 2 5 3 6" xfId="1777"/>
    <cellStyle name="Currency 11 2 5 4" xfId="1778"/>
    <cellStyle name="Currency 11 2 5 4 2" xfId="1779"/>
    <cellStyle name="Currency 11 2 5 4 2 2" xfId="1780"/>
    <cellStyle name="Currency 11 2 5 4 2 2 2" xfId="1781"/>
    <cellStyle name="Currency 11 2 5 4 2 2 2 2" xfId="1782"/>
    <cellStyle name="Currency 11 2 5 4 2 2 3" xfId="1783"/>
    <cellStyle name="Currency 11 2 5 4 2 3" xfId="1784"/>
    <cellStyle name="Currency 11 2 5 4 2 3 2" xfId="1785"/>
    <cellStyle name="Currency 11 2 5 4 2 3 2 2" xfId="1786"/>
    <cellStyle name="Currency 11 2 5 4 2 3 3" xfId="1787"/>
    <cellStyle name="Currency 11 2 5 4 2 4" xfId="1788"/>
    <cellStyle name="Currency 11 2 5 4 2 4 2" xfId="1789"/>
    <cellStyle name="Currency 11 2 5 4 2 5" xfId="1790"/>
    <cellStyle name="Currency 11 2 5 4 3" xfId="1791"/>
    <cellStyle name="Currency 11 2 5 4 3 2" xfId="1792"/>
    <cellStyle name="Currency 11 2 5 4 3 2 2" xfId="1793"/>
    <cellStyle name="Currency 11 2 5 4 3 3" xfId="1794"/>
    <cellStyle name="Currency 11 2 5 4 4" xfId="1795"/>
    <cellStyle name="Currency 11 2 5 4 4 2" xfId="1796"/>
    <cellStyle name="Currency 11 2 5 4 4 2 2" xfId="1797"/>
    <cellStyle name="Currency 11 2 5 4 4 3" xfId="1798"/>
    <cellStyle name="Currency 11 2 5 4 5" xfId="1799"/>
    <cellStyle name="Currency 11 2 5 4 5 2" xfId="1800"/>
    <cellStyle name="Currency 11 2 5 4 6" xfId="1801"/>
    <cellStyle name="Currency 11 2 5 5" xfId="1802"/>
    <cellStyle name="Currency 11 2 5 5 2" xfId="1803"/>
    <cellStyle name="Currency 11 2 5 5 2 2" xfId="1804"/>
    <cellStyle name="Currency 11 2 5 5 2 2 2" xfId="1805"/>
    <cellStyle name="Currency 11 2 5 5 2 3" xfId="1806"/>
    <cellStyle name="Currency 11 2 5 5 3" xfId="1807"/>
    <cellStyle name="Currency 11 2 5 5 3 2" xfId="1808"/>
    <cellStyle name="Currency 11 2 5 5 3 2 2" xfId="1809"/>
    <cellStyle name="Currency 11 2 5 5 3 3" xfId="1810"/>
    <cellStyle name="Currency 11 2 5 5 4" xfId="1811"/>
    <cellStyle name="Currency 11 2 5 5 4 2" xfId="1812"/>
    <cellStyle name="Currency 11 2 5 5 5" xfId="1813"/>
    <cellStyle name="Currency 11 2 5 6" xfId="1814"/>
    <cellStyle name="Currency 11 2 5 6 2" xfId="1815"/>
    <cellStyle name="Currency 11 2 5 6 2 2" xfId="1816"/>
    <cellStyle name="Currency 11 2 5 6 3" xfId="1817"/>
    <cellStyle name="Currency 11 2 5 7" xfId="1818"/>
    <cellStyle name="Currency 11 2 5 7 2" xfId="1819"/>
    <cellStyle name="Currency 11 2 5 7 2 2" xfId="1820"/>
    <cellStyle name="Currency 11 2 5 7 3" xfId="1821"/>
    <cellStyle name="Currency 11 2 5 8" xfId="1822"/>
    <cellStyle name="Currency 11 2 5 8 2" xfId="1823"/>
    <cellStyle name="Currency 11 2 5 9" xfId="1824"/>
    <cellStyle name="Currency 11 2 6" xfId="1825"/>
    <cellStyle name="Currency 11 2 6 2" xfId="1826"/>
    <cellStyle name="Currency 11 2 6 2 2" xfId="1827"/>
    <cellStyle name="Currency 11 2 6 2 2 2" xfId="1828"/>
    <cellStyle name="Currency 11 2 6 2 2 2 2" xfId="1829"/>
    <cellStyle name="Currency 11 2 6 2 2 2 2 2" xfId="1830"/>
    <cellStyle name="Currency 11 2 6 2 2 2 2 2 2" xfId="1831"/>
    <cellStyle name="Currency 11 2 6 2 2 2 2 3" xfId="1832"/>
    <cellStyle name="Currency 11 2 6 2 2 2 3" xfId="1833"/>
    <cellStyle name="Currency 11 2 6 2 2 2 3 2" xfId="1834"/>
    <cellStyle name="Currency 11 2 6 2 2 2 3 2 2" xfId="1835"/>
    <cellStyle name="Currency 11 2 6 2 2 2 3 3" xfId="1836"/>
    <cellStyle name="Currency 11 2 6 2 2 2 4" xfId="1837"/>
    <cellStyle name="Currency 11 2 6 2 2 2 4 2" xfId="1838"/>
    <cellStyle name="Currency 11 2 6 2 2 2 5" xfId="1839"/>
    <cellStyle name="Currency 11 2 6 2 2 3" xfId="1840"/>
    <cellStyle name="Currency 11 2 6 2 2 3 2" xfId="1841"/>
    <cellStyle name="Currency 11 2 6 2 2 3 2 2" xfId="1842"/>
    <cellStyle name="Currency 11 2 6 2 2 3 3" xfId="1843"/>
    <cellStyle name="Currency 11 2 6 2 2 4" xfId="1844"/>
    <cellStyle name="Currency 11 2 6 2 2 4 2" xfId="1845"/>
    <cellStyle name="Currency 11 2 6 2 2 4 2 2" xfId="1846"/>
    <cellStyle name="Currency 11 2 6 2 2 4 3" xfId="1847"/>
    <cellStyle name="Currency 11 2 6 2 2 5" xfId="1848"/>
    <cellStyle name="Currency 11 2 6 2 2 5 2" xfId="1849"/>
    <cellStyle name="Currency 11 2 6 2 2 6" xfId="1850"/>
    <cellStyle name="Currency 11 2 6 2 3" xfId="1851"/>
    <cellStyle name="Currency 11 2 6 2 3 2" xfId="1852"/>
    <cellStyle name="Currency 11 2 6 2 3 2 2" xfId="1853"/>
    <cellStyle name="Currency 11 2 6 2 3 2 2 2" xfId="1854"/>
    <cellStyle name="Currency 11 2 6 2 3 2 2 2 2" xfId="1855"/>
    <cellStyle name="Currency 11 2 6 2 3 2 2 3" xfId="1856"/>
    <cellStyle name="Currency 11 2 6 2 3 2 3" xfId="1857"/>
    <cellStyle name="Currency 11 2 6 2 3 2 3 2" xfId="1858"/>
    <cellStyle name="Currency 11 2 6 2 3 2 3 2 2" xfId="1859"/>
    <cellStyle name="Currency 11 2 6 2 3 2 3 3" xfId="1860"/>
    <cellStyle name="Currency 11 2 6 2 3 2 4" xfId="1861"/>
    <cellStyle name="Currency 11 2 6 2 3 2 4 2" xfId="1862"/>
    <cellStyle name="Currency 11 2 6 2 3 2 5" xfId="1863"/>
    <cellStyle name="Currency 11 2 6 2 3 3" xfId="1864"/>
    <cellStyle name="Currency 11 2 6 2 3 3 2" xfId="1865"/>
    <cellStyle name="Currency 11 2 6 2 3 3 2 2" xfId="1866"/>
    <cellStyle name="Currency 11 2 6 2 3 3 3" xfId="1867"/>
    <cellStyle name="Currency 11 2 6 2 3 4" xfId="1868"/>
    <cellStyle name="Currency 11 2 6 2 3 4 2" xfId="1869"/>
    <cellStyle name="Currency 11 2 6 2 3 4 2 2" xfId="1870"/>
    <cellStyle name="Currency 11 2 6 2 3 4 3" xfId="1871"/>
    <cellStyle name="Currency 11 2 6 2 3 5" xfId="1872"/>
    <cellStyle name="Currency 11 2 6 2 3 5 2" xfId="1873"/>
    <cellStyle name="Currency 11 2 6 2 3 6" xfId="1874"/>
    <cellStyle name="Currency 11 2 6 2 4" xfId="1875"/>
    <cellStyle name="Currency 11 2 6 2 4 2" xfId="1876"/>
    <cellStyle name="Currency 11 2 6 2 4 2 2" xfId="1877"/>
    <cellStyle name="Currency 11 2 6 2 4 2 2 2" xfId="1878"/>
    <cellStyle name="Currency 11 2 6 2 4 2 3" xfId="1879"/>
    <cellStyle name="Currency 11 2 6 2 4 3" xfId="1880"/>
    <cellStyle name="Currency 11 2 6 2 4 3 2" xfId="1881"/>
    <cellStyle name="Currency 11 2 6 2 4 3 2 2" xfId="1882"/>
    <cellStyle name="Currency 11 2 6 2 4 3 3" xfId="1883"/>
    <cellStyle name="Currency 11 2 6 2 4 4" xfId="1884"/>
    <cellStyle name="Currency 11 2 6 2 4 4 2" xfId="1885"/>
    <cellStyle name="Currency 11 2 6 2 4 5" xfId="1886"/>
    <cellStyle name="Currency 11 2 6 2 5" xfId="1887"/>
    <cellStyle name="Currency 11 2 6 2 5 2" xfId="1888"/>
    <cellStyle name="Currency 11 2 6 2 5 2 2" xfId="1889"/>
    <cellStyle name="Currency 11 2 6 2 5 3" xfId="1890"/>
    <cellStyle name="Currency 11 2 6 2 6" xfId="1891"/>
    <cellStyle name="Currency 11 2 6 2 6 2" xfId="1892"/>
    <cellStyle name="Currency 11 2 6 2 6 2 2" xfId="1893"/>
    <cellStyle name="Currency 11 2 6 2 6 3" xfId="1894"/>
    <cellStyle name="Currency 11 2 6 2 7" xfId="1895"/>
    <cellStyle name="Currency 11 2 6 2 7 2" xfId="1896"/>
    <cellStyle name="Currency 11 2 6 2 8" xfId="1897"/>
    <cellStyle name="Currency 11 2 6 3" xfId="1898"/>
    <cellStyle name="Currency 11 2 6 3 2" xfId="1899"/>
    <cellStyle name="Currency 11 2 6 3 2 2" xfId="1900"/>
    <cellStyle name="Currency 11 2 6 3 2 2 2" xfId="1901"/>
    <cellStyle name="Currency 11 2 6 3 2 2 2 2" xfId="1902"/>
    <cellStyle name="Currency 11 2 6 3 2 2 3" xfId="1903"/>
    <cellStyle name="Currency 11 2 6 3 2 3" xfId="1904"/>
    <cellStyle name="Currency 11 2 6 3 2 3 2" xfId="1905"/>
    <cellStyle name="Currency 11 2 6 3 2 3 2 2" xfId="1906"/>
    <cellStyle name="Currency 11 2 6 3 2 3 3" xfId="1907"/>
    <cellStyle name="Currency 11 2 6 3 2 4" xfId="1908"/>
    <cellStyle name="Currency 11 2 6 3 2 4 2" xfId="1909"/>
    <cellStyle name="Currency 11 2 6 3 2 5" xfId="1910"/>
    <cellStyle name="Currency 11 2 6 3 3" xfId="1911"/>
    <cellStyle name="Currency 11 2 6 3 3 2" xfId="1912"/>
    <cellStyle name="Currency 11 2 6 3 3 2 2" xfId="1913"/>
    <cellStyle name="Currency 11 2 6 3 3 3" xfId="1914"/>
    <cellStyle name="Currency 11 2 6 3 4" xfId="1915"/>
    <cellStyle name="Currency 11 2 6 3 4 2" xfId="1916"/>
    <cellStyle name="Currency 11 2 6 3 4 2 2" xfId="1917"/>
    <cellStyle name="Currency 11 2 6 3 4 3" xfId="1918"/>
    <cellStyle name="Currency 11 2 6 3 5" xfId="1919"/>
    <cellStyle name="Currency 11 2 6 3 5 2" xfId="1920"/>
    <cellStyle name="Currency 11 2 6 3 6" xfId="1921"/>
    <cellStyle name="Currency 11 2 6 4" xfId="1922"/>
    <cellStyle name="Currency 11 2 6 4 2" xfId="1923"/>
    <cellStyle name="Currency 11 2 6 4 2 2" xfId="1924"/>
    <cellStyle name="Currency 11 2 6 4 2 2 2" xfId="1925"/>
    <cellStyle name="Currency 11 2 6 4 2 2 2 2" xfId="1926"/>
    <cellStyle name="Currency 11 2 6 4 2 2 3" xfId="1927"/>
    <cellStyle name="Currency 11 2 6 4 2 3" xfId="1928"/>
    <cellStyle name="Currency 11 2 6 4 2 3 2" xfId="1929"/>
    <cellStyle name="Currency 11 2 6 4 2 3 2 2" xfId="1930"/>
    <cellStyle name="Currency 11 2 6 4 2 3 3" xfId="1931"/>
    <cellStyle name="Currency 11 2 6 4 2 4" xfId="1932"/>
    <cellStyle name="Currency 11 2 6 4 2 4 2" xfId="1933"/>
    <cellStyle name="Currency 11 2 6 4 2 5" xfId="1934"/>
    <cellStyle name="Currency 11 2 6 4 3" xfId="1935"/>
    <cellStyle name="Currency 11 2 6 4 3 2" xfId="1936"/>
    <cellStyle name="Currency 11 2 6 4 3 2 2" xfId="1937"/>
    <cellStyle name="Currency 11 2 6 4 3 3" xfId="1938"/>
    <cellStyle name="Currency 11 2 6 4 4" xfId="1939"/>
    <cellStyle name="Currency 11 2 6 4 4 2" xfId="1940"/>
    <cellStyle name="Currency 11 2 6 4 4 2 2" xfId="1941"/>
    <cellStyle name="Currency 11 2 6 4 4 3" xfId="1942"/>
    <cellStyle name="Currency 11 2 6 4 5" xfId="1943"/>
    <cellStyle name="Currency 11 2 6 4 5 2" xfId="1944"/>
    <cellStyle name="Currency 11 2 6 4 6" xfId="1945"/>
    <cellStyle name="Currency 11 2 6 5" xfId="1946"/>
    <cellStyle name="Currency 11 2 6 5 2" xfId="1947"/>
    <cellStyle name="Currency 11 2 6 5 2 2" xfId="1948"/>
    <cellStyle name="Currency 11 2 6 5 2 2 2" xfId="1949"/>
    <cellStyle name="Currency 11 2 6 5 2 3" xfId="1950"/>
    <cellStyle name="Currency 11 2 6 5 3" xfId="1951"/>
    <cellStyle name="Currency 11 2 6 5 3 2" xfId="1952"/>
    <cellStyle name="Currency 11 2 6 5 3 2 2" xfId="1953"/>
    <cellStyle name="Currency 11 2 6 5 3 3" xfId="1954"/>
    <cellStyle name="Currency 11 2 6 5 4" xfId="1955"/>
    <cellStyle name="Currency 11 2 6 5 4 2" xfId="1956"/>
    <cellStyle name="Currency 11 2 6 5 5" xfId="1957"/>
    <cellStyle name="Currency 11 2 6 6" xfId="1958"/>
    <cellStyle name="Currency 11 2 6 6 2" xfId="1959"/>
    <cellStyle name="Currency 11 2 6 6 2 2" xfId="1960"/>
    <cellStyle name="Currency 11 2 6 6 3" xfId="1961"/>
    <cellStyle name="Currency 11 2 6 7" xfId="1962"/>
    <cellStyle name="Currency 11 2 6 7 2" xfId="1963"/>
    <cellStyle name="Currency 11 2 6 7 2 2" xfId="1964"/>
    <cellStyle name="Currency 11 2 6 7 3" xfId="1965"/>
    <cellStyle name="Currency 11 2 6 8" xfId="1966"/>
    <cellStyle name="Currency 11 2 6 8 2" xfId="1967"/>
    <cellStyle name="Currency 11 2 6 9" xfId="1968"/>
    <cellStyle name="Currency 11 2 7" xfId="1969"/>
    <cellStyle name="Currency 11 2 7 2" xfId="1970"/>
    <cellStyle name="Currency 11 2 7 2 2" xfId="1971"/>
    <cellStyle name="Currency 11 2 7 2 2 2" xfId="1972"/>
    <cellStyle name="Currency 11 2 7 2 2 2 2" xfId="1973"/>
    <cellStyle name="Currency 11 2 7 2 2 2 2 2" xfId="1974"/>
    <cellStyle name="Currency 11 2 7 2 2 2 3" xfId="1975"/>
    <cellStyle name="Currency 11 2 7 2 2 3" xfId="1976"/>
    <cellStyle name="Currency 11 2 7 2 2 3 2" xfId="1977"/>
    <cellStyle name="Currency 11 2 7 2 2 3 2 2" xfId="1978"/>
    <cellStyle name="Currency 11 2 7 2 2 3 3" xfId="1979"/>
    <cellStyle name="Currency 11 2 7 2 2 4" xfId="1980"/>
    <cellStyle name="Currency 11 2 7 2 2 4 2" xfId="1981"/>
    <cellStyle name="Currency 11 2 7 2 2 5" xfId="1982"/>
    <cellStyle name="Currency 11 2 7 2 3" xfId="1983"/>
    <cellStyle name="Currency 11 2 7 2 3 2" xfId="1984"/>
    <cellStyle name="Currency 11 2 7 2 3 2 2" xfId="1985"/>
    <cellStyle name="Currency 11 2 7 2 3 3" xfId="1986"/>
    <cellStyle name="Currency 11 2 7 2 4" xfId="1987"/>
    <cellStyle name="Currency 11 2 7 2 4 2" xfId="1988"/>
    <cellStyle name="Currency 11 2 7 2 4 2 2" xfId="1989"/>
    <cellStyle name="Currency 11 2 7 2 4 3" xfId="1990"/>
    <cellStyle name="Currency 11 2 7 2 5" xfId="1991"/>
    <cellStyle name="Currency 11 2 7 2 5 2" xfId="1992"/>
    <cellStyle name="Currency 11 2 7 2 6" xfId="1993"/>
    <cellStyle name="Currency 11 2 7 3" xfId="1994"/>
    <cellStyle name="Currency 11 2 7 3 2" xfId="1995"/>
    <cellStyle name="Currency 11 2 7 3 2 2" xfId="1996"/>
    <cellStyle name="Currency 11 2 7 3 2 2 2" xfId="1997"/>
    <cellStyle name="Currency 11 2 7 3 2 2 2 2" xfId="1998"/>
    <cellStyle name="Currency 11 2 7 3 2 2 3" xfId="1999"/>
    <cellStyle name="Currency 11 2 7 3 2 3" xfId="2000"/>
    <cellStyle name="Currency 11 2 7 3 2 3 2" xfId="2001"/>
    <cellStyle name="Currency 11 2 7 3 2 3 2 2" xfId="2002"/>
    <cellStyle name="Currency 11 2 7 3 2 3 3" xfId="2003"/>
    <cellStyle name="Currency 11 2 7 3 2 4" xfId="2004"/>
    <cellStyle name="Currency 11 2 7 3 2 4 2" xfId="2005"/>
    <cellStyle name="Currency 11 2 7 3 2 5" xfId="2006"/>
    <cellStyle name="Currency 11 2 7 3 3" xfId="2007"/>
    <cellStyle name="Currency 11 2 7 3 3 2" xfId="2008"/>
    <cellStyle name="Currency 11 2 7 3 3 2 2" xfId="2009"/>
    <cellStyle name="Currency 11 2 7 3 3 3" xfId="2010"/>
    <cellStyle name="Currency 11 2 7 3 4" xfId="2011"/>
    <cellStyle name="Currency 11 2 7 3 4 2" xfId="2012"/>
    <cellStyle name="Currency 11 2 7 3 4 2 2" xfId="2013"/>
    <cellStyle name="Currency 11 2 7 3 4 3" xfId="2014"/>
    <cellStyle name="Currency 11 2 7 3 5" xfId="2015"/>
    <cellStyle name="Currency 11 2 7 3 5 2" xfId="2016"/>
    <cellStyle name="Currency 11 2 7 3 6" xfId="2017"/>
    <cellStyle name="Currency 11 2 7 4" xfId="2018"/>
    <cellStyle name="Currency 11 2 7 4 2" xfId="2019"/>
    <cellStyle name="Currency 11 2 7 4 2 2" xfId="2020"/>
    <cellStyle name="Currency 11 2 7 4 2 2 2" xfId="2021"/>
    <cellStyle name="Currency 11 2 7 4 2 3" xfId="2022"/>
    <cellStyle name="Currency 11 2 7 4 3" xfId="2023"/>
    <cellStyle name="Currency 11 2 7 4 3 2" xfId="2024"/>
    <cellStyle name="Currency 11 2 7 4 3 2 2" xfId="2025"/>
    <cellStyle name="Currency 11 2 7 4 3 3" xfId="2026"/>
    <cellStyle name="Currency 11 2 7 4 4" xfId="2027"/>
    <cellStyle name="Currency 11 2 7 4 4 2" xfId="2028"/>
    <cellStyle name="Currency 11 2 7 4 5" xfId="2029"/>
    <cellStyle name="Currency 11 2 7 5" xfId="2030"/>
    <cellStyle name="Currency 11 2 7 5 2" xfId="2031"/>
    <cellStyle name="Currency 11 2 7 5 2 2" xfId="2032"/>
    <cellStyle name="Currency 11 2 7 5 3" xfId="2033"/>
    <cellStyle name="Currency 11 2 7 6" xfId="2034"/>
    <cellStyle name="Currency 11 2 7 6 2" xfId="2035"/>
    <cellStyle name="Currency 11 2 7 6 2 2" xfId="2036"/>
    <cellStyle name="Currency 11 2 7 6 3" xfId="2037"/>
    <cellStyle name="Currency 11 2 7 7" xfId="2038"/>
    <cellStyle name="Currency 11 2 7 7 2" xfId="2039"/>
    <cellStyle name="Currency 11 2 7 8" xfId="2040"/>
    <cellStyle name="Currency 11 2 8" xfId="2041"/>
    <cellStyle name="Currency 11 2 8 2" xfId="2042"/>
    <cellStyle name="Currency 11 2 8 2 2" xfId="2043"/>
    <cellStyle name="Currency 11 2 8 2 2 2" xfId="2044"/>
    <cellStyle name="Currency 11 2 8 2 2 2 2" xfId="2045"/>
    <cellStyle name="Currency 11 2 8 2 2 3" xfId="2046"/>
    <cellStyle name="Currency 11 2 8 2 3" xfId="2047"/>
    <cellStyle name="Currency 11 2 8 2 3 2" xfId="2048"/>
    <cellStyle name="Currency 11 2 8 2 3 2 2" xfId="2049"/>
    <cellStyle name="Currency 11 2 8 2 3 3" xfId="2050"/>
    <cellStyle name="Currency 11 2 8 2 4" xfId="2051"/>
    <cellStyle name="Currency 11 2 8 2 4 2" xfId="2052"/>
    <cellStyle name="Currency 11 2 8 2 5" xfId="2053"/>
    <cellStyle name="Currency 11 2 8 3" xfId="2054"/>
    <cellStyle name="Currency 11 2 8 3 2" xfId="2055"/>
    <cellStyle name="Currency 11 2 8 3 2 2" xfId="2056"/>
    <cellStyle name="Currency 11 2 8 3 3" xfId="2057"/>
    <cellStyle name="Currency 11 2 8 4" xfId="2058"/>
    <cellStyle name="Currency 11 2 8 4 2" xfId="2059"/>
    <cellStyle name="Currency 11 2 8 4 2 2" xfId="2060"/>
    <cellStyle name="Currency 11 2 8 4 3" xfId="2061"/>
    <cellStyle name="Currency 11 2 8 5" xfId="2062"/>
    <cellStyle name="Currency 11 2 8 5 2" xfId="2063"/>
    <cellStyle name="Currency 11 2 8 6" xfId="2064"/>
    <cellStyle name="Currency 11 2 9" xfId="2065"/>
    <cellStyle name="Currency 11 2 9 2" xfId="2066"/>
    <cellStyle name="Currency 11 2 9 2 2" xfId="2067"/>
    <cellStyle name="Currency 11 2 9 2 2 2" xfId="2068"/>
    <cellStyle name="Currency 11 2 9 2 2 2 2" xfId="2069"/>
    <cellStyle name="Currency 11 2 9 2 2 3" xfId="2070"/>
    <cellStyle name="Currency 11 2 9 2 3" xfId="2071"/>
    <cellStyle name="Currency 11 2 9 2 3 2" xfId="2072"/>
    <cellStyle name="Currency 11 2 9 2 3 2 2" xfId="2073"/>
    <cellStyle name="Currency 11 2 9 2 3 3" xfId="2074"/>
    <cellStyle name="Currency 11 2 9 2 4" xfId="2075"/>
    <cellStyle name="Currency 11 2 9 2 4 2" xfId="2076"/>
    <cellStyle name="Currency 11 2 9 2 5" xfId="2077"/>
    <cellStyle name="Currency 11 2 9 3" xfId="2078"/>
    <cellStyle name="Currency 11 2 9 3 2" xfId="2079"/>
    <cellStyle name="Currency 11 2 9 3 2 2" xfId="2080"/>
    <cellStyle name="Currency 11 2 9 3 3" xfId="2081"/>
    <cellStyle name="Currency 11 2 9 4" xfId="2082"/>
    <cellStyle name="Currency 11 2 9 4 2" xfId="2083"/>
    <cellStyle name="Currency 11 2 9 4 2 2" xfId="2084"/>
    <cellStyle name="Currency 11 2 9 4 3" xfId="2085"/>
    <cellStyle name="Currency 11 2 9 5" xfId="2086"/>
    <cellStyle name="Currency 11 2 9 5 2" xfId="2087"/>
    <cellStyle name="Currency 11 2 9 6" xfId="2088"/>
    <cellStyle name="Currency 11 20" xfId="2089"/>
    <cellStyle name="Currency 11 21" xfId="2090"/>
    <cellStyle name="Currency 11 3" xfId="2091"/>
    <cellStyle name="Currency 11 3 10" xfId="2092"/>
    <cellStyle name="Currency 11 3 10 2" xfId="2093"/>
    <cellStyle name="Currency 11 3 10 2 2" xfId="2094"/>
    <cellStyle name="Currency 11 3 10 2 2 2" xfId="2095"/>
    <cellStyle name="Currency 11 3 10 2 3" xfId="2096"/>
    <cellStyle name="Currency 11 3 10 3" xfId="2097"/>
    <cellStyle name="Currency 11 3 10 3 2" xfId="2098"/>
    <cellStyle name="Currency 11 3 10 3 2 2" xfId="2099"/>
    <cellStyle name="Currency 11 3 10 3 3" xfId="2100"/>
    <cellStyle name="Currency 11 3 10 4" xfId="2101"/>
    <cellStyle name="Currency 11 3 10 4 2" xfId="2102"/>
    <cellStyle name="Currency 11 3 10 5" xfId="2103"/>
    <cellStyle name="Currency 11 3 11" xfId="2104"/>
    <cellStyle name="Currency 11 3 11 2" xfId="2105"/>
    <cellStyle name="Currency 11 3 11 2 2" xfId="2106"/>
    <cellStyle name="Currency 11 3 11 3" xfId="2107"/>
    <cellStyle name="Currency 11 3 12" xfId="2108"/>
    <cellStyle name="Currency 11 3 12 2" xfId="2109"/>
    <cellStyle name="Currency 11 3 12 2 2" xfId="2110"/>
    <cellStyle name="Currency 11 3 12 3" xfId="2111"/>
    <cellStyle name="Currency 11 3 13" xfId="2112"/>
    <cellStyle name="Currency 11 3 13 2" xfId="2113"/>
    <cellStyle name="Currency 11 3 14" xfId="2114"/>
    <cellStyle name="Currency 11 3 15" xfId="2115"/>
    <cellStyle name="Currency 11 3 2" xfId="2116"/>
    <cellStyle name="Currency 11 3 2 2" xfId="2117"/>
    <cellStyle name="Currency 11 3 2 2 2" xfId="2118"/>
    <cellStyle name="Currency 11 3 2 2 2 2" xfId="2119"/>
    <cellStyle name="Currency 11 3 2 2 2 2 2" xfId="2120"/>
    <cellStyle name="Currency 11 3 2 2 2 2 2 2" xfId="2121"/>
    <cellStyle name="Currency 11 3 2 2 2 2 2 2 2" xfId="2122"/>
    <cellStyle name="Currency 11 3 2 2 2 2 2 3" xfId="2123"/>
    <cellStyle name="Currency 11 3 2 2 2 2 3" xfId="2124"/>
    <cellStyle name="Currency 11 3 2 2 2 2 3 2" xfId="2125"/>
    <cellStyle name="Currency 11 3 2 2 2 2 3 2 2" xfId="2126"/>
    <cellStyle name="Currency 11 3 2 2 2 2 3 3" xfId="2127"/>
    <cellStyle name="Currency 11 3 2 2 2 2 4" xfId="2128"/>
    <cellStyle name="Currency 11 3 2 2 2 2 4 2" xfId="2129"/>
    <cellStyle name="Currency 11 3 2 2 2 2 5" xfId="2130"/>
    <cellStyle name="Currency 11 3 2 2 2 3" xfId="2131"/>
    <cellStyle name="Currency 11 3 2 2 2 3 2" xfId="2132"/>
    <cellStyle name="Currency 11 3 2 2 2 3 2 2" xfId="2133"/>
    <cellStyle name="Currency 11 3 2 2 2 3 3" xfId="2134"/>
    <cellStyle name="Currency 11 3 2 2 2 4" xfId="2135"/>
    <cellStyle name="Currency 11 3 2 2 2 4 2" xfId="2136"/>
    <cellStyle name="Currency 11 3 2 2 2 4 2 2" xfId="2137"/>
    <cellStyle name="Currency 11 3 2 2 2 4 3" xfId="2138"/>
    <cellStyle name="Currency 11 3 2 2 2 5" xfId="2139"/>
    <cellStyle name="Currency 11 3 2 2 2 5 2" xfId="2140"/>
    <cellStyle name="Currency 11 3 2 2 2 6" xfId="2141"/>
    <cellStyle name="Currency 11 3 2 2 3" xfId="2142"/>
    <cellStyle name="Currency 11 3 2 2 3 2" xfId="2143"/>
    <cellStyle name="Currency 11 3 2 2 3 2 2" xfId="2144"/>
    <cellStyle name="Currency 11 3 2 2 3 2 2 2" xfId="2145"/>
    <cellStyle name="Currency 11 3 2 2 3 2 2 2 2" xfId="2146"/>
    <cellStyle name="Currency 11 3 2 2 3 2 2 3" xfId="2147"/>
    <cellStyle name="Currency 11 3 2 2 3 2 3" xfId="2148"/>
    <cellStyle name="Currency 11 3 2 2 3 2 3 2" xfId="2149"/>
    <cellStyle name="Currency 11 3 2 2 3 2 3 2 2" xfId="2150"/>
    <cellStyle name="Currency 11 3 2 2 3 2 3 3" xfId="2151"/>
    <cellStyle name="Currency 11 3 2 2 3 2 4" xfId="2152"/>
    <cellStyle name="Currency 11 3 2 2 3 2 4 2" xfId="2153"/>
    <cellStyle name="Currency 11 3 2 2 3 2 5" xfId="2154"/>
    <cellStyle name="Currency 11 3 2 2 3 3" xfId="2155"/>
    <cellStyle name="Currency 11 3 2 2 3 3 2" xfId="2156"/>
    <cellStyle name="Currency 11 3 2 2 3 3 2 2" xfId="2157"/>
    <cellStyle name="Currency 11 3 2 2 3 3 3" xfId="2158"/>
    <cellStyle name="Currency 11 3 2 2 3 4" xfId="2159"/>
    <cellStyle name="Currency 11 3 2 2 3 4 2" xfId="2160"/>
    <cellStyle name="Currency 11 3 2 2 3 4 2 2" xfId="2161"/>
    <cellStyle name="Currency 11 3 2 2 3 4 3" xfId="2162"/>
    <cellStyle name="Currency 11 3 2 2 3 5" xfId="2163"/>
    <cellStyle name="Currency 11 3 2 2 3 5 2" xfId="2164"/>
    <cellStyle name="Currency 11 3 2 2 3 6" xfId="2165"/>
    <cellStyle name="Currency 11 3 2 2 4" xfId="2166"/>
    <cellStyle name="Currency 11 3 2 2 4 2" xfId="2167"/>
    <cellStyle name="Currency 11 3 2 2 4 2 2" xfId="2168"/>
    <cellStyle name="Currency 11 3 2 2 4 2 2 2" xfId="2169"/>
    <cellStyle name="Currency 11 3 2 2 4 2 3" xfId="2170"/>
    <cellStyle name="Currency 11 3 2 2 4 3" xfId="2171"/>
    <cellStyle name="Currency 11 3 2 2 4 3 2" xfId="2172"/>
    <cellStyle name="Currency 11 3 2 2 4 3 2 2" xfId="2173"/>
    <cellStyle name="Currency 11 3 2 2 4 3 3" xfId="2174"/>
    <cellStyle name="Currency 11 3 2 2 4 4" xfId="2175"/>
    <cellStyle name="Currency 11 3 2 2 4 4 2" xfId="2176"/>
    <cellStyle name="Currency 11 3 2 2 4 5" xfId="2177"/>
    <cellStyle name="Currency 11 3 2 2 5" xfId="2178"/>
    <cellStyle name="Currency 11 3 2 2 5 2" xfId="2179"/>
    <cellStyle name="Currency 11 3 2 2 5 2 2" xfId="2180"/>
    <cellStyle name="Currency 11 3 2 2 5 3" xfId="2181"/>
    <cellStyle name="Currency 11 3 2 2 6" xfId="2182"/>
    <cellStyle name="Currency 11 3 2 2 6 2" xfId="2183"/>
    <cellStyle name="Currency 11 3 2 2 6 2 2" xfId="2184"/>
    <cellStyle name="Currency 11 3 2 2 6 3" xfId="2185"/>
    <cellStyle name="Currency 11 3 2 2 7" xfId="2186"/>
    <cellStyle name="Currency 11 3 2 2 7 2" xfId="2187"/>
    <cellStyle name="Currency 11 3 2 2 8" xfId="2188"/>
    <cellStyle name="Currency 11 3 2 3" xfId="2189"/>
    <cellStyle name="Currency 11 3 2 3 2" xfId="2190"/>
    <cellStyle name="Currency 11 3 2 3 2 2" xfId="2191"/>
    <cellStyle name="Currency 11 3 2 3 2 2 2" xfId="2192"/>
    <cellStyle name="Currency 11 3 2 3 2 2 2 2" xfId="2193"/>
    <cellStyle name="Currency 11 3 2 3 2 2 3" xfId="2194"/>
    <cellStyle name="Currency 11 3 2 3 2 3" xfId="2195"/>
    <cellStyle name="Currency 11 3 2 3 2 3 2" xfId="2196"/>
    <cellStyle name="Currency 11 3 2 3 2 3 2 2" xfId="2197"/>
    <cellStyle name="Currency 11 3 2 3 2 3 3" xfId="2198"/>
    <cellStyle name="Currency 11 3 2 3 2 4" xfId="2199"/>
    <cellStyle name="Currency 11 3 2 3 2 4 2" xfId="2200"/>
    <cellStyle name="Currency 11 3 2 3 2 5" xfId="2201"/>
    <cellStyle name="Currency 11 3 2 3 3" xfId="2202"/>
    <cellStyle name="Currency 11 3 2 3 3 2" xfId="2203"/>
    <cellStyle name="Currency 11 3 2 3 3 2 2" xfId="2204"/>
    <cellStyle name="Currency 11 3 2 3 3 3" xfId="2205"/>
    <cellStyle name="Currency 11 3 2 3 4" xfId="2206"/>
    <cellStyle name="Currency 11 3 2 3 4 2" xfId="2207"/>
    <cellStyle name="Currency 11 3 2 3 4 2 2" xfId="2208"/>
    <cellStyle name="Currency 11 3 2 3 4 3" xfId="2209"/>
    <cellStyle name="Currency 11 3 2 3 5" xfId="2210"/>
    <cellStyle name="Currency 11 3 2 3 5 2" xfId="2211"/>
    <cellStyle name="Currency 11 3 2 3 6" xfId="2212"/>
    <cellStyle name="Currency 11 3 2 4" xfId="2213"/>
    <cellStyle name="Currency 11 3 2 4 2" xfId="2214"/>
    <cellStyle name="Currency 11 3 2 4 2 2" xfId="2215"/>
    <cellStyle name="Currency 11 3 2 4 2 2 2" xfId="2216"/>
    <cellStyle name="Currency 11 3 2 4 2 2 2 2" xfId="2217"/>
    <cellStyle name="Currency 11 3 2 4 2 2 3" xfId="2218"/>
    <cellStyle name="Currency 11 3 2 4 2 3" xfId="2219"/>
    <cellStyle name="Currency 11 3 2 4 2 3 2" xfId="2220"/>
    <cellStyle name="Currency 11 3 2 4 2 3 2 2" xfId="2221"/>
    <cellStyle name="Currency 11 3 2 4 2 3 3" xfId="2222"/>
    <cellStyle name="Currency 11 3 2 4 2 4" xfId="2223"/>
    <cellStyle name="Currency 11 3 2 4 2 4 2" xfId="2224"/>
    <cellStyle name="Currency 11 3 2 4 2 5" xfId="2225"/>
    <cellStyle name="Currency 11 3 2 4 3" xfId="2226"/>
    <cellStyle name="Currency 11 3 2 4 3 2" xfId="2227"/>
    <cellStyle name="Currency 11 3 2 4 3 2 2" xfId="2228"/>
    <cellStyle name="Currency 11 3 2 4 3 3" xfId="2229"/>
    <cellStyle name="Currency 11 3 2 4 4" xfId="2230"/>
    <cellStyle name="Currency 11 3 2 4 4 2" xfId="2231"/>
    <cellStyle name="Currency 11 3 2 4 4 2 2" xfId="2232"/>
    <cellStyle name="Currency 11 3 2 4 4 3" xfId="2233"/>
    <cellStyle name="Currency 11 3 2 4 5" xfId="2234"/>
    <cellStyle name="Currency 11 3 2 4 5 2" xfId="2235"/>
    <cellStyle name="Currency 11 3 2 4 6" xfId="2236"/>
    <cellStyle name="Currency 11 3 2 5" xfId="2237"/>
    <cellStyle name="Currency 11 3 2 5 2" xfId="2238"/>
    <cellStyle name="Currency 11 3 2 5 2 2" xfId="2239"/>
    <cellStyle name="Currency 11 3 2 5 2 2 2" xfId="2240"/>
    <cellStyle name="Currency 11 3 2 5 2 3" xfId="2241"/>
    <cellStyle name="Currency 11 3 2 5 3" xfId="2242"/>
    <cellStyle name="Currency 11 3 2 5 3 2" xfId="2243"/>
    <cellStyle name="Currency 11 3 2 5 3 2 2" xfId="2244"/>
    <cellStyle name="Currency 11 3 2 5 3 3" xfId="2245"/>
    <cellStyle name="Currency 11 3 2 5 4" xfId="2246"/>
    <cellStyle name="Currency 11 3 2 5 4 2" xfId="2247"/>
    <cellStyle name="Currency 11 3 2 5 5" xfId="2248"/>
    <cellStyle name="Currency 11 3 2 6" xfId="2249"/>
    <cellStyle name="Currency 11 3 2 6 2" xfId="2250"/>
    <cellStyle name="Currency 11 3 2 6 2 2" xfId="2251"/>
    <cellStyle name="Currency 11 3 2 6 3" xfId="2252"/>
    <cellStyle name="Currency 11 3 2 7" xfId="2253"/>
    <cellStyle name="Currency 11 3 2 7 2" xfId="2254"/>
    <cellStyle name="Currency 11 3 2 7 2 2" xfId="2255"/>
    <cellStyle name="Currency 11 3 2 7 3" xfId="2256"/>
    <cellStyle name="Currency 11 3 2 8" xfId="2257"/>
    <cellStyle name="Currency 11 3 2 8 2" xfId="2258"/>
    <cellStyle name="Currency 11 3 2 9" xfId="2259"/>
    <cellStyle name="Currency 11 3 3" xfId="2260"/>
    <cellStyle name="Currency 11 3 3 2" xfId="2261"/>
    <cellStyle name="Currency 11 3 3 2 2" xfId="2262"/>
    <cellStyle name="Currency 11 3 3 2 2 2" xfId="2263"/>
    <cellStyle name="Currency 11 3 3 2 2 2 2" xfId="2264"/>
    <cellStyle name="Currency 11 3 3 2 2 2 2 2" xfId="2265"/>
    <cellStyle name="Currency 11 3 3 2 2 2 2 2 2" xfId="2266"/>
    <cellStyle name="Currency 11 3 3 2 2 2 2 3" xfId="2267"/>
    <cellStyle name="Currency 11 3 3 2 2 2 3" xfId="2268"/>
    <cellStyle name="Currency 11 3 3 2 2 2 3 2" xfId="2269"/>
    <cellStyle name="Currency 11 3 3 2 2 2 3 2 2" xfId="2270"/>
    <cellStyle name="Currency 11 3 3 2 2 2 3 3" xfId="2271"/>
    <cellStyle name="Currency 11 3 3 2 2 2 4" xfId="2272"/>
    <cellStyle name="Currency 11 3 3 2 2 2 4 2" xfId="2273"/>
    <cellStyle name="Currency 11 3 3 2 2 2 5" xfId="2274"/>
    <cellStyle name="Currency 11 3 3 2 2 3" xfId="2275"/>
    <cellStyle name="Currency 11 3 3 2 2 3 2" xfId="2276"/>
    <cellStyle name="Currency 11 3 3 2 2 3 2 2" xfId="2277"/>
    <cellStyle name="Currency 11 3 3 2 2 3 3" xfId="2278"/>
    <cellStyle name="Currency 11 3 3 2 2 4" xfId="2279"/>
    <cellStyle name="Currency 11 3 3 2 2 4 2" xfId="2280"/>
    <cellStyle name="Currency 11 3 3 2 2 4 2 2" xfId="2281"/>
    <cellStyle name="Currency 11 3 3 2 2 4 3" xfId="2282"/>
    <cellStyle name="Currency 11 3 3 2 2 5" xfId="2283"/>
    <cellStyle name="Currency 11 3 3 2 2 5 2" xfId="2284"/>
    <cellStyle name="Currency 11 3 3 2 2 6" xfId="2285"/>
    <cellStyle name="Currency 11 3 3 2 3" xfId="2286"/>
    <cellStyle name="Currency 11 3 3 2 3 2" xfId="2287"/>
    <cellStyle name="Currency 11 3 3 2 3 2 2" xfId="2288"/>
    <cellStyle name="Currency 11 3 3 2 3 2 2 2" xfId="2289"/>
    <cellStyle name="Currency 11 3 3 2 3 2 2 2 2" xfId="2290"/>
    <cellStyle name="Currency 11 3 3 2 3 2 2 3" xfId="2291"/>
    <cellStyle name="Currency 11 3 3 2 3 2 3" xfId="2292"/>
    <cellStyle name="Currency 11 3 3 2 3 2 3 2" xfId="2293"/>
    <cellStyle name="Currency 11 3 3 2 3 2 3 2 2" xfId="2294"/>
    <cellStyle name="Currency 11 3 3 2 3 2 3 3" xfId="2295"/>
    <cellStyle name="Currency 11 3 3 2 3 2 4" xfId="2296"/>
    <cellStyle name="Currency 11 3 3 2 3 2 4 2" xfId="2297"/>
    <cellStyle name="Currency 11 3 3 2 3 2 5" xfId="2298"/>
    <cellStyle name="Currency 11 3 3 2 3 3" xfId="2299"/>
    <cellStyle name="Currency 11 3 3 2 3 3 2" xfId="2300"/>
    <cellStyle name="Currency 11 3 3 2 3 3 2 2" xfId="2301"/>
    <cellStyle name="Currency 11 3 3 2 3 3 3" xfId="2302"/>
    <cellStyle name="Currency 11 3 3 2 3 4" xfId="2303"/>
    <cellStyle name="Currency 11 3 3 2 3 4 2" xfId="2304"/>
    <cellStyle name="Currency 11 3 3 2 3 4 2 2" xfId="2305"/>
    <cellStyle name="Currency 11 3 3 2 3 4 3" xfId="2306"/>
    <cellStyle name="Currency 11 3 3 2 3 5" xfId="2307"/>
    <cellStyle name="Currency 11 3 3 2 3 5 2" xfId="2308"/>
    <cellStyle name="Currency 11 3 3 2 3 6" xfId="2309"/>
    <cellStyle name="Currency 11 3 3 2 4" xfId="2310"/>
    <cellStyle name="Currency 11 3 3 2 4 2" xfId="2311"/>
    <cellStyle name="Currency 11 3 3 2 4 2 2" xfId="2312"/>
    <cellStyle name="Currency 11 3 3 2 4 2 2 2" xfId="2313"/>
    <cellStyle name="Currency 11 3 3 2 4 2 3" xfId="2314"/>
    <cellStyle name="Currency 11 3 3 2 4 3" xfId="2315"/>
    <cellStyle name="Currency 11 3 3 2 4 3 2" xfId="2316"/>
    <cellStyle name="Currency 11 3 3 2 4 3 2 2" xfId="2317"/>
    <cellStyle name="Currency 11 3 3 2 4 3 3" xfId="2318"/>
    <cellStyle name="Currency 11 3 3 2 4 4" xfId="2319"/>
    <cellStyle name="Currency 11 3 3 2 4 4 2" xfId="2320"/>
    <cellStyle name="Currency 11 3 3 2 4 5" xfId="2321"/>
    <cellStyle name="Currency 11 3 3 2 5" xfId="2322"/>
    <cellStyle name="Currency 11 3 3 2 5 2" xfId="2323"/>
    <cellStyle name="Currency 11 3 3 2 5 2 2" xfId="2324"/>
    <cellStyle name="Currency 11 3 3 2 5 3" xfId="2325"/>
    <cellStyle name="Currency 11 3 3 2 6" xfId="2326"/>
    <cellStyle name="Currency 11 3 3 2 6 2" xfId="2327"/>
    <cellStyle name="Currency 11 3 3 2 6 2 2" xfId="2328"/>
    <cellStyle name="Currency 11 3 3 2 6 3" xfId="2329"/>
    <cellStyle name="Currency 11 3 3 2 7" xfId="2330"/>
    <cellStyle name="Currency 11 3 3 2 7 2" xfId="2331"/>
    <cellStyle name="Currency 11 3 3 2 8" xfId="2332"/>
    <cellStyle name="Currency 11 3 3 3" xfId="2333"/>
    <cellStyle name="Currency 11 3 3 3 2" xfId="2334"/>
    <cellStyle name="Currency 11 3 3 3 2 2" xfId="2335"/>
    <cellStyle name="Currency 11 3 3 3 2 2 2" xfId="2336"/>
    <cellStyle name="Currency 11 3 3 3 2 2 2 2" xfId="2337"/>
    <cellStyle name="Currency 11 3 3 3 2 2 3" xfId="2338"/>
    <cellStyle name="Currency 11 3 3 3 2 3" xfId="2339"/>
    <cellStyle name="Currency 11 3 3 3 2 3 2" xfId="2340"/>
    <cellStyle name="Currency 11 3 3 3 2 3 2 2" xfId="2341"/>
    <cellStyle name="Currency 11 3 3 3 2 3 3" xfId="2342"/>
    <cellStyle name="Currency 11 3 3 3 2 4" xfId="2343"/>
    <cellStyle name="Currency 11 3 3 3 2 4 2" xfId="2344"/>
    <cellStyle name="Currency 11 3 3 3 2 5" xfId="2345"/>
    <cellStyle name="Currency 11 3 3 3 3" xfId="2346"/>
    <cellStyle name="Currency 11 3 3 3 3 2" xfId="2347"/>
    <cellStyle name="Currency 11 3 3 3 3 2 2" xfId="2348"/>
    <cellStyle name="Currency 11 3 3 3 3 3" xfId="2349"/>
    <cellStyle name="Currency 11 3 3 3 4" xfId="2350"/>
    <cellStyle name="Currency 11 3 3 3 4 2" xfId="2351"/>
    <cellStyle name="Currency 11 3 3 3 4 2 2" xfId="2352"/>
    <cellStyle name="Currency 11 3 3 3 4 3" xfId="2353"/>
    <cellStyle name="Currency 11 3 3 3 5" xfId="2354"/>
    <cellStyle name="Currency 11 3 3 3 5 2" xfId="2355"/>
    <cellStyle name="Currency 11 3 3 3 6" xfId="2356"/>
    <cellStyle name="Currency 11 3 3 4" xfId="2357"/>
    <cellStyle name="Currency 11 3 3 4 2" xfId="2358"/>
    <cellStyle name="Currency 11 3 3 4 2 2" xfId="2359"/>
    <cellStyle name="Currency 11 3 3 4 2 2 2" xfId="2360"/>
    <cellStyle name="Currency 11 3 3 4 2 2 2 2" xfId="2361"/>
    <cellStyle name="Currency 11 3 3 4 2 2 3" xfId="2362"/>
    <cellStyle name="Currency 11 3 3 4 2 3" xfId="2363"/>
    <cellStyle name="Currency 11 3 3 4 2 3 2" xfId="2364"/>
    <cellStyle name="Currency 11 3 3 4 2 3 2 2" xfId="2365"/>
    <cellStyle name="Currency 11 3 3 4 2 3 3" xfId="2366"/>
    <cellStyle name="Currency 11 3 3 4 2 4" xfId="2367"/>
    <cellStyle name="Currency 11 3 3 4 2 4 2" xfId="2368"/>
    <cellStyle name="Currency 11 3 3 4 2 5" xfId="2369"/>
    <cellStyle name="Currency 11 3 3 4 3" xfId="2370"/>
    <cellStyle name="Currency 11 3 3 4 3 2" xfId="2371"/>
    <cellStyle name="Currency 11 3 3 4 3 2 2" xfId="2372"/>
    <cellStyle name="Currency 11 3 3 4 3 3" xfId="2373"/>
    <cellStyle name="Currency 11 3 3 4 4" xfId="2374"/>
    <cellStyle name="Currency 11 3 3 4 4 2" xfId="2375"/>
    <cellStyle name="Currency 11 3 3 4 4 2 2" xfId="2376"/>
    <cellStyle name="Currency 11 3 3 4 4 3" xfId="2377"/>
    <cellStyle name="Currency 11 3 3 4 5" xfId="2378"/>
    <cellStyle name="Currency 11 3 3 4 5 2" xfId="2379"/>
    <cellStyle name="Currency 11 3 3 4 6" xfId="2380"/>
    <cellStyle name="Currency 11 3 3 5" xfId="2381"/>
    <cellStyle name="Currency 11 3 3 5 2" xfId="2382"/>
    <cellStyle name="Currency 11 3 3 5 2 2" xfId="2383"/>
    <cellStyle name="Currency 11 3 3 5 2 2 2" xfId="2384"/>
    <cellStyle name="Currency 11 3 3 5 2 3" xfId="2385"/>
    <cellStyle name="Currency 11 3 3 5 3" xfId="2386"/>
    <cellStyle name="Currency 11 3 3 5 3 2" xfId="2387"/>
    <cellStyle name="Currency 11 3 3 5 3 2 2" xfId="2388"/>
    <cellStyle name="Currency 11 3 3 5 3 3" xfId="2389"/>
    <cellStyle name="Currency 11 3 3 5 4" xfId="2390"/>
    <cellStyle name="Currency 11 3 3 5 4 2" xfId="2391"/>
    <cellStyle name="Currency 11 3 3 5 5" xfId="2392"/>
    <cellStyle name="Currency 11 3 3 6" xfId="2393"/>
    <cellStyle name="Currency 11 3 3 6 2" xfId="2394"/>
    <cellStyle name="Currency 11 3 3 6 2 2" xfId="2395"/>
    <cellStyle name="Currency 11 3 3 6 3" xfId="2396"/>
    <cellStyle name="Currency 11 3 3 7" xfId="2397"/>
    <cellStyle name="Currency 11 3 3 7 2" xfId="2398"/>
    <cellStyle name="Currency 11 3 3 7 2 2" xfId="2399"/>
    <cellStyle name="Currency 11 3 3 7 3" xfId="2400"/>
    <cellStyle name="Currency 11 3 3 8" xfId="2401"/>
    <cellStyle name="Currency 11 3 3 8 2" xfId="2402"/>
    <cellStyle name="Currency 11 3 3 9" xfId="2403"/>
    <cellStyle name="Currency 11 3 4" xfId="2404"/>
    <cellStyle name="Currency 11 3 4 2" xfId="2405"/>
    <cellStyle name="Currency 11 3 4 2 2" xfId="2406"/>
    <cellStyle name="Currency 11 3 4 2 2 2" xfId="2407"/>
    <cellStyle name="Currency 11 3 4 2 2 2 2" xfId="2408"/>
    <cellStyle name="Currency 11 3 4 2 2 2 2 2" xfId="2409"/>
    <cellStyle name="Currency 11 3 4 2 2 2 2 2 2" xfId="2410"/>
    <cellStyle name="Currency 11 3 4 2 2 2 2 3" xfId="2411"/>
    <cellStyle name="Currency 11 3 4 2 2 2 3" xfId="2412"/>
    <cellStyle name="Currency 11 3 4 2 2 2 3 2" xfId="2413"/>
    <cellStyle name="Currency 11 3 4 2 2 2 3 2 2" xfId="2414"/>
    <cellStyle name="Currency 11 3 4 2 2 2 3 3" xfId="2415"/>
    <cellStyle name="Currency 11 3 4 2 2 2 4" xfId="2416"/>
    <cellStyle name="Currency 11 3 4 2 2 2 4 2" xfId="2417"/>
    <cellStyle name="Currency 11 3 4 2 2 2 5" xfId="2418"/>
    <cellStyle name="Currency 11 3 4 2 2 3" xfId="2419"/>
    <cellStyle name="Currency 11 3 4 2 2 3 2" xfId="2420"/>
    <cellStyle name="Currency 11 3 4 2 2 3 2 2" xfId="2421"/>
    <cellStyle name="Currency 11 3 4 2 2 3 3" xfId="2422"/>
    <cellStyle name="Currency 11 3 4 2 2 4" xfId="2423"/>
    <cellStyle name="Currency 11 3 4 2 2 4 2" xfId="2424"/>
    <cellStyle name="Currency 11 3 4 2 2 4 2 2" xfId="2425"/>
    <cellStyle name="Currency 11 3 4 2 2 4 3" xfId="2426"/>
    <cellStyle name="Currency 11 3 4 2 2 5" xfId="2427"/>
    <cellStyle name="Currency 11 3 4 2 2 5 2" xfId="2428"/>
    <cellStyle name="Currency 11 3 4 2 2 6" xfId="2429"/>
    <cellStyle name="Currency 11 3 4 2 3" xfId="2430"/>
    <cellStyle name="Currency 11 3 4 2 3 2" xfId="2431"/>
    <cellStyle name="Currency 11 3 4 2 3 2 2" xfId="2432"/>
    <cellStyle name="Currency 11 3 4 2 3 2 2 2" xfId="2433"/>
    <cellStyle name="Currency 11 3 4 2 3 2 2 2 2" xfId="2434"/>
    <cellStyle name="Currency 11 3 4 2 3 2 2 3" xfId="2435"/>
    <cellStyle name="Currency 11 3 4 2 3 2 3" xfId="2436"/>
    <cellStyle name="Currency 11 3 4 2 3 2 3 2" xfId="2437"/>
    <cellStyle name="Currency 11 3 4 2 3 2 3 2 2" xfId="2438"/>
    <cellStyle name="Currency 11 3 4 2 3 2 3 3" xfId="2439"/>
    <cellStyle name="Currency 11 3 4 2 3 2 4" xfId="2440"/>
    <cellStyle name="Currency 11 3 4 2 3 2 4 2" xfId="2441"/>
    <cellStyle name="Currency 11 3 4 2 3 2 5" xfId="2442"/>
    <cellStyle name="Currency 11 3 4 2 3 3" xfId="2443"/>
    <cellStyle name="Currency 11 3 4 2 3 3 2" xfId="2444"/>
    <cellStyle name="Currency 11 3 4 2 3 3 2 2" xfId="2445"/>
    <cellStyle name="Currency 11 3 4 2 3 3 3" xfId="2446"/>
    <cellStyle name="Currency 11 3 4 2 3 4" xfId="2447"/>
    <cellStyle name="Currency 11 3 4 2 3 4 2" xfId="2448"/>
    <cellStyle name="Currency 11 3 4 2 3 4 2 2" xfId="2449"/>
    <cellStyle name="Currency 11 3 4 2 3 4 3" xfId="2450"/>
    <cellStyle name="Currency 11 3 4 2 3 5" xfId="2451"/>
    <cellStyle name="Currency 11 3 4 2 3 5 2" xfId="2452"/>
    <cellStyle name="Currency 11 3 4 2 3 6" xfId="2453"/>
    <cellStyle name="Currency 11 3 4 2 4" xfId="2454"/>
    <cellStyle name="Currency 11 3 4 2 4 2" xfId="2455"/>
    <cellStyle name="Currency 11 3 4 2 4 2 2" xfId="2456"/>
    <cellStyle name="Currency 11 3 4 2 4 2 2 2" xfId="2457"/>
    <cellStyle name="Currency 11 3 4 2 4 2 3" xfId="2458"/>
    <cellStyle name="Currency 11 3 4 2 4 3" xfId="2459"/>
    <cellStyle name="Currency 11 3 4 2 4 3 2" xfId="2460"/>
    <cellStyle name="Currency 11 3 4 2 4 3 2 2" xfId="2461"/>
    <cellStyle name="Currency 11 3 4 2 4 3 3" xfId="2462"/>
    <cellStyle name="Currency 11 3 4 2 4 4" xfId="2463"/>
    <cellStyle name="Currency 11 3 4 2 4 4 2" xfId="2464"/>
    <cellStyle name="Currency 11 3 4 2 4 5" xfId="2465"/>
    <cellStyle name="Currency 11 3 4 2 5" xfId="2466"/>
    <cellStyle name="Currency 11 3 4 2 5 2" xfId="2467"/>
    <cellStyle name="Currency 11 3 4 2 5 2 2" xfId="2468"/>
    <cellStyle name="Currency 11 3 4 2 5 3" xfId="2469"/>
    <cellStyle name="Currency 11 3 4 2 6" xfId="2470"/>
    <cellStyle name="Currency 11 3 4 2 6 2" xfId="2471"/>
    <cellStyle name="Currency 11 3 4 2 6 2 2" xfId="2472"/>
    <cellStyle name="Currency 11 3 4 2 6 3" xfId="2473"/>
    <cellStyle name="Currency 11 3 4 2 7" xfId="2474"/>
    <cellStyle name="Currency 11 3 4 2 7 2" xfId="2475"/>
    <cellStyle name="Currency 11 3 4 2 8" xfId="2476"/>
    <cellStyle name="Currency 11 3 4 3" xfId="2477"/>
    <cellStyle name="Currency 11 3 4 3 2" xfId="2478"/>
    <cellStyle name="Currency 11 3 4 3 2 2" xfId="2479"/>
    <cellStyle name="Currency 11 3 4 3 2 2 2" xfId="2480"/>
    <cellStyle name="Currency 11 3 4 3 2 2 2 2" xfId="2481"/>
    <cellStyle name="Currency 11 3 4 3 2 2 3" xfId="2482"/>
    <cellStyle name="Currency 11 3 4 3 2 3" xfId="2483"/>
    <cellStyle name="Currency 11 3 4 3 2 3 2" xfId="2484"/>
    <cellStyle name="Currency 11 3 4 3 2 3 2 2" xfId="2485"/>
    <cellStyle name="Currency 11 3 4 3 2 3 3" xfId="2486"/>
    <cellStyle name="Currency 11 3 4 3 2 4" xfId="2487"/>
    <cellStyle name="Currency 11 3 4 3 2 4 2" xfId="2488"/>
    <cellStyle name="Currency 11 3 4 3 2 5" xfId="2489"/>
    <cellStyle name="Currency 11 3 4 3 3" xfId="2490"/>
    <cellStyle name="Currency 11 3 4 3 3 2" xfId="2491"/>
    <cellStyle name="Currency 11 3 4 3 3 2 2" xfId="2492"/>
    <cellStyle name="Currency 11 3 4 3 3 3" xfId="2493"/>
    <cellStyle name="Currency 11 3 4 3 4" xfId="2494"/>
    <cellStyle name="Currency 11 3 4 3 4 2" xfId="2495"/>
    <cellStyle name="Currency 11 3 4 3 4 2 2" xfId="2496"/>
    <cellStyle name="Currency 11 3 4 3 4 3" xfId="2497"/>
    <cellStyle name="Currency 11 3 4 3 5" xfId="2498"/>
    <cellStyle name="Currency 11 3 4 3 5 2" xfId="2499"/>
    <cellStyle name="Currency 11 3 4 3 6" xfId="2500"/>
    <cellStyle name="Currency 11 3 4 4" xfId="2501"/>
    <cellStyle name="Currency 11 3 4 4 2" xfId="2502"/>
    <cellStyle name="Currency 11 3 4 4 2 2" xfId="2503"/>
    <cellStyle name="Currency 11 3 4 4 2 2 2" xfId="2504"/>
    <cellStyle name="Currency 11 3 4 4 2 2 2 2" xfId="2505"/>
    <cellStyle name="Currency 11 3 4 4 2 2 3" xfId="2506"/>
    <cellStyle name="Currency 11 3 4 4 2 3" xfId="2507"/>
    <cellStyle name="Currency 11 3 4 4 2 3 2" xfId="2508"/>
    <cellStyle name="Currency 11 3 4 4 2 3 2 2" xfId="2509"/>
    <cellStyle name="Currency 11 3 4 4 2 3 3" xfId="2510"/>
    <cellStyle name="Currency 11 3 4 4 2 4" xfId="2511"/>
    <cellStyle name="Currency 11 3 4 4 2 4 2" xfId="2512"/>
    <cellStyle name="Currency 11 3 4 4 2 5" xfId="2513"/>
    <cellStyle name="Currency 11 3 4 4 3" xfId="2514"/>
    <cellStyle name="Currency 11 3 4 4 3 2" xfId="2515"/>
    <cellStyle name="Currency 11 3 4 4 3 2 2" xfId="2516"/>
    <cellStyle name="Currency 11 3 4 4 3 3" xfId="2517"/>
    <cellStyle name="Currency 11 3 4 4 4" xfId="2518"/>
    <cellStyle name="Currency 11 3 4 4 4 2" xfId="2519"/>
    <cellStyle name="Currency 11 3 4 4 4 2 2" xfId="2520"/>
    <cellStyle name="Currency 11 3 4 4 4 3" xfId="2521"/>
    <cellStyle name="Currency 11 3 4 4 5" xfId="2522"/>
    <cellStyle name="Currency 11 3 4 4 5 2" xfId="2523"/>
    <cellStyle name="Currency 11 3 4 4 6" xfId="2524"/>
    <cellStyle name="Currency 11 3 4 5" xfId="2525"/>
    <cellStyle name="Currency 11 3 4 5 2" xfId="2526"/>
    <cellStyle name="Currency 11 3 4 5 2 2" xfId="2527"/>
    <cellStyle name="Currency 11 3 4 5 2 2 2" xfId="2528"/>
    <cellStyle name="Currency 11 3 4 5 2 3" xfId="2529"/>
    <cellStyle name="Currency 11 3 4 5 3" xfId="2530"/>
    <cellStyle name="Currency 11 3 4 5 3 2" xfId="2531"/>
    <cellStyle name="Currency 11 3 4 5 3 2 2" xfId="2532"/>
    <cellStyle name="Currency 11 3 4 5 3 3" xfId="2533"/>
    <cellStyle name="Currency 11 3 4 5 4" xfId="2534"/>
    <cellStyle name="Currency 11 3 4 5 4 2" xfId="2535"/>
    <cellStyle name="Currency 11 3 4 5 5" xfId="2536"/>
    <cellStyle name="Currency 11 3 4 6" xfId="2537"/>
    <cellStyle name="Currency 11 3 4 6 2" xfId="2538"/>
    <cellStyle name="Currency 11 3 4 6 2 2" xfId="2539"/>
    <cellStyle name="Currency 11 3 4 6 3" xfId="2540"/>
    <cellStyle name="Currency 11 3 4 7" xfId="2541"/>
    <cellStyle name="Currency 11 3 4 7 2" xfId="2542"/>
    <cellStyle name="Currency 11 3 4 7 2 2" xfId="2543"/>
    <cellStyle name="Currency 11 3 4 7 3" xfId="2544"/>
    <cellStyle name="Currency 11 3 4 8" xfId="2545"/>
    <cellStyle name="Currency 11 3 4 8 2" xfId="2546"/>
    <cellStyle name="Currency 11 3 4 9" xfId="2547"/>
    <cellStyle name="Currency 11 3 5" xfId="2548"/>
    <cellStyle name="Currency 11 3 5 2" xfId="2549"/>
    <cellStyle name="Currency 11 3 5 2 2" xfId="2550"/>
    <cellStyle name="Currency 11 3 5 2 2 2" xfId="2551"/>
    <cellStyle name="Currency 11 3 5 2 2 2 2" xfId="2552"/>
    <cellStyle name="Currency 11 3 5 2 2 2 2 2" xfId="2553"/>
    <cellStyle name="Currency 11 3 5 2 2 2 2 2 2" xfId="2554"/>
    <cellStyle name="Currency 11 3 5 2 2 2 2 3" xfId="2555"/>
    <cellStyle name="Currency 11 3 5 2 2 2 3" xfId="2556"/>
    <cellStyle name="Currency 11 3 5 2 2 2 3 2" xfId="2557"/>
    <cellStyle name="Currency 11 3 5 2 2 2 3 2 2" xfId="2558"/>
    <cellStyle name="Currency 11 3 5 2 2 2 3 3" xfId="2559"/>
    <cellStyle name="Currency 11 3 5 2 2 2 4" xfId="2560"/>
    <cellStyle name="Currency 11 3 5 2 2 2 4 2" xfId="2561"/>
    <cellStyle name="Currency 11 3 5 2 2 2 5" xfId="2562"/>
    <cellStyle name="Currency 11 3 5 2 2 3" xfId="2563"/>
    <cellStyle name="Currency 11 3 5 2 2 3 2" xfId="2564"/>
    <cellStyle name="Currency 11 3 5 2 2 3 2 2" xfId="2565"/>
    <cellStyle name="Currency 11 3 5 2 2 3 3" xfId="2566"/>
    <cellStyle name="Currency 11 3 5 2 2 4" xfId="2567"/>
    <cellStyle name="Currency 11 3 5 2 2 4 2" xfId="2568"/>
    <cellStyle name="Currency 11 3 5 2 2 4 2 2" xfId="2569"/>
    <cellStyle name="Currency 11 3 5 2 2 4 3" xfId="2570"/>
    <cellStyle name="Currency 11 3 5 2 2 5" xfId="2571"/>
    <cellStyle name="Currency 11 3 5 2 2 5 2" xfId="2572"/>
    <cellStyle name="Currency 11 3 5 2 2 6" xfId="2573"/>
    <cellStyle name="Currency 11 3 5 2 3" xfId="2574"/>
    <cellStyle name="Currency 11 3 5 2 3 2" xfId="2575"/>
    <cellStyle name="Currency 11 3 5 2 3 2 2" xfId="2576"/>
    <cellStyle name="Currency 11 3 5 2 3 2 2 2" xfId="2577"/>
    <cellStyle name="Currency 11 3 5 2 3 2 2 2 2" xfId="2578"/>
    <cellStyle name="Currency 11 3 5 2 3 2 2 3" xfId="2579"/>
    <cellStyle name="Currency 11 3 5 2 3 2 3" xfId="2580"/>
    <cellStyle name="Currency 11 3 5 2 3 2 3 2" xfId="2581"/>
    <cellStyle name="Currency 11 3 5 2 3 2 3 2 2" xfId="2582"/>
    <cellStyle name="Currency 11 3 5 2 3 2 3 3" xfId="2583"/>
    <cellStyle name="Currency 11 3 5 2 3 2 4" xfId="2584"/>
    <cellStyle name="Currency 11 3 5 2 3 2 4 2" xfId="2585"/>
    <cellStyle name="Currency 11 3 5 2 3 2 5" xfId="2586"/>
    <cellStyle name="Currency 11 3 5 2 3 3" xfId="2587"/>
    <cellStyle name="Currency 11 3 5 2 3 3 2" xfId="2588"/>
    <cellStyle name="Currency 11 3 5 2 3 3 2 2" xfId="2589"/>
    <cellStyle name="Currency 11 3 5 2 3 3 3" xfId="2590"/>
    <cellStyle name="Currency 11 3 5 2 3 4" xfId="2591"/>
    <cellStyle name="Currency 11 3 5 2 3 4 2" xfId="2592"/>
    <cellStyle name="Currency 11 3 5 2 3 4 2 2" xfId="2593"/>
    <cellStyle name="Currency 11 3 5 2 3 4 3" xfId="2594"/>
    <cellStyle name="Currency 11 3 5 2 3 5" xfId="2595"/>
    <cellStyle name="Currency 11 3 5 2 3 5 2" xfId="2596"/>
    <cellStyle name="Currency 11 3 5 2 3 6" xfId="2597"/>
    <cellStyle name="Currency 11 3 5 2 4" xfId="2598"/>
    <cellStyle name="Currency 11 3 5 2 4 2" xfId="2599"/>
    <cellStyle name="Currency 11 3 5 2 4 2 2" xfId="2600"/>
    <cellStyle name="Currency 11 3 5 2 4 2 2 2" xfId="2601"/>
    <cellStyle name="Currency 11 3 5 2 4 2 3" xfId="2602"/>
    <cellStyle name="Currency 11 3 5 2 4 3" xfId="2603"/>
    <cellStyle name="Currency 11 3 5 2 4 3 2" xfId="2604"/>
    <cellStyle name="Currency 11 3 5 2 4 3 2 2" xfId="2605"/>
    <cellStyle name="Currency 11 3 5 2 4 3 3" xfId="2606"/>
    <cellStyle name="Currency 11 3 5 2 4 4" xfId="2607"/>
    <cellStyle name="Currency 11 3 5 2 4 4 2" xfId="2608"/>
    <cellStyle name="Currency 11 3 5 2 4 5" xfId="2609"/>
    <cellStyle name="Currency 11 3 5 2 5" xfId="2610"/>
    <cellStyle name="Currency 11 3 5 2 5 2" xfId="2611"/>
    <cellStyle name="Currency 11 3 5 2 5 2 2" xfId="2612"/>
    <cellStyle name="Currency 11 3 5 2 5 3" xfId="2613"/>
    <cellStyle name="Currency 11 3 5 2 6" xfId="2614"/>
    <cellStyle name="Currency 11 3 5 2 6 2" xfId="2615"/>
    <cellStyle name="Currency 11 3 5 2 6 2 2" xfId="2616"/>
    <cellStyle name="Currency 11 3 5 2 6 3" xfId="2617"/>
    <cellStyle name="Currency 11 3 5 2 7" xfId="2618"/>
    <cellStyle name="Currency 11 3 5 2 7 2" xfId="2619"/>
    <cellStyle name="Currency 11 3 5 2 8" xfId="2620"/>
    <cellStyle name="Currency 11 3 5 3" xfId="2621"/>
    <cellStyle name="Currency 11 3 5 3 2" xfId="2622"/>
    <cellStyle name="Currency 11 3 5 3 2 2" xfId="2623"/>
    <cellStyle name="Currency 11 3 5 3 2 2 2" xfId="2624"/>
    <cellStyle name="Currency 11 3 5 3 2 2 2 2" xfId="2625"/>
    <cellStyle name="Currency 11 3 5 3 2 2 3" xfId="2626"/>
    <cellStyle name="Currency 11 3 5 3 2 3" xfId="2627"/>
    <cellStyle name="Currency 11 3 5 3 2 3 2" xfId="2628"/>
    <cellStyle name="Currency 11 3 5 3 2 3 2 2" xfId="2629"/>
    <cellStyle name="Currency 11 3 5 3 2 3 3" xfId="2630"/>
    <cellStyle name="Currency 11 3 5 3 2 4" xfId="2631"/>
    <cellStyle name="Currency 11 3 5 3 2 4 2" xfId="2632"/>
    <cellStyle name="Currency 11 3 5 3 2 5" xfId="2633"/>
    <cellStyle name="Currency 11 3 5 3 3" xfId="2634"/>
    <cellStyle name="Currency 11 3 5 3 3 2" xfId="2635"/>
    <cellStyle name="Currency 11 3 5 3 3 2 2" xfId="2636"/>
    <cellStyle name="Currency 11 3 5 3 3 3" xfId="2637"/>
    <cellStyle name="Currency 11 3 5 3 4" xfId="2638"/>
    <cellStyle name="Currency 11 3 5 3 4 2" xfId="2639"/>
    <cellStyle name="Currency 11 3 5 3 4 2 2" xfId="2640"/>
    <cellStyle name="Currency 11 3 5 3 4 3" xfId="2641"/>
    <cellStyle name="Currency 11 3 5 3 5" xfId="2642"/>
    <cellStyle name="Currency 11 3 5 3 5 2" xfId="2643"/>
    <cellStyle name="Currency 11 3 5 3 6" xfId="2644"/>
    <cellStyle name="Currency 11 3 5 4" xfId="2645"/>
    <cellStyle name="Currency 11 3 5 4 2" xfId="2646"/>
    <cellStyle name="Currency 11 3 5 4 2 2" xfId="2647"/>
    <cellStyle name="Currency 11 3 5 4 2 2 2" xfId="2648"/>
    <cellStyle name="Currency 11 3 5 4 2 2 2 2" xfId="2649"/>
    <cellStyle name="Currency 11 3 5 4 2 2 3" xfId="2650"/>
    <cellStyle name="Currency 11 3 5 4 2 3" xfId="2651"/>
    <cellStyle name="Currency 11 3 5 4 2 3 2" xfId="2652"/>
    <cellStyle name="Currency 11 3 5 4 2 3 2 2" xfId="2653"/>
    <cellStyle name="Currency 11 3 5 4 2 3 3" xfId="2654"/>
    <cellStyle name="Currency 11 3 5 4 2 4" xfId="2655"/>
    <cellStyle name="Currency 11 3 5 4 2 4 2" xfId="2656"/>
    <cellStyle name="Currency 11 3 5 4 2 5" xfId="2657"/>
    <cellStyle name="Currency 11 3 5 4 3" xfId="2658"/>
    <cellStyle name="Currency 11 3 5 4 3 2" xfId="2659"/>
    <cellStyle name="Currency 11 3 5 4 3 2 2" xfId="2660"/>
    <cellStyle name="Currency 11 3 5 4 3 3" xfId="2661"/>
    <cellStyle name="Currency 11 3 5 4 4" xfId="2662"/>
    <cellStyle name="Currency 11 3 5 4 4 2" xfId="2663"/>
    <cellStyle name="Currency 11 3 5 4 4 2 2" xfId="2664"/>
    <cellStyle name="Currency 11 3 5 4 4 3" xfId="2665"/>
    <cellStyle name="Currency 11 3 5 4 5" xfId="2666"/>
    <cellStyle name="Currency 11 3 5 4 5 2" xfId="2667"/>
    <cellStyle name="Currency 11 3 5 4 6" xfId="2668"/>
    <cellStyle name="Currency 11 3 5 5" xfId="2669"/>
    <cellStyle name="Currency 11 3 5 5 2" xfId="2670"/>
    <cellStyle name="Currency 11 3 5 5 2 2" xfId="2671"/>
    <cellStyle name="Currency 11 3 5 5 2 2 2" xfId="2672"/>
    <cellStyle name="Currency 11 3 5 5 2 3" xfId="2673"/>
    <cellStyle name="Currency 11 3 5 5 3" xfId="2674"/>
    <cellStyle name="Currency 11 3 5 5 3 2" xfId="2675"/>
    <cellStyle name="Currency 11 3 5 5 3 2 2" xfId="2676"/>
    <cellStyle name="Currency 11 3 5 5 3 3" xfId="2677"/>
    <cellStyle name="Currency 11 3 5 5 4" xfId="2678"/>
    <cellStyle name="Currency 11 3 5 5 4 2" xfId="2679"/>
    <cellStyle name="Currency 11 3 5 5 5" xfId="2680"/>
    <cellStyle name="Currency 11 3 5 6" xfId="2681"/>
    <cellStyle name="Currency 11 3 5 6 2" xfId="2682"/>
    <cellStyle name="Currency 11 3 5 6 2 2" xfId="2683"/>
    <cellStyle name="Currency 11 3 5 6 3" xfId="2684"/>
    <cellStyle name="Currency 11 3 5 7" xfId="2685"/>
    <cellStyle name="Currency 11 3 5 7 2" xfId="2686"/>
    <cellStyle name="Currency 11 3 5 7 2 2" xfId="2687"/>
    <cellStyle name="Currency 11 3 5 7 3" xfId="2688"/>
    <cellStyle name="Currency 11 3 5 8" xfId="2689"/>
    <cellStyle name="Currency 11 3 5 8 2" xfId="2690"/>
    <cellStyle name="Currency 11 3 5 9" xfId="2691"/>
    <cellStyle name="Currency 11 3 6" xfId="2692"/>
    <cellStyle name="Currency 11 3 6 2" xfId="2693"/>
    <cellStyle name="Currency 11 3 6 2 2" xfId="2694"/>
    <cellStyle name="Currency 11 3 6 2 2 2" xfId="2695"/>
    <cellStyle name="Currency 11 3 6 2 2 2 2" xfId="2696"/>
    <cellStyle name="Currency 11 3 6 2 2 2 2 2" xfId="2697"/>
    <cellStyle name="Currency 11 3 6 2 2 2 2 2 2" xfId="2698"/>
    <cellStyle name="Currency 11 3 6 2 2 2 2 3" xfId="2699"/>
    <cellStyle name="Currency 11 3 6 2 2 2 3" xfId="2700"/>
    <cellStyle name="Currency 11 3 6 2 2 2 3 2" xfId="2701"/>
    <cellStyle name="Currency 11 3 6 2 2 2 3 2 2" xfId="2702"/>
    <cellStyle name="Currency 11 3 6 2 2 2 3 3" xfId="2703"/>
    <cellStyle name="Currency 11 3 6 2 2 2 4" xfId="2704"/>
    <cellStyle name="Currency 11 3 6 2 2 2 4 2" xfId="2705"/>
    <cellStyle name="Currency 11 3 6 2 2 2 5" xfId="2706"/>
    <cellStyle name="Currency 11 3 6 2 2 3" xfId="2707"/>
    <cellStyle name="Currency 11 3 6 2 2 3 2" xfId="2708"/>
    <cellStyle name="Currency 11 3 6 2 2 3 2 2" xfId="2709"/>
    <cellStyle name="Currency 11 3 6 2 2 3 3" xfId="2710"/>
    <cellStyle name="Currency 11 3 6 2 2 4" xfId="2711"/>
    <cellStyle name="Currency 11 3 6 2 2 4 2" xfId="2712"/>
    <cellStyle name="Currency 11 3 6 2 2 4 2 2" xfId="2713"/>
    <cellStyle name="Currency 11 3 6 2 2 4 3" xfId="2714"/>
    <cellStyle name="Currency 11 3 6 2 2 5" xfId="2715"/>
    <cellStyle name="Currency 11 3 6 2 2 5 2" xfId="2716"/>
    <cellStyle name="Currency 11 3 6 2 2 6" xfId="2717"/>
    <cellStyle name="Currency 11 3 6 2 3" xfId="2718"/>
    <cellStyle name="Currency 11 3 6 2 3 2" xfId="2719"/>
    <cellStyle name="Currency 11 3 6 2 3 2 2" xfId="2720"/>
    <cellStyle name="Currency 11 3 6 2 3 2 2 2" xfId="2721"/>
    <cellStyle name="Currency 11 3 6 2 3 2 2 2 2" xfId="2722"/>
    <cellStyle name="Currency 11 3 6 2 3 2 2 3" xfId="2723"/>
    <cellStyle name="Currency 11 3 6 2 3 2 3" xfId="2724"/>
    <cellStyle name="Currency 11 3 6 2 3 2 3 2" xfId="2725"/>
    <cellStyle name="Currency 11 3 6 2 3 2 3 2 2" xfId="2726"/>
    <cellStyle name="Currency 11 3 6 2 3 2 3 3" xfId="2727"/>
    <cellStyle name="Currency 11 3 6 2 3 2 4" xfId="2728"/>
    <cellStyle name="Currency 11 3 6 2 3 2 4 2" xfId="2729"/>
    <cellStyle name="Currency 11 3 6 2 3 2 5" xfId="2730"/>
    <cellStyle name="Currency 11 3 6 2 3 3" xfId="2731"/>
    <cellStyle name="Currency 11 3 6 2 3 3 2" xfId="2732"/>
    <cellStyle name="Currency 11 3 6 2 3 3 2 2" xfId="2733"/>
    <cellStyle name="Currency 11 3 6 2 3 3 3" xfId="2734"/>
    <cellStyle name="Currency 11 3 6 2 3 4" xfId="2735"/>
    <cellStyle name="Currency 11 3 6 2 3 4 2" xfId="2736"/>
    <cellStyle name="Currency 11 3 6 2 3 4 2 2" xfId="2737"/>
    <cellStyle name="Currency 11 3 6 2 3 4 3" xfId="2738"/>
    <cellStyle name="Currency 11 3 6 2 3 5" xfId="2739"/>
    <cellStyle name="Currency 11 3 6 2 3 5 2" xfId="2740"/>
    <cellStyle name="Currency 11 3 6 2 3 6" xfId="2741"/>
    <cellStyle name="Currency 11 3 6 2 4" xfId="2742"/>
    <cellStyle name="Currency 11 3 6 2 4 2" xfId="2743"/>
    <cellStyle name="Currency 11 3 6 2 4 2 2" xfId="2744"/>
    <cellStyle name="Currency 11 3 6 2 4 2 2 2" xfId="2745"/>
    <cellStyle name="Currency 11 3 6 2 4 2 3" xfId="2746"/>
    <cellStyle name="Currency 11 3 6 2 4 3" xfId="2747"/>
    <cellStyle name="Currency 11 3 6 2 4 3 2" xfId="2748"/>
    <cellStyle name="Currency 11 3 6 2 4 3 2 2" xfId="2749"/>
    <cellStyle name="Currency 11 3 6 2 4 3 3" xfId="2750"/>
    <cellStyle name="Currency 11 3 6 2 4 4" xfId="2751"/>
    <cellStyle name="Currency 11 3 6 2 4 4 2" xfId="2752"/>
    <cellStyle name="Currency 11 3 6 2 4 5" xfId="2753"/>
    <cellStyle name="Currency 11 3 6 2 5" xfId="2754"/>
    <cellStyle name="Currency 11 3 6 2 5 2" xfId="2755"/>
    <cellStyle name="Currency 11 3 6 2 5 2 2" xfId="2756"/>
    <cellStyle name="Currency 11 3 6 2 5 3" xfId="2757"/>
    <cellStyle name="Currency 11 3 6 2 6" xfId="2758"/>
    <cellStyle name="Currency 11 3 6 2 6 2" xfId="2759"/>
    <cellStyle name="Currency 11 3 6 2 6 2 2" xfId="2760"/>
    <cellStyle name="Currency 11 3 6 2 6 3" xfId="2761"/>
    <cellStyle name="Currency 11 3 6 2 7" xfId="2762"/>
    <cellStyle name="Currency 11 3 6 2 7 2" xfId="2763"/>
    <cellStyle name="Currency 11 3 6 2 8" xfId="2764"/>
    <cellStyle name="Currency 11 3 6 3" xfId="2765"/>
    <cellStyle name="Currency 11 3 6 3 2" xfId="2766"/>
    <cellStyle name="Currency 11 3 6 3 2 2" xfId="2767"/>
    <cellStyle name="Currency 11 3 6 3 2 2 2" xfId="2768"/>
    <cellStyle name="Currency 11 3 6 3 2 2 2 2" xfId="2769"/>
    <cellStyle name="Currency 11 3 6 3 2 2 3" xfId="2770"/>
    <cellStyle name="Currency 11 3 6 3 2 3" xfId="2771"/>
    <cellStyle name="Currency 11 3 6 3 2 3 2" xfId="2772"/>
    <cellStyle name="Currency 11 3 6 3 2 3 2 2" xfId="2773"/>
    <cellStyle name="Currency 11 3 6 3 2 3 3" xfId="2774"/>
    <cellStyle name="Currency 11 3 6 3 2 4" xfId="2775"/>
    <cellStyle name="Currency 11 3 6 3 2 4 2" xfId="2776"/>
    <cellStyle name="Currency 11 3 6 3 2 5" xfId="2777"/>
    <cellStyle name="Currency 11 3 6 3 3" xfId="2778"/>
    <cellStyle name="Currency 11 3 6 3 3 2" xfId="2779"/>
    <cellStyle name="Currency 11 3 6 3 3 2 2" xfId="2780"/>
    <cellStyle name="Currency 11 3 6 3 3 3" xfId="2781"/>
    <cellStyle name="Currency 11 3 6 3 4" xfId="2782"/>
    <cellStyle name="Currency 11 3 6 3 4 2" xfId="2783"/>
    <cellStyle name="Currency 11 3 6 3 4 2 2" xfId="2784"/>
    <cellStyle name="Currency 11 3 6 3 4 3" xfId="2785"/>
    <cellStyle name="Currency 11 3 6 3 5" xfId="2786"/>
    <cellStyle name="Currency 11 3 6 3 5 2" xfId="2787"/>
    <cellStyle name="Currency 11 3 6 3 6" xfId="2788"/>
    <cellStyle name="Currency 11 3 6 4" xfId="2789"/>
    <cellStyle name="Currency 11 3 6 4 2" xfId="2790"/>
    <cellStyle name="Currency 11 3 6 4 2 2" xfId="2791"/>
    <cellStyle name="Currency 11 3 6 4 2 2 2" xfId="2792"/>
    <cellStyle name="Currency 11 3 6 4 2 2 2 2" xfId="2793"/>
    <cellStyle name="Currency 11 3 6 4 2 2 3" xfId="2794"/>
    <cellStyle name="Currency 11 3 6 4 2 3" xfId="2795"/>
    <cellStyle name="Currency 11 3 6 4 2 3 2" xfId="2796"/>
    <cellStyle name="Currency 11 3 6 4 2 3 2 2" xfId="2797"/>
    <cellStyle name="Currency 11 3 6 4 2 3 3" xfId="2798"/>
    <cellStyle name="Currency 11 3 6 4 2 4" xfId="2799"/>
    <cellStyle name="Currency 11 3 6 4 2 4 2" xfId="2800"/>
    <cellStyle name="Currency 11 3 6 4 2 5" xfId="2801"/>
    <cellStyle name="Currency 11 3 6 4 3" xfId="2802"/>
    <cellStyle name="Currency 11 3 6 4 3 2" xfId="2803"/>
    <cellStyle name="Currency 11 3 6 4 3 2 2" xfId="2804"/>
    <cellStyle name="Currency 11 3 6 4 3 3" xfId="2805"/>
    <cellStyle name="Currency 11 3 6 4 4" xfId="2806"/>
    <cellStyle name="Currency 11 3 6 4 4 2" xfId="2807"/>
    <cellStyle name="Currency 11 3 6 4 4 2 2" xfId="2808"/>
    <cellStyle name="Currency 11 3 6 4 4 3" xfId="2809"/>
    <cellStyle name="Currency 11 3 6 4 5" xfId="2810"/>
    <cellStyle name="Currency 11 3 6 4 5 2" xfId="2811"/>
    <cellStyle name="Currency 11 3 6 4 6" xfId="2812"/>
    <cellStyle name="Currency 11 3 6 5" xfId="2813"/>
    <cellStyle name="Currency 11 3 6 5 2" xfId="2814"/>
    <cellStyle name="Currency 11 3 6 5 2 2" xfId="2815"/>
    <cellStyle name="Currency 11 3 6 5 2 2 2" xfId="2816"/>
    <cellStyle name="Currency 11 3 6 5 2 3" xfId="2817"/>
    <cellStyle name="Currency 11 3 6 5 3" xfId="2818"/>
    <cellStyle name="Currency 11 3 6 5 3 2" xfId="2819"/>
    <cellStyle name="Currency 11 3 6 5 3 2 2" xfId="2820"/>
    <cellStyle name="Currency 11 3 6 5 3 3" xfId="2821"/>
    <cellStyle name="Currency 11 3 6 5 4" xfId="2822"/>
    <cellStyle name="Currency 11 3 6 5 4 2" xfId="2823"/>
    <cellStyle name="Currency 11 3 6 5 5" xfId="2824"/>
    <cellStyle name="Currency 11 3 6 6" xfId="2825"/>
    <cellStyle name="Currency 11 3 6 6 2" xfId="2826"/>
    <cellStyle name="Currency 11 3 6 6 2 2" xfId="2827"/>
    <cellStyle name="Currency 11 3 6 6 3" xfId="2828"/>
    <cellStyle name="Currency 11 3 6 7" xfId="2829"/>
    <cellStyle name="Currency 11 3 6 7 2" xfId="2830"/>
    <cellStyle name="Currency 11 3 6 7 2 2" xfId="2831"/>
    <cellStyle name="Currency 11 3 6 7 3" xfId="2832"/>
    <cellStyle name="Currency 11 3 6 8" xfId="2833"/>
    <cellStyle name="Currency 11 3 6 8 2" xfId="2834"/>
    <cellStyle name="Currency 11 3 6 9" xfId="2835"/>
    <cellStyle name="Currency 11 3 7" xfId="2836"/>
    <cellStyle name="Currency 11 3 7 2" xfId="2837"/>
    <cellStyle name="Currency 11 3 7 2 2" xfId="2838"/>
    <cellStyle name="Currency 11 3 7 2 2 2" xfId="2839"/>
    <cellStyle name="Currency 11 3 7 2 2 2 2" xfId="2840"/>
    <cellStyle name="Currency 11 3 7 2 2 2 2 2" xfId="2841"/>
    <cellStyle name="Currency 11 3 7 2 2 2 3" xfId="2842"/>
    <cellStyle name="Currency 11 3 7 2 2 3" xfId="2843"/>
    <cellStyle name="Currency 11 3 7 2 2 3 2" xfId="2844"/>
    <cellStyle name="Currency 11 3 7 2 2 3 2 2" xfId="2845"/>
    <cellStyle name="Currency 11 3 7 2 2 3 3" xfId="2846"/>
    <cellStyle name="Currency 11 3 7 2 2 4" xfId="2847"/>
    <cellStyle name="Currency 11 3 7 2 2 4 2" xfId="2848"/>
    <cellStyle name="Currency 11 3 7 2 2 5" xfId="2849"/>
    <cellStyle name="Currency 11 3 7 2 3" xfId="2850"/>
    <cellStyle name="Currency 11 3 7 2 3 2" xfId="2851"/>
    <cellStyle name="Currency 11 3 7 2 3 2 2" xfId="2852"/>
    <cellStyle name="Currency 11 3 7 2 3 3" xfId="2853"/>
    <cellStyle name="Currency 11 3 7 2 4" xfId="2854"/>
    <cellStyle name="Currency 11 3 7 2 4 2" xfId="2855"/>
    <cellStyle name="Currency 11 3 7 2 4 2 2" xfId="2856"/>
    <cellStyle name="Currency 11 3 7 2 4 3" xfId="2857"/>
    <cellStyle name="Currency 11 3 7 2 5" xfId="2858"/>
    <cellStyle name="Currency 11 3 7 2 5 2" xfId="2859"/>
    <cellStyle name="Currency 11 3 7 2 6" xfId="2860"/>
    <cellStyle name="Currency 11 3 7 3" xfId="2861"/>
    <cellStyle name="Currency 11 3 7 3 2" xfId="2862"/>
    <cellStyle name="Currency 11 3 7 3 2 2" xfId="2863"/>
    <cellStyle name="Currency 11 3 7 3 2 2 2" xfId="2864"/>
    <cellStyle name="Currency 11 3 7 3 2 2 2 2" xfId="2865"/>
    <cellStyle name="Currency 11 3 7 3 2 2 3" xfId="2866"/>
    <cellStyle name="Currency 11 3 7 3 2 3" xfId="2867"/>
    <cellStyle name="Currency 11 3 7 3 2 3 2" xfId="2868"/>
    <cellStyle name="Currency 11 3 7 3 2 3 2 2" xfId="2869"/>
    <cellStyle name="Currency 11 3 7 3 2 3 3" xfId="2870"/>
    <cellStyle name="Currency 11 3 7 3 2 4" xfId="2871"/>
    <cellStyle name="Currency 11 3 7 3 2 4 2" xfId="2872"/>
    <cellStyle name="Currency 11 3 7 3 2 5" xfId="2873"/>
    <cellStyle name="Currency 11 3 7 3 3" xfId="2874"/>
    <cellStyle name="Currency 11 3 7 3 3 2" xfId="2875"/>
    <cellStyle name="Currency 11 3 7 3 3 2 2" xfId="2876"/>
    <cellStyle name="Currency 11 3 7 3 3 3" xfId="2877"/>
    <cellStyle name="Currency 11 3 7 3 4" xfId="2878"/>
    <cellStyle name="Currency 11 3 7 3 4 2" xfId="2879"/>
    <cellStyle name="Currency 11 3 7 3 4 2 2" xfId="2880"/>
    <cellStyle name="Currency 11 3 7 3 4 3" xfId="2881"/>
    <cellStyle name="Currency 11 3 7 3 5" xfId="2882"/>
    <cellStyle name="Currency 11 3 7 3 5 2" xfId="2883"/>
    <cellStyle name="Currency 11 3 7 3 6" xfId="2884"/>
    <cellStyle name="Currency 11 3 7 4" xfId="2885"/>
    <cellStyle name="Currency 11 3 7 4 2" xfId="2886"/>
    <cellStyle name="Currency 11 3 7 4 2 2" xfId="2887"/>
    <cellStyle name="Currency 11 3 7 4 2 2 2" xfId="2888"/>
    <cellStyle name="Currency 11 3 7 4 2 3" xfId="2889"/>
    <cellStyle name="Currency 11 3 7 4 3" xfId="2890"/>
    <cellStyle name="Currency 11 3 7 4 3 2" xfId="2891"/>
    <cellStyle name="Currency 11 3 7 4 3 2 2" xfId="2892"/>
    <cellStyle name="Currency 11 3 7 4 3 3" xfId="2893"/>
    <cellStyle name="Currency 11 3 7 4 4" xfId="2894"/>
    <cellStyle name="Currency 11 3 7 4 4 2" xfId="2895"/>
    <cellStyle name="Currency 11 3 7 4 5" xfId="2896"/>
    <cellStyle name="Currency 11 3 7 5" xfId="2897"/>
    <cellStyle name="Currency 11 3 7 5 2" xfId="2898"/>
    <cellStyle name="Currency 11 3 7 5 2 2" xfId="2899"/>
    <cellStyle name="Currency 11 3 7 5 3" xfId="2900"/>
    <cellStyle name="Currency 11 3 7 6" xfId="2901"/>
    <cellStyle name="Currency 11 3 7 6 2" xfId="2902"/>
    <cellStyle name="Currency 11 3 7 6 2 2" xfId="2903"/>
    <cellStyle name="Currency 11 3 7 6 3" xfId="2904"/>
    <cellStyle name="Currency 11 3 7 7" xfId="2905"/>
    <cellStyle name="Currency 11 3 7 7 2" xfId="2906"/>
    <cellStyle name="Currency 11 3 7 8" xfId="2907"/>
    <cellStyle name="Currency 11 3 8" xfId="2908"/>
    <cellStyle name="Currency 11 3 8 2" xfId="2909"/>
    <cellStyle name="Currency 11 3 8 2 2" xfId="2910"/>
    <cellStyle name="Currency 11 3 8 2 2 2" xfId="2911"/>
    <cellStyle name="Currency 11 3 8 2 2 2 2" xfId="2912"/>
    <cellStyle name="Currency 11 3 8 2 2 3" xfId="2913"/>
    <cellStyle name="Currency 11 3 8 2 3" xfId="2914"/>
    <cellStyle name="Currency 11 3 8 2 3 2" xfId="2915"/>
    <cellStyle name="Currency 11 3 8 2 3 2 2" xfId="2916"/>
    <cellStyle name="Currency 11 3 8 2 3 3" xfId="2917"/>
    <cellStyle name="Currency 11 3 8 2 4" xfId="2918"/>
    <cellStyle name="Currency 11 3 8 2 4 2" xfId="2919"/>
    <cellStyle name="Currency 11 3 8 2 5" xfId="2920"/>
    <cellStyle name="Currency 11 3 8 3" xfId="2921"/>
    <cellStyle name="Currency 11 3 8 3 2" xfId="2922"/>
    <cellStyle name="Currency 11 3 8 3 2 2" xfId="2923"/>
    <cellStyle name="Currency 11 3 8 3 3" xfId="2924"/>
    <cellStyle name="Currency 11 3 8 4" xfId="2925"/>
    <cellStyle name="Currency 11 3 8 4 2" xfId="2926"/>
    <cellStyle name="Currency 11 3 8 4 2 2" xfId="2927"/>
    <cellStyle name="Currency 11 3 8 4 3" xfId="2928"/>
    <cellStyle name="Currency 11 3 8 5" xfId="2929"/>
    <cellStyle name="Currency 11 3 8 5 2" xfId="2930"/>
    <cellStyle name="Currency 11 3 8 6" xfId="2931"/>
    <cellStyle name="Currency 11 3 9" xfId="2932"/>
    <cellStyle name="Currency 11 3 9 2" xfId="2933"/>
    <cellStyle name="Currency 11 3 9 2 2" xfId="2934"/>
    <cellStyle name="Currency 11 3 9 2 2 2" xfId="2935"/>
    <cellStyle name="Currency 11 3 9 2 2 2 2" xfId="2936"/>
    <cellStyle name="Currency 11 3 9 2 2 3" xfId="2937"/>
    <cellStyle name="Currency 11 3 9 2 3" xfId="2938"/>
    <cellStyle name="Currency 11 3 9 2 3 2" xfId="2939"/>
    <cellStyle name="Currency 11 3 9 2 3 2 2" xfId="2940"/>
    <cellStyle name="Currency 11 3 9 2 3 3" xfId="2941"/>
    <cellStyle name="Currency 11 3 9 2 4" xfId="2942"/>
    <cellStyle name="Currency 11 3 9 2 4 2" xfId="2943"/>
    <cellStyle name="Currency 11 3 9 2 5" xfId="2944"/>
    <cellStyle name="Currency 11 3 9 3" xfId="2945"/>
    <cellStyle name="Currency 11 3 9 3 2" xfId="2946"/>
    <cellStyle name="Currency 11 3 9 3 2 2" xfId="2947"/>
    <cellStyle name="Currency 11 3 9 3 3" xfId="2948"/>
    <cellStyle name="Currency 11 3 9 4" xfId="2949"/>
    <cellStyle name="Currency 11 3 9 4 2" xfId="2950"/>
    <cellStyle name="Currency 11 3 9 4 2 2" xfId="2951"/>
    <cellStyle name="Currency 11 3 9 4 3" xfId="2952"/>
    <cellStyle name="Currency 11 3 9 5" xfId="2953"/>
    <cellStyle name="Currency 11 3 9 5 2" xfId="2954"/>
    <cellStyle name="Currency 11 3 9 6" xfId="2955"/>
    <cellStyle name="Currency 11 4" xfId="2956"/>
    <cellStyle name="Currency 11 4 10" xfId="2957"/>
    <cellStyle name="Currency 11 4 10 2" xfId="2958"/>
    <cellStyle name="Currency 11 4 10 2 2" xfId="2959"/>
    <cellStyle name="Currency 11 4 10 2 2 2" xfId="2960"/>
    <cellStyle name="Currency 11 4 10 2 3" xfId="2961"/>
    <cellStyle name="Currency 11 4 10 3" xfId="2962"/>
    <cellStyle name="Currency 11 4 10 3 2" xfId="2963"/>
    <cellStyle name="Currency 11 4 10 3 2 2" xfId="2964"/>
    <cellStyle name="Currency 11 4 10 3 3" xfId="2965"/>
    <cellStyle name="Currency 11 4 10 4" xfId="2966"/>
    <cellStyle name="Currency 11 4 10 4 2" xfId="2967"/>
    <cellStyle name="Currency 11 4 10 5" xfId="2968"/>
    <cellStyle name="Currency 11 4 11" xfId="2969"/>
    <cellStyle name="Currency 11 4 11 2" xfId="2970"/>
    <cellStyle name="Currency 11 4 11 2 2" xfId="2971"/>
    <cellStyle name="Currency 11 4 11 3" xfId="2972"/>
    <cellStyle name="Currency 11 4 12" xfId="2973"/>
    <cellStyle name="Currency 11 4 12 2" xfId="2974"/>
    <cellStyle name="Currency 11 4 12 2 2" xfId="2975"/>
    <cellStyle name="Currency 11 4 12 3" xfId="2976"/>
    <cellStyle name="Currency 11 4 13" xfId="2977"/>
    <cellStyle name="Currency 11 4 13 2" xfId="2978"/>
    <cellStyle name="Currency 11 4 14" xfId="2979"/>
    <cellStyle name="Currency 11 4 15" xfId="2980"/>
    <cellStyle name="Currency 11 4 2" xfId="2981"/>
    <cellStyle name="Currency 11 4 2 2" xfId="2982"/>
    <cellStyle name="Currency 11 4 2 2 2" xfId="2983"/>
    <cellStyle name="Currency 11 4 2 2 2 2" xfId="2984"/>
    <cellStyle name="Currency 11 4 2 2 2 2 2" xfId="2985"/>
    <cellStyle name="Currency 11 4 2 2 2 2 2 2" xfId="2986"/>
    <cellStyle name="Currency 11 4 2 2 2 2 2 2 2" xfId="2987"/>
    <cellStyle name="Currency 11 4 2 2 2 2 2 3" xfId="2988"/>
    <cellStyle name="Currency 11 4 2 2 2 2 3" xfId="2989"/>
    <cellStyle name="Currency 11 4 2 2 2 2 3 2" xfId="2990"/>
    <cellStyle name="Currency 11 4 2 2 2 2 3 2 2" xfId="2991"/>
    <cellStyle name="Currency 11 4 2 2 2 2 3 3" xfId="2992"/>
    <cellStyle name="Currency 11 4 2 2 2 2 4" xfId="2993"/>
    <cellStyle name="Currency 11 4 2 2 2 2 4 2" xfId="2994"/>
    <cellStyle name="Currency 11 4 2 2 2 2 5" xfId="2995"/>
    <cellStyle name="Currency 11 4 2 2 2 3" xfId="2996"/>
    <cellStyle name="Currency 11 4 2 2 2 3 2" xfId="2997"/>
    <cellStyle name="Currency 11 4 2 2 2 3 2 2" xfId="2998"/>
    <cellStyle name="Currency 11 4 2 2 2 3 3" xfId="2999"/>
    <cellStyle name="Currency 11 4 2 2 2 4" xfId="3000"/>
    <cellStyle name="Currency 11 4 2 2 2 4 2" xfId="3001"/>
    <cellStyle name="Currency 11 4 2 2 2 4 2 2" xfId="3002"/>
    <cellStyle name="Currency 11 4 2 2 2 4 3" xfId="3003"/>
    <cellStyle name="Currency 11 4 2 2 2 5" xfId="3004"/>
    <cellStyle name="Currency 11 4 2 2 2 5 2" xfId="3005"/>
    <cellStyle name="Currency 11 4 2 2 2 6" xfId="3006"/>
    <cellStyle name="Currency 11 4 2 2 3" xfId="3007"/>
    <cellStyle name="Currency 11 4 2 2 3 2" xfId="3008"/>
    <cellStyle name="Currency 11 4 2 2 3 2 2" xfId="3009"/>
    <cellStyle name="Currency 11 4 2 2 3 2 2 2" xfId="3010"/>
    <cellStyle name="Currency 11 4 2 2 3 2 2 2 2" xfId="3011"/>
    <cellStyle name="Currency 11 4 2 2 3 2 2 3" xfId="3012"/>
    <cellStyle name="Currency 11 4 2 2 3 2 3" xfId="3013"/>
    <cellStyle name="Currency 11 4 2 2 3 2 3 2" xfId="3014"/>
    <cellStyle name="Currency 11 4 2 2 3 2 3 2 2" xfId="3015"/>
    <cellStyle name="Currency 11 4 2 2 3 2 3 3" xfId="3016"/>
    <cellStyle name="Currency 11 4 2 2 3 2 4" xfId="3017"/>
    <cellStyle name="Currency 11 4 2 2 3 2 4 2" xfId="3018"/>
    <cellStyle name="Currency 11 4 2 2 3 2 5" xfId="3019"/>
    <cellStyle name="Currency 11 4 2 2 3 3" xfId="3020"/>
    <cellStyle name="Currency 11 4 2 2 3 3 2" xfId="3021"/>
    <cellStyle name="Currency 11 4 2 2 3 3 2 2" xfId="3022"/>
    <cellStyle name="Currency 11 4 2 2 3 3 3" xfId="3023"/>
    <cellStyle name="Currency 11 4 2 2 3 4" xfId="3024"/>
    <cellStyle name="Currency 11 4 2 2 3 4 2" xfId="3025"/>
    <cellStyle name="Currency 11 4 2 2 3 4 2 2" xfId="3026"/>
    <cellStyle name="Currency 11 4 2 2 3 4 3" xfId="3027"/>
    <cellStyle name="Currency 11 4 2 2 3 5" xfId="3028"/>
    <cellStyle name="Currency 11 4 2 2 3 5 2" xfId="3029"/>
    <cellStyle name="Currency 11 4 2 2 3 6" xfId="3030"/>
    <cellStyle name="Currency 11 4 2 2 4" xfId="3031"/>
    <cellStyle name="Currency 11 4 2 2 4 2" xfId="3032"/>
    <cellStyle name="Currency 11 4 2 2 4 2 2" xfId="3033"/>
    <cellStyle name="Currency 11 4 2 2 4 2 2 2" xfId="3034"/>
    <cellStyle name="Currency 11 4 2 2 4 2 3" xfId="3035"/>
    <cellStyle name="Currency 11 4 2 2 4 3" xfId="3036"/>
    <cellStyle name="Currency 11 4 2 2 4 3 2" xfId="3037"/>
    <cellStyle name="Currency 11 4 2 2 4 3 2 2" xfId="3038"/>
    <cellStyle name="Currency 11 4 2 2 4 3 3" xfId="3039"/>
    <cellStyle name="Currency 11 4 2 2 4 4" xfId="3040"/>
    <cellStyle name="Currency 11 4 2 2 4 4 2" xfId="3041"/>
    <cellStyle name="Currency 11 4 2 2 4 5" xfId="3042"/>
    <cellStyle name="Currency 11 4 2 2 5" xfId="3043"/>
    <cellStyle name="Currency 11 4 2 2 5 2" xfId="3044"/>
    <cellStyle name="Currency 11 4 2 2 5 2 2" xfId="3045"/>
    <cellStyle name="Currency 11 4 2 2 5 3" xfId="3046"/>
    <cellStyle name="Currency 11 4 2 2 6" xfId="3047"/>
    <cellStyle name="Currency 11 4 2 2 6 2" xfId="3048"/>
    <cellStyle name="Currency 11 4 2 2 6 2 2" xfId="3049"/>
    <cellStyle name="Currency 11 4 2 2 6 3" xfId="3050"/>
    <cellStyle name="Currency 11 4 2 2 7" xfId="3051"/>
    <cellStyle name="Currency 11 4 2 2 7 2" xfId="3052"/>
    <cellStyle name="Currency 11 4 2 2 8" xfId="3053"/>
    <cellStyle name="Currency 11 4 2 3" xfId="3054"/>
    <cellStyle name="Currency 11 4 2 3 2" xfId="3055"/>
    <cellStyle name="Currency 11 4 2 3 2 2" xfId="3056"/>
    <cellStyle name="Currency 11 4 2 3 2 2 2" xfId="3057"/>
    <cellStyle name="Currency 11 4 2 3 2 2 2 2" xfId="3058"/>
    <cellStyle name="Currency 11 4 2 3 2 2 3" xfId="3059"/>
    <cellStyle name="Currency 11 4 2 3 2 3" xfId="3060"/>
    <cellStyle name="Currency 11 4 2 3 2 3 2" xfId="3061"/>
    <cellStyle name="Currency 11 4 2 3 2 3 2 2" xfId="3062"/>
    <cellStyle name="Currency 11 4 2 3 2 3 3" xfId="3063"/>
    <cellStyle name="Currency 11 4 2 3 2 4" xfId="3064"/>
    <cellStyle name="Currency 11 4 2 3 2 4 2" xfId="3065"/>
    <cellStyle name="Currency 11 4 2 3 2 5" xfId="3066"/>
    <cellStyle name="Currency 11 4 2 3 3" xfId="3067"/>
    <cellStyle name="Currency 11 4 2 3 3 2" xfId="3068"/>
    <cellStyle name="Currency 11 4 2 3 3 2 2" xfId="3069"/>
    <cellStyle name="Currency 11 4 2 3 3 3" xfId="3070"/>
    <cellStyle name="Currency 11 4 2 3 4" xfId="3071"/>
    <cellStyle name="Currency 11 4 2 3 4 2" xfId="3072"/>
    <cellStyle name="Currency 11 4 2 3 4 2 2" xfId="3073"/>
    <cellStyle name="Currency 11 4 2 3 4 3" xfId="3074"/>
    <cellStyle name="Currency 11 4 2 3 5" xfId="3075"/>
    <cellStyle name="Currency 11 4 2 3 5 2" xfId="3076"/>
    <cellStyle name="Currency 11 4 2 3 6" xfId="3077"/>
    <cellStyle name="Currency 11 4 2 4" xfId="3078"/>
    <cellStyle name="Currency 11 4 2 4 2" xfId="3079"/>
    <cellStyle name="Currency 11 4 2 4 2 2" xfId="3080"/>
    <cellStyle name="Currency 11 4 2 4 2 2 2" xfId="3081"/>
    <cellStyle name="Currency 11 4 2 4 2 2 2 2" xfId="3082"/>
    <cellStyle name="Currency 11 4 2 4 2 2 3" xfId="3083"/>
    <cellStyle name="Currency 11 4 2 4 2 3" xfId="3084"/>
    <cellStyle name="Currency 11 4 2 4 2 3 2" xfId="3085"/>
    <cellStyle name="Currency 11 4 2 4 2 3 2 2" xfId="3086"/>
    <cellStyle name="Currency 11 4 2 4 2 3 3" xfId="3087"/>
    <cellStyle name="Currency 11 4 2 4 2 4" xfId="3088"/>
    <cellStyle name="Currency 11 4 2 4 2 4 2" xfId="3089"/>
    <cellStyle name="Currency 11 4 2 4 2 5" xfId="3090"/>
    <cellStyle name="Currency 11 4 2 4 3" xfId="3091"/>
    <cellStyle name="Currency 11 4 2 4 3 2" xfId="3092"/>
    <cellStyle name="Currency 11 4 2 4 3 2 2" xfId="3093"/>
    <cellStyle name="Currency 11 4 2 4 3 3" xfId="3094"/>
    <cellStyle name="Currency 11 4 2 4 4" xfId="3095"/>
    <cellStyle name="Currency 11 4 2 4 4 2" xfId="3096"/>
    <cellStyle name="Currency 11 4 2 4 4 2 2" xfId="3097"/>
    <cellStyle name="Currency 11 4 2 4 4 3" xfId="3098"/>
    <cellStyle name="Currency 11 4 2 4 5" xfId="3099"/>
    <cellStyle name="Currency 11 4 2 4 5 2" xfId="3100"/>
    <cellStyle name="Currency 11 4 2 4 6" xfId="3101"/>
    <cellStyle name="Currency 11 4 2 5" xfId="3102"/>
    <cellStyle name="Currency 11 4 2 5 2" xfId="3103"/>
    <cellStyle name="Currency 11 4 2 5 2 2" xfId="3104"/>
    <cellStyle name="Currency 11 4 2 5 2 2 2" xfId="3105"/>
    <cellStyle name="Currency 11 4 2 5 2 3" xfId="3106"/>
    <cellStyle name="Currency 11 4 2 5 3" xfId="3107"/>
    <cellStyle name="Currency 11 4 2 5 3 2" xfId="3108"/>
    <cellStyle name="Currency 11 4 2 5 3 2 2" xfId="3109"/>
    <cellStyle name="Currency 11 4 2 5 3 3" xfId="3110"/>
    <cellStyle name="Currency 11 4 2 5 4" xfId="3111"/>
    <cellStyle name="Currency 11 4 2 5 4 2" xfId="3112"/>
    <cellStyle name="Currency 11 4 2 5 5" xfId="3113"/>
    <cellStyle name="Currency 11 4 2 6" xfId="3114"/>
    <cellStyle name="Currency 11 4 2 6 2" xfId="3115"/>
    <cellStyle name="Currency 11 4 2 6 2 2" xfId="3116"/>
    <cellStyle name="Currency 11 4 2 6 3" xfId="3117"/>
    <cellStyle name="Currency 11 4 2 7" xfId="3118"/>
    <cellStyle name="Currency 11 4 2 7 2" xfId="3119"/>
    <cellStyle name="Currency 11 4 2 7 2 2" xfId="3120"/>
    <cellStyle name="Currency 11 4 2 7 3" xfId="3121"/>
    <cellStyle name="Currency 11 4 2 8" xfId="3122"/>
    <cellStyle name="Currency 11 4 2 8 2" xfId="3123"/>
    <cellStyle name="Currency 11 4 2 9" xfId="3124"/>
    <cellStyle name="Currency 11 4 3" xfId="3125"/>
    <cellStyle name="Currency 11 4 3 2" xfId="3126"/>
    <cellStyle name="Currency 11 4 3 2 2" xfId="3127"/>
    <cellStyle name="Currency 11 4 3 2 2 2" xfId="3128"/>
    <cellStyle name="Currency 11 4 3 2 2 2 2" xfId="3129"/>
    <cellStyle name="Currency 11 4 3 2 2 2 2 2" xfId="3130"/>
    <cellStyle name="Currency 11 4 3 2 2 2 2 2 2" xfId="3131"/>
    <cellStyle name="Currency 11 4 3 2 2 2 2 3" xfId="3132"/>
    <cellStyle name="Currency 11 4 3 2 2 2 3" xfId="3133"/>
    <cellStyle name="Currency 11 4 3 2 2 2 3 2" xfId="3134"/>
    <cellStyle name="Currency 11 4 3 2 2 2 3 2 2" xfId="3135"/>
    <cellStyle name="Currency 11 4 3 2 2 2 3 3" xfId="3136"/>
    <cellStyle name="Currency 11 4 3 2 2 2 4" xfId="3137"/>
    <cellStyle name="Currency 11 4 3 2 2 2 4 2" xfId="3138"/>
    <cellStyle name="Currency 11 4 3 2 2 2 5" xfId="3139"/>
    <cellStyle name="Currency 11 4 3 2 2 3" xfId="3140"/>
    <cellStyle name="Currency 11 4 3 2 2 3 2" xfId="3141"/>
    <cellStyle name="Currency 11 4 3 2 2 3 2 2" xfId="3142"/>
    <cellStyle name="Currency 11 4 3 2 2 3 3" xfId="3143"/>
    <cellStyle name="Currency 11 4 3 2 2 4" xfId="3144"/>
    <cellStyle name="Currency 11 4 3 2 2 4 2" xfId="3145"/>
    <cellStyle name="Currency 11 4 3 2 2 4 2 2" xfId="3146"/>
    <cellStyle name="Currency 11 4 3 2 2 4 3" xfId="3147"/>
    <cellStyle name="Currency 11 4 3 2 2 5" xfId="3148"/>
    <cellStyle name="Currency 11 4 3 2 2 5 2" xfId="3149"/>
    <cellStyle name="Currency 11 4 3 2 2 6" xfId="3150"/>
    <cellStyle name="Currency 11 4 3 2 3" xfId="3151"/>
    <cellStyle name="Currency 11 4 3 2 3 2" xfId="3152"/>
    <cellStyle name="Currency 11 4 3 2 3 2 2" xfId="3153"/>
    <cellStyle name="Currency 11 4 3 2 3 2 2 2" xfId="3154"/>
    <cellStyle name="Currency 11 4 3 2 3 2 2 2 2" xfId="3155"/>
    <cellStyle name="Currency 11 4 3 2 3 2 2 3" xfId="3156"/>
    <cellStyle name="Currency 11 4 3 2 3 2 3" xfId="3157"/>
    <cellStyle name="Currency 11 4 3 2 3 2 3 2" xfId="3158"/>
    <cellStyle name="Currency 11 4 3 2 3 2 3 2 2" xfId="3159"/>
    <cellStyle name="Currency 11 4 3 2 3 2 3 3" xfId="3160"/>
    <cellStyle name="Currency 11 4 3 2 3 2 4" xfId="3161"/>
    <cellStyle name="Currency 11 4 3 2 3 2 4 2" xfId="3162"/>
    <cellStyle name="Currency 11 4 3 2 3 2 5" xfId="3163"/>
    <cellStyle name="Currency 11 4 3 2 3 3" xfId="3164"/>
    <cellStyle name="Currency 11 4 3 2 3 3 2" xfId="3165"/>
    <cellStyle name="Currency 11 4 3 2 3 3 2 2" xfId="3166"/>
    <cellStyle name="Currency 11 4 3 2 3 3 3" xfId="3167"/>
    <cellStyle name="Currency 11 4 3 2 3 4" xfId="3168"/>
    <cellStyle name="Currency 11 4 3 2 3 4 2" xfId="3169"/>
    <cellStyle name="Currency 11 4 3 2 3 4 2 2" xfId="3170"/>
    <cellStyle name="Currency 11 4 3 2 3 4 3" xfId="3171"/>
    <cellStyle name="Currency 11 4 3 2 3 5" xfId="3172"/>
    <cellStyle name="Currency 11 4 3 2 3 5 2" xfId="3173"/>
    <cellStyle name="Currency 11 4 3 2 3 6" xfId="3174"/>
    <cellStyle name="Currency 11 4 3 2 4" xfId="3175"/>
    <cellStyle name="Currency 11 4 3 2 4 2" xfId="3176"/>
    <cellStyle name="Currency 11 4 3 2 4 2 2" xfId="3177"/>
    <cellStyle name="Currency 11 4 3 2 4 2 2 2" xfId="3178"/>
    <cellStyle name="Currency 11 4 3 2 4 2 3" xfId="3179"/>
    <cellStyle name="Currency 11 4 3 2 4 3" xfId="3180"/>
    <cellStyle name="Currency 11 4 3 2 4 3 2" xfId="3181"/>
    <cellStyle name="Currency 11 4 3 2 4 3 2 2" xfId="3182"/>
    <cellStyle name="Currency 11 4 3 2 4 3 3" xfId="3183"/>
    <cellStyle name="Currency 11 4 3 2 4 4" xfId="3184"/>
    <cellStyle name="Currency 11 4 3 2 4 4 2" xfId="3185"/>
    <cellStyle name="Currency 11 4 3 2 4 5" xfId="3186"/>
    <cellStyle name="Currency 11 4 3 2 5" xfId="3187"/>
    <cellStyle name="Currency 11 4 3 2 5 2" xfId="3188"/>
    <cellStyle name="Currency 11 4 3 2 5 2 2" xfId="3189"/>
    <cellStyle name="Currency 11 4 3 2 5 3" xfId="3190"/>
    <cellStyle name="Currency 11 4 3 2 6" xfId="3191"/>
    <cellStyle name="Currency 11 4 3 2 6 2" xfId="3192"/>
    <cellStyle name="Currency 11 4 3 2 6 2 2" xfId="3193"/>
    <cellStyle name="Currency 11 4 3 2 6 3" xfId="3194"/>
    <cellStyle name="Currency 11 4 3 2 7" xfId="3195"/>
    <cellStyle name="Currency 11 4 3 2 7 2" xfId="3196"/>
    <cellStyle name="Currency 11 4 3 2 8" xfId="3197"/>
    <cellStyle name="Currency 11 4 3 3" xfId="3198"/>
    <cellStyle name="Currency 11 4 3 3 2" xfId="3199"/>
    <cellStyle name="Currency 11 4 3 3 2 2" xfId="3200"/>
    <cellStyle name="Currency 11 4 3 3 2 2 2" xfId="3201"/>
    <cellStyle name="Currency 11 4 3 3 2 2 2 2" xfId="3202"/>
    <cellStyle name="Currency 11 4 3 3 2 2 3" xfId="3203"/>
    <cellStyle name="Currency 11 4 3 3 2 3" xfId="3204"/>
    <cellStyle name="Currency 11 4 3 3 2 3 2" xfId="3205"/>
    <cellStyle name="Currency 11 4 3 3 2 3 2 2" xfId="3206"/>
    <cellStyle name="Currency 11 4 3 3 2 3 3" xfId="3207"/>
    <cellStyle name="Currency 11 4 3 3 2 4" xfId="3208"/>
    <cellStyle name="Currency 11 4 3 3 2 4 2" xfId="3209"/>
    <cellStyle name="Currency 11 4 3 3 2 5" xfId="3210"/>
    <cellStyle name="Currency 11 4 3 3 3" xfId="3211"/>
    <cellStyle name="Currency 11 4 3 3 3 2" xfId="3212"/>
    <cellStyle name="Currency 11 4 3 3 3 2 2" xfId="3213"/>
    <cellStyle name="Currency 11 4 3 3 3 3" xfId="3214"/>
    <cellStyle name="Currency 11 4 3 3 4" xfId="3215"/>
    <cellStyle name="Currency 11 4 3 3 4 2" xfId="3216"/>
    <cellStyle name="Currency 11 4 3 3 4 2 2" xfId="3217"/>
    <cellStyle name="Currency 11 4 3 3 4 3" xfId="3218"/>
    <cellStyle name="Currency 11 4 3 3 5" xfId="3219"/>
    <cellStyle name="Currency 11 4 3 3 5 2" xfId="3220"/>
    <cellStyle name="Currency 11 4 3 3 6" xfId="3221"/>
    <cellStyle name="Currency 11 4 3 4" xfId="3222"/>
    <cellStyle name="Currency 11 4 3 4 2" xfId="3223"/>
    <cellStyle name="Currency 11 4 3 4 2 2" xfId="3224"/>
    <cellStyle name="Currency 11 4 3 4 2 2 2" xfId="3225"/>
    <cellStyle name="Currency 11 4 3 4 2 2 2 2" xfId="3226"/>
    <cellStyle name="Currency 11 4 3 4 2 2 3" xfId="3227"/>
    <cellStyle name="Currency 11 4 3 4 2 3" xfId="3228"/>
    <cellStyle name="Currency 11 4 3 4 2 3 2" xfId="3229"/>
    <cellStyle name="Currency 11 4 3 4 2 3 2 2" xfId="3230"/>
    <cellStyle name="Currency 11 4 3 4 2 3 3" xfId="3231"/>
    <cellStyle name="Currency 11 4 3 4 2 4" xfId="3232"/>
    <cellStyle name="Currency 11 4 3 4 2 4 2" xfId="3233"/>
    <cellStyle name="Currency 11 4 3 4 2 5" xfId="3234"/>
    <cellStyle name="Currency 11 4 3 4 3" xfId="3235"/>
    <cellStyle name="Currency 11 4 3 4 3 2" xfId="3236"/>
    <cellStyle name="Currency 11 4 3 4 3 2 2" xfId="3237"/>
    <cellStyle name="Currency 11 4 3 4 3 3" xfId="3238"/>
    <cellStyle name="Currency 11 4 3 4 4" xfId="3239"/>
    <cellStyle name="Currency 11 4 3 4 4 2" xfId="3240"/>
    <cellStyle name="Currency 11 4 3 4 4 2 2" xfId="3241"/>
    <cellStyle name="Currency 11 4 3 4 4 3" xfId="3242"/>
    <cellStyle name="Currency 11 4 3 4 5" xfId="3243"/>
    <cellStyle name="Currency 11 4 3 4 5 2" xfId="3244"/>
    <cellStyle name="Currency 11 4 3 4 6" xfId="3245"/>
    <cellStyle name="Currency 11 4 3 5" xfId="3246"/>
    <cellStyle name="Currency 11 4 3 5 2" xfId="3247"/>
    <cellStyle name="Currency 11 4 3 5 2 2" xfId="3248"/>
    <cellStyle name="Currency 11 4 3 5 2 2 2" xfId="3249"/>
    <cellStyle name="Currency 11 4 3 5 2 3" xfId="3250"/>
    <cellStyle name="Currency 11 4 3 5 3" xfId="3251"/>
    <cellStyle name="Currency 11 4 3 5 3 2" xfId="3252"/>
    <cellStyle name="Currency 11 4 3 5 3 2 2" xfId="3253"/>
    <cellStyle name="Currency 11 4 3 5 3 3" xfId="3254"/>
    <cellStyle name="Currency 11 4 3 5 4" xfId="3255"/>
    <cellStyle name="Currency 11 4 3 5 4 2" xfId="3256"/>
    <cellStyle name="Currency 11 4 3 5 5" xfId="3257"/>
    <cellStyle name="Currency 11 4 3 6" xfId="3258"/>
    <cellStyle name="Currency 11 4 3 6 2" xfId="3259"/>
    <cellStyle name="Currency 11 4 3 6 2 2" xfId="3260"/>
    <cellStyle name="Currency 11 4 3 6 3" xfId="3261"/>
    <cellStyle name="Currency 11 4 3 7" xfId="3262"/>
    <cellStyle name="Currency 11 4 3 7 2" xfId="3263"/>
    <cellStyle name="Currency 11 4 3 7 2 2" xfId="3264"/>
    <cellStyle name="Currency 11 4 3 7 3" xfId="3265"/>
    <cellStyle name="Currency 11 4 3 8" xfId="3266"/>
    <cellStyle name="Currency 11 4 3 8 2" xfId="3267"/>
    <cellStyle name="Currency 11 4 3 9" xfId="3268"/>
    <cellStyle name="Currency 11 4 4" xfId="3269"/>
    <cellStyle name="Currency 11 4 4 2" xfId="3270"/>
    <cellStyle name="Currency 11 4 4 2 2" xfId="3271"/>
    <cellStyle name="Currency 11 4 4 2 2 2" xfId="3272"/>
    <cellStyle name="Currency 11 4 4 2 2 2 2" xfId="3273"/>
    <cellStyle name="Currency 11 4 4 2 2 2 2 2" xfId="3274"/>
    <cellStyle name="Currency 11 4 4 2 2 2 2 2 2" xfId="3275"/>
    <cellStyle name="Currency 11 4 4 2 2 2 2 3" xfId="3276"/>
    <cellStyle name="Currency 11 4 4 2 2 2 3" xfId="3277"/>
    <cellStyle name="Currency 11 4 4 2 2 2 3 2" xfId="3278"/>
    <cellStyle name="Currency 11 4 4 2 2 2 3 2 2" xfId="3279"/>
    <cellStyle name="Currency 11 4 4 2 2 2 3 3" xfId="3280"/>
    <cellStyle name="Currency 11 4 4 2 2 2 4" xfId="3281"/>
    <cellStyle name="Currency 11 4 4 2 2 2 4 2" xfId="3282"/>
    <cellStyle name="Currency 11 4 4 2 2 2 5" xfId="3283"/>
    <cellStyle name="Currency 11 4 4 2 2 3" xfId="3284"/>
    <cellStyle name="Currency 11 4 4 2 2 3 2" xfId="3285"/>
    <cellStyle name="Currency 11 4 4 2 2 3 2 2" xfId="3286"/>
    <cellStyle name="Currency 11 4 4 2 2 3 3" xfId="3287"/>
    <cellStyle name="Currency 11 4 4 2 2 4" xfId="3288"/>
    <cellStyle name="Currency 11 4 4 2 2 4 2" xfId="3289"/>
    <cellStyle name="Currency 11 4 4 2 2 4 2 2" xfId="3290"/>
    <cellStyle name="Currency 11 4 4 2 2 4 3" xfId="3291"/>
    <cellStyle name="Currency 11 4 4 2 2 5" xfId="3292"/>
    <cellStyle name="Currency 11 4 4 2 2 5 2" xfId="3293"/>
    <cellStyle name="Currency 11 4 4 2 2 6" xfId="3294"/>
    <cellStyle name="Currency 11 4 4 2 3" xfId="3295"/>
    <cellStyle name="Currency 11 4 4 2 3 2" xfId="3296"/>
    <cellStyle name="Currency 11 4 4 2 3 2 2" xfId="3297"/>
    <cellStyle name="Currency 11 4 4 2 3 2 2 2" xfId="3298"/>
    <cellStyle name="Currency 11 4 4 2 3 2 2 2 2" xfId="3299"/>
    <cellStyle name="Currency 11 4 4 2 3 2 2 3" xfId="3300"/>
    <cellStyle name="Currency 11 4 4 2 3 2 3" xfId="3301"/>
    <cellStyle name="Currency 11 4 4 2 3 2 3 2" xfId="3302"/>
    <cellStyle name="Currency 11 4 4 2 3 2 3 2 2" xfId="3303"/>
    <cellStyle name="Currency 11 4 4 2 3 2 3 3" xfId="3304"/>
    <cellStyle name="Currency 11 4 4 2 3 2 4" xfId="3305"/>
    <cellStyle name="Currency 11 4 4 2 3 2 4 2" xfId="3306"/>
    <cellStyle name="Currency 11 4 4 2 3 2 5" xfId="3307"/>
    <cellStyle name="Currency 11 4 4 2 3 3" xfId="3308"/>
    <cellStyle name="Currency 11 4 4 2 3 3 2" xfId="3309"/>
    <cellStyle name="Currency 11 4 4 2 3 3 2 2" xfId="3310"/>
    <cellStyle name="Currency 11 4 4 2 3 3 3" xfId="3311"/>
    <cellStyle name="Currency 11 4 4 2 3 4" xfId="3312"/>
    <cellStyle name="Currency 11 4 4 2 3 4 2" xfId="3313"/>
    <cellStyle name="Currency 11 4 4 2 3 4 2 2" xfId="3314"/>
    <cellStyle name="Currency 11 4 4 2 3 4 3" xfId="3315"/>
    <cellStyle name="Currency 11 4 4 2 3 5" xfId="3316"/>
    <cellStyle name="Currency 11 4 4 2 3 5 2" xfId="3317"/>
    <cellStyle name="Currency 11 4 4 2 3 6" xfId="3318"/>
    <cellStyle name="Currency 11 4 4 2 4" xfId="3319"/>
    <cellStyle name="Currency 11 4 4 2 4 2" xfId="3320"/>
    <cellStyle name="Currency 11 4 4 2 4 2 2" xfId="3321"/>
    <cellStyle name="Currency 11 4 4 2 4 2 2 2" xfId="3322"/>
    <cellStyle name="Currency 11 4 4 2 4 2 3" xfId="3323"/>
    <cellStyle name="Currency 11 4 4 2 4 3" xfId="3324"/>
    <cellStyle name="Currency 11 4 4 2 4 3 2" xfId="3325"/>
    <cellStyle name="Currency 11 4 4 2 4 3 2 2" xfId="3326"/>
    <cellStyle name="Currency 11 4 4 2 4 3 3" xfId="3327"/>
    <cellStyle name="Currency 11 4 4 2 4 4" xfId="3328"/>
    <cellStyle name="Currency 11 4 4 2 4 4 2" xfId="3329"/>
    <cellStyle name="Currency 11 4 4 2 4 5" xfId="3330"/>
    <cellStyle name="Currency 11 4 4 2 5" xfId="3331"/>
    <cellStyle name="Currency 11 4 4 2 5 2" xfId="3332"/>
    <cellStyle name="Currency 11 4 4 2 5 2 2" xfId="3333"/>
    <cellStyle name="Currency 11 4 4 2 5 3" xfId="3334"/>
    <cellStyle name="Currency 11 4 4 2 6" xfId="3335"/>
    <cellStyle name="Currency 11 4 4 2 6 2" xfId="3336"/>
    <cellStyle name="Currency 11 4 4 2 6 2 2" xfId="3337"/>
    <cellStyle name="Currency 11 4 4 2 6 3" xfId="3338"/>
    <cellStyle name="Currency 11 4 4 2 7" xfId="3339"/>
    <cellStyle name="Currency 11 4 4 2 7 2" xfId="3340"/>
    <cellStyle name="Currency 11 4 4 2 8" xfId="3341"/>
    <cellStyle name="Currency 11 4 4 3" xfId="3342"/>
    <cellStyle name="Currency 11 4 4 3 2" xfId="3343"/>
    <cellStyle name="Currency 11 4 4 3 2 2" xfId="3344"/>
    <cellStyle name="Currency 11 4 4 3 2 2 2" xfId="3345"/>
    <cellStyle name="Currency 11 4 4 3 2 2 2 2" xfId="3346"/>
    <cellStyle name="Currency 11 4 4 3 2 2 3" xfId="3347"/>
    <cellStyle name="Currency 11 4 4 3 2 3" xfId="3348"/>
    <cellStyle name="Currency 11 4 4 3 2 3 2" xfId="3349"/>
    <cellStyle name="Currency 11 4 4 3 2 3 2 2" xfId="3350"/>
    <cellStyle name="Currency 11 4 4 3 2 3 3" xfId="3351"/>
    <cellStyle name="Currency 11 4 4 3 2 4" xfId="3352"/>
    <cellStyle name="Currency 11 4 4 3 2 4 2" xfId="3353"/>
    <cellStyle name="Currency 11 4 4 3 2 5" xfId="3354"/>
    <cellStyle name="Currency 11 4 4 3 3" xfId="3355"/>
    <cellStyle name="Currency 11 4 4 3 3 2" xfId="3356"/>
    <cellStyle name="Currency 11 4 4 3 3 2 2" xfId="3357"/>
    <cellStyle name="Currency 11 4 4 3 3 3" xfId="3358"/>
    <cellStyle name="Currency 11 4 4 3 4" xfId="3359"/>
    <cellStyle name="Currency 11 4 4 3 4 2" xfId="3360"/>
    <cellStyle name="Currency 11 4 4 3 4 2 2" xfId="3361"/>
    <cellStyle name="Currency 11 4 4 3 4 3" xfId="3362"/>
    <cellStyle name="Currency 11 4 4 3 5" xfId="3363"/>
    <cellStyle name="Currency 11 4 4 3 5 2" xfId="3364"/>
    <cellStyle name="Currency 11 4 4 3 6" xfId="3365"/>
    <cellStyle name="Currency 11 4 4 4" xfId="3366"/>
    <cellStyle name="Currency 11 4 4 4 2" xfId="3367"/>
    <cellStyle name="Currency 11 4 4 4 2 2" xfId="3368"/>
    <cellStyle name="Currency 11 4 4 4 2 2 2" xfId="3369"/>
    <cellStyle name="Currency 11 4 4 4 2 2 2 2" xfId="3370"/>
    <cellStyle name="Currency 11 4 4 4 2 2 3" xfId="3371"/>
    <cellStyle name="Currency 11 4 4 4 2 3" xfId="3372"/>
    <cellStyle name="Currency 11 4 4 4 2 3 2" xfId="3373"/>
    <cellStyle name="Currency 11 4 4 4 2 3 2 2" xfId="3374"/>
    <cellStyle name="Currency 11 4 4 4 2 3 3" xfId="3375"/>
    <cellStyle name="Currency 11 4 4 4 2 4" xfId="3376"/>
    <cellStyle name="Currency 11 4 4 4 2 4 2" xfId="3377"/>
    <cellStyle name="Currency 11 4 4 4 2 5" xfId="3378"/>
    <cellStyle name="Currency 11 4 4 4 3" xfId="3379"/>
    <cellStyle name="Currency 11 4 4 4 3 2" xfId="3380"/>
    <cellStyle name="Currency 11 4 4 4 3 2 2" xfId="3381"/>
    <cellStyle name="Currency 11 4 4 4 3 3" xfId="3382"/>
    <cellStyle name="Currency 11 4 4 4 4" xfId="3383"/>
    <cellStyle name="Currency 11 4 4 4 4 2" xfId="3384"/>
    <cellStyle name="Currency 11 4 4 4 4 2 2" xfId="3385"/>
    <cellStyle name="Currency 11 4 4 4 4 3" xfId="3386"/>
    <cellStyle name="Currency 11 4 4 4 5" xfId="3387"/>
    <cellStyle name="Currency 11 4 4 4 5 2" xfId="3388"/>
    <cellStyle name="Currency 11 4 4 4 6" xfId="3389"/>
    <cellStyle name="Currency 11 4 4 5" xfId="3390"/>
    <cellStyle name="Currency 11 4 4 5 2" xfId="3391"/>
    <cellStyle name="Currency 11 4 4 5 2 2" xfId="3392"/>
    <cellStyle name="Currency 11 4 4 5 2 2 2" xfId="3393"/>
    <cellStyle name="Currency 11 4 4 5 2 3" xfId="3394"/>
    <cellStyle name="Currency 11 4 4 5 3" xfId="3395"/>
    <cellStyle name="Currency 11 4 4 5 3 2" xfId="3396"/>
    <cellStyle name="Currency 11 4 4 5 3 2 2" xfId="3397"/>
    <cellStyle name="Currency 11 4 4 5 3 3" xfId="3398"/>
    <cellStyle name="Currency 11 4 4 5 4" xfId="3399"/>
    <cellStyle name="Currency 11 4 4 5 4 2" xfId="3400"/>
    <cellStyle name="Currency 11 4 4 5 5" xfId="3401"/>
    <cellStyle name="Currency 11 4 4 6" xfId="3402"/>
    <cellStyle name="Currency 11 4 4 6 2" xfId="3403"/>
    <cellStyle name="Currency 11 4 4 6 2 2" xfId="3404"/>
    <cellStyle name="Currency 11 4 4 6 3" xfId="3405"/>
    <cellStyle name="Currency 11 4 4 7" xfId="3406"/>
    <cellStyle name="Currency 11 4 4 7 2" xfId="3407"/>
    <cellStyle name="Currency 11 4 4 7 2 2" xfId="3408"/>
    <cellStyle name="Currency 11 4 4 7 3" xfId="3409"/>
    <cellStyle name="Currency 11 4 4 8" xfId="3410"/>
    <cellStyle name="Currency 11 4 4 8 2" xfId="3411"/>
    <cellStyle name="Currency 11 4 4 9" xfId="3412"/>
    <cellStyle name="Currency 11 4 5" xfId="3413"/>
    <cellStyle name="Currency 11 4 5 2" xfId="3414"/>
    <cellStyle name="Currency 11 4 5 2 2" xfId="3415"/>
    <cellStyle name="Currency 11 4 5 2 2 2" xfId="3416"/>
    <cellStyle name="Currency 11 4 5 2 2 2 2" xfId="3417"/>
    <cellStyle name="Currency 11 4 5 2 2 2 2 2" xfId="3418"/>
    <cellStyle name="Currency 11 4 5 2 2 2 2 2 2" xfId="3419"/>
    <cellStyle name="Currency 11 4 5 2 2 2 2 3" xfId="3420"/>
    <cellStyle name="Currency 11 4 5 2 2 2 3" xfId="3421"/>
    <cellStyle name="Currency 11 4 5 2 2 2 3 2" xfId="3422"/>
    <cellStyle name="Currency 11 4 5 2 2 2 3 2 2" xfId="3423"/>
    <cellStyle name="Currency 11 4 5 2 2 2 3 3" xfId="3424"/>
    <cellStyle name="Currency 11 4 5 2 2 2 4" xfId="3425"/>
    <cellStyle name="Currency 11 4 5 2 2 2 4 2" xfId="3426"/>
    <cellStyle name="Currency 11 4 5 2 2 2 5" xfId="3427"/>
    <cellStyle name="Currency 11 4 5 2 2 3" xfId="3428"/>
    <cellStyle name="Currency 11 4 5 2 2 3 2" xfId="3429"/>
    <cellStyle name="Currency 11 4 5 2 2 3 2 2" xfId="3430"/>
    <cellStyle name="Currency 11 4 5 2 2 3 3" xfId="3431"/>
    <cellStyle name="Currency 11 4 5 2 2 4" xfId="3432"/>
    <cellStyle name="Currency 11 4 5 2 2 4 2" xfId="3433"/>
    <cellStyle name="Currency 11 4 5 2 2 4 2 2" xfId="3434"/>
    <cellStyle name="Currency 11 4 5 2 2 4 3" xfId="3435"/>
    <cellStyle name="Currency 11 4 5 2 2 5" xfId="3436"/>
    <cellStyle name="Currency 11 4 5 2 2 5 2" xfId="3437"/>
    <cellStyle name="Currency 11 4 5 2 2 6" xfId="3438"/>
    <cellStyle name="Currency 11 4 5 2 3" xfId="3439"/>
    <cellStyle name="Currency 11 4 5 2 3 2" xfId="3440"/>
    <cellStyle name="Currency 11 4 5 2 3 2 2" xfId="3441"/>
    <cellStyle name="Currency 11 4 5 2 3 2 2 2" xfId="3442"/>
    <cellStyle name="Currency 11 4 5 2 3 2 2 2 2" xfId="3443"/>
    <cellStyle name="Currency 11 4 5 2 3 2 2 3" xfId="3444"/>
    <cellStyle name="Currency 11 4 5 2 3 2 3" xfId="3445"/>
    <cellStyle name="Currency 11 4 5 2 3 2 3 2" xfId="3446"/>
    <cellStyle name="Currency 11 4 5 2 3 2 3 2 2" xfId="3447"/>
    <cellStyle name="Currency 11 4 5 2 3 2 3 3" xfId="3448"/>
    <cellStyle name="Currency 11 4 5 2 3 2 4" xfId="3449"/>
    <cellStyle name="Currency 11 4 5 2 3 2 4 2" xfId="3450"/>
    <cellStyle name="Currency 11 4 5 2 3 2 5" xfId="3451"/>
    <cellStyle name="Currency 11 4 5 2 3 3" xfId="3452"/>
    <cellStyle name="Currency 11 4 5 2 3 3 2" xfId="3453"/>
    <cellStyle name="Currency 11 4 5 2 3 3 2 2" xfId="3454"/>
    <cellStyle name="Currency 11 4 5 2 3 3 3" xfId="3455"/>
    <cellStyle name="Currency 11 4 5 2 3 4" xfId="3456"/>
    <cellStyle name="Currency 11 4 5 2 3 4 2" xfId="3457"/>
    <cellStyle name="Currency 11 4 5 2 3 4 2 2" xfId="3458"/>
    <cellStyle name="Currency 11 4 5 2 3 4 3" xfId="3459"/>
    <cellStyle name="Currency 11 4 5 2 3 5" xfId="3460"/>
    <cellStyle name="Currency 11 4 5 2 3 5 2" xfId="3461"/>
    <cellStyle name="Currency 11 4 5 2 3 6" xfId="3462"/>
    <cellStyle name="Currency 11 4 5 2 4" xfId="3463"/>
    <cellStyle name="Currency 11 4 5 2 4 2" xfId="3464"/>
    <cellStyle name="Currency 11 4 5 2 4 2 2" xfId="3465"/>
    <cellStyle name="Currency 11 4 5 2 4 2 2 2" xfId="3466"/>
    <cellStyle name="Currency 11 4 5 2 4 2 3" xfId="3467"/>
    <cellStyle name="Currency 11 4 5 2 4 3" xfId="3468"/>
    <cellStyle name="Currency 11 4 5 2 4 3 2" xfId="3469"/>
    <cellStyle name="Currency 11 4 5 2 4 3 2 2" xfId="3470"/>
    <cellStyle name="Currency 11 4 5 2 4 3 3" xfId="3471"/>
    <cellStyle name="Currency 11 4 5 2 4 4" xfId="3472"/>
    <cellStyle name="Currency 11 4 5 2 4 4 2" xfId="3473"/>
    <cellStyle name="Currency 11 4 5 2 4 5" xfId="3474"/>
    <cellStyle name="Currency 11 4 5 2 5" xfId="3475"/>
    <cellStyle name="Currency 11 4 5 2 5 2" xfId="3476"/>
    <cellStyle name="Currency 11 4 5 2 5 2 2" xfId="3477"/>
    <cellStyle name="Currency 11 4 5 2 5 3" xfId="3478"/>
    <cellStyle name="Currency 11 4 5 2 6" xfId="3479"/>
    <cellStyle name="Currency 11 4 5 2 6 2" xfId="3480"/>
    <cellStyle name="Currency 11 4 5 2 6 2 2" xfId="3481"/>
    <cellStyle name="Currency 11 4 5 2 6 3" xfId="3482"/>
    <cellStyle name="Currency 11 4 5 2 7" xfId="3483"/>
    <cellStyle name="Currency 11 4 5 2 7 2" xfId="3484"/>
    <cellStyle name="Currency 11 4 5 2 8" xfId="3485"/>
    <cellStyle name="Currency 11 4 5 3" xfId="3486"/>
    <cellStyle name="Currency 11 4 5 3 2" xfId="3487"/>
    <cellStyle name="Currency 11 4 5 3 2 2" xfId="3488"/>
    <cellStyle name="Currency 11 4 5 3 2 2 2" xfId="3489"/>
    <cellStyle name="Currency 11 4 5 3 2 2 2 2" xfId="3490"/>
    <cellStyle name="Currency 11 4 5 3 2 2 3" xfId="3491"/>
    <cellStyle name="Currency 11 4 5 3 2 3" xfId="3492"/>
    <cellStyle name="Currency 11 4 5 3 2 3 2" xfId="3493"/>
    <cellStyle name="Currency 11 4 5 3 2 3 2 2" xfId="3494"/>
    <cellStyle name="Currency 11 4 5 3 2 3 3" xfId="3495"/>
    <cellStyle name="Currency 11 4 5 3 2 4" xfId="3496"/>
    <cellStyle name="Currency 11 4 5 3 2 4 2" xfId="3497"/>
    <cellStyle name="Currency 11 4 5 3 2 5" xfId="3498"/>
    <cellStyle name="Currency 11 4 5 3 3" xfId="3499"/>
    <cellStyle name="Currency 11 4 5 3 3 2" xfId="3500"/>
    <cellStyle name="Currency 11 4 5 3 3 2 2" xfId="3501"/>
    <cellStyle name="Currency 11 4 5 3 3 3" xfId="3502"/>
    <cellStyle name="Currency 11 4 5 3 4" xfId="3503"/>
    <cellStyle name="Currency 11 4 5 3 4 2" xfId="3504"/>
    <cellStyle name="Currency 11 4 5 3 4 2 2" xfId="3505"/>
    <cellStyle name="Currency 11 4 5 3 4 3" xfId="3506"/>
    <cellStyle name="Currency 11 4 5 3 5" xfId="3507"/>
    <cellStyle name="Currency 11 4 5 3 5 2" xfId="3508"/>
    <cellStyle name="Currency 11 4 5 3 6" xfId="3509"/>
    <cellStyle name="Currency 11 4 5 4" xfId="3510"/>
    <cellStyle name="Currency 11 4 5 4 2" xfId="3511"/>
    <cellStyle name="Currency 11 4 5 4 2 2" xfId="3512"/>
    <cellStyle name="Currency 11 4 5 4 2 2 2" xfId="3513"/>
    <cellStyle name="Currency 11 4 5 4 2 2 2 2" xfId="3514"/>
    <cellStyle name="Currency 11 4 5 4 2 2 3" xfId="3515"/>
    <cellStyle name="Currency 11 4 5 4 2 3" xfId="3516"/>
    <cellStyle name="Currency 11 4 5 4 2 3 2" xfId="3517"/>
    <cellStyle name="Currency 11 4 5 4 2 3 2 2" xfId="3518"/>
    <cellStyle name="Currency 11 4 5 4 2 3 3" xfId="3519"/>
    <cellStyle name="Currency 11 4 5 4 2 4" xfId="3520"/>
    <cellStyle name="Currency 11 4 5 4 2 4 2" xfId="3521"/>
    <cellStyle name="Currency 11 4 5 4 2 5" xfId="3522"/>
    <cellStyle name="Currency 11 4 5 4 3" xfId="3523"/>
    <cellStyle name="Currency 11 4 5 4 3 2" xfId="3524"/>
    <cellStyle name="Currency 11 4 5 4 3 2 2" xfId="3525"/>
    <cellStyle name="Currency 11 4 5 4 3 3" xfId="3526"/>
    <cellStyle name="Currency 11 4 5 4 4" xfId="3527"/>
    <cellStyle name="Currency 11 4 5 4 4 2" xfId="3528"/>
    <cellStyle name="Currency 11 4 5 4 4 2 2" xfId="3529"/>
    <cellStyle name="Currency 11 4 5 4 4 3" xfId="3530"/>
    <cellStyle name="Currency 11 4 5 4 5" xfId="3531"/>
    <cellStyle name="Currency 11 4 5 4 5 2" xfId="3532"/>
    <cellStyle name="Currency 11 4 5 4 6" xfId="3533"/>
    <cellStyle name="Currency 11 4 5 5" xfId="3534"/>
    <cellStyle name="Currency 11 4 5 5 2" xfId="3535"/>
    <cellStyle name="Currency 11 4 5 5 2 2" xfId="3536"/>
    <cellStyle name="Currency 11 4 5 5 2 2 2" xfId="3537"/>
    <cellStyle name="Currency 11 4 5 5 2 3" xfId="3538"/>
    <cellStyle name="Currency 11 4 5 5 3" xfId="3539"/>
    <cellStyle name="Currency 11 4 5 5 3 2" xfId="3540"/>
    <cellStyle name="Currency 11 4 5 5 3 2 2" xfId="3541"/>
    <cellStyle name="Currency 11 4 5 5 3 3" xfId="3542"/>
    <cellStyle name="Currency 11 4 5 5 4" xfId="3543"/>
    <cellStyle name="Currency 11 4 5 5 4 2" xfId="3544"/>
    <cellStyle name="Currency 11 4 5 5 5" xfId="3545"/>
    <cellStyle name="Currency 11 4 5 6" xfId="3546"/>
    <cellStyle name="Currency 11 4 5 6 2" xfId="3547"/>
    <cellStyle name="Currency 11 4 5 6 2 2" xfId="3548"/>
    <cellStyle name="Currency 11 4 5 6 3" xfId="3549"/>
    <cellStyle name="Currency 11 4 5 7" xfId="3550"/>
    <cellStyle name="Currency 11 4 5 7 2" xfId="3551"/>
    <cellStyle name="Currency 11 4 5 7 2 2" xfId="3552"/>
    <cellStyle name="Currency 11 4 5 7 3" xfId="3553"/>
    <cellStyle name="Currency 11 4 5 8" xfId="3554"/>
    <cellStyle name="Currency 11 4 5 8 2" xfId="3555"/>
    <cellStyle name="Currency 11 4 5 9" xfId="3556"/>
    <cellStyle name="Currency 11 4 6" xfId="3557"/>
    <cellStyle name="Currency 11 4 6 2" xfId="3558"/>
    <cellStyle name="Currency 11 4 6 2 2" xfId="3559"/>
    <cellStyle name="Currency 11 4 6 2 2 2" xfId="3560"/>
    <cellStyle name="Currency 11 4 6 2 2 2 2" xfId="3561"/>
    <cellStyle name="Currency 11 4 6 2 2 2 2 2" xfId="3562"/>
    <cellStyle name="Currency 11 4 6 2 2 2 2 2 2" xfId="3563"/>
    <cellStyle name="Currency 11 4 6 2 2 2 2 3" xfId="3564"/>
    <cellStyle name="Currency 11 4 6 2 2 2 3" xfId="3565"/>
    <cellStyle name="Currency 11 4 6 2 2 2 3 2" xfId="3566"/>
    <cellStyle name="Currency 11 4 6 2 2 2 3 2 2" xfId="3567"/>
    <cellStyle name="Currency 11 4 6 2 2 2 3 3" xfId="3568"/>
    <cellStyle name="Currency 11 4 6 2 2 2 4" xfId="3569"/>
    <cellStyle name="Currency 11 4 6 2 2 2 4 2" xfId="3570"/>
    <cellStyle name="Currency 11 4 6 2 2 2 5" xfId="3571"/>
    <cellStyle name="Currency 11 4 6 2 2 3" xfId="3572"/>
    <cellStyle name="Currency 11 4 6 2 2 3 2" xfId="3573"/>
    <cellStyle name="Currency 11 4 6 2 2 3 2 2" xfId="3574"/>
    <cellStyle name="Currency 11 4 6 2 2 3 3" xfId="3575"/>
    <cellStyle name="Currency 11 4 6 2 2 4" xfId="3576"/>
    <cellStyle name="Currency 11 4 6 2 2 4 2" xfId="3577"/>
    <cellStyle name="Currency 11 4 6 2 2 4 2 2" xfId="3578"/>
    <cellStyle name="Currency 11 4 6 2 2 4 3" xfId="3579"/>
    <cellStyle name="Currency 11 4 6 2 2 5" xfId="3580"/>
    <cellStyle name="Currency 11 4 6 2 2 5 2" xfId="3581"/>
    <cellStyle name="Currency 11 4 6 2 2 6" xfId="3582"/>
    <cellStyle name="Currency 11 4 6 2 3" xfId="3583"/>
    <cellStyle name="Currency 11 4 6 2 3 2" xfId="3584"/>
    <cellStyle name="Currency 11 4 6 2 3 2 2" xfId="3585"/>
    <cellStyle name="Currency 11 4 6 2 3 2 2 2" xfId="3586"/>
    <cellStyle name="Currency 11 4 6 2 3 2 2 2 2" xfId="3587"/>
    <cellStyle name="Currency 11 4 6 2 3 2 2 3" xfId="3588"/>
    <cellStyle name="Currency 11 4 6 2 3 2 3" xfId="3589"/>
    <cellStyle name="Currency 11 4 6 2 3 2 3 2" xfId="3590"/>
    <cellStyle name="Currency 11 4 6 2 3 2 3 2 2" xfId="3591"/>
    <cellStyle name="Currency 11 4 6 2 3 2 3 3" xfId="3592"/>
    <cellStyle name="Currency 11 4 6 2 3 2 4" xfId="3593"/>
    <cellStyle name="Currency 11 4 6 2 3 2 4 2" xfId="3594"/>
    <cellStyle name="Currency 11 4 6 2 3 2 5" xfId="3595"/>
    <cellStyle name="Currency 11 4 6 2 3 3" xfId="3596"/>
    <cellStyle name="Currency 11 4 6 2 3 3 2" xfId="3597"/>
    <cellStyle name="Currency 11 4 6 2 3 3 2 2" xfId="3598"/>
    <cellStyle name="Currency 11 4 6 2 3 3 3" xfId="3599"/>
    <cellStyle name="Currency 11 4 6 2 3 4" xfId="3600"/>
    <cellStyle name="Currency 11 4 6 2 3 4 2" xfId="3601"/>
    <cellStyle name="Currency 11 4 6 2 3 4 2 2" xfId="3602"/>
    <cellStyle name="Currency 11 4 6 2 3 4 3" xfId="3603"/>
    <cellStyle name="Currency 11 4 6 2 3 5" xfId="3604"/>
    <cellStyle name="Currency 11 4 6 2 3 5 2" xfId="3605"/>
    <cellStyle name="Currency 11 4 6 2 3 6" xfId="3606"/>
    <cellStyle name="Currency 11 4 6 2 4" xfId="3607"/>
    <cellStyle name="Currency 11 4 6 2 4 2" xfId="3608"/>
    <cellStyle name="Currency 11 4 6 2 4 2 2" xfId="3609"/>
    <cellStyle name="Currency 11 4 6 2 4 2 2 2" xfId="3610"/>
    <cellStyle name="Currency 11 4 6 2 4 2 3" xfId="3611"/>
    <cellStyle name="Currency 11 4 6 2 4 3" xfId="3612"/>
    <cellStyle name="Currency 11 4 6 2 4 3 2" xfId="3613"/>
    <cellStyle name="Currency 11 4 6 2 4 3 2 2" xfId="3614"/>
    <cellStyle name="Currency 11 4 6 2 4 3 3" xfId="3615"/>
    <cellStyle name="Currency 11 4 6 2 4 4" xfId="3616"/>
    <cellStyle name="Currency 11 4 6 2 4 4 2" xfId="3617"/>
    <cellStyle name="Currency 11 4 6 2 4 5" xfId="3618"/>
    <cellStyle name="Currency 11 4 6 2 5" xfId="3619"/>
    <cellStyle name="Currency 11 4 6 2 5 2" xfId="3620"/>
    <cellStyle name="Currency 11 4 6 2 5 2 2" xfId="3621"/>
    <cellStyle name="Currency 11 4 6 2 5 3" xfId="3622"/>
    <cellStyle name="Currency 11 4 6 2 6" xfId="3623"/>
    <cellStyle name="Currency 11 4 6 2 6 2" xfId="3624"/>
    <cellStyle name="Currency 11 4 6 2 6 2 2" xfId="3625"/>
    <cellStyle name="Currency 11 4 6 2 6 3" xfId="3626"/>
    <cellStyle name="Currency 11 4 6 2 7" xfId="3627"/>
    <cellStyle name="Currency 11 4 6 2 7 2" xfId="3628"/>
    <cellStyle name="Currency 11 4 6 2 8" xfId="3629"/>
    <cellStyle name="Currency 11 4 6 3" xfId="3630"/>
    <cellStyle name="Currency 11 4 6 3 2" xfId="3631"/>
    <cellStyle name="Currency 11 4 6 3 2 2" xfId="3632"/>
    <cellStyle name="Currency 11 4 6 3 2 2 2" xfId="3633"/>
    <cellStyle name="Currency 11 4 6 3 2 2 2 2" xfId="3634"/>
    <cellStyle name="Currency 11 4 6 3 2 2 3" xfId="3635"/>
    <cellStyle name="Currency 11 4 6 3 2 3" xfId="3636"/>
    <cellStyle name="Currency 11 4 6 3 2 3 2" xfId="3637"/>
    <cellStyle name="Currency 11 4 6 3 2 3 2 2" xfId="3638"/>
    <cellStyle name="Currency 11 4 6 3 2 3 3" xfId="3639"/>
    <cellStyle name="Currency 11 4 6 3 2 4" xfId="3640"/>
    <cellStyle name="Currency 11 4 6 3 2 4 2" xfId="3641"/>
    <cellStyle name="Currency 11 4 6 3 2 5" xfId="3642"/>
    <cellStyle name="Currency 11 4 6 3 3" xfId="3643"/>
    <cellStyle name="Currency 11 4 6 3 3 2" xfId="3644"/>
    <cellStyle name="Currency 11 4 6 3 3 2 2" xfId="3645"/>
    <cellStyle name="Currency 11 4 6 3 3 3" xfId="3646"/>
    <cellStyle name="Currency 11 4 6 3 4" xfId="3647"/>
    <cellStyle name="Currency 11 4 6 3 4 2" xfId="3648"/>
    <cellStyle name="Currency 11 4 6 3 4 2 2" xfId="3649"/>
    <cellStyle name="Currency 11 4 6 3 4 3" xfId="3650"/>
    <cellStyle name="Currency 11 4 6 3 5" xfId="3651"/>
    <cellStyle name="Currency 11 4 6 3 5 2" xfId="3652"/>
    <cellStyle name="Currency 11 4 6 3 6" xfId="3653"/>
    <cellStyle name="Currency 11 4 6 4" xfId="3654"/>
    <cellStyle name="Currency 11 4 6 4 2" xfId="3655"/>
    <cellStyle name="Currency 11 4 6 4 2 2" xfId="3656"/>
    <cellStyle name="Currency 11 4 6 4 2 2 2" xfId="3657"/>
    <cellStyle name="Currency 11 4 6 4 2 2 2 2" xfId="3658"/>
    <cellStyle name="Currency 11 4 6 4 2 2 3" xfId="3659"/>
    <cellStyle name="Currency 11 4 6 4 2 3" xfId="3660"/>
    <cellStyle name="Currency 11 4 6 4 2 3 2" xfId="3661"/>
    <cellStyle name="Currency 11 4 6 4 2 3 2 2" xfId="3662"/>
    <cellStyle name="Currency 11 4 6 4 2 3 3" xfId="3663"/>
    <cellStyle name="Currency 11 4 6 4 2 4" xfId="3664"/>
    <cellStyle name="Currency 11 4 6 4 2 4 2" xfId="3665"/>
    <cellStyle name="Currency 11 4 6 4 2 5" xfId="3666"/>
    <cellStyle name="Currency 11 4 6 4 3" xfId="3667"/>
    <cellStyle name="Currency 11 4 6 4 3 2" xfId="3668"/>
    <cellStyle name="Currency 11 4 6 4 3 2 2" xfId="3669"/>
    <cellStyle name="Currency 11 4 6 4 3 3" xfId="3670"/>
    <cellStyle name="Currency 11 4 6 4 4" xfId="3671"/>
    <cellStyle name="Currency 11 4 6 4 4 2" xfId="3672"/>
    <cellStyle name="Currency 11 4 6 4 4 2 2" xfId="3673"/>
    <cellStyle name="Currency 11 4 6 4 4 3" xfId="3674"/>
    <cellStyle name="Currency 11 4 6 4 5" xfId="3675"/>
    <cellStyle name="Currency 11 4 6 4 5 2" xfId="3676"/>
    <cellStyle name="Currency 11 4 6 4 6" xfId="3677"/>
    <cellStyle name="Currency 11 4 6 5" xfId="3678"/>
    <cellStyle name="Currency 11 4 6 5 2" xfId="3679"/>
    <cellStyle name="Currency 11 4 6 5 2 2" xfId="3680"/>
    <cellStyle name="Currency 11 4 6 5 2 2 2" xfId="3681"/>
    <cellStyle name="Currency 11 4 6 5 2 3" xfId="3682"/>
    <cellStyle name="Currency 11 4 6 5 3" xfId="3683"/>
    <cellStyle name="Currency 11 4 6 5 3 2" xfId="3684"/>
    <cellStyle name="Currency 11 4 6 5 3 2 2" xfId="3685"/>
    <cellStyle name="Currency 11 4 6 5 3 3" xfId="3686"/>
    <cellStyle name="Currency 11 4 6 5 4" xfId="3687"/>
    <cellStyle name="Currency 11 4 6 5 4 2" xfId="3688"/>
    <cellStyle name="Currency 11 4 6 5 5" xfId="3689"/>
    <cellStyle name="Currency 11 4 6 6" xfId="3690"/>
    <cellStyle name="Currency 11 4 6 6 2" xfId="3691"/>
    <cellStyle name="Currency 11 4 6 6 2 2" xfId="3692"/>
    <cellStyle name="Currency 11 4 6 6 3" xfId="3693"/>
    <cellStyle name="Currency 11 4 6 7" xfId="3694"/>
    <cellStyle name="Currency 11 4 6 7 2" xfId="3695"/>
    <cellStyle name="Currency 11 4 6 7 2 2" xfId="3696"/>
    <cellStyle name="Currency 11 4 6 7 3" xfId="3697"/>
    <cellStyle name="Currency 11 4 6 8" xfId="3698"/>
    <cellStyle name="Currency 11 4 6 8 2" xfId="3699"/>
    <cellStyle name="Currency 11 4 6 9" xfId="3700"/>
    <cellStyle name="Currency 11 4 7" xfId="3701"/>
    <cellStyle name="Currency 11 4 7 2" xfId="3702"/>
    <cellStyle name="Currency 11 4 7 2 2" xfId="3703"/>
    <cellStyle name="Currency 11 4 7 2 2 2" xfId="3704"/>
    <cellStyle name="Currency 11 4 7 2 2 2 2" xfId="3705"/>
    <cellStyle name="Currency 11 4 7 2 2 2 2 2" xfId="3706"/>
    <cellStyle name="Currency 11 4 7 2 2 2 3" xfId="3707"/>
    <cellStyle name="Currency 11 4 7 2 2 3" xfId="3708"/>
    <cellStyle name="Currency 11 4 7 2 2 3 2" xfId="3709"/>
    <cellStyle name="Currency 11 4 7 2 2 3 2 2" xfId="3710"/>
    <cellStyle name="Currency 11 4 7 2 2 3 3" xfId="3711"/>
    <cellStyle name="Currency 11 4 7 2 2 4" xfId="3712"/>
    <cellStyle name="Currency 11 4 7 2 2 4 2" xfId="3713"/>
    <cellStyle name="Currency 11 4 7 2 2 5" xfId="3714"/>
    <cellStyle name="Currency 11 4 7 2 3" xfId="3715"/>
    <cellStyle name="Currency 11 4 7 2 3 2" xfId="3716"/>
    <cellStyle name="Currency 11 4 7 2 3 2 2" xfId="3717"/>
    <cellStyle name="Currency 11 4 7 2 3 3" xfId="3718"/>
    <cellStyle name="Currency 11 4 7 2 4" xfId="3719"/>
    <cellStyle name="Currency 11 4 7 2 4 2" xfId="3720"/>
    <cellStyle name="Currency 11 4 7 2 4 2 2" xfId="3721"/>
    <cellStyle name="Currency 11 4 7 2 4 3" xfId="3722"/>
    <cellStyle name="Currency 11 4 7 2 5" xfId="3723"/>
    <cellStyle name="Currency 11 4 7 2 5 2" xfId="3724"/>
    <cellStyle name="Currency 11 4 7 2 6" xfId="3725"/>
    <cellStyle name="Currency 11 4 7 3" xfId="3726"/>
    <cellStyle name="Currency 11 4 7 3 2" xfId="3727"/>
    <cellStyle name="Currency 11 4 7 3 2 2" xfId="3728"/>
    <cellStyle name="Currency 11 4 7 3 2 2 2" xfId="3729"/>
    <cellStyle name="Currency 11 4 7 3 2 2 2 2" xfId="3730"/>
    <cellStyle name="Currency 11 4 7 3 2 2 3" xfId="3731"/>
    <cellStyle name="Currency 11 4 7 3 2 3" xfId="3732"/>
    <cellStyle name="Currency 11 4 7 3 2 3 2" xfId="3733"/>
    <cellStyle name="Currency 11 4 7 3 2 3 2 2" xfId="3734"/>
    <cellStyle name="Currency 11 4 7 3 2 3 3" xfId="3735"/>
    <cellStyle name="Currency 11 4 7 3 2 4" xfId="3736"/>
    <cellStyle name="Currency 11 4 7 3 2 4 2" xfId="3737"/>
    <cellStyle name="Currency 11 4 7 3 2 5" xfId="3738"/>
    <cellStyle name="Currency 11 4 7 3 3" xfId="3739"/>
    <cellStyle name="Currency 11 4 7 3 3 2" xfId="3740"/>
    <cellStyle name="Currency 11 4 7 3 3 2 2" xfId="3741"/>
    <cellStyle name="Currency 11 4 7 3 3 3" xfId="3742"/>
    <cellStyle name="Currency 11 4 7 3 4" xfId="3743"/>
    <cellStyle name="Currency 11 4 7 3 4 2" xfId="3744"/>
    <cellStyle name="Currency 11 4 7 3 4 2 2" xfId="3745"/>
    <cellStyle name="Currency 11 4 7 3 4 3" xfId="3746"/>
    <cellStyle name="Currency 11 4 7 3 5" xfId="3747"/>
    <cellStyle name="Currency 11 4 7 3 5 2" xfId="3748"/>
    <cellStyle name="Currency 11 4 7 3 6" xfId="3749"/>
    <cellStyle name="Currency 11 4 7 4" xfId="3750"/>
    <cellStyle name="Currency 11 4 7 4 2" xfId="3751"/>
    <cellStyle name="Currency 11 4 7 4 2 2" xfId="3752"/>
    <cellStyle name="Currency 11 4 7 4 2 2 2" xfId="3753"/>
    <cellStyle name="Currency 11 4 7 4 2 3" xfId="3754"/>
    <cellStyle name="Currency 11 4 7 4 3" xfId="3755"/>
    <cellStyle name="Currency 11 4 7 4 3 2" xfId="3756"/>
    <cellStyle name="Currency 11 4 7 4 3 2 2" xfId="3757"/>
    <cellStyle name="Currency 11 4 7 4 3 3" xfId="3758"/>
    <cellStyle name="Currency 11 4 7 4 4" xfId="3759"/>
    <cellStyle name="Currency 11 4 7 4 4 2" xfId="3760"/>
    <cellStyle name="Currency 11 4 7 4 5" xfId="3761"/>
    <cellStyle name="Currency 11 4 7 5" xfId="3762"/>
    <cellStyle name="Currency 11 4 7 5 2" xfId="3763"/>
    <cellStyle name="Currency 11 4 7 5 2 2" xfId="3764"/>
    <cellStyle name="Currency 11 4 7 5 3" xfId="3765"/>
    <cellStyle name="Currency 11 4 7 6" xfId="3766"/>
    <cellStyle name="Currency 11 4 7 6 2" xfId="3767"/>
    <cellStyle name="Currency 11 4 7 6 2 2" xfId="3768"/>
    <cellStyle name="Currency 11 4 7 6 3" xfId="3769"/>
    <cellStyle name="Currency 11 4 7 7" xfId="3770"/>
    <cellStyle name="Currency 11 4 7 7 2" xfId="3771"/>
    <cellStyle name="Currency 11 4 7 8" xfId="3772"/>
    <cellStyle name="Currency 11 4 8" xfId="3773"/>
    <cellStyle name="Currency 11 4 8 2" xfId="3774"/>
    <cellStyle name="Currency 11 4 8 2 2" xfId="3775"/>
    <cellStyle name="Currency 11 4 8 2 2 2" xfId="3776"/>
    <cellStyle name="Currency 11 4 8 2 2 2 2" xfId="3777"/>
    <cellStyle name="Currency 11 4 8 2 2 3" xfId="3778"/>
    <cellStyle name="Currency 11 4 8 2 3" xfId="3779"/>
    <cellStyle name="Currency 11 4 8 2 3 2" xfId="3780"/>
    <cellStyle name="Currency 11 4 8 2 3 2 2" xfId="3781"/>
    <cellStyle name="Currency 11 4 8 2 3 3" xfId="3782"/>
    <cellStyle name="Currency 11 4 8 2 4" xfId="3783"/>
    <cellStyle name="Currency 11 4 8 2 4 2" xfId="3784"/>
    <cellStyle name="Currency 11 4 8 2 5" xfId="3785"/>
    <cellStyle name="Currency 11 4 8 3" xfId="3786"/>
    <cellStyle name="Currency 11 4 8 3 2" xfId="3787"/>
    <cellStyle name="Currency 11 4 8 3 2 2" xfId="3788"/>
    <cellStyle name="Currency 11 4 8 3 3" xfId="3789"/>
    <cellStyle name="Currency 11 4 8 4" xfId="3790"/>
    <cellStyle name="Currency 11 4 8 4 2" xfId="3791"/>
    <cellStyle name="Currency 11 4 8 4 2 2" xfId="3792"/>
    <cellStyle name="Currency 11 4 8 4 3" xfId="3793"/>
    <cellStyle name="Currency 11 4 8 5" xfId="3794"/>
    <cellStyle name="Currency 11 4 8 5 2" xfId="3795"/>
    <cellStyle name="Currency 11 4 8 6" xfId="3796"/>
    <cellStyle name="Currency 11 4 9" xfId="3797"/>
    <cellStyle name="Currency 11 4 9 2" xfId="3798"/>
    <cellStyle name="Currency 11 4 9 2 2" xfId="3799"/>
    <cellStyle name="Currency 11 4 9 2 2 2" xfId="3800"/>
    <cellStyle name="Currency 11 4 9 2 2 2 2" xfId="3801"/>
    <cellStyle name="Currency 11 4 9 2 2 3" xfId="3802"/>
    <cellStyle name="Currency 11 4 9 2 3" xfId="3803"/>
    <cellStyle name="Currency 11 4 9 2 3 2" xfId="3804"/>
    <cellStyle name="Currency 11 4 9 2 3 2 2" xfId="3805"/>
    <cellStyle name="Currency 11 4 9 2 3 3" xfId="3806"/>
    <cellStyle name="Currency 11 4 9 2 4" xfId="3807"/>
    <cellStyle name="Currency 11 4 9 2 4 2" xfId="3808"/>
    <cellStyle name="Currency 11 4 9 2 5" xfId="3809"/>
    <cellStyle name="Currency 11 4 9 3" xfId="3810"/>
    <cellStyle name="Currency 11 4 9 3 2" xfId="3811"/>
    <cellStyle name="Currency 11 4 9 3 2 2" xfId="3812"/>
    <cellStyle name="Currency 11 4 9 3 3" xfId="3813"/>
    <cellStyle name="Currency 11 4 9 4" xfId="3814"/>
    <cellStyle name="Currency 11 4 9 4 2" xfId="3815"/>
    <cellStyle name="Currency 11 4 9 4 2 2" xfId="3816"/>
    <cellStyle name="Currency 11 4 9 4 3" xfId="3817"/>
    <cellStyle name="Currency 11 4 9 5" xfId="3818"/>
    <cellStyle name="Currency 11 4 9 5 2" xfId="3819"/>
    <cellStyle name="Currency 11 4 9 6" xfId="3820"/>
    <cellStyle name="Currency 11 5" xfId="3821"/>
    <cellStyle name="Currency 11 5 10" xfId="3822"/>
    <cellStyle name="Currency 11 5 10 2" xfId="3823"/>
    <cellStyle name="Currency 11 5 10 2 2" xfId="3824"/>
    <cellStyle name="Currency 11 5 10 2 2 2" xfId="3825"/>
    <cellStyle name="Currency 11 5 10 2 3" xfId="3826"/>
    <cellStyle name="Currency 11 5 10 3" xfId="3827"/>
    <cellStyle name="Currency 11 5 10 3 2" xfId="3828"/>
    <cellStyle name="Currency 11 5 10 3 2 2" xfId="3829"/>
    <cellStyle name="Currency 11 5 10 3 3" xfId="3830"/>
    <cellStyle name="Currency 11 5 10 4" xfId="3831"/>
    <cellStyle name="Currency 11 5 10 4 2" xfId="3832"/>
    <cellStyle name="Currency 11 5 10 5" xfId="3833"/>
    <cellStyle name="Currency 11 5 11" xfId="3834"/>
    <cellStyle name="Currency 11 5 11 2" xfId="3835"/>
    <cellStyle name="Currency 11 5 11 2 2" xfId="3836"/>
    <cellStyle name="Currency 11 5 11 3" xfId="3837"/>
    <cellStyle name="Currency 11 5 12" xfId="3838"/>
    <cellStyle name="Currency 11 5 12 2" xfId="3839"/>
    <cellStyle name="Currency 11 5 12 2 2" xfId="3840"/>
    <cellStyle name="Currency 11 5 12 3" xfId="3841"/>
    <cellStyle name="Currency 11 5 13" xfId="3842"/>
    <cellStyle name="Currency 11 5 13 2" xfId="3843"/>
    <cellStyle name="Currency 11 5 14" xfId="3844"/>
    <cellStyle name="Currency 11 5 15" xfId="3845"/>
    <cellStyle name="Currency 11 5 2" xfId="3846"/>
    <cellStyle name="Currency 11 5 2 2" xfId="3847"/>
    <cellStyle name="Currency 11 5 2 2 2" xfId="3848"/>
    <cellStyle name="Currency 11 5 2 2 2 2" xfId="3849"/>
    <cellStyle name="Currency 11 5 2 2 2 2 2" xfId="3850"/>
    <cellStyle name="Currency 11 5 2 2 2 2 2 2" xfId="3851"/>
    <cellStyle name="Currency 11 5 2 2 2 2 2 2 2" xfId="3852"/>
    <cellStyle name="Currency 11 5 2 2 2 2 2 3" xfId="3853"/>
    <cellStyle name="Currency 11 5 2 2 2 2 3" xfId="3854"/>
    <cellStyle name="Currency 11 5 2 2 2 2 3 2" xfId="3855"/>
    <cellStyle name="Currency 11 5 2 2 2 2 3 2 2" xfId="3856"/>
    <cellStyle name="Currency 11 5 2 2 2 2 3 3" xfId="3857"/>
    <cellStyle name="Currency 11 5 2 2 2 2 4" xfId="3858"/>
    <cellStyle name="Currency 11 5 2 2 2 2 4 2" xfId="3859"/>
    <cellStyle name="Currency 11 5 2 2 2 2 5" xfId="3860"/>
    <cellStyle name="Currency 11 5 2 2 2 3" xfId="3861"/>
    <cellStyle name="Currency 11 5 2 2 2 3 2" xfId="3862"/>
    <cellStyle name="Currency 11 5 2 2 2 3 2 2" xfId="3863"/>
    <cellStyle name="Currency 11 5 2 2 2 3 3" xfId="3864"/>
    <cellStyle name="Currency 11 5 2 2 2 4" xfId="3865"/>
    <cellStyle name="Currency 11 5 2 2 2 4 2" xfId="3866"/>
    <cellStyle name="Currency 11 5 2 2 2 4 2 2" xfId="3867"/>
    <cellStyle name="Currency 11 5 2 2 2 4 3" xfId="3868"/>
    <cellStyle name="Currency 11 5 2 2 2 5" xfId="3869"/>
    <cellStyle name="Currency 11 5 2 2 2 5 2" xfId="3870"/>
    <cellStyle name="Currency 11 5 2 2 2 6" xfId="3871"/>
    <cellStyle name="Currency 11 5 2 2 3" xfId="3872"/>
    <cellStyle name="Currency 11 5 2 2 3 2" xfId="3873"/>
    <cellStyle name="Currency 11 5 2 2 3 2 2" xfId="3874"/>
    <cellStyle name="Currency 11 5 2 2 3 2 2 2" xfId="3875"/>
    <cellStyle name="Currency 11 5 2 2 3 2 2 2 2" xfId="3876"/>
    <cellStyle name="Currency 11 5 2 2 3 2 2 3" xfId="3877"/>
    <cellStyle name="Currency 11 5 2 2 3 2 3" xfId="3878"/>
    <cellStyle name="Currency 11 5 2 2 3 2 3 2" xfId="3879"/>
    <cellStyle name="Currency 11 5 2 2 3 2 3 2 2" xfId="3880"/>
    <cellStyle name="Currency 11 5 2 2 3 2 3 3" xfId="3881"/>
    <cellStyle name="Currency 11 5 2 2 3 2 4" xfId="3882"/>
    <cellStyle name="Currency 11 5 2 2 3 2 4 2" xfId="3883"/>
    <cellStyle name="Currency 11 5 2 2 3 2 5" xfId="3884"/>
    <cellStyle name="Currency 11 5 2 2 3 3" xfId="3885"/>
    <cellStyle name="Currency 11 5 2 2 3 3 2" xfId="3886"/>
    <cellStyle name="Currency 11 5 2 2 3 3 2 2" xfId="3887"/>
    <cellStyle name="Currency 11 5 2 2 3 3 3" xfId="3888"/>
    <cellStyle name="Currency 11 5 2 2 3 4" xfId="3889"/>
    <cellStyle name="Currency 11 5 2 2 3 4 2" xfId="3890"/>
    <cellStyle name="Currency 11 5 2 2 3 4 2 2" xfId="3891"/>
    <cellStyle name="Currency 11 5 2 2 3 4 3" xfId="3892"/>
    <cellStyle name="Currency 11 5 2 2 3 5" xfId="3893"/>
    <cellStyle name="Currency 11 5 2 2 3 5 2" xfId="3894"/>
    <cellStyle name="Currency 11 5 2 2 3 6" xfId="3895"/>
    <cellStyle name="Currency 11 5 2 2 4" xfId="3896"/>
    <cellStyle name="Currency 11 5 2 2 4 2" xfId="3897"/>
    <cellStyle name="Currency 11 5 2 2 4 2 2" xfId="3898"/>
    <cellStyle name="Currency 11 5 2 2 4 2 2 2" xfId="3899"/>
    <cellStyle name="Currency 11 5 2 2 4 2 3" xfId="3900"/>
    <cellStyle name="Currency 11 5 2 2 4 3" xfId="3901"/>
    <cellStyle name="Currency 11 5 2 2 4 3 2" xfId="3902"/>
    <cellStyle name="Currency 11 5 2 2 4 3 2 2" xfId="3903"/>
    <cellStyle name="Currency 11 5 2 2 4 3 3" xfId="3904"/>
    <cellStyle name="Currency 11 5 2 2 4 4" xfId="3905"/>
    <cellStyle name="Currency 11 5 2 2 4 4 2" xfId="3906"/>
    <cellStyle name="Currency 11 5 2 2 4 5" xfId="3907"/>
    <cellStyle name="Currency 11 5 2 2 5" xfId="3908"/>
    <cellStyle name="Currency 11 5 2 2 5 2" xfId="3909"/>
    <cellStyle name="Currency 11 5 2 2 5 2 2" xfId="3910"/>
    <cellStyle name="Currency 11 5 2 2 5 3" xfId="3911"/>
    <cellStyle name="Currency 11 5 2 2 6" xfId="3912"/>
    <cellStyle name="Currency 11 5 2 2 6 2" xfId="3913"/>
    <cellStyle name="Currency 11 5 2 2 6 2 2" xfId="3914"/>
    <cellStyle name="Currency 11 5 2 2 6 3" xfId="3915"/>
    <cellStyle name="Currency 11 5 2 2 7" xfId="3916"/>
    <cellStyle name="Currency 11 5 2 2 7 2" xfId="3917"/>
    <cellStyle name="Currency 11 5 2 2 8" xfId="3918"/>
    <cellStyle name="Currency 11 5 2 3" xfId="3919"/>
    <cellStyle name="Currency 11 5 2 3 2" xfId="3920"/>
    <cellStyle name="Currency 11 5 2 3 2 2" xfId="3921"/>
    <cellStyle name="Currency 11 5 2 3 2 2 2" xfId="3922"/>
    <cellStyle name="Currency 11 5 2 3 2 2 2 2" xfId="3923"/>
    <cellStyle name="Currency 11 5 2 3 2 2 3" xfId="3924"/>
    <cellStyle name="Currency 11 5 2 3 2 3" xfId="3925"/>
    <cellStyle name="Currency 11 5 2 3 2 3 2" xfId="3926"/>
    <cellStyle name="Currency 11 5 2 3 2 3 2 2" xfId="3927"/>
    <cellStyle name="Currency 11 5 2 3 2 3 3" xfId="3928"/>
    <cellStyle name="Currency 11 5 2 3 2 4" xfId="3929"/>
    <cellStyle name="Currency 11 5 2 3 2 4 2" xfId="3930"/>
    <cellStyle name="Currency 11 5 2 3 2 5" xfId="3931"/>
    <cellStyle name="Currency 11 5 2 3 3" xfId="3932"/>
    <cellStyle name="Currency 11 5 2 3 3 2" xfId="3933"/>
    <cellStyle name="Currency 11 5 2 3 3 2 2" xfId="3934"/>
    <cellStyle name="Currency 11 5 2 3 3 3" xfId="3935"/>
    <cellStyle name="Currency 11 5 2 3 4" xfId="3936"/>
    <cellStyle name="Currency 11 5 2 3 4 2" xfId="3937"/>
    <cellStyle name="Currency 11 5 2 3 4 2 2" xfId="3938"/>
    <cellStyle name="Currency 11 5 2 3 4 3" xfId="3939"/>
    <cellStyle name="Currency 11 5 2 3 5" xfId="3940"/>
    <cellStyle name="Currency 11 5 2 3 5 2" xfId="3941"/>
    <cellStyle name="Currency 11 5 2 3 6" xfId="3942"/>
    <cellStyle name="Currency 11 5 2 4" xfId="3943"/>
    <cellStyle name="Currency 11 5 2 4 2" xfId="3944"/>
    <cellStyle name="Currency 11 5 2 4 2 2" xfId="3945"/>
    <cellStyle name="Currency 11 5 2 4 2 2 2" xfId="3946"/>
    <cellStyle name="Currency 11 5 2 4 2 2 2 2" xfId="3947"/>
    <cellStyle name="Currency 11 5 2 4 2 2 3" xfId="3948"/>
    <cellStyle name="Currency 11 5 2 4 2 3" xfId="3949"/>
    <cellStyle name="Currency 11 5 2 4 2 3 2" xfId="3950"/>
    <cellStyle name="Currency 11 5 2 4 2 3 2 2" xfId="3951"/>
    <cellStyle name="Currency 11 5 2 4 2 3 3" xfId="3952"/>
    <cellStyle name="Currency 11 5 2 4 2 4" xfId="3953"/>
    <cellStyle name="Currency 11 5 2 4 2 4 2" xfId="3954"/>
    <cellStyle name="Currency 11 5 2 4 2 5" xfId="3955"/>
    <cellStyle name="Currency 11 5 2 4 3" xfId="3956"/>
    <cellStyle name="Currency 11 5 2 4 3 2" xfId="3957"/>
    <cellStyle name="Currency 11 5 2 4 3 2 2" xfId="3958"/>
    <cellStyle name="Currency 11 5 2 4 3 3" xfId="3959"/>
    <cellStyle name="Currency 11 5 2 4 4" xfId="3960"/>
    <cellStyle name="Currency 11 5 2 4 4 2" xfId="3961"/>
    <cellStyle name="Currency 11 5 2 4 4 2 2" xfId="3962"/>
    <cellStyle name="Currency 11 5 2 4 4 3" xfId="3963"/>
    <cellStyle name="Currency 11 5 2 4 5" xfId="3964"/>
    <cellStyle name="Currency 11 5 2 4 5 2" xfId="3965"/>
    <cellStyle name="Currency 11 5 2 4 6" xfId="3966"/>
    <cellStyle name="Currency 11 5 2 5" xfId="3967"/>
    <cellStyle name="Currency 11 5 2 5 2" xfId="3968"/>
    <cellStyle name="Currency 11 5 2 5 2 2" xfId="3969"/>
    <cellStyle name="Currency 11 5 2 5 2 2 2" xfId="3970"/>
    <cellStyle name="Currency 11 5 2 5 2 3" xfId="3971"/>
    <cellStyle name="Currency 11 5 2 5 3" xfId="3972"/>
    <cellStyle name="Currency 11 5 2 5 3 2" xfId="3973"/>
    <cellStyle name="Currency 11 5 2 5 3 2 2" xfId="3974"/>
    <cellStyle name="Currency 11 5 2 5 3 3" xfId="3975"/>
    <cellStyle name="Currency 11 5 2 5 4" xfId="3976"/>
    <cellStyle name="Currency 11 5 2 5 4 2" xfId="3977"/>
    <cellStyle name="Currency 11 5 2 5 5" xfId="3978"/>
    <cellStyle name="Currency 11 5 2 6" xfId="3979"/>
    <cellStyle name="Currency 11 5 2 6 2" xfId="3980"/>
    <cellStyle name="Currency 11 5 2 6 2 2" xfId="3981"/>
    <cellStyle name="Currency 11 5 2 6 3" xfId="3982"/>
    <cellStyle name="Currency 11 5 2 7" xfId="3983"/>
    <cellStyle name="Currency 11 5 2 7 2" xfId="3984"/>
    <cellStyle name="Currency 11 5 2 7 2 2" xfId="3985"/>
    <cellStyle name="Currency 11 5 2 7 3" xfId="3986"/>
    <cellStyle name="Currency 11 5 2 8" xfId="3987"/>
    <cellStyle name="Currency 11 5 2 8 2" xfId="3988"/>
    <cellStyle name="Currency 11 5 2 9" xfId="3989"/>
    <cellStyle name="Currency 11 5 3" xfId="3990"/>
    <cellStyle name="Currency 11 5 3 2" xfId="3991"/>
    <cellStyle name="Currency 11 5 3 2 2" xfId="3992"/>
    <cellStyle name="Currency 11 5 3 2 2 2" xfId="3993"/>
    <cellStyle name="Currency 11 5 3 2 2 2 2" xfId="3994"/>
    <cellStyle name="Currency 11 5 3 2 2 2 2 2" xfId="3995"/>
    <cellStyle name="Currency 11 5 3 2 2 2 2 2 2" xfId="3996"/>
    <cellStyle name="Currency 11 5 3 2 2 2 2 3" xfId="3997"/>
    <cellStyle name="Currency 11 5 3 2 2 2 3" xfId="3998"/>
    <cellStyle name="Currency 11 5 3 2 2 2 3 2" xfId="3999"/>
    <cellStyle name="Currency 11 5 3 2 2 2 3 2 2" xfId="4000"/>
    <cellStyle name="Currency 11 5 3 2 2 2 3 3" xfId="4001"/>
    <cellStyle name="Currency 11 5 3 2 2 2 4" xfId="4002"/>
    <cellStyle name="Currency 11 5 3 2 2 2 4 2" xfId="4003"/>
    <cellStyle name="Currency 11 5 3 2 2 2 5" xfId="4004"/>
    <cellStyle name="Currency 11 5 3 2 2 3" xfId="4005"/>
    <cellStyle name="Currency 11 5 3 2 2 3 2" xfId="4006"/>
    <cellStyle name="Currency 11 5 3 2 2 3 2 2" xfId="4007"/>
    <cellStyle name="Currency 11 5 3 2 2 3 3" xfId="4008"/>
    <cellStyle name="Currency 11 5 3 2 2 4" xfId="4009"/>
    <cellStyle name="Currency 11 5 3 2 2 4 2" xfId="4010"/>
    <cellStyle name="Currency 11 5 3 2 2 4 2 2" xfId="4011"/>
    <cellStyle name="Currency 11 5 3 2 2 4 3" xfId="4012"/>
    <cellStyle name="Currency 11 5 3 2 2 5" xfId="4013"/>
    <cellStyle name="Currency 11 5 3 2 2 5 2" xfId="4014"/>
    <cellStyle name="Currency 11 5 3 2 2 6" xfId="4015"/>
    <cellStyle name="Currency 11 5 3 2 3" xfId="4016"/>
    <cellStyle name="Currency 11 5 3 2 3 2" xfId="4017"/>
    <cellStyle name="Currency 11 5 3 2 3 2 2" xfId="4018"/>
    <cellStyle name="Currency 11 5 3 2 3 2 2 2" xfId="4019"/>
    <cellStyle name="Currency 11 5 3 2 3 2 2 2 2" xfId="4020"/>
    <cellStyle name="Currency 11 5 3 2 3 2 2 3" xfId="4021"/>
    <cellStyle name="Currency 11 5 3 2 3 2 3" xfId="4022"/>
    <cellStyle name="Currency 11 5 3 2 3 2 3 2" xfId="4023"/>
    <cellStyle name="Currency 11 5 3 2 3 2 3 2 2" xfId="4024"/>
    <cellStyle name="Currency 11 5 3 2 3 2 3 3" xfId="4025"/>
    <cellStyle name="Currency 11 5 3 2 3 2 4" xfId="4026"/>
    <cellStyle name="Currency 11 5 3 2 3 2 4 2" xfId="4027"/>
    <cellStyle name="Currency 11 5 3 2 3 2 5" xfId="4028"/>
    <cellStyle name="Currency 11 5 3 2 3 3" xfId="4029"/>
    <cellStyle name="Currency 11 5 3 2 3 3 2" xfId="4030"/>
    <cellStyle name="Currency 11 5 3 2 3 3 2 2" xfId="4031"/>
    <cellStyle name="Currency 11 5 3 2 3 3 3" xfId="4032"/>
    <cellStyle name="Currency 11 5 3 2 3 4" xfId="4033"/>
    <cellStyle name="Currency 11 5 3 2 3 4 2" xfId="4034"/>
    <cellStyle name="Currency 11 5 3 2 3 4 2 2" xfId="4035"/>
    <cellStyle name="Currency 11 5 3 2 3 4 3" xfId="4036"/>
    <cellStyle name="Currency 11 5 3 2 3 5" xfId="4037"/>
    <cellStyle name="Currency 11 5 3 2 3 5 2" xfId="4038"/>
    <cellStyle name="Currency 11 5 3 2 3 6" xfId="4039"/>
    <cellStyle name="Currency 11 5 3 2 4" xfId="4040"/>
    <cellStyle name="Currency 11 5 3 2 4 2" xfId="4041"/>
    <cellStyle name="Currency 11 5 3 2 4 2 2" xfId="4042"/>
    <cellStyle name="Currency 11 5 3 2 4 2 2 2" xfId="4043"/>
    <cellStyle name="Currency 11 5 3 2 4 2 3" xfId="4044"/>
    <cellStyle name="Currency 11 5 3 2 4 3" xfId="4045"/>
    <cellStyle name="Currency 11 5 3 2 4 3 2" xfId="4046"/>
    <cellStyle name="Currency 11 5 3 2 4 3 2 2" xfId="4047"/>
    <cellStyle name="Currency 11 5 3 2 4 3 3" xfId="4048"/>
    <cellStyle name="Currency 11 5 3 2 4 4" xfId="4049"/>
    <cellStyle name="Currency 11 5 3 2 4 4 2" xfId="4050"/>
    <cellStyle name="Currency 11 5 3 2 4 5" xfId="4051"/>
    <cellStyle name="Currency 11 5 3 2 5" xfId="4052"/>
    <cellStyle name="Currency 11 5 3 2 5 2" xfId="4053"/>
    <cellStyle name="Currency 11 5 3 2 5 2 2" xfId="4054"/>
    <cellStyle name="Currency 11 5 3 2 5 3" xfId="4055"/>
    <cellStyle name="Currency 11 5 3 2 6" xfId="4056"/>
    <cellStyle name="Currency 11 5 3 2 6 2" xfId="4057"/>
    <cellStyle name="Currency 11 5 3 2 6 2 2" xfId="4058"/>
    <cellStyle name="Currency 11 5 3 2 6 3" xfId="4059"/>
    <cellStyle name="Currency 11 5 3 2 7" xfId="4060"/>
    <cellStyle name="Currency 11 5 3 2 7 2" xfId="4061"/>
    <cellStyle name="Currency 11 5 3 2 8" xfId="4062"/>
    <cellStyle name="Currency 11 5 3 3" xfId="4063"/>
    <cellStyle name="Currency 11 5 3 3 2" xfId="4064"/>
    <cellStyle name="Currency 11 5 3 3 2 2" xfId="4065"/>
    <cellStyle name="Currency 11 5 3 3 2 2 2" xfId="4066"/>
    <cellStyle name="Currency 11 5 3 3 2 2 2 2" xfId="4067"/>
    <cellStyle name="Currency 11 5 3 3 2 2 3" xfId="4068"/>
    <cellStyle name="Currency 11 5 3 3 2 3" xfId="4069"/>
    <cellStyle name="Currency 11 5 3 3 2 3 2" xfId="4070"/>
    <cellStyle name="Currency 11 5 3 3 2 3 2 2" xfId="4071"/>
    <cellStyle name="Currency 11 5 3 3 2 3 3" xfId="4072"/>
    <cellStyle name="Currency 11 5 3 3 2 4" xfId="4073"/>
    <cellStyle name="Currency 11 5 3 3 2 4 2" xfId="4074"/>
    <cellStyle name="Currency 11 5 3 3 2 5" xfId="4075"/>
    <cellStyle name="Currency 11 5 3 3 3" xfId="4076"/>
    <cellStyle name="Currency 11 5 3 3 3 2" xfId="4077"/>
    <cellStyle name="Currency 11 5 3 3 3 2 2" xfId="4078"/>
    <cellStyle name="Currency 11 5 3 3 3 3" xfId="4079"/>
    <cellStyle name="Currency 11 5 3 3 4" xfId="4080"/>
    <cellStyle name="Currency 11 5 3 3 4 2" xfId="4081"/>
    <cellStyle name="Currency 11 5 3 3 4 2 2" xfId="4082"/>
    <cellStyle name="Currency 11 5 3 3 4 3" xfId="4083"/>
    <cellStyle name="Currency 11 5 3 3 5" xfId="4084"/>
    <cellStyle name="Currency 11 5 3 3 5 2" xfId="4085"/>
    <cellStyle name="Currency 11 5 3 3 6" xfId="4086"/>
    <cellStyle name="Currency 11 5 3 4" xfId="4087"/>
    <cellStyle name="Currency 11 5 3 4 2" xfId="4088"/>
    <cellStyle name="Currency 11 5 3 4 2 2" xfId="4089"/>
    <cellStyle name="Currency 11 5 3 4 2 2 2" xfId="4090"/>
    <cellStyle name="Currency 11 5 3 4 2 2 2 2" xfId="4091"/>
    <cellStyle name="Currency 11 5 3 4 2 2 3" xfId="4092"/>
    <cellStyle name="Currency 11 5 3 4 2 3" xfId="4093"/>
    <cellStyle name="Currency 11 5 3 4 2 3 2" xfId="4094"/>
    <cellStyle name="Currency 11 5 3 4 2 3 2 2" xfId="4095"/>
    <cellStyle name="Currency 11 5 3 4 2 3 3" xfId="4096"/>
    <cellStyle name="Currency 11 5 3 4 2 4" xfId="4097"/>
    <cellStyle name="Currency 11 5 3 4 2 4 2" xfId="4098"/>
    <cellStyle name="Currency 11 5 3 4 2 5" xfId="4099"/>
    <cellStyle name="Currency 11 5 3 4 3" xfId="4100"/>
    <cellStyle name="Currency 11 5 3 4 3 2" xfId="4101"/>
    <cellStyle name="Currency 11 5 3 4 3 2 2" xfId="4102"/>
    <cellStyle name="Currency 11 5 3 4 3 3" xfId="4103"/>
    <cellStyle name="Currency 11 5 3 4 4" xfId="4104"/>
    <cellStyle name="Currency 11 5 3 4 4 2" xfId="4105"/>
    <cellStyle name="Currency 11 5 3 4 4 2 2" xfId="4106"/>
    <cellStyle name="Currency 11 5 3 4 4 3" xfId="4107"/>
    <cellStyle name="Currency 11 5 3 4 5" xfId="4108"/>
    <cellStyle name="Currency 11 5 3 4 5 2" xfId="4109"/>
    <cellStyle name="Currency 11 5 3 4 6" xfId="4110"/>
    <cellStyle name="Currency 11 5 3 5" xfId="4111"/>
    <cellStyle name="Currency 11 5 3 5 2" xfId="4112"/>
    <cellStyle name="Currency 11 5 3 5 2 2" xfId="4113"/>
    <cellStyle name="Currency 11 5 3 5 2 2 2" xfId="4114"/>
    <cellStyle name="Currency 11 5 3 5 2 3" xfId="4115"/>
    <cellStyle name="Currency 11 5 3 5 3" xfId="4116"/>
    <cellStyle name="Currency 11 5 3 5 3 2" xfId="4117"/>
    <cellStyle name="Currency 11 5 3 5 3 2 2" xfId="4118"/>
    <cellStyle name="Currency 11 5 3 5 3 3" xfId="4119"/>
    <cellStyle name="Currency 11 5 3 5 4" xfId="4120"/>
    <cellStyle name="Currency 11 5 3 5 4 2" xfId="4121"/>
    <cellStyle name="Currency 11 5 3 5 5" xfId="4122"/>
    <cellStyle name="Currency 11 5 3 6" xfId="4123"/>
    <cellStyle name="Currency 11 5 3 6 2" xfId="4124"/>
    <cellStyle name="Currency 11 5 3 6 2 2" xfId="4125"/>
    <cellStyle name="Currency 11 5 3 6 3" xfId="4126"/>
    <cellStyle name="Currency 11 5 3 7" xfId="4127"/>
    <cellStyle name="Currency 11 5 3 7 2" xfId="4128"/>
    <cellStyle name="Currency 11 5 3 7 2 2" xfId="4129"/>
    <cellStyle name="Currency 11 5 3 7 3" xfId="4130"/>
    <cellStyle name="Currency 11 5 3 8" xfId="4131"/>
    <cellStyle name="Currency 11 5 3 8 2" xfId="4132"/>
    <cellStyle name="Currency 11 5 3 9" xfId="4133"/>
    <cellStyle name="Currency 11 5 4" xfId="4134"/>
    <cellStyle name="Currency 11 5 4 2" xfId="4135"/>
    <cellStyle name="Currency 11 5 4 2 2" xfId="4136"/>
    <cellStyle name="Currency 11 5 4 2 2 2" xfId="4137"/>
    <cellStyle name="Currency 11 5 4 2 2 2 2" xfId="4138"/>
    <cellStyle name="Currency 11 5 4 2 2 2 2 2" xfId="4139"/>
    <cellStyle name="Currency 11 5 4 2 2 2 2 2 2" xfId="4140"/>
    <cellStyle name="Currency 11 5 4 2 2 2 2 3" xfId="4141"/>
    <cellStyle name="Currency 11 5 4 2 2 2 3" xfId="4142"/>
    <cellStyle name="Currency 11 5 4 2 2 2 3 2" xfId="4143"/>
    <cellStyle name="Currency 11 5 4 2 2 2 3 2 2" xfId="4144"/>
    <cellStyle name="Currency 11 5 4 2 2 2 3 3" xfId="4145"/>
    <cellStyle name="Currency 11 5 4 2 2 2 4" xfId="4146"/>
    <cellStyle name="Currency 11 5 4 2 2 2 4 2" xfId="4147"/>
    <cellStyle name="Currency 11 5 4 2 2 2 5" xfId="4148"/>
    <cellStyle name="Currency 11 5 4 2 2 3" xfId="4149"/>
    <cellStyle name="Currency 11 5 4 2 2 3 2" xfId="4150"/>
    <cellStyle name="Currency 11 5 4 2 2 3 2 2" xfId="4151"/>
    <cellStyle name="Currency 11 5 4 2 2 3 3" xfId="4152"/>
    <cellStyle name="Currency 11 5 4 2 2 4" xfId="4153"/>
    <cellStyle name="Currency 11 5 4 2 2 4 2" xfId="4154"/>
    <cellStyle name="Currency 11 5 4 2 2 4 2 2" xfId="4155"/>
    <cellStyle name="Currency 11 5 4 2 2 4 3" xfId="4156"/>
    <cellStyle name="Currency 11 5 4 2 2 5" xfId="4157"/>
    <cellStyle name="Currency 11 5 4 2 2 5 2" xfId="4158"/>
    <cellStyle name="Currency 11 5 4 2 2 6" xfId="4159"/>
    <cellStyle name="Currency 11 5 4 2 3" xfId="4160"/>
    <cellStyle name="Currency 11 5 4 2 3 2" xfId="4161"/>
    <cellStyle name="Currency 11 5 4 2 3 2 2" xfId="4162"/>
    <cellStyle name="Currency 11 5 4 2 3 2 2 2" xfId="4163"/>
    <cellStyle name="Currency 11 5 4 2 3 2 2 2 2" xfId="4164"/>
    <cellStyle name="Currency 11 5 4 2 3 2 2 3" xfId="4165"/>
    <cellStyle name="Currency 11 5 4 2 3 2 3" xfId="4166"/>
    <cellStyle name="Currency 11 5 4 2 3 2 3 2" xfId="4167"/>
    <cellStyle name="Currency 11 5 4 2 3 2 3 2 2" xfId="4168"/>
    <cellStyle name="Currency 11 5 4 2 3 2 3 3" xfId="4169"/>
    <cellStyle name="Currency 11 5 4 2 3 2 4" xfId="4170"/>
    <cellStyle name="Currency 11 5 4 2 3 2 4 2" xfId="4171"/>
    <cellStyle name="Currency 11 5 4 2 3 2 5" xfId="4172"/>
    <cellStyle name="Currency 11 5 4 2 3 3" xfId="4173"/>
    <cellStyle name="Currency 11 5 4 2 3 3 2" xfId="4174"/>
    <cellStyle name="Currency 11 5 4 2 3 3 2 2" xfId="4175"/>
    <cellStyle name="Currency 11 5 4 2 3 3 3" xfId="4176"/>
    <cellStyle name="Currency 11 5 4 2 3 4" xfId="4177"/>
    <cellStyle name="Currency 11 5 4 2 3 4 2" xfId="4178"/>
    <cellStyle name="Currency 11 5 4 2 3 4 2 2" xfId="4179"/>
    <cellStyle name="Currency 11 5 4 2 3 4 3" xfId="4180"/>
    <cellStyle name="Currency 11 5 4 2 3 5" xfId="4181"/>
    <cellStyle name="Currency 11 5 4 2 3 5 2" xfId="4182"/>
    <cellStyle name="Currency 11 5 4 2 3 6" xfId="4183"/>
    <cellStyle name="Currency 11 5 4 2 4" xfId="4184"/>
    <cellStyle name="Currency 11 5 4 2 4 2" xfId="4185"/>
    <cellStyle name="Currency 11 5 4 2 4 2 2" xfId="4186"/>
    <cellStyle name="Currency 11 5 4 2 4 2 2 2" xfId="4187"/>
    <cellStyle name="Currency 11 5 4 2 4 2 3" xfId="4188"/>
    <cellStyle name="Currency 11 5 4 2 4 3" xfId="4189"/>
    <cellStyle name="Currency 11 5 4 2 4 3 2" xfId="4190"/>
    <cellStyle name="Currency 11 5 4 2 4 3 2 2" xfId="4191"/>
    <cellStyle name="Currency 11 5 4 2 4 3 3" xfId="4192"/>
    <cellStyle name="Currency 11 5 4 2 4 4" xfId="4193"/>
    <cellStyle name="Currency 11 5 4 2 4 4 2" xfId="4194"/>
    <cellStyle name="Currency 11 5 4 2 4 5" xfId="4195"/>
    <cellStyle name="Currency 11 5 4 2 5" xfId="4196"/>
    <cellStyle name="Currency 11 5 4 2 5 2" xfId="4197"/>
    <cellStyle name="Currency 11 5 4 2 5 2 2" xfId="4198"/>
    <cellStyle name="Currency 11 5 4 2 5 3" xfId="4199"/>
    <cellStyle name="Currency 11 5 4 2 6" xfId="4200"/>
    <cellStyle name="Currency 11 5 4 2 6 2" xfId="4201"/>
    <cellStyle name="Currency 11 5 4 2 6 2 2" xfId="4202"/>
    <cellStyle name="Currency 11 5 4 2 6 3" xfId="4203"/>
    <cellStyle name="Currency 11 5 4 2 7" xfId="4204"/>
    <cellStyle name="Currency 11 5 4 2 7 2" xfId="4205"/>
    <cellStyle name="Currency 11 5 4 2 8" xfId="4206"/>
    <cellStyle name="Currency 11 5 4 3" xfId="4207"/>
    <cellStyle name="Currency 11 5 4 3 2" xfId="4208"/>
    <cellStyle name="Currency 11 5 4 3 2 2" xfId="4209"/>
    <cellStyle name="Currency 11 5 4 3 2 2 2" xfId="4210"/>
    <cellStyle name="Currency 11 5 4 3 2 2 2 2" xfId="4211"/>
    <cellStyle name="Currency 11 5 4 3 2 2 3" xfId="4212"/>
    <cellStyle name="Currency 11 5 4 3 2 3" xfId="4213"/>
    <cellStyle name="Currency 11 5 4 3 2 3 2" xfId="4214"/>
    <cellStyle name="Currency 11 5 4 3 2 3 2 2" xfId="4215"/>
    <cellStyle name="Currency 11 5 4 3 2 3 3" xfId="4216"/>
    <cellStyle name="Currency 11 5 4 3 2 4" xfId="4217"/>
    <cellStyle name="Currency 11 5 4 3 2 4 2" xfId="4218"/>
    <cellStyle name="Currency 11 5 4 3 2 5" xfId="4219"/>
    <cellStyle name="Currency 11 5 4 3 3" xfId="4220"/>
    <cellStyle name="Currency 11 5 4 3 3 2" xfId="4221"/>
    <cellStyle name="Currency 11 5 4 3 3 2 2" xfId="4222"/>
    <cellStyle name="Currency 11 5 4 3 3 3" xfId="4223"/>
    <cellStyle name="Currency 11 5 4 3 4" xfId="4224"/>
    <cellStyle name="Currency 11 5 4 3 4 2" xfId="4225"/>
    <cellStyle name="Currency 11 5 4 3 4 2 2" xfId="4226"/>
    <cellStyle name="Currency 11 5 4 3 4 3" xfId="4227"/>
    <cellStyle name="Currency 11 5 4 3 5" xfId="4228"/>
    <cellStyle name="Currency 11 5 4 3 5 2" xfId="4229"/>
    <cellStyle name="Currency 11 5 4 3 6" xfId="4230"/>
    <cellStyle name="Currency 11 5 4 4" xfId="4231"/>
    <cellStyle name="Currency 11 5 4 4 2" xfId="4232"/>
    <cellStyle name="Currency 11 5 4 4 2 2" xfId="4233"/>
    <cellStyle name="Currency 11 5 4 4 2 2 2" xfId="4234"/>
    <cellStyle name="Currency 11 5 4 4 2 2 2 2" xfId="4235"/>
    <cellStyle name="Currency 11 5 4 4 2 2 3" xfId="4236"/>
    <cellStyle name="Currency 11 5 4 4 2 3" xfId="4237"/>
    <cellStyle name="Currency 11 5 4 4 2 3 2" xfId="4238"/>
    <cellStyle name="Currency 11 5 4 4 2 3 2 2" xfId="4239"/>
    <cellStyle name="Currency 11 5 4 4 2 3 3" xfId="4240"/>
    <cellStyle name="Currency 11 5 4 4 2 4" xfId="4241"/>
    <cellStyle name="Currency 11 5 4 4 2 4 2" xfId="4242"/>
    <cellStyle name="Currency 11 5 4 4 2 5" xfId="4243"/>
    <cellStyle name="Currency 11 5 4 4 3" xfId="4244"/>
    <cellStyle name="Currency 11 5 4 4 3 2" xfId="4245"/>
    <cellStyle name="Currency 11 5 4 4 3 2 2" xfId="4246"/>
    <cellStyle name="Currency 11 5 4 4 3 3" xfId="4247"/>
    <cellStyle name="Currency 11 5 4 4 4" xfId="4248"/>
    <cellStyle name="Currency 11 5 4 4 4 2" xfId="4249"/>
    <cellStyle name="Currency 11 5 4 4 4 2 2" xfId="4250"/>
    <cellStyle name="Currency 11 5 4 4 4 3" xfId="4251"/>
    <cellStyle name="Currency 11 5 4 4 5" xfId="4252"/>
    <cellStyle name="Currency 11 5 4 4 5 2" xfId="4253"/>
    <cellStyle name="Currency 11 5 4 4 6" xfId="4254"/>
    <cellStyle name="Currency 11 5 4 5" xfId="4255"/>
    <cellStyle name="Currency 11 5 4 5 2" xfId="4256"/>
    <cellStyle name="Currency 11 5 4 5 2 2" xfId="4257"/>
    <cellStyle name="Currency 11 5 4 5 2 2 2" xfId="4258"/>
    <cellStyle name="Currency 11 5 4 5 2 3" xfId="4259"/>
    <cellStyle name="Currency 11 5 4 5 3" xfId="4260"/>
    <cellStyle name="Currency 11 5 4 5 3 2" xfId="4261"/>
    <cellStyle name="Currency 11 5 4 5 3 2 2" xfId="4262"/>
    <cellStyle name="Currency 11 5 4 5 3 3" xfId="4263"/>
    <cellStyle name="Currency 11 5 4 5 4" xfId="4264"/>
    <cellStyle name="Currency 11 5 4 5 4 2" xfId="4265"/>
    <cellStyle name="Currency 11 5 4 5 5" xfId="4266"/>
    <cellStyle name="Currency 11 5 4 6" xfId="4267"/>
    <cellStyle name="Currency 11 5 4 6 2" xfId="4268"/>
    <cellStyle name="Currency 11 5 4 6 2 2" xfId="4269"/>
    <cellStyle name="Currency 11 5 4 6 3" xfId="4270"/>
    <cellStyle name="Currency 11 5 4 7" xfId="4271"/>
    <cellStyle name="Currency 11 5 4 7 2" xfId="4272"/>
    <cellStyle name="Currency 11 5 4 7 2 2" xfId="4273"/>
    <cellStyle name="Currency 11 5 4 7 3" xfId="4274"/>
    <cellStyle name="Currency 11 5 4 8" xfId="4275"/>
    <cellStyle name="Currency 11 5 4 8 2" xfId="4276"/>
    <cellStyle name="Currency 11 5 4 9" xfId="4277"/>
    <cellStyle name="Currency 11 5 5" xfId="4278"/>
    <cellStyle name="Currency 11 5 5 2" xfId="4279"/>
    <cellStyle name="Currency 11 5 5 2 2" xfId="4280"/>
    <cellStyle name="Currency 11 5 5 2 2 2" xfId="4281"/>
    <cellStyle name="Currency 11 5 5 2 2 2 2" xfId="4282"/>
    <cellStyle name="Currency 11 5 5 2 2 2 2 2" xfId="4283"/>
    <cellStyle name="Currency 11 5 5 2 2 2 2 2 2" xfId="4284"/>
    <cellStyle name="Currency 11 5 5 2 2 2 2 3" xfId="4285"/>
    <cellStyle name="Currency 11 5 5 2 2 2 3" xfId="4286"/>
    <cellStyle name="Currency 11 5 5 2 2 2 3 2" xfId="4287"/>
    <cellStyle name="Currency 11 5 5 2 2 2 3 2 2" xfId="4288"/>
    <cellStyle name="Currency 11 5 5 2 2 2 3 3" xfId="4289"/>
    <cellStyle name="Currency 11 5 5 2 2 2 4" xfId="4290"/>
    <cellStyle name="Currency 11 5 5 2 2 2 4 2" xfId="4291"/>
    <cellStyle name="Currency 11 5 5 2 2 2 5" xfId="4292"/>
    <cellStyle name="Currency 11 5 5 2 2 3" xfId="4293"/>
    <cellStyle name="Currency 11 5 5 2 2 3 2" xfId="4294"/>
    <cellStyle name="Currency 11 5 5 2 2 3 2 2" xfId="4295"/>
    <cellStyle name="Currency 11 5 5 2 2 3 3" xfId="4296"/>
    <cellStyle name="Currency 11 5 5 2 2 4" xfId="4297"/>
    <cellStyle name="Currency 11 5 5 2 2 4 2" xfId="4298"/>
    <cellStyle name="Currency 11 5 5 2 2 4 2 2" xfId="4299"/>
    <cellStyle name="Currency 11 5 5 2 2 4 3" xfId="4300"/>
    <cellStyle name="Currency 11 5 5 2 2 5" xfId="4301"/>
    <cellStyle name="Currency 11 5 5 2 2 5 2" xfId="4302"/>
    <cellStyle name="Currency 11 5 5 2 2 6" xfId="4303"/>
    <cellStyle name="Currency 11 5 5 2 3" xfId="4304"/>
    <cellStyle name="Currency 11 5 5 2 3 2" xfId="4305"/>
    <cellStyle name="Currency 11 5 5 2 3 2 2" xfId="4306"/>
    <cellStyle name="Currency 11 5 5 2 3 2 2 2" xfId="4307"/>
    <cellStyle name="Currency 11 5 5 2 3 2 2 2 2" xfId="4308"/>
    <cellStyle name="Currency 11 5 5 2 3 2 2 3" xfId="4309"/>
    <cellStyle name="Currency 11 5 5 2 3 2 3" xfId="4310"/>
    <cellStyle name="Currency 11 5 5 2 3 2 3 2" xfId="4311"/>
    <cellStyle name="Currency 11 5 5 2 3 2 3 2 2" xfId="4312"/>
    <cellStyle name="Currency 11 5 5 2 3 2 3 3" xfId="4313"/>
    <cellStyle name="Currency 11 5 5 2 3 2 4" xfId="4314"/>
    <cellStyle name="Currency 11 5 5 2 3 2 4 2" xfId="4315"/>
    <cellStyle name="Currency 11 5 5 2 3 2 5" xfId="4316"/>
    <cellStyle name="Currency 11 5 5 2 3 3" xfId="4317"/>
    <cellStyle name="Currency 11 5 5 2 3 3 2" xfId="4318"/>
    <cellStyle name="Currency 11 5 5 2 3 3 2 2" xfId="4319"/>
    <cellStyle name="Currency 11 5 5 2 3 3 3" xfId="4320"/>
    <cellStyle name="Currency 11 5 5 2 3 4" xfId="4321"/>
    <cellStyle name="Currency 11 5 5 2 3 4 2" xfId="4322"/>
    <cellStyle name="Currency 11 5 5 2 3 4 2 2" xfId="4323"/>
    <cellStyle name="Currency 11 5 5 2 3 4 3" xfId="4324"/>
    <cellStyle name="Currency 11 5 5 2 3 5" xfId="4325"/>
    <cellStyle name="Currency 11 5 5 2 3 5 2" xfId="4326"/>
    <cellStyle name="Currency 11 5 5 2 3 6" xfId="4327"/>
    <cellStyle name="Currency 11 5 5 2 4" xfId="4328"/>
    <cellStyle name="Currency 11 5 5 2 4 2" xfId="4329"/>
    <cellStyle name="Currency 11 5 5 2 4 2 2" xfId="4330"/>
    <cellStyle name="Currency 11 5 5 2 4 2 2 2" xfId="4331"/>
    <cellStyle name="Currency 11 5 5 2 4 2 3" xfId="4332"/>
    <cellStyle name="Currency 11 5 5 2 4 3" xfId="4333"/>
    <cellStyle name="Currency 11 5 5 2 4 3 2" xfId="4334"/>
    <cellStyle name="Currency 11 5 5 2 4 3 2 2" xfId="4335"/>
    <cellStyle name="Currency 11 5 5 2 4 3 3" xfId="4336"/>
    <cellStyle name="Currency 11 5 5 2 4 4" xfId="4337"/>
    <cellStyle name="Currency 11 5 5 2 4 4 2" xfId="4338"/>
    <cellStyle name="Currency 11 5 5 2 4 5" xfId="4339"/>
    <cellStyle name="Currency 11 5 5 2 5" xfId="4340"/>
    <cellStyle name="Currency 11 5 5 2 5 2" xfId="4341"/>
    <cellStyle name="Currency 11 5 5 2 5 2 2" xfId="4342"/>
    <cellStyle name="Currency 11 5 5 2 5 3" xfId="4343"/>
    <cellStyle name="Currency 11 5 5 2 6" xfId="4344"/>
    <cellStyle name="Currency 11 5 5 2 6 2" xfId="4345"/>
    <cellStyle name="Currency 11 5 5 2 6 2 2" xfId="4346"/>
    <cellStyle name="Currency 11 5 5 2 6 3" xfId="4347"/>
    <cellStyle name="Currency 11 5 5 2 7" xfId="4348"/>
    <cellStyle name="Currency 11 5 5 2 7 2" xfId="4349"/>
    <cellStyle name="Currency 11 5 5 2 8" xfId="4350"/>
    <cellStyle name="Currency 11 5 5 3" xfId="4351"/>
    <cellStyle name="Currency 11 5 5 3 2" xfId="4352"/>
    <cellStyle name="Currency 11 5 5 3 2 2" xfId="4353"/>
    <cellStyle name="Currency 11 5 5 3 2 2 2" xfId="4354"/>
    <cellStyle name="Currency 11 5 5 3 2 2 2 2" xfId="4355"/>
    <cellStyle name="Currency 11 5 5 3 2 2 3" xfId="4356"/>
    <cellStyle name="Currency 11 5 5 3 2 3" xfId="4357"/>
    <cellStyle name="Currency 11 5 5 3 2 3 2" xfId="4358"/>
    <cellStyle name="Currency 11 5 5 3 2 3 2 2" xfId="4359"/>
    <cellStyle name="Currency 11 5 5 3 2 3 3" xfId="4360"/>
    <cellStyle name="Currency 11 5 5 3 2 4" xfId="4361"/>
    <cellStyle name="Currency 11 5 5 3 2 4 2" xfId="4362"/>
    <cellStyle name="Currency 11 5 5 3 2 5" xfId="4363"/>
    <cellStyle name="Currency 11 5 5 3 3" xfId="4364"/>
    <cellStyle name="Currency 11 5 5 3 3 2" xfId="4365"/>
    <cellStyle name="Currency 11 5 5 3 3 2 2" xfId="4366"/>
    <cellStyle name="Currency 11 5 5 3 3 3" xfId="4367"/>
    <cellStyle name="Currency 11 5 5 3 4" xfId="4368"/>
    <cellStyle name="Currency 11 5 5 3 4 2" xfId="4369"/>
    <cellStyle name="Currency 11 5 5 3 4 2 2" xfId="4370"/>
    <cellStyle name="Currency 11 5 5 3 4 3" xfId="4371"/>
    <cellStyle name="Currency 11 5 5 3 5" xfId="4372"/>
    <cellStyle name="Currency 11 5 5 3 5 2" xfId="4373"/>
    <cellStyle name="Currency 11 5 5 3 6" xfId="4374"/>
    <cellStyle name="Currency 11 5 5 4" xfId="4375"/>
    <cellStyle name="Currency 11 5 5 4 2" xfId="4376"/>
    <cellStyle name="Currency 11 5 5 4 2 2" xfId="4377"/>
    <cellStyle name="Currency 11 5 5 4 2 2 2" xfId="4378"/>
    <cellStyle name="Currency 11 5 5 4 2 2 2 2" xfId="4379"/>
    <cellStyle name="Currency 11 5 5 4 2 2 3" xfId="4380"/>
    <cellStyle name="Currency 11 5 5 4 2 3" xfId="4381"/>
    <cellStyle name="Currency 11 5 5 4 2 3 2" xfId="4382"/>
    <cellStyle name="Currency 11 5 5 4 2 3 2 2" xfId="4383"/>
    <cellStyle name="Currency 11 5 5 4 2 3 3" xfId="4384"/>
    <cellStyle name="Currency 11 5 5 4 2 4" xfId="4385"/>
    <cellStyle name="Currency 11 5 5 4 2 4 2" xfId="4386"/>
    <cellStyle name="Currency 11 5 5 4 2 5" xfId="4387"/>
    <cellStyle name="Currency 11 5 5 4 3" xfId="4388"/>
    <cellStyle name="Currency 11 5 5 4 3 2" xfId="4389"/>
    <cellStyle name="Currency 11 5 5 4 3 2 2" xfId="4390"/>
    <cellStyle name="Currency 11 5 5 4 3 3" xfId="4391"/>
    <cellStyle name="Currency 11 5 5 4 4" xfId="4392"/>
    <cellStyle name="Currency 11 5 5 4 4 2" xfId="4393"/>
    <cellStyle name="Currency 11 5 5 4 4 2 2" xfId="4394"/>
    <cellStyle name="Currency 11 5 5 4 4 3" xfId="4395"/>
    <cellStyle name="Currency 11 5 5 4 5" xfId="4396"/>
    <cellStyle name="Currency 11 5 5 4 5 2" xfId="4397"/>
    <cellStyle name="Currency 11 5 5 4 6" xfId="4398"/>
    <cellStyle name="Currency 11 5 5 5" xfId="4399"/>
    <cellStyle name="Currency 11 5 5 5 2" xfId="4400"/>
    <cellStyle name="Currency 11 5 5 5 2 2" xfId="4401"/>
    <cellStyle name="Currency 11 5 5 5 2 2 2" xfId="4402"/>
    <cellStyle name="Currency 11 5 5 5 2 3" xfId="4403"/>
    <cellStyle name="Currency 11 5 5 5 3" xfId="4404"/>
    <cellStyle name="Currency 11 5 5 5 3 2" xfId="4405"/>
    <cellStyle name="Currency 11 5 5 5 3 2 2" xfId="4406"/>
    <cellStyle name="Currency 11 5 5 5 3 3" xfId="4407"/>
    <cellStyle name="Currency 11 5 5 5 4" xfId="4408"/>
    <cellStyle name="Currency 11 5 5 5 4 2" xfId="4409"/>
    <cellStyle name="Currency 11 5 5 5 5" xfId="4410"/>
    <cellStyle name="Currency 11 5 5 6" xfId="4411"/>
    <cellStyle name="Currency 11 5 5 6 2" xfId="4412"/>
    <cellStyle name="Currency 11 5 5 6 2 2" xfId="4413"/>
    <cellStyle name="Currency 11 5 5 6 3" xfId="4414"/>
    <cellStyle name="Currency 11 5 5 7" xfId="4415"/>
    <cellStyle name="Currency 11 5 5 7 2" xfId="4416"/>
    <cellStyle name="Currency 11 5 5 7 2 2" xfId="4417"/>
    <cellStyle name="Currency 11 5 5 7 3" xfId="4418"/>
    <cellStyle name="Currency 11 5 5 8" xfId="4419"/>
    <cellStyle name="Currency 11 5 5 8 2" xfId="4420"/>
    <cellStyle name="Currency 11 5 5 9" xfId="4421"/>
    <cellStyle name="Currency 11 5 6" xfId="4422"/>
    <cellStyle name="Currency 11 5 6 2" xfId="4423"/>
    <cellStyle name="Currency 11 5 6 2 2" xfId="4424"/>
    <cellStyle name="Currency 11 5 6 2 2 2" xfId="4425"/>
    <cellStyle name="Currency 11 5 6 2 2 2 2" xfId="4426"/>
    <cellStyle name="Currency 11 5 6 2 2 2 2 2" xfId="4427"/>
    <cellStyle name="Currency 11 5 6 2 2 2 2 2 2" xfId="4428"/>
    <cellStyle name="Currency 11 5 6 2 2 2 2 3" xfId="4429"/>
    <cellStyle name="Currency 11 5 6 2 2 2 3" xfId="4430"/>
    <cellStyle name="Currency 11 5 6 2 2 2 3 2" xfId="4431"/>
    <cellStyle name="Currency 11 5 6 2 2 2 3 2 2" xfId="4432"/>
    <cellStyle name="Currency 11 5 6 2 2 2 3 3" xfId="4433"/>
    <cellStyle name="Currency 11 5 6 2 2 2 4" xfId="4434"/>
    <cellStyle name="Currency 11 5 6 2 2 2 4 2" xfId="4435"/>
    <cellStyle name="Currency 11 5 6 2 2 2 5" xfId="4436"/>
    <cellStyle name="Currency 11 5 6 2 2 3" xfId="4437"/>
    <cellStyle name="Currency 11 5 6 2 2 3 2" xfId="4438"/>
    <cellStyle name="Currency 11 5 6 2 2 3 2 2" xfId="4439"/>
    <cellStyle name="Currency 11 5 6 2 2 3 3" xfId="4440"/>
    <cellStyle name="Currency 11 5 6 2 2 4" xfId="4441"/>
    <cellStyle name="Currency 11 5 6 2 2 4 2" xfId="4442"/>
    <cellStyle name="Currency 11 5 6 2 2 4 2 2" xfId="4443"/>
    <cellStyle name="Currency 11 5 6 2 2 4 3" xfId="4444"/>
    <cellStyle name="Currency 11 5 6 2 2 5" xfId="4445"/>
    <cellStyle name="Currency 11 5 6 2 2 5 2" xfId="4446"/>
    <cellStyle name="Currency 11 5 6 2 2 6" xfId="4447"/>
    <cellStyle name="Currency 11 5 6 2 3" xfId="4448"/>
    <cellStyle name="Currency 11 5 6 2 3 2" xfId="4449"/>
    <cellStyle name="Currency 11 5 6 2 3 2 2" xfId="4450"/>
    <cellStyle name="Currency 11 5 6 2 3 2 2 2" xfId="4451"/>
    <cellStyle name="Currency 11 5 6 2 3 2 2 2 2" xfId="4452"/>
    <cellStyle name="Currency 11 5 6 2 3 2 2 3" xfId="4453"/>
    <cellStyle name="Currency 11 5 6 2 3 2 3" xfId="4454"/>
    <cellStyle name="Currency 11 5 6 2 3 2 3 2" xfId="4455"/>
    <cellStyle name="Currency 11 5 6 2 3 2 3 2 2" xfId="4456"/>
    <cellStyle name="Currency 11 5 6 2 3 2 3 3" xfId="4457"/>
    <cellStyle name="Currency 11 5 6 2 3 2 4" xfId="4458"/>
    <cellStyle name="Currency 11 5 6 2 3 2 4 2" xfId="4459"/>
    <cellStyle name="Currency 11 5 6 2 3 2 5" xfId="4460"/>
    <cellStyle name="Currency 11 5 6 2 3 3" xfId="4461"/>
    <cellStyle name="Currency 11 5 6 2 3 3 2" xfId="4462"/>
    <cellStyle name="Currency 11 5 6 2 3 3 2 2" xfId="4463"/>
    <cellStyle name="Currency 11 5 6 2 3 3 3" xfId="4464"/>
    <cellStyle name="Currency 11 5 6 2 3 4" xfId="4465"/>
    <cellStyle name="Currency 11 5 6 2 3 4 2" xfId="4466"/>
    <cellStyle name="Currency 11 5 6 2 3 4 2 2" xfId="4467"/>
    <cellStyle name="Currency 11 5 6 2 3 4 3" xfId="4468"/>
    <cellStyle name="Currency 11 5 6 2 3 5" xfId="4469"/>
    <cellStyle name="Currency 11 5 6 2 3 5 2" xfId="4470"/>
    <cellStyle name="Currency 11 5 6 2 3 6" xfId="4471"/>
    <cellStyle name="Currency 11 5 6 2 4" xfId="4472"/>
    <cellStyle name="Currency 11 5 6 2 4 2" xfId="4473"/>
    <cellStyle name="Currency 11 5 6 2 4 2 2" xfId="4474"/>
    <cellStyle name="Currency 11 5 6 2 4 2 2 2" xfId="4475"/>
    <cellStyle name="Currency 11 5 6 2 4 2 3" xfId="4476"/>
    <cellStyle name="Currency 11 5 6 2 4 3" xfId="4477"/>
    <cellStyle name="Currency 11 5 6 2 4 3 2" xfId="4478"/>
    <cellStyle name="Currency 11 5 6 2 4 3 2 2" xfId="4479"/>
    <cellStyle name="Currency 11 5 6 2 4 3 3" xfId="4480"/>
    <cellStyle name="Currency 11 5 6 2 4 4" xfId="4481"/>
    <cellStyle name="Currency 11 5 6 2 4 4 2" xfId="4482"/>
    <cellStyle name="Currency 11 5 6 2 4 5" xfId="4483"/>
    <cellStyle name="Currency 11 5 6 2 5" xfId="4484"/>
    <cellStyle name="Currency 11 5 6 2 5 2" xfId="4485"/>
    <cellStyle name="Currency 11 5 6 2 5 2 2" xfId="4486"/>
    <cellStyle name="Currency 11 5 6 2 5 3" xfId="4487"/>
    <cellStyle name="Currency 11 5 6 2 6" xfId="4488"/>
    <cellStyle name="Currency 11 5 6 2 6 2" xfId="4489"/>
    <cellStyle name="Currency 11 5 6 2 6 2 2" xfId="4490"/>
    <cellStyle name="Currency 11 5 6 2 6 3" xfId="4491"/>
    <cellStyle name="Currency 11 5 6 2 7" xfId="4492"/>
    <cellStyle name="Currency 11 5 6 2 7 2" xfId="4493"/>
    <cellStyle name="Currency 11 5 6 2 8" xfId="4494"/>
    <cellStyle name="Currency 11 5 6 3" xfId="4495"/>
    <cellStyle name="Currency 11 5 6 3 2" xfId="4496"/>
    <cellStyle name="Currency 11 5 6 3 2 2" xfId="4497"/>
    <cellStyle name="Currency 11 5 6 3 2 2 2" xfId="4498"/>
    <cellStyle name="Currency 11 5 6 3 2 2 2 2" xfId="4499"/>
    <cellStyle name="Currency 11 5 6 3 2 2 3" xfId="4500"/>
    <cellStyle name="Currency 11 5 6 3 2 3" xfId="4501"/>
    <cellStyle name="Currency 11 5 6 3 2 3 2" xfId="4502"/>
    <cellStyle name="Currency 11 5 6 3 2 3 2 2" xfId="4503"/>
    <cellStyle name="Currency 11 5 6 3 2 3 3" xfId="4504"/>
    <cellStyle name="Currency 11 5 6 3 2 4" xfId="4505"/>
    <cellStyle name="Currency 11 5 6 3 2 4 2" xfId="4506"/>
    <cellStyle name="Currency 11 5 6 3 2 5" xfId="4507"/>
    <cellStyle name="Currency 11 5 6 3 3" xfId="4508"/>
    <cellStyle name="Currency 11 5 6 3 3 2" xfId="4509"/>
    <cellStyle name="Currency 11 5 6 3 3 2 2" xfId="4510"/>
    <cellStyle name="Currency 11 5 6 3 3 3" xfId="4511"/>
    <cellStyle name="Currency 11 5 6 3 4" xfId="4512"/>
    <cellStyle name="Currency 11 5 6 3 4 2" xfId="4513"/>
    <cellStyle name="Currency 11 5 6 3 4 2 2" xfId="4514"/>
    <cellStyle name="Currency 11 5 6 3 4 3" xfId="4515"/>
    <cellStyle name="Currency 11 5 6 3 5" xfId="4516"/>
    <cellStyle name="Currency 11 5 6 3 5 2" xfId="4517"/>
    <cellStyle name="Currency 11 5 6 3 6" xfId="4518"/>
    <cellStyle name="Currency 11 5 6 4" xfId="4519"/>
    <cellStyle name="Currency 11 5 6 4 2" xfId="4520"/>
    <cellStyle name="Currency 11 5 6 4 2 2" xfId="4521"/>
    <cellStyle name="Currency 11 5 6 4 2 2 2" xfId="4522"/>
    <cellStyle name="Currency 11 5 6 4 2 2 2 2" xfId="4523"/>
    <cellStyle name="Currency 11 5 6 4 2 2 3" xfId="4524"/>
    <cellStyle name="Currency 11 5 6 4 2 3" xfId="4525"/>
    <cellStyle name="Currency 11 5 6 4 2 3 2" xfId="4526"/>
    <cellStyle name="Currency 11 5 6 4 2 3 2 2" xfId="4527"/>
    <cellStyle name="Currency 11 5 6 4 2 3 3" xfId="4528"/>
    <cellStyle name="Currency 11 5 6 4 2 4" xfId="4529"/>
    <cellStyle name="Currency 11 5 6 4 2 4 2" xfId="4530"/>
    <cellStyle name="Currency 11 5 6 4 2 5" xfId="4531"/>
    <cellStyle name="Currency 11 5 6 4 3" xfId="4532"/>
    <cellStyle name="Currency 11 5 6 4 3 2" xfId="4533"/>
    <cellStyle name="Currency 11 5 6 4 3 2 2" xfId="4534"/>
    <cellStyle name="Currency 11 5 6 4 3 3" xfId="4535"/>
    <cellStyle name="Currency 11 5 6 4 4" xfId="4536"/>
    <cellStyle name="Currency 11 5 6 4 4 2" xfId="4537"/>
    <cellStyle name="Currency 11 5 6 4 4 2 2" xfId="4538"/>
    <cellStyle name="Currency 11 5 6 4 4 3" xfId="4539"/>
    <cellStyle name="Currency 11 5 6 4 5" xfId="4540"/>
    <cellStyle name="Currency 11 5 6 4 5 2" xfId="4541"/>
    <cellStyle name="Currency 11 5 6 4 6" xfId="4542"/>
    <cellStyle name="Currency 11 5 6 5" xfId="4543"/>
    <cellStyle name="Currency 11 5 6 5 2" xfId="4544"/>
    <cellStyle name="Currency 11 5 6 5 2 2" xfId="4545"/>
    <cellStyle name="Currency 11 5 6 5 2 2 2" xfId="4546"/>
    <cellStyle name="Currency 11 5 6 5 2 3" xfId="4547"/>
    <cellStyle name="Currency 11 5 6 5 3" xfId="4548"/>
    <cellStyle name="Currency 11 5 6 5 3 2" xfId="4549"/>
    <cellStyle name="Currency 11 5 6 5 3 2 2" xfId="4550"/>
    <cellStyle name="Currency 11 5 6 5 3 3" xfId="4551"/>
    <cellStyle name="Currency 11 5 6 5 4" xfId="4552"/>
    <cellStyle name="Currency 11 5 6 5 4 2" xfId="4553"/>
    <cellStyle name="Currency 11 5 6 5 5" xfId="4554"/>
    <cellStyle name="Currency 11 5 6 6" xfId="4555"/>
    <cellStyle name="Currency 11 5 6 6 2" xfId="4556"/>
    <cellStyle name="Currency 11 5 6 6 2 2" xfId="4557"/>
    <cellStyle name="Currency 11 5 6 6 3" xfId="4558"/>
    <cellStyle name="Currency 11 5 6 7" xfId="4559"/>
    <cellStyle name="Currency 11 5 6 7 2" xfId="4560"/>
    <cellStyle name="Currency 11 5 6 7 2 2" xfId="4561"/>
    <cellStyle name="Currency 11 5 6 7 3" xfId="4562"/>
    <cellStyle name="Currency 11 5 6 8" xfId="4563"/>
    <cellStyle name="Currency 11 5 6 8 2" xfId="4564"/>
    <cellStyle name="Currency 11 5 6 9" xfId="4565"/>
    <cellStyle name="Currency 11 5 7" xfId="4566"/>
    <cellStyle name="Currency 11 5 7 2" xfId="4567"/>
    <cellStyle name="Currency 11 5 7 2 2" xfId="4568"/>
    <cellStyle name="Currency 11 5 7 2 2 2" xfId="4569"/>
    <cellStyle name="Currency 11 5 7 2 2 2 2" xfId="4570"/>
    <cellStyle name="Currency 11 5 7 2 2 2 2 2" xfId="4571"/>
    <cellStyle name="Currency 11 5 7 2 2 2 3" xfId="4572"/>
    <cellStyle name="Currency 11 5 7 2 2 3" xfId="4573"/>
    <cellStyle name="Currency 11 5 7 2 2 3 2" xfId="4574"/>
    <cellStyle name="Currency 11 5 7 2 2 3 2 2" xfId="4575"/>
    <cellStyle name="Currency 11 5 7 2 2 3 3" xfId="4576"/>
    <cellStyle name="Currency 11 5 7 2 2 4" xfId="4577"/>
    <cellStyle name="Currency 11 5 7 2 2 4 2" xfId="4578"/>
    <cellStyle name="Currency 11 5 7 2 2 5" xfId="4579"/>
    <cellStyle name="Currency 11 5 7 2 3" xfId="4580"/>
    <cellStyle name="Currency 11 5 7 2 3 2" xfId="4581"/>
    <cellStyle name="Currency 11 5 7 2 3 2 2" xfId="4582"/>
    <cellStyle name="Currency 11 5 7 2 3 3" xfId="4583"/>
    <cellStyle name="Currency 11 5 7 2 4" xfId="4584"/>
    <cellStyle name="Currency 11 5 7 2 4 2" xfId="4585"/>
    <cellStyle name="Currency 11 5 7 2 4 2 2" xfId="4586"/>
    <cellStyle name="Currency 11 5 7 2 4 3" xfId="4587"/>
    <cellStyle name="Currency 11 5 7 2 5" xfId="4588"/>
    <cellStyle name="Currency 11 5 7 2 5 2" xfId="4589"/>
    <cellStyle name="Currency 11 5 7 2 6" xfId="4590"/>
    <cellStyle name="Currency 11 5 7 3" xfId="4591"/>
    <cellStyle name="Currency 11 5 7 3 2" xfId="4592"/>
    <cellStyle name="Currency 11 5 7 3 2 2" xfId="4593"/>
    <cellStyle name="Currency 11 5 7 3 2 2 2" xfId="4594"/>
    <cellStyle name="Currency 11 5 7 3 2 2 2 2" xfId="4595"/>
    <cellStyle name="Currency 11 5 7 3 2 2 3" xfId="4596"/>
    <cellStyle name="Currency 11 5 7 3 2 3" xfId="4597"/>
    <cellStyle name="Currency 11 5 7 3 2 3 2" xfId="4598"/>
    <cellStyle name="Currency 11 5 7 3 2 3 2 2" xfId="4599"/>
    <cellStyle name="Currency 11 5 7 3 2 3 3" xfId="4600"/>
    <cellStyle name="Currency 11 5 7 3 2 4" xfId="4601"/>
    <cellStyle name="Currency 11 5 7 3 2 4 2" xfId="4602"/>
    <cellStyle name="Currency 11 5 7 3 2 5" xfId="4603"/>
    <cellStyle name="Currency 11 5 7 3 3" xfId="4604"/>
    <cellStyle name="Currency 11 5 7 3 3 2" xfId="4605"/>
    <cellStyle name="Currency 11 5 7 3 3 2 2" xfId="4606"/>
    <cellStyle name="Currency 11 5 7 3 3 3" xfId="4607"/>
    <cellStyle name="Currency 11 5 7 3 4" xfId="4608"/>
    <cellStyle name="Currency 11 5 7 3 4 2" xfId="4609"/>
    <cellStyle name="Currency 11 5 7 3 4 2 2" xfId="4610"/>
    <cellStyle name="Currency 11 5 7 3 4 3" xfId="4611"/>
    <cellStyle name="Currency 11 5 7 3 5" xfId="4612"/>
    <cellStyle name="Currency 11 5 7 3 5 2" xfId="4613"/>
    <cellStyle name="Currency 11 5 7 3 6" xfId="4614"/>
    <cellStyle name="Currency 11 5 7 4" xfId="4615"/>
    <cellStyle name="Currency 11 5 7 4 2" xfId="4616"/>
    <cellStyle name="Currency 11 5 7 4 2 2" xfId="4617"/>
    <cellStyle name="Currency 11 5 7 4 2 2 2" xfId="4618"/>
    <cellStyle name="Currency 11 5 7 4 2 3" xfId="4619"/>
    <cellStyle name="Currency 11 5 7 4 3" xfId="4620"/>
    <cellStyle name="Currency 11 5 7 4 3 2" xfId="4621"/>
    <cellStyle name="Currency 11 5 7 4 3 2 2" xfId="4622"/>
    <cellStyle name="Currency 11 5 7 4 3 3" xfId="4623"/>
    <cellStyle name="Currency 11 5 7 4 4" xfId="4624"/>
    <cellStyle name="Currency 11 5 7 4 4 2" xfId="4625"/>
    <cellStyle name="Currency 11 5 7 4 5" xfId="4626"/>
    <cellStyle name="Currency 11 5 7 5" xfId="4627"/>
    <cellStyle name="Currency 11 5 7 5 2" xfId="4628"/>
    <cellStyle name="Currency 11 5 7 5 2 2" xfId="4629"/>
    <cellStyle name="Currency 11 5 7 5 3" xfId="4630"/>
    <cellStyle name="Currency 11 5 7 6" xfId="4631"/>
    <cellStyle name="Currency 11 5 7 6 2" xfId="4632"/>
    <cellStyle name="Currency 11 5 7 6 2 2" xfId="4633"/>
    <cellStyle name="Currency 11 5 7 6 3" xfId="4634"/>
    <cellStyle name="Currency 11 5 7 7" xfId="4635"/>
    <cellStyle name="Currency 11 5 7 7 2" xfId="4636"/>
    <cellStyle name="Currency 11 5 7 8" xfId="4637"/>
    <cellStyle name="Currency 11 5 8" xfId="4638"/>
    <cellStyle name="Currency 11 5 8 2" xfId="4639"/>
    <cellStyle name="Currency 11 5 8 2 2" xfId="4640"/>
    <cellStyle name="Currency 11 5 8 2 2 2" xfId="4641"/>
    <cellStyle name="Currency 11 5 8 2 2 2 2" xfId="4642"/>
    <cellStyle name="Currency 11 5 8 2 2 3" xfId="4643"/>
    <cellStyle name="Currency 11 5 8 2 3" xfId="4644"/>
    <cellStyle name="Currency 11 5 8 2 3 2" xfId="4645"/>
    <cellStyle name="Currency 11 5 8 2 3 2 2" xfId="4646"/>
    <cellStyle name="Currency 11 5 8 2 3 3" xfId="4647"/>
    <cellStyle name="Currency 11 5 8 2 4" xfId="4648"/>
    <cellStyle name="Currency 11 5 8 2 4 2" xfId="4649"/>
    <cellStyle name="Currency 11 5 8 2 5" xfId="4650"/>
    <cellStyle name="Currency 11 5 8 3" xfId="4651"/>
    <cellStyle name="Currency 11 5 8 3 2" xfId="4652"/>
    <cellStyle name="Currency 11 5 8 3 2 2" xfId="4653"/>
    <cellStyle name="Currency 11 5 8 3 3" xfId="4654"/>
    <cellStyle name="Currency 11 5 8 4" xfId="4655"/>
    <cellStyle name="Currency 11 5 8 4 2" xfId="4656"/>
    <cellStyle name="Currency 11 5 8 4 2 2" xfId="4657"/>
    <cellStyle name="Currency 11 5 8 4 3" xfId="4658"/>
    <cellStyle name="Currency 11 5 8 5" xfId="4659"/>
    <cellStyle name="Currency 11 5 8 5 2" xfId="4660"/>
    <cellStyle name="Currency 11 5 8 6" xfId="4661"/>
    <cellStyle name="Currency 11 5 9" xfId="4662"/>
    <cellStyle name="Currency 11 5 9 2" xfId="4663"/>
    <cellStyle name="Currency 11 5 9 2 2" xfId="4664"/>
    <cellStyle name="Currency 11 5 9 2 2 2" xfId="4665"/>
    <cellStyle name="Currency 11 5 9 2 2 2 2" xfId="4666"/>
    <cellStyle name="Currency 11 5 9 2 2 3" xfId="4667"/>
    <cellStyle name="Currency 11 5 9 2 3" xfId="4668"/>
    <cellStyle name="Currency 11 5 9 2 3 2" xfId="4669"/>
    <cellStyle name="Currency 11 5 9 2 3 2 2" xfId="4670"/>
    <cellStyle name="Currency 11 5 9 2 3 3" xfId="4671"/>
    <cellStyle name="Currency 11 5 9 2 4" xfId="4672"/>
    <cellStyle name="Currency 11 5 9 2 4 2" xfId="4673"/>
    <cellStyle name="Currency 11 5 9 2 5" xfId="4674"/>
    <cellStyle name="Currency 11 5 9 3" xfId="4675"/>
    <cellStyle name="Currency 11 5 9 3 2" xfId="4676"/>
    <cellStyle name="Currency 11 5 9 3 2 2" xfId="4677"/>
    <cellStyle name="Currency 11 5 9 3 3" xfId="4678"/>
    <cellStyle name="Currency 11 5 9 4" xfId="4679"/>
    <cellStyle name="Currency 11 5 9 4 2" xfId="4680"/>
    <cellStyle name="Currency 11 5 9 4 2 2" xfId="4681"/>
    <cellStyle name="Currency 11 5 9 4 3" xfId="4682"/>
    <cellStyle name="Currency 11 5 9 5" xfId="4683"/>
    <cellStyle name="Currency 11 5 9 5 2" xfId="4684"/>
    <cellStyle name="Currency 11 5 9 6" xfId="4685"/>
    <cellStyle name="Currency 11 6" xfId="4686"/>
    <cellStyle name="Currency 11 6 10" xfId="4687"/>
    <cellStyle name="Currency 11 6 10 2" xfId="4688"/>
    <cellStyle name="Currency 11 6 10 2 2" xfId="4689"/>
    <cellStyle name="Currency 11 6 10 2 2 2" xfId="4690"/>
    <cellStyle name="Currency 11 6 10 2 3" xfId="4691"/>
    <cellStyle name="Currency 11 6 10 3" xfId="4692"/>
    <cellStyle name="Currency 11 6 10 3 2" xfId="4693"/>
    <cellStyle name="Currency 11 6 10 3 2 2" xfId="4694"/>
    <cellStyle name="Currency 11 6 10 3 3" xfId="4695"/>
    <cellStyle name="Currency 11 6 10 4" xfId="4696"/>
    <cellStyle name="Currency 11 6 10 4 2" xfId="4697"/>
    <cellStyle name="Currency 11 6 10 5" xfId="4698"/>
    <cellStyle name="Currency 11 6 11" xfId="4699"/>
    <cellStyle name="Currency 11 6 11 2" xfId="4700"/>
    <cellStyle name="Currency 11 6 11 2 2" xfId="4701"/>
    <cellStyle name="Currency 11 6 11 3" xfId="4702"/>
    <cellStyle name="Currency 11 6 12" xfId="4703"/>
    <cellStyle name="Currency 11 6 12 2" xfId="4704"/>
    <cellStyle name="Currency 11 6 12 2 2" xfId="4705"/>
    <cellStyle name="Currency 11 6 12 3" xfId="4706"/>
    <cellStyle name="Currency 11 6 13" xfId="4707"/>
    <cellStyle name="Currency 11 6 13 2" xfId="4708"/>
    <cellStyle name="Currency 11 6 14" xfId="4709"/>
    <cellStyle name="Currency 11 6 15" xfId="4710"/>
    <cellStyle name="Currency 11 6 2" xfId="4711"/>
    <cellStyle name="Currency 11 6 2 2" xfId="4712"/>
    <cellStyle name="Currency 11 6 2 2 2" xfId="4713"/>
    <cellStyle name="Currency 11 6 2 2 2 2" xfId="4714"/>
    <cellStyle name="Currency 11 6 2 2 2 2 2" xfId="4715"/>
    <cellStyle name="Currency 11 6 2 2 2 2 2 2" xfId="4716"/>
    <cellStyle name="Currency 11 6 2 2 2 2 2 2 2" xfId="4717"/>
    <cellStyle name="Currency 11 6 2 2 2 2 2 3" xfId="4718"/>
    <cellStyle name="Currency 11 6 2 2 2 2 3" xfId="4719"/>
    <cellStyle name="Currency 11 6 2 2 2 2 3 2" xfId="4720"/>
    <cellStyle name="Currency 11 6 2 2 2 2 3 2 2" xfId="4721"/>
    <cellStyle name="Currency 11 6 2 2 2 2 3 3" xfId="4722"/>
    <cellStyle name="Currency 11 6 2 2 2 2 4" xfId="4723"/>
    <cellStyle name="Currency 11 6 2 2 2 2 4 2" xfId="4724"/>
    <cellStyle name="Currency 11 6 2 2 2 2 5" xfId="4725"/>
    <cellStyle name="Currency 11 6 2 2 2 3" xfId="4726"/>
    <cellStyle name="Currency 11 6 2 2 2 3 2" xfId="4727"/>
    <cellStyle name="Currency 11 6 2 2 2 3 2 2" xfId="4728"/>
    <cellStyle name="Currency 11 6 2 2 2 3 3" xfId="4729"/>
    <cellStyle name="Currency 11 6 2 2 2 4" xfId="4730"/>
    <cellStyle name="Currency 11 6 2 2 2 4 2" xfId="4731"/>
    <cellStyle name="Currency 11 6 2 2 2 4 2 2" xfId="4732"/>
    <cellStyle name="Currency 11 6 2 2 2 4 3" xfId="4733"/>
    <cellStyle name="Currency 11 6 2 2 2 5" xfId="4734"/>
    <cellStyle name="Currency 11 6 2 2 2 5 2" xfId="4735"/>
    <cellStyle name="Currency 11 6 2 2 2 6" xfId="4736"/>
    <cellStyle name="Currency 11 6 2 2 3" xfId="4737"/>
    <cellStyle name="Currency 11 6 2 2 3 2" xfId="4738"/>
    <cellStyle name="Currency 11 6 2 2 3 2 2" xfId="4739"/>
    <cellStyle name="Currency 11 6 2 2 3 2 2 2" xfId="4740"/>
    <cellStyle name="Currency 11 6 2 2 3 2 2 2 2" xfId="4741"/>
    <cellStyle name="Currency 11 6 2 2 3 2 2 3" xfId="4742"/>
    <cellStyle name="Currency 11 6 2 2 3 2 3" xfId="4743"/>
    <cellStyle name="Currency 11 6 2 2 3 2 3 2" xfId="4744"/>
    <cellStyle name="Currency 11 6 2 2 3 2 3 2 2" xfId="4745"/>
    <cellStyle name="Currency 11 6 2 2 3 2 3 3" xfId="4746"/>
    <cellStyle name="Currency 11 6 2 2 3 2 4" xfId="4747"/>
    <cellStyle name="Currency 11 6 2 2 3 2 4 2" xfId="4748"/>
    <cellStyle name="Currency 11 6 2 2 3 2 5" xfId="4749"/>
    <cellStyle name="Currency 11 6 2 2 3 3" xfId="4750"/>
    <cellStyle name="Currency 11 6 2 2 3 3 2" xfId="4751"/>
    <cellStyle name="Currency 11 6 2 2 3 3 2 2" xfId="4752"/>
    <cellStyle name="Currency 11 6 2 2 3 3 3" xfId="4753"/>
    <cellStyle name="Currency 11 6 2 2 3 4" xfId="4754"/>
    <cellStyle name="Currency 11 6 2 2 3 4 2" xfId="4755"/>
    <cellStyle name="Currency 11 6 2 2 3 4 2 2" xfId="4756"/>
    <cellStyle name="Currency 11 6 2 2 3 4 3" xfId="4757"/>
    <cellStyle name="Currency 11 6 2 2 3 5" xfId="4758"/>
    <cellStyle name="Currency 11 6 2 2 3 5 2" xfId="4759"/>
    <cellStyle name="Currency 11 6 2 2 3 6" xfId="4760"/>
    <cellStyle name="Currency 11 6 2 2 4" xfId="4761"/>
    <cellStyle name="Currency 11 6 2 2 4 2" xfId="4762"/>
    <cellStyle name="Currency 11 6 2 2 4 2 2" xfId="4763"/>
    <cellStyle name="Currency 11 6 2 2 4 2 2 2" xfId="4764"/>
    <cellStyle name="Currency 11 6 2 2 4 2 3" xfId="4765"/>
    <cellStyle name="Currency 11 6 2 2 4 3" xfId="4766"/>
    <cellStyle name="Currency 11 6 2 2 4 3 2" xfId="4767"/>
    <cellStyle name="Currency 11 6 2 2 4 3 2 2" xfId="4768"/>
    <cellStyle name="Currency 11 6 2 2 4 3 3" xfId="4769"/>
    <cellStyle name="Currency 11 6 2 2 4 4" xfId="4770"/>
    <cellStyle name="Currency 11 6 2 2 4 4 2" xfId="4771"/>
    <cellStyle name="Currency 11 6 2 2 4 5" xfId="4772"/>
    <cellStyle name="Currency 11 6 2 2 5" xfId="4773"/>
    <cellStyle name="Currency 11 6 2 2 5 2" xfId="4774"/>
    <cellStyle name="Currency 11 6 2 2 5 2 2" xfId="4775"/>
    <cellStyle name="Currency 11 6 2 2 5 3" xfId="4776"/>
    <cellStyle name="Currency 11 6 2 2 6" xfId="4777"/>
    <cellStyle name="Currency 11 6 2 2 6 2" xfId="4778"/>
    <cellStyle name="Currency 11 6 2 2 6 2 2" xfId="4779"/>
    <cellStyle name="Currency 11 6 2 2 6 3" xfId="4780"/>
    <cellStyle name="Currency 11 6 2 2 7" xfId="4781"/>
    <cellStyle name="Currency 11 6 2 2 7 2" xfId="4782"/>
    <cellStyle name="Currency 11 6 2 2 8" xfId="4783"/>
    <cellStyle name="Currency 11 6 2 3" xfId="4784"/>
    <cellStyle name="Currency 11 6 2 3 2" xfId="4785"/>
    <cellStyle name="Currency 11 6 2 3 2 2" xfId="4786"/>
    <cellStyle name="Currency 11 6 2 3 2 2 2" xfId="4787"/>
    <cellStyle name="Currency 11 6 2 3 2 2 2 2" xfId="4788"/>
    <cellStyle name="Currency 11 6 2 3 2 2 3" xfId="4789"/>
    <cellStyle name="Currency 11 6 2 3 2 3" xfId="4790"/>
    <cellStyle name="Currency 11 6 2 3 2 3 2" xfId="4791"/>
    <cellStyle name="Currency 11 6 2 3 2 3 2 2" xfId="4792"/>
    <cellStyle name="Currency 11 6 2 3 2 3 3" xfId="4793"/>
    <cellStyle name="Currency 11 6 2 3 2 4" xfId="4794"/>
    <cellStyle name="Currency 11 6 2 3 2 4 2" xfId="4795"/>
    <cellStyle name="Currency 11 6 2 3 2 5" xfId="4796"/>
    <cellStyle name="Currency 11 6 2 3 3" xfId="4797"/>
    <cellStyle name="Currency 11 6 2 3 3 2" xfId="4798"/>
    <cellStyle name="Currency 11 6 2 3 3 2 2" xfId="4799"/>
    <cellStyle name="Currency 11 6 2 3 3 3" xfId="4800"/>
    <cellStyle name="Currency 11 6 2 3 4" xfId="4801"/>
    <cellStyle name="Currency 11 6 2 3 4 2" xfId="4802"/>
    <cellStyle name="Currency 11 6 2 3 4 2 2" xfId="4803"/>
    <cellStyle name="Currency 11 6 2 3 4 3" xfId="4804"/>
    <cellStyle name="Currency 11 6 2 3 5" xfId="4805"/>
    <cellStyle name="Currency 11 6 2 3 5 2" xfId="4806"/>
    <cellStyle name="Currency 11 6 2 3 6" xfId="4807"/>
    <cellStyle name="Currency 11 6 2 4" xfId="4808"/>
    <cellStyle name="Currency 11 6 2 4 2" xfId="4809"/>
    <cellStyle name="Currency 11 6 2 4 2 2" xfId="4810"/>
    <cellStyle name="Currency 11 6 2 4 2 2 2" xfId="4811"/>
    <cellStyle name="Currency 11 6 2 4 2 2 2 2" xfId="4812"/>
    <cellStyle name="Currency 11 6 2 4 2 2 3" xfId="4813"/>
    <cellStyle name="Currency 11 6 2 4 2 3" xfId="4814"/>
    <cellStyle name="Currency 11 6 2 4 2 3 2" xfId="4815"/>
    <cellStyle name="Currency 11 6 2 4 2 3 2 2" xfId="4816"/>
    <cellStyle name="Currency 11 6 2 4 2 3 3" xfId="4817"/>
    <cellStyle name="Currency 11 6 2 4 2 4" xfId="4818"/>
    <cellStyle name="Currency 11 6 2 4 2 4 2" xfId="4819"/>
    <cellStyle name="Currency 11 6 2 4 2 5" xfId="4820"/>
    <cellStyle name="Currency 11 6 2 4 3" xfId="4821"/>
    <cellStyle name="Currency 11 6 2 4 3 2" xfId="4822"/>
    <cellStyle name="Currency 11 6 2 4 3 2 2" xfId="4823"/>
    <cellStyle name="Currency 11 6 2 4 3 3" xfId="4824"/>
    <cellStyle name="Currency 11 6 2 4 4" xfId="4825"/>
    <cellStyle name="Currency 11 6 2 4 4 2" xfId="4826"/>
    <cellStyle name="Currency 11 6 2 4 4 2 2" xfId="4827"/>
    <cellStyle name="Currency 11 6 2 4 4 3" xfId="4828"/>
    <cellStyle name="Currency 11 6 2 4 5" xfId="4829"/>
    <cellStyle name="Currency 11 6 2 4 5 2" xfId="4830"/>
    <cellStyle name="Currency 11 6 2 4 6" xfId="4831"/>
    <cellStyle name="Currency 11 6 2 5" xfId="4832"/>
    <cellStyle name="Currency 11 6 2 5 2" xfId="4833"/>
    <cellStyle name="Currency 11 6 2 5 2 2" xfId="4834"/>
    <cellStyle name="Currency 11 6 2 5 2 2 2" xfId="4835"/>
    <cellStyle name="Currency 11 6 2 5 2 3" xfId="4836"/>
    <cellStyle name="Currency 11 6 2 5 3" xfId="4837"/>
    <cellStyle name="Currency 11 6 2 5 3 2" xfId="4838"/>
    <cellStyle name="Currency 11 6 2 5 3 2 2" xfId="4839"/>
    <cellStyle name="Currency 11 6 2 5 3 3" xfId="4840"/>
    <cellStyle name="Currency 11 6 2 5 4" xfId="4841"/>
    <cellStyle name="Currency 11 6 2 5 4 2" xfId="4842"/>
    <cellStyle name="Currency 11 6 2 5 5" xfId="4843"/>
    <cellStyle name="Currency 11 6 2 6" xfId="4844"/>
    <cellStyle name="Currency 11 6 2 6 2" xfId="4845"/>
    <cellStyle name="Currency 11 6 2 6 2 2" xfId="4846"/>
    <cellStyle name="Currency 11 6 2 6 3" xfId="4847"/>
    <cellStyle name="Currency 11 6 2 7" xfId="4848"/>
    <cellStyle name="Currency 11 6 2 7 2" xfId="4849"/>
    <cellStyle name="Currency 11 6 2 7 2 2" xfId="4850"/>
    <cellStyle name="Currency 11 6 2 7 3" xfId="4851"/>
    <cellStyle name="Currency 11 6 2 8" xfId="4852"/>
    <cellStyle name="Currency 11 6 2 8 2" xfId="4853"/>
    <cellStyle name="Currency 11 6 2 9" xfId="4854"/>
    <cellStyle name="Currency 11 6 3" xfId="4855"/>
    <cellStyle name="Currency 11 6 3 2" xfId="4856"/>
    <cellStyle name="Currency 11 6 3 2 2" xfId="4857"/>
    <cellStyle name="Currency 11 6 3 2 2 2" xfId="4858"/>
    <cellStyle name="Currency 11 6 3 2 2 2 2" xfId="4859"/>
    <cellStyle name="Currency 11 6 3 2 2 2 2 2" xfId="4860"/>
    <cellStyle name="Currency 11 6 3 2 2 2 2 2 2" xfId="4861"/>
    <cellStyle name="Currency 11 6 3 2 2 2 2 3" xfId="4862"/>
    <cellStyle name="Currency 11 6 3 2 2 2 3" xfId="4863"/>
    <cellStyle name="Currency 11 6 3 2 2 2 3 2" xfId="4864"/>
    <cellStyle name="Currency 11 6 3 2 2 2 3 2 2" xfId="4865"/>
    <cellStyle name="Currency 11 6 3 2 2 2 3 3" xfId="4866"/>
    <cellStyle name="Currency 11 6 3 2 2 2 4" xfId="4867"/>
    <cellStyle name="Currency 11 6 3 2 2 2 4 2" xfId="4868"/>
    <cellStyle name="Currency 11 6 3 2 2 2 5" xfId="4869"/>
    <cellStyle name="Currency 11 6 3 2 2 3" xfId="4870"/>
    <cellStyle name="Currency 11 6 3 2 2 3 2" xfId="4871"/>
    <cellStyle name="Currency 11 6 3 2 2 3 2 2" xfId="4872"/>
    <cellStyle name="Currency 11 6 3 2 2 3 3" xfId="4873"/>
    <cellStyle name="Currency 11 6 3 2 2 4" xfId="4874"/>
    <cellStyle name="Currency 11 6 3 2 2 4 2" xfId="4875"/>
    <cellStyle name="Currency 11 6 3 2 2 4 2 2" xfId="4876"/>
    <cellStyle name="Currency 11 6 3 2 2 4 3" xfId="4877"/>
    <cellStyle name="Currency 11 6 3 2 2 5" xfId="4878"/>
    <cellStyle name="Currency 11 6 3 2 2 5 2" xfId="4879"/>
    <cellStyle name="Currency 11 6 3 2 2 6" xfId="4880"/>
    <cellStyle name="Currency 11 6 3 2 3" xfId="4881"/>
    <cellStyle name="Currency 11 6 3 2 3 2" xfId="4882"/>
    <cellStyle name="Currency 11 6 3 2 3 2 2" xfId="4883"/>
    <cellStyle name="Currency 11 6 3 2 3 2 2 2" xfId="4884"/>
    <cellStyle name="Currency 11 6 3 2 3 2 2 2 2" xfId="4885"/>
    <cellStyle name="Currency 11 6 3 2 3 2 2 3" xfId="4886"/>
    <cellStyle name="Currency 11 6 3 2 3 2 3" xfId="4887"/>
    <cellStyle name="Currency 11 6 3 2 3 2 3 2" xfId="4888"/>
    <cellStyle name="Currency 11 6 3 2 3 2 3 2 2" xfId="4889"/>
    <cellStyle name="Currency 11 6 3 2 3 2 3 3" xfId="4890"/>
    <cellStyle name="Currency 11 6 3 2 3 2 4" xfId="4891"/>
    <cellStyle name="Currency 11 6 3 2 3 2 4 2" xfId="4892"/>
    <cellStyle name="Currency 11 6 3 2 3 2 5" xfId="4893"/>
    <cellStyle name="Currency 11 6 3 2 3 3" xfId="4894"/>
    <cellStyle name="Currency 11 6 3 2 3 3 2" xfId="4895"/>
    <cellStyle name="Currency 11 6 3 2 3 3 2 2" xfId="4896"/>
    <cellStyle name="Currency 11 6 3 2 3 3 3" xfId="4897"/>
    <cellStyle name="Currency 11 6 3 2 3 4" xfId="4898"/>
    <cellStyle name="Currency 11 6 3 2 3 4 2" xfId="4899"/>
    <cellStyle name="Currency 11 6 3 2 3 4 2 2" xfId="4900"/>
    <cellStyle name="Currency 11 6 3 2 3 4 3" xfId="4901"/>
    <cellStyle name="Currency 11 6 3 2 3 5" xfId="4902"/>
    <cellStyle name="Currency 11 6 3 2 3 5 2" xfId="4903"/>
    <cellStyle name="Currency 11 6 3 2 3 6" xfId="4904"/>
    <cellStyle name="Currency 11 6 3 2 4" xfId="4905"/>
    <cellStyle name="Currency 11 6 3 2 4 2" xfId="4906"/>
    <cellStyle name="Currency 11 6 3 2 4 2 2" xfId="4907"/>
    <cellStyle name="Currency 11 6 3 2 4 2 2 2" xfId="4908"/>
    <cellStyle name="Currency 11 6 3 2 4 2 3" xfId="4909"/>
    <cellStyle name="Currency 11 6 3 2 4 3" xfId="4910"/>
    <cellStyle name="Currency 11 6 3 2 4 3 2" xfId="4911"/>
    <cellStyle name="Currency 11 6 3 2 4 3 2 2" xfId="4912"/>
    <cellStyle name="Currency 11 6 3 2 4 3 3" xfId="4913"/>
    <cellStyle name="Currency 11 6 3 2 4 4" xfId="4914"/>
    <cellStyle name="Currency 11 6 3 2 4 4 2" xfId="4915"/>
    <cellStyle name="Currency 11 6 3 2 4 5" xfId="4916"/>
    <cellStyle name="Currency 11 6 3 2 5" xfId="4917"/>
    <cellStyle name="Currency 11 6 3 2 5 2" xfId="4918"/>
    <cellStyle name="Currency 11 6 3 2 5 2 2" xfId="4919"/>
    <cellStyle name="Currency 11 6 3 2 5 3" xfId="4920"/>
    <cellStyle name="Currency 11 6 3 2 6" xfId="4921"/>
    <cellStyle name="Currency 11 6 3 2 6 2" xfId="4922"/>
    <cellStyle name="Currency 11 6 3 2 6 2 2" xfId="4923"/>
    <cellStyle name="Currency 11 6 3 2 6 3" xfId="4924"/>
    <cellStyle name="Currency 11 6 3 2 7" xfId="4925"/>
    <cellStyle name="Currency 11 6 3 2 7 2" xfId="4926"/>
    <cellStyle name="Currency 11 6 3 2 8" xfId="4927"/>
    <cellStyle name="Currency 11 6 3 3" xfId="4928"/>
    <cellStyle name="Currency 11 6 3 3 2" xfId="4929"/>
    <cellStyle name="Currency 11 6 3 3 2 2" xfId="4930"/>
    <cellStyle name="Currency 11 6 3 3 2 2 2" xfId="4931"/>
    <cellStyle name="Currency 11 6 3 3 2 2 2 2" xfId="4932"/>
    <cellStyle name="Currency 11 6 3 3 2 2 3" xfId="4933"/>
    <cellStyle name="Currency 11 6 3 3 2 3" xfId="4934"/>
    <cellStyle name="Currency 11 6 3 3 2 3 2" xfId="4935"/>
    <cellStyle name="Currency 11 6 3 3 2 3 2 2" xfId="4936"/>
    <cellStyle name="Currency 11 6 3 3 2 3 3" xfId="4937"/>
    <cellStyle name="Currency 11 6 3 3 2 4" xfId="4938"/>
    <cellStyle name="Currency 11 6 3 3 2 4 2" xfId="4939"/>
    <cellStyle name="Currency 11 6 3 3 2 5" xfId="4940"/>
    <cellStyle name="Currency 11 6 3 3 3" xfId="4941"/>
    <cellStyle name="Currency 11 6 3 3 3 2" xfId="4942"/>
    <cellStyle name="Currency 11 6 3 3 3 2 2" xfId="4943"/>
    <cellStyle name="Currency 11 6 3 3 3 3" xfId="4944"/>
    <cellStyle name="Currency 11 6 3 3 4" xfId="4945"/>
    <cellStyle name="Currency 11 6 3 3 4 2" xfId="4946"/>
    <cellStyle name="Currency 11 6 3 3 4 2 2" xfId="4947"/>
    <cellStyle name="Currency 11 6 3 3 4 3" xfId="4948"/>
    <cellStyle name="Currency 11 6 3 3 5" xfId="4949"/>
    <cellStyle name="Currency 11 6 3 3 5 2" xfId="4950"/>
    <cellStyle name="Currency 11 6 3 3 6" xfId="4951"/>
    <cellStyle name="Currency 11 6 3 4" xfId="4952"/>
    <cellStyle name="Currency 11 6 3 4 2" xfId="4953"/>
    <cellStyle name="Currency 11 6 3 4 2 2" xfId="4954"/>
    <cellStyle name="Currency 11 6 3 4 2 2 2" xfId="4955"/>
    <cellStyle name="Currency 11 6 3 4 2 2 2 2" xfId="4956"/>
    <cellStyle name="Currency 11 6 3 4 2 2 3" xfId="4957"/>
    <cellStyle name="Currency 11 6 3 4 2 3" xfId="4958"/>
    <cellStyle name="Currency 11 6 3 4 2 3 2" xfId="4959"/>
    <cellStyle name="Currency 11 6 3 4 2 3 2 2" xfId="4960"/>
    <cellStyle name="Currency 11 6 3 4 2 3 3" xfId="4961"/>
    <cellStyle name="Currency 11 6 3 4 2 4" xfId="4962"/>
    <cellStyle name="Currency 11 6 3 4 2 4 2" xfId="4963"/>
    <cellStyle name="Currency 11 6 3 4 2 5" xfId="4964"/>
    <cellStyle name="Currency 11 6 3 4 3" xfId="4965"/>
    <cellStyle name="Currency 11 6 3 4 3 2" xfId="4966"/>
    <cellStyle name="Currency 11 6 3 4 3 2 2" xfId="4967"/>
    <cellStyle name="Currency 11 6 3 4 3 3" xfId="4968"/>
    <cellStyle name="Currency 11 6 3 4 4" xfId="4969"/>
    <cellStyle name="Currency 11 6 3 4 4 2" xfId="4970"/>
    <cellStyle name="Currency 11 6 3 4 4 2 2" xfId="4971"/>
    <cellStyle name="Currency 11 6 3 4 4 3" xfId="4972"/>
    <cellStyle name="Currency 11 6 3 4 5" xfId="4973"/>
    <cellStyle name="Currency 11 6 3 4 5 2" xfId="4974"/>
    <cellStyle name="Currency 11 6 3 4 6" xfId="4975"/>
    <cellStyle name="Currency 11 6 3 5" xfId="4976"/>
    <cellStyle name="Currency 11 6 3 5 2" xfId="4977"/>
    <cellStyle name="Currency 11 6 3 5 2 2" xfId="4978"/>
    <cellStyle name="Currency 11 6 3 5 2 2 2" xfId="4979"/>
    <cellStyle name="Currency 11 6 3 5 2 3" xfId="4980"/>
    <cellStyle name="Currency 11 6 3 5 3" xfId="4981"/>
    <cellStyle name="Currency 11 6 3 5 3 2" xfId="4982"/>
    <cellStyle name="Currency 11 6 3 5 3 2 2" xfId="4983"/>
    <cellStyle name="Currency 11 6 3 5 3 3" xfId="4984"/>
    <cellStyle name="Currency 11 6 3 5 4" xfId="4985"/>
    <cellStyle name="Currency 11 6 3 5 4 2" xfId="4986"/>
    <cellStyle name="Currency 11 6 3 5 5" xfId="4987"/>
    <cellStyle name="Currency 11 6 3 6" xfId="4988"/>
    <cellStyle name="Currency 11 6 3 6 2" xfId="4989"/>
    <cellStyle name="Currency 11 6 3 6 2 2" xfId="4990"/>
    <cellStyle name="Currency 11 6 3 6 3" xfId="4991"/>
    <cellStyle name="Currency 11 6 3 7" xfId="4992"/>
    <cellStyle name="Currency 11 6 3 7 2" xfId="4993"/>
    <cellStyle name="Currency 11 6 3 7 2 2" xfId="4994"/>
    <cellStyle name="Currency 11 6 3 7 3" xfId="4995"/>
    <cellStyle name="Currency 11 6 3 8" xfId="4996"/>
    <cellStyle name="Currency 11 6 3 8 2" xfId="4997"/>
    <cellStyle name="Currency 11 6 3 9" xfId="4998"/>
    <cellStyle name="Currency 11 6 4" xfId="4999"/>
    <cellStyle name="Currency 11 6 4 2" xfId="5000"/>
    <cellStyle name="Currency 11 6 4 2 2" xfId="5001"/>
    <cellStyle name="Currency 11 6 4 2 2 2" xfId="5002"/>
    <cellStyle name="Currency 11 6 4 2 2 2 2" xfId="5003"/>
    <cellStyle name="Currency 11 6 4 2 2 2 2 2" xfId="5004"/>
    <cellStyle name="Currency 11 6 4 2 2 2 2 2 2" xfId="5005"/>
    <cellStyle name="Currency 11 6 4 2 2 2 2 3" xfId="5006"/>
    <cellStyle name="Currency 11 6 4 2 2 2 3" xfId="5007"/>
    <cellStyle name="Currency 11 6 4 2 2 2 3 2" xfId="5008"/>
    <cellStyle name="Currency 11 6 4 2 2 2 3 2 2" xfId="5009"/>
    <cellStyle name="Currency 11 6 4 2 2 2 3 3" xfId="5010"/>
    <cellStyle name="Currency 11 6 4 2 2 2 4" xfId="5011"/>
    <cellStyle name="Currency 11 6 4 2 2 2 4 2" xfId="5012"/>
    <cellStyle name="Currency 11 6 4 2 2 2 5" xfId="5013"/>
    <cellStyle name="Currency 11 6 4 2 2 3" xfId="5014"/>
    <cellStyle name="Currency 11 6 4 2 2 3 2" xfId="5015"/>
    <cellStyle name="Currency 11 6 4 2 2 3 2 2" xfId="5016"/>
    <cellStyle name="Currency 11 6 4 2 2 3 3" xfId="5017"/>
    <cellStyle name="Currency 11 6 4 2 2 4" xfId="5018"/>
    <cellStyle name="Currency 11 6 4 2 2 4 2" xfId="5019"/>
    <cellStyle name="Currency 11 6 4 2 2 4 2 2" xfId="5020"/>
    <cellStyle name="Currency 11 6 4 2 2 4 3" xfId="5021"/>
    <cellStyle name="Currency 11 6 4 2 2 5" xfId="5022"/>
    <cellStyle name="Currency 11 6 4 2 2 5 2" xfId="5023"/>
    <cellStyle name="Currency 11 6 4 2 2 6" xfId="5024"/>
    <cellStyle name="Currency 11 6 4 2 3" xfId="5025"/>
    <cellStyle name="Currency 11 6 4 2 3 2" xfId="5026"/>
    <cellStyle name="Currency 11 6 4 2 3 2 2" xfId="5027"/>
    <cellStyle name="Currency 11 6 4 2 3 2 2 2" xfId="5028"/>
    <cellStyle name="Currency 11 6 4 2 3 2 2 2 2" xfId="5029"/>
    <cellStyle name="Currency 11 6 4 2 3 2 2 3" xfId="5030"/>
    <cellStyle name="Currency 11 6 4 2 3 2 3" xfId="5031"/>
    <cellStyle name="Currency 11 6 4 2 3 2 3 2" xfId="5032"/>
    <cellStyle name="Currency 11 6 4 2 3 2 3 2 2" xfId="5033"/>
    <cellStyle name="Currency 11 6 4 2 3 2 3 3" xfId="5034"/>
    <cellStyle name="Currency 11 6 4 2 3 2 4" xfId="5035"/>
    <cellStyle name="Currency 11 6 4 2 3 2 4 2" xfId="5036"/>
    <cellStyle name="Currency 11 6 4 2 3 2 5" xfId="5037"/>
    <cellStyle name="Currency 11 6 4 2 3 3" xfId="5038"/>
    <cellStyle name="Currency 11 6 4 2 3 3 2" xfId="5039"/>
    <cellStyle name="Currency 11 6 4 2 3 3 2 2" xfId="5040"/>
    <cellStyle name="Currency 11 6 4 2 3 3 3" xfId="5041"/>
    <cellStyle name="Currency 11 6 4 2 3 4" xfId="5042"/>
    <cellStyle name="Currency 11 6 4 2 3 4 2" xfId="5043"/>
    <cellStyle name="Currency 11 6 4 2 3 4 2 2" xfId="5044"/>
    <cellStyle name="Currency 11 6 4 2 3 4 3" xfId="5045"/>
    <cellStyle name="Currency 11 6 4 2 3 5" xfId="5046"/>
    <cellStyle name="Currency 11 6 4 2 3 5 2" xfId="5047"/>
    <cellStyle name="Currency 11 6 4 2 3 6" xfId="5048"/>
    <cellStyle name="Currency 11 6 4 2 4" xfId="5049"/>
    <cellStyle name="Currency 11 6 4 2 4 2" xfId="5050"/>
    <cellStyle name="Currency 11 6 4 2 4 2 2" xfId="5051"/>
    <cellStyle name="Currency 11 6 4 2 4 2 2 2" xfId="5052"/>
    <cellStyle name="Currency 11 6 4 2 4 2 3" xfId="5053"/>
    <cellStyle name="Currency 11 6 4 2 4 3" xfId="5054"/>
    <cellStyle name="Currency 11 6 4 2 4 3 2" xfId="5055"/>
    <cellStyle name="Currency 11 6 4 2 4 3 2 2" xfId="5056"/>
    <cellStyle name="Currency 11 6 4 2 4 3 3" xfId="5057"/>
    <cellStyle name="Currency 11 6 4 2 4 4" xfId="5058"/>
    <cellStyle name="Currency 11 6 4 2 4 4 2" xfId="5059"/>
    <cellStyle name="Currency 11 6 4 2 4 5" xfId="5060"/>
    <cellStyle name="Currency 11 6 4 2 5" xfId="5061"/>
    <cellStyle name="Currency 11 6 4 2 5 2" xfId="5062"/>
    <cellStyle name="Currency 11 6 4 2 5 2 2" xfId="5063"/>
    <cellStyle name="Currency 11 6 4 2 5 3" xfId="5064"/>
    <cellStyle name="Currency 11 6 4 2 6" xfId="5065"/>
    <cellStyle name="Currency 11 6 4 2 6 2" xfId="5066"/>
    <cellStyle name="Currency 11 6 4 2 6 2 2" xfId="5067"/>
    <cellStyle name="Currency 11 6 4 2 6 3" xfId="5068"/>
    <cellStyle name="Currency 11 6 4 2 7" xfId="5069"/>
    <cellStyle name="Currency 11 6 4 2 7 2" xfId="5070"/>
    <cellStyle name="Currency 11 6 4 2 8" xfId="5071"/>
    <cellStyle name="Currency 11 6 4 3" xfId="5072"/>
    <cellStyle name="Currency 11 6 4 3 2" xfId="5073"/>
    <cellStyle name="Currency 11 6 4 3 2 2" xfId="5074"/>
    <cellStyle name="Currency 11 6 4 3 2 2 2" xfId="5075"/>
    <cellStyle name="Currency 11 6 4 3 2 2 2 2" xfId="5076"/>
    <cellStyle name="Currency 11 6 4 3 2 2 3" xfId="5077"/>
    <cellStyle name="Currency 11 6 4 3 2 3" xfId="5078"/>
    <cellStyle name="Currency 11 6 4 3 2 3 2" xfId="5079"/>
    <cellStyle name="Currency 11 6 4 3 2 3 2 2" xfId="5080"/>
    <cellStyle name="Currency 11 6 4 3 2 3 3" xfId="5081"/>
    <cellStyle name="Currency 11 6 4 3 2 4" xfId="5082"/>
    <cellStyle name="Currency 11 6 4 3 2 4 2" xfId="5083"/>
    <cellStyle name="Currency 11 6 4 3 2 5" xfId="5084"/>
    <cellStyle name="Currency 11 6 4 3 3" xfId="5085"/>
    <cellStyle name="Currency 11 6 4 3 3 2" xfId="5086"/>
    <cellStyle name="Currency 11 6 4 3 3 2 2" xfId="5087"/>
    <cellStyle name="Currency 11 6 4 3 3 3" xfId="5088"/>
    <cellStyle name="Currency 11 6 4 3 4" xfId="5089"/>
    <cellStyle name="Currency 11 6 4 3 4 2" xfId="5090"/>
    <cellStyle name="Currency 11 6 4 3 4 2 2" xfId="5091"/>
    <cellStyle name="Currency 11 6 4 3 4 3" xfId="5092"/>
    <cellStyle name="Currency 11 6 4 3 5" xfId="5093"/>
    <cellStyle name="Currency 11 6 4 3 5 2" xfId="5094"/>
    <cellStyle name="Currency 11 6 4 3 6" xfId="5095"/>
    <cellStyle name="Currency 11 6 4 4" xfId="5096"/>
    <cellStyle name="Currency 11 6 4 4 2" xfId="5097"/>
    <cellStyle name="Currency 11 6 4 4 2 2" xfId="5098"/>
    <cellStyle name="Currency 11 6 4 4 2 2 2" xfId="5099"/>
    <cellStyle name="Currency 11 6 4 4 2 2 2 2" xfId="5100"/>
    <cellStyle name="Currency 11 6 4 4 2 2 3" xfId="5101"/>
    <cellStyle name="Currency 11 6 4 4 2 3" xfId="5102"/>
    <cellStyle name="Currency 11 6 4 4 2 3 2" xfId="5103"/>
    <cellStyle name="Currency 11 6 4 4 2 3 2 2" xfId="5104"/>
    <cellStyle name="Currency 11 6 4 4 2 3 3" xfId="5105"/>
    <cellStyle name="Currency 11 6 4 4 2 4" xfId="5106"/>
    <cellStyle name="Currency 11 6 4 4 2 4 2" xfId="5107"/>
    <cellStyle name="Currency 11 6 4 4 2 5" xfId="5108"/>
    <cellStyle name="Currency 11 6 4 4 3" xfId="5109"/>
    <cellStyle name="Currency 11 6 4 4 3 2" xfId="5110"/>
    <cellStyle name="Currency 11 6 4 4 3 2 2" xfId="5111"/>
    <cellStyle name="Currency 11 6 4 4 3 3" xfId="5112"/>
    <cellStyle name="Currency 11 6 4 4 4" xfId="5113"/>
    <cellStyle name="Currency 11 6 4 4 4 2" xfId="5114"/>
    <cellStyle name="Currency 11 6 4 4 4 2 2" xfId="5115"/>
    <cellStyle name="Currency 11 6 4 4 4 3" xfId="5116"/>
    <cellStyle name="Currency 11 6 4 4 5" xfId="5117"/>
    <cellStyle name="Currency 11 6 4 4 5 2" xfId="5118"/>
    <cellStyle name="Currency 11 6 4 4 6" xfId="5119"/>
    <cellStyle name="Currency 11 6 4 5" xfId="5120"/>
    <cellStyle name="Currency 11 6 4 5 2" xfId="5121"/>
    <cellStyle name="Currency 11 6 4 5 2 2" xfId="5122"/>
    <cellStyle name="Currency 11 6 4 5 2 2 2" xfId="5123"/>
    <cellStyle name="Currency 11 6 4 5 2 3" xfId="5124"/>
    <cellStyle name="Currency 11 6 4 5 3" xfId="5125"/>
    <cellStyle name="Currency 11 6 4 5 3 2" xfId="5126"/>
    <cellStyle name="Currency 11 6 4 5 3 2 2" xfId="5127"/>
    <cellStyle name="Currency 11 6 4 5 3 3" xfId="5128"/>
    <cellStyle name="Currency 11 6 4 5 4" xfId="5129"/>
    <cellStyle name="Currency 11 6 4 5 4 2" xfId="5130"/>
    <cellStyle name="Currency 11 6 4 5 5" xfId="5131"/>
    <cellStyle name="Currency 11 6 4 6" xfId="5132"/>
    <cellStyle name="Currency 11 6 4 6 2" xfId="5133"/>
    <cellStyle name="Currency 11 6 4 6 2 2" xfId="5134"/>
    <cellStyle name="Currency 11 6 4 6 3" xfId="5135"/>
    <cellStyle name="Currency 11 6 4 7" xfId="5136"/>
    <cellStyle name="Currency 11 6 4 7 2" xfId="5137"/>
    <cellStyle name="Currency 11 6 4 7 2 2" xfId="5138"/>
    <cellStyle name="Currency 11 6 4 7 3" xfId="5139"/>
    <cellStyle name="Currency 11 6 4 8" xfId="5140"/>
    <cellStyle name="Currency 11 6 4 8 2" xfId="5141"/>
    <cellStyle name="Currency 11 6 4 9" xfId="5142"/>
    <cellStyle name="Currency 11 6 5" xfId="5143"/>
    <cellStyle name="Currency 11 6 5 2" xfId="5144"/>
    <cellStyle name="Currency 11 6 5 2 2" xfId="5145"/>
    <cellStyle name="Currency 11 6 5 2 2 2" xfId="5146"/>
    <cellStyle name="Currency 11 6 5 2 2 2 2" xfId="5147"/>
    <cellStyle name="Currency 11 6 5 2 2 2 2 2" xfId="5148"/>
    <cellStyle name="Currency 11 6 5 2 2 2 2 2 2" xfId="5149"/>
    <cellStyle name="Currency 11 6 5 2 2 2 2 3" xfId="5150"/>
    <cellStyle name="Currency 11 6 5 2 2 2 3" xfId="5151"/>
    <cellStyle name="Currency 11 6 5 2 2 2 3 2" xfId="5152"/>
    <cellStyle name="Currency 11 6 5 2 2 2 3 2 2" xfId="5153"/>
    <cellStyle name="Currency 11 6 5 2 2 2 3 3" xfId="5154"/>
    <cellStyle name="Currency 11 6 5 2 2 2 4" xfId="5155"/>
    <cellStyle name="Currency 11 6 5 2 2 2 4 2" xfId="5156"/>
    <cellStyle name="Currency 11 6 5 2 2 2 5" xfId="5157"/>
    <cellStyle name="Currency 11 6 5 2 2 3" xfId="5158"/>
    <cellStyle name="Currency 11 6 5 2 2 3 2" xfId="5159"/>
    <cellStyle name="Currency 11 6 5 2 2 3 2 2" xfId="5160"/>
    <cellStyle name="Currency 11 6 5 2 2 3 3" xfId="5161"/>
    <cellStyle name="Currency 11 6 5 2 2 4" xfId="5162"/>
    <cellStyle name="Currency 11 6 5 2 2 4 2" xfId="5163"/>
    <cellStyle name="Currency 11 6 5 2 2 4 2 2" xfId="5164"/>
    <cellStyle name="Currency 11 6 5 2 2 4 3" xfId="5165"/>
    <cellStyle name="Currency 11 6 5 2 2 5" xfId="5166"/>
    <cellStyle name="Currency 11 6 5 2 2 5 2" xfId="5167"/>
    <cellStyle name="Currency 11 6 5 2 2 6" xfId="5168"/>
    <cellStyle name="Currency 11 6 5 2 3" xfId="5169"/>
    <cellStyle name="Currency 11 6 5 2 3 2" xfId="5170"/>
    <cellStyle name="Currency 11 6 5 2 3 2 2" xfId="5171"/>
    <cellStyle name="Currency 11 6 5 2 3 2 2 2" xfId="5172"/>
    <cellStyle name="Currency 11 6 5 2 3 2 2 2 2" xfId="5173"/>
    <cellStyle name="Currency 11 6 5 2 3 2 2 3" xfId="5174"/>
    <cellStyle name="Currency 11 6 5 2 3 2 3" xfId="5175"/>
    <cellStyle name="Currency 11 6 5 2 3 2 3 2" xfId="5176"/>
    <cellStyle name="Currency 11 6 5 2 3 2 3 2 2" xfId="5177"/>
    <cellStyle name="Currency 11 6 5 2 3 2 3 3" xfId="5178"/>
    <cellStyle name="Currency 11 6 5 2 3 2 4" xfId="5179"/>
    <cellStyle name="Currency 11 6 5 2 3 2 4 2" xfId="5180"/>
    <cellStyle name="Currency 11 6 5 2 3 2 5" xfId="5181"/>
    <cellStyle name="Currency 11 6 5 2 3 3" xfId="5182"/>
    <cellStyle name="Currency 11 6 5 2 3 3 2" xfId="5183"/>
    <cellStyle name="Currency 11 6 5 2 3 3 2 2" xfId="5184"/>
    <cellStyle name="Currency 11 6 5 2 3 3 3" xfId="5185"/>
    <cellStyle name="Currency 11 6 5 2 3 4" xfId="5186"/>
    <cellStyle name="Currency 11 6 5 2 3 4 2" xfId="5187"/>
    <cellStyle name="Currency 11 6 5 2 3 4 2 2" xfId="5188"/>
    <cellStyle name="Currency 11 6 5 2 3 4 3" xfId="5189"/>
    <cellStyle name="Currency 11 6 5 2 3 5" xfId="5190"/>
    <cellStyle name="Currency 11 6 5 2 3 5 2" xfId="5191"/>
    <cellStyle name="Currency 11 6 5 2 3 6" xfId="5192"/>
    <cellStyle name="Currency 11 6 5 2 4" xfId="5193"/>
    <cellStyle name="Currency 11 6 5 2 4 2" xfId="5194"/>
    <cellStyle name="Currency 11 6 5 2 4 2 2" xfId="5195"/>
    <cellStyle name="Currency 11 6 5 2 4 2 2 2" xfId="5196"/>
    <cellStyle name="Currency 11 6 5 2 4 2 3" xfId="5197"/>
    <cellStyle name="Currency 11 6 5 2 4 3" xfId="5198"/>
    <cellStyle name="Currency 11 6 5 2 4 3 2" xfId="5199"/>
    <cellStyle name="Currency 11 6 5 2 4 3 2 2" xfId="5200"/>
    <cellStyle name="Currency 11 6 5 2 4 3 3" xfId="5201"/>
    <cellStyle name="Currency 11 6 5 2 4 4" xfId="5202"/>
    <cellStyle name="Currency 11 6 5 2 4 4 2" xfId="5203"/>
    <cellStyle name="Currency 11 6 5 2 4 5" xfId="5204"/>
    <cellStyle name="Currency 11 6 5 2 5" xfId="5205"/>
    <cellStyle name="Currency 11 6 5 2 5 2" xfId="5206"/>
    <cellStyle name="Currency 11 6 5 2 5 2 2" xfId="5207"/>
    <cellStyle name="Currency 11 6 5 2 5 3" xfId="5208"/>
    <cellStyle name="Currency 11 6 5 2 6" xfId="5209"/>
    <cellStyle name="Currency 11 6 5 2 6 2" xfId="5210"/>
    <cellStyle name="Currency 11 6 5 2 6 2 2" xfId="5211"/>
    <cellStyle name="Currency 11 6 5 2 6 3" xfId="5212"/>
    <cellStyle name="Currency 11 6 5 2 7" xfId="5213"/>
    <cellStyle name="Currency 11 6 5 2 7 2" xfId="5214"/>
    <cellStyle name="Currency 11 6 5 2 8" xfId="5215"/>
    <cellStyle name="Currency 11 6 5 3" xfId="5216"/>
    <cellStyle name="Currency 11 6 5 3 2" xfId="5217"/>
    <cellStyle name="Currency 11 6 5 3 2 2" xfId="5218"/>
    <cellStyle name="Currency 11 6 5 3 2 2 2" xfId="5219"/>
    <cellStyle name="Currency 11 6 5 3 2 2 2 2" xfId="5220"/>
    <cellStyle name="Currency 11 6 5 3 2 2 3" xfId="5221"/>
    <cellStyle name="Currency 11 6 5 3 2 3" xfId="5222"/>
    <cellStyle name="Currency 11 6 5 3 2 3 2" xfId="5223"/>
    <cellStyle name="Currency 11 6 5 3 2 3 2 2" xfId="5224"/>
    <cellStyle name="Currency 11 6 5 3 2 3 3" xfId="5225"/>
    <cellStyle name="Currency 11 6 5 3 2 4" xfId="5226"/>
    <cellStyle name="Currency 11 6 5 3 2 4 2" xfId="5227"/>
    <cellStyle name="Currency 11 6 5 3 2 5" xfId="5228"/>
    <cellStyle name="Currency 11 6 5 3 3" xfId="5229"/>
    <cellStyle name="Currency 11 6 5 3 3 2" xfId="5230"/>
    <cellStyle name="Currency 11 6 5 3 3 2 2" xfId="5231"/>
    <cellStyle name="Currency 11 6 5 3 3 3" xfId="5232"/>
    <cellStyle name="Currency 11 6 5 3 4" xfId="5233"/>
    <cellStyle name="Currency 11 6 5 3 4 2" xfId="5234"/>
    <cellStyle name="Currency 11 6 5 3 4 2 2" xfId="5235"/>
    <cellStyle name="Currency 11 6 5 3 4 3" xfId="5236"/>
    <cellStyle name="Currency 11 6 5 3 5" xfId="5237"/>
    <cellStyle name="Currency 11 6 5 3 5 2" xfId="5238"/>
    <cellStyle name="Currency 11 6 5 3 6" xfId="5239"/>
    <cellStyle name="Currency 11 6 5 4" xfId="5240"/>
    <cellStyle name="Currency 11 6 5 4 2" xfId="5241"/>
    <cellStyle name="Currency 11 6 5 4 2 2" xfId="5242"/>
    <cellStyle name="Currency 11 6 5 4 2 2 2" xfId="5243"/>
    <cellStyle name="Currency 11 6 5 4 2 2 2 2" xfId="5244"/>
    <cellStyle name="Currency 11 6 5 4 2 2 3" xfId="5245"/>
    <cellStyle name="Currency 11 6 5 4 2 3" xfId="5246"/>
    <cellStyle name="Currency 11 6 5 4 2 3 2" xfId="5247"/>
    <cellStyle name="Currency 11 6 5 4 2 3 2 2" xfId="5248"/>
    <cellStyle name="Currency 11 6 5 4 2 3 3" xfId="5249"/>
    <cellStyle name="Currency 11 6 5 4 2 4" xfId="5250"/>
    <cellStyle name="Currency 11 6 5 4 2 4 2" xfId="5251"/>
    <cellStyle name="Currency 11 6 5 4 2 5" xfId="5252"/>
    <cellStyle name="Currency 11 6 5 4 3" xfId="5253"/>
    <cellStyle name="Currency 11 6 5 4 3 2" xfId="5254"/>
    <cellStyle name="Currency 11 6 5 4 3 2 2" xfId="5255"/>
    <cellStyle name="Currency 11 6 5 4 3 3" xfId="5256"/>
    <cellStyle name="Currency 11 6 5 4 4" xfId="5257"/>
    <cellStyle name="Currency 11 6 5 4 4 2" xfId="5258"/>
    <cellStyle name="Currency 11 6 5 4 4 2 2" xfId="5259"/>
    <cellStyle name="Currency 11 6 5 4 4 3" xfId="5260"/>
    <cellStyle name="Currency 11 6 5 4 5" xfId="5261"/>
    <cellStyle name="Currency 11 6 5 4 5 2" xfId="5262"/>
    <cellStyle name="Currency 11 6 5 4 6" xfId="5263"/>
    <cellStyle name="Currency 11 6 5 5" xfId="5264"/>
    <cellStyle name="Currency 11 6 5 5 2" xfId="5265"/>
    <cellStyle name="Currency 11 6 5 5 2 2" xfId="5266"/>
    <cellStyle name="Currency 11 6 5 5 2 2 2" xfId="5267"/>
    <cellStyle name="Currency 11 6 5 5 2 3" xfId="5268"/>
    <cellStyle name="Currency 11 6 5 5 3" xfId="5269"/>
    <cellStyle name="Currency 11 6 5 5 3 2" xfId="5270"/>
    <cellStyle name="Currency 11 6 5 5 3 2 2" xfId="5271"/>
    <cellStyle name="Currency 11 6 5 5 3 3" xfId="5272"/>
    <cellStyle name="Currency 11 6 5 5 4" xfId="5273"/>
    <cellStyle name="Currency 11 6 5 5 4 2" xfId="5274"/>
    <cellStyle name="Currency 11 6 5 5 5" xfId="5275"/>
    <cellStyle name="Currency 11 6 5 6" xfId="5276"/>
    <cellStyle name="Currency 11 6 5 6 2" xfId="5277"/>
    <cellStyle name="Currency 11 6 5 6 2 2" xfId="5278"/>
    <cellStyle name="Currency 11 6 5 6 3" xfId="5279"/>
    <cellStyle name="Currency 11 6 5 7" xfId="5280"/>
    <cellStyle name="Currency 11 6 5 7 2" xfId="5281"/>
    <cellStyle name="Currency 11 6 5 7 2 2" xfId="5282"/>
    <cellStyle name="Currency 11 6 5 7 3" xfId="5283"/>
    <cellStyle name="Currency 11 6 5 8" xfId="5284"/>
    <cellStyle name="Currency 11 6 5 8 2" xfId="5285"/>
    <cellStyle name="Currency 11 6 5 9" xfId="5286"/>
    <cellStyle name="Currency 11 6 6" xfId="5287"/>
    <cellStyle name="Currency 11 6 6 2" xfId="5288"/>
    <cellStyle name="Currency 11 6 6 2 2" xfId="5289"/>
    <cellStyle name="Currency 11 6 6 2 2 2" xfId="5290"/>
    <cellStyle name="Currency 11 6 6 2 2 2 2" xfId="5291"/>
    <cellStyle name="Currency 11 6 6 2 2 2 2 2" xfId="5292"/>
    <cellStyle name="Currency 11 6 6 2 2 2 2 2 2" xfId="5293"/>
    <cellStyle name="Currency 11 6 6 2 2 2 2 3" xfId="5294"/>
    <cellStyle name="Currency 11 6 6 2 2 2 3" xfId="5295"/>
    <cellStyle name="Currency 11 6 6 2 2 2 3 2" xfId="5296"/>
    <cellStyle name="Currency 11 6 6 2 2 2 3 2 2" xfId="5297"/>
    <cellStyle name="Currency 11 6 6 2 2 2 3 3" xfId="5298"/>
    <cellStyle name="Currency 11 6 6 2 2 2 4" xfId="5299"/>
    <cellStyle name="Currency 11 6 6 2 2 2 4 2" xfId="5300"/>
    <cellStyle name="Currency 11 6 6 2 2 2 5" xfId="5301"/>
    <cellStyle name="Currency 11 6 6 2 2 3" xfId="5302"/>
    <cellStyle name="Currency 11 6 6 2 2 3 2" xfId="5303"/>
    <cellStyle name="Currency 11 6 6 2 2 3 2 2" xfId="5304"/>
    <cellStyle name="Currency 11 6 6 2 2 3 3" xfId="5305"/>
    <cellStyle name="Currency 11 6 6 2 2 4" xfId="5306"/>
    <cellStyle name="Currency 11 6 6 2 2 4 2" xfId="5307"/>
    <cellStyle name="Currency 11 6 6 2 2 4 2 2" xfId="5308"/>
    <cellStyle name="Currency 11 6 6 2 2 4 3" xfId="5309"/>
    <cellStyle name="Currency 11 6 6 2 2 5" xfId="5310"/>
    <cellStyle name="Currency 11 6 6 2 2 5 2" xfId="5311"/>
    <cellStyle name="Currency 11 6 6 2 2 6" xfId="5312"/>
    <cellStyle name="Currency 11 6 6 2 3" xfId="5313"/>
    <cellStyle name="Currency 11 6 6 2 3 2" xfId="5314"/>
    <cellStyle name="Currency 11 6 6 2 3 2 2" xfId="5315"/>
    <cellStyle name="Currency 11 6 6 2 3 2 2 2" xfId="5316"/>
    <cellStyle name="Currency 11 6 6 2 3 2 2 2 2" xfId="5317"/>
    <cellStyle name="Currency 11 6 6 2 3 2 2 3" xfId="5318"/>
    <cellStyle name="Currency 11 6 6 2 3 2 3" xfId="5319"/>
    <cellStyle name="Currency 11 6 6 2 3 2 3 2" xfId="5320"/>
    <cellStyle name="Currency 11 6 6 2 3 2 3 2 2" xfId="5321"/>
    <cellStyle name="Currency 11 6 6 2 3 2 3 3" xfId="5322"/>
    <cellStyle name="Currency 11 6 6 2 3 2 4" xfId="5323"/>
    <cellStyle name="Currency 11 6 6 2 3 2 4 2" xfId="5324"/>
    <cellStyle name="Currency 11 6 6 2 3 2 5" xfId="5325"/>
    <cellStyle name="Currency 11 6 6 2 3 3" xfId="5326"/>
    <cellStyle name="Currency 11 6 6 2 3 3 2" xfId="5327"/>
    <cellStyle name="Currency 11 6 6 2 3 3 2 2" xfId="5328"/>
    <cellStyle name="Currency 11 6 6 2 3 3 3" xfId="5329"/>
    <cellStyle name="Currency 11 6 6 2 3 4" xfId="5330"/>
    <cellStyle name="Currency 11 6 6 2 3 4 2" xfId="5331"/>
    <cellStyle name="Currency 11 6 6 2 3 4 2 2" xfId="5332"/>
    <cellStyle name="Currency 11 6 6 2 3 4 3" xfId="5333"/>
    <cellStyle name="Currency 11 6 6 2 3 5" xfId="5334"/>
    <cellStyle name="Currency 11 6 6 2 3 5 2" xfId="5335"/>
    <cellStyle name="Currency 11 6 6 2 3 6" xfId="5336"/>
    <cellStyle name="Currency 11 6 6 2 4" xfId="5337"/>
    <cellStyle name="Currency 11 6 6 2 4 2" xfId="5338"/>
    <cellStyle name="Currency 11 6 6 2 4 2 2" xfId="5339"/>
    <cellStyle name="Currency 11 6 6 2 4 2 2 2" xfId="5340"/>
    <cellStyle name="Currency 11 6 6 2 4 2 3" xfId="5341"/>
    <cellStyle name="Currency 11 6 6 2 4 3" xfId="5342"/>
    <cellStyle name="Currency 11 6 6 2 4 3 2" xfId="5343"/>
    <cellStyle name="Currency 11 6 6 2 4 3 2 2" xfId="5344"/>
    <cellStyle name="Currency 11 6 6 2 4 3 3" xfId="5345"/>
    <cellStyle name="Currency 11 6 6 2 4 4" xfId="5346"/>
    <cellStyle name="Currency 11 6 6 2 4 4 2" xfId="5347"/>
    <cellStyle name="Currency 11 6 6 2 4 5" xfId="5348"/>
    <cellStyle name="Currency 11 6 6 2 5" xfId="5349"/>
    <cellStyle name="Currency 11 6 6 2 5 2" xfId="5350"/>
    <cellStyle name="Currency 11 6 6 2 5 2 2" xfId="5351"/>
    <cellStyle name="Currency 11 6 6 2 5 3" xfId="5352"/>
    <cellStyle name="Currency 11 6 6 2 6" xfId="5353"/>
    <cellStyle name="Currency 11 6 6 2 6 2" xfId="5354"/>
    <cellStyle name="Currency 11 6 6 2 6 2 2" xfId="5355"/>
    <cellStyle name="Currency 11 6 6 2 6 3" xfId="5356"/>
    <cellStyle name="Currency 11 6 6 2 7" xfId="5357"/>
    <cellStyle name="Currency 11 6 6 2 7 2" xfId="5358"/>
    <cellStyle name="Currency 11 6 6 2 8" xfId="5359"/>
    <cellStyle name="Currency 11 6 6 3" xfId="5360"/>
    <cellStyle name="Currency 11 6 6 3 2" xfId="5361"/>
    <cellStyle name="Currency 11 6 6 3 2 2" xfId="5362"/>
    <cellStyle name="Currency 11 6 6 3 2 2 2" xfId="5363"/>
    <cellStyle name="Currency 11 6 6 3 2 2 2 2" xfId="5364"/>
    <cellStyle name="Currency 11 6 6 3 2 2 3" xfId="5365"/>
    <cellStyle name="Currency 11 6 6 3 2 3" xfId="5366"/>
    <cellStyle name="Currency 11 6 6 3 2 3 2" xfId="5367"/>
    <cellStyle name="Currency 11 6 6 3 2 3 2 2" xfId="5368"/>
    <cellStyle name="Currency 11 6 6 3 2 3 3" xfId="5369"/>
    <cellStyle name="Currency 11 6 6 3 2 4" xfId="5370"/>
    <cellStyle name="Currency 11 6 6 3 2 4 2" xfId="5371"/>
    <cellStyle name="Currency 11 6 6 3 2 5" xfId="5372"/>
    <cellStyle name="Currency 11 6 6 3 3" xfId="5373"/>
    <cellStyle name="Currency 11 6 6 3 3 2" xfId="5374"/>
    <cellStyle name="Currency 11 6 6 3 3 2 2" xfId="5375"/>
    <cellStyle name="Currency 11 6 6 3 3 3" xfId="5376"/>
    <cellStyle name="Currency 11 6 6 3 4" xfId="5377"/>
    <cellStyle name="Currency 11 6 6 3 4 2" xfId="5378"/>
    <cellStyle name="Currency 11 6 6 3 4 2 2" xfId="5379"/>
    <cellStyle name="Currency 11 6 6 3 4 3" xfId="5380"/>
    <cellStyle name="Currency 11 6 6 3 5" xfId="5381"/>
    <cellStyle name="Currency 11 6 6 3 5 2" xfId="5382"/>
    <cellStyle name="Currency 11 6 6 3 6" xfId="5383"/>
    <cellStyle name="Currency 11 6 6 4" xfId="5384"/>
    <cellStyle name="Currency 11 6 6 4 2" xfId="5385"/>
    <cellStyle name="Currency 11 6 6 4 2 2" xfId="5386"/>
    <cellStyle name="Currency 11 6 6 4 2 2 2" xfId="5387"/>
    <cellStyle name="Currency 11 6 6 4 2 2 2 2" xfId="5388"/>
    <cellStyle name="Currency 11 6 6 4 2 2 3" xfId="5389"/>
    <cellStyle name="Currency 11 6 6 4 2 3" xfId="5390"/>
    <cellStyle name="Currency 11 6 6 4 2 3 2" xfId="5391"/>
    <cellStyle name="Currency 11 6 6 4 2 3 2 2" xfId="5392"/>
    <cellStyle name="Currency 11 6 6 4 2 3 3" xfId="5393"/>
    <cellStyle name="Currency 11 6 6 4 2 4" xfId="5394"/>
    <cellStyle name="Currency 11 6 6 4 2 4 2" xfId="5395"/>
    <cellStyle name="Currency 11 6 6 4 2 5" xfId="5396"/>
    <cellStyle name="Currency 11 6 6 4 3" xfId="5397"/>
    <cellStyle name="Currency 11 6 6 4 3 2" xfId="5398"/>
    <cellStyle name="Currency 11 6 6 4 3 2 2" xfId="5399"/>
    <cellStyle name="Currency 11 6 6 4 3 3" xfId="5400"/>
    <cellStyle name="Currency 11 6 6 4 4" xfId="5401"/>
    <cellStyle name="Currency 11 6 6 4 4 2" xfId="5402"/>
    <cellStyle name="Currency 11 6 6 4 4 2 2" xfId="5403"/>
    <cellStyle name="Currency 11 6 6 4 4 3" xfId="5404"/>
    <cellStyle name="Currency 11 6 6 4 5" xfId="5405"/>
    <cellStyle name="Currency 11 6 6 4 5 2" xfId="5406"/>
    <cellStyle name="Currency 11 6 6 4 6" xfId="5407"/>
    <cellStyle name="Currency 11 6 6 5" xfId="5408"/>
    <cellStyle name="Currency 11 6 6 5 2" xfId="5409"/>
    <cellStyle name="Currency 11 6 6 5 2 2" xfId="5410"/>
    <cellStyle name="Currency 11 6 6 5 2 2 2" xfId="5411"/>
    <cellStyle name="Currency 11 6 6 5 2 3" xfId="5412"/>
    <cellStyle name="Currency 11 6 6 5 3" xfId="5413"/>
    <cellStyle name="Currency 11 6 6 5 3 2" xfId="5414"/>
    <cellStyle name="Currency 11 6 6 5 3 2 2" xfId="5415"/>
    <cellStyle name="Currency 11 6 6 5 3 3" xfId="5416"/>
    <cellStyle name="Currency 11 6 6 5 4" xfId="5417"/>
    <cellStyle name="Currency 11 6 6 5 4 2" xfId="5418"/>
    <cellStyle name="Currency 11 6 6 5 5" xfId="5419"/>
    <cellStyle name="Currency 11 6 6 6" xfId="5420"/>
    <cellStyle name="Currency 11 6 6 6 2" xfId="5421"/>
    <cellStyle name="Currency 11 6 6 6 2 2" xfId="5422"/>
    <cellStyle name="Currency 11 6 6 6 3" xfId="5423"/>
    <cellStyle name="Currency 11 6 6 7" xfId="5424"/>
    <cellStyle name="Currency 11 6 6 7 2" xfId="5425"/>
    <cellStyle name="Currency 11 6 6 7 2 2" xfId="5426"/>
    <cellStyle name="Currency 11 6 6 7 3" xfId="5427"/>
    <cellStyle name="Currency 11 6 6 8" xfId="5428"/>
    <cellStyle name="Currency 11 6 6 8 2" xfId="5429"/>
    <cellStyle name="Currency 11 6 6 9" xfId="5430"/>
    <cellStyle name="Currency 11 6 7" xfId="5431"/>
    <cellStyle name="Currency 11 6 7 2" xfId="5432"/>
    <cellStyle name="Currency 11 6 7 2 2" xfId="5433"/>
    <cellStyle name="Currency 11 6 7 2 2 2" xfId="5434"/>
    <cellStyle name="Currency 11 6 7 2 2 2 2" xfId="5435"/>
    <cellStyle name="Currency 11 6 7 2 2 2 2 2" xfId="5436"/>
    <cellStyle name="Currency 11 6 7 2 2 2 3" xfId="5437"/>
    <cellStyle name="Currency 11 6 7 2 2 3" xfId="5438"/>
    <cellStyle name="Currency 11 6 7 2 2 3 2" xfId="5439"/>
    <cellStyle name="Currency 11 6 7 2 2 3 2 2" xfId="5440"/>
    <cellStyle name="Currency 11 6 7 2 2 3 3" xfId="5441"/>
    <cellStyle name="Currency 11 6 7 2 2 4" xfId="5442"/>
    <cellStyle name="Currency 11 6 7 2 2 4 2" xfId="5443"/>
    <cellStyle name="Currency 11 6 7 2 2 5" xfId="5444"/>
    <cellStyle name="Currency 11 6 7 2 3" xfId="5445"/>
    <cellStyle name="Currency 11 6 7 2 3 2" xfId="5446"/>
    <cellStyle name="Currency 11 6 7 2 3 2 2" xfId="5447"/>
    <cellStyle name="Currency 11 6 7 2 3 3" xfId="5448"/>
    <cellStyle name="Currency 11 6 7 2 4" xfId="5449"/>
    <cellStyle name="Currency 11 6 7 2 4 2" xfId="5450"/>
    <cellStyle name="Currency 11 6 7 2 4 2 2" xfId="5451"/>
    <cellStyle name="Currency 11 6 7 2 4 3" xfId="5452"/>
    <cellStyle name="Currency 11 6 7 2 5" xfId="5453"/>
    <cellStyle name="Currency 11 6 7 2 5 2" xfId="5454"/>
    <cellStyle name="Currency 11 6 7 2 6" xfId="5455"/>
    <cellStyle name="Currency 11 6 7 3" xfId="5456"/>
    <cellStyle name="Currency 11 6 7 3 2" xfId="5457"/>
    <cellStyle name="Currency 11 6 7 3 2 2" xfId="5458"/>
    <cellStyle name="Currency 11 6 7 3 2 2 2" xfId="5459"/>
    <cellStyle name="Currency 11 6 7 3 2 2 2 2" xfId="5460"/>
    <cellStyle name="Currency 11 6 7 3 2 2 3" xfId="5461"/>
    <cellStyle name="Currency 11 6 7 3 2 3" xfId="5462"/>
    <cellStyle name="Currency 11 6 7 3 2 3 2" xfId="5463"/>
    <cellStyle name="Currency 11 6 7 3 2 3 2 2" xfId="5464"/>
    <cellStyle name="Currency 11 6 7 3 2 3 3" xfId="5465"/>
    <cellStyle name="Currency 11 6 7 3 2 4" xfId="5466"/>
    <cellStyle name="Currency 11 6 7 3 2 4 2" xfId="5467"/>
    <cellStyle name="Currency 11 6 7 3 2 5" xfId="5468"/>
    <cellStyle name="Currency 11 6 7 3 3" xfId="5469"/>
    <cellStyle name="Currency 11 6 7 3 3 2" xfId="5470"/>
    <cellStyle name="Currency 11 6 7 3 3 2 2" xfId="5471"/>
    <cellStyle name="Currency 11 6 7 3 3 3" xfId="5472"/>
    <cellStyle name="Currency 11 6 7 3 4" xfId="5473"/>
    <cellStyle name="Currency 11 6 7 3 4 2" xfId="5474"/>
    <cellStyle name="Currency 11 6 7 3 4 2 2" xfId="5475"/>
    <cellStyle name="Currency 11 6 7 3 4 3" xfId="5476"/>
    <cellStyle name="Currency 11 6 7 3 5" xfId="5477"/>
    <cellStyle name="Currency 11 6 7 3 5 2" xfId="5478"/>
    <cellStyle name="Currency 11 6 7 3 6" xfId="5479"/>
    <cellStyle name="Currency 11 6 7 4" xfId="5480"/>
    <cellStyle name="Currency 11 6 7 4 2" xfId="5481"/>
    <cellStyle name="Currency 11 6 7 4 2 2" xfId="5482"/>
    <cellStyle name="Currency 11 6 7 4 2 2 2" xfId="5483"/>
    <cellStyle name="Currency 11 6 7 4 2 3" xfId="5484"/>
    <cellStyle name="Currency 11 6 7 4 3" xfId="5485"/>
    <cellStyle name="Currency 11 6 7 4 3 2" xfId="5486"/>
    <cellStyle name="Currency 11 6 7 4 3 2 2" xfId="5487"/>
    <cellStyle name="Currency 11 6 7 4 3 3" xfId="5488"/>
    <cellStyle name="Currency 11 6 7 4 4" xfId="5489"/>
    <cellStyle name="Currency 11 6 7 4 4 2" xfId="5490"/>
    <cellStyle name="Currency 11 6 7 4 5" xfId="5491"/>
    <cellStyle name="Currency 11 6 7 5" xfId="5492"/>
    <cellStyle name="Currency 11 6 7 5 2" xfId="5493"/>
    <cellStyle name="Currency 11 6 7 5 2 2" xfId="5494"/>
    <cellStyle name="Currency 11 6 7 5 3" xfId="5495"/>
    <cellStyle name="Currency 11 6 7 6" xfId="5496"/>
    <cellStyle name="Currency 11 6 7 6 2" xfId="5497"/>
    <cellStyle name="Currency 11 6 7 6 2 2" xfId="5498"/>
    <cellStyle name="Currency 11 6 7 6 3" xfId="5499"/>
    <cellStyle name="Currency 11 6 7 7" xfId="5500"/>
    <cellStyle name="Currency 11 6 7 7 2" xfId="5501"/>
    <cellStyle name="Currency 11 6 7 8" xfId="5502"/>
    <cellStyle name="Currency 11 6 8" xfId="5503"/>
    <cellStyle name="Currency 11 6 8 2" xfId="5504"/>
    <cellStyle name="Currency 11 6 8 2 2" xfId="5505"/>
    <cellStyle name="Currency 11 6 8 2 2 2" xfId="5506"/>
    <cellStyle name="Currency 11 6 8 2 2 2 2" xfId="5507"/>
    <cellStyle name="Currency 11 6 8 2 2 3" xfId="5508"/>
    <cellStyle name="Currency 11 6 8 2 3" xfId="5509"/>
    <cellStyle name="Currency 11 6 8 2 3 2" xfId="5510"/>
    <cellStyle name="Currency 11 6 8 2 3 2 2" xfId="5511"/>
    <cellStyle name="Currency 11 6 8 2 3 3" xfId="5512"/>
    <cellStyle name="Currency 11 6 8 2 4" xfId="5513"/>
    <cellStyle name="Currency 11 6 8 2 4 2" xfId="5514"/>
    <cellStyle name="Currency 11 6 8 2 5" xfId="5515"/>
    <cellStyle name="Currency 11 6 8 3" xfId="5516"/>
    <cellStyle name="Currency 11 6 8 3 2" xfId="5517"/>
    <cellStyle name="Currency 11 6 8 3 2 2" xfId="5518"/>
    <cellStyle name="Currency 11 6 8 3 3" xfId="5519"/>
    <cellStyle name="Currency 11 6 8 4" xfId="5520"/>
    <cellStyle name="Currency 11 6 8 4 2" xfId="5521"/>
    <cellStyle name="Currency 11 6 8 4 2 2" xfId="5522"/>
    <cellStyle name="Currency 11 6 8 4 3" xfId="5523"/>
    <cellStyle name="Currency 11 6 8 5" xfId="5524"/>
    <cellStyle name="Currency 11 6 8 5 2" xfId="5525"/>
    <cellStyle name="Currency 11 6 8 6" xfId="5526"/>
    <cellStyle name="Currency 11 6 9" xfId="5527"/>
    <cellStyle name="Currency 11 6 9 2" xfId="5528"/>
    <cellStyle name="Currency 11 6 9 2 2" xfId="5529"/>
    <cellStyle name="Currency 11 6 9 2 2 2" xfId="5530"/>
    <cellStyle name="Currency 11 6 9 2 2 2 2" xfId="5531"/>
    <cellStyle name="Currency 11 6 9 2 2 3" xfId="5532"/>
    <cellStyle name="Currency 11 6 9 2 3" xfId="5533"/>
    <cellStyle name="Currency 11 6 9 2 3 2" xfId="5534"/>
    <cellStyle name="Currency 11 6 9 2 3 2 2" xfId="5535"/>
    <cellStyle name="Currency 11 6 9 2 3 3" xfId="5536"/>
    <cellStyle name="Currency 11 6 9 2 4" xfId="5537"/>
    <cellStyle name="Currency 11 6 9 2 4 2" xfId="5538"/>
    <cellStyle name="Currency 11 6 9 2 5" xfId="5539"/>
    <cellStyle name="Currency 11 6 9 3" xfId="5540"/>
    <cellStyle name="Currency 11 6 9 3 2" xfId="5541"/>
    <cellStyle name="Currency 11 6 9 3 2 2" xfId="5542"/>
    <cellStyle name="Currency 11 6 9 3 3" xfId="5543"/>
    <cellStyle name="Currency 11 6 9 4" xfId="5544"/>
    <cellStyle name="Currency 11 6 9 4 2" xfId="5545"/>
    <cellStyle name="Currency 11 6 9 4 2 2" xfId="5546"/>
    <cellStyle name="Currency 11 6 9 4 3" xfId="5547"/>
    <cellStyle name="Currency 11 6 9 5" xfId="5548"/>
    <cellStyle name="Currency 11 6 9 5 2" xfId="5549"/>
    <cellStyle name="Currency 11 6 9 6" xfId="5550"/>
    <cellStyle name="Currency 11 7" xfId="5551"/>
    <cellStyle name="Currency 11 7 10" xfId="5552"/>
    <cellStyle name="Currency 11 7 10 2" xfId="5553"/>
    <cellStyle name="Currency 11 7 10 2 2" xfId="5554"/>
    <cellStyle name="Currency 11 7 10 2 2 2" xfId="5555"/>
    <cellStyle name="Currency 11 7 10 2 3" xfId="5556"/>
    <cellStyle name="Currency 11 7 10 3" xfId="5557"/>
    <cellStyle name="Currency 11 7 10 3 2" xfId="5558"/>
    <cellStyle name="Currency 11 7 10 3 2 2" xfId="5559"/>
    <cellStyle name="Currency 11 7 10 3 3" xfId="5560"/>
    <cellStyle name="Currency 11 7 10 4" xfId="5561"/>
    <cellStyle name="Currency 11 7 10 4 2" xfId="5562"/>
    <cellStyle name="Currency 11 7 10 5" xfId="5563"/>
    <cellStyle name="Currency 11 7 11" xfId="5564"/>
    <cellStyle name="Currency 11 7 11 2" xfId="5565"/>
    <cellStyle name="Currency 11 7 11 2 2" xfId="5566"/>
    <cellStyle name="Currency 11 7 11 3" xfId="5567"/>
    <cellStyle name="Currency 11 7 12" xfId="5568"/>
    <cellStyle name="Currency 11 7 12 2" xfId="5569"/>
    <cellStyle name="Currency 11 7 12 2 2" xfId="5570"/>
    <cellStyle name="Currency 11 7 12 3" xfId="5571"/>
    <cellStyle name="Currency 11 7 13" xfId="5572"/>
    <cellStyle name="Currency 11 7 13 2" xfId="5573"/>
    <cellStyle name="Currency 11 7 14" xfId="5574"/>
    <cellStyle name="Currency 11 7 15" xfId="5575"/>
    <cellStyle name="Currency 11 7 2" xfId="5576"/>
    <cellStyle name="Currency 11 7 2 2" xfId="5577"/>
    <cellStyle name="Currency 11 7 2 2 2" xfId="5578"/>
    <cellStyle name="Currency 11 7 2 2 2 2" xfId="5579"/>
    <cellStyle name="Currency 11 7 2 2 2 2 2" xfId="5580"/>
    <cellStyle name="Currency 11 7 2 2 2 2 2 2" xfId="5581"/>
    <cellStyle name="Currency 11 7 2 2 2 2 2 2 2" xfId="5582"/>
    <cellStyle name="Currency 11 7 2 2 2 2 2 3" xfId="5583"/>
    <cellStyle name="Currency 11 7 2 2 2 2 3" xfId="5584"/>
    <cellStyle name="Currency 11 7 2 2 2 2 3 2" xfId="5585"/>
    <cellStyle name="Currency 11 7 2 2 2 2 3 2 2" xfId="5586"/>
    <cellStyle name="Currency 11 7 2 2 2 2 3 3" xfId="5587"/>
    <cellStyle name="Currency 11 7 2 2 2 2 4" xfId="5588"/>
    <cellStyle name="Currency 11 7 2 2 2 2 4 2" xfId="5589"/>
    <cellStyle name="Currency 11 7 2 2 2 2 5" xfId="5590"/>
    <cellStyle name="Currency 11 7 2 2 2 3" xfId="5591"/>
    <cellStyle name="Currency 11 7 2 2 2 3 2" xfId="5592"/>
    <cellStyle name="Currency 11 7 2 2 2 3 2 2" xfId="5593"/>
    <cellStyle name="Currency 11 7 2 2 2 3 3" xfId="5594"/>
    <cellStyle name="Currency 11 7 2 2 2 4" xfId="5595"/>
    <cellStyle name="Currency 11 7 2 2 2 4 2" xfId="5596"/>
    <cellStyle name="Currency 11 7 2 2 2 4 2 2" xfId="5597"/>
    <cellStyle name="Currency 11 7 2 2 2 4 3" xfId="5598"/>
    <cellStyle name="Currency 11 7 2 2 2 5" xfId="5599"/>
    <cellStyle name="Currency 11 7 2 2 2 5 2" xfId="5600"/>
    <cellStyle name="Currency 11 7 2 2 2 6" xfId="5601"/>
    <cellStyle name="Currency 11 7 2 2 3" xfId="5602"/>
    <cellStyle name="Currency 11 7 2 2 3 2" xfId="5603"/>
    <cellStyle name="Currency 11 7 2 2 3 2 2" xfId="5604"/>
    <cellStyle name="Currency 11 7 2 2 3 2 2 2" xfId="5605"/>
    <cellStyle name="Currency 11 7 2 2 3 2 2 2 2" xfId="5606"/>
    <cellStyle name="Currency 11 7 2 2 3 2 2 3" xfId="5607"/>
    <cellStyle name="Currency 11 7 2 2 3 2 3" xfId="5608"/>
    <cellStyle name="Currency 11 7 2 2 3 2 3 2" xfId="5609"/>
    <cellStyle name="Currency 11 7 2 2 3 2 3 2 2" xfId="5610"/>
    <cellStyle name="Currency 11 7 2 2 3 2 3 3" xfId="5611"/>
    <cellStyle name="Currency 11 7 2 2 3 2 4" xfId="5612"/>
    <cellStyle name="Currency 11 7 2 2 3 2 4 2" xfId="5613"/>
    <cellStyle name="Currency 11 7 2 2 3 2 5" xfId="5614"/>
    <cellStyle name="Currency 11 7 2 2 3 3" xfId="5615"/>
    <cellStyle name="Currency 11 7 2 2 3 3 2" xfId="5616"/>
    <cellStyle name="Currency 11 7 2 2 3 3 2 2" xfId="5617"/>
    <cellStyle name="Currency 11 7 2 2 3 3 3" xfId="5618"/>
    <cellStyle name="Currency 11 7 2 2 3 4" xfId="5619"/>
    <cellStyle name="Currency 11 7 2 2 3 4 2" xfId="5620"/>
    <cellStyle name="Currency 11 7 2 2 3 4 2 2" xfId="5621"/>
    <cellStyle name="Currency 11 7 2 2 3 4 3" xfId="5622"/>
    <cellStyle name="Currency 11 7 2 2 3 5" xfId="5623"/>
    <cellStyle name="Currency 11 7 2 2 3 5 2" xfId="5624"/>
    <cellStyle name="Currency 11 7 2 2 3 6" xfId="5625"/>
    <cellStyle name="Currency 11 7 2 2 4" xfId="5626"/>
    <cellStyle name="Currency 11 7 2 2 4 2" xfId="5627"/>
    <cellStyle name="Currency 11 7 2 2 4 2 2" xfId="5628"/>
    <cellStyle name="Currency 11 7 2 2 4 2 2 2" xfId="5629"/>
    <cellStyle name="Currency 11 7 2 2 4 2 3" xfId="5630"/>
    <cellStyle name="Currency 11 7 2 2 4 3" xfId="5631"/>
    <cellStyle name="Currency 11 7 2 2 4 3 2" xfId="5632"/>
    <cellStyle name="Currency 11 7 2 2 4 3 2 2" xfId="5633"/>
    <cellStyle name="Currency 11 7 2 2 4 3 3" xfId="5634"/>
    <cellStyle name="Currency 11 7 2 2 4 4" xfId="5635"/>
    <cellStyle name="Currency 11 7 2 2 4 4 2" xfId="5636"/>
    <cellStyle name="Currency 11 7 2 2 4 5" xfId="5637"/>
    <cellStyle name="Currency 11 7 2 2 5" xfId="5638"/>
    <cellStyle name="Currency 11 7 2 2 5 2" xfId="5639"/>
    <cellStyle name="Currency 11 7 2 2 5 2 2" xfId="5640"/>
    <cellStyle name="Currency 11 7 2 2 5 3" xfId="5641"/>
    <cellStyle name="Currency 11 7 2 2 6" xfId="5642"/>
    <cellStyle name="Currency 11 7 2 2 6 2" xfId="5643"/>
    <cellStyle name="Currency 11 7 2 2 6 2 2" xfId="5644"/>
    <cellStyle name="Currency 11 7 2 2 6 3" xfId="5645"/>
    <cellStyle name="Currency 11 7 2 2 7" xfId="5646"/>
    <cellStyle name="Currency 11 7 2 2 7 2" xfId="5647"/>
    <cellStyle name="Currency 11 7 2 2 8" xfId="5648"/>
    <cellStyle name="Currency 11 7 2 3" xfId="5649"/>
    <cellStyle name="Currency 11 7 2 3 2" xfId="5650"/>
    <cellStyle name="Currency 11 7 2 3 2 2" xfId="5651"/>
    <cellStyle name="Currency 11 7 2 3 2 2 2" xfId="5652"/>
    <cellStyle name="Currency 11 7 2 3 2 2 2 2" xfId="5653"/>
    <cellStyle name="Currency 11 7 2 3 2 2 3" xfId="5654"/>
    <cellStyle name="Currency 11 7 2 3 2 3" xfId="5655"/>
    <cellStyle name="Currency 11 7 2 3 2 3 2" xfId="5656"/>
    <cellStyle name="Currency 11 7 2 3 2 3 2 2" xfId="5657"/>
    <cellStyle name="Currency 11 7 2 3 2 3 3" xfId="5658"/>
    <cellStyle name="Currency 11 7 2 3 2 4" xfId="5659"/>
    <cellStyle name="Currency 11 7 2 3 2 4 2" xfId="5660"/>
    <cellStyle name="Currency 11 7 2 3 2 5" xfId="5661"/>
    <cellStyle name="Currency 11 7 2 3 3" xfId="5662"/>
    <cellStyle name="Currency 11 7 2 3 3 2" xfId="5663"/>
    <cellStyle name="Currency 11 7 2 3 3 2 2" xfId="5664"/>
    <cellStyle name="Currency 11 7 2 3 3 3" xfId="5665"/>
    <cellStyle name="Currency 11 7 2 3 4" xfId="5666"/>
    <cellStyle name="Currency 11 7 2 3 4 2" xfId="5667"/>
    <cellStyle name="Currency 11 7 2 3 4 2 2" xfId="5668"/>
    <cellStyle name="Currency 11 7 2 3 4 3" xfId="5669"/>
    <cellStyle name="Currency 11 7 2 3 5" xfId="5670"/>
    <cellStyle name="Currency 11 7 2 3 5 2" xfId="5671"/>
    <cellStyle name="Currency 11 7 2 3 6" xfId="5672"/>
    <cellStyle name="Currency 11 7 2 4" xfId="5673"/>
    <cellStyle name="Currency 11 7 2 4 2" xfId="5674"/>
    <cellStyle name="Currency 11 7 2 4 2 2" xfId="5675"/>
    <cellStyle name="Currency 11 7 2 4 2 2 2" xfId="5676"/>
    <cellStyle name="Currency 11 7 2 4 2 2 2 2" xfId="5677"/>
    <cellStyle name="Currency 11 7 2 4 2 2 3" xfId="5678"/>
    <cellStyle name="Currency 11 7 2 4 2 3" xfId="5679"/>
    <cellStyle name="Currency 11 7 2 4 2 3 2" xfId="5680"/>
    <cellStyle name="Currency 11 7 2 4 2 3 2 2" xfId="5681"/>
    <cellStyle name="Currency 11 7 2 4 2 3 3" xfId="5682"/>
    <cellStyle name="Currency 11 7 2 4 2 4" xfId="5683"/>
    <cellStyle name="Currency 11 7 2 4 2 4 2" xfId="5684"/>
    <cellStyle name="Currency 11 7 2 4 2 5" xfId="5685"/>
    <cellStyle name="Currency 11 7 2 4 3" xfId="5686"/>
    <cellStyle name="Currency 11 7 2 4 3 2" xfId="5687"/>
    <cellStyle name="Currency 11 7 2 4 3 2 2" xfId="5688"/>
    <cellStyle name="Currency 11 7 2 4 3 3" xfId="5689"/>
    <cellStyle name="Currency 11 7 2 4 4" xfId="5690"/>
    <cellStyle name="Currency 11 7 2 4 4 2" xfId="5691"/>
    <cellStyle name="Currency 11 7 2 4 4 2 2" xfId="5692"/>
    <cellStyle name="Currency 11 7 2 4 4 3" xfId="5693"/>
    <cellStyle name="Currency 11 7 2 4 5" xfId="5694"/>
    <cellStyle name="Currency 11 7 2 4 5 2" xfId="5695"/>
    <cellStyle name="Currency 11 7 2 4 6" xfId="5696"/>
    <cellStyle name="Currency 11 7 2 5" xfId="5697"/>
    <cellStyle name="Currency 11 7 2 5 2" xfId="5698"/>
    <cellStyle name="Currency 11 7 2 5 2 2" xfId="5699"/>
    <cellStyle name="Currency 11 7 2 5 2 2 2" xfId="5700"/>
    <cellStyle name="Currency 11 7 2 5 2 3" xfId="5701"/>
    <cellStyle name="Currency 11 7 2 5 3" xfId="5702"/>
    <cellStyle name="Currency 11 7 2 5 3 2" xfId="5703"/>
    <cellStyle name="Currency 11 7 2 5 3 2 2" xfId="5704"/>
    <cellStyle name="Currency 11 7 2 5 3 3" xfId="5705"/>
    <cellStyle name="Currency 11 7 2 5 4" xfId="5706"/>
    <cellStyle name="Currency 11 7 2 5 4 2" xfId="5707"/>
    <cellStyle name="Currency 11 7 2 5 5" xfId="5708"/>
    <cellStyle name="Currency 11 7 2 6" xfId="5709"/>
    <cellStyle name="Currency 11 7 2 6 2" xfId="5710"/>
    <cellStyle name="Currency 11 7 2 6 2 2" xfId="5711"/>
    <cellStyle name="Currency 11 7 2 6 3" xfId="5712"/>
    <cellStyle name="Currency 11 7 2 7" xfId="5713"/>
    <cellStyle name="Currency 11 7 2 7 2" xfId="5714"/>
    <cellStyle name="Currency 11 7 2 7 2 2" xfId="5715"/>
    <cellStyle name="Currency 11 7 2 7 3" xfId="5716"/>
    <cellStyle name="Currency 11 7 2 8" xfId="5717"/>
    <cellStyle name="Currency 11 7 2 8 2" xfId="5718"/>
    <cellStyle name="Currency 11 7 2 9" xfId="5719"/>
    <cellStyle name="Currency 11 7 3" xfId="5720"/>
    <cellStyle name="Currency 11 7 3 2" xfId="5721"/>
    <cellStyle name="Currency 11 7 3 2 2" xfId="5722"/>
    <cellStyle name="Currency 11 7 3 2 2 2" xfId="5723"/>
    <cellStyle name="Currency 11 7 3 2 2 2 2" xfId="5724"/>
    <cellStyle name="Currency 11 7 3 2 2 2 2 2" xfId="5725"/>
    <cellStyle name="Currency 11 7 3 2 2 2 2 2 2" xfId="5726"/>
    <cellStyle name="Currency 11 7 3 2 2 2 2 3" xfId="5727"/>
    <cellStyle name="Currency 11 7 3 2 2 2 3" xfId="5728"/>
    <cellStyle name="Currency 11 7 3 2 2 2 3 2" xfId="5729"/>
    <cellStyle name="Currency 11 7 3 2 2 2 3 2 2" xfId="5730"/>
    <cellStyle name="Currency 11 7 3 2 2 2 3 3" xfId="5731"/>
    <cellStyle name="Currency 11 7 3 2 2 2 4" xfId="5732"/>
    <cellStyle name="Currency 11 7 3 2 2 2 4 2" xfId="5733"/>
    <cellStyle name="Currency 11 7 3 2 2 2 5" xfId="5734"/>
    <cellStyle name="Currency 11 7 3 2 2 3" xfId="5735"/>
    <cellStyle name="Currency 11 7 3 2 2 3 2" xfId="5736"/>
    <cellStyle name="Currency 11 7 3 2 2 3 2 2" xfId="5737"/>
    <cellStyle name="Currency 11 7 3 2 2 3 3" xfId="5738"/>
    <cellStyle name="Currency 11 7 3 2 2 4" xfId="5739"/>
    <cellStyle name="Currency 11 7 3 2 2 4 2" xfId="5740"/>
    <cellStyle name="Currency 11 7 3 2 2 4 2 2" xfId="5741"/>
    <cellStyle name="Currency 11 7 3 2 2 4 3" xfId="5742"/>
    <cellStyle name="Currency 11 7 3 2 2 5" xfId="5743"/>
    <cellStyle name="Currency 11 7 3 2 2 5 2" xfId="5744"/>
    <cellStyle name="Currency 11 7 3 2 2 6" xfId="5745"/>
    <cellStyle name="Currency 11 7 3 2 3" xfId="5746"/>
    <cellStyle name="Currency 11 7 3 2 3 2" xfId="5747"/>
    <cellStyle name="Currency 11 7 3 2 3 2 2" xfId="5748"/>
    <cellStyle name="Currency 11 7 3 2 3 2 2 2" xfId="5749"/>
    <cellStyle name="Currency 11 7 3 2 3 2 2 2 2" xfId="5750"/>
    <cellStyle name="Currency 11 7 3 2 3 2 2 3" xfId="5751"/>
    <cellStyle name="Currency 11 7 3 2 3 2 3" xfId="5752"/>
    <cellStyle name="Currency 11 7 3 2 3 2 3 2" xfId="5753"/>
    <cellStyle name="Currency 11 7 3 2 3 2 3 2 2" xfId="5754"/>
    <cellStyle name="Currency 11 7 3 2 3 2 3 3" xfId="5755"/>
    <cellStyle name="Currency 11 7 3 2 3 2 4" xfId="5756"/>
    <cellStyle name="Currency 11 7 3 2 3 2 4 2" xfId="5757"/>
    <cellStyle name="Currency 11 7 3 2 3 2 5" xfId="5758"/>
    <cellStyle name="Currency 11 7 3 2 3 3" xfId="5759"/>
    <cellStyle name="Currency 11 7 3 2 3 3 2" xfId="5760"/>
    <cellStyle name="Currency 11 7 3 2 3 3 2 2" xfId="5761"/>
    <cellStyle name="Currency 11 7 3 2 3 3 3" xfId="5762"/>
    <cellStyle name="Currency 11 7 3 2 3 4" xfId="5763"/>
    <cellStyle name="Currency 11 7 3 2 3 4 2" xfId="5764"/>
    <cellStyle name="Currency 11 7 3 2 3 4 2 2" xfId="5765"/>
    <cellStyle name="Currency 11 7 3 2 3 4 3" xfId="5766"/>
    <cellStyle name="Currency 11 7 3 2 3 5" xfId="5767"/>
    <cellStyle name="Currency 11 7 3 2 3 5 2" xfId="5768"/>
    <cellStyle name="Currency 11 7 3 2 3 6" xfId="5769"/>
    <cellStyle name="Currency 11 7 3 2 4" xfId="5770"/>
    <cellStyle name="Currency 11 7 3 2 4 2" xfId="5771"/>
    <cellStyle name="Currency 11 7 3 2 4 2 2" xfId="5772"/>
    <cellStyle name="Currency 11 7 3 2 4 2 2 2" xfId="5773"/>
    <cellStyle name="Currency 11 7 3 2 4 2 3" xfId="5774"/>
    <cellStyle name="Currency 11 7 3 2 4 3" xfId="5775"/>
    <cellStyle name="Currency 11 7 3 2 4 3 2" xfId="5776"/>
    <cellStyle name="Currency 11 7 3 2 4 3 2 2" xfId="5777"/>
    <cellStyle name="Currency 11 7 3 2 4 3 3" xfId="5778"/>
    <cellStyle name="Currency 11 7 3 2 4 4" xfId="5779"/>
    <cellStyle name="Currency 11 7 3 2 4 4 2" xfId="5780"/>
    <cellStyle name="Currency 11 7 3 2 4 5" xfId="5781"/>
    <cellStyle name="Currency 11 7 3 2 5" xfId="5782"/>
    <cellStyle name="Currency 11 7 3 2 5 2" xfId="5783"/>
    <cellStyle name="Currency 11 7 3 2 5 2 2" xfId="5784"/>
    <cellStyle name="Currency 11 7 3 2 5 3" xfId="5785"/>
    <cellStyle name="Currency 11 7 3 2 6" xfId="5786"/>
    <cellStyle name="Currency 11 7 3 2 6 2" xfId="5787"/>
    <cellStyle name="Currency 11 7 3 2 6 2 2" xfId="5788"/>
    <cellStyle name="Currency 11 7 3 2 6 3" xfId="5789"/>
    <cellStyle name="Currency 11 7 3 2 7" xfId="5790"/>
    <cellStyle name="Currency 11 7 3 2 7 2" xfId="5791"/>
    <cellStyle name="Currency 11 7 3 2 8" xfId="5792"/>
    <cellStyle name="Currency 11 7 3 3" xfId="5793"/>
    <cellStyle name="Currency 11 7 3 3 2" xfId="5794"/>
    <cellStyle name="Currency 11 7 3 3 2 2" xfId="5795"/>
    <cellStyle name="Currency 11 7 3 3 2 2 2" xfId="5796"/>
    <cellStyle name="Currency 11 7 3 3 2 2 2 2" xfId="5797"/>
    <cellStyle name="Currency 11 7 3 3 2 2 3" xfId="5798"/>
    <cellStyle name="Currency 11 7 3 3 2 3" xfId="5799"/>
    <cellStyle name="Currency 11 7 3 3 2 3 2" xfId="5800"/>
    <cellStyle name="Currency 11 7 3 3 2 3 2 2" xfId="5801"/>
    <cellStyle name="Currency 11 7 3 3 2 3 3" xfId="5802"/>
    <cellStyle name="Currency 11 7 3 3 2 4" xfId="5803"/>
    <cellStyle name="Currency 11 7 3 3 2 4 2" xfId="5804"/>
    <cellStyle name="Currency 11 7 3 3 2 5" xfId="5805"/>
    <cellStyle name="Currency 11 7 3 3 3" xfId="5806"/>
    <cellStyle name="Currency 11 7 3 3 3 2" xfId="5807"/>
    <cellStyle name="Currency 11 7 3 3 3 2 2" xfId="5808"/>
    <cellStyle name="Currency 11 7 3 3 3 3" xfId="5809"/>
    <cellStyle name="Currency 11 7 3 3 4" xfId="5810"/>
    <cellStyle name="Currency 11 7 3 3 4 2" xfId="5811"/>
    <cellStyle name="Currency 11 7 3 3 4 2 2" xfId="5812"/>
    <cellStyle name="Currency 11 7 3 3 4 3" xfId="5813"/>
    <cellStyle name="Currency 11 7 3 3 5" xfId="5814"/>
    <cellStyle name="Currency 11 7 3 3 5 2" xfId="5815"/>
    <cellStyle name="Currency 11 7 3 3 6" xfId="5816"/>
    <cellStyle name="Currency 11 7 3 4" xfId="5817"/>
    <cellStyle name="Currency 11 7 3 4 2" xfId="5818"/>
    <cellStyle name="Currency 11 7 3 4 2 2" xfId="5819"/>
    <cellStyle name="Currency 11 7 3 4 2 2 2" xfId="5820"/>
    <cellStyle name="Currency 11 7 3 4 2 2 2 2" xfId="5821"/>
    <cellStyle name="Currency 11 7 3 4 2 2 3" xfId="5822"/>
    <cellStyle name="Currency 11 7 3 4 2 3" xfId="5823"/>
    <cellStyle name="Currency 11 7 3 4 2 3 2" xfId="5824"/>
    <cellStyle name="Currency 11 7 3 4 2 3 2 2" xfId="5825"/>
    <cellStyle name="Currency 11 7 3 4 2 3 3" xfId="5826"/>
    <cellStyle name="Currency 11 7 3 4 2 4" xfId="5827"/>
    <cellStyle name="Currency 11 7 3 4 2 4 2" xfId="5828"/>
    <cellStyle name="Currency 11 7 3 4 2 5" xfId="5829"/>
    <cellStyle name="Currency 11 7 3 4 3" xfId="5830"/>
    <cellStyle name="Currency 11 7 3 4 3 2" xfId="5831"/>
    <cellStyle name="Currency 11 7 3 4 3 2 2" xfId="5832"/>
    <cellStyle name="Currency 11 7 3 4 3 3" xfId="5833"/>
    <cellStyle name="Currency 11 7 3 4 4" xfId="5834"/>
    <cellStyle name="Currency 11 7 3 4 4 2" xfId="5835"/>
    <cellStyle name="Currency 11 7 3 4 4 2 2" xfId="5836"/>
    <cellStyle name="Currency 11 7 3 4 4 3" xfId="5837"/>
    <cellStyle name="Currency 11 7 3 4 5" xfId="5838"/>
    <cellStyle name="Currency 11 7 3 4 5 2" xfId="5839"/>
    <cellStyle name="Currency 11 7 3 4 6" xfId="5840"/>
    <cellStyle name="Currency 11 7 3 5" xfId="5841"/>
    <cellStyle name="Currency 11 7 3 5 2" xfId="5842"/>
    <cellStyle name="Currency 11 7 3 5 2 2" xfId="5843"/>
    <cellStyle name="Currency 11 7 3 5 2 2 2" xfId="5844"/>
    <cellStyle name="Currency 11 7 3 5 2 3" xfId="5845"/>
    <cellStyle name="Currency 11 7 3 5 3" xfId="5846"/>
    <cellStyle name="Currency 11 7 3 5 3 2" xfId="5847"/>
    <cellStyle name="Currency 11 7 3 5 3 2 2" xfId="5848"/>
    <cellStyle name="Currency 11 7 3 5 3 3" xfId="5849"/>
    <cellStyle name="Currency 11 7 3 5 4" xfId="5850"/>
    <cellStyle name="Currency 11 7 3 5 4 2" xfId="5851"/>
    <cellStyle name="Currency 11 7 3 5 5" xfId="5852"/>
    <cellStyle name="Currency 11 7 3 6" xfId="5853"/>
    <cellStyle name="Currency 11 7 3 6 2" xfId="5854"/>
    <cellStyle name="Currency 11 7 3 6 2 2" xfId="5855"/>
    <cellStyle name="Currency 11 7 3 6 3" xfId="5856"/>
    <cellStyle name="Currency 11 7 3 7" xfId="5857"/>
    <cellStyle name="Currency 11 7 3 7 2" xfId="5858"/>
    <cellStyle name="Currency 11 7 3 7 2 2" xfId="5859"/>
    <cellStyle name="Currency 11 7 3 7 3" xfId="5860"/>
    <cellStyle name="Currency 11 7 3 8" xfId="5861"/>
    <cellStyle name="Currency 11 7 3 8 2" xfId="5862"/>
    <cellStyle name="Currency 11 7 3 9" xfId="5863"/>
    <cellStyle name="Currency 11 7 4" xfId="5864"/>
    <cellStyle name="Currency 11 7 4 2" xfId="5865"/>
    <cellStyle name="Currency 11 7 4 2 2" xfId="5866"/>
    <cellStyle name="Currency 11 7 4 2 2 2" xfId="5867"/>
    <cellStyle name="Currency 11 7 4 2 2 2 2" xfId="5868"/>
    <cellStyle name="Currency 11 7 4 2 2 2 2 2" xfId="5869"/>
    <cellStyle name="Currency 11 7 4 2 2 2 2 2 2" xfId="5870"/>
    <cellStyle name="Currency 11 7 4 2 2 2 2 3" xfId="5871"/>
    <cellStyle name="Currency 11 7 4 2 2 2 3" xfId="5872"/>
    <cellStyle name="Currency 11 7 4 2 2 2 3 2" xfId="5873"/>
    <cellStyle name="Currency 11 7 4 2 2 2 3 2 2" xfId="5874"/>
    <cellStyle name="Currency 11 7 4 2 2 2 3 3" xfId="5875"/>
    <cellStyle name="Currency 11 7 4 2 2 2 4" xfId="5876"/>
    <cellStyle name="Currency 11 7 4 2 2 2 4 2" xfId="5877"/>
    <cellStyle name="Currency 11 7 4 2 2 2 5" xfId="5878"/>
    <cellStyle name="Currency 11 7 4 2 2 3" xfId="5879"/>
    <cellStyle name="Currency 11 7 4 2 2 3 2" xfId="5880"/>
    <cellStyle name="Currency 11 7 4 2 2 3 2 2" xfId="5881"/>
    <cellStyle name="Currency 11 7 4 2 2 3 3" xfId="5882"/>
    <cellStyle name="Currency 11 7 4 2 2 4" xfId="5883"/>
    <cellStyle name="Currency 11 7 4 2 2 4 2" xfId="5884"/>
    <cellStyle name="Currency 11 7 4 2 2 4 2 2" xfId="5885"/>
    <cellStyle name="Currency 11 7 4 2 2 4 3" xfId="5886"/>
    <cellStyle name="Currency 11 7 4 2 2 5" xfId="5887"/>
    <cellStyle name="Currency 11 7 4 2 2 5 2" xfId="5888"/>
    <cellStyle name="Currency 11 7 4 2 2 6" xfId="5889"/>
    <cellStyle name="Currency 11 7 4 2 3" xfId="5890"/>
    <cellStyle name="Currency 11 7 4 2 3 2" xfId="5891"/>
    <cellStyle name="Currency 11 7 4 2 3 2 2" xfId="5892"/>
    <cellStyle name="Currency 11 7 4 2 3 2 2 2" xfId="5893"/>
    <cellStyle name="Currency 11 7 4 2 3 2 2 2 2" xfId="5894"/>
    <cellStyle name="Currency 11 7 4 2 3 2 2 3" xfId="5895"/>
    <cellStyle name="Currency 11 7 4 2 3 2 3" xfId="5896"/>
    <cellStyle name="Currency 11 7 4 2 3 2 3 2" xfId="5897"/>
    <cellStyle name="Currency 11 7 4 2 3 2 3 2 2" xfId="5898"/>
    <cellStyle name="Currency 11 7 4 2 3 2 3 3" xfId="5899"/>
    <cellStyle name="Currency 11 7 4 2 3 2 4" xfId="5900"/>
    <cellStyle name="Currency 11 7 4 2 3 2 4 2" xfId="5901"/>
    <cellStyle name="Currency 11 7 4 2 3 2 5" xfId="5902"/>
    <cellStyle name="Currency 11 7 4 2 3 3" xfId="5903"/>
    <cellStyle name="Currency 11 7 4 2 3 3 2" xfId="5904"/>
    <cellStyle name="Currency 11 7 4 2 3 3 2 2" xfId="5905"/>
    <cellStyle name="Currency 11 7 4 2 3 3 3" xfId="5906"/>
    <cellStyle name="Currency 11 7 4 2 3 4" xfId="5907"/>
    <cellStyle name="Currency 11 7 4 2 3 4 2" xfId="5908"/>
    <cellStyle name="Currency 11 7 4 2 3 4 2 2" xfId="5909"/>
    <cellStyle name="Currency 11 7 4 2 3 4 3" xfId="5910"/>
    <cellStyle name="Currency 11 7 4 2 3 5" xfId="5911"/>
    <cellStyle name="Currency 11 7 4 2 3 5 2" xfId="5912"/>
    <cellStyle name="Currency 11 7 4 2 3 6" xfId="5913"/>
    <cellStyle name="Currency 11 7 4 2 4" xfId="5914"/>
    <cellStyle name="Currency 11 7 4 2 4 2" xfId="5915"/>
    <cellStyle name="Currency 11 7 4 2 4 2 2" xfId="5916"/>
    <cellStyle name="Currency 11 7 4 2 4 2 2 2" xfId="5917"/>
    <cellStyle name="Currency 11 7 4 2 4 2 3" xfId="5918"/>
    <cellStyle name="Currency 11 7 4 2 4 3" xfId="5919"/>
    <cellStyle name="Currency 11 7 4 2 4 3 2" xfId="5920"/>
    <cellStyle name="Currency 11 7 4 2 4 3 2 2" xfId="5921"/>
    <cellStyle name="Currency 11 7 4 2 4 3 3" xfId="5922"/>
    <cellStyle name="Currency 11 7 4 2 4 4" xfId="5923"/>
    <cellStyle name="Currency 11 7 4 2 4 4 2" xfId="5924"/>
    <cellStyle name="Currency 11 7 4 2 4 5" xfId="5925"/>
    <cellStyle name="Currency 11 7 4 2 5" xfId="5926"/>
    <cellStyle name="Currency 11 7 4 2 5 2" xfId="5927"/>
    <cellStyle name="Currency 11 7 4 2 5 2 2" xfId="5928"/>
    <cellStyle name="Currency 11 7 4 2 5 3" xfId="5929"/>
    <cellStyle name="Currency 11 7 4 2 6" xfId="5930"/>
    <cellStyle name="Currency 11 7 4 2 6 2" xfId="5931"/>
    <cellStyle name="Currency 11 7 4 2 6 2 2" xfId="5932"/>
    <cellStyle name="Currency 11 7 4 2 6 3" xfId="5933"/>
    <cellStyle name="Currency 11 7 4 2 7" xfId="5934"/>
    <cellStyle name="Currency 11 7 4 2 7 2" xfId="5935"/>
    <cellStyle name="Currency 11 7 4 2 8" xfId="5936"/>
    <cellStyle name="Currency 11 7 4 3" xfId="5937"/>
    <cellStyle name="Currency 11 7 4 3 2" xfId="5938"/>
    <cellStyle name="Currency 11 7 4 3 2 2" xfId="5939"/>
    <cellStyle name="Currency 11 7 4 3 2 2 2" xfId="5940"/>
    <cellStyle name="Currency 11 7 4 3 2 2 2 2" xfId="5941"/>
    <cellStyle name="Currency 11 7 4 3 2 2 3" xfId="5942"/>
    <cellStyle name="Currency 11 7 4 3 2 3" xfId="5943"/>
    <cellStyle name="Currency 11 7 4 3 2 3 2" xfId="5944"/>
    <cellStyle name="Currency 11 7 4 3 2 3 2 2" xfId="5945"/>
    <cellStyle name="Currency 11 7 4 3 2 3 3" xfId="5946"/>
    <cellStyle name="Currency 11 7 4 3 2 4" xfId="5947"/>
    <cellStyle name="Currency 11 7 4 3 2 4 2" xfId="5948"/>
    <cellStyle name="Currency 11 7 4 3 2 5" xfId="5949"/>
    <cellStyle name="Currency 11 7 4 3 3" xfId="5950"/>
    <cellStyle name="Currency 11 7 4 3 3 2" xfId="5951"/>
    <cellStyle name="Currency 11 7 4 3 3 2 2" xfId="5952"/>
    <cellStyle name="Currency 11 7 4 3 3 3" xfId="5953"/>
    <cellStyle name="Currency 11 7 4 3 4" xfId="5954"/>
    <cellStyle name="Currency 11 7 4 3 4 2" xfId="5955"/>
    <cellStyle name="Currency 11 7 4 3 4 2 2" xfId="5956"/>
    <cellStyle name="Currency 11 7 4 3 4 3" xfId="5957"/>
    <cellStyle name="Currency 11 7 4 3 5" xfId="5958"/>
    <cellStyle name="Currency 11 7 4 3 5 2" xfId="5959"/>
    <cellStyle name="Currency 11 7 4 3 6" xfId="5960"/>
    <cellStyle name="Currency 11 7 4 4" xfId="5961"/>
    <cellStyle name="Currency 11 7 4 4 2" xfId="5962"/>
    <cellStyle name="Currency 11 7 4 4 2 2" xfId="5963"/>
    <cellStyle name="Currency 11 7 4 4 2 2 2" xfId="5964"/>
    <cellStyle name="Currency 11 7 4 4 2 2 2 2" xfId="5965"/>
    <cellStyle name="Currency 11 7 4 4 2 2 3" xfId="5966"/>
    <cellStyle name="Currency 11 7 4 4 2 3" xfId="5967"/>
    <cellStyle name="Currency 11 7 4 4 2 3 2" xfId="5968"/>
    <cellStyle name="Currency 11 7 4 4 2 3 2 2" xfId="5969"/>
    <cellStyle name="Currency 11 7 4 4 2 3 3" xfId="5970"/>
    <cellStyle name="Currency 11 7 4 4 2 4" xfId="5971"/>
    <cellStyle name="Currency 11 7 4 4 2 4 2" xfId="5972"/>
    <cellStyle name="Currency 11 7 4 4 2 5" xfId="5973"/>
    <cellStyle name="Currency 11 7 4 4 3" xfId="5974"/>
    <cellStyle name="Currency 11 7 4 4 3 2" xfId="5975"/>
    <cellStyle name="Currency 11 7 4 4 3 2 2" xfId="5976"/>
    <cellStyle name="Currency 11 7 4 4 3 3" xfId="5977"/>
    <cellStyle name="Currency 11 7 4 4 4" xfId="5978"/>
    <cellStyle name="Currency 11 7 4 4 4 2" xfId="5979"/>
    <cellStyle name="Currency 11 7 4 4 4 2 2" xfId="5980"/>
    <cellStyle name="Currency 11 7 4 4 4 3" xfId="5981"/>
    <cellStyle name="Currency 11 7 4 4 5" xfId="5982"/>
    <cellStyle name="Currency 11 7 4 4 5 2" xfId="5983"/>
    <cellStyle name="Currency 11 7 4 4 6" xfId="5984"/>
    <cellStyle name="Currency 11 7 4 5" xfId="5985"/>
    <cellStyle name="Currency 11 7 4 5 2" xfId="5986"/>
    <cellStyle name="Currency 11 7 4 5 2 2" xfId="5987"/>
    <cellStyle name="Currency 11 7 4 5 2 2 2" xfId="5988"/>
    <cellStyle name="Currency 11 7 4 5 2 3" xfId="5989"/>
    <cellStyle name="Currency 11 7 4 5 3" xfId="5990"/>
    <cellStyle name="Currency 11 7 4 5 3 2" xfId="5991"/>
    <cellStyle name="Currency 11 7 4 5 3 2 2" xfId="5992"/>
    <cellStyle name="Currency 11 7 4 5 3 3" xfId="5993"/>
    <cellStyle name="Currency 11 7 4 5 4" xfId="5994"/>
    <cellStyle name="Currency 11 7 4 5 4 2" xfId="5995"/>
    <cellStyle name="Currency 11 7 4 5 5" xfId="5996"/>
    <cellStyle name="Currency 11 7 4 6" xfId="5997"/>
    <cellStyle name="Currency 11 7 4 6 2" xfId="5998"/>
    <cellStyle name="Currency 11 7 4 6 2 2" xfId="5999"/>
    <cellStyle name="Currency 11 7 4 6 3" xfId="6000"/>
    <cellStyle name="Currency 11 7 4 7" xfId="6001"/>
    <cellStyle name="Currency 11 7 4 7 2" xfId="6002"/>
    <cellStyle name="Currency 11 7 4 7 2 2" xfId="6003"/>
    <cellStyle name="Currency 11 7 4 7 3" xfId="6004"/>
    <cellStyle name="Currency 11 7 4 8" xfId="6005"/>
    <cellStyle name="Currency 11 7 4 8 2" xfId="6006"/>
    <cellStyle name="Currency 11 7 4 9" xfId="6007"/>
    <cellStyle name="Currency 11 7 5" xfId="6008"/>
    <cellStyle name="Currency 11 7 5 2" xfId="6009"/>
    <cellStyle name="Currency 11 7 5 2 2" xfId="6010"/>
    <cellStyle name="Currency 11 7 5 2 2 2" xfId="6011"/>
    <cellStyle name="Currency 11 7 5 2 2 2 2" xfId="6012"/>
    <cellStyle name="Currency 11 7 5 2 2 2 2 2" xfId="6013"/>
    <cellStyle name="Currency 11 7 5 2 2 2 2 2 2" xfId="6014"/>
    <cellStyle name="Currency 11 7 5 2 2 2 2 3" xfId="6015"/>
    <cellStyle name="Currency 11 7 5 2 2 2 3" xfId="6016"/>
    <cellStyle name="Currency 11 7 5 2 2 2 3 2" xfId="6017"/>
    <cellStyle name="Currency 11 7 5 2 2 2 3 2 2" xfId="6018"/>
    <cellStyle name="Currency 11 7 5 2 2 2 3 3" xfId="6019"/>
    <cellStyle name="Currency 11 7 5 2 2 2 4" xfId="6020"/>
    <cellStyle name="Currency 11 7 5 2 2 2 4 2" xfId="6021"/>
    <cellStyle name="Currency 11 7 5 2 2 2 5" xfId="6022"/>
    <cellStyle name="Currency 11 7 5 2 2 3" xfId="6023"/>
    <cellStyle name="Currency 11 7 5 2 2 3 2" xfId="6024"/>
    <cellStyle name="Currency 11 7 5 2 2 3 2 2" xfId="6025"/>
    <cellStyle name="Currency 11 7 5 2 2 3 3" xfId="6026"/>
    <cellStyle name="Currency 11 7 5 2 2 4" xfId="6027"/>
    <cellStyle name="Currency 11 7 5 2 2 4 2" xfId="6028"/>
    <cellStyle name="Currency 11 7 5 2 2 4 2 2" xfId="6029"/>
    <cellStyle name="Currency 11 7 5 2 2 4 3" xfId="6030"/>
    <cellStyle name="Currency 11 7 5 2 2 5" xfId="6031"/>
    <cellStyle name="Currency 11 7 5 2 2 5 2" xfId="6032"/>
    <cellStyle name="Currency 11 7 5 2 2 6" xfId="6033"/>
    <cellStyle name="Currency 11 7 5 2 3" xfId="6034"/>
    <cellStyle name="Currency 11 7 5 2 3 2" xfId="6035"/>
    <cellStyle name="Currency 11 7 5 2 3 2 2" xfId="6036"/>
    <cellStyle name="Currency 11 7 5 2 3 2 2 2" xfId="6037"/>
    <cellStyle name="Currency 11 7 5 2 3 2 2 2 2" xfId="6038"/>
    <cellStyle name="Currency 11 7 5 2 3 2 2 3" xfId="6039"/>
    <cellStyle name="Currency 11 7 5 2 3 2 3" xfId="6040"/>
    <cellStyle name="Currency 11 7 5 2 3 2 3 2" xfId="6041"/>
    <cellStyle name="Currency 11 7 5 2 3 2 3 2 2" xfId="6042"/>
    <cellStyle name="Currency 11 7 5 2 3 2 3 3" xfId="6043"/>
    <cellStyle name="Currency 11 7 5 2 3 2 4" xfId="6044"/>
    <cellStyle name="Currency 11 7 5 2 3 2 4 2" xfId="6045"/>
    <cellStyle name="Currency 11 7 5 2 3 2 5" xfId="6046"/>
    <cellStyle name="Currency 11 7 5 2 3 3" xfId="6047"/>
    <cellStyle name="Currency 11 7 5 2 3 3 2" xfId="6048"/>
    <cellStyle name="Currency 11 7 5 2 3 3 2 2" xfId="6049"/>
    <cellStyle name="Currency 11 7 5 2 3 3 3" xfId="6050"/>
    <cellStyle name="Currency 11 7 5 2 3 4" xfId="6051"/>
    <cellStyle name="Currency 11 7 5 2 3 4 2" xfId="6052"/>
    <cellStyle name="Currency 11 7 5 2 3 4 2 2" xfId="6053"/>
    <cellStyle name="Currency 11 7 5 2 3 4 3" xfId="6054"/>
    <cellStyle name="Currency 11 7 5 2 3 5" xfId="6055"/>
    <cellStyle name="Currency 11 7 5 2 3 5 2" xfId="6056"/>
    <cellStyle name="Currency 11 7 5 2 3 6" xfId="6057"/>
    <cellStyle name="Currency 11 7 5 2 4" xfId="6058"/>
    <cellStyle name="Currency 11 7 5 2 4 2" xfId="6059"/>
    <cellStyle name="Currency 11 7 5 2 4 2 2" xfId="6060"/>
    <cellStyle name="Currency 11 7 5 2 4 2 2 2" xfId="6061"/>
    <cellStyle name="Currency 11 7 5 2 4 2 3" xfId="6062"/>
    <cellStyle name="Currency 11 7 5 2 4 3" xfId="6063"/>
    <cellStyle name="Currency 11 7 5 2 4 3 2" xfId="6064"/>
    <cellStyle name="Currency 11 7 5 2 4 3 2 2" xfId="6065"/>
    <cellStyle name="Currency 11 7 5 2 4 3 3" xfId="6066"/>
    <cellStyle name="Currency 11 7 5 2 4 4" xfId="6067"/>
    <cellStyle name="Currency 11 7 5 2 4 4 2" xfId="6068"/>
    <cellStyle name="Currency 11 7 5 2 4 5" xfId="6069"/>
    <cellStyle name="Currency 11 7 5 2 5" xfId="6070"/>
    <cellStyle name="Currency 11 7 5 2 5 2" xfId="6071"/>
    <cellStyle name="Currency 11 7 5 2 5 2 2" xfId="6072"/>
    <cellStyle name="Currency 11 7 5 2 5 3" xfId="6073"/>
    <cellStyle name="Currency 11 7 5 2 6" xfId="6074"/>
    <cellStyle name="Currency 11 7 5 2 6 2" xfId="6075"/>
    <cellStyle name="Currency 11 7 5 2 6 2 2" xfId="6076"/>
    <cellStyle name="Currency 11 7 5 2 6 3" xfId="6077"/>
    <cellStyle name="Currency 11 7 5 2 7" xfId="6078"/>
    <cellStyle name="Currency 11 7 5 2 7 2" xfId="6079"/>
    <cellStyle name="Currency 11 7 5 2 8" xfId="6080"/>
    <cellStyle name="Currency 11 7 5 3" xfId="6081"/>
    <cellStyle name="Currency 11 7 5 3 2" xfId="6082"/>
    <cellStyle name="Currency 11 7 5 3 2 2" xfId="6083"/>
    <cellStyle name="Currency 11 7 5 3 2 2 2" xfId="6084"/>
    <cellStyle name="Currency 11 7 5 3 2 2 2 2" xfId="6085"/>
    <cellStyle name="Currency 11 7 5 3 2 2 3" xfId="6086"/>
    <cellStyle name="Currency 11 7 5 3 2 3" xfId="6087"/>
    <cellStyle name="Currency 11 7 5 3 2 3 2" xfId="6088"/>
    <cellStyle name="Currency 11 7 5 3 2 3 2 2" xfId="6089"/>
    <cellStyle name="Currency 11 7 5 3 2 3 3" xfId="6090"/>
    <cellStyle name="Currency 11 7 5 3 2 4" xfId="6091"/>
    <cellStyle name="Currency 11 7 5 3 2 4 2" xfId="6092"/>
    <cellStyle name="Currency 11 7 5 3 2 5" xfId="6093"/>
    <cellStyle name="Currency 11 7 5 3 3" xfId="6094"/>
    <cellStyle name="Currency 11 7 5 3 3 2" xfId="6095"/>
    <cellStyle name="Currency 11 7 5 3 3 2 2" xfId="6096"/>
    <cellStyle name="Currency 11 7 5 3 3 3" xfId="6097"/>
    <cellStyle name="Currency 11 7 5 3 4" xfId="6098"/>
    <cellStyle name="Currency 11 7 5 3 4 2" xfId="6099"/>
    <cellStyle name="Currency 11 7 5 3 4 2 2" xfId="6100"/>
    <cellStyle name="Currency 11 7 5 3 4 3" xfId="6101"/>
    <cellStyle name="Currency 11 7 5 3 5" xfId="6102"/>
    <cellStyle name="Currency 11 7 5 3 5 2" xfId="6103"/>
    <cellStyle name="Currency 11 7 5 3 6" xfId="6104"/>
    <cellStyle name="Currency 11 7 5 4" xfId="6105"/>
    <cellStyle name="Currency 11 7 5 4 2" xfId="6106"/>
    <cellStyle name="Currency 11 7 5 4 2 2" xfId="6107"/>
    <cellStyle name="Currency 11 7 5 4 2 2 2" xfId="6108"/>
    <cellStyle name="Currency 11 7 5 4 2 2 2 2" xfId="6109"/>
    <cellStyle name="Currency 11 7 5 4 2 2 3" xfId="6110"/>
    <cellStyle name="Currency 11 7 5 4 2 3" xfId="6111"/>
    <cellStyle name="Currency 11 7 5 4 2 3 2" xfId="6112"/>
    <cellStyle name="Currency 11 7 5 4 2 3 2 2" xfId="6113"/>
    <cellStyle name="Currency 11 7 5 4 2 3 3" xfId="6114"/>
    <cellStyle name="Currency 11 7 5 4 2 4" xfId="6115"/>
    <cellStyle name="Currency 11 7 5 4 2 4 2" xfId="6116"/>
    <cellStyle name="Currency 11 7 5 4 2 5" xfId="6117"/>
    <cellStyle name="Currency 11 7 5 4 3" xfId="6118"/>
    <cellStyle name="Currency 11 7 5 4 3 2" xfId="6119"/>
    <cellStyle name="Currency 11 7 5 4 3 2 2" xfId="6120"/>
    <cellStyle name="Currency 11 7 5 4 3 3" xfId="6121"/>
    <cellStyle name="Currency 11 7 5 4 4" xfId="6122"/>
    <cellStyle name="Currency 11 7 5 4 4 2" xfId="6123"/>
    <cellStyle name="Currency 11 7 5 4 4 2 2" xfId="6124"/>
    <cellStyle name="Currency 11 7 5 4 4 3" xfId="6125"/>
    <cellStyle name="Currency 11 7 5 4 5" xfId="6126"/>
    <cellStyle name="Currency 11 7 5 4 5 2" xfId="6127"/>
    <cellStyle name="Currency 11 7 5 4 6" xfId="6128"/>
    <cellStyle name="Currency 11 7 5 5" xfId="6129"/>
    <cellStyle name="Currency 11 7 5 5 2" xfId="6130"/>
    <cellStyle name="Currency 11 7 5 5 2 2" xfId="6131"/>
    <cellStyle name="Currency 11 7 5 5 2 2 2" xfId="6132"/>
    <cellStyle name="Currency 11 7 5 5 2 3" xfId="6133"/>
    <cellStyle name="Currency 11 7 5 5 3" xfId="6134"/>
    <cellStyle name="Currency 11 7 5 5 3 2" xfId="6135"/>
    <cellStyle name="Currency 11 7 5 5 3 2 2" xfId="6136"/>
    <cellStyle name="Currency 11 7 5 5 3 3" xfId="6137"/>
    <cellStyle name="Currency 11 7 5 5 4" xfId="6138"/>
    <cellStyle name="Currency 11 7 5 5 4 2" xfId="6139"/>
    <cellStyle name="Currency 11 7 5 5 5" xfId="6140"/>
    <cellStyle name="Currency 11 7 5 6" xfId="6141"/>
    <cellStyle name="Currency 11 7 5 6 2" xfId="6142"/>
    <cellStyle name="Currency 11 7 5 6 2 2" xfId="6143"/>
    <cellStyle name="Currency 11 7 5 6 3" xfId="6144"/>
    <cellStyle name="Currency 11 7 5 7" xfId="6145"/>
    <cellStyle name="Currency 11 7 5 7 2" xfId="6146"/>
    <cellStyle name="Currency 11 7 5 7 2 2" xfId="6147"/>
    <cellStyle name="Currency 11 7 5 7 3" xfId="6148"/>
    <cellStyle name="Currency 11 7 5 8" xfId="6149"/>
    <cellStyle name="Currency 11 7 5 8 2" xfId="6150"/>
    <cellStyle name="Currency 11 7 5 9" xfId="6151"/>
    <cellStyle name="Currency 11 7 6" xfId="6152"/>
    <cellStyle name="Currency 11 7 6 2" xfId="6153"/>
    <cellStyle name="Currency 11 7 6 2 2" xfId="6154"/>
    <cellStyle name="Currency 11 7 6 2 2 2" xfId="6155"/>
    <cellStyle name="Currency 11 7 6 2 2 2 2" xfId="6156"/>
    <cellStyle name="Currency 11 7 6 2 2 2 2 2" xfId="6157"/>
    <cellStyle name="Currency 11 7 6 2 2 2 2 2 2" xfId="6158"/>
    <cellStyle name="Currency 11 7 6 2 2 2 2 3" xfId="6159"/>
    <cellStyle name="Currency 11 7 6 2 2 2 3" xfId="6160"/>
    <cellStyle name="Currency 11 7 6 2 2 2 3 2" xfId="6161"/>
    <cellStyle name="Currency 11 7 6 2 2 2 3 2 2" xfId="6162"/>
    <cellStyle name="Currency 11 7 6 2 2 2 3 3" xfId="6163"/>
    <cellStyle name="Currency 11 7 6 2 2 2 4" xfId="6164"/>
    <cellStyle name="Currency 11 7 6 2 2 2 4 2" xfId="6165"/>
    <cellStyle name="Currency 11 7 6 2 2 2 5" xfId="6166"/>
    <cellStyle name="Currency 11 7 6 2 2 3" xfId="6167"/>
    <cellStyle name="Currency 11 7 6 2 2 3 2" xfId="6168"/>
    <cellStyle name="Currency 11 7 6 2 2 3 2 2" xfId="6169"/>
    <cellStyle name="Currency 11 7 6 2 2 3 3" xfId="6170"/>
    <cellStyle name="Currency 11 7 6 2 2 4" xfId="6171"/>
    <cellStyle name="Currency 11 7 6 2 2 4 2" xfId="6172"/>
    <cellStyle name="Currency 11 7 6 2 2 4 2 2" xfId="6173"/>
    <cellStyle name="Currency 11 7 6 2 2 4 3" xfId="6174"/>
    <cellStyle name="Currency 11 7 6 2 2 5" xfId="6175"/>
    <cellStyle name="Currency 11 7 6 2 2 5 2" xfId="6176"/>
    <cellStyle name="Currency 11 7 6 2 2 6" xfId="6177"/>
    <cellStyle name="Currency 11 7 6 2 3" xfId="6178"/>
    <cellStyle name="Currency 11 7 6 2 3 2" xfId="6179"/>
    <cellStyle name="Currency 11 7 6 2 3 2 2" xfId="6180"/>
    <cellStyle name="Currency 11 7 6 2 3 2 2 2" xfId="6181"/>
    <cellStyle name="Currency 11 7 6 2 3 2 2 2 2" xfId="6182"/>
    <cellStyle name="Currency 11 7 6 2 3 2 2 3" xfId="6183"/>
    <cellStyle name="Currency 11 7 6 2 3 2 3" xfId="6184"/>
    <cellStyle name="Currency 11 7 6 2 3 2 3 2" xfId="6185"/>
    <cellStyle name="Currency 11 7 6 2 3 2 3 2 2" xfId="6186"/>
    <cellStyle name="Currency 11 7 6 2 3 2 3 3" xfId="6187"/>
    <cellStyle name="Currency 11 7 6 2 3 2 4" xfId="6188"/>
    <cellStyle name="Currency 11 7 6 2 3 2 4 2" xfId="6189"/>
    <cellStyle name="Currency 11 7 6 2 3 2 5" xfId="6190"/>
    <cellStyle name="Currency 11 7 6 2 3 3" xfId="6191"/>
    <cellStyle name="Currency 11 7 6 2 3 3 2" xfId="6192"/>
    <cellStyle name="Currency 11 7 6 2 3 3 2 2" xfId="6193"/>
    <cellStyle name="Currency 11 7 6 2 3 3 3" xfId="6194"/>
    <cellStyle name="Currency 11 7 6 2 3 4" xfId="6195"/>
    <cellStyle name="Currency 11 7 6 2 3 4 2" xfId="6196"/>
    <cellStyle name="Currency 11 7 6 2 3 4 2 2" xfId="6197"/>
    <cellStyle name="Currency 11 7 6 2 3 4 3" xfId="6198"/>
    <cellStyle name="Currency 11 7 6 2 3 5" xfId="6199"/>
    <cellStyle name="Currency 11 7 6 2 3 5 2" xfId="6200"/>
    <cellStyle name="Currency 11 7 6 2 3 6" xfId="6201"/>
    <cellStyle name="Currency 11 7 6 2 4" xfId="6202"/>
    <cellStyle name="Currency 11 7 6 2 4 2" xfId="6203"/>
    <cellStyle name="Currency 11 7 6 2 4 2 2" xfId="6204"/>
    <cellStyle name="Currency 11 7 6 2 4 2 2 2" xfId="6205"/>
    <cellStyle name="Currency 11 7 6 2 4 2 3" xfId="6206"/>
    <cellStyle name="Currency 11 7 6 2 4 3" xfId="6207"/>
    <cellStyle name="Currency 11 7 6 2 4 3 2" xfId="6208"/>
    <cellStyle name="Currency 11 7 6 2 4 3 2 2" xfId="6209"/>
    <cellStyle name="Currency 11 7 6 2 4 3 3" xfId="6210"/>
    <cellStyle name="Currency 11 7 6 2 4 4" xfId="6211"/>
    <cellStyle name="Currency 11 7 6 2 4 4 2" xfId="6212"/>
    <cellStyle name="Currency 11 7 6 2 4 5" xfId="6213"/>
    <cellStyle name="Currency 11 7 6 2 5" xfId="6214"/>
    <cellStyle name="Currency 11 7 6 2 5 2" xfId="6215"/>
    <cellStyle name="Currency 11 7 6 2 5 2 2" xfId="6216"/>
    <cellStyle name="Currency 11 7 6 2 5 3" xfId="6217"/>
    <cellStyle name="Currency 11 7 6 2 6" xfId="6218"/>
    <cellStyle name="Currency 11 7 6 2 6 2" xfId="6219"/>
    <cellStyle name="Currency 11 7 6 2 6 2 2" xfId="6220"/>
    <cellStyle name="Currency 11 7 6 2 6 3" xfId="6221"/>
    <cellStyle name="Currency 11 7 6 2 7" xfId="6222"/>
    <cellStyle name="Currency 11 7 6 2 7 2" xfId="6223"/>
    <cellStyle name="Currency 11 7 6 2 8" xfId="6224"/>
    <cellStyle name="Currency 11 7 6 3" xfId="6225"/>
    <cellStyle name="Currency 11 7 6 3 2" xfId="6226"/>
    <cellStyle name="Currency 11 7 6 3 2 2" xfId="6227"/>
    <cellStyle name="Currency 11 7 6 3 2 2 2" xfId="6228"/>
    <cellStyle name="Currency 11 7 6 3 2 2 2 2" xfId="6229"/>
    <cellStyle name="Currency 11 7 6 3 2 2 3" xfId="6230"/>
    <cellStyle name="Currency 11 7 6 3 2 3" xfId="6231"/>
    <cellStyle name="Currency 11 7 6 3 2 3 2" xfId="6232"/>
    <cellStyle name="Currency 11 7 6 3 2 3 2 2" xfId="6233"/>
    <cellStyle name="Currency 11 7 6 3 2 3 3" xfId="6234"/>
    <cellStyle name="Currency 11 7 6 3 2 4" xfId="6235"/>
    <cellStyle name="Currency 11 7 6 3 2 4 2" xfId="6236"/>
    <cellStyle name="Currency 11 7 6 3 2 5" xfId="6237"/>
    <cellStyle name="Currency 11 7 6 3 3" xfId="6238"/>
    <cellStyle name="Currency 11 7 6 3 3 2" xfId="6239"/>
    <cellStyle name="Currency 11 7 6 3 3 2 2" xfId="6240"/>
    <cellStyle name="Currency 11 7 6 3 3 3" xfId="6241"/>
    <cellStyle name="Currency 11 7 6 3 4" xfId="6242"/>
    <cellStyle name="Currency 11 7 6 3 4 2" xfId="6243"/>
    <cellStyle name="Currency 11 7 6 3 4 2 2" xfId="6244"/>
    <cellStyle name="Currency 11 7 6 3 4 3" xfId="6245"/>
    <cellStyle name="Currency 11 7 6 3 5" xfId="6246"/>
    <cellStyle name="Currency 11 7 6 3 5 2" xfId="6247"/>
    <cellStyle name="Currency 11 7 6 3 6" xfId="6248"/>
    <cellStyle name="Currency 11 7 6 4" xfId="6249"/>
    <cellStyle name="Currency 11 7 6 4 2" xfId="6250"/>
    <cellStyle name="Currency 11 7 6 4 2 2" xfId="6251"/>
    <cellStyle name="Currency 11 7 6 4 2 2 2" xfId="6252"/>
    <cellStyle name="Currency 11 7 6 4 2 2 2 2" xfId="6253"/>
    <cellStyle name="Currency 11 7 6 4 2 2 3" xfId="6254"/>
    <cellStyle name="Currency 11 7 6 4 2 3" xfId="6255"/>
    <cellStyle name="Currency 11 7 6 4 2 3 2" xfId="6256"/>
    <cellStyle name="Currency 11 7 6 4 2 3 2 2" xfId="6257"/>
    <cellStyle name="Currency 11 7 6 4 2 3 3" xfId="6258"/>
    <cellStyle name="Currency 11 7 6 4 2 4" xfId="6259"/>
    <cellStyle name="Currency 11 7 6 4 2 4 2" xfId="6260"/>
    <cellStyle name="Currency 11 7 6 4 2 5" xfId="6261"/>
    <cellStyle name="Currency 11 7 6 4 3" xfId="6262"/>
    <cellStyle name="Currency 11 7 6 4 3 2" xfId="6263"/>
    <cellStyle name="Currency 11 7 6 4 3 2 2" xfId="6264"/>
    <cellStyle name="Currency 11 7 6 4 3 3" xfId="6265"/>
    <cellStyle name="Currency 11 7 6 4 4" xfId="6266"/>
    <cellStyle name="Currency 11 7 6 4 4 2" xfId="6267"/>
    <cellStyle name="Currency 11 7 6 4 4 2 2" xfId="6268"/>
    <cellStyle name="Currency 11 7 6 4 4 3" xfId="6269"/>
    <cellStyle name="Currency 11 7 6 4 5" xfId="6270"/>
    <cellStyle name="Currency 11 7 6 4 5 2" xfId="6271"/>
    <cellStyle name="Currency 11 7 6 4 6" xfId="6272"/>
    <cellStyle name="Currency 11 7 6 5" xfId="6273"/>
    <cellStyle name="Currency 11 7 6 5 2" xfId="6274"/>
    <cellStyle name="Currency 11 7 6 5 2 2" xfId="6275"/>
    <cellStyle name="Currency 11 7 6 5 2 2 2" xfId="6276"/>
    <cellStyle name="Currency 11 7 6 5 2 3" xfId="6277"/>
    <cellStyle name="Currency 11 7 6 5 3" xfId="6278"/>
    <cellStyle name="Currency 11 7 6 5 3 2" xfId="6279"/>
    <cellStyle name="Currency 11 7 6 5 3 2 2" xfId="6280"/>
    <cellStyle name="Currency 11 7 6 5 3 3" xfId="6281"/>
    <cellStyle name="Currency 11 7 6 5 4" xfId="6282"/>
    <cellStyle name="Currency 11 7 6 5 4 2" xfId="6283"/>
    <cellStyle name="Currency 11 7 6 5 5" xfId="6284"/>
    <cellStyle name="Currency 11 7 6 6" xfId="6285"/>
    <cellStyle name="Currency 11 7 6 6 2" xfId="6286"/>
    <cellStyle name="Currency 11 7 6 6 2 2" xfId="6287"/>
    <cellStyle name="Currency 11 7 6 6 3" xfId="6288"/>
    <cellStyle name="Currency 11 7 6 7" xfId="6289"/>
    <cellStyle name="Currency 11 7 6 7 2" xfId="6290"/>
    <cellStyle name="Currency 11 7 6 7 2 2" xfId="6291"/>
    <cellStyle name="Currency 11 7 6 7 3" xfId="6292"/>
    <cellStyle name="Currency 11 7 6 8" xfId="6293"/>
    <cellStyle name="Currency 11 7 6 8 2" xfId="6294"/>
    <cellStyle name="Currency 11 7 6 9" xfId="6295"/>
    <cellStyle name="Currency 11 7 7" xfId="6296"/>
    <cellStyle name="Currency 11 7 7 2" xfId="6297"/>
    <cellStyle name="Currency 11 7 7 2 2" xfId="6298"/>
    <cellStyle name="Currency 11 7 7 2 2 2" xfId="6299"/>
    <cellStyle name="Currency 11 7 7 2 2 2 2" xfId="6300"/>
    <cellStyle name="Currency 11 7 7 2 2 2 2 2" xfId="6301"/>
    <cellStyle name="Currency 11 7 7 2 2 2 3" xfId="6302"/>
    <cellStyle name="Currency 11 7 7 2 2 3" xfId="6303"/>
    <cellStyle name="Currency 11 7 7 2 2 3 2" xfId="6304"/>
    <cellStyle name="Currency 11 7 7 2 2 3 2 2" xfId="6305"/>
    <cellStyle name="Currency 11 7 7 2 2 3 3" xfId="6306"/>
    <cellStyle name="Currency 11 7 7 2 2 4" xfId="6307"/>
    <cellStyle name="Currency 11 7 7 2 2 4 2" xfId="6308"/>
    <cellStyle name="Currency 11 7 7 2 2 5" xfId="6309"/>
    <cellStyle name="Currency 11 7 7 2 3" xfId="6310"/>
    <cellStyle name="Currency 11 7 7 2 3 2" xfId="6311"/>
    <cellStyle name="Currency 11 7 7 2 3 2 2" xfId="6312"/>
    <cellStyle name="Currency 11 7 7 2 3 3" xfId="6313"/>
    <cellStyle name="Currency 11 7 7 2 4" xfId="6314"/>
    <cellStyle name="Currency 11 7 7 2 4 2" xfId="6315"/>
    <cellStyle name="Currency 11 7 7 2 4 2 2" xfId="6316"/>
    <cellStyle name="Currency 11 7 7 2 4 3" xfId="6317"/>
    <cellStyle name="Currency 11 7 7 2 5" xfId="6318"/>
    <cellStyle name="Currency 11 7 7 2 5 2" xfId="6319"/>
    <cellStyle name="Currency 11 7 7 2 6" xfId="6320"/>
    <cellStyle name="Currency 11 7 7 3" xfId="6321"/>
    <cellStyle name="Currency 11 7 7 3 2" xfId="6322"/>
    <cellStyle name="Currency 11 7 7 3 2 2" xfId="6323"/>
    <cellStyle name="Currency 11 7 7 3 2 2 2" xfId="6324"/>
    <cellStyle name="Currency 11 7 7 3 2 2 2 2" xfId="6325"/>
    <cellStyle name="Currency 11 7 7 3 2 2 3" xfId="6326"/>
    <cellStyle name="Currency 11 7 7 3 2 3" xfId="6327"/>
    <cellStyle name="Currency 11 7 7 3 2 3 2" xfId="6328"/>
    <cellStyle name="Currency 11 7 7 3 2 3 2 2" xfId="6329"/>
    <cellStyle name="Currency 11 7 7 3 2 3 3" xfId="6330"/>
    <cellStyle name="Currency 11 7 7 3 2 4" xfId="6331"/>
    <cellStyle name="Currency 11 7 7 3 2 4 2" xfId="6332"/>
    <cellStyle name="Currency 11 7 7 3 2 5" xfId="6333"/>
    <cellStyle name="Currency 11 7 7 3 3" xfId="6334"/>
    <cellStyle name="Currency 11 7 7 3 3 2" xfId="6335"/>
    <cellStyle name="Currency 11 7 7 3 3 2 2" xfId="6336"/>
    <cellStyle name="Currency 11 7 7 3 3 3" xfId="6337"/>
    <cellStyle name="Currency 11 7 7 3 4" xfId="6338"/>
    <cellStyle name="Currency 11 7 7 3 4 2" xfId="6339"/>
    <cellStyle name="Currency 11 7 7 3 4 2 2" xfId="6340"/>
    <cellStyle name="Currency 11 7 7 3 4 3" xfId="6341"/>
    <cellStyle name="Currency 11 7 7 3 5" xfId="6342"/>
    <cellStyle name="Currency 11 7 7 3 5 2" xfId="6343"/>
    <cellStyle name="Currency 11 7 7 3 6" xfId="6344"/>
    <cellStyle name="Currency 11 7 7 4" xfId="6345"/>
    <cellStyle name="Currency 11 7 7 4 2" xfId="6346"/>
    <cellStyle name="Currency 11 7 7 4 2 2" xfId="6347"/>
    <cellStyle name="Currency 11 7 7 4 2 2 2" xfId="6348"/>
    <cellStyle name="Currency 11 7 7 4 2 3" xfId="6349"/>
    <cellStyle name="Currency 11 7 7 4 3" xfId="6350"/>
    <cellStyle name="Currency 11 7 7 4 3 2" xfId="6351"/>
    <cellStyle name="Currency 11 7 7 4 3 2 2" xfId="6352"/>
    <cellStyle name="Currency 11 7 7 4 3 3" xfId="6353"/>
    <cellStyle name="Currency 11 7 7 4 4" xfId="6354"/>
    <cellStyle name="Currency 11 7 7 4 4 2" xfId="6355"/>
    <cellStyle name="Currency 11 7 7 4 5" xfId="6356"/>
    <cellStyle name="Currency 11 7 7 5" xfId="6357"/>
    <cellStyle name="Currency 11 7 7 5 2" xfId="6358"/>
    <cellStyle name="Currency 11 7 7 5 2 2" xfId="6359"/>
    <cellStyle name="Currency 11 7 7 5 3" xfId="6360"/>
    <cellStyle name="Currency 11 7 7 6" xfId="6361"/>
    <cellStyle name="Currency 11 7 7 6 2" xfId="6362"/>
    <cellStyle name="Currency 11 7 7 6 2 2" xfId="6363"/>
    <cellStyle name="Currency 11 7 7 6 3" xfId="6364"/>
    <cellStyle name="Currency 11 7 7 7" xfId="6365"/>
    <cellStyle name="Currency 11 7 7 7 2" xfId="6366"/>
    <cellStyle name="Currency 11 7 7 8" xfId="6367"/>
    <cellStyle name="Currency 11 7 8" xfId="6368"/>
    <cellStyle name="Currency 11 7 8 2" xfId="6369"/>
    <cellStyle name="Currency 11 7 8 2 2" xfId="6370"/>
    <cellStyle name="Currency 11 7 8 2 2 2" xfId="6371"/>
    <cellStyle name="Currency 11 7 8 2 2 2 2" xfId="6372"/>
    <cellStyle name="Currency 11 7 8 2 2 3" xfId="6373"/>
    <cellStyle name="Currency 11 7 8 2 3" xfId="6374"/>
    <cellStyle name="Currency 11 7 8 2 3 2" xfId="6375"/>
    <cellStyle name="Currency 11 7 8 2 3 2 2" xfId="6376"/>
    <cellStyle name="Currency 11 7 8 2 3 3" xfId="6377"/>
    <cellStyle name="Currency 11 7 8 2 4" xfId="6378"/>
    <cellStyle name="Currency 11 7 8 2 4 2" xfId="6379"/>
    <cellStyle name="Currency 11 7 8 2 5" xfId="6380"/>
    <cellStyle name="Currency 11 7 8 3" xfId="6381"/>
    <cellStyle name="Currency 11 7 8 3 2" xfId="6382"/>
    <cellStyle name="Currency 11 7 8 3 2 2" xfId="6383"/>
    <cellStyle name="Currency 11 7 8 3 3" xfId="6384"/>
    <cellStyle name="Currency 11 7 8 4" xfId="6385"/>
    <cellStyle name="Currency 11 7 8 4 2" xfId="6386"/>
    <cellStyle name="Currency 11 7 8 4 2 2" xfId="6387"/>
    <cellStyle name="Currency 11 7 8 4 3" xfId="6388"/>
    <cellStyle name="Currency 11 7 8 5" xfId="6389"/>
    <cellStyle name="Currency 11 7 8 5 2" xfId="6390"/>
    <cellStyle name="Currency 11 7 8 6" xfId="6391"/>
    <cellStyle name="Currency 11 7 9" xfId="6392"/>
    <cellStyle name="Currency 11 7 9 2" xfId="6393"/>
    <cellStyle name="Currency 11 7 9 2 2" xfId="6394"/>
    <cellStyle name="Currency 11 7 9 2 2 2" xfId="6395"/>
    <cellStyle name="Currency 11 7 9 2 2 2 2" xfId="6396"/>
    <cellStyle name="Currency 11 7 9 2 2 3" xfId="6397"/>
    <cellStyle name="Currency 11 7 9 2 3" xfId="6398"/>
    <cellStyle name="Currency 11 7 9 2 3 2" xfId="6399"/>
    <cellStyle name="Currency 11 7 9 2 3 2 2" xfId="6400"/>
    <cellStyle name="Currency 11 7 9 2 3 3" xfId="6401"/>
    <cellStyle name="Currency 11 7 9 2 4" xfId="6402"/>
    <cellStyle name="Currency 11 7 9 2 4 2" xfId="6403"/>
    <cellStyle name="Currency 11 7 9 2 5" xfId="6404"/>
    <cellStyle name="Currency 11 7 9 3" xfId="6405"/>
    <cellStyle name="Currency 11 7 9 3 2" xfId="6406"/>
    <cellStyle name="Currency 11 7 9 3 2 2" xfId="6407"/>
    <cellStyle name="Currency 11 7 9 3 3" xfId="6408"/>
    <cellStyle name="Currency 11 7 9 4" xfId="6409"/>
    <cellStyle name="Currency 11 7 9 4 2" xfId="6410"/>
    <cellStyle name="Currency 11 7 9 4 2 2" xfId="6411"/>
    <cellStyle name="Currency 11 7 9 4 3" xfId="6412"/>
    <cellStyle name="Currency 11 7 9 5" xfId="6413"/>
    <cellStyle name="Currency 11 7 9 5 2" xfId="6414"/>
    <cellStyle name="Currency 11 7 9 6" xfId="6415"/>
    <cellStyle name="Currency 11 8" xfId="6416"/>
    <cellStyle name="Currency 11 8 2" xfId="6417"/>
    <cellStyle name="Currency 11 8 2 2" xfId="6418"/>
    <cellStyle name="Currency 11 8 2 2 2" xfId="6419"/>
    <cellStyle name="Currency 11 8 2 2 2 2" xfId="6420"/>
    <cellStyle name="Currency 11 8 2 2 2 2 2" xfId="6421"/>
    <cellStyle name="Currency 11 8 2 2 2 2 2 2" xfId="6422"/>
    <cellStyle name="Currency 11 8 2 2 2 2 3" xfId="6423"/>
    <cellStyle name="Currency 11 8 2 2 2 3" xfId="6424"/>
    <cellStyle name="Currency 11 8 2 2 2 3 2" xfId="6425"/>
    <cellStyle name="Currency 11 8 2 2 2 3 2 2" xfId="6426"/>
    <cellStyle name="Currency 11 8 2 2 2 3 3" xfId="6427"/>
    <cellStyle name="Currency 11 8 2 2 2 4" xfId="6428"/>
    <cellStyle name="Currency 11 8 2 2 2 4 2" xfId="6429"/>
    <cellStyle name="Currency 11 8 2 2 2 5" xfId="6430"/>
    <cellStyle name="Currency 11 8 2 2 3" xfId="6431"/>
    <cellStyle name="Currency 11 8 2 2 3 2" xfId="6432"/>
    <cellStyle name="Currency 11 8 2 2 3 2 2" xfId="6433"/>
    <cellStyle name="Currency 11 8 2 2 3 3" xfId="6434"/>
    <cellStyle name="Currency 11 8 2 2 4" xfId="6435"/>
    <cellStyle name="Currency 11 8 2 2 4 2" xfId="6436"/>
    <cellStyle name="Currency 11 8 2 2 4 2 2" xfId="6437"/>
    <cellStyle name="Currency 11 8 2 2 4 3" xfId="6438"/>
    <cellStyle name="Currency 11 8 2 2 5" xfId="6439"/>
    <cellStyle name="Currency 11 8 2 2 5 2" xfId="6440"/>
    <cellStyle name="Currency 11 8 2 2 6" xfId="6441"/>
    <cellStyle name="Currency 11 8 2 3" xfId="6442"/>
    <cellStyle name="Currency 11 8 2 3 2" xfId="6443"/>
    <cellStyle name="Currency 11 8 2 3 2 2" xfId="6444"/>
    <cellStyle name="Currency 11 8 2 3 2 2 2" xfId="6445"/>
    <cellStyle name="Currency 11 8 2 3 2 2 2 2" xfId="6446"/>
    <cellStyle name="Currency 11 8 2 3 2 2 3" xfId="6447"/>
    <cellStyle name="Currency 11 8 2 3 2 3" xfId="6448"/>
    <cellStyle name="Currency 11 8 2 3 2 3 2" xfId="6449"/>
    <cellStyle name="Currency 11 8 2 3 2 3 2 2" xfId="6450"/>
    <cellStyle name="Currency 11 8 2 3 2 3 3" xfId="6451"/>
    <cellStyle name="Currency 11 8 2 3 2 4" xfId="6452"/>
    <cellStyle name="Currency 11 8 2 3 2 4 2" xfId="6453"/>
    <cellStyle name="Currency 11 8 2 3 2 5" xfId="6454"/>
    <cellStyle name="Currency 11 8 2 3 3" xfId="6455"/>
    <cellStyle name="Currency 11 8 2 3 3 2" xfId="6456"/>
    <cellStyle name="Currency 11 8 2 3 3 2 2" xfId="6457"/>
    <cellStyle name="Currency 11 8 2 3 3 3" xfId="6458"/>
    <cellStyle name="Currency 11 8 2 3 4" xfId="6459"/>
    <cellStyle name="Currency 11 8 2 3 4 2" xfId="6460"/>
    <cellStyle name="Currency 11 8 2 3 4 2 2" xfId="6461"/>
    <cellStyle name="Currency 11 8 2 3 4 3" xfId="6462"/>
    <cellStyle name="Currency 11 8 2 3 5" xfId="6463"/>
    <cellStyle name="Currency 11 8 2 3 5 2" xfId="6464"/>
    <cellStyle name="Currency 11 8 2 3 6" xfId="6465"/>
    <cellStyle name="Currency 11 8 2 4" xfId="6466"/>
    <cellStyle name="Currency 11 8 2 4 2" xfId="6467"/>
    <cellStyle name="Currency 11 8 2 4 2 2" xfId="6468"/>
    <cellStyle name="Currency 11 8 2 4 2 2 2" xfId="6469"/>
    <cellStyle name="Currency 11 8 2 4 2 3" xfId="6470"/>
    <cellStyle name="Currency 11 8 2 4 3" xfId="6471"/>
    <cellStyle name="Currency 11 8 2 4 3 2" xfId="6472"/>
    <cellStyle name="Currency 11 8 2 4 3 2 2" xfId="6473"/>
    <cellStyle name="Currency 11 8 2 4 3 3" xfId="6474"/>
    <cellStyle name="Currency 11 8 2 4 4" xfId="6475"/>
    <cellStyle name="Currency 11 8 2 4 4 2" xfId="6476"/>
    <cellStyle name="Currency 11 8 2 4 5" xfId="6477"/>
    <cellStyle name="Currency 11 8 2 5" xfId="6478"/>
    <cellStyle name="Currency 11 8 2 5 2" xfId="6479"/>
    <cellStyle name="Currency 11 8 2 5 2 2" xfId="6480"/>
    <cellStyle name="Currency 11 8 2 5 3" xfId="6481"/>
    <cellStyle name="Currency 11 8 2 6" xfId="6482"/>
    <cellStyle name="Currency 11 8 2 6 2" xfId="6483"/>
    <cellStyle name="Currency 11 8 2 6 2 2" xfId="6484"/>
    <cellStyle name="Currency 11 8 2 6 3" xfId="6485"/>
    <cellStyle name="Currency 11 8 2 7" xfId="6486"/>
    <cellStyle name="Currency 11 8 2 7 2" xfId="6487"/>
    <cellStyle name="Currency 11 8 2 8" xfId="6488"/>
    <cellStyle name="Currency 11 8 3" xfId="6489"/>
    <cellStyle name="Currency 11 8 3 2" xfId="6490"/>
    <cellStyle name="Currency 11 8 3 2 2" xfId="6491"/>
    <cellStyle name="Currency 11 8 3 2 2 2" xfId="6492"/>
    <cellStyle name="Currency 11 8 3 2 2 2 2" xfId="6493"/>
    <cellStyle name="Currency 11 8 3 2 2 3" xfId="6494"/>
    <cellStyle name="Currency 11 8 3 2 3" xfId="6495"/>
    <cellStyle name="Currency 11 8 3 2 3 2" xfId="6496"/>
    <cellStyle name="Currency 11 8 3 2 3 2 2" xfId="6497"/>
    <cellStyle name="Currency 11 8 3 2 3 3" xfId="6498"/>
    <cellStyle name="Currency 11 8 3 2 4" xfId="6499"/>
    <cellStyle name="Currency 11 8 3 2 4 2" xfId="6500"/>
    <cellStyle name="Currency 11 8 3 2 5" xfId="6501"/>
    <cellStyle name="Currency 11 8 3 3" xfId="6502"/>
    <cellStyle name="Currency 11 8 3 3 2" xfId="6503"/>
    <cellStyle name="Currency 11 8 3 3 2 2" xfId="6504"/>
    <cellStyle name="Currency 11 8 3 3 3" xfId="6505"/>
    <cellStyle name="Currency 11 8 3 4" xfId="6506"/>
    <cellStyle name="Currency 11 8 3 4 2" xfId="6507"/>
    <cellStyle name="Currency 11 8 3 4 2 2" xfId="6508"/>
    <cellStyle name="Currency 11 8 3 4 3" xfId="6509"/>
    <cellStyle name="Currency 11 8 3 5" xfId="6510"/>
    <cellStyle name="Currency 11 8 3 5 2" xfId="6511"/>
    <cellStyle name="Currency 11 8 3 6" xfId="6512"/>
    <cellStyle name="Currency 11 8 4" xfId="6513"/>
    <cellStyle name="Currency 11 8 4 2" xfId="6514"/>
    <cellStyle name="Currency 11 8 4 2 2" xfId="6515"/>
    <cellStyle name="Currency 11 8 4 2 2 2" xfId="6516"/>
    <cellStyle name="Currency 11 8 4 2 2 2 2" xfId="6517"/>
    <cellStyle name="Currency 11 8 4 2 2 3" xfId="6518"/>
    <cellStyle name="Currency 11 8 4 2 3" xfId="6519"/>
    <cellStyle name="Currency 11 8 4 2 3 2" xfId="6520"/>
    <cellStyle name="Currency 11 8 4 2 3 2 2" xfId="6521"/>
    <cellStyle name="Currency 11 8 4 2 3 3" xfId="6522"/>
    <cellStyle name="Currency 11 8 4 2 4" xfId="6523"/>
    <cellStyle name="Currency 11 8 4 2 4 2" xfId="6524"/>
    <cellStyle name="Currency 11 8 4 2 5" xfId="6525"/>
    <cellStyle name="Currency 11 8 4 3" xfId="6526"/>
    <cellStyle name="Currency 11 8 4 3 2" xfId="6527"/>
    <cellStyle name="Currency 11 8 4 3 2 2" xfId="6528"/>
    <cellStyle name="Currency 11 8 4 3 3" xfId="6529"/>
    <cellStyle name="Currency 11 8 4 4" xfId="6530"/>
    <cellStyle name="Currency 11 8 4 4 2" xfId="6531"/>
    <cellStyle name="Currency 11 8 4 4 2 2" xfId="6532"/>
    <cellStyle name="Currency 11 8 4 4 3" xfId="6533"/>
    <cellStyle name="Currency 11 8 4 5" xfId="6534"/>
    <cellStyle name="Currency 11 8 4 5 2" xfId="6535"/>
    <cellStyle name="Currency 11 8 4 6" xfId="6536"/>
    <cellStyle name="Currency 11 8 5" xfId="6537"/>
    <cellStyle name="Currency 11 8 5 2" xfId="6538"/>
    <cellStyle name="Currency 11 8 5 2 2" xfId="6539"/>
    <cellStyle name="Currency 11 8 5 2 2 2" xfId="6540"/>
    <cellStyle name="Currency 11 8 5 2 3" xfId="6541"/>
    <cellStyle name="Currency 11 8 5 3" xfId="6542"/>
    <cellStyle name="Currency 11 8 5 3 2" xfId="6543"/>
    <cellStyle name="Currency 11 8 5 3 2 2" xfId="6544"/>
    <cellStyle name="Currency 11 8 5 3 3" xfId="6545"/>
    <cellStyle name="Currency 11 8 5 4" xfId="6546"/>
    <cellStyle name="Currency 11 8 5 4 2" xfId="6547"/>
    <cellStyle name="Currency 11 8 5 5" xfId="6548"/>
    <cellStyle name="Currency 11 8 6" xfId="6549"/>
    <cellStyle name="Currency 11 8 6 2" xfId="6550"/>
    <cellStyle name="Currency 11 8 6 2 2" xfId="6551"/>
    <cellStyle name="Currency 11 8 6 3" xfId="6552"/>
    <cellStyle name="Currency 11 8 7" xfId="6553"/>
    <cellStyle name="Currency 11 8 7 2" xfId="6554"/>
    <cellStyle name="Currency 11 8 7 2 2" xfId="6555"/>
    <cellStyle name="Currency 11 8 7 3" xfId="6556"/>
    <cellStyle name="Currency 11 8 8" xfId="6557"/>
    <cellStyle name="Currency 11 8 8 2" xfId="6558"/>
    <cellStyle name="Currency 11 8 9" xfId="6559"/>
    <cellStyle name="Currency 11 9" xfId="6560"/>
    <cellStyle name="Currency 11 9 2" xfId="6561"/>
    <cellStyle name="Currency 11 9 2 2" xfId="6562"/>
    <cellStyle name="Currency 11 9 2 2 2" xfId="6563"/>
    <cellStyle name="Currency 11 9 2 2 2 2" xfId="6564"/>
    <cellStyle name="Currency 11 9 2 2 2 2 2" xfId="6565"/>
    <cellStyle name="Currency 11 9 2 2 2 2 2 2" xfId="6566"/>
    <cellStyle name="Currency 11 9 2 2 2 2 3" xfId="6567"/>
    <cellStyle name="Currency 11 9 2 2 2 3" xfId="6568"/>
    <cellStyle name="Currency 11 9 2 2 2 3 2" xfId="6569"/>
    <cellStyle name="Currency 11 9 2 2 2 3 2 2" xfId="6570"/>
    <cellStyle name="Currency 11 9 2 2 2 3 3" xfId="6571"/>
    <cellStyle name="Currency 11 9 2 2 2 4" xfId="6572"/>
    <cellStyle name="Currency 11 9 2 2 2 4 2" xfId="6573"/>
    <cellStyle name="Currency 11 9 2 2 2 5" xfId="6574"/>
    <cellStyle name="Currency 11 9 2 2 3" xfId="6575"/>
    <cellStyle name="Currency 11 9 2 2 3 2" xfId="6576"/>
    <cellStyle name="Currency 11 9 2 2 3 2 2" xfId="6577"/>
    <cellStyle name="Currency 11 9 2 2 3 3" xfId="6578"/>
    <cellStyle name="Currency 11 9 2 2 4" xfId="6579"/>
    <cellStyle name="Currency 11 9 2 2 4 2" xfId="6580"/>
    <cellStyle name="Currency 11 9 2 2 4 2 2" xfId="6581"/>
    <cellStyle name="Currency 11 9 2 2 4 3" xfId="6582"/>
    <cellStyle name="Currency 11 9 2 2 5" xfId="6583"/>
    <cellStyle name="Currency 11 9 2 2 5 2" xfId="6584"/>
    <cellStyle name="Currency 11 9 2 2 6" xfId="6585"/>
    <cellStyle name="Currency 11 9 2 3" xfId="6586"/>
    <cellStyle name="Currency 11 9 2 3 2" xfId="6587"/>
    <cellStyle name="Currency 11 9 2 3 2 2" xfId="6588"/>
    <cellStyle name="Currency 11 9 2 3 2 2 2" xfId="6589"/>
    <cellStyle name="Currency 11 9 2 3 2 2 2 2" xfId="6590"/>
    <cellStyle name="Currency 11 9 2 3 2 2 3" xfId="6591"/>
    <cellStyle name="Currency 11 9 2 3 2 3" xfId="6592"/>
    <cellStyle name="Currency 11 9 2 3 2 3 2" xfId="6593"/>
    <cellStyle name="Currency 11 9 2 3 2 3 2 2" xfId="6594"/>
    <cellStyle name="Currency 11 9 2 3 2 3 3" xfId="6595"/>
    <cellStyle name="Currency 11 9 2 3 2 4" xfId="6596"/>
    <cellStyle name="Currency 11 9 2 3 2 4 2" xfId="6597"/>
    <cellStyle name="Currency 11 9 2 3 2 5" xfId="6598"/>
    <cellStyle name="Currency 11 9 2 3 3" xfId="6599"/>
    <cellStyle name="Currency 11 9 2 3 3 2" xfId="6600"/>
    <cellStyle name="Currency 11 9 2 3 3 2 2" xfId="6601"/>
    <cellStyle name="Currency 11 9 2 3 3 3" xfId="6602"/>
    <cellStyle name="Currency 11 9 2 3 4" xfId="6603"/>
    <cellStyle name="Currency 11 9 2 3 4 2" xfId="6604"/>
    <cellStyle name="Currency 11 9 2 3 4 2 2" xfId="6605"/>
    <cellStyle name="Currency 11 9 2 3 4 3" xfId="6606"/>
    <cellStyle name="Currency 11 9 2 3 5" xfId="6607"/>
    <cellStyle name="Currency 11 9 2 3 5 2" xfId="6608"/>
    <cellStyle name="Currency 11 9 2 3 6" xfId="6609"/>
    <cellStyle name="Currency 11 9 2 4" xfId="6610"/>
    <cellStyle name="Currency 11 9 2 4 2" xfId="6611"/>
    <cellStyle name="Currency 11 9 2 4 2 2" xfId="6612"/>
    <cellStyle name="Currency 11 9 2 4 2 2 2" xfId="6613"/>
    <cellStyle name="Currency 11 9 2 4 2 3" xfId="6614"/>
    <cellStyle name="Currency 11 9 2 4 3" xfId="6615"/>
    <cellStyle name="Currency 11 9 2 4 3 2" xfId="6616"/>
    <cellStyle name="Currency 11 9 2 4 3 2 2" xfId="6617"/>
    <cellStyle name="Currency 11 9 2 4 3 3" xfId="6618"/>
    <cellStyle name="Currency 11 9 2 4 4" xfId="6619"/>
    <cellStyle name="Currency 11 9 2 4 4 2" xfId="6620"/>
    <cellStyle name="Currency 11 9 2 4 5" xfId="6621"/>
    <cellStyle name="Currency 11 9 2 5" xfId="6622"/>
    <cellStyle name="Currency 11 9 2 5 2" xfId="6623"/>
    <cellStyle name="Currency 11 9 2 5 2 2" xfId="6624"/>
    <cellStyle name="Currency 11 9 2 5 3" xfId="6625"/>
    <cellStyle name="Currency 11 9 2 6" xfId="6626"/>
    <cellStyle name="Currency 11 9 2 6 2" xfId="6627"/>
    <cellStyle name="Currency 11 9 2 6 2 2" xfId="6628"/>
    <cellStyle name="Currency 11 9 2 6 3" xfId="6629"/>
    <cellStyle name="Currency 11 9 2 7" xfId="6630"/>
    <cellStyle name="Currency 11 9 2 7 2" xfId="6631"/>
    <cellStyle name="Currency 11 9 2 8" xfId="6632"/>
    <cellStyle name="Currency 11 9 3" xfId="6633"/>
    <cellStyle name="Currency 11 9 3 2" xfId="6634"/>
    <cellStyle name="Currency 11 9 3 2 2" xfId="6635"/>
    <cellStyle name="Currency 11 9 3 2 2 2" xfId="6636"/>
    <cellStyle name="Currency 11 9 3 2 2 2 2" xfId="6637"/>
    <cellStyle name="Currency 11 9 3 2 2 3" xfId="6638"/>
    <cellStyle name="Currency 11 9 3 2 3" xfId="6639"/>
    <cellStyle name="Currency 11 9 3 2 3 2" xfId="6640"/>
    <cellStyle name="Currency 11 9 3 2 3 2 2" xfId="6641"/>
    <cellStyle name="Currency 11 9 3 2 3 3" xfId="6642"/>
    <cellStyle name="Currency 11 9 3 2 4" xfId="6643"/>
    <cellStyle name="Currency 11 9 3 2 4 2" xfId="6644"/>
    <cellStyle name="Currency 11 9 3 2 5" xfId="6645"/>
    <cellStyle name="Currency 11 9 3 3" xfId="6646"/>
    <cellStyle name="Currency 11 9 3 3 2" xfId="6647"/>
    <cellStyle name="Currency 11 9 3 3 2 2" xfId="6648"/>
    <cellStyle name="Currency 11 9 3 3 3" xfId="6649"/>
    <cellStyle name="Currency 11 9 3 4" xfId="6650"/>
    <cellStyle name="Currency 11 9 3 4 2" xfId="6651"/>
    <cellStyle name="Currency 11 9 3 4 2 2" xfId="6652"/>
    <cellStyle name="Currency 11 9 3 4 3" xfId="6653"/>
    <cellStyle name="Currency 11 9 3 5" xfId="6654"/>
    <cellStyle name="Currency 11 9 3 5 2" xfId="6655"/>
    <cellStyle name="Currency 11 9 3 6" xfId="6656"/>
    <cellStyle name="Currency 11 9 4" xfId="6657"/>
    <cellStyle name="Currency 11 9 4 2" xfId="6658"/>
    <cellStyle name="Currency 11 9 4 2 2" xfId="6659"/>
    <cellStyle name="Currency 11 9 4 2 2 2" xfId="6660"/>
    <cellStyle name="Currency 11 9 4 2 2 2 2" xfId="6661"/>
    <cellStyle name="Currency 11 9 4 2 2 3" xfId="6662"/>
    <cellStyle name="Currency 11 9 4 2 3" xfId="6663"/>
    <cellStyle name="Currency 11 9 4 2 3 2" xfId="6664"/>
    <cellStyle name="Currency 11 9 4 2 3 2 2" xfId="6665"/>
    <cellStyle name="Currency 11 9 4 2 3 3" xfId="6666"/>
    <cellStyle name="Currency 11 9 4 2 4" xfId="6667"/>
    <cellStyle name="Currency 11 9 4 2 4 2" xfId="6668"/>
    <cellStyle name="Currency 11 9 4 2 5" xfId="6669"/>
    <cellStyle name="Currency 11 9 4 3" xfId="6670"/>
    <cellStyle name="Currency 11 9 4 3 2" xfId="6671"/>
    <cellStyle name="Currency 11 9 4 3 2 2" xfId="6672"/>
    <cellStyle name="Currency 11 9 4 3 3" xfId="6673"/>
    <cellStyle name="Currency 11 9 4 4" xfId="6674"/>
    <cellStyle name="Currency 11 9 4 4 2" xfId="6675"/>
    <cellStyle name="Currency 11 9 4 4 2 2" xfId="6676"/>
    <cellStyle name="Currency 11 9 4 4 3" xfId="6677"/>
    <cellStyle name="Currency 11 9 4 5" xfId="6678"/>
    <cellStyle name="Currency 11 9 4 5 2" xfId="6679"/>
    <cellStyle name="Currency 11 9 4 6" xfId="6680"/>
    <cellStyle name="Currency 11 9 5" xfId="6681"/>
    <cellStyle name="Currency 11 9 5 2" xfId="6682"/>
    <cellStyle name="Currency 11 9 5 2 2" xfId="6683"/>
    <cellStyle name="Currency 11 9 5 2 2 2" xfId="6684"/>
    <cellStyle name="Currency 11 9 5 2 3" xfId="6685"/>
    <cellStyle name="Currency 11 9 5 3" xfId="6686"/>
    <cellStyle name="Currency 11 9 5 3 2" xfId="6687"/>
    <cellStyle name="Currency 11 9 5 3 2 2" xfId="6688"/>
    <cellStyle name="Currency 11 9 5 3 3" xfId="6689"/>
    <cellStyle name="Currency 11 9 5 4" xfId="6690"/>
    <cellStyle name="Currency 11 9 5 4 2" xfId="6691"/>
    <cellStyle name="Currency 11 9 5 5" xfId="6692"/>
    <cellStyle name="Currency 11 9 6" xfId="6693"/>
    <cellStyle name="Currency 11 9 6 2" xfId="6694"/>
    <cellStyle name="Currency 11 9 6 2 2" xfId="6695"/>
    <cellStyle name="Currency 11 9 6 3" xfId="6696"/>
    <cellStyle name="Currency 11 9 7" xfId="6697"/>
    <cellStyle name="Currency 11 9 7 2" xfId="6698"/>
    <cellStyle name="Currency 11 9 7 2 2" xfId="6699"/>
    <cellStyle name="Currency 11 9 7 3" xfId="6700"/>
    <cellStyle name="Currency 11 9 8" xfId="6701"/>
    <cellStyle name="Currency 11 9 8 2" xfId="6702"/>
    <cellStyle name="Currency 11 9 9" xfId="6703"/>
    <cellStyle name="Currency 12" xfId="6704"/>
    <cellStyle name="Currency 12 10" xfId="6705"/>
    <cellStyle name="Currency 12 11" xfId="6706"/>
    <cellStyle name="Currency 12 12" xfId="6707"/>
    <cellStyle name="Currency 12 13" xfId="6708"/>
    <cellStyle name="Currency 12 14" xfId="6709"/>
    <cellStyle name="Currency 12 15" xfId="6710"/>
    <cellStyle name="Currency 12 16" xfId="6711"/>
    <cellStyle name="Currency 12 17" xfId="6712"/>
    <cellStyle name="Currency 12 18" xfId="6713"/>
    <cellStyle name="Currency 12 2" xfId="6714"/>
    <cellStyle name="Currency 12 2 10" xfId="6715"/>
    <cellStyle name="Currency 12 2 11" xfId="6716"/>
    <cellStyle name="Currency 12 2 12" xfId="6717"/>
    <cellStyle name="Currency 12 2 13" xfId="6718"/>
    <cellStyle name="Currency 12 2 14" xfId="6719"/>
    <cellStyle name="Currency 12 2 2" xfId="6720"/>
    <cellStyle name="Currency 12 2 3" xfId="6721"/>
    <cellStyle name="Currency 12 2 4" xfId="6722"/>
    <cellStyle name="Currency 12 2 5" xfId="6723"/>
    <cellStyle name="Currency 12 2 6" xfId="6724"/>
    <cellStyle name="Currency 12 2 7" xfId="6725"/>
    <cellStyle name="Currency 12 2 8" xfId="6726"/>
    <cellStyle name="Currency 12 2 9" xfId="6727"/>
    <cellStyle name="Currency 12 3" xfId="6728"/>
    <cellStyle name="Currency 12 3 10" xfId="6729"/>
    <cellStyle name="Currency 12 3 11" xfId="6730"/>
    <cellStyle name="Currency 12 3 12" xfId="6731"/>
    <cellStyle name="Currency 12 3 13" xfId="6732"/>
    <cellStyle name="Currency 12 3 14" xfId="6733"/>
    <cellStyle name="Currency 12 3 15" xfId="6734"/>
    <cellStyle name="Currency 12 3 16" xfId="6735"/>
    <cellStyle name="Currency 12 3 2" xfId="6736"/>
    <cellStyle name="Currency 12 3 2 10" xfId="6737"/>
    <cellStyle name="Currency 12 3 2 11" xfId="6738"/>
    <cellStyle name="Currency 12 3 2 12" xfId="6739"/>
    <cellStyle name="Currency 12 3 2 13" xfId="6740"/>
    <cellStyle name="Currency 12 3 2 14" xfId="6741"/>
    <cellStyle name="Currency 12 3 2 2" xfId="6742"/>
    <cellStyle name="Currency 12 3 2 3" xfId="6743"/>
    <cellStyle name="Currency 12 3 2 4" xfId="6744"/>
    <cellStyle name="Currency 12 3 2 5" xfId="6745"/>
    <cellStyle name="Currency 12 3 2 6" xfId="6746"/>
    <cellStyle name="Currency 12 3 2 7" xfId="6747"/>
    <cellStyle name="Currency 12 3 2 8" xfId="6748"/>
    <cellStyle name="Currency 12 3 2 9" xfId="6749"/>
    <cellStyle name="Currency 12 3 3" xfId="6750"/>
    <cellStyle name="Currency 12 3 3 10" xfId="6751"/>
    <cellStyle name="Currency 12 3 3 11" xfId="6752"/>
    <cellStyle name="Currency 12 3 3 12" xfId="6753"/>
    <cellStyle name="Currency 12 3 3 13" xfId="6754"/>
    <cellStyle name="Currency 12 3 3 14" xfId="6755"/>
    <cellStyle name="Currency 12 3 3 2" xfId="6756"/>
    <cellStyle name="Currency 12 3 3 3" xfId="6757"/>
    <cellStyle name="Currency 12 3 3 4" xfId="6758"/>
    <cellStyle name="Currency 12 3 3 5" xfId="6759"/>
    <cellStyle name="Currency 12 3 3 6" xfId="6760"/>
    <cellStyle name="Currency 12 3 3 7" xfId="6761"/>
    <cellStyle name="Currency 12 3 3 8" xfId="6762"/>
    <cellStyle name="Currency 12 3 3 9" xfId="6763"/>
    <cellStyle name="Currency 12 3 4" xfId="6764"/>
    <cellStyle name="Currency 12 3 5" xfId="6765"/>
    <cellStyle name="Currency 12 3 6" xfId="6766"/>
    <cellStyle name="Currency 12 3 7" xfId="6767"/>
    <cellStyle name="Currency 12 3 8" xfId="6768"/>
    <cellStyle name="Currency 12 3 9" xfId="6769"/>
    <cellStyle name="Currency 12 4" xfId="6770"/>
    <cellStyle name="Currency 12 4 10" xfId="6771"/>
    <cellStyle name="Currency 12 4 11" xfId="6772"/>
    <cellStyle name="Currency 12 4 12" xfId="6773"/>
    <cellStyle name="Currency 12 4 13" xfId="6774"/>
    <cellStyle name="Currency 12 4 14" xfId="6775"/>
    <cellStyle name="Currency 12 4 2" xfId="6776"/>
    <cellStyle name="Currency 12 4 3" xfId="6777"/>
    <cellStyle name="Currency 12 4 4" xfId="6778"/>
    <cellStyle name="Currency 12 4 5" xfId="6779"/>
    <cellStyle name="Currency 12 4 6" xfId="6780"/>
    <cellStyle name="Currency 12 4 7" xfId="6781"/>
    <cellStyle name="Currency 12 4 8" xfId="6782"/>
    <cellStyle name="Currency 12 4 9" xfId="6783"/>
    <cellStyle name="Currency 12 5" xfId="6784"/>
    <cellStyle name="Currency 12 5 10" xfId="6785"/>
    <cellStyle name="Currency 12 5 11" xfId="6786"/>
    <cellStyle name="Currency 12 5 12" xfId="6787"/>
    <cellStyle name="Currency 12 5 13" xfId="6788"/>
    <cellStyle name="Currency 12 5 14" xfId="6789"/>
    <cellStyle name="Currency 12 5 2" xfId="6790"/>
    <cellStyle name="Currency 12 5 3" xfId="6791"/>
    <cellStyle name="Currency 12 5 4" xfId="6792"/>
    <cellStyle name="Currency 12 5 5" xfId="6793"/>
    <cellStyle name="Currency 12 5 6" xfId="6794"/>
    <cellStyle name="Currency 12 5 7" xfId="6795"/>
    <cellStyle name="Currency 12 5 8" xfId="6796"/>
    <cellStyle name="Currency 12 5 9" xfId="6797"/>
    <cellStyle name="Currency 12 6" xfId="6798"/>
    <cellStyle name="Currency 12 7" xfId="6799"/>
    <cellStyle name="Currency 12 8" xfId="6800"/>
    <cellStyle name="Currency 12 9" xfId="6801"/>
    <cellStyle name="Currency 13" xfId="6802"/>
    <cellStyle name="Currency 13 2" xfId="6803"/>
    <cellStyle name="Currency 13 2 10" xfId="6804"/>
    <cellStyle name="Currency 13 2 11" xfId="6805"/>
    <cellStyle name="Currency 13 2 12" xfId="6806"/>
    <cellStyle name="Currency 13 2 13" xfId="6807"/>
    <cellStyle name="Currency 13 2 14" xfId="6808"/>
    <cellStyle name="Currency 13 2 2" xfId="6809"/>
    <cellStyle name="Currency 13 2 3" xfId="6810"/>
    <cellStyle name="Currency 13 2 4" xfId="6811"/>
    <cellStyle name="Currency 13 2 5" xfId="6812"/>
    <cellStyle name="Currency 13 2 6" xfId="6813"/>
    <cellStyle name="Currency 13 2 7" xfId="6814"/>
    <cellStyle name="Currency 13 2 8" xfId="6815"/>
    <cellStyle name="Currency 13 2 9" xfId="6816"/>
    <cellStyle name="Currency 14" xfId="6817"/>
    <cellStyle name="Currency 14 10" xfId="6818"/>
    <cellStyle name="Currency 14 11" xfId="6819"/>
    <cellStyle name="Currency 14 12" xfId="6820"/>
    <cellStyle name="Currency 14 13" xfId="6821"/>
    <cellStyle name="Currency 14 14" xfId="6822"/>
    <cellStyle name="Currency 14 15" xfId="6823"/>
    <cellStyle name="Currency 14 2" xfId="6824"/>
    <cellStyle name="Currency 14 2 10" xfId="6825"/>
    <cellStyle name="Currency 14 2 11" xfId="6826"/>
    <cellStyle name="Currency 14 2 12" xfId="6827"/>
    <cellStyle name="Currency 14 2 13" xfId="6828"/>
    <cellStyle name="Currency 14 2 14" xfId="6829"/>
    <cellStyle name="Currency 14 2 2" xfId="6830"/>
    <cellStyle name="Currency 14 2 3" xfId="6831"/>
    <cellStyle name="Currency 14 2 4" xfId="6832"/>
    <cellStyle name="Currency 14 2 5" xfId="6833"/>
    <cellStyle name="Currency 14 2 6" xfId="6834"/>
    <cellStyle name="Currency 14 2 7" xfId="6835"/>
    <cellStyle name="Currency 14 2 8" xfId="6836"/>
    <cellStyle name="Currency 14 2 9" xfId="6837"/>
    <cellStyle name="Currency 14 3" xfId="6838"/>
    <cellStyle name="Currency 14 4" xfId="6839"/>
    <cellStyle name="Currency 14 5" xfId="6840"/>
    <cellStyle name="Currency 14 6" xfId="6841"/>
    <cellStyle name="Currency 14 7" xfId="6842"/>
    <cellStyle name="Currency 14 8" xfId="6843"/>
    <cellStyle name="Currency 14 9" xfId="6844"/>
    <cellStyle name="Currency 17" xfId="6845"/>
    <cellStyle name="Currency 18" xfId="6846"/>
    <cellStyle name="Currency 19" xfId="6847"/>
    <cellStyle name="Currency 2" xfId="6848"/>
    <cellStyle name="Currency 2 10" xfId="6849"/>
    <cellStyle name="Currency 2 2" xfId="6850"/>
    <cellStyle name="Currency 2 2 10" xfId="6851"/>
    <cellStyle name="Currency 2 2 11" xfId="6852"/>
    <cellStyle name="Currency 2 2 12" xfId="6853"/>
    <cellStyle name="Currency 2 2 13" xfId="6854"/>
    <cellStyle name="Currency 2 2 14" xfId="6855"/>
    <cellStyle name="Currency 2 2 15" xfId="6856"/>
    <cellStyle name="Currency 2 2 16" xfId="6857"/>
    <cellStyle name="Currency 2 2 17" xfId="6858"/>
    <cellStyle name="Currency 2 2 18" xfId="6859"/>
    <cellStyle name="Currency 2 2 19" xfId="6860"/>
    <cellStyle name="Currency 2 2 2" xfId="6861"/>
    <cellStyle name="Currency 2 2 2 10" xfId="6862"/>
    <cellStyle name="Currency 2 2 2 11" xfId="6863"/>
    <cellStyle name="Currency 2 2 2 12" xfId="6864"/>
    <cellStyle name="Currency 2 2 2 13" xfId="6865"/>
    <cellStyle name="Currency 2 2 2 14" xfId="6866"/>
    <cellStyle name="Currency 2 2 2 2" xfId="6867"/>
    <cellStyle name="Currency 2 2 2 3" xfId="6868"/>
    <cellStyle name="Currency 2 2 2 4" xfId="6869"/>
    <cellStyle name="Currency 2 2 2 5" xfId="6870"/>
    <cellStyle name="Currency 2 2 2 6" xfId="6871"/>
    <cellStyle name="Currency 2 2 2 7" xfId="6872"/>
    <cellStyle name="Currency 2 2 2 8" xfId="6873"/>
    <cellStyle name="Currency 2 2 2 9" xfId="6874"/>
    <cellStyle name="Currency 2 2 20" xfId="6875"/>
    <cellStyle name="Currency 2 2 21" xfId="6876"/>
    <cellStyle name="Currency 2 2 3" xfId="6877"/>
    <cellStyle name="Currency 2 2 3 10" xfId="6878"/>
    <cellStyle name="Currency 2 2 3 11" xfId="6879"/>
    <cellStyle name="Currency 2 2 3 12" xfId="6880"/>
    <cellStyle name="Currency 2 2 3 13" xfId="6881"/>
    <cellStyle name="Currency 2 2 3 14" xfId="6882"/>
    <cellStyle name="Currency 2 2 3 2" xfId="6883"/>
    <cellStyle name="Currency 2 2 3 3" xfId="6884"/>
    <cellStyle name="Currency 2 2 3 4" xfId="6885"/>
    <cellStyle name="Currency 2 2 3 5" xfId="6886"/>
    <cellStyle name="Currency 2 2 3 6" xfId="6887"/>
    <cellStyle name="Currency 2 2 3 7" xfId="6888"/>
    <cellStyle name="Currency 2 2 3 8" xfId="6889"/>
    <cellStyle name="Currency 2 2 3 9" xfId="6890"/>
    <cellStyle name="Currency 2 2 4" xfId="6891"/>
    <cellStyle name="Currency 2 2 4 10" xfId="6892"/>
    <cellStyle name="Currency 2 2 4 11" xfId="6893"/>
    <cellStyle name="Currency 2 2 4 12" xfId="6894"/>
    <cellStyle name="Currency 2 2 4 13" xfId="6895"/>
    <cellStyle name="Currency 2 2 4 14" xfId="6896"/>
    <cellStyle name="Currency 2 2 4 2" xfId="6897"/>
    <cellStyle name="Currency 2 2 4 3" xfId="6898"/>
    <cellStyle name="Currency 2 2 4 4" xfId="6899"/>
    <cellStyle name="Currency 2 2 4 5" xfId="6900"/>
    <cellStyle name="Currency 2 2 4 6" xfId="6901"/>
    <cellStyle name="Currency 2 2 4 7" xfId="6902"/>
    <cellStyle name="Currency 2 2 4 8" xfId="6903"/>
    <cellStyle name="Currency 2 2 4 9" xfId="6904"/>
    <cellStyle name="Currency 2 2 5" xfId="6905"/>
    <cellStyle name="Currency 2 2 5 10" xfId="6906"/>
    <cellStyle name="Currency 2 2 5 11" xfId="6907"/>
    <cellStyle name="Currency 2 2 5 12" xfId="6908"/>
    <cellStyle name="Currency 2 2 5 13" xfId="6909"/>
    <cellStyle name="Currency 2 2 5 14" xfId="6910"/>
    <cellStyle name="Currency 2 2 5 2" xfId="6911"/>
    <cellStyle name="Currency 2 2 5 3" xfId="6912"/>
    <cellStyle name="Currency 2 2 5 4" xfId="6913"/>
    <cellStyle name="Currency 2 2 5 5" xfId="6914"/>
    <cellStyle name="Currency 2 2 5 6" xfId="6915"/>
    <cellStyle name="Currency 2 2 5 7" xfId="6916"/>
    <cellStyle name="Currency 2 2 5 8" xfId="6917"/>
    <cellStyle name="Currency 2 2 5 9" xfId="6918"/>
    <cellStyle name="Currency 2 2 6" xfId="6919"/>
    <cellStyle name="Currency 2 2 6 10" xfId="6920"/>
    <cellStyle name="Currency 2 2 6 11" xfId="6921"/>
    <cellStyle name="Currency 2 2 6 12" xfId="6922"/>
    <cellStyle name="Currency 2 2 6 13" xfId="6923"/>
    <cellStyle name="Currency 2 2 6 14" xfId="6924"/>
    <cellStyle name="Currency 2 2 6 2" xfId="6925"/>
    <cellStyle name="Currency 2 2 6 3" xfId="6926"/>
    <cellStyle name="Currency 2 2 6 4" xfId="6927"/>
    <cellStyle name="Currency 2 2 6 5" xfId="6928"/>
    <cellStyle name="Currency 2 2 6 6" xfId="6929"/>
    <cellStyle name="Currency 2 2 6 7" xfId="6930"/>
    <cellStyle name="Currency 2 2 6 8" xfId="6931"/>
    <cellStyle name="Currency 2 2 6 9" xfId="6932"/>
    <cellStyle name="Currency 2 2 7" xfId="6933"/>
    <cellStyle name="Currency 2 2 7 10" xfId="6934"/>
    <cellStyle name="Currency 2 2 7 11" xfId="6935"/>
    <cellStyle name="Currency 2 2 7 12" xfId="6936"/>
    <cellStyle name="Currency 2 2 7 13" xfId="6937"/>
    <cellStyle name="Currency 2 2 7 14" xfId="6938"/>
    <cellStyle name="Currency 2 2 7 2" xfId="6939"/>
    <cellStyle name="Currency 2 2 7 3" xfId="6940"/>
    <cellStyle name="Currency 2 2 7 4" xfId="6941"/>
    <cellStyle name="Currency 2 2 7 5" xfId="6942"/>
    <cellStyle name="Currency 2 2 7 6" xfId="6943"/>
    <cellStyle name="Currency 2 2 7 7" xfId="6944"/>
    <cellStyle name="Currency 2 2 7 8" xfId="6945"/>
    <cellStyle name="Currency 2 2 7 9" xfId="6946"/>
    <cellStyle name="Currency 2 2 8" xfId="6947"/>
    <cellStyle name="Currency 2 2 8 10" xfId="6948"/>
    <cellStyle name="Currency 2 2 8 11" xfId="6949"/>
    <cellStyle name="Currency 2 2 8 12" xfId="6950"/>
    <cellStyle name="Currency 2 2 8 13" xfId="6951"/>
    <cellStyle name="Currency 2 2 8 14" xfId="6952"/>
    <cellStyle name="Currency 2 2 8 2" xfId="6953"/>
    <cellStyle name="Currency 2 2 8 3" xfId="6954"/>
    <cellStyle name="Currency 2 2 8 4" xfId="6955"/>
    <cellStyle name="Currency 2 2 8 5" xfId="6956"/>
    <cellStyle name="Currency 2 2 8 6" xfId="6957"/>
    <cellStyle name="Currency 2 2 8 7" xfId="6958"/>
    <cellStyle name="Currency 2 2 8 8" xfId="6959"/>
    <cellStyle name="Currency 2 2 8 9" xfId="6960"/>
    <cellStyle name="Currency 2 2 9" xfId="6961"/>
    <cellStyle name="Currency 2 3" xfId="6962"/>
    <cellStyle name="Currency 2 3 10" xfId="6963"/>
    <cellStyle name="Currency 2 3 11" xfId="6964"/>
    <cellStyle name="Currency 2 3 12" xfId="6965"/>
    <cellStyle name="Currency 2 3 13" xfId="6966"/>
    <cellStyle name="Currency 2 3 14" xfId="6967"/>
    <cellStyle name="Currency 2 3 15" xfId="6968"/>
    <cellStyle name="Currency 2 3 16" xfId="6969"/>
    <cellStyle name="Currency 2 3 17" xfId="6970"/>
    <cellStyle name="Currency 2 3 18" xfId="6971"/>
    <cellStyle name="Currency 2 3 19" xfId="6972"/>
    <cellStyle name="Currency 2 3 2" xfId="6973"/>
    <cellStyle name="Currency 2 3 2 10" xfId="6974"/>
    <cellStyle name="Currency 2 3 2 11" xfId="6975"/>
    <cellStyle name="Currency 2 3 2 12" xfId="6976"/>
    <cellStyle name="Currency 2 3 2 13" xfId="6977"/>
    <cellStyle name="Currency 2 3 2 14" xfId="6978"/>
    <cellStyle name="Currency 2 3 2 2" xfId="6979"/>
    <cellStyle name="Currency 2 3 2 3" xfId="6980"/>
    <cellStyle name="Currency 2 3 2 4" xfId="6981"/>
    <cellStyle name="Currency 2 3 2 5" xfId="6982"/>
    <cellStyle name="Currency 2 3 2 6" xfId="6983"/>
    <cellStyle name="Currency 2 3 2 7" xfId="6984"/>
    <cellStyle name="Currency 2 3 2 8" xfId="6985"/>
    <cellStyle name="Currency 2 3 2 9" xfId="6986"/>
    <cellStyle name="Currency 2 3 20" xfId="6987"/>
    <cellStyle name="Currency 2 3 21" xfId="6988"/>
    <cellStyle name="Currency 2 3 22" xfId="6989"/>
    <cellStyle name="Currency 2 3 23" xfId="6990"/>
    <cellStyle name="Currency 2 3 3" xfId="6991"/>
    <cellStyle name="Currency 2 3 3 10" xfId="6992"/>
    <cellStyle name="Currency 2 3 3 11" xfId="6993"/>
    <cellStyle name="Currency 2 3 3 12" xfId="6994"/>
    <cellStyle name="Currency 2 3 3 13" xfId="6995"/>
    <cellStyle name="Currency 2 3 3 14" xfId="6996"/>
    <cellStyle name="Currency 2 3 3 2" xfId="6997"/>
    <cellStyle name="Currency 2 3 3 3" xfId="6998"/>
    <cellStyle name="Currency 2 3 3 4" xfId="6999"/>
    <cellStyle name="Currency 2 3 3 5" xfId="7000"/>
    <cellStyle name="Currency 2 3 3 6" xfId="7001"/>
    <cellStyle name="Currency 2 3 3 7" xfId="7002"/>
    <cellStyle name="Currency 2 3 3 8" xfId="7003"/>
    <cellStyle name="Currency 2 3 3 9" xfId="7004"/>
    <cellStyle name="Currency 2 3 4" xfId="7005"/>
    <cellStyle name="Currency 2 3 4 10" xfId="7006"/>
    <cellStyle name="Currency 2 3 4 11" xfId="7007"/>
    <cellStyle name="Currency 2 3 4 12" xfId="7008"/>
    <cellStyle name="Currency 2 3 4 13" xfId="7009"/>
    <cellStyle name="Currency 2 3 4 14" xfId="7010"/>
    <cellStyle name="Currency 2 3 4 2" xfId="7011"/>
    <cellStyle name="Currency 2 3 4 3" xfId="7012"/>
    <cellStyle name="Currency 2 3 4 4" xfId="7013"/>
    <cellStyle name="Currency 2 3 4 5" xfId="7014"/>
    <cellStyle name="Currency 2 3 4 6" xfId="7015"/>
    <cellStyle name="Currency 2 3 4 7" xfId="7016"/>
    <cellStyle name="Currency 2 3 4 8" xfId="7017"/>
    <cellStyle name="Currency 2 3 4 9" xfId="7018"/>
    <cellStyle name="Currency 2 3 5" xfId="7019"/>
    <cellStyle name="Currency 2 3 5 10" xfId="7020"/>
    <cellStyle name="Currency 2 3 5 11" xfId="7021"/>
    <cellStyle name="Currency 2 3 5 12" xfId="7022"/>
    <cellStyle name="Currency 2 3 5 13" xfId="7023"/>
    <cellStyle name="Currency 2 3 5 14" xfId="7024"/>
    <cellStyle name="Currency 2 3 5 2" xfId="7025"/>
    <cellStyle name="Currency 2 3 5 3" xfId="7026"/>
    <cellStyle name="Currency 2 3 5 4" xfId="7027"/>
    <cellStyle name="Currency 2 3 5 5" xfId="7028"/>
    <cellStyle name="Currency 2 3 5 6" xfId="7029"/>
    <cellStyle name="Currency 2 3 5 7" xfId="7030"/>
    <cellStyle name="Currency 2 3 5 8" xfId="7031"/>
    <cellStyle name="Currency 2 3 5 9" xfId="7032"/>
    <cellStyle name="Currency 2 3 6" xfId="7033"/>
    <cellStyle name="Currency 2 3 6 10" xfId="7034"/>
    <cellStyle name="Currency 2 3 6 11" xfId="7035"/>
    <cellStyle name="Currency 2 3 6 12" xfId="7036"/>
    <cellStyle name="Currency 2 3 6 13" xfId="7037"/>
    <cellStyle name="Currency 2 3 6 14" xfId="7038"/>
    <cellStyle name="Currency 2 3 6 2" xfId="7039"/>
    <cellStyle name="Currency 2 3 6 3" xfId="7040"/>
    <cellStyle name="Currency 2 3 6 4" xfId="7041"/>
    <cellStyle name="Currency 2 3 6 5" xfId="7042"/>
    <cellStyle name="Currency 2 3 6 6" xfId="7043"/>
    <cellStyle name="Currency 2 3 6 7" xfId="7044"/>
    <cellStyle name="Currency 2 3 6 8" xfId="7045"/>
    <cellStyle name="Currency 2 3 6 9" xfId="7046"/>
    <cellStyle name="Currency 2 3 7" xfId="7047"/>
    <cellStyle name="Currency 2 3 7 10" xfId="7048"/>
    <cellStyle name="Currency 2 3 7 11" xfId="7049"/>
    <cellStyle name="Currency 2 3 7 12" xfId="7050"/>
    <cellStyle name="Currency 2 3 7 13" xfId="7051"/>
    <cellStyle name="Currency 2 3 7 14" xfId="7052"/>
    <cellStyle name="Currency 2 3 7 2" xfId="7053"/>
    <cellStyle name="Currency 2 3 7 3" xfId="7054"/>
    <cellStyle name="Currency 2 3 7 4" xfId="7055"/>
    <cellStyle name="Currency 2 3 7 5" xfId="7056"/>
    <cellStyle name="Currency 2 3 7 6" xfId="7057"/>
    <cellStyle name="Currency 2 3 7 7" xfId="7058"/>
    <cellStyle name="Currency 2 3 7 8" xfId="7059"/>
    <cellStyle name="Currency 2 3 7 9" xfId="7060"/>
    <cellStyle name="Currency 2 3 8" xfId="7061"/>
    <cellStyle name="Currency 2 3 9" xfId="7062"/>
    <cellStyle name="Currency 2 4" xfId="7063"/>
    <cellStyle name="Currency 2 5" xfId="7064"/>
    <cellStyle name="Currency 2 6" xfId="7065"/>
    <cellStyle name="Currency 2 7" xfId="7066"/>
    <cellStyle name="Currency 2 8" xfId="7067"/>
    <cellStyle name="Currency 2 9" xfId="7068"/>
    <cellStyle name="Currency 3" xfId="7069"/>
    <cellStyle name="Currency 3 10" xfId="7070"/>
    <cellStyle name="Currency 3 11" xfId="7071"/>
    <cellStyle name="Currency 3 12" xfId="7072"/>
    <cellStyle name="Currency 3 13" xfId="7073"/>
    <cellStyle name="Currency 3 14" xfId="7074"/>
    <cellStyle name="Currency 3 15" xfId="7075"/>
    <cellStyle name="Currency 3 16" xfId="7076"/>
    <cellStyle name="Currency 3 17" xfId="7077"/>
    <cellStyle name="Currency 3 18" xfId="7078"/>
    <cellStyle name="Currency 3 19" xfId="7079"/>
    <cellStyle name="Currency 3 2" xfId="7080"/>
    <cellStyle name="Currency 3 2 10" xfId="7081"/>
    <cellStyle name="Currency 3 2 11" xfId="7082"/>
    <cellStyle name="Currency 3 2 12" xfId="7083"/>
    <cellStyle name="Currency 3 2 13" xfId="7084"/>
    <cellStyle name="Currency 3 2 14" xfId="7085"/>
    <cellStyle name="Currency 3 2 15" xfId="7086"/>
    <cellStyle name="Currency 3 2 2" xfId="7087"/>
    <cellStyle name="Currency 3 2 2 2" xfId="7088"/>
    <cellStyle name="Currency 3 2 3" xfId="7089"/>
    <cellStyle name="Currency 3 2 4" xfId="7090"/>
    <cellStyle name="Currency 3 2 5" xfId="7091"/>
    <cellStyle name="Currency 3 2 6" xfId="7092"/>
    <cellStyle name="Currency 3 2 7" xfId="7093"/>
    <cellStyle name="Currency 3 2 8" xfId="7094"/>
    <cellStyle name="Currency 3 2 9" xfId="7095"/>
    <cellStyle name="Currency 3 20" xfId="7096"/>
    <cellStyle name="Currency 3 21" xfId="7097"/>
    <cellStyle name="Currency 3 22" xfId="7098"/>
    <cellStyle name="Currency 3 23" xfId="7099"/>
    <cellStyle name="Currency 3 24" xfId="7100"/>
    <cellStyle name="Currency 3 25" xfId="7101"/>
    <cellStyle name="Currency 3 26" xfId="7102"/>
    <cellStyle name="Currency 3 3" xfId="7103"/>
    <cellStyle name="Currency 3 3 10" xfId="7104"/>
    <cellStyle name="Currency 3 3 11" xfId="7105"/>
    <cellStyle name="Currency 3 3 12" xfId="7106"/>
    <cellStyle name="Currency 3 3 13" xfId="7107"/>
    <cellStyle name="Currency 3 3 14" xfId="7108"/>
    <cellStyle name="Currency 3 3 15" xfId="7109"/>
    <cellStyle name="Currency 3 3 2" xfId="7110"/>
    <cellStyle name="Currency 3 3 3" xfId="7111"/>
    <cellStyle name="Currency 3 3 4" xfId="7112"/>
    <cellStyle name="Currency 3 3 5" xfId="7113"/>
    <cellStyle name="Currency 3 3 6" xfId="7114"/>
    <cellStyle name="Currency 3 3 7" xfId="7115"/>
    <cellStyle name="Currency 3 3 8" xfId="7116"/>
    <cellStyle name="Currency 3 3 9" xfId="7117"/>
    <cellStyle name="Currency 3 4" xfId="7118"/>
    <cellStyle name="Currency 3 4 10" xfId="7119"/>
    <cellStyle name="Currency 3 4 11" xfId="7120"/>
    <cellStyle name="Currency 3 4 12" xfId="7121"/>
    <cellStyle name="Currency 3 4 13" xfId="7122"/>
    <cellStyle name="Currency 3 4 14" xfId="7123"/>
    <cellStyle name="Currency 3 4 2" xfId="7124"/>
    <cellStyle name="Currency 3 4 3" xfId="7125"/>
    <cellStyle name="Currency 3 4 4" xfId="7126"/>
    <cellStyle name="Currency 3 4 5" xfId="7127"/>
    <cellStyle name="Currency 3 4 6" xfId="7128"/>
    <cellStyle name="Currency 3 4 7" xfId="7129"/>
    <cellStyle name="Currency 3 4 8" xfId="7130"/>
    <cellStyle name="Currency 3 4 9" xfId="7131"/>
    <cellStyle name="Currency 3 5" xfId="7132"/>
    <cellStyle name="Currency 3 5 10" xfId="7133"/>
    <cellStyle name="Currency 3 5 11" xfId="7134"/>
    <cellStyle name="Currency 3 5 12" xfId="7135"/>
    <cellStyle name="Currency 3 5 13" xfId="7136"/>
    <cellStyle name="Currency 3 5 14" xfId="7137"/>
    <cellStyle name="Currency 3 5 2" xfId="7138"/>
    <cellStyle name="Currency 3 5 3" xfId="7139"/>
    <cellStyle name="Currency 3 5 4" xfId="7140"/>
    <cellStyle name="Currency 3 5 5" xfId="7141"/>
    <cellStyle name="Currency 3 5 6" xfId="7142"/>
    <cellStyle name="Currency 3 5 7" xfId="7143"/>
    <cellStyle name="Currency 3 5 8" xfId="7144"/>
    <cellStyle name="Currency 3 5 9" xfId="7145"/>
    <cellStyle name="Currency 3 6" xfId="7146"/>
    <cellStyle name="Currency 3 6 10" xfId="7147"/>
    <cellStyle name="Currency 3 6 11" xfId="7148"/>
    <cellStyle name="Currency 3 6 12" xfId="7149"/>
    <cellStyle name="Currency 3 6 13" xfId="7150"/>
    <cellStyle name="Currency 3 6 14" xfId="7151"/>
    <cellStyle name="Currency 3 6 2" xfId="7152"/>
    <cellStyle name="Currency 3 6 3" xfId="7153"/>
    <cellStyle name="Currency 3 6 4" xfId="7154"/>
    <cellStyle name="Currency 3 6 5" xfId="7155"/>
    <cellStyle name="Currency 3 6 6" xfId="7156"/>
    <cellStyle name="Currency 3 6 7" xfId="7157"/>
    <cellStyle name="Currency 3 6 8" xfId="7158"/>
    <cellStyle name="Currency 3 6 9" xfId="7159"/>
    <cellStyle name="Currency 3 7" xfId="7160"/>
    <cellStyle name="Currency 3 7 10" xfId="7161"/>
    <cellStyle name="Currency 3 7 11" xfId="7162"/>
    <cellStyle name="Currency 3 7 12" xfId="7163"/>
    <cellStyle name="Currency 3 7 13" xfId="7164"/>
    <cellStyle name="Currency 3 7 14" xfId="7165"/>
    <cellStyle name="Currency 3 7 2" xfId="7166"/>
    <cellStyle name="Currency 3 7 3" xfId="7167"/>
    <cellStyle name="Currency 3 7 4" xfId="7168"/>
    <cellStyle name="Currency 3 7 5" xfId="7169"/>
    <cellStyle name="Currency 3 7 6" xfId="7170"/>
    <cellStyle name="Currency 3 7 7" xfId="7171"/>
    <cellStyle name="Currency 3 7 8" xfId="7172"/>
    <cellStyle name="Currency 3 7 9" xfId="7173"/>
    <cellStyle name="Currency 3 8" xfId="7174"/>
    <cellStyle name="Currency 3 8 10" xfId="7175"/>
    <cellStyle name="Currency 3 8 11" xfId="7176"/>
    <cellStyle name="Currency 3 8 12" xfId="7177"/>
    <cellStyle name="Currency 3 8 13" xfId="7178"/>
    <cellStyle name="Currency 3 8 14" xfId="7179"/>
    <cellStyle name="Currency 3 8 2" xfId="7180"/>
    <cellStyle name="Currency 3 8 3" xfId="7181"/>
    <cellStyle name="Currency 3 8 4" xfId="7182"/>
    <cellStyle name="Currency 3 8 5" xfId="7183"/>
    <cellStyle name="Currency 3 8 6" xfId="7184"/>
    <cellStyle name="Currency 3 8 7" xfId="7185"/>
    <cellStyle name="Currency 3 8 8" xfId="7186"/>
    <cellStyle name="Currency 3 8 9" xfId="7187"/>
    <cellStyle name="Currency 3 9" xfId="7188"/>
    <cellStyle name="Currency 4" xfId="7189"/>
    <cellStyle name="Currency 4 10" xfId="7190"/>
    <cellStyle name="Currency 4 11" xfId="7191"/>
    <cellStyle name="Currency 4 12" xfId="7192"/>
    <cellStyle name="Currency 4 13" xfId="7193"/>
    <cellStyle name="Currency 4 14" xfId="7194"/>
    <cellStyle name="Currency 4 15" xfId="7195"/>
    <cellStyle name="Currency 4 16" xfId="7196"/>
    <cellStyle name="Currency 4 17" xfId="7197"/>
    <cellStyle name="Currency 4 18" xfId="7198"/>
    <cellStyle name="Currency 4 19" xfId="7199"/>
    <cellStyle name="Currency 4 2" xfId="7200"/>
    <cellStyle name="Currency 4 2 10" xfId="7201"/>
    <cellStyle name="Currency 4 2 11" xfId="7202"/>
    <cellStyle name="Currency 4 2 12" xfId="7203"/>
    <cellStyle name="Currency 4 2 13" xfId="7204"/>
    <cellStyle name="Currency 4 2 14" xfId="7205"/>
    <cellStyle name="Currency 4 2 2" xfId="7206"/>
    <cellStyle name="Currency 4 2 3" xfId="7207"/>
    <cellStyle name="Currency 4 2 4" xfId="7208"/>
    <cellStyle name="Currency 4 2 5" xfId="7209"/>
    <cellStyle name="Currency 4 2 6" xfId="7210"/>
    <cellStyle name="Currency 4 2 7" xfId="7211"/>
    <cellStyle name="Currency 4 2 8" xfId="7212"/>
    <cellStyle name="Currency 4 2 9" xfId="7213"/>
    <cellStyle name="Currency 4 20" xfId="7214"/>
    <cellStyle name="Currency 4 21" xfId="7215"/>
    <cellStyle name="Currency 4 3" xfId="7216"/>
    <cellStyle name="Currency 4 3 10" xfId="7217"/>
    <cellStyle name="Currency 4 3 11" xfId="7218"/>
    <cellStyle name="Currency 4 3 12" xfId="7219"/>
    <cellStyle name="Currency 4 3 13" xfId="7220"/>
    <cellStyle name="Currency 4 3 14" xfId="7221"/>
    <cellStyle name="Currency 4 3 2" xfId="7222"/>
    <cellStyle name="Currency 4 3 3" xfId="7223"/>
    <cellStyle name="Currency 4 3 4" xfId="7224"/>
    <cellStyle name="Currency 4 3 5" xfId="7225"/>
    <cellStyle name="Currency 4 3 6" xfId="7226"/>
    <cellStyle name="Currency 4 3 7" xfId="7227"/>
    <cellStyle name="Currency 4 3 8" xfId="7228"/>
    <cellStyle name="Currency 4 3 9" xfId="7229"/>
    <cellStyle name="Currency 4 4" xfId="7230"/>
    <cellStyle name="Currency 4 4 10" xfId="7231"/>
    <cellStyle name="Currency 4 4 11" xfId="7232"/>
    <cellStyle name="Currency 4 4 12" xfId="7233"/>
    <cellStyle name="Currency 4 4 13" xfId="7234"/>
    <cellStyle name="Currency 4 4 14" xfId="7235"/>
    <cellStyle name="Currency 4 4 15" xfId="7236"/>
    <cellStyle name="Currency 4 4 2" xfId="7237"/>
    <cellStyle name="Currency 4 4 3" xfId="7238"/>
    <cellStyle name="Currency 4 4 4" xfId="7239"/>
    <cellStyle name="Currency 4 4 5" xfId="7240"/>
    <cellStyle name="Currency 4 4 6" xfId="7241"/>
    <cellStyle name="Currency 4 4 7" xfId="7242"/>
    <cellStyle name="Currency 4 4 8" xfId="7243"/>
    <cellStyle name="Currency 4 4 9" xfId="7244"/>
    <cellStyle name="Currency 4 5" xfId="7245"/>
    <cellStyle name="Currency 4 5 10" xfId="7246"/>
    <cellStyle name="Currency 4 5 11" xfId="7247"/>
    <cellStyle name="Currency 4 5 12" xfId="7248"/>
    <cellStyle name="Currency 4 5 13" xfId="7249"/>
    <cellStyle name="Currency 4 5 14" xfId="7250"/>
    <cellStyle name="Currency 4 5 2" xfId="7251"/>
    <cellStyle name="Currency 4 5 3" xfId="7252"/>
    <cellStyle name="Currency 4 5 4" xfId="7253"/>
    <cellStyle name="Currency 4 5 5" xfId="7254"/>
    <cellStyle name="Currency 4 5 6" xfId="7255"/>
    <cellStyle name="Currency 4 5 7" xfId="7256"/>
    <cellStyle name="Currency 4 5 8" xfId="7257"/>
    <cellStyle name="Currency 4 5 9" xfId="7258"/>
    <cellStyle name="Currency 4 6" xfId="7259"/>
    <cellStyle name="Currency 4 6 10" xfId="7260"/>
    <cellStyle name="Currency 4 6 11" xfId="7261"/>
    <cellStyle name="Currency 4 6 12" xfId="7262"/>
    <cellStyle name="Currency 4 6 13" xfId="7263"/>
    <cellStyle name="Currency 4 6 14" xfId="7264"/>
    <cellStyle name="Currency 4 6 2" xfId="7265"/>
    <cellStyle name="Currency 4 6 3" xfId="7266"/>
    <cellStyle name="Currency 4 6 4" xfId="7267"/>
    <cellStyle name="Currency 4 6 5" xfId="7268"/>
    <cellStyle name="Currency 4 6 6" xfId="7269"/>
    <cellStyle name="Currency 4 6 7" xfId="7270"/>
    <cellStyle name="Currency 4 6 8" xfId="7271"/>
    <cellStyle name="Currency 4 6 9" xfId="7272"/>
    <cellStyle name="Currency 4 7" xfId="7273"/>
    <cellStyle name="Currency 4 7 10" xfId="7274"/>
    <cellStyle name="Currency 4 7 11" xfId="7275"/>
    <cellStyle name="Currency 4 7 12" xfId="7276"/>
    <cellStyle name="Currency 4 7 13" xfId="7277"/>
    <cellStyle name="Currency 4 7 14" xfId="7278"/>
    <cellStyle name="Currency 4 7 2" xfId="7279"/>
    <cellStyle name="Currency 4 7 3" xfId="7280"/>
    <cellStyle name="Currency 4 7 4" xfId="7281"/>
    <cellStyle name="Currency 4 7 5" xfId="7282"/>
    <cellStyle name="Currency 4 7 6" xfId="7283"/>
    <cellStyle name="Currency 4 7 7" xfId="7284"/>
    <cellStyle name="Currency 4 7 8" xfId="7285"/>
    <cellStyle name="Currency 4 7 9" xfId="7286"/>
    <cellStyle name="Currency 4 8" xfId="7287"/>
    <cellStyle name="Currency 4 8 10" xfId="7288"/>
    <cellStyle name="Currency 4 8 11" xfId="7289"/>
    <cellStyle name="Currency 4 8 12" xfId="7290"/>
    <cellStyle name="Currency 4 8 13" xfId="7291"/>
    <cellStyle name="Currency 4 8 14" xfId="7292"/>
    <cellStyle name="Currency 4 8 2" xfId="7293"/>
    <cellStyle name="Currency 4 8 3" xfId="7294"/>
    <cellStyle name="Currency 4 8 4" xfId="7295"/>
    <cellStyle name="Currency 4 8 5" xfId="7296"/>
    <cellStyle name="Currency 4 8 6" xfId="7297"/>
    <cellStyle name="Currency 4 8 7" xfId="7298"/>
    <cellStyle name="Currency 4 8 8" xfId="7299"/>
    <cellStyle name="Currency 4 8 9" xfId="7300"/>
    <cellStyle name="Currency 4 9" xfId="7301"/>
    <cellStyle name="Currency 5" xfId="7302"/>
    <cellStyle name="Currency 5 10" xfId="7303"/>
    <cellStyle name="Currency 5 11" xfId="7304"/>
    <cellStyle name="Currency 5 12" xfId="7305"/>
    <cellStyle name="Currency 5 13" xfId="7306"/>
    <cellStyle name="Currency 5 14" xfId="7307"/>
    <cellStyle name="Currency 5 15" xfId="7308"/>
    <cellStyle name="Currency 5 16" xfId="7309"/>
    <cellStyle name="Currency 5 17" xfId="7310"/>
    <cellStyle name="Currency 5 18" xfId="7311"/>
    <cellStyle name="Currency 5 19" xfId="7312"/>
    <cellStyle name="Currency 5 2" xfId="7313"/>
    <cellStyle name="Currency 5 2 10" xfId="7314"/>
    <cellStyle name="Currency 5 2 11" xfId="7315"/>
    <cellStyle name="Currency 5 2 12" xfId="7316"/>
    <cellStyle name="Currency 5 2 13" xfId="7317"/>
    <cellStyle name="Currency 5 2 14" xfId="7318"/>
    <cellStyle name="Currency 5 2 2" xfId="7319"/>
    <cellStyle name="Currency 5 2 3" xfId="7320"/>
    <cellStyle name="Currency 5 2 4" xfId="7321"/>
    <cellStyle name="Currency 5 2 5" xfId="7322"/>
    <cellStyle name="Currency 5 2 6" xfId="7323"/>
    <cellStyle name="Currency 5 2 7" xfId="7324"/>
    <cellStyle name="Currency 5 2 8" xfId="7325"/>
    <cellStyle name="Currency 5 2 9" xfId="7326"/>
    <cellStyle name="Currency 5 20" xfId="7327"/>
    <cellStyle name="Currency 5 21" xfId="7328"/>
    <cellStyle name="Currency 5 22" xfId="7329"/>
    <cellStyle name="Currency 5 3" xfId="7330"/>
    <cellStyle name="Currency 5 3 10" xfId="7331"/>
    <cellStyle name="Currency 5 3 11" xfId="7332"/>
    <cellStyle name="Currency 5 3 12" xfId="7333"/>
    <cellStyle name="Currency 5 3 13" xfId="7334"/>
    <cellStyle name="Currency 5 3 14" xfId="7335"/>
    <cellStyle name="Currency 5 3 2" xfId="7336"/>
    <cellStyle name="Currency 5 3 3" xfId="7337"/>
    <cellStyle name="Currency 5 3 4" xfId="7338"/>
    <cellStyle name="Currency 5 3 5" xfId="7339"/>
    <cellStyle name="Currency 5 3 6" xfId="7340"/>
    <cellStyle name="Currency 5 3 7" xfId="7341"/>
    <cellStyle name="Currency 5 3 8" xfId="7342"/>
    <cellStyle name="Currency 5 3 9" xfId="7343"/>
    <cellStyle name="Currency 5 4" xfId="7344"/>
    <cellStyle name="Currency 5 4 10" xfId="7345"/>
    <cellStyle name="Currency 5 4 11" xfId="7346"/>
    <cellStyle name="Currency 5 4 12" xfId="7347"/>
    <cellStyle name="Currency 5 4 13" xfId="7348"/>
    <cellStyle name="Currency 5 4 14" xfId="7349"/>
    <cellStyle name="Currency 5 4 2" xfId="7350"/>
    <cellStyle name="Currency 5 4 3" xfId="7351"/>
    <cellStyle name="Currency 5 4 4" xfId="7352"/>
    <cellStyle name="Currency 5 4 5" xfId="7353"/>
    <cellStyle name="Currency 5 4 6" xfId="7354"/>
    <cellStyle name="Currency 5 4 7" xfId="7355"/>
    <cellStyle name="Currency 5 4 8" xfId="7356"/>
    <cellStyle name="Currency 5 4 9" xfId="7357"/>
    <cellStyle name="Currency 5 5" xfId="7358"/>
    <cellStyle name="Currency 5 5 10" xfId="7359"/>
    <cellStyle name="Currency 5 5 11" xfId="7360"/>
    <cellStyle name="Currency 5 5 12" xfId="7361"/>
    <cellStyle name="Currency 5 5 13" xfId="7362"/>
    <cellStyle name="Currency 5 5 14" xfId="7363"/>
    <cellStyle name="Currency 5 5 2" xfId="7364"/>
    <cellStyle name="Currency 5 5 3" xfId="7365"/>
    <cellStyle name="Currency 5 5 4" xfId="7366"/>
    <cellStyle name="Currency 5 5 5" xfId="7367"/>
    <cellStyle name="Currency 5 5 6" xfId="7368"/>
    <cellStyle name="Currency 5 5 7" xfId="7369"/>
    <cellStyle name="Currency 5 5 8" xfId="7370"/>
    <cellStyle name="Currency 5 5 9" xfId="7371"/>
    <cellStyle name="Currency 5 6" xfId="7372"/>
    <cellStyle name="Currency 5 6 10" xfId="7373"/>
    <cellStyle name="Currency 5 6 11" xfId="7374"/>
    <cellStyle name="Currency 5 6 12" xfId="7375"/>
    <cellStyle name="Currency 5 6 13" xfId="7376"/>
    <cellStyle name="Currency 5 6 14" xfId="7377"/>
    <cellStyle name="Currency 5 6 2" xfId="7378"/>
    <cellStyle name="Currency 5 6 3" xfId="7379"/>
    <cellStyle name="Currency 5 6 4" xfId="7380"/>
    <cellStyle name="Currency 5 6 5" xfId="7381"/>
    <cellStyle name="Currency 5 6 6" xfId="7382"/>
    <cellStyle name="Currency 5 6 7" xfId="7383"/>
    <cellStyle name="Currency 5 6 8" xfId="7384"/>
    <cellStyle name="Currency 5 6 9" xfId="7385"/>
    <cellStyle name="Currency 5 7" xfId="7386"/>
    <cellStyle name="Currency 5 7 10" xfId="7387"/>
    <cellStyle name="Currency 5 7 11" xfId="7388"/>
    <cellStyle name="Currency 5 7 12" xfId="7389"/>
    <cellStyle name="Currency 5 7 13" xfId="7390"/>
    <cellStyle name="Currency 5 7 14" xfId="7391"/>
    <cellStyle name="Currency 5 7 2" xfId="7392"/>
    <cellStyle name="Currency 5 7 3" xfId="7393"/>
    <cellStyle name="Currency 5 7 4" xfId="7394"/>
    <cellStyle name="Currency 5 7 5" xfId="7395"/>
    <cellStyle name="Currency 5 7 6" xfId="7396"/>
    <cellStyle name="Currency 5 7 7" xfId="7397"/>
    <cellStyle name="Currency 5 7 8" xfId="7398"/>
    <cellStyle name="Currency 5 7 9" xfId="7399"/>
    <cellStyle name="Currency 5 8" xfId="7400"/>
    <cellStyle name="Currency 5 8 10" xfId="7401"/>
    <cellStyle name="Currency 5 8 11" xfId="7402"/>
    <cellStyle name="Currency 5 8 12" xfId="7403"/>
    <cellStyle name="Currency 5 8 13" xfId="7404"/>
    <cellStyle name="Currency 5 8 14" xfId="7405"/>
    <cellStyle name="Currency 5 8 2" xfId="7406"/>
    <cellStyle name="Currency 5 8 3" xfId="7407"/>
    <cellStyle name="Currency 5 8 4" xfId="7408"/>
    <cellStyle name="Currency 5 8 5" xfId="7409"/>
    <cellStyle name="Currency 5 8 6" xfId="7410"/>
    <cellStyle name="Currency 5 8 7" xfId="7411"/>
    <cellStyle name="Currency 5 8 8" xfId="7412"/>
    <cellStyle name="Currency 5 8 9" xfId="7413"/>
    <cellStyle name="Currency 5 9" xfId="7414"/>
    <cellStyle name="Currency 6" xfId="7415"/>
    <cellStyle name="Currency 6 10" xfId="7416"/>
    <cellStyle name="Currency 6 11" xfId="7417"/>
    <cellStyle name="Currency 6 12" xfId="7418"/>
    <cellStyle name="Currency 6 13" xfId="7419"/>
    <cellStyle name="Currency 6 14" xfId="7420"/>
    <cellStyle name="Currency 6 15" xfId="7421"/>
    <cellStyle name="Currency 6 16" xfId="7422"/>
    <cellStyle name="Currency 6 17" xfId="7423"/>
    <cellStyle name="Currency 6 18" xfId="7424"/>
    <cellStyle name="Currency 6 19" xfId="7425"/>
    <cellStyle name="Currency 6 2" xfId="7426"/>
    <cellStyle name="Currency 6 2 10" xfId="7427"/>
    <cellStyle name="Currency 6 2 11" xfId="7428"/>
    <cellStyle name="Currency 6 2 12" xfId="7429"/>
    <cellStyle name="Currency 6 2 13" xfId="7430"/>
    <cellStyle name="Currency 6 2 14" xfId="7431"/>
    <cellStyle name="Currency 6 2 15" xfId="7432"/>
    <cellStyle name="Currency 6 2 2" xfId="7433"/>
    <cellStyle name="Currency 6 2 3" xfId="7434"/>
    <cellStyle name="Currency 6 2 4" xfId="7435"/>
    <cellStyle name="Currency 6 2 5" xfId="7436"/>
    <cellStyle name="Currency 6 2 6" xfId="7437"/>
    <cellStyle name="Currency 6 2 7" xfId="7438"/>
    <cellStyle name="Currency 6 2 8" xfId="7439"/>
    <cellStyle name="Currency 6 2 9" xfId="7440"/>
    <cellStyle name="Currency 6 20" xfId="7441"/>
    <cellStyle name="Currency 6 21" xfId="7442"/>
    <cellStyle name="Currency 6 22" xfId="7443"/>
    <cellStyle name="Currency 6 3" xfId="7444"/>
    <cellStyle name="Currency 6 3 10" xfId="7445"/>
    <cellStyle name="Currency 6 3 11" xfId="7446"/>
    <cellStyle name="Currency 6 3 12" xfId="7447"/>
    <cellStyle name="Currency 6 3 13" xfId="7448"/>
    <cellStyle name="Currency 6 3 14" xfId="7449"/>
    <cellStyle name="Currency 6 3 2" xfId="7450"/>
    <cellStyle name="Currency 6 3 3" xfId="7451"/>
    <cellStyle name="Currency 6 3 4" xfId="7452"/>
    <cellStyle name="Currency 6 3 5" xfId="7453"/>
    <cellStyle name="Currency 6 3 6" xfId="7454"/>
    <cellStyle name="Currency 6 3 7" xfId="7455"/>
    <cellStyle name="Currency 6 3 8" xfId="7456"/>
    <cellStyle name="Currency 6 3 9" xfId="7457"/>
    <cellStyle name="Currency 6 4" xfId="7458"/>
    <cellStyle name="Currency 6 4 10" xfId="7459"/>
    <cellStyle name="Currency 6 4 11" xfId="7460"/>
    <cellStyle name="Currency 6 4 12" xfId="7461"/>
    <cellStyle name="Currency 6 4 13" xfId="7462"/>
    <cellStyle name="Currency 6 4 14" xfId="7463"/>
    <cellStyle name="Currency 6 4 2" xfId="7464"/>
    <cellStyle name="Currency 6 4 3" xfId="7465"/>
    <cellStyle name="Currency 6 4 4" xfId="7466"/>
    <cellStyle name="Currency 6 4 5" xfId="7467"/>
    <cellStyle name="Currency 6 4 6" xfId="7468"/>
    <cellStyle name="Currency 6 4 7" xfId="7469"/>
    <cellStyle name="Currency 6 4 8" xfId="7470"/>
    <cellStyle name="Currency 6 4 9" xfId="7471"/>
    <cellStyle name="Currency 6 5" xfId="7472"/>
    <cellStyle name="Currency 6 5 10" xfId="7473"/>
    <cellStyle name="Currency 6 5 11" xfId="7474"/>
    <cellStyle name="Currency 6 5 12" xfId="7475"/>
    <cellStyle name="Currency 6 5 13" xfId="7476"/>
    <cellStyle name="Currency 6 5 14" xfId="7477"/>
    <cellStyle name="Currency 6 5 2" xfId="7478"/>
    <cellStyle name="Currency 6 5 3" xfId="7479"/>
    <cellStyle name="Currency 6 5 4" xfId="7480"/>
    <cellStyle name="Currency 6 5 5" xfId="7481"/>
    <cellStyle name="Currency 6 5 6" xfId="7482"/>
    <cellStyle name="Currency 6 5 7" xfId="7483"/>
    <cellStyle name="Currency 6 5 8" xfId="7484"/>
    <cellStyle name="Currency 6 5 9" xfId="7485"/>
    <cellStyle name="Currency 6 6" xfId="7486"/>
    <cellStyle name="Currency 6 6 10" xfId="7487"/>
    <cellStyle name="Currency 6 6 11" xfId="7488"/>
    <cellStyle name="Currency 6 6 12" xfId="7489"/>
    <cellStyle name="Currency 6 6 13" xfId="7490"/>
    <cellStyle name="Currency 6 6 14" xfId="7491"/>
    <cellStyle name="Currency 6 6 2" xfId="7492"/>
    <cellStyle name="Currency 6 6 3" xfId="7493"/>
    <cellStyle name="Currency 6 6 4" xfId="7494"/>
    <cellStyle name="Currency 6 6 5" xfId="7495"/>
    <cellStyle name="Currency 6 6 6" xfId="7496"/>
    <cellStyle name="Currency 6 6 7" xfId="7497"/>
    <cellStyle name="Currency 6 6 8" xfId="7498"/>
    <cellStyle name="Currency 6 6 9" xfId="7499"/>
    <cellStyle name="Currency 6 7" xfId="7500"/>
    <cellStyle name="Currency 6 7 10" xfId="7501"/>
    <cellStyle name="Currency 6 7 11" xfId="7502"/>
    <cellStyle name="Currency 6 7 12" xfId="7503"/>
    <cellStyle name="Currency 6 7 13" xfId="7504"/>
    <cellStyle name="Currency 6 7 14" xfId="7505"/>
    <cellStyle name="Currency 6 7 2" xfId="7506"/>
    <cellStyle name="Currency 6 7 3" xfId="7507"/>
    <cellStyle name="Currency 6 7 4" xfId="7508"/>
    <cellStyle name="Currency 6 7 5" xfId="7509"/>
    <cellStyle name="Currency 6 7 6" xfId="7510"/>
    <cellStyle name="Currency 6 7 7" xfId="7511"/>
    <cellStyle name="Currency 6 7 8" xfId="7512"/>
    <cellStyle name="Currency 6 7 9" xfId="7513"/>
    <cellStyle name="Currency 6 8" xfId="7514"/>
    <cellStyle name="Currency 6 8 10" xfId="7515"/>
    <cellStyle name="Currency 6 8 11" xfId="7516"/>
    <cellStyle name="Currency 6 8 12" xfId="7517"/>
    <cellStyle name="Currency 6 8 13" xfId="7518"/>
    <cellStyle name="Currency 6 8 14" xfId="7519"/>
    <cellStyle name="Currency 6 8 2" xfId="7520"/>
    <cellStyle name="Currency 6 8 3" xfId="7521"/>
    <cellStyle name="Currency 6 8 4" xfId="7522"/>
    <cellStyle name="Currency 6 8 5" xfId="7523"/>
    <cellStyle name="Currency 6 8 6" xfId="7524"/>
    <cellStyle name="Currency 6 8 7" xfId="7525"/>
    <cellStyle name="Currency 6 8 8" xfId="7526"/>
    <cellStyle name="Currency 6 8 9" xfId="7527"/>
    <cellStyle name="Currency 6 9" xfId="7528"/>
    <cellStyle name="Currency 7" xfId="7529"/>
    <cellStyle name="Currency 7 10" xfId="7530"/>
    <cellStyle name="Currency 7 11" xfId="7531"/>
    <cellStyle name="Currency 7 12" xfId="7532"/>
    <cellStyle name="Currency 7 13" xfId="7533"/>
    <cellStyle name="Currency 7 14" xfId="7534"/>
    <cellStyle name="Currency 7 15" xfId="7535"/>
    <cellStyle name="Currency 7 16" xfId="7536"/>
    <cellStyle name="Currency 7 17" xfId="7537"/>
    <cellStyle name="Currency 7 18" xfId="7538"/>
    <cellStyle name="Currency 7 19" xfId="7539"/>
    <cellStyle name="Currency 7 2" xfId="7540"/>
    <cellStyle name="Currency 7 2 10" xfId="7541"/>
    <cellStyle name="Currency 7 2 11" xfId="7542"/>
    <cellStyle name="Currency 7 2 12" xfId="7543"/>
    <cellStyle name="Currency 7 2 13" xfId="7544"/>
    <cellStyle name="Currency 7 2 14" xfId="7545"/>
    <cellStyle name="Currency 7 2 15" xfId="7546"/>
    <cellStyle name="Currency 7 2 16" xfId="7547"/>
    <cellStyle name="Currency 7 2 17" xfId="7548"/>
    <cellStyle name="Currency 7 2 2" xfId="7549"/>
    <cellStyle name="Currency 7 2 3" xfId="7550"/>
    <cellStyle name="Currency 7 2 4" xfId="7551"/>
    <cellStyle name="Currency 7 2 5" xfId="7552"/>
    <cellStyle name="Currency 7 2 6" xfId="7553"/>
    <cellStyle name="Currency 7 2 7" xfId="7554"/>
    <cellStyle name="Currency 7 2 8" xfId="7555"/>
    <cellStyle name="Currency 7 2 9" xfId="7556"/>
    <cellStyle name="Currency 7 20" xfId="7557"/>
    <cellStyle name="Currency 7 21" xfId="7558"/>
    <cellStyle name="Currency 7 22" xfId="7559"/>
    <cellStyle name="Currency 7 23" xfId="7560"/>
    <cellStyle name="Currency 7 24" xfId="7561"/>
    <cellStyle name="Currency 7 25" xfId="7562"/>
    <cellStyle name="Currency 7 3" xfId="7563"/>
    <cellStyle name="Currency 7 3 10" xfId="7564"/>
    <cellStyle name="Currency 7 3 11" xfId="7565"/>
    <cellStyle name="Currency 7 3 12" xfId="7566"/>
    <cellStyle name="Currency 7 3 13" xfId="7567"/>
    <cellStyle name="Currency 7 3 14" xfId="7568"/>
    <cellStyle name="Currency 7 3 2" xfId="7569"/>
    <cellStyle name="Currency 7 3 3" xfId="7570"/>
    <cellStyle name="Currency 7 3 4" xfId="7571"/>
    <cellStyle name="Currency 7 3 5" xfId="7572"/>
    <cellStyle name="Currency 7 3 6" xfId="7573"/>
    <cellStyle name="Currency 7 3 7" xfId="7574"/>
    <cellStyle name="Currency 7 3 8" xfId="7575"/>
    <cellStyle name="Currency 7 3 9" xfId="7576"/>
    <cellStyle name="Currency 7 4" xfId="7577"/>
    <cellStyle name="Currency 7 4 10" xfId="7578"/>
    <cellStyle name="Currency 7 4 11" xfId="7579"/>
    <cellStyle name="Currency 7 4 12" xfId="7580"/>
    <cellStyle name="Currency 7 4 13" xfId="7581"/>
    <cellStyle name="Currency 7 4 14" xfId="7582"/>
    <cellStyle name="Currency 7 4 2" xfId="7583"/>
    <cellStyle name="Currency 7 4 3" xfId="7584"/>
    <cellStyle name="Currency 7 4 4" xfId="7585"/>
    <cellStyle name="Currency 7 4 5" xfId="7586"/>
    <cellStyle name="Currency 7 4 6" xfId="7587"/>
    <cellStyle name="Currency 7 4 7" xfId="7588"/>
    <cellStyle name="Currency 7 4 8" xfId="7589"/>
    <cellStyle name="Currency 7 4 9" xfId="7590"/>
    <cellStyle name="Currency 7 5" xfId="7591"/>
    <cellStyle name="Currency 7 5 10" xfId="7592"/>
    <cellStyle name="Currency 7 5 11" xfId="7593"/>
    <cellStyle name="Currency 7 5 12" xfId="7594"/>
    <cellStyle name="Currency 7 5 13" xfId="7595"/>
    <cellStyle name="Currency 7 5 14" xfId="7596"/>
    <cellStyle name="Currency 7 5 2" xfId="7597"/>
    <cellStyle name="Currency 7 5 3" xfId="7598"/>
    <cellStyle name="Currency 7 5 4" xfId="7599"/>
    <cellStyle name="Currency 7 5 5" xfId="7600"/>
    <cellStyle name="Currency 7 5 6" xfId="7601"/>
    <cellStyle name="Currency 7 5 7" xfId="7602"/>
    <cellStyle name="Currency 7 5 8" xfId="7603"/>
    <cellStyle name="Currency 7 5 9" xfId="7604"/>
    <cellStyle name="Currency 7 6" xfId="7605"/>
    <cellStyle name="Currency 7 6 10" xfId="7606"/>
    <cellStyle name="Currency 7 6 11" xfId="7607"/>
    <cellStyle name="Currency 7 6 12" xfId="7608"/>
    <cellStyle name="Currency 7 6 13" xfId="7609"/>
    <cellStyle name="Currency 7 6 14" xfId="7610"/>
    <cellStyle name="Currency 7 6 2" xfId="7611"/>
    <cellStyle name="Currency 7 6 3" xfId="7612"/>
    <cellStyle name="Currency 7 6 4" xfId="7613"/>
    <cellStyle name="Currency 7 6 5" xfId="7614"/>
    <cellStyle name="Currency 7 6 6" xfId="7615"/>
    <cellStyle name="Currency 7 6 7" xfId="7616"/>
    <cellStyle name="Currency 7 6 8" xfId="7617"/>
    <cellStyle name="Currency 7 6 9" xfId="7618"/>
    <cellStyle name="Currency 7 7" xfId="7619"/>
    <cellStyle name="Currency 7 7 10" xfId="7620"/>
    <cellStyle name="Currency 7 7 11" xfId="7621"/>
    <cellStyle name="Currency 7 7 12" xfId="7622"/>
    <cellStyle name="Currency 7 7 13" xfId="7623"/>
    <cellStyle name="Currency 7 7 14" xfId="7624"/>
    <cellStyle name="Currency 7 7 2" xfId="7625"/>
    <cellStyle name="Currency 7 7 3" xfId="7626"/>
    <cellStyle name="Currency 7 7 4" xfId="7627"/>
    <cellStyle name="Currency 7 7 5" xfId="7628"/>
    <cellStyle name="Currency 7 7 6" xfId="7629"/>
    <cellStyle name="Currency 7 7 7" xfId="7630"/>
    <cellStyle name="Currency 7 7 8" xfId="7631"/>
    <cellStyle name="Currency 7 7 9" xfId="7632"/>
    <cellStyle name="Currency 7 8" xfId="7633"/>
    <cellStyle name="Currency 7 8 10" xfId="7634"/>
    <cellStyle name="Currency 7 8 11" xfId="7635"/>
    <cellStyle name="Currency 7 8 12" xfId="7636"/>
    <cellStyle name="Currency 7 8 13" xfId="7637"/>
    <cellStyle name="Currency 7 8 14" xfId="7638"/>
    <cellStyle name="Currency 7 8 2" xfId="7639"/>
    <cellStyle name="Currency 7 8 3" xfId="7640"/>
    <cellStyle name="Currency 7 8 4" xfId="7641"/>
    <cellStyle name="Currency 7 8 5" xfId="7642"/>
    <cellStyle name="Currency 7 8 6" xfId="7643"/>
    <cellStyle name="Currency 7 8 7" xfId="7644"/>
    <cellStyle name="Currency 7 8 8" xfId="7645"/>
    <cellStyle name="Currency 7 8 9" xfId="7646"/>
    <cellStyle name="Currency 7 9" xfId="7647"/>
    <cellStyle name="Currency 8" xfId="7648"/>
    <cellStyle name="Currency 8 10" xfId="7649"/>
    <cellStyle name="Currency 8 11" xfId="7650"/>
    <cellStyle name="Currency 8 12" xfId="7651"/>
    <cellStyle name="Currency 8 13" xfId="7652"/>
    <cellStyle name="Currency 8 14" xfId="7653"/>
    <cellStyle name="Currency 8 15" xfId="7654"/>
    <cellStyle name="Currency 8 16" xfId="7655"/>
    <cellStyle name="Currency 8 17" xfId="7656"/>
    <cellStyle name="Currency 8 18" xfId="7657"/>
    <cellStyle name="Currency 8 19" xfId="7658"/>
    <cellStyle name="Currency 8 2" xfId="7659"/>
    <cellStyle name="Currency 8 2 10" xfId="7660"/>
    <cellStyle name="Currency 8 2 11" xfId="7661"/>
    <cellStyle name="Currency 8 2 12" xfId="7662"/>
    <cellStyle name="Currency 8 2 13" xfId="7663"/>
    <cellStyle name="Currency 8 2 14" xfId="7664"/>
    <cellStyle name="Currency 8 2 2" xfId="7665"/>
    <cellStyle name="Currency 8 2 3" xfId="7666"/>
    <cellStyle name="Currency 8 2 4" xfId="7667"/>
    <cellStyle name="Currency 8 2 5" xfId="7668"/>
    <cellStyle name="Currency 8 2 6" xfId="7669"/>
    <cellStyle name="Currency 8 2 7" xfId="7670"/>
    <cellStyle name="Currency 8 2 8" xfId="7671"/>
    <cellStyle name="Currency 8 2 9" xfId="7672"/>
    <cellStyle name="Currency 8 20" xfId="7673"/>
    <cellStyle name="Currency 8 21" xfId="7674"/>
    <cellStyle name="Currency 8 22" xfId="7675"/>
    <cellStyle name="Currency 8 23" xfId="7676"/>
    <cellStyle name="Currency 8 24" xfId="7677"/>
    <cellStyle name="Currency 8 3" xfId="7678"/>
    <cellStyle name="Currency 8 3 10" xfId="7679"/>
    <cellStyle name="Currency 8 3 11" xfId="7680"/>
    <cellStyle name="Currency 8 3 12" xfId="7681"/>
    <cellStyle name="Currency 8 3 13" xfId="7682"/>
    <cellStyle name="Currency 8 3 14" xfId="7683"/>
    <cellStyle name="Currency 8 3 2" xfId="7684"/>
    <cellStyle name="Currency 8 3 3" xfId="7685"/>
    <cellStyle name="Currency 8 3 4" xfId="7686"/>
    <cellStyle name="Currency 8 3 5" xfId="7687"/>
    <cellStyle name="Currency 8 3 6" xfId="7688"/>
    <cellStyle name="Currency 8 3 7" xfId="7689"/>
    <cellStyle name="Currency 8 3 8" xfId="7690"/>
    <cellStyle name="Currency 8 3 9" xfId="7691"/>
    <cellStyle name="Currency 8 4" xfId="7692"/>
    <cellStyle name="Currency 8 4 10" xfId="7693"/>
    <cellStyle name="Currency 8 4 11" xfId="7694"/>
    <cellStyle name="Currency 8 4 12" xfId="7695"/>
    <cellStyle name="Currency 8 4 13" xfId="7696"/>
    <cellStyle name="Currency 8 4 14" xfId="7697"/>
    <cellStyle name="Currency 8 4 2" xfId="7698"/>
    <cellStyle name="Currency 8 4 3" xfId="7699"/>
    <cellStyle name="Currency 8 4 4" xfId="7700"/>
    <cellStyle name="Currency 8 4 5" xfId="7701"/>
    <cellStyle name="Currency 8 4 6" xfId="7702"/>
    <cellStyle name="Currency 8 4 7" xfId="7703"/>
    <cellStyle name="Currency 8 4 8" xfId="7704"/>
    <cellStyle name="Currency 8 4 9" xfId="7705"/>
    <cellStyle name="Currency 8 5" xfId="7706"/>
    <cellStyle name="Currency 8 5 10" xfId="7707"/>
    <cellStyle name="Currency 8 5 11" xfId="7708"/>
    <cellStyle name="Currency 8 5 12" xfId="7709"/>
    <cellStyle name="Currency 8 5 13" xfId="7710"/>
    <cellStyle name="Currency 8 5 14" xfId="7711"/>
    <cellStyle name="Currency 8 5 2" xfId="7712"/>
    <cellStyle name="Currency 8 5 3" xfId="7713"/>
    <cellStyle name="Currency 8 5 4" xfId="7714"/>
    <cellStyle name="Currency 8 5 5" xfId="7715"/>
    <cellStyle name="Currency 8 5 6" xfId="7716"/>
    <cellStyle name="Currency 8 5 7" xfId="7717"/>
    <cellStyle name="Currency 8 5 8" xfId="7718"/>
    <cellStyle name="Currency 8 5 9" xfId="7719"/>
    <cellStyle name="Currency 8 6" xfId="7720"/>
    <cellStyle name="Currency 8 6 10" xfId="7721"/>
    <cellStyle name="Currency 8 6 11" xfId="7722"/>
    <cellStyle name="Currency 8 6 12" xfId="7723"/>
    <cellStyle name="Currency 8 6 13" xfId="7724"/>
    <cellStyle name="Currency 8 6 14" xfId="7725"/>
    <cellStyle name="Currency 8 6 2" xfId="7726"/>
    <cellStyle name="Currency 8 6 3" xfId="7727"/>
    <cellStyle name="Currency 8 6 4" xfId="7728"/>
    <cellStyle name="Currency 8 6 5" xfId="7729"/>
    <cellStyle name="Currency 8 6 6" xfId="7730"/>
    <cellStyle name="Currency 8 6 7" xfId="7731"/>
    <cellStyle name="Currency 8 6 8" xfId="7732"/>
    <cellStyle name="Currency 8 6 9" xfId="7733"/>
    <cellStyle name="Currency 8 7" xfId="7734"/>
    <cellStyle name="Currency 8 7 10" xfId="7735"/>
    <cellStyle name="Currency 8 7 11" xfId="7736"/>
    <cellStyle name="Currency 8 7 12" xfId="7737"/>
    <cellStyle name="Currency 8 7 13" xfId="7738"/>
    <cellStyle name="Currency 8 7 14" xfId="7739"/>
    <cellStyle name="Currency 8 7 2" xfId="7740"/>
    <cellStyle name="Currency 8 7 3" xfId="7741"/>
    <cellStyle name="Currency 8 7 4" xfId="7742"/>
    <cellStyle name="Currency 8 7 5" xfId="7743"/>
    <cellStyle name="Currency 8 7 6" xfId="7744"/>
    <cellStyle name="Currency 8 7 7" xfId="7745"/>
    <cellStyle name="Currency 8 7 8" xfId="7746"/>
    <cellStyle name="Currency 8 7 9" xfId="7747"/>
    <cellStyle name="Currency 8 8" xfId="7748"/>
    <cellStyle name="Currency 8 8 10" xfId="7749"/>
    <cellStyle name="Currency 8 8 11" xfId="7750"/>
    <cellStyle name="Currency 8 8 12" xfId="7751"/>
    <cellStyle name="Currency 8 8 13" xfId="7752"/>
    <cellStyle name="Currency 8 8 14" xfId="7753"/>
    <cellStyle name="Currency 8 8 2" xfId="7754"/>
    <cellStyle name="Currency 8 8 3" xfId="7755"/>
    <cellStyle name="Currency 8 8 4" xfId="7756"/>
    <cellStyle name="Currency 8 8 5" xfId="7757"/>
    <cellStyle name="Currency 8 8 6" xfId="7758"/>
    <cellStyle name="Currency 8 8 7" xfId="7759"/>
    <cellStyle name="Currency 8 8 8" xfId="7760"/>
    <cellStyle name="Currency 8 8 9" xfId="7761"/>
    <cellStyle name="Currency 8 9" xfId="7762"/>
    <cellStyle name="Currency 9" xfId="7763"/>
    <cellStyle name="Currency 9 10" xfId="7764"/>
    <cellStyle name="Currency 9 11" xfId="7765"/>
    <cellStyle name="Currency 9 12" xfId="7766"/>
    <cellStyle name="Currency 9 13" xfId="7767"/>
    <cellStyle name="Currency 9 14" xfId="7768"/>
    <cellStyle name="Currency 9 15" xfId="7769"/>
    <cellStyle name="Currency 9 16" xfId="7770"/>
    <cellStyle name="Currency 9 17" xfId="7771"/>
    <cellStyle name="Currency 9 18" xfId="7772"/>
    <cellStyle name="Currency 9 19" xfId="7773"/>
    <cellStyle name="Currency 9 2" xfId="7774"/>
    <cellStyle name="Currency 9 2 10" xfId="7775"/>
    <cellStyle name="Currency 9 2 11" xfId="7776"/>
    <cellStyle name="Currency 9 2 12" xfId="7777"/>
    <cellStyle name="Currency 9 2 13" xfId="7778"/>
    <cellStyle name="Currency 9 2 14" xfId="7779"/>
    <cellStyle name="Currency 9 2 2" xfId="7780"/>
    <cellStyle name="Currency 9 2 3" xfId="7781"/>
    <cellStyle name="Currency 9 2 4" xfId="7782"/>
    <cellStyle name="Currency 9 2 5" xfId="7783"/>
    <cellStyle name="Currency 9 2 6" xfId="7784"/>
    <cellStyle name="Currency 9 2 7" xfId="7785"/>
    <cellStyle name="Currency 9 2 8" xfId="7786"/>
    <cellStyle name="Currency 9 2 9" xfId="7787"/>
    <cellStyle name="Currency 9 20" xfId="7788"/>
    <cellStyle name="Currency 9 21" xfId="7789"/>
    <cellStyle name="Currency 9 3" xfId="7790"/>
    <cellStyle name="Currency 9 3 10" xfId="7791"/>
    <cellStyle name="Currency 9 3 11" xfId="7792"/>
    <cellStyle name="Currency 9 3 12" xfId="7793"/>
    <cellStyle name="Currency 9 3 13" xfId="7794"/>
    <cellStyle name="Currency 9 3 14" xfId="7795"/>
    <cellStyle name="Currency 9 3 2" xfId="7796"/>
    <cellStyle name="Currency 9 3 3" xfId="7797"/>
    <cellStyle name="Currency 9 3 4" xfId="7798"/>
    <cellStyle name="Currency 9 3 5" xfId="7799"/>
    <cellStyle name="Currency 9 3 6" xfId="7800"/>
    <cellStyle name="Currency 9 3 7" xfId="7801"/>
    <cellStyle name="Currency 9 3 8" xfId="7802"/>
    <cellStyle name="Currency 9 3 9" xfId="7803"/>
    <cellStyle name="Currency 9 4" xfId="7804"/>
    <cellStyle name="Currency 9 4 10" xfId="7805"/>
    <cellStyle name="Currency 9 4 11" xfId="7806"/>
    <cellStyle name="Currency 9 4 12" xfId="7807"/>
    <cellStyle name="Currency 9 4 13" xfId="7808"/>
    <cellStyle name="Currency 9 4 14" xfId="7809"/>
    <cellStyle name="Currency 9 4 2" xfId="7810"/>
    <cellStyle name="Currency 9 4 3" xfId="7811"/>
    <cellStyle name="Currency 9 4 4" xfId="7812"/>
    <cellStyle name="Currency 9 4 5" xfId="7813"/>
    <cellStyle name="Currency 9 4 6" xfId="7814"/>
    <cellStyle name="Currency 9 4 7" xfId="7815"/>
    <cellStyle name="Currency 9 4 8" xfId="7816"/>
    <cellStyle name="Currency 9 4 9" xfId="7817"/>
    <cellStyle name="Currency 9 5" xfId="7818"/>
    <cellStyle name="Currency 9 5 10" xfId="7819"/>
    <cellStyle name="Currency 9 5 11" xfId="7820"/>
    <cellStyle name="Currency 9 5 12" xfId="7821"/>
    <cellStyle name="Currency 9 5 13" xfId="7822"/>
    <cellStyle name="Currency 9 5 14" xfId="7823"/>
    <cellStyle name="Currency 9 5 2" xfId="7824"/>
    <cellStyle name="Currency 9 5 3" xfId="7825"/>
    <cellStyle name="Currency 9 5 4" xfId="7826"/>
    <cellStyle name="Currency 9 5 5" xfId="7827"/>
    <cellStyle name="Currency 9 5 6" xfId="7828"/>
    <cellStyle name="Currency 9 5 7" xfId="7829"/>
    <cellStyle name="Currency 9 5 8" xfId="7830"/>
    <cellStyle name="Currency 9 5 9" xfId="7831"/>
    <cellStyle name="Currency 9 6" xfId="7832"/>
    <cellStyle name="Currency 9 6 10" xfId="7833"/>
    <cellStyle name="Currency 9 6 11" xfId="7834"/>
    <cellStyle name="Currency 9 6 12" xfId="7835"/>
    <cellStyle name="Currency 9 6 13" xfId="7836"/>
    <cellStyle name="Currency 9 6 14" xfId="7837"/>
    <cellStyle name="Currency 9 6 2" xfId="7838"/>
    <cellStyle name="Currency 9 6 3" xfId="7839"/>
    <cellStyle name="Currency 9 6 4" xfId="7840"/>
    <cellStyle name="Currency 9 6 5" xfId="7841"/>
    <cellStyle name="Currency 9 6 6" xfId="7842"/>
    <cellStyle name="Currency 9 6 7" xfId="7843"/>
    <cellStyle name="Currency 9 6 8" xfId="7844"/>
    <cellStyle name="Currency 9 6 9" xfId="7845"/>
    <cellStyle name="Currency 9 7" xfId="7846"/>
    <cellStyle name="Currency 9 7 10" xfId="7847"/>
    <cellStyle name="Currency 9 7 11" xfId="7848"/>
    <cellStyle name="Currency 9 7 12" xfId="7849"/>
    <cellStyle name="Currency 9 7 13" xfId="7850"/>
    <cellStyle name="Currency 9 7 14" xfId="7851"/>
    <cellStyle name="Currency 9 7 2" xfId="7852"/>
    <cellStyle name="Currency 9 7 3" xfId="7853"/>
    <cellStyle name="Currency 9 7 4" xfId="7854"/>
    <cellStyle name="Currency 9 7 5" xfId="7855"/>
    <cellStyle name="Currency 9 7 6" xfId="7856"/>
    <cellStyle name="Currency 9 7 7" xfId="7857"/>
    <cellStyle name="Currency 9 7 8" xfId="7858"/>
    <cellStyle name="Currency 9 7 9" xfId="7859"/>
    <cellStyle name="Currency 9 8" xfId="7860"/>
    <cellStyle name="Currency 9 8 10" xfId="7861"/>
    <cellStyle name="Currency 9 8 11" xfId="7862"/>
    <cellStyle name="Currency 9 8 12" xfId="7863"/>
    <cellStyle name="Currency 9 8 13" xfId="7864"/>
    <cellStyle name="Currency 9 8 14" xfId="7865"/>
    <cellStyle name="Currency 9 8 2" xfId="7866"/>
    <cellStyle name="Currency 9 8 3" xfId="7867"/>
    <cellStyle name="Currency 9 8 4" xfId="7868"/>
    <cellStyle name="Currency 9 8 5" xfId="7869"/>
    <cellStyle name="Currency 9 8 6" xfId="7870"/>
    <cellStyle name="Currency 9 8 7" xfId="7871"/>
    <cellStyle name="Currency 9 8 8" xfId="7872"/>
    <cellStyle name="Currency 9 8 9" xfId="7873"/>
    <cellStyle name="Currency 9 9" xfId="7874"/>
    <cellStyle name="Currency0" xfId="7875"/>
    <cellStyle name="Currency0 10" xfId="7876"/>
    <cellStyle name="Currency0 11" xfId="7877"/>
    <cellStyle name="Currency0 12" xfId="7878"/>
    <cellStyle name="Currency0 13" xfId="7879"/>
    <cellStyle name="Currency0 14" xfId="7880"/>
    <cellStyle name="Currency0 2" xfId="7881"/>
    <cellStyle name="Currency0 3" xfId="7882"/>
    <cellStyle name="Currency0 4" xfId="7883"/>
    <cellStyle name="Currency0 5" xfId="7884"/>
    <cellStyle name="Currency0 6" xfId="7885"/>
    <cellStyle name="Currency0 7" xfId="7886"/>
    <cellStyle name="Currency0 8" xfId="7887"/>
    <cellStyle name="Currency0 9" xfId="7888"/>
    <cellStyle name="Date" xfId="7889"/>
    <cellStyle name="Date 10" xfId="7890"/>
    <cellStyle name="Date 11" xfId="7891"/>
    <cellStyle name="Date 12" xfId="7892"/>
    <cellStyle name="Date 13" xfId="7893"/>
    <cellStyle name="Date 14" xfId="7894"/>
    <cellStyle name="Date 2" xfId="7895"/>
    <cellStyle name="Date 3" xfId="7896"/>
    <cellStyle name="Date 4" xfId="7897"/>
    <cellStyle name="Date 5" xfId="7898"/>
    <cellStyle name="Date 6" xfId="7899"/>
    <cellStyle name="Date 7" xfId="7900"/>
    <cellStyle name="Date 8" xfId="7901"/>
    <cellStyle name="Date 9" xfId="7902"/>
    <cellStyle name="DateTime" xfId="7903"/>
    <cellStyle name="DateTime 10" xfId="7904"/>
    <cellStyle name="DateTime 11" xfId="7905"/>
    <cellStyle name="DateTime 12" xfId="7906"/>
    <cellStyle name="DateTime 13" xfId="7907"/>
    <cellStyle name="DateTime 14" xfId="7908"/>
    <cellStyle name="DateTime 15" xfId="7909"/>
    <cellStyle name="DateTime 16" xfId="7910"/>
    <cellStyle name="DateTime 17" xfId="7911"/>
    <cellStyle name="DateTime 17 2" xfId="7912"/>
    <cellStyle name="DateTime 17 3" xfId="7913"/>
    <cellStyle name="DateTime 17 4" xfId="7914"/>
    <cellStyle name="DateTime 17 5" xfId="7915"/>
    <cellStyle name="DateTime 17 6" xfId="7916"/>
    <cellStyle name="DateTime 17 7" xfId="7917"/>
    <cellStyle name="DateTime 17 8" xfId="7918"/>
    <cellStyle name="DateTime 18" xfId="7919"/>
    <cellStyle name="DateTime 19" xfId="7920"/>
    <cellStyle name="DateTime 2" xfId="7921"/>
    <cellStyle name="DateTime 2 10" xfId="7922"/>
    <cellStyle name="DateTime 2 11" xfId="7923"/>
    <cellStyle name="DateTime 2 12" xfId="7924"/>
    <cellStyle name="DateTime 2 13" xfId="7925"/>
    <cellStyle name="DateTime 2 14" xfId="7926"/>
    <cellStyle name="DateTime 2 2" xfId="7927"/>
    <cellStyle name="DateTime 2 3" xfId="7928"/>
    <cellStyle name="DateTime 2 4" xfId="7929"/>
    <cellStyle name="DateTime 2 5" xfId="7930"/>
    <cellStyle name="DateTime 2 6" xfId="7931"/>
    <cellStyle name="DateTime 2 7" xfId="7932"/>
    <cellStyle name="DateTime 2 8" xfId="7933"/>
    <cellStyle name="DateTime 2 9" xfId="7934"/>
    <cellStyle name="DateTime 20" xfId="7935"/>
    <cellStyle name="DateTime 21" xfId="7936"/>
    <cellStyle name="DateTime 22" xfId="7937"/>
    <cellStyle name="DateTime 23" xfId="7938"/>
    <cellStyle name="DateTime 24" xfId="7939"/>
    <cellStyle name="DateTime 25" xfId="7940"/>
    <cellStyle name="DateTime 26" xfId="7941"/>
    <cellStyle name="DateTime 3" xfId="7942"/>
    <cellStyle name="DateTime 3 10" xfId="7943"/>
    <cellStyle name="DateTime 3 11" xfId="7944"/>
    <cellStyle name="DateTime 3 12" xfId="7945"/>
    <cellStyle name="DateTime 3 13" xfId="7946"/>
    <cellStyle name="DateTime 3 14" xfId="7947"/>
    <cellStyle name="DateTime 3 2" xfId="7948"/>
    <cellStyle name="DateTime 3 3" xfId="7949"/>
    <cellStyle name="DateTime 3 4" xfId="7950"/>
    <cellStyle name="DateTime 3 5" xfId="7951"/>
    <cellStyle name="DateTime 3 6" xfId="7952"/>
    <cellStyle name="DateTime 3 7" xfId="7953"/>
    <cellStyle name="DateTime 3 8" xfId="7954"/>
    <cellStyle name="DateTime 3 9" xfId="7955"/>
    <cellStyle name="DateTime 4" xfId="7956"/>
    <cellStyle name="DateTime 4 10" xfId="7957"/>
    <cellStyle name="DateTime 4 11" xfId="7958"/>
    <cellStyle name="DateTime 4 12" xfId="7959"/>
    <cellStyle name="DateTime 4 13" xfId="7960"/>
    <cellStyle name="DateTime 4 14" xfId="7961"/>
    <cellStyle name="DateTime 4 2" xfId="7962"/>
    <cellStyle name="DateTime 4 3" xfId="7963"/>
    <cellStyle name="DateTime 4 4" xfId="7964"/>
    <cellStyle name="DateTime 4 5" xfId="7965"/>
    <cellStyle name="DateTime 4 6" xfId="7966"/>
    <cellStyle name="DateTime 4 7" xfId="7967"/>
    <cellStyle name="DateTime 4 8" xfId="7968"/>
    <cellStyle name="DateTime 4 9" xfId="7969"/>
    <cellStyle name="DateTime 5" xfId="7970"/>
    <cellStyle name="DateTime 5 10" xfId="7971"/>
    <cellStyle name="DateTime 5 11" xfId="7972"/>
    <cellStyle name="DateTime 5 12" xfId="7973"/>
    <cellStyle name="DateTime 5 13" xfId="7974"/>
    <cellStyle name="DateTime 5 14" xfId="7975"/>
    <cellStyle name="DateTime 5 2" xfId="7976"/>
    <cellStyle name="DateTime 5 3" xfId="7977"/>
    <cellStyle name="DateTime 5 4" xfId="7978"/>
    <cellStyle name="DateTime 5 5" xfId="7979"/>
    <cellStyle name="DateTime 5 6" xfId="7980"/>
    <cellStyle name="DateTime 5 7" xfId="7981"/>
    <cellStyle name="DateTime 5 8" xfId="7982"/>
    <cellStyle name="DateTime 5 9" xfId="7983"/>
    <cellStyle name="DateTime 6" xfId="7984"/>
    <cellStyle name="DateTime 6 10" xfId="7985"/>
    <cellStyle name="DateTime 6 11" xfId="7986"/>
    <cellStyle name="DateTime 6 12" xfId="7987"/>
    <cellStyle name="DateTime 6 13" xfId="7988"/>
    <cellStyle name="DateTime 6 14" xfId="7989"/>
    <cellStyle name="DateTime 6 2" xfId="7990"/>
    <cellStyle name="DateTime 6 3" xfId="7991"/>
    <cellStyle name="DateTime 6 4" xfId="7992"/>
    <cellStyle name="DateTime 6 5" xfId="7993"/>
    <cellStyle name="DateTime 6 6" xfId="7994"/>
    <cellStyle name="DateTime 6 7" xfId="7995"/>
    <cellStyle name="DateTime 6 8" xfId="7996"/>
    <cellStyle name="DateTime 6 9" xfId="7997"/>
    <cellStyle name="DateTime 7" xfId="7998"/>
    <cellStyle name="DateTime 7 10" xfId="7999"/>
    <cellStyle name="DateTime 7 11" xfId="8000"/>
    <cellStyle name="DateTime 7 12" xfId="8001"/>
    <cellStyle name="DateTime 7 13" xfId="8002"/>
    <cellStyle name="DateTime 7 14" xfId="8003"/>
    <cellStyle name="DateTime 7 2" xfId="8004"/>
    <cellStyle name="DateTime 7 3" xfId="8005"/>
    <cellStyle name="DateTime 7 4" xfId="8006"/>
    <cellStyle name="DateTime 7 5" xfId="8007"/>
    <cellStyle name="DateTime 7 6" xfId="8008"/>
    <cellStyle name="DateTime 7 7" xfId="8009"/>
    <cellStyle name="DateTime 7 8" xfId="8010"/>
    <cellStyle name="DateTime 7 9" xfId="8011"/>
    <cellStyle name="DateTime 8" xfId="8012"/>
    <cellStyle name="DateTime 8 10" xfId="8013"/>
    <cellStyle name="DateTime 8 11" xfId="8014"/>
    <cellStyle name="DateTime 8 12" xfId="8015"/>
    <cellStyle name="DateTime 8 13" xfId="8016"/>
    <cellStyle name="DateTime 8 14" xfId="8017"/>
    <cellStyle name="DateTime 8 2" xfId="8018"/>
    <cellStyle name="DateTime 8 3" xfId="8019"/>
    <cellStyle name="DateTime 8 4" xfId="8020"/>
    <cellStyle name="DateTime 8 5" xfId="8021"/>
    <cellStyle name="DateTime 8 6" xfId="8022"/>
    <cellStyle name="DateTime 8 7" xfId="8023"/>
    <cellStyle name="DateTime 8 8" xfId="8024"/>
    <cellStyle name="DateTime 8 9" xfId="8025"/>
    <cellStyle name="DateTime 9" xfId="8026"/>
    <cellStyle name="Explanatory Text 2" xfId="8027"/>
    <cellStyle name="Explanatory Text 3" xfId="8028"/>
    <cellStyle name="Explanatory Text 4" xfId="8029"/>
    <cellStyle name="Explanatory Text 5" xfId="8030"/>
    <cellStyle name="FieldName" xfId="8031"/>
    <cellStyle name="FieldName 2" xfId="8032"/>
    <cellStyle name="FieldName 2 10" xfId="8033"/>
    <cellStyle name="FieldName 2 11" xfId="8034"/>
    <cellStyle name="FieldName 2 12" xfId="8035"/>
    <cellStyle name="FieldName 2 13" xfId="8036"/>
    <cellStyle name="FieldName 2 14" xfId="8037"/>
    <cellStyle name="FieldName 2 15" xfId="8038"/>
    <cellStyle name="FieldName 2 16" xfId="8039"/>
    <cellStyle name="FieldName 2 17" xfId="8040"/>
    <cellStyle name="FieldName 2 18" xfId="8041"/>
    <cellStyle name="FieldName 2 19" xfId="8042"/>
    <cellStyle name="FieldName 2 2" xfId="8043"/>
    <cellStyle name="FieldName 2 20" xfId="8044"/>
    <cellStyle name="FieldName 2 3" xfId="8045"/>
    <cellStyle name="FieldName 2 4" xfId="8046"/>
    <cellStyle name="FieldName 2 5" xfId="8047"/>
    <cellStyle name="FieldName 2 6" xfId="8048"/>
    <cellStyle name="FieldName 2 7" xfId="8049"/>
    <cellStyle name="FieldName 2 8" xfId="8050"/>
    <cellStyle name="FieldName 2 9" xfId="8051"/>
    <cellStyle name="FieldName 2_Deal Price Analysis" xfId="8052"/>
    <cellStyle name="FieldName 3" xfId="8053"/>
    <cellStyle name="FieldName 4" xfId="8054"/>
    <cellStyle name="FieldName 5" xfId="8055"/>
    <cellStyle name="Fixed" xfId="8056"/>
    <cellStyle name="Fixed 10" xfId="8057"/>
    <cellStyle name="Fixed 11" xfId="8058"/>
    <cellStyle name="Fixed 12" xfId="8059"/>
    <cellStyle name="Fixed 13" xfId="8060"/>
    <cellStyle name="Fixed 14" xfId="8061"/>
    <cellStyle name="Fixed 2" xfId="8062"/>
    <cellStyle name="Fixed 3" xfId="8063"/>
    <cellStyle name="Fixed 4" xfId="8064"/>
    <cellStyle name="Fixed 5" xfId="8065"/>
    <cellStyle name="Fixed 6" xfId="8066"/>
    <cellStyle name="Fixed 7" xfId="8067"/>
    <cellStyle name="Fixed 8" xfId="8068"/>
    <cellStyle name="Fixed 9" xfId="8069"/>
    <cellStyle name="Footnote" xfId="8070"/>
    <cellStyle name="FS_Headings" xfId="8071"/>
    <cellStyle name="G01_2001 figures 1 decimal a" xfId="8072"/>
    <cellStyle name="G02 Tab figs Light 0 deci" xfId="8073"/>
    <cellStyle name="G02 Table Text" xfId="8074"/>
    <cellStyle name="G03_Text" xfId="8075"/>
    <cellStyle name="G05 Tab Head Light" xfId="8076"/>
    <cellStyle name="G05_Superiors" xfId="8077"/>
    <cellStyle name="G07_Bold_2002_figs_Green" xfId="8078"/>
    <cellStyle name="G08_2001_figs" xfId="8079"/>
    <cellStyle name="Good 2" xfId="8080"/>
    <cellStyle name="Good 3" xfId="8081"/>
    <cellStyle name="Good 4" xfId="8082"/>
    <cellStyle name="Good 5" xfId="8083"/>
    <cellStyle name="Heading" xfId="8084"/>
    <cellStyle name="Heading 1 2" xfId="8085"/>
    <cellStyle name="Heading 1 3" xfId="8086"/>
    <cellStyle name="Heading 1 4" xfId="8087"/>
    <cellStyle name="Heading 1 5" xfId="8088"/>
    <cellStyle name="Heading 2 2" xfId="8089"/>
    <cellStyle name="Heading 2 3" xfId="8090"/>
    <cellStyle name="Heading 2 4" xfId="8091"/>
    <cellStyle name="Heading 2 5" xfId="8092"/>
    <cellStyle name="Heading 3 2" xfId="8093"/>
    <cellStyle name="Heading 3 3" xfId="8094"/>
    <cellStyle name="Heading 3 4" xfId="8095"/>
    <cellStyle name="Heading 3 5" xfId="8096"/>
    <cellStyle name="Heading 4 2" xfId="8097"/>
    <cellStyle name="Heading 4 3" xfId="8098"/>
    <cellStyle name="Heading 4 4" xfId="8099"/>
    <cellStyle name="Heading 4 5" xfId="8100"/>
    <cellStyle name="Hyperlink 2" xfId="8101"/>
    <cellStyle name="Hyperlink 3" xfId="8102"/>
    <cellStyle name="Hyperlink 4" xfId="8103"/>
    <cellStyle name="IEAData" xfId="8104"/>
    <cellStyle name="Input 2" xfId="8105"/>
    <cellStyle name="Input 3" xfId="8106"/>
    <cellStyle name="Input 4" xfId="8107"/>
    <cellStyle name="Input 5" xfId="8108"/>
    <cellStyle name="Linked Cell 2" xfId="8109"/>
    <cellStyle name="Linked Cell 3" xfId="8110"/>
    <cellStyle name="Linked Cell 4" xfId="8111"/>
    <cellStyle name="Linked Cell 5" xfId="8112"/>
    <cellStyle name="Millares [0]_ANEXOA1-1" xfId="8113"/>
    <cellStyle name="Millares_ANEXOA1-1" xfId="8114"/>
    <cellStyle name="Moneda [0]_ANEXOA1-1" xfId="8115"/>
    <cellStyle name="Moneda_ANEXOA1-1" xfId="8116"/>
    <cellStyle name="MonthYears" xfId="8117"/>
    <cellStyle name="Neutral 2" xfId="8118"/>
    <cellStyle name="Neutral 3" xfId="8119"/>
    <cellStyle name="Neutral 4" xfId="8120"/>
    <cellStyle name="Neutral 5" xfId="8121"/>
    <cellStyle name="Normal" xfId="0" builtinId="0"/>
    <cellStyle name="Normal - Style1" xfId="8122"/>
    <cellStyle name="Normal [0]" xfId="8123"/>
    <cellStyle name="Normal [2]" xfId="8124"/>
    <cellStyle name="Normal 10" xfId="8125"/>
    <cellStyle name="Normal 10 10" xfId="8126"/>
    <cellStyle name="Normal 10 10 2" xfId="8127"/>
    <cellStyle name="Normal 10 10 2 2" xfId="8128"/>
    <cellStyle name="Normal 10 10 2 2 2" xfId="8129"/>
    <cellStyle name="Normal 10 10 2 2 2 2" xfId="8130"/>
    <cellStyle name="Normal 10 10 2 2 3" xfId="8131"/>
    <cellStyle name="Normal 10 10 2 2_Deal Price Analysis" xfId="8132"/>
    <cellStyle name="Normal 10 10 2 3" xfId="8133"/>
    <cellStyle name="Normal 10 10 2 3 2" xfId="8134"/>
    <cellStyle name="Normal 10 10 2 3 2 2" xfId="8135"/>
    <cellStyle name="Normal 10 10 2 3 3" xfId="8136"/>
    <cellStyle name="Normal 10 10 2 3_Deal Price Analysis" xfId="8137"/>
    <cellStyle name="Normal 10 10 2 4" xfId="8138"/>
    <cellStyle name="Normal 10 10 2 4 2" xfId="8139"/>
    <cellStyle name="Normal 10 10 2 5" xfId="8140"/>
    <cellStyle name="Normal 10 10 2_Deal Price Analysis" xfId="8141"/>
    <cellStyle name="Normal 10 10 3" xfId="8142"/>
    <cellStyle name="Normal 10 10 3 2" xfId="8143"/>
    <cellStyle name="Normal 10 10 3 2 2" xfId="8144"/>
    <cellStyle name="Normal 10 10 3 3" xfId="8145"/>
    <cellStyle name="Normal 10 10 3_Deal Price Analysis" xfId="8146"/>
    <cellStyle name="Normal 10 10 4" xfId="8147"/>
    <cellStyle name="Normal 10 10 4 2" xfId="8148"/>
    <cellStyle name="Normal 10 10 4 2 2" xfId="8149"/>
    <cellStyle name="Normal 10 10 4 3" xfId="8150"/>
    <cellStyle name="Normal 10 10 4_Deal Price Analysis" xfId="8151"/>
    <cellStyle name="Normal 10 10 5" xfId="8152"/>
    <cellStyle name="Normal 10 10 5 2" xfId="8153"/>
    <cellStyle name="Normal 10 10 6" xfId="8154"/>
    <cellStyle name="Normal 10 10_Deal Price Analysis" xfId="8155"/>
    <cellStyle name="Normal 10 11" xfId="8156"/>
    <cellStyle name="Normal 10 11 2" xfId="8157"/>
    <cellStyle name="Normal 10 11 2 2" xfId="8158"/>
    <cellStyle name="Normal 10 11 2 2 2" xfId="8159"/>
    <cellStyle name="Normal 10 11 2 2 2 2" xfId="8160"/>
    <cellStyle name="Normal 10 11 2 2 3" xfId="8161"/>
    <cellStyle name="Normal 10 11 2 2_Deal Price Analysis" xfId="8162"/>
    <cellStyle name="Normal 10 11 2 3" xfId="8163"/>
    <cellStyle name="Normal 10 11 2 3 2" xfId="8164"/>
    <cellStyle name="Normal 10 11 2 3 2 2" xfId="8165"/>
    <cellStyle name="Normal 10 11 2 3 3" xfId="8166"/>
    <cellStyle name="Normal 10 11 2 3_Deal Price Analysis" xfId="8167"/>
    <cellStyle name="Normal 10 11 2 4" xfId="8168"/>
    <cellStyle name="Normal 10 11 2 4 2" xfId="8169"/>
    <cellStyle name="Normal 10 11 2 5" xfId="8170"/>
    <cellStyle name="Normal 10 11 2_Deal Price Analysis" xfId="8171"/>
    <cellStyle name="Normal 10 11 3" xfId="8172"/>
    <cellStyle name="Normal 10 11 3 2" xfId="8173"/>
    <cellStyle name="Normal 10 11 3 2 2" xfId="8174"/>
    <cellStyle name="Normal 10 11 3 3" xfId="8175"/>
    <cellStyle name="Normal 10 11 3_Deal Price Analysis" xfId="8176"/>
    <cellStyle name="Normal 10 11 4" xfId="8177"/>
    <cellStyle name="Normal 10 11 4 2" xfId="8178"/>
    <cellStyle name="Normal 10 11 4 2 2" xfId="8179"/>
    <cellStyle name="Normal 10 11 4 3" xfId="8180"/>
    <cellStyle name="Normal 10 11 4_Deal Price Analysis" xfId="8181"/>
    <cellStyle name="Normal 10 11 5" xfId="8182"/>
    <cellStyle name="Normal 10 11 5 2" xfId="8183"/>
    <cellStyle name="Normal 10 11 6" xfId="8184"/>
    <cellStyle name="Normal 10 11_Deal Price Analysis" xfId="8185"/>
    <cellStyle name="Normal 10 12" xfId="8186"/>
    <cellStyle name="Normal 10 13" xfId="8187"/>
    <cellStyle name="Normal 10 13 2" xfId="8188"/>
    <cellStyle name="Normal 10 13 2 2" xfId="8189"/>
    <cellStyle name="Normal 10 13 2 2 2" xfId="8190"/>
    <cellStyle name="Normal 10 13 2 3" xfId="8191"/>
    <cellStyle name="Normal 10 13 2_Deal Price Analysis" xfId="8192"/>
    <cellStyle name="Normal 10 13 3" xfId="8193"/>
    <cellStyle name="Normal 10 13 3 2" xfId="8194"/>
    <cellStyle name="Normal 10 13 3 2 2" xfId="8195"/>
    <cellStyle name="Normal 10 13 3 3" xfId="8196"/>
    <cellStyle name="Normal 10 13 3_Deal Price Analysis" xfId="8197"/>
    <cellStyle name="Normal 10 13 4" xfId="8198"/>
    <cellStyle name="Normal 10 13 4 2" xfId="8199"/>
    <cellStyle name="Normal 10 13 5" xfId="8200"/>
    <cellStyle name="Normal 10 13_Deal Price Analysis" xfId="8201"/>
    <cellStyle name="Normal 10 14" xfId="8202"/>
    <cellStyle name="Normal 10 14 2" xfId="8203"/>
    <cellStyle name="Normal 10 14 2 2" xfId="8204"/>
    <cellStyle name="Normal 10 14 3" xfId="8205"/>
    <cellStyle name="Normal 10 14_Deal Price Analysis" xfId="8206"/>
    <cellStyle name="Normal 10 15" xfId="8207"/>
    <cellStyle name="Normal 10 15 2" xfId="8208"/>
    <cellStyle name="Normal 10 15 2 2" xfId="8209"/>
    <cellStyle name="Normal 10 15 3" xfId="8210"/>
    <cellStyle name="Normal 10 15_Deal Price Analysis" xfId="8211"/>
    <cellStyle name="Normal 10 16" xfId="8212"/>
    <cellStyle name="Normal 10 16 2" xfId="8213"/>
    <cellStyle name="Normal 10 17" xfId="8214"/>
    <cellStyle name="Normal 10 18" xfId="8215"/>
    <cellStyle name="Normal 10 19" xfId="8216"/>
    <cellStyle name="Normal 10 2" xfId="8217"/>
    <cellStyle name="Normal 10 2 10" xfId="8218"/>
    <cellStyle name="Normal 10 2 11" xfId="8219"/>
    <cellStyle name="Normal 10 2 12" xfId="8220"/>
    <cellStyle name="Normal 10 2 2" xfId="8221"/>
    <cellStyle name="Normal 10 2 2 2" xfId="8222"/>
    <cellStyle name="Normal 10 2 2 2 2" xfId="8223"/>
    <cellStyle name="Normal 10 2 2 2 2 2" xfId="8224"/>
    <cellStyle name="Normal 10 2 2 2 2 2 2" xfId="8225"/>
    <cellStyle name="Normal 10 2 2 2 2 2 2 2" xfId="8226"/>
    <cellStyle name="Normal 10 2 2 2 2 2 3" xfId="8227"/>
    <cellStyle name="Normal 10 2 2 2 2 2_Deal Price Analysis" xfId="8228"/>
    <cellStyle name="Normal 10 2 2 2 2 3" xfId="8229"/>
    <cellStyle name="Normal 10 2 2 2 2 3 2" xfId="8230"/>
    <cellStyle name="Normal 10 2 2 2 2 3 2 2" xfId="8231"/>
    <cellStyle name="Normal 10 2 2 2 2 3 3" xfId="8232"/>
    <cellStyle name="Normal 10 2 2 2 2 3_Deal Price Analysis" xfId="8233"/>
    <cellStyle name="Normal 10 2 2 2 2 4" xfId="8234"/>
    <cellStyle name="Normal 10 2 2 2 2 4 2" xfId="8235"/>
    <cellStyle name="Normal 10 2 2 2 2 5" xfId="8236"/>
    <cellStyle name="Normal 10 2 2 2 2_Deal Price Analysis" xfId="8237"/>
    <cellStyle name="Normal 10 2 2 2 3" xfId="8238"/>
    <cellStyle name="Normal 10 2 2 2 3 2" xfId="8239"/>
    <cellStyle name="Normal 10 2 2 2 3 2 2" xfId="8240"/>
    <cellStyle name="Normal 10 2 2 2 3 3" xfId="8241"/>
    <cellStyle name="Normal 10 2 2 2 3_Deal Price Analysis" xfId="8242"/>
    <cellStyle name="Normal 10 2 2 2 4" xfId="8243"/>
    <cellStyle name="Normal 10 2 2 2 4 2" xfId="8244"/>
    <cellStyle name="Normal 10 2 2 2 4 2 2" xfId="8245"/>
    <cellStyle name="Normal 10 2 2 2 4 3" xfId="8246"/>
    <cellStyle name="Normal 10 2 2 2 4_Deal Price Analysis" xfId="8247"/>
    <cellStyle name="Normal 10 2 2 2 5" xfId="8248"/>
    <cellStyle name="Normal 10 2 2 2 5 2" xfId="8249"/>
    <cellStyle name="Normal 10 2 2 2 6" xfId="8250"/>
    <cellStyle name="Normal 10 2 2 2_Deal Price Analysis" xfId="8251"/>
    <cellStyle name="Normal 10 2 2 3" xfId="8252"/>
    <cellStyle name="Normal 10 2 2 3 2" xfId="8253"/>
    <cellStyle name="Normal 10 2 2 3 2 2" xfId="8254"/>
    <cellStyle name="Normal 10 2 2 3 2 2 2" xfId="8255"/>
    <cellStyle name="Normal 10 2 2 3 2 2 2 2" xfId="8256"/>
    <cellStyle name="Normal 10 2 2 3 2 2 3" xfId="8257"/>
    <cellStyle name="Normal 10 2 2 3 2 2_Deal Price Analysis" xfId="8258"/>
    <cellStyle name="Normal 10 2 2 3 2 3" xfId="8259"/>
    <cellStyle name="Normal 10 2 2 3 2 3 2" xfId="8260"/>
    <cellStyle name="Normal 10 2 2 3 2 3 2 2" xfId="8261"/>
    <cellStyle name="Normal 10 2 2 3 2 3 3" xfId="8262"/>
    <cellStyle name="Normal 10 2 2 3 2 3_Deal Price Analysis" xfId="8263"/>
    <cellStyle name="Normal 10 2 2 3 2 4" xfId="8264"/>
    <cellStyle name="Normal 10 2 2 3 2 4 2" xfId="8265"/>
    <cellStyle name="Normal 10 2 2 3 2 5" xfId="8266"/>
    <cellStyle name="Normal 10 2 2 3 2_Deal Price Analysis" xfId="8267"/>
    <cellStyle name="Normal 10 2 2 3 3" xfId="8268"/>
    <cellStyle name="Normal 10 2 2 3 3 2" xfId="8269"/>
    <cellStyle name="Normal 10 2 2 3 3 2 2" xfId="8270"/>
    <cellStyle name="Normal 10 2 2 3 3 3" xfId="8271"/>
    <cellStyle name="Normal 10 2 2 3 3_Deal Price Analysis" xfId="8272"/>
    <cellStyle name="Normal 10 2 2 3 4" xfId="8273"/>
    <cellStyle name="Normal 10 2 2 3 4 2" xfId="8274"/>
    <cellStyle name="Normal 10 2 2 3 4 2 2" xfId="8275"/>
    <cellStyle name="Normal 10 2 2 3 4 3" xfId="8276"/>
    <cellStyle name="Normal 10 2 2 3 4_Deal Price Analysis" xfId="8277"/>
    <cellStyle name="Normal 10 2 2 3 5" xfId="8278"/>
    <cellStyle name="Normal 10 2 2 3 5 2" xfId="8279"/>
    <cellStyle name="Normal 10 2 2 3 6" xfId="8280"/>
    <cellStyle name="Normal 10 2 2 3_Deal Price Analysis" xfId="8281"/>
    <cellStyle name="Normal 10 2 2 4" xfId="8282"/>
    <cellStyle name="Normal 10 2 2 4 2" xfId="8283"/>
    <cellStyle name="Normal 10 2 2 4 2 2" xfId="8284"/>
    <cellStyle name="Normal 10 2 2 4 2 2 2" xfId="8285"/>
    <cellStyle name="Normal 10 2 2 4 2 3" xfId="8286"/>
    <cellStyle name="Normal 10 2 2 4 2_Deal Price Analysis" xfId="8287"/>
    <cellStyle name="Normal 10 2 2 4 3" xfId="8288"/>
    <cellStyle name="Normal 10 2 2 4 3 2" xfId="8289"/>
    <cellStyle name="Normal 10 2 2 4 3 2 2" xfId="8290"/>
    <cellStyle name="Normal 10 2 2 4 3 3" xfId="8291"/>
    <cellStyle name="Normal 10 2 2 4 3_Deal Price Analysis" xfId="8292"/>
    <cellStyle name="Normal 10 2 2 4 4" xfId="8293"/>
    <cellStyle name="Normal 10 2 2 4 4 2" xfId="8294"/>
    <cellStyle name="Normal 10 2 2 4 5" xfId="8295"/>
    <cellStyle name="Normal 10 2 2 4_Deal Price Analysis" xfId="8296"/>
    <cellStyle name="Normal 10 2 2 5" xfId="8297"/>
    <cellStyle name="Normal 10 2 2 5 2" xfId="8298"/>
    <cellStyle name="Normal 10 2 2 5 2 2" xfId="8299"/>
    <cellStyle name="Normal 10 2 2 5 3" xfId="8300"/>
    <cellStyle name="Normal 10 2 2 5_Deal Price Analysis" xfId="8301"/>
    <cellStyle name="Normal 10 2 2 6" xfId="8302"/>
    <cellStyle name="Normal 10 2 2 6 2" xfId="8303"/>
    <cellStyle name="Normal 10 2 2 6 2 2" xfId="8304"/>
    <cellStyle name="Normal 10 2 2 6 3" xfId="8305"/>
    <cellStyle name="Normal 10 2 2 6_Deal Price Analysis" xfId="8306"/>
    <cellStyle name="Normal 10 2 2 7" xfId="8307"/>
    <cellStyle name="Normal 10 2 2 7 2" xfId="8308"/>
    <cellStyle name="Normal 10 2 2 8" xfId="8309"/>
    <cellStyle name="Normal 10 2 2_Deal Price Analysis" xfId="8310"/>
    <cellStyle name="Normal 10 2 3" xfId="8311"/>
    <cellStyle name="Normal 10 2 3 2" xfId="8312"/>
    <cellStyle name="Normal 10 2 3 2 2" xfId="8313"/>
    <cellStyle name="Normal 10 2 3 2 2 2" xfId="8314"/>
    <cellStyle name="Normal 10 2 3 2 2 2 2" xfId="8315"/>
    <cellStyle name="Normal 10 2 3 2 2 3" xfId="8316"/>
    <cellStyle name="Normal 10 2 3 2 2_Deal Price Analysis" xfId="8317"/>
    <cellStyle name="Normal 10 2 3 2 3" xfId="8318"/>
    <cellStyle name="Normal 10 2 3 2 3 2" xfId="8319"/>
    <cellStyle name="Normal 10 2 3 2 3 2 2" xfId="8320"/>
    <cellStyle name="Normal 10 2 3 2 3 3" xfId="8321"/>
    <cellStyle name="Normal 10 2 3 2 3_Deal Price Analysis" xfId="8322"/>
    <cellStyle name="Normal 10 2 3 2 4" xfId="8323"/>
    <cellStyle name="Normal 10 2 3 2 4 2" xfId="8324"/>
    <cellStyle name="Normal 10 2 3 2 5" xfId="8325"/>
    <cellStyle name="Normal 10 2 3 2_Deal Price Analysis" xfId="8326"/>
    <cellStyle name="Normal 10 2 3 3" xfId="8327"/>
    <cellStyle name="Normal 10 2 3 3 2" xfId="8328"/>
    <cellStyle name="Normal 10 2 3 3 2 2" xfId="8329"/>
    <cellStyle name="Normal 10 2 3 3 3" xfId="8330"/>
    <cellStyle name="Normal 10 2 3 3_Deal Price Analysis" xfId="8331"/>
    <cellStyle name="Normal 10 2 3 4" xfId="8332"/>
    <cellStyle name="Normal 10 2 3 4 2" xfId="8333"/>
    <cellStyle name="Normal 10 2 3 4 2 2" xfId="8334"/>
    <cellStyle name="Normal 10 2 3 4 3" xfId="8335"/>
    <cellStyle name="Normal 10 2 3 4_Deal Price Analysis" xfId="8336"/>
    <cellStyle name="Normal 10 2 3 5" xfId="8337"/>
    <cellStyle name="Normal 10 2 3 5 2" xfId="8338"/>
    <cellStyle name="Normal 10 2 3 6" xfId="8339"/>
    <cellStyle name="Normal 10 2 3_Deal Price Analysis" xfId="8340"/>
    <cellStyle name="Normal 10 2 4" xfId="8341"/>
    <cellStyle name="Normal 10 2 4 2" xfId="8342"/>
    <cellStyle name="Normal 10 2 4 2 2" xfId="8343"/>
    <cellStyle name="Normal 10 2 4 2 2 2" xfId="8344"/>
    <cellStyle name="Normal 10 2 4 2 2 2 2" xfId="8345"/>
    <cellStyle name="Normal 10 2 4 2 2 3" xfId="8346"/>
    <cellStyle name="Normal 10 2 4 2 2_Deal Price Analysis" xfId="8347"/>
    <cellStyle name="Normal 10 2 4 2 3" xfId="8348"/>
    <cellStyle name="Normal 10 2 4 2 3 2" xfId="8349"/>
    <cellStyle name="Normal 10 2 4 2 3 2 2" xfId="8350"/>
    <cellStyle name="Normal 10 2 4 2 3 3" xfId="8351"/>
    <cellStyle name="Normal 10 2 4 2 3_Deal Price Analysis" xfId="8352"/>
    <cellStyle name="Normal 10 2 4 2 4" xfId="8353"/>
    <cellStyle name="Normal 10 2 4 2 4 2" xfId="8354"/>
    <cellStyle name="Normal 10 2 4 2 5" xfId="8355"/>
    <cellStyle name="Normal 10 2 4 2_Deal Price Analysis" xfId="8356"/>
    <cellStyle name="Normal 10 2 4 3" xfId="8357"/>
    <cellStyle name="Normal 10 2 4 3 2" xfId="8358"/>
    <cellStyle name="Normal 10 2 4 3 2 2" xfId="8359"/>
    <cellStyle name="Normal 10 2 4 3 3" xfId="8360"/>
    <cellStyle name="Normal 10 2 4 3_Deal Price Analysis" xfId="8361"/>
    <cellStyle name="Normal 10 2 4 4" xfId="8362"/>
    <cellStyle name="Normal 10 2 4 4 2" xfId="8363"/>
    <cellStyle name="Normal 10 2 4 4 2 2" xfId="8364"/>
    <cellStyle name="Normal 10 2 4 4 3" xfId="8365"/>
    <cellStyle name="Normal 10 2 4 4_Deal Price Analysis" xfId="8366"/>
    <cellStyle name="Normal 10 2 4 5" xfId="8367"/>
    <cellStyle name="Normal 10 2 4 5 2" xfId="8368"/>
    <cellStyle name="Normal 10 2 4 6" xfId="8369"/>
    <cellStyle name="Normal 10 2 4_Deal Price Analysis" xfId="8370"/>
    <cellStyle name="Normal 10 2 5" xfId="8371"/>
    <cellStyle name="Normal 10 2 5 2" xfId="8372"/>
    <cellStyle name="Normal 10 2 5 2 2" xfId="8373"/>
    <cellStyle name="Normal 10 2 5 2 2 2" xfId="8374"/>
    <cellStyle name="Normal 10 2 5 2 3" xfId="8375"/>
    <cellStyle name="Normal 10 2 5 2_Deal Price Analysis" xfId="8376"/>
    <cellStyle name="Normal 10 2 5 3" xfId="8377"/>
    <cellStyle name="Normal 10 2 5 3 2" xfId="8378"/>
    <cellStyle name="Normal 10 2 5 3 2 2" xfId="8379"/>
    <cellStyle name="Normal 10 2 5 3 3" xfId="8380"/>
    <cellStyle name="Normal 10 2 5 3_Deal Price Analysis" xfId="8381"/>
    <cellStyle name="Normal 10 2 5 4" xfId="8382"/>
    <cellStyle name="Normal 10 2 5 4 2" xfId="8383"/>
    <cellStyle name="Normal 10 2 5 5" xfId="8384"/>
    <cellStyle name="Normal 10 2 5_Deal Price Analysis" xfId="8385"/>
    <cellStyle name="Normal 10 2 6" xfId="8386"/>
    <cellStyle name="Normal 10 2 6 2" xfId="8387"/>
    <cellStyle name="Normal 10 2 6 2 2" xfId="8388"/>
    <cellStyle name="Normal 10 2 6 3" xfId="8389"/>
    <cellStyle name="Normal 10 2 6_Deal Price Analysis" xfId="8390"/>
    <cellStyle name="Normal 10 2 7" xfId="8391"/>
    <cellStyle name="Normal 10 2 7 2" xfId="8392"/>
    <cellStyle name="Normal 10 2 7 2 2" xfId="8393"/>
    <cellStyle name="Normal 10 2 7 3" xfId="8394"/>
    <cellStyle name="Normal 10 2 7_Deal Price Analysis" xfId="8395"/>
    <cellStyle name="Normal 10 2 8" xfId="8396"/>
    <cellStyle name="Normal 10 2 8 2" xfId="8397"/>
    <cellStyle name="Normal 10 2 9" xfId="8398"/>
    <cellStyle name="Normal 10 2_Deal Price Analysis" xfId="8399"/>
    <cellStyle name="Normal 10 20" xfId="8400"/>
    <cellStyle name="Normal 10 21" xfId="8401"/>
    <cellStyle name="Normal 10 22" xfId="8402"/>
    <cellStyle name="Normal 10 23" xfId="8403"/>
    <cellStyle name="Normal 10 24" xfId="8404"/>
    <cellStyle name="Normal 10 3" xfId="8405"/>
    <cellStyle name="Normal 10 3 2" xfId="8406"/>
    <cellStyle name="Normal 10 3 2 2" xfId="8407"/>
    <cellStyle name="Normal 10 3 2 2 2" xfId="8408"/>
    <cellStyle name="Normal 10 3 2 2 2 2" xfId="8409"/>
    <cellStyle name="Normal 10 3 2 2 2 2 2" xfId="8410"/>
    <cellStyle name="Normal 10 3 2 2 2 2 2 2" xfId="8411"/>
    <cellStyle name="Normal 10 3 2 2 2 2 3" xfId="8412"/>
    <cellStyle name="Normal 10 3 2 2 2 2_Deal Price Analysis" xfId="8413"/>
    <cellStyle name="Normal 10 3 2 2 2 3" xfId="8414"/>
    <cellStyle name="Normal 10 3 2 2 2 3 2" xfId="8415"/>
    <cellStyle name="Normal 10 3 2 2 2 3 2 2" xfId="8416"/>
    <cellStyle name="Normal 10 3 2 2 2 3 3" xfId="8417"/>
    <cellStyle name="Normal 10 3 2 2 2 3_Deal Price Analysis" xfId="8418"/>
    <cellStyle name="Normal 10 3 2 2 2 4" xfId="8419"/>
    <cellStyle name="Normal 10 3 2 2 2 4 2" xfId="8420"/>
    <cellStyle name="Normal 10 3 2 2 2 5" xfId="8421"/>
    <cellStyle name="Normal 10 3 2 2 2_Deal Price Analysis" xfId="8422"/>
    <cellStyle name="Normal 10 3 2 2 3" xfId="8423"/>
    <cellStyle name="Normal 10 3 2 2 3 2" xfId="8424"/>
    <cellStyle name="Normal 10 3 2 2 3 2 2" xfId="8425"/>
    <cellStyle name="Normal 10 3 2 2 3 3" xfId="8426"/>
    <cellStyle name="Normal 10 3 2 2 3_Deal Price Analysis" xfId="8427"/>
    <cellStyle name="Normal 10 3 2 2 4" xfId="8428"/>
    <cellStyle name="Normal 10 3 2 2 4 2" xfId="8429"/>
    <cellStyle name="Normal 10 3 2 2 4 2 2" xfId="8430"/>
    <cellStyle name="Normal 10 3 2 2 4 3" xfId="8431"/>
    <cellStyle name="Normal 10 3 2 2 4_Deal Price Analysis" xfId="8432"/>
    <cellStyle name="Normal 10 3 2 2 5" xfId="8433"/>
    <cellStyle name="Normal 10 3 2 2 5 2" xfId="8434"/>
    <cellStyle name="Normal 10 3 2 2 6" xfId="8435"/>
    <cellStyle name="Normal 10 3 2 2_Deal Price Analysis" xfId="8436"/>
    <cellStyle name="Normal 10 3 2 3" xfId="8437"/>
    <cellStyle name="Normal 10 3 2 3 2" xfId="8438"/>
    <cellStyle name="Normal 10 3 2 3 2 2" xfId="8439"/>
    <cellStyle name="Normal 10 3 2 3 2 2 2" xfId="8440"/>
    <cellStyle name="Normal 10 3 2 3 2 2 2 2" xfId="8441"/>
    <cellStyle name="Normal 10 3 2 3 2 2 3" xfId="8442"/>
    <cellStyle name="Normal 10 3 2 3 2 2_Deal Price Analysis" xfId="8443"/>
    <cellStyle name="Normal 10 3 2 3 2 3" xfId="8444"/>
    <cellStyle name="Normal 10 3 2 3 2 3 2" xfId="8445"/>
    <cellStyle name="Normal 10 3 2 3 2 3 2 2" xfId="8446"/>
    <cellStyle name="Normal 10 3 2 3 2 3 3" xfId="8447"/>
    <cellStyle name="Normal 10 3 2 3 2 3_Deal Price Analysis" xfId="8448"/>
    <cellStyle name="Normal 10 3 2 3 2 4" xfId="8449"/>
    <cellStyle name="Normal 10 3 2 3 2 4 2" xfId="8450"/>
    <cellStyle name="Normal 10 3 2 3 2 5" xfId="8451"/>
    <cellStyle name="Normal 10 3 2 3 2_Deal Price Analysis" xfId="8452"/>
    <cellStyle name="Normal 10 3 2 3 3" xfId="8453"/>
    <cellStyle name="Normal 10 3 2 3 3 2" xfId="8454"/>
    <cellStyle name="Normal 10 3 2 3 3 2 2" xfId="8455"/>
    <cellStyle name="Normal 10 3 2 3 3 3" xfId="8456"/>
    <cellStyle name="Normal 10 3 2 3 3_Deal Price Analysis" xfId="8457"/>
    <cellStyle name="Normal 10 3 2 3 4" xfId="8458"/>
    <cellStyle name="Normal 10 3 2 3 4 2" xfId="8459"/>
    <cellStyle name="Normal 10 3 2 3 4 2 2" xfId="8460"/>
    <cellStyle name="Normal 10 3 2 3 4 3" xfId="8461"/>
    <cellStyle name="Normal 10 3 2 3 4_Deal Price Analysis" xfId="8462"/>
    <cellStyle name="Normal 10 3 2 3 5" xfId="8463"/>
    <cellStyle name="Normal 10 3 2 3 5 2" xfId="8464"/>
    <cellStyle name="Normal 10 3 2 3 6" xfId="8465"/>
    <cellStyle name="Normal 10 3 2 3_Deal Price Analysis" xfId="8466"/>
    <cellStyle name="Normal 10 3 2 4" xfId="8467"/>
    <cellStyle name="Normal 10 3 2 4 2" xfId="8468"/>
    <cellStyle name="Normal 10 3 2 4 2 2" xfId="8469"/>
    <cellStyle name="Normal 10 3 2 4 2 2 2" xfId="8470"/>
    <cellStyle name="Normal 10 3 2 4 2 3" xfId="8471"/>
    <cellStyle name="Normal 10 3 2 4 2_Deal Price Analysis" xfId="8472"/>
    <cellStyle name="Normal 10 3 2 4 3" xfId="8473"/>
    <cellStyle name="Normal 10 3 2 4 3 2" xfId="8474"/>
    <cellStyle name="Normal 10 3 2 4 3 2 2" xfId="8475"/>
    <cellStyle name="Normal 10 3 2 4 3 3" xfId="8476"/>
    <cellStyle name="Normal 10 3 2 4 3_Deal Price Analysis" xfId="8477"/>
    <cellStyle name="Normal 10 3 2 4 4" xfId="8478"/>
    <cellStyle name="Normal 10 3 2 4 4 2" xfId="8479"/>
    <cellStyle name="Normal 10 3 2 4 5" xfId="8480"/>
    <cellStyle name="Normal 10 3 2 4_Deal Price Analysis" xfId="8481"/>
    <cellStyle name="Normal 10 3 2 5" xfId="8482"/>
    <cellStyle name="Normal 10 3 2 5 2" xfId="8483"/>
    <cellStyle name="Normal 10 3 2 5 2 2" xfId="8484"/>
    <cellStyle name="Normal 10 3 2 5 3" xfId="8485"/>
    <cellStyle name="Normal 10 3 2 5_Deal Price Analysis" xfId="8486"/>
    <cellStyle name="Normal 10 3 2 6" xfId="8487"/>
    <cellStyle name="Normal 10 3 2 6 2" xfId="8488"/>
    <cellStyle name="Normal 10 3 2 6 2 2" xfId="8489"/>
    <cellStyle name="Normal 10 3 2 6 3" xfId="8490"/>
    <cellStyle name="Normal 10 3 2 6_Deal Price Analysis" xfId="8491"/>
    <cellStyle name="Normal 10 3 2 7" xfId="8492"/>
    <cellStyle name="Normal 10 3 2 7 2" xfId="8493"/>
    <cellStyle name="Normal 10 3 2 8" xfId="8494"/>
    <cellStyle name="Normal 10 3 2_Deal Price Analysis" xfId="8495"/>
    <cellStyle name="Normal 10 3 3" xfId="8496"/>
    <cellStyle name="Normal 10 3 3 2" xfId="8497"/>
    <cellStyle name="Normal 10 3 3 2 2" xfId="8498"/>
    <cellStyle name="Normal 10 3 3 2 2 2" xfId="8499"/>
    <cellStyle name="Normal 10 3 3 2 2 2 2" xfId="8500"/>
    <cellStyle name="Normal 10 3 3 2 2 3" xfId="8501"/>
    <cellStyle name="Normal 10 3 3 2 2_Deal Price Analysis" xfId="8502"/>
    <cellStyle name="Normal 10 3 3 2 3" xfId="8503"/>
    <cellStyle name="Normal 10 3 3 2 3 2" xfId="8504"/>
    <cellStyle name="Normal 10 3 3 2 3 2 2" xfId="8505"/>
    <cellStyle name="Normal 10 3 3 2 3 3" xfId="8506"/>
    <cellStyle name="Normal 10 3 3 2 3_Deal Price Analysis" xfId="8507"/>
    <cellStyle name="Normal 10 3 3 2 4" xfId="8508"/>
    <cellStyle name="Normal 10 3 3 2 4 2" xfId="8509"/>
    <cellStyle name="Normal 10 3 3 2 5" xfId="8510"/>
    <cellStyle name="Normal 10 3 3 2_Deal Price Analysis" xfId="8511"/>
    <cellStyle name="Normal 10 3 3 3" xfId="8512"/>
    <cellStyle name="Normal 10 3 3 3 2" xfId="8513"/>
    <cellStyle name="Normal 10 3 3 3 2 2" xfId="8514"/>
    <cellStyle name="Normal 10 3 3 3 3" xfId="8515"/>
    <cellStyle name="Normal 10 3 3 3_Deal Price Analysis" xfId="8516"/>
    <cellStyle name="Normal 10 3 3 4" xfId="8517"/>
    <cellStyle name="Normal 10 3 3 4 2" xfId="8518"/>
    <cellStyle name="Normal 10 3 3 4 2 2" xfId="8519"/>
    <cellStyle name="Normal 10 3 3 4 3" xfId="8520"/>
    <cellStyle name="Normal 10 3 3 4_Deal Price Analysis" xfId="8521"/>
    <cellStyle name="Normal 10 3 3 5" xfId="8522"/>
    <cellStyle name="Normal 10 3 3 5 2" xfId="8523"/>
    <cellStyle name="Normal 10 3 3 6" xfId="8524"/>
    <cellStyle name="Normal 10 3 3_Deal Price Analysis" xfId="8525"/>
    <cellStyle name="Normal 10 3 4" xfId="8526"/>
    <cellStyle name="Normal 10 3 4 2" xfId="8527"/>
    <cellStyle name="Normal 10 3 4 2 2" xfId="8528"/>
    <cellStyle name="Normal 10 3 4 2 2 2" xfId="8529"/>
    <cellStyle name="Normal 10 3 4 2 2 2 2" xfId="8530"/>
    <cellStyle name="Normal 10 3 4 2 2 3" xfId="8531"/>
    <cellStyle name="Normal 10 3 4 2 2_Deal Price Analysis" xfId="8532"/>
    <cellStyle name="Normal 10 3 4 2 3" xfId="8533"/>
    <cellStyle name="Normal 10 3 4 2 3 2" xfId="8534"/>
    <cellStyle name="Normal 10 3 4 2 3 2 2" xfId="8535"/>
    <cellStyle name="Normal 10 3 4 2 3 3" xfId="8536"/>
    <cellStyle name="Normal 10 3 4 2 3_Deal Price Analysis" xfId="8537"/>
    <cellStyle name="Normal 10 3 4 2 4" xfId="8538"/>
    <cellStyle name="Normal 10 3 4 2 4 2" xfId="8539"/>
    <cellStyle name="Normal 10 3 4 2 5" xfId="8540"/>
    <cellStyle name="Normal 10 3 4 2_Deal Price Analysis" xfId="8541"/>
    <cellStyle name="Normal 10 3 4 3" xfId="8542"/>
    <cellStyle name="Normal 10 3 4 3 2" xfId="8543"/>
    <cellStyle name="Normal 10 3 4 3 2 2" xfId="8544"/>
    <cellStyle name="Normal 10 3 4 3 3" xfId="8545"/>
    <cellStyle name="Normal 10 3 4 3_Deal Price Analysis" xfId="8546"/>
    <cellStyle name="Normal 10 3 4 4" xfId="8547"/>
    <cellStyle name="Normal 10 3 4 4 2" xfId="8548"/>
    <cellStyle name="Normal 10 3 4 4 2 2" xfId="8549"/>
    <cellStyle name="Normal 10 3 4 4 3" xfId="8550"/>
    <cellStyle name="Normal 10 3 4 4_Deal Price Analysis" xfId="8551"/>
    <cellStyle name="Normal 10 3 4 5" xfId="8552"/>
    <cellStyle name="Normal 10 3 4 5 2" xfId="8553"/>
    <cellStyle name="Normal 10 3 4 6" xfId="8554"/>
    <cellStyle name="Normal 10 3 4_Deal Price Analysis" xfId="8555"/>
    <cellStyle name="Normal 10 3 5" xfId="8556"/>
    <cellStyle name="Normal 10 3 5 2" xfId="8557"/>
    <cellStyle name="Normal 10 3 5 2 2" xfId="8558"/>
    <cellStyle name="Normal 10 3 5 2 2 2" xfId="8559"/>
    <cellStyle name="Normal 10 3 5 2 3" xfId="8560"/>
    <cellStyle name="Normal 10 3 5 2_Deal Price Analysis" xfId="8561"/>
    <cellStyle name="Normal 10 3 5 3" xfId="8562"/>
    <cellStyle name="Normal 10 3 5 3 2" xfId="8563"/>
    <cellStyle name="Normal 10 3 5 3 2 2" xfId="8564"/>
    <cellStyle name="Normal 10 3 5 3 3" xfId="8565"/>
    <cellStyle name="Normal 10 3 5 3_Deal Price Analysis" xfId="8566"/>
    <cellStyle name="Normal 10 3 5 4" xfId="8567"/>
    <cellStyle name="Normal 10 3 5 4 2" xfId="8568"/>
    <cellStyle name="Normal 10 3 5 5" xfId="8569"/>
    <cellStyle name="Normal 10 3 5_Deal Price Analysis" xfId="8570"/>
    <cellStyle name="Normal 10 3 6" xfId="8571"/>
    <cellStyle name="Normal 10 3 6 2" xfId="8572"/>
    <cellStyle name="Normal 10 3 6 2 2" xfId="8573"/>
    <cellStyle name="Normal 10 3 6 3" xfId="8574"/>
    <cellStyle name="Normal 10 3 6_Deal Price Analysis" xfId="8575"/>
    <cellStyle name="Normal 10 3 7" xfId="8576"/>
    <cellStyle name="Normal 10 3 7 2" xfId="8577"/>
    <cellStyle name="Normal 10 3 7 2 2" xfId="8578"/>
    <cellStyle name="Normal 10 3 7 3" xfId="8579"/>
    <cellStyle name="Normal 10 3 7_Deal Price Analysis" xfId="8580"/>
    <cellStyle name="Normal 10 3 8" xfId="8581"/>
    <cellStyle name="Normal 10 3 8 2" xfId="8582"/>
    <cellStyle name="Normal 10 3 9" xfId="8583"/>
    <cellStyle name="Normal 10 3_Deal Price Analysis" xfId="8584"/>
    <cellStyle name="Normal 10 4" xfId="8585"/>
    <cellStyle name="Normal 10 4 2" xfId="8586"/>
    <cellStyle name="Normal 10 4 2 2" xfId="8587"/>
    <cellStyle name="Normal 10 4 2 2 2" xfId="8588"/>
    <cellStyle name="Normal 10 4 2 2 2 2" xfId="8589"/>
    <cellStyle name="Normal 10 4 2 2 2 2 2" xfId="8590"/>
    <cellStyle name="Normal 10 4 2 2 2 2 2 2" xfId="8591"/>
    <cellStyle name="Normal 10 4 2 2 2 2 3" xfId="8592"/>
    <cellStyle name="Normal 10 4 2 2 2 2_Deal Price Analysis" xfId="8593"/>
    <cellStyle name="Normal 10 4 2 2 2 3" xfId="8594"/>
    <cellStyle name="Normal 10 4 2 2 2 3 2" xfId="8595"/>
    <cellStyle name="Normal 10 4 2 2 2 3 2 2" xfId="8596"/>
    <cellStyle name="Normal 10 4 2 2 2 3 3" xfId="8597"/>
    <cellStyle name="Normal 10 4 2 2 2 3_Deal Price Analysis" xfId="8598"/>
    <cellStyle name="Normal 10 4 2 2 2 4" xfId="8599"/>
    <cellStyle name="Normal 10 4 2 2 2 4 2" xfId="8600"/>
    <cellStyle name="Normal 10 4 2 2 2 5" xfId="8601"/>
    <cellStyle name="Normal 10 4 2 2 2_Deal Price Analysis" xfId="8602"/>
    <cellStyle name="Normal 10 4 2 2 3" xfId="8603"/>
    <cellStyle name="Normal 10 4 2 2 3 2" xfId="8604"/>
    <cellStyle name="Normal 10 4 2 2 3 2 2" xfId="8605"/>
    <cellStyle name="Normal 10 4 2 2 3 3" xfId="8606"/>
    <cellStyle name="Normal 10 4 2 2 3_Deal Price Analysis" xfId="8607"/>
    <cellStyle name="Normal 10 4 2 2 4" xfId="8608"/>
    <cellStyle name="Normal 10 4 2 2 4 2" xfId="8609"/>
    <cellStyle name="Normal 10 4 2 2 4 2 2" xfId="8610"/>
    <cellStyle name="Normal 10 4 2 2 4 3" xfId="8611"/>
    <cellStyle name="Normal 10 4 2 2 4_Deal Price Analysis" xfId="8612"/>
    <cellStyle name="Normal 10 4 2 2 5" xfId="8613"/>
    <cellStyle name="Normal 10 4 2 2 5 2" xfId="8614"/>
    <cellStyle name="Normal 10 4 2 2 6" xfId="8615"/>
    <cellStyle name="Normal 10 4 2 2_Deal Price Analysis" xfId="8616"/>
    <cellStyle name="Normal 10 4 2 3" xfId="8617"/>
    <cellStyle name="Normal 10 4 2 3 2" xfId="8618"/>
    <cellStyle name="Normal 10 4 2 3 2 2" xfId="8619"/>
    <cellStyle name="Normal 10 4 2 3 2 2 2" xfId="8620"/>
    <cellStyle name="Normal 10 4 2 3 2 2 2 2" xfId="8621"/>
    <cellStyle name="Normal 10 4 2 3 2 2 3" xfId="8622"/>
    <cellStyle name="Normal 10 4 2 3 2 2_Deal Price Analysis" xfId="8623"/>
    <cellStyle name="Normal 10 4 2 3 2 3" xfId="8624"/>
    <cellStyle name="Normal 10 4 2 3 2 3 2" xfId="8625"/>
    <cellStyle name="Normal 10 4 2 3 2 3 2 2" xfId="8626"/>
    <cellStyle name="Normal 10 4 2 3 2 3 3" xfId="8627"/>
    <cellStyle name="Normal 10 4 2 3 2 3_Deal Price Analysis" xfId="8628"/>
    <cellStyle name="Normal 10 4 2 3 2 4" xfId="8629"/>
    <cellStyle name="Normal 10 4 2 3 2 4 2" xfId="8630"/>
    <cellStyle name="Normal 10 4 2 3 2 5" xfId="8631"/>
    <cellStyle name="Normal 10 4 2 3 2_Deal Price Analysis" xfId="8632"/>
    <cellStyle name="Normal 10 4 2 3 3" xfId="8633"/>
    <cellStyle name="Normal 10 4 2 3 3 2" xfId="8634"/>
    <cellStyle name="Normal 10 4 2 3 3 2 2" xfId="8635"/>
    <cellStyle name="Normal 10 4 2 3 3 3" xfId="8636"/>
    <cellStyle name="Normal 10 4 2 3 3_Deal Price Analysis" xfId="8637"/>
    <cellStyle name="Normal 10 4 2 3 4" xfId="8638"/>
    <cellStyle name="Normal 10 4 2 3 4 2" xfId="8639"/>
    <cellStyle name="Normal 10 4 2 3 4 2 2" xfId="8640"/>
    <cellStyle name="Normal 10 4 2 3 4 3" xfId="8641"/>
    <cellStyle name="Normal 10 4 2 3 4_Deal Price Analysis" xfId="8642"/>
    <cellStyle name="Normal 10 4 2 3 5" xfId="8643"/>
    <cellStyle name="Normal 10 4 2 3 5 2" xfId="8644"/>
    <cellStyle name="Normal 10 4 2 3 6" xfId="8645"/>
    <cellStyle name="Normal 10 4 2 3_Deal Price Analysis" xfId="8646"/>
    <cellStyle name="Normal 10 4 2 4" xfId="8647"/>
    <cellStyle name="Normal 10 4 2 4 2" xfId="8648"/>
    <cellStyle name="Normal 10 4 2 4 2 2" xfId="8649"/>
    <cellStyle name="Normal 10 4 2 4 2 2 2" xfId="8650"/>
    <cellStyle name="Normal 10 4 2 4 2 3" xfId="8651"/>
    <cellStyle name="Normal 10 4 2 4 2_Deal Price Analysis" xfId="8652"/>
    <cellStyle name="Normal 10 4 2 4 3" xfId="8653"/>
    <cellStyle name="Normal 10 4 2 4 3 2" xfId="8654"/>
    <cellStyle name="Normal 10 4 2 4 3 2 2" xfId="8655"/>
    <cellStyle name="Normal 10 4 2 4 3 3" xfId="8656"/>
    <cellStyle name="Normal 10 4 2 4 3_Deal Price Analysis" xfId="8657"/>
    <cellStyle name="Normal 10 4 2 4 4" xfId="8658"/>
    <cellStyle name="Normal 10 4 2 4 4 2" xfId="8659"/>
    <cellStyle name="Normal 10 4 2 4 5" xfId="8660"/>
    <cellStyle name="Normal 10 4 2 4_Deal Price Analysis" xfId="8661"/>
    <cellStyle name="Normal 10 4 2 5" xfId="8662"/>
    <cellStyle name="Normal 10 4 2 5 2" xfId="8663"/>
    <cellStyle name="Normal 10 4 2 5 2 2" xfId="8664"/>
    <cellStyle name="Normal 10 4 2 5 3" xfId="8665"/>
    <cellStyle name="Normal 10 4 2 5_Deal Price Analysis" xfId="8666"/>
    <cellStyle name="Normal 10 4 2 6" xfId="8667"/>
    <cellStyle name="Normal 10 4 2 6 2" xfId="8668"/>
    <cellStyle name="Normal 10 4 2 6 2 2" xfId="8669"/>
    <cellStyle name="Normal 10 4 2 6 3" xfId="8670"/>
    <cellStyle name="Normal 10 4 2 6_Deal Price Analysis" xfId="8671"/>
    <cellStyle name="Normal 10 4 2 7" xfId="8672"/>
    <cellStyle name="Normal 10 4 2 7 2" xfId="8673"/>
    <cellStyle name="Normal 10 4 2 8" xfId="8674"/>
    <cellStyle name="Normal 10 4 2_Deal Price Analysis" xfId="8675"/>
    <cellStyle name="Normal 10 4 3" xfId="8676"/>
    <cellStyle name="Normal 10 4 3 2" xfId="8677"/>
    <cellStyle name="Normal 10 4 3 2 2" xfId="8678"/>
    <cellStyle name="Normal 10 4 3 2 2 2" xfId="8679"/>
    <cellStyle name="Normal 10 4 3 2 2 2 2" xfId="8680"/>
    <cellStyle name="Normal 10 4 3 2 2 3" xfId="8681"/>
    <cellStyle name="Normal 10 4 3 2 2_Deal Price Analysis" xfId="8682"/>
    <cellStyle name="Normal 10 4 3 2 3" xfId="8683"/>
    <cellStyle name="Normal 10 4 3 2 3 2" xfId="8684"/>
    <cellStyle name="Normal 10 4 3 2 3 2 2" xfId="8685"/>
    <cellStyle name="Normal 10 4 3 2 3 3" xfId="8686"/>
    <cellStyle name="Normal 10 4 3 2 3_Deal Price Analysis" xfId="8687"/>
    <cellStyle name="Normal 10 4 3 2 4" xfId="8688"/>
    <cellStyle name="Normal 10 4 3 2 4 2" xfId="8689"/>
    <cellStyle name="Normal 10 4 3 2 5" xfId="8690"/>
    <cellStyle name="Normal 10 4 3 2_Deal Price Analysis" xfId="8691"/>
    <cellStyle name="Normal 10 4 3 3" xfId="8692"/>
    <cellStyle name="Normal 10 4 3 3 2" xfId="8693"/>
    <cellStyle name="Normal 10 4 3 3 2 2" xfId="8694"/>
    <cellStyle name="Normal 10 4 3 3 3" xfId="8695"/>
    <cellStyle name="Normal 10 4 3 3_Deal Price Analysis" xfId="8696"/>
    <cellStyle name="Normal 10 4 3 4" xfId="8697"/>
    <cellStyle name="Normal 10 4 3 4 2" xfId="8698"/>
    <cellStyle name="Normal 10 4 3 4 2 2" xfId="8699"/>
    <cellStyle name="Normal 10 4 3 4 3" xfId="8700"/>
    <cellStyle name="Normal 10 4 3 4_Deal Price Analysis" xfId="8701"/>
    <cellStyle name="Normal 10 4 3 5" xfId="8702"/>
    <cellStyle name="Normal 10 4 3 5 2" xfId="8703"/>
    <cellStyle name="Normal 10 4 3 6" xfId="8704"/>
    <cellStyle name="Normal 10 4 3_Deal Price Analysis" xfId="8705"/>
    <cellStyle name="Normal 10 4 4" xfId="8706"/>
    <cellStyle name="Normal 10 4 4 2" xfId="8707"/>
    <cellStyle name="Normal 10 4 4 2 2" xfId="8708"/>
    <cellStyle name="Normal 10 4 4 2 2 2" xfId="8709"/>
    <cellStyle name="Normal 10 4 4 2 2 2 2" xfId="8710"/>
    <cellStyle name="Normal 10 4 4 2 2 3" xfId="8711"/>
    <cellStyle name="Normal 10 4 4 2 2_Deal Price Analysis" xfId="8712"/>
    <cellStyle name="Normal 10 4 4 2 3" xfId="8713"/>
    <cellStyle name="Normal 10 4 4 2 3 2" xfId="8714"/>
    <cellStyle name="Normal 10 4 4 2 3 2 2" xfId="8715"/>
    <cellStyle name="Normal 10 4 4 2 3 3" xfId="8716"/>
    <cellStyle name="Normal 10 4 4 2 3_Deal Price Analysis" xfId="8717"/>
    <cellStyle name="Normal 10 4 4 2 4" xfId="8718"/>
    <cellStyle name="Normal 10 4 4 2 4 2" xfId="8719"/>
    <cellStyle name="Normal 10 4 4 2 5" xfId="8720"/>
    <cellStyle name="Normal 10 4 4 2_Deal Price Analysis" xfId="8721"/>
    <cellStyle name="Normal 10 4 4 3" xfId="8722"/>
    <cellStyle name="Normal 10 4 4 3 2" xfId="8723"/>
    <cellStyle name="Normal 10 4 4 3 2 2" xfId="8724"/>
    <cellStyle name="Normal 10 4 4 3 3" xfId="8725"/>
    <cellStyle name="Normal 10 4 4 3_Deal Price Analysis" xfId="8726"/>
    <cellStyle name="Normal 10 4 4 4" xfId="8727"/>
    <cellStyle name="Normal 10 4 4 4 2" xfId="8728"/>
    <cellStyle name="Normal 10 4 4 4 2 2" xfId="8729"/>
    <cellStyle name="Normal 10 4 4 4 3" xfId="8730"/>
    <cellStyle name="Normal 10 4 4 4_Deal Price Analysis" xfId="8731"/>
    <cellStyle name="Normal 10 4 4 5" xfId="8732"/>
    <cellStyle name="Normal 10 4 4 5 2" xfId="8733"/>
    <cellStyle name="Normal 10 4 4 6" xfId="8734"/>
    <cellStyle name="Normal 10 4 4_Deal Price Analysis" xfId="8735"/>
    <cellStyle name="Normal 10 4 5" xfId="8736"/>
    <cellStyle name="Normal 10 4 5 2" xfId="8737"/>
    <cellStyle name="Normal 10 4 5 2 2" xfId="8738"/>
    <cellStyle name="Normal 10 4 5 2 2 2" xfId="8739"/>
    <cellStyle name="Normal 10 4 5 2 3" xfId="8740"/>
    <cellStyle name="Normal 10 4 5 2_Deal Price Analysis" xfId="8741"/>
    <cellStyle name="Normal 10 4 5 3" xfId="8742"/>
    <cellStyle name="Normal 10 4 5 3 2" xfId="8743"/>
    <cellStyle name="Normal 10 4 5 3 2 2" xfId="8744"/>
    <cellStyle name="Normal 10 4 5 3 3" xfId="8745"/>
    <cellStyle name="Normal 10 4 5 3_Deal Price Analysis" xfId="8746"/>
    <cellStyle name="Normal 10 4 5 4" xfId="8747"/>
    <cellStyle name="Normal 10 4 5 4 2" xfId="8748"/>
    <cellStyle name="Normal 10 4 5 5" xfId="8749"/>
    <cellStyle name="Normal 10 4 5_Deal Price Analysis" xfId="8750"/>
    <cellStyle name="Normal 10 4 6" xfId="8751"/>
    <cellStyle name="Normal 10 4 6 2" xfId="8752"/>
    <cellStyle name="Normal 10 4 6 2 2" xfId="8753"/>
    <cellStyle name="Normal 10 4 6 3" xfId="8754"/>
    <cellStyle name="Normal 10 4 6_Deal Price Analysis" xfId="8755"/>
    <cellStyle name="Normal 10 4 7" xfId="8756"/>
    <cellStyle name="Normal 10 4 7 2" xfId="8757"/>
    <cellStyle name="Normal 10 4 7 2 2" xfId="8758"/>
    <cellStyle name="Normal 10 4 7 3" xfId="8759"/>
    <cellStyle name="Normal 10 4 7_Deal Price Analysis" xfId="8760"/>
    <cellStyle name="Normal 10 4 8" xfId="8761"/>
    <cellStyle name="Normal 10 4 8 2" xfId="8762"/>
    <cellStyle name="Normal 10 4 9" xfId="8763"/>
    <cellStyle name="Normal 10 4_Deal Price Analysis" xfId="8764"/>
    <cellStyle name="Normal 10 5" xfId="8765"/>
    <cellStyle name="Normal 10 5 2" xfId="8766"/>
    <cellStyle name="Normal 10 5 2 2" xfId="8767"/>
    <cellStyle name="Normal 10 5 2 2 2" xfId="8768"/>
    <cellStyle name="Normal 10 5 2 2 2 2" xfId="8769"/>
    <cellStyle name="Normal 10 5 2 2 2 2 2" xfId="8770"/>
    <cellStyle name="Normal 10 5 2 2 2 2 2 2" xfId="8771"/>
    <cellStyle name="Normal 10 5 2 2 2 2 3" xfId="8772"/>
    <cellStyle name="Normal 10 5 2 2 2 2_Deal Price Analysis" xfId="8773"/>
    <cellStyle name="Normal 10 5 2 2 2 3" xfId="8774"/>
    <cellStyle name="Normal 10 5 2 2 2 3 2" xfId="8775"/>
    <cellStyle name="Normal 10 5 2 2 2 3 2 2" xfId="8776"/>
    <cellStyle name="Normal 10 5 2 2 2 3 3" xfId="8777"/>
    <cellStyle name="Normal 10 5 2 2 2 3_Deal Price Analysis" xfId="8778"/>
    <cellStyle name="Normal 10 5 2 2 2 4" xfId="8779"/>
    <cellStyle name="Normal 10 5 2 2 2 4 2" xfId="8780"/>
    <cellStyle name="Normal 10 5 2 2 2 5" xfId="8781"/>
    <cellStyle name="Normal 10 5 2 2 2_Deal Price Analysis" xfId="8782"/>
    <cellStyle name="Normal 10 5 2 2 3" xfId="8783"/>
    <cellStyle name="Normal 10 5 2 2 3 2" xfId="8784"/>
    <cellStyle name="Normal 10 5 2 2 3 2 2" xfId="8785"/>
    <cellStyle name="Normal 10 5 2 2 3 3" xfId="8786"/>
    <cellStyle name="Normal 10 5 2 2 3_Deal Price Analysis" xfId="8787"/>
    <cellStyle name="Normal 10 5 2 2 4" xfId="8788"/>
    <cellStyle name="Normal 10 5 2 2 4 2" xfId="8789"/>
    <cellStyle name="Normal 10 5 2 2 4 2 2" xfId="8790"/>
    <cellStyle name="Normal 10 5 2 2 4 3" xfId="8791"/>
    <cellStyle name="Normal 10 5 2 2 4_Deal Price Analysis" xfId="8792"/>
    <cellStyle name="Normal 10 5 2 2 5" xfId="8793"/>
    <cellStyle name="Normal 10 5 2 2 5 2" xfId="8794"/>
    <cellStyle name="Normal 10 5 2 2 6" xfId="8795"/>
    <cellStyle name="Normal 10 5 2 2_Deal Price Analysis" xfId="8796"/>
    <cellStyle name="Normal 10 5 2 3" xfId="8797"/>
    <cellStyle name="Normal 10 5 2 3 2" xfId="8798"/>
    <cellStyle name="Normal 10 5 2 3 2 2" xfId="8799"/>
    <cellStyle name="Normal 10 5 2 3 2 2 2" xfId="8800"/>
    <cellStyle name="Normal 10 5 2 3 2 2 2 2" xfId="8801"/>
    <cellStyle name="Normal 10 5 2 3 2 2 3" xfId="8802"/>
    <cellStyle name="Normal 10 5 2 3 2 2_Deal Price Analysis" xfId="8803"/>
    <cellStyle name="Normal 10 5 2 3 2 3" xfId="8804"/>
    <cellStyle name="Normal 10 5 2 3 2 3 2" xfId="8805"/>
    <cellStyle name="Normal 10 5 2 3 2 3 2 2" xfId="8806"/>
    <cellStyle name="Normal 10 5 2 3 2 3 3" xfId="8807"/>
    <cellStyle name="Normal 10 5 2 3 2 3_Deal Price Analysis" xfId="8808"/>
    <cellStyle name="Normal 10 5 2 3 2 4" xfId="8809"/>
    <cellStyle name="Normal 10 5 2 3 2 4 2" xfId="8810"/>
    <cellStyle name="Normal 10 5 2 3 2 5" xfId="8811"/>
    <cellStyle name="Normal 10 5 2 3 2_Deal Price Analysis" xfId="8812"/>
    <cellStyle name="Normal 10 5 2 3 3" xfId="8813"/>
    <cellStyle name="Normal 10 5 2 3 3 2" xfId="8814"/>
    <cellStyle name="Normal 10 5 2 3 3 2 2" xfId="8815"/>
    <cellStyle name="Normal 10 5 2 3 3 3" xfId="8816"/>
    <cellStyle name="Normal 10 5 2 3 3_Deal Price Analysis" xfId="8817"/>
    <cellStyle name="Normal 10 5 2 3 4" xfId="8818"/>
    <cellStyle name="Normal 10 5 2 3 4 2" xfId="8819"/>
    <cellStyle name="Normal 10 5 2 3 4 2 2" xfId="8820"/>
    <cellStyle name="Normal 10 5 2 3 4 3" xfId="8821"/>
    <cellStyle name="Normal 10 5 2 3 4_Deal Price Analysis" xfId="8822"/>
    <cellStyle name="Normal 10 5 2 3 5" xfId="8823"/>
    <cellStyle name="Normal 10 5 2 3 5 2" xfId="8824"/>
    <cellStyle name="Normal 10 5 2 3 6" xfId="8825"/>
    <cellStyle name="Normal 10 5 2 3_Deal Price Analysis" xfId="8826"/>
    <cellStyle name="Normal 10 5 2 4" xfId="8827"/>
    <cellStyle name="Normal 10 5 2 4 2" xfId="8828"/>
    <cellStyle name="Normal 10 5 2 4 2 2" xfId="8829"/>
    <cellStyle name="Normal 10 5 2 4 2 2 2" xfId="8830"/>
    <cellStyle name="Normal 10 5 2 4 2 3" xfId="8831"/>
    <cellStyle name="Normal 10 5 2 4 2_Deal Price Analysis" xfId="8832"/>
    <cellStyle name="Normal 10 5 2 4 3" xfId="8833"/>
    <cellStyle name="Normal 10 5 2 4 3 2" xfId="8834"/>
    <cellStyle name="Normal 10 5 2 4 3 2 2" xfId="8835"/>
    <cellStyle name="Normal 10 5 2 4 3 3" xfId="8836"/>
    <cellStyle name="Normal 10 5 2 4 3_Deal Price Analysis" xfId="8837"/>
    <cellStyle name="Normal 10 5 2 4 4" xfId="8838"/>
    <cellStyle name="Normal 10 5 2 4 4 2" xfId="8839"/>
    <cellStyle name="Normal 10 5 2 4 5" xfId="8840"/>
    <cellStyle name="Normal 10 5 2 4_Deal Price Analysis" xfId="8841"/>
    <cellStyle name="Normal 10 5 2 5" xfId="8842"/>
    <cellStyle name="Normal 10 5 2 5 2" xfId="8843"/>
    <cellStyle name="Normal 10 5 2 5 2 2" xfId="8844"/>
    <cellStyle name="Normal 10 5 2 5 3" xfId="8845"/>
    <cellStyle name="Normal 10 5 2 5_Deal Price Analysis" xfId="8846"/>
    <cellStyle name="Normal 10 5 2 6" xfId="8847"/>
    <cellStyle name="Normal 10 5 2 6 2" xfId="8848"/>
    <cellStyle name="Normal 10 5 2 6 2 2" xfId="8849"/>
    <cellStyle name="Normal 10 5 2 6 3" xfId="8850"/>
    <cellStyle name="Normal 10 5 2 6_Deal Price Analysis" xfId="8851"/>
    <cellStyle name="Normal 10 5 2 7" xfId="8852"/>
    <cellStyle name="Normal 10 5 2 7 2" xfId="8853"/>
    <cellStyle name="Normal 10 5 2 8" xfId="8854"/>
    <cellStyle name="Normal 10 5 2_Deal Price Analysis" xfId="8855"/>
    <cellStyle name="Normal 10 5 3" xfId="8856"/>
    <cellStyle name="Normal 10 5 3 2" xfId="8857"/>
    <cellStyle name="Normal 10 5 3 2 2" xfId="8858"/>
    <cellStyle name="Normal 10 5 3 2 2 2" xfId="8859"/>
    <cellStyle name="Normal 10 5 3 2 2 2 2" xfId="8860"/>
    <cellStyle name="Normal 10 5 3 2 2 3" xfId="8861"/>
    <cellStyle name="Normal 10 5 3 2 2_Deal Price Analysis" xfId="8862"/>
    <cellStyle name="Normal 10 5 3 2 3" xfId="8863"/>
    <cellStyle name="Normal 10 5 3 2 3 2" xfId="8864"/>
    <cellStyle name="Normal 10 5 3 2 3 2 2" xfId="8865"/>
    <cellStyle name="Normal 10 5 3 2 3 3" xfId="8866"/>
    <cellStyle name="Normal 10 5 3 2 3_Deal Price Analysis" xfId="8867"/>
    <cellStyle name="Normal 10 5 3 2 4" xfId="8868"/>
    <cellStyle name="Normal 10 5 3 2 4 2" xfId="8869"/>
    <cellStyle name="Normal 10 5 3 2 5" xfId="8870"/>
    <cellStyle name="Normal 10 5 3 2_Deal Price Analysis" xfId="8871"/>
    <cellStyle name="Normal 10 5 3 3" xfId="8872"/>
    <cellStyle name="Normal 10 5 3 3 2" xfId="8873"/>
    <cellStyle name="Normal 10 5 3 3 2 2" xfId="8874"/>
    <cellStyle name="Normal 10 5 3 3 3" xfId="8875"/>
    <cellStyle name="Normal 10 5 3 3_Deal Price Analysis" xfId="8876"/>
    <cellStyle name="Normal 10 5 3 4" xfId="8877"/>
    <cellStyle name="Normal 10 5 3 4 2" xfId="8878"/>
    <cellStyle name="Normal 10 5 3 4 2 2" xfId="8879"/>
    <cellStyle name="Normal 10 5 3 4 3" xfId="8880"/>
    <cellStyle name="Normal 10 5 3 4_Deal Price Analysis" xfId="8881"/>
    <cellStyle name="Normal 10 5 3 5" xfId="8882"/>
    <cellStyle name="Normal 10 5 3 5 2" xfId="8883"/>
    <cellStyle name="Normal 10 5 3 6" xfId="8884"/>
    <cellStyle name="Normal 10 5 3_Deal Price Analysis" xfId="8885"/>
    <cellStyle name="Normal 10 5 4" xfId="8886"/>
    <cellStyle name="Normal 10 5 4 2" xfId="8887"/>
    <cellStyle name="Normal 10 5 4 2 2" xfId="8888"/>
    <cellStyle name="Normal 10 5 4 2 2 2" xfId="8889"/>
    <cellStyle name="Normal 10 5 4 2 2 2 2" xfId="8890"/>
    <cellStyle name="Normal 10 5 4 2 2 3" xfId="8891"/>
    <cellStyle name="Normal 10 5 4 2 2_Deal Price Analysis" xfId="8892"/>
    <cellStyle name="Normal 10 5 4 2 3" xfId="8893"/>
    <cellStyle name="Normal 10 5 4 2 3 2" xfId="8894"/>
    <cellStyle name="Normal 10 5 4 2 3 2 2" xfId="8895"/>
    <cellStyle name="Normal 10 5 4 2 3 3" xfId="8896"/>
    <cellStyle name="Normal 10 5 4 2 3_Deal Price Analysis" xfId="8897"/>
    <cellStyle name="Normal 10 5 4 2 4" xfId="8898"/>
    <cellStyle name="Normal 10 5 4 2 4 2" xfId="8899"/>
    <cellStyle name="Normal 10 5 4 2 5" xfId="8900"/>
    <cellStyle name="Normal 10 5 4 2_Deal Price Analysis" xfId="8901"/>
    <cellStyle name="Normal 10 5 4 3" xfId="8902"/>
    <cellStyle name="Normal 10 5 4 3 2" xfId="8903"/>
    <cellStyle name="Normal 10 5 4 3 2 2" xfId="8904"/>
    <cellStyle name="Normal 10 5 4 3 3" xfId="8905"/>
    <cellStyle name="Normal 10 5 4 3_Deal Price Analysis" xfId="8906"/>
    <cellStyle name="Normal 10 5 4 4" xfId="8907"/>
    <cellStyle name="Normal 10 5 4 4 2" xfId="8908"/>
    <cellStyle name="Normal 10 5 4 4 2 2" xfId="8909"/>
    <cellStyle name="Normal 10 5 4 4 3" xfId="8910"/>
    <cellStyle name="Normal 10 5 4 4_Deal Price Analysis" xfId="8911"/>
    <cellStyle name="Normal 10 5 4 5" xfId="8912"/>
    <cellStyle name="Normal 10 5 4 5 2" xfId="8913"/>
    <cellStyle name="Normal 10 5 4 6" xfId="8914"/>
    <cellStyle name="Normal 10 5 4_Deal Price Analysis" xfId="8915"/>
    <cellStyle name="Normal 10 5 5" xfId="8916"/>
    <cellStyle name="Normal 10 5 5 2" xfId="8917"/>
    <cellStyle name="Normal 10 5 5 2 2" xfId="8918"/>
    <cellStyle name="Normal 10 5 5 2 2 2" xfId="8919"/>
    <cellStyle name="Normal 10 5 5 2 3" xfId="8920"/>
    <cellStyle name="Normal 10 5 5 2_Deal Price Analysis" xfId="8921"/>
    <cellStyle name="Normal 10 5 5 3" xfId="8922"/>
    <cellStyle name="Normal 10 5 5 3 2" xfId="8923"/>
    <cellStyle name="Normal 10 5 5 3 2 2" xfId="8924"/>
    <cellStyle name="Normal 10 5 5 3 3" xfId="8925"/>
    <cellStyle name="Normal 10 5 5 3_Deal Price Analysis" xfId="8926"/>
    <cellStyle name="Normal 10 5 5 4" xfId="8927"/>
    <cellStyle name="Normal 10 5 5 4 2" xfId="8928"/>
    <cellStyle name="Normal 10 5 5 5" xfId="8929"/>
    <cellStyle name="Normal 10 5 5_Deal Price Analysis" xfId="8930"/>
    <cellStyle name="Normal 10 5 6" xfId="8931"/>
    <cellStyle name="Normal 10 5 6 2" xfId="8932"/>
    <cellStyle name="Normal 10 5 6 2 2" xfId="8933"/>
    <cellStyle name="Normal 10 5 6 3" xfId="8934"/>
    <cellStyle name="Normal 10 5 6_Deal Price Analysis" xfId="8935"/>
    <cellStyle name="Normal 10 5 7" xfId="8936"/>
    <cellStyle name="Normal 10 5 7 2" xfId="8937"/>
    <cellStyle name="Normal 10 5 7 2 2" xfId="8938"/>
    <cellStyle name="Normal 10 5 7 3" xfId="8939"/>
    <cellStyle name="Normal 10 5 7_Deal Price Analysis" xfId="8940"/>
    <cellStyle name="Normal 10 5 8" xfId="8941"/>
    <cellStyle name="Normal 10 5 8 2" xfId="8942"/>
    <cellStyle name="Normal 10 5 9" xfId="8943"/>
    <cellStyle name="Normal 10 5_Deal Price Analysis" xfId="8944"/>
    <cellStyle name="Normal 10 6" xfId="8945"/>
    <cellStyle name="Normal 10 6 2" xfId="8946"/>
    <cellStyle name="Normal 10 6 2 2" xfId="8947"/>
    <cellStyle name="Normal 10 6 2 2 2" xfId="8948"/>
    <cellStyle name="Normal 10 6 2 2 2 2" xfId="8949"/>
    <cellStyle name="Normal 10 6 2 2 2 2 2" xfId="8950"/>
    <cellStyle name="Normal 10 6 2 2 2 2 2 2" xfId="8951"/>
    <cellStyle name="Normal 10 6 2 2 2 2 3" xfId="8952"/>
    <cellStyle name="Normal 10 6 2 2 2 2_Deal Price Analysis" xfId="8953"/>
    <cellStyle name="Normal 10 6 2 2 2 3" xfId="8954"/>
    <cellStyle name="Normal 10 6 2 2 2 3 2" xfId="8955"/>
    <cellStyle name="Normal 10 6 2 2 2 3 2 2" xfId="8956"/>
    <cellStyle name="Normal 10 6 2 2 2 3 3" xfId="8957"/>
    <cellStyle name="Normal 10 6 2 2 2 3_Deal Price Analysis" xfId="8958"/>
    <cellStyle name="Normal 10 6 2 2 2 4" xfId="8959"/>
    <cellStyle name="Normal 10 6 2 2 2 4 2" xfId="8960"/>
    <cellStyle name="Normal 10 6 2 2 2 5" xfId="8961"/>
    <cellStyle name="Normal 10 6 2 2 2_Deal Price Analysis" xfId="8962"/>
    <cellStyle name="Normal 10 6 2 2 3" xfId="8963"/>
    <cellStyle name="Normal 10 6 2 2 3 2" xfId="8964"/>
    <cellStyle name="Normal 10 6 2 2 3 2 2" xfId="8965"/>
    <cellStyle name="Normal 10 6 2 2 3 3" xfId="8966"/>
    <cellStyle name="Normal 10 6 2 2 3_Deal Price Analysis" xfId="8967"/>
    <cellStyle name="Normal 10 6 2 2 4" xfId="8968"/>
    <cellStyle name="Normal 10 6 2 2 4 2" xfId="8969"/>
    <cellStyle name="Normal 10 6 2 2 4 2 2" xfId="8970"/>
    <cellStyle name="Normal 10 6 2 2 4 3" xfId="8971"/>
    <cellStyle name="Normal 10 6 2 2 4_Deal Price Analysis" xfId="8972"/>
    <cellStyle name="Normal 10 6 2 2 5" xfId="8973"/>
    <cellStyle name="Normal 10 6 2 2 5 2" xfId="8974"/>
    <cellStyle name="Normal 10 6 2 2 6" xfId="8975"/>
    <cellStyle name="Normal 10 6 2 2_Deal Price Analysis" xfId="8976"/>
    <cellStyle name="Normal 10 6 2 3" xfId="8977"/>
    <cellStyle name="Normal 10 6 2 3 2" xfId="8978"/>
    <cellStyle name="Normal 10 6 2 3 2 2" xfId="8979"/>
    <cellStyle name="Normal 10 6 2 3 2 2 2" xfId="8980"/>
    <cellStyle name="Normal 10 6 2 3 2 2 2 2" xfId="8981"/>
    <cellStyle name="Normal 10 6 2 3 2 2 3" xfId="8982"/>
    <cellStyle name="Normal 10 6 2 3 2 2_Deal Price Analysis" xfId="8983"/>
    <cellStyle name="Normal 10 6 2 3 2 3" xfId="8984"/>
    <cellStyle name="Normal 10 6 2 3 2 3 2" xfId="8985"/>
    <cellStyle name="Normal 10 6 2 3 2 3 2 2" xfId="8986"/>
    <cellStyle name="Normal 10 6 2 3 2 3 3" xfId="8987"/>
    <cellStyle name="Normal 10 6 2 3 2 3_Deal Price Analysis" xfId="8988"/>
    <cellStyle name="Normal 10 6 2 3 2 4" xfId="8989"/>
    <cellStyle name="Normal 10 6 2 3 2 4 2" xfId="8990"/>
    <cellStyle name="Normal 10 6 2 3 2 5" xfId="8991"/>
    <cellStyle name="Normal 10 6 2 3 2_Deal Price Analysis" xfId="8992"/>
    <cellStyle name="Normal 10 6 2 3 3" xfId="8993"/>
    <cellStyle name="Normal 10 6 2 3 3 2" xfId="8994"/>
    <cellStyle name="Normal 10 6 2 3 3 2 2" xfId="8995"/>
    <cellStyle name="Normal 10 6 2 3 3 3" xfId="8996"/>
    <cellStyle name="Normal 10 6 2 3 3_Deal Price Analysis" xfId="8997"/>
    <cellStyle name="Normal 10 6 2 3 4" xfId="8998"/>
    <cellStyle name="Normal 10 6 2 3 4 2" xfId="8999"/>
    <cellStyle name="Normal 10 6 2 3 4 2 2" xfId="9000"/>
    <cellStyle name="Normal 10 6 2 3 4 3" xfId="9001"/>
    <cellStyle name="Normal 10 6 2 3 4_Deal Price Analysis" xfId="9002"/>
    <cellStyle name="Normal 10 6 2 3 5" xfId="9003"/>
    <cellStyle name="Normal 10 6 2 3 5 2" xfId="9004"/>
    <cellStyle name="Normal 10 6 2 3 6" xfId="9005"/>
    <cellStyle name="Normal 10 6 2 3_Deal Price Analysis" xfId="9006"/>
    <cellStyle name="Normal 10 6 2 4" xfId="9007"/>
    <cellStyle name="Normal 10 6 2 4 2" xfId="9008"/>
    <cellStyle name="Normal 10 6 2 4 2 2" xfId="9009"/>
    <cellStyle name="Normal 10 6 2 4 2 2 2" xfId="9010"/>
    <cellStyle name="Normal 10 6 2 4 2 3" xfId="9011"/>
    <cellStyle name="Normal 10 6 2 4 2_Deal Price Analysis" xfId="9012"/>
    <cellStyle name="Normal 10 6 2 4 3" xfId="9013"/>
    <cellStyle name="Normal 10 6 2 4 3 2" xfId="9014"/>
    <cellStyle name="Normal 10 6 2 4 3 2 2" xfId="9015"/>
    <cellStyle name="Normal 10 6 2 4 3 3" xfId="9016"/>
    <cellStyle name="Normal 10 6 2 4 3_Deal Price Analysis" xfId="9017"/>
    <cellStyle name="Normal 10 6 2 4 4" xfId="9018"/>
    <cellStyle name="Normal 10 6 2 4 4 2" xfId="9019"/>
    <cellStyle name="Normal 10 6 2 4 5" xfId="9020"/>
    <cellStyle name="Normal 10 6 2 4_Deal Price Analysis" xfId="9021"/>
    <cellStyle name="Normal 10 6 2 5" xfId="9022"/>
    <cellStyle name="Normal 10 6 2 5 2" xfId="9023"/>
    <cellStyle name="Normal 10 6 2 5 2 2" xfId="9024"/>
    <cellStyle name="Normal 10 6 2 5 3" xfId="9025"/>
    <cellStyle name="Normal 10 6 2 5_Deal Price Analysis" xfId="9026"/>
    <cellStyle name="Normal 10 6 2 6" xfId="9027"/>
    <cellStyle name="Normal 10 6 2 6 2" xfId="9028"/>
    <cellStyle name="Normal 10 6 2 6 2 2" xfId="9029"/>
    <cellStyle name="Normal 10 6 2 6 3" xfId="9030"/>
    <cellStyle name="Normal 10 6 2 6_Deal Price Analysis" xfId="9031"/>
    <cellStyle name="Normal 10 6 2 7" xfId="9032"/>
    <cellStyle name="Normal 10 6 2 7 2" xfId="9033"/>
    <cellStyle name="Normal 10 6 2 8" xfId="9034"/>
    <cellStyle name="Normal 10 6 2_Deal Price Analysis" xfId="9035"/>
    <cellStyle name="Normal 10 6 3" xfId="9036"/>
    <cellStyle name="Normal 10 6 3 2" xfId="9037"/>
    <cellStyle name="Normal 10 6 3 2 2" xfId="9038"/>
    <cellStyle name="Normal 10 6 3 2 2 2" xfId="9039"/>
    <cellStyle name="Normal 10 6 3 2 2 2 2" xfId="9040"/>
    <cellStyle name="Normal 10 6 3 2 2 3" xfId="9041"/>
    <cellStyle name="Normal 10 6 3 2 2_Deal Price Analysis" xfId="9042"/>
    <cellStyle name="Normal 10 6 3 2 3" xfId="9043"/>
    <cellStyle name="Normal 10 6 3 2 3 2" xfId="9044"/>
    <cellStyle name="Normal 10 6 3 2 3 2 2" xfId="9045"/>
    <cellStyle name="Normal 10 6 3 2 3 3" xfId="9046"/>
    <cellStyle name="Normal 10 6 3 2 3_Deal Price Analysis" xfId="9047"/>
    <cellStyle name="Normal 10 6 3 2 4" xfId="9048"/>
    <cellStyle name="Normal 10 6 3 2 4 2" xfId="9049"/>
    <cellStyle name="Normal 10 6 3 2 5" xfId="9050"/>
    <cellStyle name="Normal 10 6 3 2_Deal Price Analysis" xfId="9051"/>
    <cellStyle name="Normal 10 6 3 3" xfId="9052"/>
    <cellStyle name="Normal 10 6 3 3 2" xfId="9053"/>
    <cellStyle name="Normal 10 6 3 3 2 2" xfId="9054"/>
    <cellStyle name="Normal 10 6 3 3 3" xfId="9055"/>
    <cellStyle name="Normal 10 6 3 3_Deal Price Analysis" xfId="9056"/>
    <cellStyle name="Normal 10 6 3 4" xfId="9057"/>
    <cellStyle name="Normal 10 6 3 4 2" xfId="9058"/>
    <cellStyle name="Normal 10 6 3 4 2 2" xfId="9059"/>
    <cellStyle name="Normal 10 6 3 4 3" xfId="9060"/>
    <cellStyle name="Normal 10 6 3 4_Deal Price Analysis" xfId="9061"/>
    <cellStyle name="Normal 10 6 3 5" xfId="9062"/>
    <cellStyle name="Normal 10 6 3 5 2" xfId="9063"/>
    <cellStyle name="Normal 10 6 3 6" xfId="9064"/>
    <cellStyle name="Normal 10 6 3_Deal Price Analysis" xfId="9065"/>
    <cellStyle name="Normal 10 6 4" xfId="9066"/>
    <cellStyle name="Normal 10 6 4 2" xfId="9067"/>
    <cellStyle name="Normal 10 6 4 2 2" xfId="9068"/>
    <cellStyle name="Normal 10 6 4 2 2 2" xfId="9069"/>
    <cellStyle name="Normal 10 6 4 2 2 2 2" xfId="9070"/>
    <cellStyle name="Normal 10 6 4 2 2 3" xfId="9071"/>
    <cellStyle name="Normal 10 6 4 2 2_Deal Price Analysis" xfId="9072"/>
    <cellStyle name="Normal 10 6 4 2 3" xfId="9073"/>
    <cellStyle name="Normal 10 6 4 2 3 2" xfId="9074"/>
    <cellStyle name="Normal 10 6 4 2 3 2 2" xfId="9075"/>
    <cellStyle name="Normal 10 6 4 2 3 3" xfId="9076"/>
    <cellStyle name="Normal 10 6 4 2 3_Deal Price Analysis" xfId="9077"/>
    <cellStyle name="Normal 10 6 4 2 4" xfId="9078"/>
    <cellStyle name="Normal 10 6 4 2 4 2" xfId="9079"/>
    <cellStyle name="Normal 10 6 4 2 5" xfId="9080"/>
    <cellStyle name="Normal 10 6 4 2_Deal Price Analysis" xfId="9081"/>
    <cellStyle name="Normal 10 6 4 3" xfId="9082"/>
    <cellStyle name="Normal 10 6 4 3 2" xfId="9083"/>
    <cellStyle name="Normal 10 6 4 3 2 2" xfId="9084"/>
    <cellStyle name="Normal 10 6 4 3 3" xfId="9085"/>
    <cellStyle name="Normal 10 6 4 3_Deal Price Analysis" xfId="9086"/>
    <cellStyle name="Normal 10 6 4 4" xfId="9087"/>
    <cellStyle name="Normal 10 6 4 4 2" xfId="9088"/>
    <cellStyle name="Normal 10 6 4 4 2 2" xfId="9089"/>
    <cellStyle name="Normal 10 6 4 4 3" xfId="9090"/>
    <cellStyle name="Normal 10 6 4 4_Deal Price Analysis" xfId="9091"/>
    <cellStyle name="Normal 10 6 4 5" xfId="9092"/>
    <cellStyle name="Normal 10 6 4 5 2" xfId="9093"/>
    <cellStyle name="Normal 10 6 4 6" xfId="9094"/>
    <cellStyle name="Normal 10 6 4_Deal Price Analysis" xfId="9095"/>
    <cellStyle name="Normal 10 6 5" xfId="9096"/>
    <cellStyle name="Normal 10 6 5 2" xfId="9097"/>
    <cellStyle name="Normal 10 6 5 2 2" xfId="9098"/>
    <cellStyle name="Normal 10 6 5 2 2 2" xfId="9099"/>
    <cellStyle name="Normal 10 6 5 2 3" xfId="9100"/>
    <cellStyle name="Normal 10 6 5 2_Deal Price Analysis" xfId="9101"/>
    <cellStyle name="Normal 10 6 5 3" xfId="9102"/>
    <cellStyle name="Normal 10 6 5 3 2" xfId="9103"/>
    <cellStyle name="Normal 10 6 5 3 2 2" xfId="9104"/>
    <cellStyle name="Normal 10 6 5 3 3" xfId="9105"/>
    <cellStyle name="Normal 10 6 5 3_Deal Price Analysis" xfId="9106"/>
    <cellStyle name="Normal 10 6 5 4" xfId="9107"/>
    <cellStyle name="Normal 10 6 5 4 2" xfId="9108"/>
    <cellStyle name="Normal 10 6 5 5" xfId="9109"/>
    <cellStyle name="Normal 10 6 5_Deal Price Analysis" xfId="9110"/>
    <cellStyle name="Normal 10 6 6" xfId="9111"/>
    <cellStyle name="Normal 10 6 6 2" xfId="9112"/>
    <cellStyle name="Normal 10 6 6 2 2" xfId="9113"/>
    <cellStyle name="Normal 10 6 6 3" xfId="9114"/>
    <cellStyle name="Normal 10 6 6_Deal Price Analysis" xfId="9115"/>
    <cellStyle name="Normal 10 6 7" xfId="9116"/>
    <cellStyle name="Normal 10 6 7 2" xfId="9117"/>
    <cellStyle name="Normal 10 6 7 2 2" xfId="9118"/>
    <cellStyle name="Normal 10 6 7 3" xfId="9119"/>
    <cellStyle name="Normal 10 6 7_Deal Price Analysis" xfId="9120"/>
    <cellStyle name="Normal 10 6 8" xfId="9121"/>
    <cellStyle name="Normal 10 6 8 2" xfId="9122"/>
    <cellStyle name="Normal 10 6 9" xfId="9123"/>
    <cellStyle name="Normal 10 6_Deal Price Analysis" xfId="9124"/>
    <cellStyle name="Normal 10 7" xfId="9125"/>
    <cellStyle name="Normal 10 7 2" xfId="9126"/>
    <cellStyle name="Normal 10 7 2 2" xfId="9127"/>
    <cellStyle name="Normal 10 7 2 2 2" xfId="9128"/>
    <cellStyle name="Normal 10 7 2 2 2 2" xfId="9129"/>
    <cellStyle name="Normal 10 7 2 2 2 2 2" xfId="9130"/>
    <cellStyle name="Normal 10 7 2 2 2 3" xfId="9131"/>
    <cellStyle name="Normal 10 7 2 2 2_Deal Price Analysis" xfId="9132"/>
    <cellStyle name="Normal 10 7 2 2 3" xfId="9133"/>
    <cellStyle name="Normal 10 7 2 2 3 2" xfId="9134"/>
    <cellStyle name="Normal 10 7 2 2 3 2 2" xfId="9135"/>
    <cellStyle name="Normal 10 7 2 2 3 3" xfId="9136"/>
    <cellStyle name="Normal 10 7 2 2 3_Deal Price Analysis" xfId="9137"/>
    <cellStyle name="Normal 10 7 2 2 4" xfId="9138"/>
    <cellStyle name="Normal 10 7 2 2 4 2" xfId="9139"/>
    <cellStyle name="Normal 10 7 2 2 5" xfId="9140"/>
    <cellStyle name="Normal 10 7 2 2_Deal Price Analysis" xfId="9141"/>
    <cellStyle name="Normal 10 7 2 3" xfId="9142"/>
    <cellStyle name="Normal 10 7 2 3 2" xfId="9143"/>
    <cellStyle name="Normal 10 7 2 3 2 2" xfId="9144"/>
    <cellStyle name="Normal 10 7 2 3 3" xfId="9145"/>
    <cellStyle name="Normal 10 7 2 3_Deal Price Analysis" xfId="9146"/>
    <cellStyle name="Normal 10 7 2 4" xfId="9147"/>
    <cellStyle name="Normal 10 7 2 4 2" xfId="9148"/>
    <cellStyle name="Normal 10 7 2 4 2 2" xfId="9149"/>
    <cellStyle name="Normal 10 7 2 4 3" xfId="9150"/>
    <cellStyle name="Normal 10 7 2 4_Deal Price Analysis" xfId="9151"/>
    <cellStyle name="Normal 10 7 2 5" xfId="9152"/>
    <cellStyle name="Normal 10 7 2 5 2" xfId="9153"/>
    <cellStyle name="Normal 10 7 2 6" xfId="9154"/>
    <cellStyle name="Normal 10 7 2_Deal Price Analysis" xfId="9155"/>
    <cellStyle name="Normal 10 7 3" xfId="9156"/>
    <cellStyle name="Normal 10 7 3 2" xfId="9157"/>
    <cellStyle name="Normal 10 7 3 2 2" xfId="9158"/>
    <cellStyle name="Normal 10 7 3 2 2 2" xfId="9159"/>
    <cellStyle name="Normal 10 7 3 2 2 2 2" xfId="9160"/>
    <cellStyle name="Normal 10 7 3 2 2 3" xfId="9161"/>
    <cellStyle name="Normal 10 7 3 2 2_Deal Price Analysis" xfId="9162"/>
    <cellStyle name="Normal 10 7 3 2 3" xfId="9163"/>
    <cellStyle name="Normal 10 7 3 2 3 2" xfId="9164"/>
    <cellStyle name="Normal 10 7 3 2 3 2 2" xfId="9165"/>
    <cellStyle name="Normal 10 7 3 2 3 3" xfId="9166"/>
    <cellStyle name="Normal 10 7 3 2 3_Deal Price Analysis" xfId="9167"/>
    <cellStyle name="Normal 10 7 3 2 4" xfId="9168"/>
    <cellStyle name="Normal 10 7 3 2 4 2" xfId="9169"/>
    <cellStyle name="Normal 10 7 3 2 5" xfId="9170"/>
    <cellStyle name="Normal 10 7 3 2_Deal Price Analysis" xfId="9171"/>
    <cellStyle name="Normal 10 7 3 3" xfId="9172"/>
    <cellStyle name="Normal 10 7 3 3 2" xfId="9173"/>
    <cellStyle name="Normal 10 7 3 3 2 2" xfId="9174"/>
    <cellStyle name="Normal 10 7 3 3 3" xfId="9175"/>
    <cellStyle name="Normal 10 7 3 3_Deal Price Analysis" xfId="9176"/>
    <cellStyle name="Normal 10 7 3 4" xfId="9177"/>
    <cellStyle name="Normal 10 7 3 4 2" xfId="9178"/>
    <cellStyle name="Normal 10 7 3 4 2 2" xfId="9179"/>
    <cellStyle name="Normal 10 7 3 4 3" xfId="9180"/>
    <cellStyle name="Normal 10 7 3 4_Deal Price Analysis" xfId="9181"/>
    <cellStyle name="Normal 10 7 3 5" xfId="9182"/>
    <cellStyle name="Normal 10 7 3 5 2" xfId="9183"/>
    <cellStyle name="Normal 10 7 3 6" xfId="9184"/>
    <cellStyle name="Normal 10 7 3_Deal Price Analysis" xfId="9185"/>
    <cellStyle name="Normal 10 7 4" xfId="9186"/>
    <cellStyle name="Normal 10 7 4 2" xfId="9187"/>
    <cellStyle name="Normal 10 7 4 2 2" xfId="9188"/>
    <cellStyle name="Normal 10 7 4 2 2 2" xfId="9189"/>
    <cellStyle name="Normal 10 7 4 2 3" xfId="9190"/>
    <cellStyle name="Normal 10 7 4 2_Deal Price Analysis" xfId="9191"/>
    <cellStyle name="Normal 10 7 4 3" xfId="9192"/>
    <cellStyle name="Normal 10 7 4 3 2" xfId="9193"/>
    <cellStyle name="Normal 10 7 4 3 2 2" xfId="9194"/>
    <cellStyle name="Normal 10 7 4 3 3" xfId="9195"/>
    <cellStyle name="Normal 10 7 4 3_Deal Price Analysis" xfId="9196"/>
    <cellStyle name="Normal 10 7 4 4" xfId="9197"/>
    <cellStyle name="Normal 10 7 4 4 2" xfId="9198"/>
    <cellStyle name="Normal 10 7 4 5" xfId="9199"/>
    <cellStyle name="Normal 10 7 4_Deal Price Analysis" xfId="9200"/>
    <cellStyle name="Normal 10 7 5" xfId="9201"/>
    <cellStyle name="Normal 10 7 5 2" xfId="9202"/>
    <cellStyle name="Normal 10 7 5 2 2" xfId="9203"/>
    <cellStyle name="Normal 10 7 5 3" xfId="9204"/>
    <cellStyle name="Normal 10 7 5_Deal Price Analysis" xfId="9205"/>
    <cellStyle name="Normal 10 7 6" xfId="9206"/>
    <cellStyle name="Normal 10 7 6 2" xfId="9207"/>
    <cellStyle name="Normal 10 7 6 2 2" xfId="9208"/>
    <cellStyle name="Normal 10 7 6 3" xfId="9209"/>
    <cellStyle name="Normal 10 7 6_Deal Price Analysis" xfId="9210"/>
    <cellStyle name="Normal 10 7 7" xfId="9211"/>
    <cellStyle name="Normal 10 7 7 2" xfId="9212"/>
    <cellStyle name="Normal 10 7 8" xfId="9213"/>
    <cellStyle name="Normal 10 7_Deal Price Analysis" xfId="9214"/>
    <cellStyle name="Normal 10 8" xfId="9215"/>
    <cellStyle name="Normal 10 8 2" xfId="9216"/>
    <cellStyle name="Normal 10 8 2 2" xfId="9217"/>
    <cellStyle name="Normal 10 8 2 2 2" xfId="9218"/>
    <cellStyle name="Normal 10 8 2 2 2 2" xfId="9219"/>
    <cellStyle name="Normal 10 8 2 2 2 2 2" xfId="9220"/>
    <cellStyle name="Normal 10 8 2 2 2 3" xfId="9221"/>
    <cellStyle name="Normal 10 8 2 2 2_Deal Price Analysis" xfId="9222"/>
    <cellStyle name="Normal 10 8 2 2 3" xfId="9223"/>
    <cellStyle name="Normal 10 8 2 2 3 2" xfId="9224"/>
    <cellStyle name="Normal 10 8 2 2 3 2 2" xfId="9225"/>
    <cellStyle name="Normal 10 8 2 2 3 3" xfId="9226"/>
    <cellStyle name="Normal 10 8 2 2 3_Deal Price Analysis" xfId="9227"/>
    <cellStyle name="Normal 10 8 2 2 4" xfId="9228"/>
    <cellStyle name="Normal 10 8 2 2 4 2" xfId="9229"/>
    <cellStyle name="Normal 10 8 2 2 5" xfId="9230"/>
    <cellStyle name="Normal 10 8 2 2_Deal Price Analysis" xfId="9231"/>
    <cellStyle name="Normal 10 8 2 3" xfId="9232"/>
    <cellStyle name="Normal 10 8 2 3 2" xfId="9233"/>
    <cellStyle name="Normal 10 8 2 3 2 2" xfId="9234"/>
    <cellStyle name="Normal 10 8 2 3 3" xfId="9235"/>
    <cellStyle name="Normal 10 8 2 3_Deal Price Analysis" xfId="9236"/>
    <cellStyle name="Normal 10 8 2 4" xfId="9237"/>
    <cellStyle name="Normal 10 8 2 4 2" xfId="9238"/>
    <cellStyle name="Normal 10 8 2 4 2 2" xfId="9239"/>
    <cellStyle name="Normal 10 8 2 4 3" xfId="9240"/>
    <cellStyle name="Normal 10 8 2 4_Deal Price Analysis" xfId="9241"/>
    <cellStyle name="Normal 10 8 2 5" xfId="9242"/>
    <cellStyle name="Normal 10 8 2 5 2" xfId="9243"/>
    <cellStyle name="Normal 10 8 2 6" xfId="9244"/>
    <cellStyle name="Normal 10 8 2_Deal Price Analysis" xfId="9245"/>
    <cellStyle name="Normal 10 8 3" xfId="9246"/>
    <cellStyle name="Normal 10 8 3 2" xfId="9247"/>
    <cellStyle name="Normal 10 8 3 2 2" xfId="9248"/>
    <cellStyle name="Normal 10 8 3 2 2 2" xfId="9249"/>
    <cellStyle name="Normal 10 8 3 2 2 2 2" xfId="9250"/>
    <cellStyle name="Normal 10 8 3 2 2 3" xfId="9251"/>
    <cellStyle name="Normal 10 8 3 2 2_Deal Price Analysis" xfId="9252"/>
    <cellStyle name="Normal 10 8 3 2 3" xfId="9253"/>
    <cellStyle name="Normal 10 8 3 2 3 2" xfId="9254"/>
    <cellStyle name="Normal 10 8 3 2 3 2 2" xfId="9255"/>
    <cellStyle name="Normal 10 8 3 2 3 3" xfId="9256"/>
    <cellStyle name="Normal 10 8 3 2 3_Deal Price Analysis" xfId="9257"/>
    <cellStyle name="Normal 10 8 3 2 4" xfId="9258"/>
    <cellStyle name="Normal 10 8 3 2 4 2" xfId="9259"/>
    <cellStyle name="Normal 10 8 3 2 5" xfId="9260"/>
    <cellStyle name="Normal 10 8 3 2_Deal Price Analysis" xfId="9261"/>
    <cellStyle name="Normal 10 8 3 3" xfId="9262"/>
    <cellStyle name="Normal 10 8 3 3 2" xfId="9263"/>
    <cellStyle name="Normal 10 8 3 3 2 2" xfId="9264"/>
    <cellStyle name="Normal 10 8 3 3 3" xfId="9265"/>
    <cellStyle name="Normal 10 8 3 3_Deal Price Analysis" xfId="9266"/>
    <cellStyle name="Normal 10 8 3 4" xfId="9267"/>
    <cellStyle name="Normal 10 8 3 4 2" xfId="9268"/>
    <cellStyle name="Normal 10 8 3 4 2 2" xfId="9269"/>
    <cellStyle name="Normal 10 8 3 4 3" xfId="9270"/>
    <cellStyle name="Normal 10 8 3 4_Deal Price Analysis" xfId="9271"/>
    <cellStyle name="Normal 10 8 3 5" xfId="9272"/>
    <cellStyle name="Normal 10 8 3 5 2" xfId="9273"/>
    <cellStyle name="Normal 10 8 3 6" xfId="9274"/>
    <cellStyle name="Normal 10 8 3_Deal Price Analysis" xfId="9275"/>
    <cellStyle name="Normal 10 9" xfId="9276"/>
    <cellStyle name="Normal 10 9 2" xfId="9277"/>
    <cellStyle name="Normal 10 9 2 2" xfId="9278"/>
    <cellStyle name="Normal 10 9 2 2 2" xfId="9279"/>
    <cellStyle name="Normal 10 9 2 2 2 2" xfId="9280"/>
    <cellStyle name="Normal 10 9 2 2 3" xfId="9281"/>
    <cellStyle name="Normal 10 9 2 2_Deal Price Analysis" xfId="9282"/>
    <cellStyle name="Normal 10 9 2 3" xfId="9283"/>
    <cellStyle name="Normal 10 9 2 3 2" xfId="9284"/>
    <cellStyle name="Normal 10 9 2 3 2 2" xfId="9285"/>
    <cellStyle name="Normal 10 9 2 3 3" xfId="9286"/>
    <cellStyle name="Normal 10 9 2 3_Deal Price Analysis" xfId="9287"/>
    <cellStyle name="Normal 10 9 2 4" xfId="9288"/>
    <cellStyle name="Normal 10 9 2 4 2" xfId="9289"/>
    <cellStyle name="Normal 10 9 2 5" xfId="9290"/>
    <cellStyle name="Normal 10 9 2_Deal Price Analysis" xfId="9291"/>
    <cellStyle name="Normal 10 9 3" xfId="9292"/>
    <cellStyle name="Normal 10 9 3 2" xfId="9293"/>
    <cellStyle name="Normal 10 9 3 2 2" xfId="9294"/>
    <cellStyle name="Normal 10 9 3 3" xfId="9295"/>
    <cellStyle name="Normal 10 9 3_Deal Price Analysis" xfId="9296"/>
    <cellStyle name="Normal 10 9 4" xfId="9297"/>
    <cellStyle name="Normal 10 9 4 2" xfId="9298"/>
    <cellStyle name="Normal 10 9 4 2 2" xfId="9299"/>
    <cellStyle name="Normal 10 9 4 3" xfId="9300"/>
    <cellStyle name="Normal 10 9 4_Deal Price Analysis" xfId="9301"/>
    <cellStyle name="Normal 10 9 5" xfId="9302"/>
    <cellStyle name="Normal 10 9 5 2" xfId="9303"/>
    <cellStyle name="Normal 10 9 6" xfId="9304"/>
    <cellStyle name="Normal 10 9_Deal Price Analysis" xfId="9305"/>
    <cellStyle name="Normal 10_Deal Price Analysis" xfId="9306"/>
    <cellStyle name="Normal 100" xfId="9307"/>
    <cellStyle name="Normal 101" xfId="9308"/>
    <cellStyle name="Normal 102" xfId="9309"/>
    <cellStyle name="Normal 103" xfId="9310"/>
    <cellStyle name="Normal 104" xfId="9311"/>
    <cellStyle name="Normal 105" xfId="9312"/>
    <cellStyle name="Normal 106" xfId="9313"/>
    <cellStyle name="Normal 107" xfId="9314"/>
    <cellStyle name="Normal 108" xfId="9315"/>
    <cellStyle name="Normal 109" xfId="9316"/>
    <cellStyle name="Normal 11" xfId="9317"/>
    <cellStyle name="Normal 11 10" xfId="9318"/>
    <cellStyle name="Normal 11 10 2" xfId="9319"/>
    <cellStyle name="Normal 11 10 2 2" xfId="9320"/>
    <cellStyle name="Normal 11 10 2 2 2" xfId="9321"/>
    <cellStyle name="Normal 11 10 2 2 2 2" xfId="9322"/>
    <cellStyle name="Normal 11 10 2 2 3" xfId="9323"/>
    <cellStyle name="Normal 11 10 2 2_Deal Price Analysis" xfId="9324"/>
    <cellStyle name="Normal 11 10 2 3" xfId="9325"/>
    <cellStyle name="Normal 11 10 2 3 2" xfId="9326"/>
    <cellStyle name="Normal 11 10 2 3 2 2" xfId="9327"/>
    <cellStyle name="Normal 11 10 2 3 3" xfId="9328"/>
    <cellStyle name="Normal 11 10 2 3_Deal Price Analysis" xfId="9329"/>
    <cellStyle name="Normal 11 10 2 4" xfId="9330"/>
    <cellStyle name="Normal 11 10 2 4 2" xfId="9331"/>
    <cellStyle name="Normal 11 10 2 5" xfId="9332"/>
    <cellStyle name="Normal 11 10 2_Deal Price Analysis" xfId="9333"/>
    <cellStyle name="Normal 11 10 3" xfId="9334"/>
    <cellStyle name="Normal 11 10 3 2" xfId="9335"/>
    <cellStyle name="Normal 11 10 3 2 2" xfId="9336"/>
    <cellStyle name="Normal 11 10 3 3" xfId="9337"/>
    <cellStyle name="Normal 11 10 3_Deal Price Analysis" xfId="9338"/>
    <cellStyle name="Normal 11 10 4" xfId="9339"/>
    <cellStyle name="Normal 11 10 4 2" xfId="9340"/>
    <cellStyle name="Normal 11 10 4 2 2" xfId="9341"/>
    <cellStyle name="Normal 11 10 4 3" xfId="9342"/>
    <cellStyle name="Normal 11 10 4_Deal Price Analysis" xfId="9343"/>
    <cellStyle name="Normal 11 10 5" xfId="9344"/>
    <cellStyle name="Normal 11 10 5 2" xfId="9345"/>
    <cellStyle name="Normal 11 10 6" xfId="9346"/>
    <cellStyle name="Normal 11 10_Deal Price Analysis" xfId="9347"/>
    <cellStyle name="Normal 11 11" xfId="9348"/>
    <cellStyle name="Normal 11 11 2" xfId="9349"/>
    <cellStyle name="Normal 11 11 2 2" xfId="9350"/>
    <cellStyle name="Normal 11 11 2 2 2" xfId="9351"/>
    <cellStyle name="Normal 11 11 2 2 2 2" xfId="9352"/>
    <cellStyle name="Normal 11 11 2 2 3" xfId="9353"/>
    <cellStyle name="Normal 11 11 2 2_Deal Price Analysis" xfId="9354"/>
    <cellStyle name="Normal 11 11 2 3" xfId="9355"/>
    <cellStyle name="Normal 11 11 2 3 2" xfId="9356"/>
    <cellStyle name="Normal 11 11 2 3 2 2" xfId="9357"/>
    <cellStyle name="Normal 11 11 2 3 3" xfId="9358"/>
    <cellStyle name="Normal 11 11 2 3_Deal Price Analysis" xfId="9359"/>
    <cellStyle name="Normal 11 11 2 4" xfId="9360"/>
    <cellStyle name="Normal 11 11 2 4 2" xfId="9361"/>
    <cellStyle name="Normal 11 11 2 5" xfId="9362"/>
    <cellStyle name="Normal 11 11 2_Deal Price Analysis" xfId="9363"/>
    <cellStyle name="Normal 11 11 3" xfId="9364"/>
    <cellStyle name="Normal 11 11 3 2" xfId="9365"/>
    <cellStyle name="Normal 11 11 3 2 2" xfId="9366"/>
    <cellStyle name="Normal 11 11 3 3" xfId="9367"/>
    <cellStyle name="Normal 11 11 3_Deal Price Analysis" xfId="9368"/>
    <cellStyle name="Normal 11 11 4" xfId="9369"/>
    <cellStyle name="Normal 11 11 4 2" xfId="9370"/>
    <cellStyle name="Normal 11 11 4 2 2" xfId="9371"/>
    <cellStyle name="Normal 11 11 4 3" xfId="9372"/>
    <cellStyle name="Normal 11 11 4_Deal Price Analysis" xfId="9373"/>
    <cellStyle name="Normal 11 11 5" xfId="9374"/>
    <cellStyle name="Normal 11 11 5 2" xfId="9375"/>
    <cellStyle name="Normal 11 11 6" xfId="9376"/>
    <cellStyle name="Normal 11 11_Deal Price Analysis" xfId="9377"/>
    <cellStyle name="Normal 11 12" xfId="9378"/>
    <cellStyle name="Normal 11 13" xfId="9379"/>
    <cellStyle name="Normal 11 13 2" xfId="9380"/>
    <cellStyle name="Normal 11 13 2 2" xfId="9381"/>
    <cellStyle name="Normal 11 13 2 2 2" xfId="9382"/>
    <cellStyle name="Normal 11 13 2 3" xfId="9383"/>
    <cellStyle name="Normal 11 13 2_Deal Price Analysis" xfId="9384"/>
    <cellStyle name="Normal 11 13 3" xfId="9385"/>
    <cellStyle name="Normal 11 13 3 2" xfId="9386"/>
    <cellStyle name="Normal 11 13 3 2 2" xfId="9387"/>
    <cellStyle name="Normal 11 13 3 3" xfId="9388"/>
    <cellStyle name="Normal 11 13 3_Deal Price Analysis" xfId="9389"/>
    <cellStyle name="Normal 11 13 4" xfId="9390"/>
    <cellStyle name="Normal 11 13 4 2" xfId="9391"/>
    <cellStyle name="Normal 11 13 5" xfId="9392"/>
    <cellStyle name="Normal 11 13_Deal Price Analysis" xfId="9393"/>
    <cellStyle name="Normal 11 14" xfId="9394"/>
    <cellStyle name="Normal 11 14 2" xfId="9395"/>
    <cellStyle name="Normal 11 14 2 2" xfId="9396"/>
    <cellStyle name="Normal 11 14 3" xfId="9397"/>
    <cellStyle name="Normal 11 14_Deal Price Analysis" xfId="9398"/>
    <cellStyle name="Normal 11 15" xfId="9399"/>
    <cellStyle name="Normal 11 15 2" xfId="9400"/>
    <cellStyle name="Normal 11 15 2 2" xfId="9401"/>
    <cellStyle name="Normal 11 15 3" xfId="9402"/>
    <cellStyle name="Normal 11 15_Deal Price Analysis" xfId="9403"/>
    <cellStyle name="Normal 11 16" xfId="9404"/>
    <cellStyle name="Normal 11 16 2" xfId="9405"/>
    <cellStyle name="Normal 11 17" xfId="9406"/>
    <cellStyle name="Normal 11 18" xfId="9407"/>
    <cellStyle name="Normal 11 19" xfId="9408"/>
    <cellStyle name="Normal 11 2" xfId="9409"/>
    <cellStyle name="Normal 11 2 2" xfId="9410"/>
    <cellStyle name="Normal 11 2 2 2" xfId="9411"/>
    <cellStyle name="Normal 11 2 2 2 2" xfId="9412"/>
    <cellStyle name="Normal 11 2 2 2 2 2" xfId="9413"/>
    <cellStyle name="Normal 11 2 2 2 2 2 2" xfId="9414"/>
    <cellStyle name="Normal 11 2 2 2 2 2 2 2" xfId="9415"/>
    <cellStyle name="Normal 11 2 2 2 2 2 3" xfId="9416"/>
    <cellStyle name="Normal 11 2 2 2 2 2_Deal Price Analysis" xfId="9417"/>
    <cellStyle name="Normal 11 2 2 2 2 3" xfId="9418"/>
    <cellStyle name="Normal 11 2 2 2 2 3 2" xfId="9419"/>
    <cellStyle name="Normal 11 2 2 2 2 3 2 2" xfId="9420"/>
    <cellStyle name="Normal 11 2 2 2 2 3 3" xfId="9421"/>
    <cellStyle name="Normal 11 2 2 2 2 3_Deal Price Analysis" xfId="9422"/>
    <cellStyle name="Normal 11 2 2 2 2 4" xfId="9423"/>
    <cellStyle name="Normal 11 2 2 2 2 4 2" xfId="9424"/>
    <cellStyle name="Normal 11 2 2 2 2 5" xfId="9425"/>
    <cellStyle name="Normal 11 2 2 2 2_Deal Price Analysis" xfId="9426"/>
    <cellStyle name="Normal 11 2 2 2 3" xfId="9427"/>
    <cellStyle name="Normal 11 2 2 2 3 2" xfId="9428"/>
    <cellStyle name="Normal 11 2 2 2 3 2 2" xfId="9429"/>
    <cellStyle name="Normal 11 2 2 2 3 3" xfId="9430"/>
    <cellStyle name="Normal 11 2 2 2 3_Deal Price Analysis" xfId="9431"/>
    <cellStyle name="Normal 11 2 2 2 4" xfId="9432"/>
    <cellStyle name="Normal 11 2 2 2 4 2" xfId="9433"/>
    <cellStyle name="Normal 11 2 2 2 4 2 2" xfId="9434"/>
    <cellStyle name="Normal 11 2 2 2 4 3" xfId="9435"/>
    <cellStyle name="Normal 11 2 2 2 4_Deal Price Analysis" xfId="9436"/>
    <cellStyle name="Normal 11 2 2 2 5" xfId="9437"/>
    <cellStyle name="Normal 11 2 2 2 5 2" xfId="9438"/>
    <cellStyle name="Normal 11 2 2 2 6" xfId="9439"/>
    <cellStyle name="Normal 11 2 2 2_Deal Price Analysis" xfId="9440"/>
    <cellStyle name="Normal 11 2 2 3" xfId="9441"/>
    <cellStyle name="Normal 11 2 2 3 2" xfId="9442"/>
    <cellStyle name="Normal 11 2 2 3 2 2" xfId="9443"/>
    <cellStyle name="Normal 11 2 2 3 2 2 2" xfId="9444"/>
    <cellStyle name="Normal 11 2 2 3 2 2 2 2" xfId="9445"/>
    <cellStyle name="Normal 11 2 2 3 2 2 3" xfId="9446"/>
    <cellStyle name="Normal 11 2 2 3 2 2_Deal Price Analysis" xfId="9447"/>
    <cellStyle name="Normal 11 2 2 3 2 3" xfId="9448"/>
    <cellStyle name="Normal 11 2 2 3 2 3 2" xfId="9449"/>
    <cellStyle name="Normal 11 2 2 3 2 3 2 2" xfId="9450"/>
    <cellStyle name="Normal 11 2 2 3 2 3 3" xfId="9451"/>
    <cellStyle name="Normal 11 2 2 3 2 3_Deal Price Analysis" xfId="9452"/>
    <cellStyle name="Normal 11 2 2 3 2 4" xfId="9453"/>
    <cellStyle name="Normal 11 2 2 3 2 4 2" xfId="9454"/>
    <cellStyle name="Normal 11 2 2 3 2 5" xfId="9455"/>
    <cellStyle name="Normal 11 2 2 3 2_Deal Price Analysis" xfId="9456"/>
    <cellStyle name="Normal 11 2 2 3 3" xfId="9457"/>
    <cellStyle name="Normal 11 2 2 3 3 2" xfId="9458"/>
    <cellStyle name="Normal 11 2 2 3 3 2 2" xfId="9459"/>
    <cellStyle name="Normal 11 2 2 3 3 3" xfId="9460"/>
    <cellStyle name="Normal 11 2 2 3 3_Deal Price Analysis" xfId="9461"/>
    <cellStyle name="Normal 11 2 2 3 4" xfId="9462"/>
    <cellStyle name="Normal 11 2 2 3 4 2" xfId="9463"/>
    <cellStyle name="Normal 11 2 2 3 4 2 2" xfId="9464"/>
    <cellStyle name="Normal 11 2 2 3 4 3" xfId="9465"/>
    <cellStyle name="Normal 11 2 2 3 4_Deal Price Analysis" xfId="9466"/>
    <cellStyle name="Normal 11 2 2 3 5" xfId="9467"/>
    <cellStyle name="Normal 11 2 2 3 5 2" xfId="9468"/>
    <cellStyle name="Normal 11 2 2 3 6" xfId="9469"/>
    <cellStyle name="Normal 11 2 2 3_Deal Price Analysis" xfId="9470"/>
    <cellStyle name="Normal 11 2 2 4" xfId="9471"/>
    <cellStyle name="Normal 11 2 2 4 2" xfId="9472"/>
    <cellStyle name="Normal 11 2 2 4 2 2" xfId="9473"/>
    <cellStyle name="Normal 11 2 2 4 2 2 2" xfId="9474"/>
    <cellStyle name="Normal 11 2 2 4 2 3" xfId="9475"/>
    <cellStyle name="Normal 11 2 2 4 2_Deal Price Analysis" xfId="9476"/>
    <cellStyle name="Normal 11 2 2 4 3" xfId="9477"/>
    <cellStyle name="Normal 11 2 2 4 3 2" xfId="9478"/>
    <cellStyle name="Normal 11 2 2 4 3 2 2" xfId="9479"/>
    <cellStyle name="Normal 11 2 2 4 3 3" xfId="9480"/>
    <cellStyle name="Normal 11 2 2 4 3_Deal Price Analysis" xfId="9481"/>
    <cellStyle name="Normal 11 2 2 4 4" xfId="9482"/>
    <cellStyle name="Normal 11 2 2 4 4 2" xfId="9483"/>
    <cellStyle name="Normal 11 2 2 4 5" xfId="9484"/>
    <cellStyle name="Normal 11 2 2 4_Deal Price Analysis" xfId="9485"/>
    <cellStyle name="Normal 11 2 2 5" xfId="9486"/>
    <cellStyle name="Normal 11 2 2 5 2" xfId="9487"/>
    <cellStyle name="Normal 11 2 2 5 2 2" xfId="9488"/>
    <cellStyle name="Normal 11 2 2 5 3" xfId="9489"/>
    <cellStyle name="Normal 11 2 2 5_Deal Price Analysis" xfId="9490"/>
    <cellStyle name="Normal 11 2 2 6" xfId="9491"/>
    <cellStyle name="Normal 11 2 2 6 2" xfId="9492"/>
    <cellStyle name="Normal 11 2 2 6 2 2" xfId="9493"/>
    <cellStyle name="Normal 11 2 2 6 3" xfId="9494"/>
    <cellStyle name="Normal 11 2 2 6_Deal Price Analysis" xfId="9495"/>
    <cellStyle name="Normal 11 2 2 7" xfId="9496"/>
    <cellStyle name="Normal 11 2 2 7 2" xfId="9497"/>
    <cellStyle name="Normal 11 2 2 8" xfId="9498"/>
    <cellStyle name="Normal 11 2 2_Deal Price Analysis" xfId="9499"/>
    <cellStyle name="Normal 11 2 3" xfId="9500"/>
    <cellStyle name="Normal 11 2 3 2" xfId="9501"/>
    <cellStyle name="Normal 11 2 3 2 2" xfId="9502"/>
    <cellStyle name="Normal 11 2 3 2 2 2" xfId="9503"/>
    <cellStyle name="Normal 11 2 3 2 2 2 2" xfId="9504"/>
    <cellStyle name="Normal 11 2 3 2 2 3" xfId="9505"/>
    <cellStyle name="Normal 11 2 3 2 2_Deal Price Analysis" xfId="9506"/>
    <cellStyle name="Normal 11 2 3 2 3" xfId="9507"/>
    <cellStyle name="Normal 11 2 3 2 3 2" xfId="9508"/>
    <cellStyle name="Normal 11 2 3 2 3 2 2" xfId="9509"/>
    <cellStyle name="Normal 11 2 3 2 3 3" xfId="9510"/>
    <cellStyle name="Normal 11 2 3 2 3_Deal Price Analysis" xfId="9511"/>
    <cellStyle name="Normal 11 2 3 2 4" xfId="9512"/>
    <cellStyle name="Normal 11 2 3 2 4 2" xfId="9513"/>
    <cellStyle name="Normal 11 2 3 2 5" xfId="9514"/>
    <cellStyle name="Normal 11 2 3 2_Deal Price Analysis" xfId="9515"/>
    <cellStyle name="Normal 11 2 3 3" xfId="9516"/>
    <cellStyle name="Normal 11 2 3 3 2" xfId="9517"/>
    <cellStyle name="Normal 11 2 3 3 2 2" xfId="9518"/>
    <cellStyle name="Normal 11 2 3 3 3" xfId="9519"/>
    <cellStyle name="Normal 11 2 3 3_Deal Price Analysis" xfId="9520"/>
    <cellStyle name="Normal 11 2 3 4" xfId="9521"/>
    <cellStyle name="Normal 11 2 3 4 2" xfId="9522"/>
    <cellStyle name="Normal 11 2 3 4 2 2" xfId="9523"/>
    <cellStyle name="Normal 11 2 3 4 3" xfId="9524"/>
    <cellStyle name="Normal 11 2 3 4_Deal Price Analysis" xfId="9525"/>
    <cellStyle name="Normal 11 2 3 5" xfId="9526"/>
    <cellStyle name="Normal 11 2 3 5 2" xfId="9527"/>
    <cellStyle name="Normal 11 2 3 6" xfId="9528"/>
    <cellStyle name="Normal 11 2 3_Deal Price Analysis" xfId="9529"/>
    <cellStyle name="Normal 11 2 4" xfId="9530"/>
    <cellStyle name="Normal 11 2 4 2" xfId="9531"/>
    <cellStyle name="Normal 11 2 4 2 2" xfId="9532"/>
    <cellStyle name="Normal 11 2 4 2 2 2" xfId="9533"/>
    <cellStyle name="Normal 11 2 4 2 2 2 2" xfId="9534"/>
    <cellStyle name="Normal 11 2 4 2 2 3" xfId="9535"/>
    <cellStyle name="Normal 11 2 4 2 2_Deal Price Analysis" xfId="9536"/>
    <cellStyle name="Normal 11 2 4 2 3" xfId="9537"/>
    <cellStyle name="Normal 11 2 4 2 3 2" xfId="9538"/>
    <cellStyle name="Normal 11 2 4 2 3 2 2" xfId="9539"/>
    <cellStyle name="Normal 11 2 4 2 3 3" xfId="9540"/>
    <cellStyle name="Normal 11 2 4 2 3_Deal Price Analysis" xfId="9541"/>
    <cellStyle name="Normal 11 2 4 2 4" xfId="9542"/>
    <cellStyle name="Normal 11 2 4 2 4 2" xfId="9543"/>
    <cellStyle name="Normal 11 2 4 2 5" xfId="9544"/>
    <cellStyle name="Normal 11 2 4 2_Deal Price Analysis" xfId="9545"/>
    <cellStyle name="Normal 11 2 4 3" xfId="9546"/>
    <cellStyle name="Normal 11 2 4 3 2" xfId="9547"/>
    <cellStyle name="Normal 11 2 4 3 2 2" xfId="9548"/>
    <cellStyle name="Normal 11 2 4 3 3" xfId="9549"/>
    <cellStyle name="Normal 11 2 4 3_Deal Price Analysis" xfId="9550"/>
    <cellStyle name="Normal 11 2 4 4" xfId="9551"/>
    <cellStyle name="Normal 11 2 4 4 2" xfId="9552"/>
    <cellStyle name="Normal 11 2 4 4 2 2" xfId="9553"/>
    <cellStyle name="Normal 11 2 4 4 3" xfId="9554"/>
    <cellStyle name="Normal 11 2 4 4_Deal Price Analysis" xfId="9555"/>
    <cellStyle name="Normal 11 2 4 5" xfId="9556"/>
    <cellStyle name="Normal 11 2 4 5 2" xfId="9557"/>
    <cellStyle name="Normal 11 2 4 6" xfId="9558"/>
    <cellStyle name="Normal 11 2 4_Deal Price Analysis" xfId="9559"/>
    <cellStyle name="Normal 11 2 5" xfId="9560"/>
    <cellStyle name="Normal 11 2 5 2" xfId="9561"/>
    <cellStyle name="Normal 11 2 5 2 2" xfId="9562"/>
    <cellStyle name="Normal 11 2 5 2 2 2" xfId="9563"/>
    <cellStyle name="Normal 11 2 5 2 3" xfId="9564"/>
    <cellStyle name="Normal 11 2 5 2_Deal Price Analysis" xfId="9565"/>
    <cellStyle name="Normal 11 2 5 3" xfId="9566"/>
    <cellStyle name="Normal 11 2 5 3 2" xfId="9567"/>
    <cellStyle name="Normal 11 2 5 3 2 2" xfId="9568"/>
    <cellStyle name="Normal 11 2 5 3 3" xfId="9569"/>
    <cellStyle name="Normal 11 2 5 3_Deal Price Analysis" xfId="9570"/>
    <cellStyle name="Normal 11 2 5 4" xfId="9571"/>
    <cellStyle name="Normal 11 2 5 4 2" xfId="9572"/>
    <cellStyle name="Normal 11 2 5 5" xfId="9573"/>
    <cellStyle name="Normal 11 2 5_Deal Price Analysis" xfId="9574"/>
    <cellStyle name="Normal 11 2 6" xfId="9575"/>
    <cellStyle name="Normal 11 2 6 2" xfId="9576"/>
    <cellStyle name="Normal 11 2 6 2 2" xfId="9577"/>
    <cellStyle name="Normal 11 2 6 3" xfId="9578"/>
    <cellStyle name="Normal 11 2 6_Deal Price Analysis" xfId="9579"/>
    <cellStyle name="Normal 11 2 7" xfId="9580"/>
    <cellStyle name="Normal 11 2 7 2" xfId="9581"/>
    <cellStyle name="Normal 11 2 7 2 2" xfId="9582"/>
    <cellStyle name="Normal 11 2 7 3" xfId="9583"/>
    <cellStyle name="Normal 11 2 7_Deal Price Analysis" xfId="9584"/>
    <cellStyle name="Normal 11 2 8" xfId="9585"/>
    <cellStyle name="Normal 11 2 8 2" xfId="9586"/>
    <cellStyle name="Normal 11 2 9" xfId="9587"/>
    <cellStyle name="Normal 11 2_Deal Price Analysis" xfId="9588"/>
    <cellStyle name="Normal 11 20" xfId="9589"/>
    <cellStyle name="Normal 11 21" xfId="9590"/>
    <cellStyle name="Normal 11 22" xfId="9591"/>
    <cellStyle name="Normal 11 23" xfId="9592"/>
    <cellStyle name="Normal 11 3" xfId="9593"/>
    <cellStyle name="Normal 11 3 2" xfId="9594"/>
    <cellStyle name="Normal 11 3 2 2" xfId="9595"/>
    <cellStyle name="Normal 11 3 2 2 2" xfId="9596"/>
    <cellStyle name="Normal 11 3 2 2 2 2" xfId="9597"/>
    <cellStyle name="Normal 11 3 2 2 2 2 2" xfId="9598"/>
    <cellStyle name="Normal 11 3 2 2 2 2 2 2" xfId="9599"/>
    <cellStyle name="Normal 11 3 2 2 2 2 3" xfId="9600"/>
    <cellStyle name="Normal 11 3 2 2 2 2_Deal Price Analysis" xfId="9601"/>
    <cellStyle name="Normal 11 3 2 2 2 3" xfId="9602"/>
    <cellStyle name="Normal 11 3 2 2 2 3 2" xfId="9603"/>
    <cellStyle name="Normal 11 3 2 2 2 3 2 2" xfId="9604"/>
    <cellStyle name="Normal 11 3 2 2 2 3 3" xfId="9605"/>
    <cellStyle name="Normal 11 3 2 2 2 3_Deal Price Analysis" xfId="9606"/>
    <cellStyle name="Normal 11 3 2 2 2 4" xfId="9607"/>
    <cellStyle name="Normal 11 3 2 2 2 4 2" xfId="9608"/>
    <cellStyle name="Normal 11 3 2 2 2 5" xfId="9609"/>
    <cellStyle name="Normal 11 3 2 2 2_Deal Price Analysis" xfId="9610"/>
    <cellStyle name="Normal 11 3 2 2 3" xfId="9611"/>
    <cellStyle name="Normal 11 3 2 2 3 2" xfId="9612"/>
    <cellStyle name="Normal 11 3 2 2 3 2 2" xfId="9613"/>
    <cellStyle name="Normal 11 3 2 2 3 3" xfId="9614"/>
    <cellStyle name="Normal 11 3 2 2 3_Deal Price Analysis" xfId="9615"/>
    <cellStyle name="Normal 11 3 2 2 4" xfId="9616"/>
    <cellStyle name="Normal 11 3 2 2 4 2" xfId="9617"/>
    <cellStyle name="Normal 11 3 2 2 4 2 2" xfId="9618"/>
    <cellStyle name="Normal 11 3 2 2 4 3" xfId="9619"/>
    <cellStyle name="Normal 11 3 2 2 4_Deal Price Analysis" xfId="9620"/>
    <cellStyle name="Normal 11 3 2 2 5" xfId="9621"/>
    <cellStyle name="Normal 11 3 2 2 5 2" xfId="9622"/>
    <cellStyle name="Normal 11 3 2 2 6" xfId="9623"/>
    <cellStyle name="Normal 11 3 2 2_Deal Price Analysis" xfId="9624"/>
    <cellStyle name="Normal 11 3 2 3" xfId="9625"/>
    <cellStyle name="Normal 11 3 2 3 2" xfId="9626"/>
    <cellStyle name="Normal 11 3 2 3 2 2" xfId="9627"/>
    <cellStyle name="Normal 11 3 2 3 2 2 2" xfId="9628"/>
    <cellStyle name="Normal 11 3 2 3 2 2 2 2" xfId="9629"/>
    <cellStyle name="Normal 11 3 2 3 2 2 3" xfId="9630"/>
    <cellStyle name="Normal 11 3 2 3 2 2_Deal Price Analysis" xfId="9631"/>
    <cellStyle name="Normal 11 3 2 3 2 3" xfId="9632"/>
    <cellStyle name="Normal 11 3 2 3 2 3 2" xfId="9633"/>
    <cellStyle name="Normal 11 3 2 3 2 3 2 2" xfId="9634"/>
    <cellStyle name="Normal 11 3 2 3 2 3 3" xfId="9635"/>
    <cellStyle name="Normal 11 3 2 3 2 3_Deal Price Analysis" xfId="9636"/>
    <cellStyle name="Normal 11 3 2 3 2 4" xfId="9637"/>
    <cellStyle name="Normal 11 3 2 3 2 4 2" xfId="9638"/>
    <cellStyle name="Normal 11 3 2 3 2 5" xfId="9639"/>
    <cellStyle name="Normal 11 3 2 3 2_Deal Price Analysis" xfId="9640"/>
    <cellStyle name="Normal 11 3 2 3 3" xfId="9641"/>
    <cellStyle name="Normal 11 3 2 3 3 2" xfId="9642"/>
    <cellStyle name="Normal 11 3 2 3 3 2 2" xfId="9643"/>
    <cellStyle name="Normal 11 3 2 3 3 3" xfId="9644"/>
    <cellStyle name="Normal 11 3 2 3 3_Deal Price Analysis" xfId="9645"/>
    <cellStyle name="Normal 11 3 2 3 4" xfId="9646"/>
    <cellStyle name="Normal 11 3 2 3 4 2" xfId="9647"/>
    <cellStyle name="Normal 11 3 2 3 4 2 2" xfId="9648"/>
    <cellStyle name="Normal 11 3 2 3 4 3" xfId="9649"/>
    <cellStyle name="Normal 11 3 2 3 4_Deal Price Analysis" xfId="9650"/>
    <cellStyle name="Normal 11 3 2 3 5" xfId="9651"/>
    <cellStyle name="Normal 11 3 2 3 5 2" xfId="9652"/>
    <cellStyle name="Normal 11 3 2 3 6" xfId="9653"/>
    <cellStyle name="Normal 11 3 2 3_Deal Price Analysis" xfId="9654"/>
    <cellStyle name="Normal 11 3 2 4" xfId="9655"/>
    <cellStyle name="Normal 11 3 2 4 2" xfId="9656"/>
    <cellStyle name="Normal 11 3 2 4 2 2" xfId="9657"/>
    <cellStyle name="Normal 11 3 2 4 2 2 2" xfId="9658"/>
    <cellStyle name="Normal 11 3 2 4 2 3" xfId="9659"/>
    <cellStyle name="Normal 11 3 2 4 2_Deal Price Analysis" xfId="9660"/>
    <cellStyle name="Normal 11 3 2 4 3" xfId="9661"/>
    <cellStyle name="Normal 11 3 2 4 3 2" xfId="9662"/>
    <cellStyle name="Normal 11 3 2 4 3 2 2" xfId="9663"/>
    <cellStyle name="Normal 11 3 2 4 3 3" xfId="9664"/>
    <cellStyle name="Normal 11 3 2 4 3_Deal Price Analysis" xfId="9665"/>
    <cellStyle name="Normal 11 3 2 4 4" xfId="9666"/>
    <cellStyle name="Normal 11 3 2 4 4 2" xfId="9667"/>
    <cellStyle name="Normal 11 3 2 4 5" xfId="9668"/>
    <cellStyle name="Normal 11 3 2 4_Deal Price Analysis" xfId="9669"/>
    <cellStyle name="Normal 11 3 2 5" xfId="9670"/>
    <cellStyle name="Normal 11 3 2 5 2" xfId="9671"/>
    <cellStyle name="Normal 11 3 2 5 2 2" xfId="9672"/>
    <cellStyle name="Normal 11 3 2 5 3" xfId="9673"/>
    <cellStyle name="Normal 11 3 2 5_Deal Price Analysis" xfId="9674"/>
    <cellStyle name="Normal 11 3 2 6" xfId="9675"/>
    <cellStyle name="Normal 11 3 2 6 2" xfId="9676"/>
    <cellStyle name="Normal 11 3 2 6 2 2" xfId="9677"/>
    <cellStyle name="Normal 11 3 2 6 3" xfId="9678"/>
    <cellStyle name="Normal 11 3 2 6_Deal Price Analysis" xfId="9679"/>
    <cellStyle name="Normal 11 3 2 7" xfId="9680"/>
    <cellStyle name="Normal 11 3 2 7 2" xfId="9681"/>
    <cellStyle name="Normal 11 3 2 8" xfId="9682"/>
    <cellStyle name="Normal 11 3 2_Deal Price Analysis" xfId="9683"/>
    <cellStyle name="Normal 11 3 3" xfId="9684"/>
    <cellStyle name="Normal 11 3 3 2" xfId="9685"/>
    <cellStyle name="Normal 11 3 3 2 2" xfId="9686"/>
    <cellStyle name="Normal 11 3 3 2 2 2" xfId="9687"/>
    <cellStyle name="Normal 11 3 3 2 2 2 2" xfId="9688"/>
    <cellStyle name="Normal 11 3 3 2 2 3" xfId="9689"/>
    <cellStyle name="Normal 11 3 3 2 2_Deal Price Analysis" xfId="9690"/>
    <cellStyle name="Normal 11 3 3 2 3" xfId="9691"/>
    <cellStyle name="Normal 11 3 3 2 3 2" xfId="9692"/>
    <cellStyle name="Normal 11 3 3 2 3 2 2" xfId="9693"/>
    <cellStyle name="Normal 11 3 3 2 3 3" xfId="9694"/>
    <cellStyle name="Normal 11 3 3 2 3_Deal Price Analysis" xfId="9695"/>
    <cellStyle name="Normal 11 3 3 2 4" xfId="9696"/>
    <cellStyle name="Normal 11 3 3 2 4 2" xfId="9697"/>
    <cellStyle name="Normal 11 3 3 2 5" xfId="9698"/>
    <cellStyle name="Normal 11 3 3 2_Deal Price Analysis" xfId="9699"/>
    <cellStyle name="Normal 11 3 3 3" xfId="9700"/>
    <cellStyle name="Normal 11 3 3 3 2" xfId="9701"/>
    <cellStyle name="Normal 11 3 3 3 2 2" xfId="9702"/>
    <cellStyle name="Normal 11 3 3 3 3" xfId="9703"/>
    <cellStyle name="Normal 11 3 3 3_Deal Price Analysis" xfId="9704"/>
    <cellStyle name="Normal 11 3 3 4" xfId="9705"/>
    <cellStyle name="Normal 11 3 3 4 2" xfId="9706"/>
    <cellStyle name="Normal 11 3 3 4 2 2" xfId="9707"/>
    <cellStyle name="Normal 11 3 3 4 3" xfId="9708"/>
    <cellStyle name="Normal 11 3 3 4_Deal Price Analysis" xfId="9709"/>
    <cellStyle name="Normal 11 3 3 5" xfId="9710"/>
    <cellStyle name="Normal 11 3 3 5 2" xfId="9711"/>
    <cellStyle name="Normal 11 3 3 6" xfId="9712"/>
    <cellStyle name="Normal 11 3 3_Deal Price Analysis" xfId="9713"/>
    <cellStyle name="Normal 11 3 4" xfId="9714"/>
    <cellStyle name="Normal 11 3 4 2" xfId="9715"/>
    <cellStyle name="Normal 11 3 4 2 2" xfId="9716"/>
    <cellStyle name="Normal 11 3 4 2 2 2" xfId="9717"/>
    <cellStyle name="Normal 11 3 4 2 2 2 2" xfId="9718"/>
    <cellStyle name="Normal 11 3 4 2 2 3" xfId="9719"/>
    <cellStyle name="Normal 11 3 4 2 2_Deal Price Analysis" xfId="9720"/>
    <cellStyle name="Normal 11 3 4 2 3" xfId="9721"/>
    <cellStyle name="Normal 11 3 4 2 3 2" xfId="9722"/>
    <cellStyle name="Normal 11 3 4 2 3 2 2" xfId="9723"/>
    <cellStyle name="Normal 11 3 4 2 3 3" xfId="9724"/>
    <cellStyle name="Normal 11 3 4 2 3_Deal Price Analysis" xfId="9725"/>
    <cellStyle name="Normal 11 3 4 2 4" xfId="9726"/>
    <cellStyle name="Normal 11 3 4 2 4 2" xfId="9727"/>
    <cellStyle name="Normal 11 3 4 2 5" xfId="9728"/>
    <cellStyle name="Normal 11 3 4 2_Deal Price Analysis" xfId="9729"/>
    <cellStyle name="Normal 11 3 4 3" xfId="9730"/>
    <cellStyle name="Normal 11 3 4 3 2" xfId="9731"/>
    <cellStyle name="Normal 11 3 4 3 2 2" xfId="9732"/>
    <cellStyle name="Normal 11 3 4 3 3" xfId="9733"/>
    <cellStyle name="Normal 11 3 4 3_Deal Price Analysis" xfId="9734"/>
    <cellStyle name="Normal 11 3 4 4" xfId="9735"/>
    <cellStyle name="Normal 11 3 4 4 2" xfId="9736"/>
    <cellStyle name="Normal 11 3 4 4 2 2" xfId="9737"/>
    <cellStyle name="Normal 11 3 4 4 3" xfId="9738"/>
    <cellStyle name="Normal 11 3 4 4_Deal Price Analysis" xfId="9739"/>
    <cellStyle name="Normal 11 3 4 5" xfId="9740"/>
    <cellStyle name="Normal 11 3 4 5 2" xfId="9741"/>
    <cellStyle name="Normal 11 3 4 6" xfId="9742"/>
    <cellStyle name="Normal 11 3 4_Deal Price Analysis" xfId="9743"/>
    <cellStyle name="Normal 11 3 5" xfId="9744"/>
    <cellStyle name="Normal 11 3 5 2" xfId="9745"/>
    <cellStyle name="Normal 11 3 5 2 2" xfId="9746"/>
    <cellStyle name="Normal 11 3 5 2 2 2" xfId="9747"/>
    <cellStyle name="Normal 11 3 5 2 3" xfId="9748"/>
    <cellStyle name="Normal 11 3 5 2_Deal Price Analysis" xfId="9749"/>
    <cellStyle name="Normal 11 3 5 3" xfId="9750"/>
    <cellStyle name="Normal 11 3 5 3 2" xfId="9751"/>
    <cellStyle name="Normal 11 3 5 3 2 2" xfId="9752"/>
    <cellStyle name="Normal 11 3 5 3 3" xfId="9753"/>
    <cellStyle name="Normal 11 3 5 3_Deal Price Analysis" xfId="9754"/>
    <cellStyle name="Normal 11 3 5 4" xfId="9755"/>
    <cellStyle name="Normal 11 3 5 4 2" xfId="9756"/>
    <cellStyle name="Normal 11 3 5 5" xfId="9757"/>
    <cellStyle name="Normal 11 3 5_Deal Price Analysis" xfId="9758"/>
    <cellStyle name="Normal 11 3 6" xfId="9759"/>
    <cellStyle name="Normal 11 3 6 2" xfId="9760"/>
    <cellStyle name="Normal 11 3 6 2 2" xfId="9761"/>
    <cellStyle name="Normal 11 3 6 3" xfId="9762"/>
    <cellStyle name="Normal 11 3 6_Deal Price Analysis" xfId="9763"/>
    <cellStyle name="Normal 11 3 7" xfId="9764"/>
    <cellStyle name="Normal 11 3 7 2" xfId="9765"/>
    <cellStyle name="Normal 11 3 7 2 2" xfId="9766"/>
    <cellStyle name="Normal 11 3 7 3" xfId="9767"/>
    <cellStyle name="Normal 11 3 7_Deal Price Analysis" xfId="9768"/>
    <cellStyle name="Normal 11 3 8" xfId="9769"/>
    <cellStyle name="Normal 11 3 8 2" xfId="9770"/>
    <cellStyle name="Normal 11 3 9" xfId="9771"/>
    <cellStyle name="Normal 11 3_Deal Price Analysis" xfId="9772"/>
    <cellStyle name="Normal 11 4" xfId="9773"/>
    <cellStyle name="Normal 11 4 2" xfId="9774"/>
    <cellStyle name="Normal 11 4 2 2" xfId="9775"/>
    <cellStyle name="Normal 11 4 2 2 2" xfId="9776"/>
    <cellStyle name="Normal 11 4 2 2 2 2" xfId="9777"/>
    <cellStyle name="Normal 11 4 2 2 2 2 2" xfId="9778"/>
    <cellStyle name="Normal 11 4 2 2 2 2 2 2" xfId="9779"/>
    <cellStyle name="Normal 11 4 2 2 2 2 3" xfId="9780"/>
    <cellStyle name="Normal 11 4 2 2 2 2_Deal Price Analysis" xfId="9781"/>
    <cellStyle name="Normal 11 4 2 2 2 3" xfId="9782"/>
    <cellStyle name="Normal 11 4 2 2 2 3 2" xfId="9783"/>
    <cellStyle name="Normal 11 4 2 2 2 3 2 2" xfId="9784"/>
    <cellStyle name="Normal 11 4 2 2 2 3 3" xfId="9785"/>
    <cellStyle name="Normal 11 4 2 2 2 3_Deal Price Analysis" xfId="9786"/>
    <cellStyle name="Normal 11 4 2 2 2 4" xfId="9787"/>
    <cellStyle name="Normal 11 4 2 2 2 4 2" xfId="9788"/>
    <cellStyle name="Normal 11 4 2 2 2 5" xfId="9789"/>
    <cellStyle name="Normal 11 4 2 2 2_Deal Price Analysis" xfId="9790"/>
    <cellStyle name="Normal 11 4 2 2 3" xfId="9791"/>
    <cellStyle name="Normal 11 4 2 2 3 2" xfId="9792"/>
    <cellStyle name="Normal 11 4 2 2 3 2 2" xfId="9793"/>
    <cellStyle name="Normal 11 4 2 2 3 3" xfId="9794"/>
    <cellStyle name="Normal 11 4 2 2 3_Deal Price Analysis" xfId="9795"/>
    <cellStyle name="Normal 11 4 2 2 4" xfId="9796"/>
    <cellStyle name="Normal 11 4 2 2 4 2" xfId="9797"/>
    <cellStyle name="Normal 11 4 2 2 4 2 2" xfId="9798"/>
    <cellStyle name="Normal 11 4 2 2 4 3" xfId="9799"/>
    <cellStyle name="Normal 11 4 2 2 4_Deal Price Analysis" xfId="9800"/>
    <cellStyle name="Normal 11 4 2 2 5" xfId="9801"/>
    <cellStyle name="Normal 11 4 2 2 5 2" xfId="9802"/>
    <cellStyle name="Normal 11 4 2 2 6" xfId="9803"/>
    <cellStyle name="Normal 11 4 2 2_Deal Price Analysis" xfId="9804"/>
    <cellStyle name="Normal 11 4 2 3" xfId="9805"/>
    <cellStyle name="Normal 11 4 2 3 2" xfId="9806"/>
    <cellStyle name="Normal 11 4 2 3 2 2" xfId="9807"/>
    <cellStyle name="Normal 11 4 2 3 2 2 2" xfId="9808"/>
    <cellStyle name="Normal 11 4 2 3 2 2 2 2" xfId="9809"/>
    <cellStyle name="Normal 11 4 2 3 2 2 3" xfId="9810"/>
    <cellStyle name="Normal 11 4 2 3 2 2_Deal Price Analysis" xfId="9811"/>
    <cellStyle name="Normal 11 4 2 3 2 3" xfId="9812"/>
    <cellStyle name="Normal 11 4 2 3 2 3 2" xfId="9813"/>
    <cellStyle name="Normal 11 4 2 3 2 3 2 2" xfId="9814"/>
    <cellStyle name="Normal 11 4 2 3 2 3 3" xfId="9815"/>
    <cellStyle name="Normal 11 4 2 3 2 3_Deal Price Analysis" xfId="9816"/>
    <cellStyle name="Normal 11 4 2 3 2 4" xfId="9817"/>
    <cellStyle name="Normal 11 4 2 3 2 4 2" xfId="9818"/>
    <cellStyle name="Normal 11 4 2 3 2 5" xfId="9819"/>
    <cellStyle name="Normal 11 4 2 3 2_Deal Price Analysis" xfId="9820"/>
    <cellStyle name="Normal 11 4 2 3 3" xfId="9821"/>
    <cellStyle name="Normal 11 4 2 3 3 2" xfId="9822"/>
    <cellStyle name="Normal 11 4 2 3 3 2 2" xfId="9823"/>
    <cellStyle name="Normal 11 4 2 3 3 3" xfId="9824"/>
    <cellStyle name="Normal 11 4 2 3 3_Deal Price Analysis" xfId="9825"/>
    <cellStyle name="Normal 11 4 2 3 4" xfId="9826"/>
    <cellStyle name="Normal 11 4 2 3 4 2" xfId="9827"/>
    <cellStyle name="Normal 11 4 2 3 4 2 2" xfId="9828"/>
    <cellStyle name="Normal 11 4 2 3 4 3" xfId="9829"/>
    <cellStyle name="Normal 11 4 2 3 4_Deal Price Analysis" xfId="9830"/>
    <cellStyle name="Normal 11 4 2 3 5" xfId="9831"/>
    <cellStyle name="Normal 11 4 2 3 5 2" xfId="9832"/>
    <cellStyle name="Normal 11 4 2 3 6" xfId="9833"/>
    <cellStyle name="Normal 11 4 2 3_Deal Price Analysis" xfId="9834"/>
    <cellStyle name="Normal 11 4 2 4" xfId="9835"/>
    <cellStyle name="Normal 11 4 2 4 2" xfId="9836"/>
    <cellStyle name="Normal 11 4 2 4 2 2" xfId="9837"/>
    <cellStyle name="Normal 11 4 2 4 2 2 2" xfId="9838"/>
    <cellStyle name="Normal 11 4 2 4 2 3" xfId="9839"/>
    <cellStyle name="Normal 11 4 2 4 2_Deal Price Analysis" xfId="9840"/>
    <cellStyle name="Normal 11 4 2 4 3" xfId="9841"/>
    <cellStyle name="Normal 11 4 2 4 3 2" xfId="9842"/>
    <cellStyle name="Normal 11 4 2 4 3 2 2" xfId="9843"/>
    <cellStyle name="Normal 11 4 2 4 3 3" xfId="9844"/>
    <cellStyle name="Normal 11 4 2 4 3_Deal Price Analysis" xfId="9845"/>
    <cellStyle name="Normal 11 4 2 4 4" xfId="9846"/>
    <cellStyle name="Normal 11 4 2 4 4 2" xfId="9847"/>
    <cellStyle name="Normal 11 4 2 4 5" xfId="9848"/>
    <cellStyle name="Normal 11 4 2 4_Deal Price Analysis" xfId="9849"/>
    <cellStyle name="Normal 11 4 2 5" xfId="9850"/>
    <cellStyle name="Normal 11 4 2 5 2" xfId="9851"/>
    <cellStyle name="Normal 11 4 2 5 2 2" xfId="9852"/>
    <cellStyle name="Normal 11 4 2 5 3" xfId="9853"/>
    <cellStyle name="Normal 11 4 2 5_Deal Price Analysis" xfId="9854"/>
    <cellStyle name="Normal 11 4 2 6" xfId="9855"/>
    <cellStyle name="Normal 11 4 2 6 2" xfId="9856"/>
    <cellStyle name="Normal 11 4 2 6 2 2" xfId="9857"/>
    <cellStyle name="Normal 11 4 2 6 3" xfId="9858"/>
    <cellStyle name="Normal 11 4 2 6_Deal Price Analysis" xfId="9859"/>
    <cellStyle name="Normal 11 4 2 7" xfId="9860"/>
    <cellStyle name="Normal 11 4 2 7 2" xfId="9861"/>
    <cellStyle name="Normal 11 4 2 8" xfId="9862"/>
    <cellStyle name="Normal 11 4 2_Deal Price Analysis" xfId="9863"/>
    <cellStyle name="Normal 11 4 3" xfId="9864"/>
    <cellStyle name="Normal 11 4 3 2" xfId="9865"/>
    <cellStyle name="Normal 11 4 3 2 2" xfId="9866"/>
    <cellStyle name="Normal 11 4 3 2 2 2" xfId="9867"/>
    <cellStyle name="Normal 11 4 3 2 2 2 2" xfId="9868"/>
    <cellStyle name="Normal 11 4 3 2 2 3" xfId="9869"/>
    <cellStyle name="Normal 11 4 3 2 2_Deal Price Analysis" xfId="9870"/>
    <cellStyle name="Normal 11 4 3 2 3" xfId="9871"/>
    <cellStyle name="Normal 11 4 3 2 3 2" xfId="9872"/>
    <cellStyle name="Normal 11 4 3 2 3 2 2" xfId="9873"/>
    <cellStyle name="Normal 11 4 3 2 3 3" xfId="9874"/>
    <cellStyle name="Normal 11 4 3 2 3_Deal Price Analysis" xfId="9875"/>
    <cellStyle name="Normal 11 4 3 2 4" xfId="9876"/>
    <cellStyle name="Normal 11 4 3 2 4 2" xfId="9877"/>
    <cellStyle name="Normal 11 4 3 2 5" xfId="9878"/>
    <cellStyle name="Normal 11 4 3 2_Deal Price Analysis" xfId="9879"/>
    <cellStyle name="Normal 11 4 3 3" xfId="9880"/>
    <cellStyle name="Normal 11 4 3 3 2" xfId="9881"/>
    <cellStyle name="Normal 11 4 3 3 2 2" xfId="9882"/>
    <cellStyle name="Normal 11 4 3 3 3" xfId="9883"/>
    <cellStyle name="Normal 11 4 3 3_Deal Price Analysis" xfId="9884"/>
    <cellStyle name="Normal 11 4 3 4" xfId="9885"/>
    <cellStyle name="Normal 11 4 3 4 2" xfId="9886"/>
    <cellStyle name="Normal 11 4 3 4 2 2" xfId="9887"/>
    <cellStyle name="Normal 11 4 3 4 3" xfId="9888"/>
    <cellStyle name="Normal 11 4 3 4_Deal Price Analysis" xfId="9889"/>
    <cellStyle name="Normal 11 4 3 5" xfId="9890"/>
    <cellStyle name="Normal 11 4 3 5 2" xfId="9891"/>
    <cellStyle name="Normal 11 4 3 6" xfId="9892"/>
    <cellStyle name="Normal 11 4 3_Deal Price Analysis" xfId="9893"/>
    <cellStyle name="Normal 11 4 4" xfId="9894"/>
    <cellStyle name="Normal 11 4 4 2" xfId="9895"/>
    <cellStyle name="Normal 11 4 4 2 2" xfId="9896"/>
    <cellStyle name="Normal 11 4 4 2 2 2" xfId="9897"/>
    <cellStyle name="Normal 11 4 4 2 2 2 2" xfId="9898"/>
    <cellStyle name="Normal 11 4 4 2 2 3" xfId="9899"/>
    <cellStyle name="Normal 11 4 4 2 2_Deal Price Analysis" xfId="9900"/>
    <cellStyle name="Normal 11 4 4 2 3" xfId="9901"/>
    <cellStyle name="Normal 11 4 4 2 3 2" xfId="9902"/>
    <cellStyle name="Normal 11 4 4 2 3 2 2" xfId="9903"/>
    <cellStyle name="Normal 11 4 4 2 3 3" xfId="9904"/>
    <cellStyle name="Normal 11 4 4 2 3_Deal Price Analysis" xfId="9905"/>
    <cellStyle name="Normal 11 4 4 2 4" xfId="9906"/>
    <cellStyle name="Normal 11 4 4 2 4 2" xfId="9907"/>
    <cellStyle name="Normal 11 4 4 2 5" xfId="9908"/>
    <cellStyle name="Normal 11 4 4 2_Deal Price Analysis" xfId="9909"/>
    <cellStyle name="Normal 11 4 4 3" xfId="9910"/>
    <cellStyle name="Normal 11 4 4 3 2" xfId="9911"/>
    <cellStyle name="Normal 11 4 4 3 2 2" xfId="9912"/>
    <cellStyle name="Normal 11 4 4 3 3" xfId="9913"/>
    <cellStyle name="Normal 11 4 4 3_Deal Price Analysis" xfId="9914"/>
    <cellStyle name="Normal 11 4 4 4" xfId="9915"/>
    <cellStyle name="Normal 11 4 4 4 2" xfId="9916"/>
    <cellStyle name="Normal 11 4 4 4 2 2" xfId="9917"/>
    <cellStyle name="Normal 11 4 4 4 3" xfId="9918"/>
    <cellStyle name="Normal 11 4 4 4_Deal Price Analysis" xfId="9919"/>
    <cellStyle name="Normal 11 4 4 5" xfId="9920"/>
    <cellStyle name="Normal 11 4 4 5 2" xfId="9921"/>
    <cellStyle name="Normal 11 4 4 6" xfId="9922"/>
    <cellStyle name="Normal 11 4 4_Deal Price Analysis" xfId="9923"/>
    <cellStyle name="Normal 11 4 5" xfId="9924"/>
    <cellStyle name="Normal 11 4 5 2" xfId="9925"/>
    <cellStyle name="Normal 11 4 5 2 2" xfId="9926"/>
    <cellStyle name="Normal 11 4 5 2 2 2" xfId="9927"/>
    <cellStyle name="Normal 11 4 5 2 3" xfId="9928"/>
    <cellStyle name="Normal 11 4 5 2_Deal Price Analysis" xfId="9929"/>
    <cellStyle name="Normal 11 4 5 3" xfId="9930"/>
    <cellStyle name="Normal 11 4 5 3 2" xfId="9931"/>
    <cellStyle name="Normal 11 4 5 3 2 2" xfId="9932"/>
    <cellStyle name="Normal 11 4 5 3 3" xfId="9933"/>
    <cellStyle name="Normal 11 4 5 3_Deal Price Analysis" xfId="9934"/>
    <cellStyle name="Normal 11 4 5 4" xfId="9935"/>
    <cellStyle name="Normal 11 4 5 4 2" xfId="9936"/>
    <cellStyle name="Normal 11 4 5 5" xfId="9937"/>
    <cellStyle name="Normal 11 4 5_Deal Price Analysis" xfId="9938"/>
    <cellStyle name="Normal 11 4 6" xfId="9939"/>
    <cellStyle name="Normal 11 4 6 2" xfId="9940"/>
    <cellStyle name="Normal 11 4 6 2 2" xfId="9941"/>
    <cellStyle name="Normal 11 4 6 3" xfId="9942"/>
    <cellStyle name="Normal 11 4 6_Deal Price Analysis" xfId="9943"/>
    <cellStyle name="Normal 11 4 7" xfId="9944"/>
    <cellStyle name="Normal 11 4 7 2" xfId="9945"/>
    <cellStyle name="Normal 11 4 7 2 2" xfId="9946"/>
    <cellStyle name="Normal 11 4 7 3" xfId="9947"/>
    <cellStyle name="Normal 11 4 7_Deal Price Analysis" xfId="9948"/>
    <cellStyle name="Normal 11 4 8" xfId="9949"/>
    <cellStyle name="Normal 11 4 8 2" xfId="9950"/>
    <cellStyle name="Normal 11 4 9" xfId="9951"/>
    <cellStyle name="Normal 11 4_Deal Price Analysis" xfId="9952"/>
    <cellStyle name="Normal 11 5" xfId="9953"/>
    <cellStyle name="Normal 11 5 2" xfId="9954"/>
    <cellStyle name="Normal 11 5 2 2" xfId="9955"/>
    <cellStyle name="Normal 11 5 2 2 2" xfId="9956"/>
    <cellStyle name="Normal 11 5 2 2 2 2" xfId="9957"/>
    <cellStyle name="Normal 11 5 2 2 2 2 2" xfId="9958"/>
    <cellStyle name="Normal 11 5 2 2 2 2 2 2" xfId="9959"/>
    <cellStyle name="Normal 11 5 2 2 2 2 3" xfId="9960"/>
    <cellStyle name="Normal 11 5 2 2 2 2_Deal Price Analysis" xfId="9961"/>
    <cellStyle name="Normal 11 5 2 2 2 3" xfId="9962"/>
    <cellStyle name="Normal 11 5 2 2 2 3 2" xfId="9963"/>
    <cellStyle name="Normal 11 5 2 2 2 3 2 2" xfId="9964"/>
    <cellStyle name="Normal 11 5 2 2 2 3 3" xfId="9965"/>
    <cellStyle name="Normal 11 5 2 2 2 3_Deal Price Analysis" xfId="9966"/>
    <cellStyle name="Normal 11 5 2 2 2 4" xfId="9967"/>
    <cellStyle name="Normal 11 5 2 2 2 4 2" xfId="9968"/>
    <cellStyle name="Normal 11 5 2 2 2 5" xfId="9969"/>
    <cellStyle name="Normal 11 5 2 2 2_Deal Price Analysis" xfId="9970"/>
    <cellStyle name="Normal 11 5 2 2 3" xfId="9971"/>
    <cellStyle name="Normal 11 5 2 2 3 2" xfId="9972"/>
    <cellStyle name="Normal 11 5 2 2 3 2 2" xfId="9973"/>
    <cellStyle name="Normal 11 5 2 2 3 3" xfId="9974"/>
    <cellStyle name="Normal 11 5 2 2 3_Deal Price Analysis" xfId="9975"/>
    <cellStyle name="Normal 11 5 2 2 4" xfId="9976"/>
    <cellStyle name="Normal 11 5 2 2 4 2" xfId="9977"/>
    <cellStyle name="Normal 11 5 2 2 4 2 2" xfId="9978"/>
    <cellStyle name="Normal 11 5 2 2 4 3" xfId="9979"/>
    <cellStyle name="Normal 11 5 2 2 4_Deal Price Analysis" xfId="9980"/>
    <cellStyle name="Normal 11 5 2 2 5" xfId="9981"/>
    <cellStyle name="Normal 11 5 2 2 5 2" xfId="9982"/>
    <cellStyle name="Normal 11 5 2 2 6" xfId="9983"/>
    <cellStyle name="Normal 11 5 2 2_Deal Price Analysis" xfId="9984"/>
    <cellStyle name="Normal 11 5 2 3" xfId="9985"/>
    <cellStyle name="Normal 11 5 2 3 2" xfId="9986"/>
    <cellStyle name="Normal 11 5 2 3 2 2" xfId="9987"/>
    <cellStyle name="Normal 11 5 2 3 2 2 2" xfId="9988"/>
    <cellStyle name="Normal 11 5 2 3 2 2 2 2" xfId="9989"/>
    <cellStyle name="Normal 11 5 2 3 2 2 3" xfId="9990"/>
    <cellStyle name="Normal 11 5 2 3 2 2_Deal Price Analysis" xfId="9991"/>
    <cellStyle name="Normal 11 5 2 3 2 3" xfId="9992"/>
    <cellStyle name="Normal 11 5 2 3 2 3 2" xfId="9993"/>
    <cellStyle name="Normal 11 5 2 3 2 3 2 2" xfId="9994"/>
    <cellStyle name="Normal 11 5 2 3 2 3 3" xfId="9995"/>
    <cellStyle name="Normal 11 5 2 3 2 3_Deal Price Analysis" xfId="9996"/>
    <cellStyle name="Normal 11 5 2 3 2 4" xfId="9997"/>
    <cellStyle name="Normal 11 5 2 3 2 4 2" xfId="9998"/>
    <cellStyle name="Normal 11 5 2 3 2 5" xfId="9999"/>
    <cellStyle name="Normal 11 5 2 3 2_Deal Price Analysis" xfId="10000"/>
    <cellStyle name="Normal 11 5 2 3 3" xfId="10001"/>
    <cellStyle name="Normal 11 5 2 3 3 2" xfId="10002"/>
    <cellStyle name="Normal 11 5 2 3 3 2 2" xfId="10003"/>
    <cellStyle name="Normal 11 5 2 3 3 3" xfId="10004"/>
    <cellStyle name="Normal 11 5 2 3 3_Deal Price Analysis" xfId="10005"/>
    <cellStyle name="Normal 11 5 2 3 4" xfId="10006"/>
    <cellStyle name="Normal 11 5 2 3 4 2" xfId="10007"/>
    <cellStyle name="Normal 11 5 2 3 4 2 2" xfId="10008"/>
    <cellStyle name="Normal 11 5 2 3 4 3" xfId="10009"/>
    <cellStyle name="Normal 11 5 2 3 4_Deal Price Analysis" xfId="10010"/>
    <cellStyle name="Normal 11 5 2 3 5" xfId="10011"/>
    <cellStyle name="Normal 11 5 2 3 5 2" xfId="10012"/>
    <cellStyle name="Normal 11 5 2 3 6" xfId="10013"/>
    <cellStyle name="Normal 11 5 2 3_Deal Price Analysis" xfId="10014"/>
    <cellStyle name="Normal 11 5 2 4" xfId="10015"/>
    <cellStyle name="Normal 11 5 2 4 2" xfId="10016"/>
    <cellStyle name="Normal 11 5 2 4 2 2" xfId="10017"/>
    <cellStyle name="Normal 11 5 2 4 2 2 2" xfId="10018"/>
    <cellStyle name="Normal 11 5 2 4 2 3" xfId="10019"/>
    <cellStyle name="Normal 11 5 2 4 2_Deal Price Analysis" xfId="10020"/>
    <cellStyle name="Normal 11 5 2 4 3" xfId="10021"/>
    <cellStyle name="Normal 11 5 2 4 3 2" xfId="10022"/>
    <cellStyle name="Normal 11 5 2 4 3 2 2" xfId="10023"/>
    <cellStyle name="Normal 11 5 2 4 3 3" xfId="10024"/>
    <cellStyle name="Normal 11 5 2 4 3_Deal Price Analysis" xfId="10025"/>
    <cellStyle name="Normal 11 5 2 4 4" xfId="10026"/>
    <cellStyle name="Normal 11 5 2 4 4 2" xfId="10027"/>
    <cellStyle name="Normal 11 5 2 4 5" xfId="10028"/>
    <cellStyle name="Normal 11 5 2 4_Deal Price Analysis" xfId="10029"/>
    <cellStyle name="Normal 11 5 2 5" xfId="10030"/>
    <cellStyle name="Normal 11 5 2 5 2" xfId="10031"/>
    <cellStyle name="Normal 11 5 2 5 2 2" xfId="10032"/>
    <cellStyle name="Normal 11 5 2 5 3" xfId="10033"/>
    <cellStyle name="Normal 11 5 2 5_Deal Price Analysis" xfId="10034"/>
    <cellStyle name="Normal 11 5 2 6" xfId="10035"/>
    <cellStyle name="Normal 11 5 2 6 2" xfId="10036"/>
    <cellStyle name="Normal 11 5 2 6 2 2" xfId="10037"/>
    <cellStyle name="Normal 11 5 2 6 3" xfId="10038"/>
    <cellStyle name="Normal 11 5 2 6_Deal Price Analysis" xfId="10039"/>
    <cellStyle name="Normal 11 5 2 7" xfId="10040"/>
    <cellStyle name="Normal 11 5 2 7 2" xfId="10041"/>
    <cellStyle name="Normal 11 5 2 8" xfId="10042"/>
    <cellStyle name="Normal 11 5 2_Deal Price Analysis" xfId="10043"/>
    <cellStyle name="Normal 11 5 3" xfId="10044"/>
    <cellStyle name="Normal 11 5 3 2" xfId="10045"/>
    <cellStyle name="Normal 11 5 3 2 2" xfId="10046"/>
    <cellStyle name="Normal 11 5 3 2 2 2" xfId="10047"/>
    <cellStyle name="Normal 11 5 3 2 2 2 2" xfId="10048"/>
    <cellStyle name="Normal 11 5 3 2 2 3" xfId="10049"/>
    <cellStyle name="Normal 11 5 3 2 2_Deal Price Analysis" xfId="10050"/>
    <cellStyle name="Normal 11 5 3 2 3" xfId="10051"/>
    <cellStyle name="Normal 11 5 3 2 3 2" xfId="10052"/>
    <cellStyle name="Normal 11 5 3 2 3 2 2" xfId="10053"/>
    <cellStyle name="Normal 11 5 3 2 3 3" xfId="10054"/>
    <cellStyle name="Normal 11 5 3 2 3_Deal Price Analysis" xfId="10055"/>
    <cellStyle name="Normal 11 5 3 2 4" xfId="10056"/>
    <cellStyle name="Normal 11 5 3 2 4 2" xfId="10057"/>
    <cellStyle name="Normal 11 5 3 2 5" xfId="10058"/>
    <cellStyle name="Normal 11 5 3 2_Deal Price Analysis" xfId="10059"/>
    <cellStyle name="Normal 11 5 3 3" xfId="10060"/>
    <cellStyle name="Normal 11 5 3 3 2" xfId="10061"/>
    <cellStyle name="Normal 11 5 3 3 2 2" xfId="10062"/>
    <cellStyle name="Normal 11 5 3 3 3" xfId="10063"/>
    <cellStyle name="Normal 11 5 3 3_Deal Price Analysis" xfId="10064"/>
    <cellStyle name="Normal 11 5 3 4" xfId="10065"/>
    <cellStyle name="Normal 11 5 3 4 2" xfId="10066"/>
    <cellStyle name="Normal 11 5 3 4 2 2" xfId="10067"/>
    <cellStyle name="Normal 11 5 3 4 3" xfId="10068"/>
    <cellStyle name="Normal 11 5 3 4_Deal Price Analysis" xfId="10069"/>
    <cellStyle name="Normal 11 5 3 5" xfId="10070"/>
    <cellStyle name="Normal 11 5 3 5 2" xfId="10071"/>
    <cellStyle name="Normal 11 5 3 6" xfId="10072"/>
    <cellStyle name="Normal 11 5 3_Deal Price Analysis" xfId="10073"/>
    <cellStyle name="Normal 11 5 4" xfId="10074"/>
    <cellStyle name="Normal 11 5 4 2" xfId="10075"/>
    <cellStyle name="Normal 11 5 4 2 2" xfId="10076"/>
    <cellStyle name="Normal 11 5 4 2 2 2" xfId="10077"/>
    <cellStyle name="Normal 11 5 4 2 2 2 2" xfId="10078"/>
    <cellStyle name="Normal 11 5 4 2 2 3" xfId="10079"/>
    <cellStyle name="Normal 11 5 4 2 2_Deal Price Analysis" xfId="10080"/>
    <cellStyle name="Normal 11 5 4 2 3" xfId="10081"/>
    <cellStyle name="Normal 11 5 4 2 3 2" xfId="10082"/>
    <cellStyle name="Normal 11 5 4 2 3 2 2" xfId="10083"/>
    <cellStyle name="Normal 11 5 4 2 3 3" xfId="10084"/>
    <cellStyle name="Normal 11 5 4 2 3_Deal Price Analysis" xfId="10085"/>
    <cellStyle name="Normal 11 5 4 2 4" xfId="10086"/>
    <cellStyle name="Normal 11 5 4 2 4 2" xfId="10087"/>
    <cellStyle name="Normal 11 5 4 2 5" xfId="10088"/>
    <cellStyle name="Normal 11 5 4 2_Deal Price Analysis" xfId="10089"/>
    <cellStyle name="Normal 11 5 4 3" xfId="10090"/>
    <cellStyle name="Normal 11 5 4 3 2" xfId="10091"/>
    <cellStyle name="Normal 11 5 4 3 2 2" xfId="10092"/>
    <cellStyle name="Normal 11 5 4 3 3" xfId="10093"/>
    <cellStyle name="Normal 11 5 4 3_Deal Price Analysis" xfId="10094"/>
    <cellStyle name="Normal 11 5 4 4" xfId="10095"/>
    <cellStyle name="Normal 11 5 4 4 2" xfId="10096"/>
    <cellStyle name="Normal 11 5 4 4 2 2" xfId="10097"/>
    <cellStyle name="Normal 11 5 4 4 3" xfId="10098"/>
    <cellStyle name="Normal 11 5 4 4_Deal Price Analysis" xfId="10099"/>
    <cellStyle name="Normal 11 5 4 5" xfId="10100"/>
    <cellStyle name="Normal 11 5 4 5 2" xfId="10101"/>
    <cellStyle name="Normal 11 5 4 6" xfId="10102"/>
    <cellStyle name="Normal 11 5 4_Deal Price Analysis" xfId="10103"/>
    <cellStyle name="Normal 11 5 5" xfId="10104"/>
    <cellStyle name="Normal 11 5 5 2" xfId="10105"/>
    <cellStyle name="Normal 11 5 5 2 2" xfId="10106"/>
    <cellStyle name="Normal 11 5 5 2 2 2" xfId="10107"/>
    <cellStyle name="Normal 11 5 5 2 3" xfId="10108"/>
    <cellStyle name="Normal 11 5 5 2_Deal Price Analysis" xfId="10109"/>
    <cellStyle name="Normal 11 5 5 3" xfId="10110"/>
    <cellStyle name="Normal 11 5 5 3 2" xfId="10111"/>
    <cellStyle name="Normal 11 5 5 3 2 2" xfId="10112"/>
    <cellStyle name="Normal 11 5 5 3 3" xfId="10113"/>
    <cellStyle name="Normal 11 5 5 3_Deal Price Analysis" xfId="10114"/>
    <cellStyle name="Normal 11 5 5 4" xfId="10115"/>
    <cellStyle name="Normal 11 5 5 4 2" xfId="10116"/>
    <cellStyle name="Normal 11 5 5 5" xfId="10117"/>
    <cellStyle name="Normal 11 5 5_Deal Price Analysis" xfId="10118"/>
    <cellStyle name="Normal 11 5 6" xfId="10119"/>
    <cellStyle name="Normal 11 5 6 2" xfId="10120"/>
    <cellStyle name="Normal 11 5 6 2 2" xfId="10121"/>
    <cellStyle name="Normal 11 5 6 3" xfId="10122"/>
    <cellStyle name="Normal 11 5 6_Deal Price Analysis" xfId="10123"/>
    <cellStyle name="Normal 11 5 7" xfId="10124"/>
    <cellStyle name="Normal 11 5 7 2" xfId="10125"/>
    <cellStyle name="Normal 11 5 7 2 2" xfId="10126"/>
    <cellStyle name="Normal 11 5 7 3" xfId="10127"/>
    <cellStyle name="Normal 11 5 7_Deal Price Analysis" xfId="10128"/>
    <cellStyle name="Normal 11 5 8" xfId="10129"/>
    <cellStyle name="Normal 11 5 8 2" xfId="10130"/>
    <cellStyle name="Normal 11 5 9" xfId="10131"/>
    <cellStyle name="Normal 11 5_Deal Price Analysis" xfId="10132"/>
    <cellStyle name="Normal 11 6" xfId="10133"/>
    <cellStyle name="Normal 11 6 2" xfId="10134"/>
    <cellStyle name="Normal 11 6 2 2" xfId="10135"/>
    <cellStyle name="Normal 11 6 2 2 2" xfId="10136"/>
    <cellStyle name="Normal 11 6 2 2 2 2" xfId="10137"/>
    <cellStyle name="Normal 11 6 2 2 2 2 2" xfId="10138"/>
    <cellStyle name="Normal 11 6 2 2 2 2 2 2" xfId="10139"/>
    <cellStyle name="Normal 11 6 2 2 2 2 3" xfId="10140"/>
    <cellStyle name="Normal 11 6 2 2 2 2_Deal Price Analysis" xfId="10141"/>
    <cellStyle name="Normal 11 6 2 2 2 3" xfId="10142"/>
    <cellStyle name="Normal 11 6 2 2 2 3 2" xfId="10143"/>
    <cellStyle name="Normal 11 6 2 2 2 3 2 2" xfId="10144"/>
    <cellStyle name="Normal 11 6 2 2 2 3 3" xfId="10145"/>
    <cellStyle name="Normal 11 6 2 2 2 3_Deal Price Analysis" xfId="10146"/>
    <cellStyle name="Normal 11 6 2 2 2 4" xfId="10147"/>
    <cellStyle name="Normal 11 6 2 2 2 4 2" xfId="10148"/>
    <cellStyle name="Normal 11 6 2 2 2 5" xfId="10149"/>
    <cellStyle name="Normal 11 6 2 2 2_Deal Price Analysis" xfId="10150"/>
    <cellStyle name="Normal 11 6 2 2 3" xfId="10151"/>
    <cellStyle name="Normal 11 6 2 2 3 2" xfId="10152"/>
    <cellStyle name="Normal 11 6 2 2 3 2 2" xfId="10153"/>
    <cellStyle name="Normal 11 6 2 2 3 3" xfId="10154"/>
    <cellStyle name="Normal 11 6 2 2 3_Deal Price Analysis" xfId="10155"/>
    <cellStyle name="Normal 11 6 2 2 4" xfId="10156"/>
    <cellStyle name="Normal 11 6 2 2 4 2" xfId="10157"/>
    <cellStyle name="Normal 11 6 2 2 4 2 2" xfId="10158"/>
    <cellStyle name="Normal 11 6 2 2 4 3" xfId="10159"/>
    <cellStyle name="Normal 11 6 2 2 4_Deal Price Analysis" xfId="10160"/>
    <cellStyle name="Normal 11 6 2 2 5" xfId="10161"/>
    <cellStyle name="Normal 11 6 2 2 5 2" xfId="10162"/>
    <cellStyle name="Normal 11 6 2 2 6" xfId="10163"/>
    <cellStyle name="Normal 11 6 2 2_Deal Price Analysis" xfId="10164"/>
    <cellStyle name="Normal 11 6 2 3" xfId="10165"/>
    <cellStyle name="Normal 11 6 2 3 2" xfId="10166"/>
    <cellStyle name="Normal 11 6 2 3 2 2" xfId="10167"/>
    <cellStyle name="Normal 11 6 2 3 2 2 2" xfId="10168"/>
    <cellStyle name="Normal 11 6 2 3 2 2 2 2" xfId="10169"/>
    <cellStyle name="Normal 11 6 2 3 2 2 3" xfId="10170"/>
    <cellStyle name="Normal 11 6 2 3 2 2_Deal Price Analysis" xfId="10171"/>
    <cellStyle name="Normal 11 6 2 3 2 3" xfId="10172"/>
    <cellStyle name="Normal 11 6 2 3 2 3 2" xfId="10173"/>
    <cellStyle name="Normal 11 6 2 3 2 3 2 2" xfId="10174"/>
    <cellStyle name="Normal 11 6 2 3 2 3 3" xfId="10175"/>
    <cellStyle name="Normal 11 6 2 3 2 3_Deal Price Analysis" xfId="10176"/>
    <cellStyle name="Normal 11 6 2 3 2 4" xfId="10177"/>
    <cellStyle name="Normal 11 6 2 3 2 4 2" xfId="10178"/>
    <cellStyle name="Normal 11 6 2 3 2 5" xfId="10179"/>
    <cellStyle name="Normal 11 6 2 3 2_Deal Price Analysis" xfId="10180"/>
    <cellStyle name="Normal 11 6 2 3 3" xfId="10181"/>
    <cellStyle name="Normal 11 6 2 3 3 2" xfId="10182"/>
    <cellStyle name="Normal 11 6 2 3 3 2 2" xfId="10183"/>
    <cellStyle name="Normal 11 6 2 3 3 3" xfId="10184"/>
    <cellStyle name="Normal 11 6 2 3 3_Deal Price Analysis" xfId="10185"/>
    <cellStyle name="Normal 11 6 2 3 4" xfId="10186"/>
    <cellStyle name="Normal 11 6 2 3 4 2" xfId="10187"/>
    <cellStyle name="Normal 11 6 2 3 4 2 2" xfId="10188"/>
    <cellStyle name="Normal 11 6 2 3 4 3" xfId="10189"/>
    <cellStyle name="Normal 11 6 2 3 4_Deal Price Analysis" xfId="10190"/>
    <cellStyle name="Normal 11 6 2 3 5" xfId="10191"/>
    <cellStyle name="Normal 11 6 2 3 5 2" xfId="10192"/>
    <cellStyle name="Normal 11 6 2 3 6" xfId="10193"/>
    <cellStyle name="Normal 11 6 2 3_Deal Price Analysis" xfId="10194"/>
    <cellStyle name="Normal 11 6 2 4" xfId="10195"/>
    <cellStyle name="Normal 11 6 2 4 2" xfId="10196"/>
    <cellStyle name="Normal 11 6 2 4 2 2" xfId="10197"/>
    <cellStyle name="Normal 11 6 2 4 2 2 2" xfId="10198"/>
    <cellStyle name="Normal 11 6 2 4 2 3" xfId="10199"/>
    <cellStyle name="Normal 11 6 2 4 2_Deal Price Analysis" xfId="10200"/>
    <cellStyle name="Normal 11 6 2 4 3" xfId="10201"/>
    <cellStyle name="Normal 11 6 2 4 3 2" xfId="10202"/>
    <cellStyle name="Normal 11 6 2 4 3 2 2" xfId="10203"/>
    <cellStyle name="Normal 11 6 2 4 3 3" xfId="10204"/>
    <cellStyle name="Normal 11 6 2 4 3_Deal Price Analysis" xfId="10205"/>
    <cellStyle name="Normal 11 6 2 4 4" xfId="10206"/>
    <cellStyle name="Normal 11 6 2 4 4 2" xfId="10207"/>
    <cellStyle name="Normal 11 6 2 4 5" xfId="10208"/>
    <cellStyle name="Normal 11 6 2 4_Deal Price Analysis" xfId="10209"/>
    <cellStyle name="Normal 11 6 2 5" xfId="10210"/>
    <cellStyle name="Normal 11 6 2 5 2" xfId="10211"/>
    <cellStyle name="Normal 11 6 2 5 2 2" xfId="10212"/>
    <cellStyle name="Normal 11 6 2 5 3" xfId="10213"/>
    <cellStyle name="Normal 11 6 2 5_Deal Price Analysis" xfId="10214"/>
    <cellStyle name="Normal 11 6 2 6" xfId="10215"/>
    <cellStyle name="Normal 11 6 2 6 2" xfId="10216"/>
    <cellStyle name="Normal 11 6 2 6 2 2" xfId="10217"/>
    <cellStyle name="Normal 11 6 2 6 3" xfId="10218"/>
    <cellStyle name="Normal 11 6 2 6_Deal Price Analysis" xfId="10219"/>
    <cellStyle name="Normal 11 6 2 7" xfId="10220"/>
    <cellStyle name="Normal 11 6 2 7 2" xfId="10221"/>
    <cellStyle name="Normal 11 6 2 8" xfId="10222"/>
    <cellStyle name="Normal 11 6 2_Deal Price Analysis" xfId="10223"/>
    <cellStyle name="Normal 11 6 3" xfId="10224"/>
    <cellStyle name="Normal 11 6 3 2" xfId="10225"/>
    <cellStyle name="Normal 11 6 3 2 2" xfId="10226"/>
    <cellStyle name="Normal 11 6 3 2 2 2" xfId="10227"/>
    <cellStyle name="Normal 11 6 3 2 2 2 2" xfId="10228"/>
    <cellStyle name="Normal 11 6 3 2 2 3" xfId="10229"/>
    <cellStyle name="Normal 11 6 3 2 2_Deal Price Analysis" xfId="10230"/>
    <cellStyle name="Normal 11 6 3 2 3" xfId="10231"/>
    <cellStyle name="Normal 11 6 3 2 3 2" xfId="10232"/>
    <cellStyle name="Normal 11 6 3 2 3 2 2" xfId="10233"/>
    <cellStyle name="Normal 11 6 3 2 3 3" xfId="10234"/>
    <cellStyle name="Normal 11 6 3 2 3_Deal Price Analysis" xfId="10235"/>
    <cellStyle name="Normal 11 6 3 2 4" xfId="10236"/>
    <cellStyle name="Normal 11 6 3 2 4 2" xfId="10237"/>
    <cellStyle name="Normal 11 6 3 2 5" xfId="10238"/>
    <cellStyle name="Normal 11 6 3 2_Deal Price Analysis" xfId="10239"/>
    <cellStyle name="Normal 11 6 3 3" xfId="10240"/>
    <cellStyle name="Normal 11 6 3 3 2" xfId="10241"/>
    <cellStyle name="Normal 11 6 3 3 2 2" xfId="10242"/>
    <cellStyle name="Normal 11 6 3 3 3" xfId="10243"/>
    <cellStyle name="Normal 11 6 3 3_Deal Price Analysis" xfId="10244"/>
    <cellStyle name="Normal 11 6 3 4" xfId="10245"/>
    <cellStyle name="Normal 11 6 3 4 2" xfId="10246"/>
    <cellStyle name="Normal 11 6 3 4 2 2" xfId="10247"/>
    <cellStyle name="Normal 11 6 3 4 3" xfId="10248"/>
    <cellStyle name="Normal 11 6 3 4_Deal Price Analysis" xfId="10249"/>
    <cellStyle name="Normal 11 6 3 5" xfId="10250"/>
    <cellStyle name="Normal 11 6 3 5 2" xfId="10251"/>
    <cellStyle name="Normal 11 6 3 6" xfId="10252"/>
    <cellStyle name="Normal 11 6 3_Deal Price Analysis" xfId="10253"/>
    <cellStyle name="Normal 11 6 4" xfId="10254"/>
    <cellStyle name="Normal 11 6 4 2" xfId="10255"/>
    <cellStyle name="Normal 11 6 4 2 2" xfId="10256"/>
    <cellStyle name="Normal 11 6 4 2 2 2" xfId="10257"/>
    <cellStyle name="Normal 11 6 4 2 2 2 2" xfId="10258"/>
    <cellStyle name="Normal 11 6 4 2 2 3" xfId="10259"/>
    <cellStyle name="Normal 11 6 4 2 2_Deal Price Analysis" xfId="10260"/>
    <cellStyle name="Normal 11 6 4 2 3" xfId="10261"/>
    <cellStyle name="Normal 11 6 4 2 3 2" xfId="10262"/>
    <cellStyle name="Normal 11 6 4 2 3 2 2" xfId="10263"/>
    <cellStyle name="Normal 11 6 4 2 3 3" xfId="10264"/>
    <cellStyle name="Normal 11 6 4 2 3_Deal Price Analysis" xfId="10265"/>
    <cellStyle name="Normal 11 6 4 2 4" xfId="10266"/>
    <cellStyle name="Normal 11 6 4 2 4 2" xfId="10267"/>
    <cellStyle name="Normal 11 6 4 2 5" xfId="10268"/>
    <cellStyle name="Normal 11 6 4 2_Deal Price Analysis" xfId="10269"/>
    <cellStyle name="Normal 11 6 4 3" xfId="10270"/>
    <cellStyle name="Normal 11 6 4 3 2" xfId="10271"/>
    <cellStyle name="Normal 11 6 4 3 2 2" xfId="10272"/>
    <cellStyle name="Normal 11 6 4 3 3" xfId="10273"/>
    <cellStyle name="Normal 11 6 4 3_Deal Price Analysis" xfId="10274"/>
    <cellStyle name="Normal 11 6 4 4" xfId="10275"/>
    <cellStyle name="Normal 11 6 4 4 2" xfId="10276"/>
    <cellStyle name="Normal 11 6 4 4 2 2" xfId="10277"/>
    <cellStyle name="Normal 11 6 4 4 3" xfId="10278"/>
    <cellStyle name="Normal 11 6 4 4_Deal Price Analysis" xfId="10279"/>
    <cellStyle name="Normal 11 6 4 5" xfId="10280"/>
    <cellStyle name="Normal 11 6 4 5 2" xfId="10281"/>
    <cellStyle name="Normal 11 6 4 6" xfId="10282"/>
    <cellStyle name="Normal 11 6 4_Deal Price Analysis" xfId="10283"/>
    <cellStyle name="Normal 11 6 5" xfId="10284"/>
    <cellStyle name="Normal 11 6 5 2" xfId="10285"/>
    <cellStyle name="Normal 11 6 5 2 2" xfId="10286"/>
    <cellStyle name="Normal 11 6 5 2 2 2" xfId="10287"/>
    <cellStyle name="Normal 11 6 5 2 3" xfId="10288"/>
    <cellStyle name="Normal 11 6 5 2_Deal Price Analysis" xfId="10289"/>
    <cellStyle name="Normal 11 6 5 3" xfId="10290"/>
    <cellStyle name="Normal 11 6 5 3 2" xfId="10291"/>
    <cellStyle name="Normal 11 6 5 3 2 2" xfId="10292"/>
    <cellStyle name="Normal 11 6 5 3 3" xfId="10293"/>
    <cellStyle name="Normal 11 6 5 3_Deal Price Analysis" xfId="10294"/>
    <cellStyle name="Normal 11 6 5 4" xfId="10295"/>
    <cellStyle name="Normal 11 6 5 4 2" xfId="10296"/>
    <cellStyle name="Normal 11 6 5 5" xfId="10297"/>
    <cellStyle name="Normal 11 6 5_Deal Price Analysis" xfId="10298"/>
    <cellStyle name="Normal 11 6 6" xfId="10299"/>
    <cellStyle name="Normal 11 6 6 2" xfId="10300"/>
    <cellStyle name="Normal 11 6 6 2 2" xfId="10301"/>
    <cellStyle name="Normal 11 6 6 3" xfId="10302"/>
    <cellStyle name="Normal 11 6 6_Deal Price Analysis" xfId="10303"/>
    <cellStyle name="Normal 11 6 7" xfId="10304"/>
    <cellStyle name="Normal 11 6 7 2" xfId="10305"/>
    <cellStyle name="Normal 11 6 7 2 2" xfId="10306"/>
    <cellStyle name="Normal 11 6 7 3" xfId="10307"/>
    <cellStyle name="Normal 11 6 7_Deal Price Analysis" xfId="10308"/>
    <cellStyle name="Normal 11 6 8" xfId="10309"/>
    <cellStyle name="Normal 11 6 8 2" xfId="10310"/>
    <cellStyle name="Normal 11 6 9" xfId="10311"/>
    <cellStyle name="Normal 11 6_Deal Price Analysis" xfId="10312"/>
    <cellStyle name="Normal 11 7" xfId="10313"/>
    <cellStyle name="Normal 11 7 2" xfId="10314"/>
    <cellStyle name="Normal 11 7 2 2" xfId="10315"/>
    <cellStyle name="Normal 11 7 2 2 2" xfId="10316"/>
    <cellStyle name="Normal 11 7 2 2 2 2" xfId="10317"/>
    <cellStyle name="Normal 11 7 2 2 2 2 2" xfId="10318"/>
    <cellStyle name="Normal 11 7 2 2 2 3" xfId="10319"/>
    <cellStyle name="Normal 11 7 2 2 2_Deal Price Analysis" xfId="10320"/>
    <cellStyle name="Normal 11 7 2 2 3" xfId="10321"/>
    <cellStyle name="Normal 11 7 2 2 3 2" xfId="10322"/>
    <cellStyle name="Normal 11 7 2 2 3 2 2" xfId="10323"/>
    <cellStyle name="Normal 11 7 2 2 3 3" xfId="10324"/>
    <cellStyle name="Normal 11 7 2 2 3_Deal Price Analysis" xfId="10325"/>
    <cellStyle name="Normal 11 7 2 2 4" xfId="10326"/>
    <cellStyle name="Normal 11 7 2 2 4 2" xfId="10327"/>
    <cellStyle name="Normal 11 7 2 2 5" xfId="10328"/>
    <cellStyle name="Normal 11 7 2 2_Deal Price Analysis" xfId="10329"/>
    <cellStyle name="Normal 11 7 2 3" xfId="10330"/>
    <cellStyle name="Normal 11 7 2 3 2" xfId="10331"/>
    <cellStyle name="Normal 11 7 2 3 2 2" xfId="10332"/>
    <cellStyle name="Normal 11 7 2 3 3" xfId="10333"/>
    <cellStyle name="Normal 11 7 2 3_Deal Price Analysis" xfId="10334"/>
    <cellStyle name="Normal 11 7 2 4" xfId="10335"/>
    <cellStyle name="Normal 11 7 2 4 2" xfId="10336"/>
    <cellStyle name="Normal 11 7 2 4 2 2" xfId="10337"/>
    <cellStyle name="Normal 11 7 2 4 3" xfId="10338"/>
    <cellStyle name="Normal 11 7 2 4_Deal Price Analysis" xfId="10339"/>
    <cellStyle name="Normal 11 7 2 5" xfId="10340"/>
    <cellStyle name="Normal 11 7 2 5 2" xfId="10341"/>
    <cellStyle name="Normal 11 7 2 6" xfId="10342"/>
    <cellStyle name="Normal 11 7 2_Deal Price Analysis" xfId="10343"/>
    <cellStyle name="Normal 11 7 3" xfId="10344"/>
    <cellStyle name="Normal 11 7 3 2" xfId="10345"/>
    <cellStyle name="Normal 11 7 3 2 2" xfId="10346"/>
    <cellStyle name="Normal 11 7 3 2 2 2" xfId="10347"/>
    <cellStyle name="Normal 11 7 3 2 2 2 2" xfId="10348"/>
    <cellStyle name="Normal 11 7 3 2 2 3" xfId="10349"/>
    <cellStyle name="Normal 11 7 3 2 2_Deal Price Analysis" xfId="10350"/>
    <cellStyle name="Normal 11 7 3 2 3" xfId="10351"/>
    <cellStyle name="Normal 11 7 3 2 3 2" xfId="10352"/>
    <cellStyle name="Normal 11 7 3 2 3 2 2" xfId="10353"/>
    <cellStyle name="Normal 11 7 3 2 3 3" xfId="10354"/>
    <cellStyle name="Normal 11 7 3 2 3_Deal Price Analysis" xfId="10355"/>
    <cellStyle name="Normal 11 7 3 2 4" xfId="10356"/>
    <cellStyle name="Normal 11 7 3 2 4 2" xfId="10357"/>
    <cellStyle name="Normal 11 7 3 2 5" xfId="10358"/>
    <cellStyle name="Normal 11 7 3 2_Deal Price Analysis" xfId="10359"/>
    <cellStyle name="Normal 11 7 3 3" xfId="10360"/>
    <cellStyle name="Normal 11 7 3 3 2" xfId="10361"/>
    <cellStyle name="Normal 11 7 3 3 2 2" xfId="10362"/>
    <cellStyle name="Normal 11 7 3 3 3" xfId="10363"/>
    <cellStyle name="Normal 11 7 3 3_Deal Price Analysis" xfId="10364"/>
    <cellStyle name="Normal 11 7 3 4" xfId="10365"/>
    <cellStyle name="Normal 11 7 3 4 2" xfId="10366"/>
    <cellStyle name="Normal 11 7 3 4 2 2" xfId="10367"/>
    <cellStyle name="Normal 11 7 3 4 3" xfId="10368"/>
    <cellStyle name="Normal 11 7 3 4_Deal Price Analysis" xfId="10369"/>
    <cellStyle name="Normal 11 7 3 5" xfId="10370"/>
    <cellStyle name="Normal 11 7 3 5 2" xfId="10371"/>
    <cellStyle name="Normal 11 7 3 6" xfId="10372"/>
    <cellStyle name="Normal 11 7 3_Deal Price Analysis" xfId="10373"/>
    <cellStyle name="Normal 11 7 4" xfId="10374"/>
    <cellStyle name="Normal 11 7 4 2" xfId="10375"/>
    <cellStyle name="Normal 11 7 4 2 2" xfId="10376"/>
    <cellStyle name="Normal 11 7 4 2 2 2" xfId="10377"/>
    <cellStyle name="Normal 11 7 4 2 3" xfId="10378"/>
    <cellStyle name="Normal 11 7 4 2_Deal Price Analysis" xfId="10379"/>
    <cellStyle name="Normal 11 7 4 3" xfId="10380"/>
    <cellStyle name="Normal 11 7 4 3 2" xfId="10381"/>
    <cellStyle name="Normal 11 7 4 3 2 2" xfId="10382"/>
    <cellStyle name="Normal 11 7 4 3 3" xfId="10383"/>
    <cellStyle name="Normal 11 7 4 3_Deal Price Analysis" xfId="10384"/>
    <cellStyle name="Normal 11 7 4 4" xfId="10385"/>
    <cellStyle name="Normal 11 7 4 4 2" xfId="10386"/>
    <cellStyle name="Normal 11 7 4 5" xfId="10387"/>
    <cellStyle name="Normal 11 7 4_Deal Price Analysis" xfId="10388"/>
    <cellStyle name="Normal 11 7 5" xfId="10389"/>
    <cellStyle name="Normal 11 7 5 2" xfId="10390"/>
    <cellStyle name="Normal 11 7 5 2 2" xfId="10391"/>
    <cellStyle name="Normal 11 7 5 3" xfId="10392"/>
    <cellStyle name="Normal 11 7 5_Deal Price Analysis" xfId="10393"/>
    <cellStyle name="Normal 11 7 6" xfId="10394"/>
    <cellStyle name="Normal 11 7 6 2" xfId="10395"/>
    <cellStyle name="Normal 11 7 6 2 2" xfId="10396"/>
    <cellStyle name="Normal 11 7 6 3" xfId="10397"/>
    <cellStyle name="Normal 11 7 6_Deal Price Analysis" xfId="10398"/>
    <cellStyle name="Normal 11 7 7" xfId="10399"/>
    <cellStyle name="Normal 11 7 7 2" xfId="10400"/>
    <cellStyle name="Normal 11 7 8" xfId="10401"/>
    <cellStyle name="Normal 11 7_Deal Price Analysis" xfId="10402"/>
    <cellStyle name="Normal 11 8" xfId="10403"/>
    <cellStyle name="Normal 11 8 2" xfId="10404"/>
    <cellStyle name="Normal 11 8 2 2" xfId="10405"/>
    <cellStyle name="Normal 11 8 2 2 2" xfId="10406"/>
    <cellStyle name="Normal 11 8 2 2 2 2" xfId="10407"/>
    <cellStyle name="Normal 11 8 2 2 2 2 2" xfId="10408"/>
    <cellStyle name="Normal 11 8 2 2 2 3" xfId="10409"/>
    <cellStyle name="Normal 11 8 2 2 2_Deal Price Analysis" xfId="10410"/>
    <cellStyle name="Normal 11 8 2 2 3" xfId="10411"/>
    <cellStyle name="Normal 11 8 2 2 3 2" xfId="10412"/>
    <cellStyle name="Normal 11 8 2 2 3 2 2" xfId="10413"/>
    <cellStyle name="Normal 11 8 2 2 3 3" xfId="10414"/>
    <cellStyle name="Normal 11 8 2 2 3_Deal Price Analysis" xfId="10415"/>
    <cellStyle name="Normal 11 8 2 2 4" xfId="10416"/>
    <cellStyle name="Normal 11 8 2 2 4 2" xfId="10417"/>
    <cellStyle name="Normal 11 8 2 2 5" xfId="10418"/>
    <cellStyle name="Normal 11 8 2 2_Deal Price Analysis" xfId="10419"/>
    <cellStyle name="Normal 11 8 2 3" xfId="10420"/>
    <cellStyle name="Normal 11 8 2 3 2" xfId="10421"/>
    <cellStyle name="Normal 11 8 2 3 2 2" xfId="10422"/>
    <cellStyle name="Normal 11 8 2 3 3" xfId="10423"/>
    <cellStyle name="Normal 11 8 2 3_Deal Price Analysis" xfId="10424"/>
    <cellStyle name="Normal 11 8 2 4" xfId="10425"/>
    <cellStyle name="Normal 11 8 2 4 2" xfId="10426"/>
    <cellStyle name="Normal 11 8 2 4 2 2" xfId="10427"/>
    <cellStyle name="Normal 11 8 2 4 3" xfId="10428"/>
    <cellStyle name="Normal 11 8 2 4_Deal Price Analysis" xfId="10429"/>
    <cellStyle name="Normal 11 8 2 5" xfId="10430"/>
    <cellStyle name="Normal 11 8 2 5 2" xfId="10431"/>
    <cellStyle name="Normal 11 8 2 6" xfId="10432"/>
    <cellStyle name="Normal 11 8 2_Deal Price Analysis" xfId="10433"/>
    <cellStyle name="Normal 11 8 3" xfId="10434"/>
    <cellStyle name="Normal 11 8 3 2" xfId="10435"/>
    <cellStyle name="Normal 11 8 3 2 2" xfId="10436"/>
    <cellStyle name="Normal 11 8 3 2 2 2" xfId="10437"/>
    <cellStyle name="Normal 11 8 3 2 2 2 2" xfId="10438"/>
    <cellStyle name="Normal 11 8 3 2 2 3" xfId="10439"/>
    <cellStyle name="Normal 11 8 3 2 2_Deal Price Analysis" xfId="10440"/>
    <cellStyle name="Normal 11 8 3 2 3" xfId="10441"/>
    <cellStyle name="Normal 11 8 3 2 3 2" xfId="10442"/>
    <cellStyle name="Normal 11 8 3 2 3 2 2" xfId="10443"/>
    <cellStyle name="Normal 11 8 3 2 3 3" xfId="10444"/>
    <cellStyle name="Normal 11 8 3 2 3_Deal Price Analysis" xfId="10445"/>
    <cellStyle name="Normal 11 8 3 2 4" xfId="10446"/>
    <cellStyle name="Normal 11 8 3 2 4 2" xfId="10447"/>
    <cellStyle name="Normal 11 8 3 2 5" xfId="10448"/>
    <cellStyle name="Normal 11 8 3 2_Deal Price Analysis" xfId="10449"/>
    <cellStyle name="Normal 11 8 3 3" xfId="10450"/>
    <cellStyle name="Normal 11 8 3 3 2" xfId="10451"/>
    <cellStyle name="Normal 11 8 3 3 2 2" xfId="10452"/>
    <cellStyle name="Normal 11 8 3 3 3" xfId="10453"/>
    <cellStyle name="Normal 11 8 3 3_Deal Price Analysis" xfId="10454"/>
    <cellStyle name="Normal 11 8 3 4" xfId="10455"/>
    <cellStyle name="Normal 11 8 3 4 2" xfId="10456"/>
    <cellStyle name="Normal 11 8 3 4 2 2" xfId="10457"/>
    <cellStyle name="Normal 11 8 3 4 3" xfId="10458"/>
    <cellStyle name="Normal 11 8 3 4_Deal Price Analysis" xfId="10459"/>
    <cellStyle name="Normal 11 8 3 5" xfId="10460"/>
    <cellStyle name="Normal 11 8 3 5 2" xfId="10461"/>
    <cellStyle name="Normal 11 8 3 6" xfId="10462"/>
    <cellStyle name="Normal 11 8 3_Deal Price Analysis" xfId="10463"/>
    <cellStyle name="Normal 11 8_Deal Price Analysis" xfId="10464"/>
    <cellStyle name="Normal 11 9" xfId="10465"/>
    <cellStyle name="Normal 11 9 2" xfId="10466"/>
    <cellStyle name="Normal 11 9 2 2" xfId="10467"/>
    <cellStyle name="Normal 11 9 2 2 2" xfId="10468"/>
    <cellStyle name="Normal 11 9 2 2 2 2" xfId="10469"/>
    <cellStyle name="Normal 11 9 2 2 3" xfId="10470"/>
    <cellStyle name="Normal 11 9 2 2_Deal Price Analysis" xfId="10471"/>
    <cellStyle name="Normal 11 9 2 3" xfId="10472"/>
    <cellStyle name="Normal 11 9 2 3 2" xfId="10473"/>
    <cellStyle name="Normal 11 9 2 3 2 2" xfId="10474"/>
    <cellStyle name="Normal 11 9 2 3 3" xfId="10475"/>
    <cellStyle name="Normal 11 9 2 3_Deal Price Analysis" xfId="10476"/>
    <cellStyle name="Normal 11 9 2 4" xfId="10477"/>
    <cellStyle name="Normal 11 9 2 4 2" xfId="10478"/>
    <cellStyle name="Normal 11 9 2 5" xfId="10479"/>
    <cellStyle name="Normal 11 9 2_Deal Price Analysis" xfId="10480"/>
    <cellStyle name="Normal 11 9 3" xfId="10481"/>
    <cellStyle name="Normal 11 9 3 2" xfId="10482"/>
    <cellStyle name="Normal 11 9 3 2 2" xfId="10483"/>
    <cellStyle name="Normal 11 9 3 3" xfId="10484"/>
    <cellStyle name="Normal 11 9 3_Deal Price Analysis" xfId="10485"/>
    <cellStyle name="Normal 11 9 4" xfId="10486"/>
    <cellStyle name="Normal 11 9 4 2" xfId="10487"/>
    <cellStyle name="Normal 11 9 4 2 2" xfId="10488"/>
    <cellStyle name="Normal 11 9 4 3" xfId="10489"/>
    <cellStyle name="Normal 11 9 4_Deal Price Analysis" xfId="10490"/>
    <cellStyle name="Normal 11 9 5" xfId="10491"/>
    <cellStyle name="Normal 11 9 5 2" xfId="10492"/>
    <cellStyle name="Normal 11 9 6" xfId="10493"/>
    <cellStyle name="Normal 11 9_Deal Price Analysis" xfId="10494"/>
    <cellStyle name="Normal 11_Deal Price Analysis" xfId="10495"/>
    <cellStyle name="Normal 110" xfId="10496"/>
    <cellStyle name="Normal 111" xfId="10497"/>
    <cellStyle name="Normal 112" xfId="10498"/>
    <cellStyle name="Normal 113" xfId="10499"/>
    <cellStyle name="Normal 114" xfId="10500"/>
    <cellStyle name="Normal 115" xfId="10501"/>
    <cellStyle name="Normal 116" xfId="10502"/>
    <cellStyle name="Normal 117" xfId="10503"/>
    <cellStyle name="Normal 118" xfId="10504"/>
    <cellStyle name="Normal 119" xfId="10505"/>
    <cellStyle name="Normal 12" xfId="10506"/>
    <cellStyle name="Normal 12 10" xfId="10507"/>
    <cellStyle name="Normal 12 11" xfId="10508"/>
    <cellStyle name="Normal 12 12" xfId="10509"/>
    <cellStyle name="Normal 12 13" xfId="10510"/>
    <cellStyle name="Normal 12 14" xfId="10511"/>
    <cellStyle name="Normal 12 15" xfId="10512"/>
    <cellStyle name="Normal 12 16" xfId="10513"/>
    <cellStyle name="Normal 12 17" xfId="10514"/>
    <cellStyle name="Normal 12 18" xfId="10515"/>
    <cellStyle name="Normal 12 19" xfId="10516"/>
    <cellStyle name="Normal 12 2" xfId="10517"/>
    <cellStyle name="Normal 12 2 10" xfId="10518"/>
    <cellStyle name="Normal 12 2 11" xfId="10519"/>
    <cellStyle name="Normal 12 2 12" xfId="10520"/>
    <cellStyle name="Normal 12 2 13" xfId="10521"/>
    <cellStyle name="Normal 12 2 14" xfId="10522"/>
    <cellStyle name="Normal 12 2 2" xfId="10523"/>
    <cellStyle name="Normal 12 2 3" xfId="10524"/>
    <cellStyle name="Normal 12 2 4" xfId="10525"/>
    <cellStyle name="Normal 12 2 5" xfId="10526"/>
    <cellStyle name="Normal 12 2 6" xfId="10527"/>
    <cellStyle name="Normal 12 2 7" xfId="10528"/>
    <cellStyle name="Normal 12 2 8" xfId="10529"/>
    <cellStyle name="Normal 12 2 9" xfId="10530"/>
    <cellStyle name="Normal 12 2_Deal Price Analysis" xfId="10531"/>
    <cellStyle name="Normal 12 3" xfId="10532"/>
    <cellStyle name="Normal 12 4" xfId="10533"/>
    <cellStyle name="Normal 12 5" xfId="10534"/>
    <cellStyle name="Normal 12 6" xfId="10535"/>
    <cellStyle name="Normal 12 7" xfId="10536"/>
    <cellStyle name="Normal 12 8" xfId="10537"/>
    <cellStyle name="Normal 12 9" xfId="10538"/>
    <cellStyle name="Normal 12 9 2" xfId="10539"/>
    <cellStyle name="Normal 12 9 3" xfId="10540"/>
    <cellStyle name="Normal 12 9_Deal Price Analysis" xfId="10541"/>
    <cellStyle name="Normal 12_Deal Price Analysis" xfId="10542"/>
    <cellStyle name="Normal 120" xfId="10543"/>
    <cellStyle name="Normal 121" xfId="10544"/>
    <cellStyle name="Normal 122" xfId="5"/>
    <cellStyle name="Normal 123" xfId="10545"/>
    <cellStyle name="Normal 124" xfId="9"/>
    <cellStyle name="Normal 125" xfId="10"/>
    <cellStyle name="Normal 13" xfId="10546"/>
    <cellStyle name="Normal 13 10" xfId="10547"/>
    <cellStyle name="Normal 13 11" xfId="10548"/>
    <cellStyle name="Normal 13 12" xfId="10549"/>
    <cellStyle name="Normal 13 12 2" xfId="10550"/>
    <cellStyle name="Normal 13 12 3" xfId="10551"/>
    <cellStyle name="Normal 13 12 4" xfId="10552"/>
    <cellStyle name="Normal 13 12 5" xfId="10553"/>
    <cellStyle name="Normal 13 12 6" xfId="10554"/>
    <cellStyle name="Normal 13 12 7" xfId="10555"/>
    <cellStyle name="Normal 13 12 8" xfId="10556"/>
    <cellStyle name="Normal 13 12_Deal Price Analysis" xfId="10557"/>
    <cellStyle name="Normal 13 13" xfId="10558"/>
    <cellStyle name="Normal 13 14" xfId="10559"/>
    <cellStyle name="Normal 13 15" xfId="10560"/>
    <cellStyle name="Normal 13 16" xfId="10561"/>
    <cellStyle name="Normal 13 17" xfId="10562"/>
    <cellStyle name="Normal 13 2" xfId="10563"/>
    <cellStyle name="Normal 13 3" xfId="10564"/>
    <cellStyle name="Normal 13 4" xfId="10565"/>
    <cellStyle name="Normal 13 5" xfId="10566"/>
    <cellStyle name="Normal 13 6" xfId="10567"/>
    <cellStyle name="Normal 13 7" xfId="10568"/>
    <cellStyle name="Normal 13 8" xfId="10569"/>
    <cellStyle name="Normal 13 8 10" xfId="10570"/>
    <cellStyle name="Normal 13 8 2" xfId="10571"/>
    <cellStyle name="Normal 13 8 3" xfId="10572"/>
    <cellStyle name="Normal 13 8 4" xfId="10573"/>
    <cellStyle name="Normal 13 8 5" xfId="10574"/>
    <cellStyle name="Normal 13 8 6" xfId="10575"/>
    <cellStyle name="Normal 13 8 7" xfId="10576"/>
    <cellStyle name="Normal 13 8 8" xfId="10577"/>
    <cellStyle name="Normal 13 8 9" xfId="10578"/>
    <cellStyle name="Normal 13 8_Deal Price Analysis" xfId="10579"/>
    <cellStyle name="Normal 13 9" xfId="10580"/>
    <cellStyle name="Normal 13_Deal Price Analysis" xfId="10581"/>
    <cellStyle name="Normal 14" xfId="10582"/>
    <cellStyle name="Normal 14 2" xfId="10583"/>
    <cellStyle name="Normal 14 2 2" xfId="10584"/>
    <cellStyle name="Normal 14 2 3" xfId="10585"/>
    <cellStyle name="Normal 14 2 4" xfId="10586"/>
    <cellStyle name="Normal 14 2 5" xfId="10587"/>
    <cellStyle name="Normal 14 2 6" xfId="10588"/>
    <cellStyle name="Normal 14 2 7" xfId="10589"/>
    <cellStyle name="Normal 14 2 8" xfId="10590"/>
    <cellStyle name="Normal 14 2_Deal Price Analysis" xfId="10591"/>
    <cellStyle name="Normal 14 3" xfId="10592"/>
    <cellStyle name="Normal 14 3 2" xfId="10593"/>
    <cellStyle name="Normal 14 3 3" xfId="10594"/>
    <cellStyle name="Normal 14 3 4" xfId="10595"/>
    <cellStyle name="Normal 14 3 5" xfId="10596"/>
    <cellStyle name="Normal 14 3 6" xfId="10597"/>
    <cellStyle name="Normal 14 3 7" xfId="10598"/>
    <cellStyle name="Normal 14 3 8" xfId="10599"/>
    <cellStyle name="Normal 14 3_Deal Price Analysis" xfId="10600"/>
    <cellStyle name="Normal 14 4" xfId="10601"/>
    <cellStyle name="Normal 14 4 2" xfId="10602"/>
    <cellStyle name="Normal 14 4 2 2" xfId="10603"/>
    <cellStyle name="Normal 14 4 2 2 2" xfId="10604"/>
    <cellStyle name="Normal 14 4 2 2 2 2" xfId="10605"/>
    <cellStyle name="Normal 14 4 2 2 3" xfId="10606"/>
    <cellStyle name="Normal 14 4 2 2_Deal Price Analysis" xfId="10607"/>
    <cellStyle name="Normal 14 4 2 3" xfId="10608"/>
    <cellStyle name="Normal 14 4 2 3 2" xfId="10609"/>
    <cellStyle name="Normal 14 4 2 3 2 2" xfId="10610"/>
    <cellStyle name="Normal 14 4 2 3 3" xfId="10611"/>
    <cellStyle name="Normal 14 4 2 3_Deal Price Analysis" xfId="10612"/>
    <cellStyle name="Normal 14 4 2 4" xfId="10613"/>
    <cellStyle name="Normal 14 4 2 4 2" xfId="10614"/>
    <cellStyle name="Normal 14 4 2 5" xfId="10615"/>
    <cellStyle name="Normal 14 4 2_Deal Price Analysis" xfId="10616"/>
    <cellStyle name="Normal 14 4 3" xfId="10617"/>
    <cellStyle name="Normal 14 4 3 2" xfId="10618"/>
    <cellStyle name="Normal 14 4 3 2 2" xfId="10619"/>
    <cellStyle name="Normal 14 4 3 3" xfId="10620"/>
    <cellStyle name="Normal 14 4 3_Deal Price Analysis" xfId="10621"/>
    <cellStyle name="Normal 14 4 4" xfId="10622"/>
    <cellStyle name="Normal 14 4 4 2" xfId="10623"/>
    <cellStyle name="Normal 14 4 4 2 2" xfId="10624"/>
    <cellStyle name="Normal 14 4 4 3" xfId="10625"/>
    <cellStyle name="Normal 14 4 4_Deal Price Analysis" xfId="10626"/>
    <cellStyle name="Normal 14 4 5" xfId="10627"/>
    <cellStyle name="Normal 14 4 5 2" xfId="10628"/>
    <cellStyle name="Normal 14 4 6" xfId="10629"/>
    <cellStyle name="Normal 14 4_Deal Price Analysis" xfId="10630"/>
    <cellStyle name="Normal 14 5" xfId="10631"/>
    <cellStyle name="Normal 14 5 2" xfId="10632"/>
    <cellStyle name="Normal 14 5 2 2" xfId="10633"/>
    <cellStyle name="Normal 14 5 2 2 2" xfId="10634"/>
    <cellStyle name="Normal 14 5 2 3" xfId="10635"/>
    <cellStyle name="Normal 14 5 2_Deal Price Analysis" xfId="10636"/>
    <cellStyle name="Normal 14 5 3" xfId="10637"/>
    <cellStyle name="Normal 14 5 3 2" xfId="10638"/>
    <cellStyle name="Normal 14 5 3 2 2" xfId="10639"/>
    <cellStyle name="Normal 14 5 3 3" xfId="10640"/>
    <cellStyle name="Normal 14 5 3_Deal Price Analysis" xfId="10641"/>
    <cellStyle name="Normal 14 5 4" xfId="10642"/>
    <cellStyle name="Normal 14 5 4 2" xfId="10643"/>
    <cellStyle name="Normal 14 5 5" xfId="10644"/>
    <cellStyle name="Normal 14 5_Deal Price Analysis" xfId="10645"/>
    <cellStyle name="Normal 14 6" xfId="10646"/>
    <cellStyle name="Normal 14 6 2" xfId="10647"/>
    <cellStyle name="Normal 14 6 2 2" xfId="10648"/>
    <cellStyle name="Normal 14 6 3" xfId="10649"/>
    <cellStyle name="Normal 14 6_Deal Price Analysis" xfId="10650"/>
    <cellStyle name="Normal 14 7" xfId="10651"/>
    <cellStyle name="Normal 14 7 2" xfId="10652"/>
    <cellStyle name="Normal 14 7 2 2" xfId="10653"/>
    <cellStyle name="Normal 14 7 3" xfId="10654"/>
    <cellStyle name="Normal 14 7_Deal Price Analysis" xfId="10655"/>
    <cellStyle name="Normal 14 8" xfId="10656"/>
    <cellStyle name="Normal 14 8 2" xfId="10657"/>
    <cellStyle name="Normal 14 9" xfId="10658"/>
    <cellStyle name="Normal 14_Deal Price Analysis" xfId="10659"/>
    <cellStyle name="Normal 15" xfId="10660"/>
    <cellStyle name="Normal 15 10" xfId="10661"/>
    <cellStyle name="Normal 15 11" xfId="10662"/>
    <cellStyle name="Normal 15 12" xfId="10663"/>
    <cellStyle name="Normal 15 13" xfId="10664"/>
    <cellStyle name="Normal 15 14" xfId="10665"/>
    <cellStyle name="Normal 15 2" xfId="10666"/>
    <cellStyle name="Normal 15 3" xfId="10667"/>
    <cellStyle name="Normal 15 4" xfId="10668"/>
    <cellStyle name="Normal 15 5" xfId="10669"/>
    <cellStyle name="Normal 15 6" xfId="10670"/>
    <cellStyle name="Normal 15 7" xfId="10671"/>
    <cellStyle name="Normal 15 8" xfId="10672"/>
    <cellStyle name="Normal 15 9" xfId="10673"/>
    <cellStyle name="Normal 15_Deal Price Analysis" xfId="10674"/>
    <cellStyle name="Normal 16" xfId="10675"/>
    <cellStyle name="Normal 16 2" xfId="10676"/>
    <cellStyle name="Normal 16 2 2" xfId="10677"/>
    <cellStyle name="Normal 16 2 2 2" xfId="10678"/>
    <cellStyle name="Normal 16 2 2 2 2" xfId="10679"/>
    <cellStyle name="Normal 16 2 2 3" xfId="10680"/>
    <cellStyle name="Normal 16 2 2_Deal Price Analysis" xfId="10681"/>
    <cellStyle name="Normal 16 2 3" xfId="10682"/>
    <cellStyle name="Normal 16 2 3 2" xfId="10683"/>
    <cellStyle name="Normal 16 2 3 2 2" xfId="10684"/>
    <cellStyle name="Normal 16 2 3 3" xfId="10685"/>
    <cellStyle name="Normal 16 2 3_Deal Price Analysis" xfId="10686"/>
    <cellStyle name="Normal 16 2 4" xfId="10687"/>
    <cellStyle name="Normal 16 2 4 2" xfId="10688"/>
    <cellStyle name="Normal 16 2 5" xfId="10689"/>
    <cellStyle name="Normal 16 2_Deal Price Analysis" xfId="10690"/>
    <cellStyle name="Normal 16 3" xfId="10691"/>
    <cellStyle name="Normal 16 3 2" xfId="10692"/>
    <cellStyle name="Normal 16 3 2 2" xfId="10693"/>
    <cellStyle name="Normal 16 3 3" xfId="10694"/>
    <cellStyle name="Normal 16 3_Deal Price Analysis" xfId="10695"/>
    <cellStyle name="Normal 16 4" xfId="10696"/>
    <cellStyle name="Normal 16 4 2" xfId="10697"/>
    <cellStyle name="Normal 16 4 2 2" xfId="10698"/>
    <cellStyle name="Normal 16 4 3" xfId="10699"/>
    <cellStyle name="Normal 16 4_Deal Price Analysis" xfId="10700"/>
    <cellStyle name="Normal 16 5" xfId="10701"/>
    <cellStyle name="Normal 16 5 2" xfId="10702"/>
    <cellStyle name="Normal 16 6" xfId="10703"/>
    <cellStyle name="Normal 16_Deal Price Analysis" xfId="10704"/>
    <cellStyle name="Normal 17" xfId="10705"/>
    <cellStyle name="Normal 17 2" xfId="10706"/>
    <cellStyle name="Normal 17 2 2" xfId="10707"/>
    <cellStyle name="Normal 17 2 3" xfId="10708"/>
    <cellStyle name="Normal 17 2 4" xfId="10709"/>
    <cellStyle name="Normal 17 2 4 2" xfId="10710"/>
    <cellStyle name="Normal 17 2 4 2 2" xfId="10711"/>
    <cellStyle name="Normal 17 2 4 2 2 2" xfId="10712"/>
    <cellStyle name="Normal 17 2 4 2 3" xfId="10713"/>
    <cellStyle name="Normal 17 2 4 2_Deal Price Analysis" xfId="10714"/>
    <cellStyle name="Normal 17 2 4 3" xfId="10715"/>
    <cellStyle name="Normal 17 2 4 3 2" xfId="10716"/>
    <cellStyle name="Normal 17 2 4 3 2 2" xfId="10717"/>
    <cellStyle name="Normal 17 2 4 3 3" xfId="10718"/>
    <cellStyle name="Normal 17 2 4 3_Deal Price Analysis" xfId="10719"/>
    <cellStyle name="Normal 17 2 4 4" xfId="10720"/>
    <cellStyle name="Normal 17 2 4 4 2" xfId="10721"/>
    <cellStyle name="Normal 17 2 4 5" xfId="10722"/>
    <cellStyle name="Normal 17 2 4_Deal Price Analysis" xfId="10723"/>
    <cellStyle name="Normal 17 2 5" xfId="10724"/>
    <cellStyle name="Normal 17 2 5 2" xfId="10725"/>
    <cellStyle name="Normal 17 2 5 2 2" xfId="10726"/>
    <cellStyle name="Normal 17 2 5 3" xfId="10727"/>
    <cellStyle name="Normal 17 2 5_Deal Price Analysis" xfId="10728"/>
    <cellStyle name="Normal 17 2 6" xfId="10729"/>
    <cellStyle name="Normal 17 2 6 2" xfId="10730"/>
    <cellStyle name="Normal 17 2 6 2 2" xfId="10731"/>
    <cellStyle name="Normal 17 2 6 3" xfId="10732"/>
    <cellStyle name="Normal 17 2 6_Deal Price Analysis" xfId="10733"/>
    <cellStyle name="Normal 17 2 7" xfId="10734"/>
    <cellStyle name="Normal 17 2 7 2" xfId="10735"/>
    <cellStyle name="Normal 17 2 8" xfId="10736"/>
    <cellStyle name="Normal 17 2_Deal Price Analysis" xfId="10737"/>
    <cellStyle name="Normal 17 3" xfId="10738"/>
    <cellStyle name="Normal 17 4" xfId="10739"/>
    <cellStyle name="Normal 17 5" xfId="10740"/>
    <cellStyle name="Normal 17 6" xfId="10741"/>
    <cellStyle name="Normal 17 6 2" xfId="10742"/>
    <cellStyle name="Normal 17 6 2 2" xfId="10743"/>
    <cellStyle name="Normal 17 6 2 2 2" xfId="10744"/>
    <cellStyle name="Normal 17 6 2 2 2 2" xfId="10745"/>
    <cellStyle name="Normal 17 6 2 2 3" xfId="10746"/>
    <cellStyle name="Normal 17 6 2 2_Deal Price Analysis" xfId="10747"/>
    <cellStyle name="Normal 17 6 2 3" xfId="10748"/>
    <cellStyle name="Normal 17 6 2 3 2" xfId="10749"/>
    <cellStyle name="Normal 17 6 2 3 2 2" xfId="10750"/>
    <cellStyle name="Normal 17 6 2 3 3" xfId="10751"/>
    <cellStyle name="Normal 17 6 2 3_Deal Price Analysis" xfId="10752"/>
    <cellStyle name="Normal 17 6 2 4" xfId="10753"/>
    <cellStyle name="Normal 17 6 2 4 2" xfId="10754"/>
    <cellStyle name="Normal 17 6 2 5" xfId="10755"/>
    <cellStyle name="Normal 17 6 2_Deal Price Analysis" xfId="10756"/>
    <cellStyle name="Normal 17 6 3" xfId="10757"/>
    <cellStyle name="Normal 17 6 3 2" xfId="10758"/>
    <cellStyle name="Normal 17 6 3 2 2" xfId="10759"/>
    <cellStyle name="Normal 17 6 3 3" xfId="10760"/>
    <cellStyle name="Normal 17 6 3_Deal Price Analysis" xfId="10761"/>
    <cellStyle name="Normal 17 6 4" xfId="10762"/>
    <cellStyle name="Normal 17 6 4 2" xfId="10763"/>
    <cellStyle name="Normal 17 6 4 2 2" xfId="10764"/>
    <cellStyle name="Normal 17 6 4 3" xfId="10765"/>
    <cellStyle name="Normal 17 6 4_Deal Price Analysis" xfId="10766"/>
    <cellStyle name="Normal 17 6 5" xfId="10767"/>
    <cellStyle name="Normal 17 6 5 2" xfId="10768"/>
    <cellStyle name="Normal 17 6 6" xfId="10769"/>
    <cellStyle name="Normal 17 6_Deal Price Analysis" xfId="10770"/>
    <cellStyle name="Normal 18" xfId="10771"/>
    <cellStyle name="Normal 19" xfId="10772"/>
    <cellStyle name="Normal 2" xfId="10773"/>
    <cellStyle name="Normal 2 10" xfId="10774"/>
    <cellStyle name="Normal 2 10 10" xfId="10775"/>
    <cellStyle name="Normal 2 10 10 2" xfId="10776"/>
    <cellStyle name="Normal 2 10 10 2 2" xfId="10777"/>
    <cellStyle name="Normal 2 10 10 2 2 2" xfId="10778"/>
    <cellStyle name="Normal 2 10 10 2 2 2 2" xfId="10779"/>
    <cellStyle name="Normal 2 10 10 2 2 3" xfId="10780"/>
    <cellStyle name="Normal 2 10 10 2 2_Deal Price Analysis" xfId="10781"/>
    <cellStyle name="Normal 2 10 10 2 3" xfId="10782"/>
    <cellStyle name="Normal 2 10 10 2 3 2" xfId="10783"/>
    <cellStyle name="Normal 2 10 10 2 3 2 2" xfId="10784"/>
    <cellStyle name="Normal 2 10 10 2 3 3" xfId="10785"/>
    <cellStyle name="Normal 2 10 10 2 3_Deal Price Analysis" xfId="10786"/>
    <cellStyle name="Normal 2 10 10 2 4" xfId="10787"/>
    <cellStyle name="Normal 2 10 10 2 4 2" xfId="10788"/>
    <cellStyle name="Normal 2 10 10 2 5" xfId="10789"/>
    <cellStyle name="Normal 2 10 10 2_Deal Price Analysis" xfId="10790"/>
    <cellStyle name="Normal 2 10 10 3" xfId="10791"/>
    <cellStyle name="Normal 2 10 10 3 2" xfId="10792"/>
    <cellStyle name="Normal 2 10 10 3 2 2" xfId="10793"/>
    <cellStyle name="Normal 2 10 10 3 3" xfId="10794"/>
    <cellStyle name="Normal 2 10 10 3_Deal Price Analysis" xfId="10795"/>
    <cellStyle name="Normal 2 10 10 4" xfId="10796"/>
    <cellStyle name="Normal 2 10 10 4 2" xfId="10797"/>
    <cellStyle name="Normal 2 10 10 4 2 2" xfId="10798"/>
    <cellStyle name="Normal 2 10 10 4 3" xfId="10799"/>
    <cellStyle name="Normal 2 10 10 4_Deal Price Analysis" xfId="10800"/>
    <cellStyle name="Normal 2 10 10 5" xfId="10801"/>
    <cellStyle name="Normal 2 10 10 5 2" xfId="10802"/>
    <cellStyle name="Normal 2 10 10 6" xfId="10803"/>
    <cellStyle name="Normal 2 10 10_Deal Price Analysis" xfId="10804"/>
    <cellStyle name="Normal 2 10 11" xfId="10805"/>
    <cellStyle name="Normal 2 10 11 2" xfId="10806"/>
    <cellStyle name="Normal 2 10 11 2 2" xfId="10807"/>
    <cellStyle name="Normal 2 10 11 2 2 2" xfId="10808"/>
    <cellStyle name="Normal 2 10 11 2 2 2 2" xfId="10809"/>
    <cellStyle name="Normal 2 10 11 2 2 3" xfId="10810"/>
    <cellStyle name="Normal 2 10 11 2 2_Deal Price Analysis" xfId="10811"/>
    <cellStyle name="Normal 2 10 11 2 3" xfId="10812"/>
    <cellStyle name="Normal 2 10 11 2 3 2" xfId="10813"/>
    <cellStyle name="Normal 2 10 11 2 3 2 2" xfId="10814"/>
    <cellStyle name="Normal 2 10 11 2 3 3" xfId="10815"/>
    <cellStyle name="Normal 2 10 11 2 3_Deal Price Analysis" xfId="10816"/>
    <cellStyle name="Normal 2 10 11 2 4" xfId="10817"/>
    <cellStyle name="Normal 2 10 11 2 4 2" xfId="10818"/>
    <cellStyle name="Normal 2 10 11 2 5" xfId="10819"/>
    <cellStyle name="Normal 2 10 11 2_Deal Price Analysis" xfId="10820"/>
    <cellStyle name="Normal 2 10 11 3" xfId="10821"/>
    <cellStyle name="Normal 2 10 11 3 2" xfId="10822"/>
    <cellStyle name="Normal 2 10 11 3 2 2" xfId="10823"/>
    <cellStyle name="Normal 2 10 11 3 3" xfId="10824"/>
    <cellStyle name="Normal 2 10 11 3_Deal Price Analysis" xfId="10825"/>
    <cellStyle name="Normal 2 10 11 4" xfId="10826"/>
    <cellStyle name="Normal 2 10 11 4 2" xfId="10827"/>
    <cellStyle name="Normal 2 10 11 4 2 2" xfId="10828"/>
    <cellStyle name="Normal 2 10 11 4 3" xfId="10829"/>
    <cellStyle name="Normal 2 10 11 4_Deal Price Analysis" xfId="10830"/>
    <cellStyle name="Normal 2 10 11 5" xfId="10831"/>
    <cellStyle name="Normal 2 10 11 5 2" xfId="10832"/>
    <cellStyle name="Normal 2 10 11 6" xfId="10833"/>
    <cellStyle name="Normal 2 10 11_Deal Price Analysis" xfId="10834"/>
    <cellStyle name="Normal 2 10 12" xfId="10835"/>
    <cellStyle name="Normal 2 10 13" xfId="10836"/>
    <cellStyle name="Normal 2 10 13 2" xfId="10837"/>
    <cellStyle name="Normal 2 10 13 2 2" xfId="10838"/>
    <cellStyle name="Normal 2 10 13 2 2 2" xfId="10839"/>
    <cellStyle name="Normal 2 10 13 2 3" xfId="10840"/>
    <cellStyle name="Normal 2 10 13 2_Deal Price Analysis" xfId="10841"/>
    <cellStyle name="Normal 2 10 13 3" xfId="10842"/>
    <cellStyle name="Normal 2 10 13 3 2" xfId="10843"/>
    <cellStyle name="Normal 2 10 13 3 2 2" xfId="10844"/>
    <cellStyle name="Normal 2 10 13 3 3" xfId="10845"/>
    <cellStyle name="Normal 2 10 13 3_Deal Price Analysis" xfId="10846"/>
    <cellStyle name="Normal 2 10 13 4" xfId="10847"/>
    <cellStyle name="Normal 2 10 13 4 2" xfId="10848"/>
    <cellStyle name="Normal 2 10 13 5" xfId="10849"/>
    <cellStyle name="Normal 2 10 13_Deal Price Analysis" xfId="10850"/>
    <cellStyle name="Normal 2 10 14" xfId="10851"/>
    <cellStyle name="Normal 2 10 14 2" xfId="10852"/>
    <cellStyle name="Normal 2 10 14 2 2" xfId="10853"/>
    <cellStyle name="Normal 2 10 14 3" xfId="10854"/>
    <cellStyle name="Normal 2 10 14_Deal Price Analysis" xfId="10855"/>
    <cellStyle name="Normal 2 10 15" xfId="10856"/>
    <cellStyle name="Normal 2 10 15 2" xfId="10857"/>
    <cellStyle name="Normal 2 10 15 2 2" xfId="10858"/>
    <cellStyle name="Normal 2 10 15 3" xfId="10859"/>
    <cellStyle name="Normal 2 10 15_Deal Price Analysis" xfId="10860"/>
    <cellStyle name="Normal 2 10 16" xfId="10861"/>
    <cellStyle name="Normal 2 10 16 2" xfId="10862"/>
    <cellStyle name="Normal 2 10 17" xfId="10863"/>
    <cellStyle name="Normal 2 10 18" xfId="10864"/>
    <cellStyle name="Normal 2 10 19" xfId="10865"/>
    <cellStyle name="Normal 2 10 2" xfId="10866"/>
    <cellStyle name="Normal 2 10 2 2" xfId="10867"/>
    <cellStyle name="Normal 2 10 2 2 2" xfId="10868"/>
    <cellStyle name="Normal 2 10 2 2 2 2" xfId="10869"/>
    <cellStyle name="Normal 2 10 2 2 2 2 2" xfId="10870"/>
    <cellStyle name="Normal 2 10 2 2 2 2 2 2" xfId="10871"/>
    <cellStyle name="Normal 2 10 2 2 2 2 2 2 2" xfId="10872"/>
    <cellStyle name="Normal 2 10 2 2 2 2 2 3" xfId="10873"/>
    <cellStyle name="Normal 2 10 2 2 2 2 2_Deal Price Analysis" xfId="10874"/>
    <cellStyle name="Normal 2 10 2 2 2 2 3" xfId="10875"/>
    <cellStyle name="Normal 2 10 2 2 2 2 3 2" xfId="10876"/>
    <cellStyle name="Normal 2 10 2 2 2 2 3 2 2" xfId="10877"/>
    <cellStyle name="Normal 2 10 2 2 2 2 3 3" xfId="10878"/>
    <cellStyle name="Normal 2 10 2 2 2 2 3_Deal Price Analysis" xfId="10879"/>
    <cellStyle name="Normal 2 10 2 2 2 2 4" xfId="10880"/>
    <cellStyle name="Normal 2 10 2 2 2 2 4 2" xfId="10881"/>
    <cellStyle name="Normal 2 10 2 2 2 2 5" xfId="10882"/>
    <cellStyle name="Normal 2 10 2 2 2 2_Deal Price Analysis" xfId="10883"/>
    <cellStyle name="Normal 2 10 2 2 2 3" xfId="10884"/>
    <cellStyle name="Normal 2 10 2 2 2 3 2" xfId="10885"/>
    <cellStyle name="Normal 2 10 2 2 2 3 2 2" xfId="10886"/>
    <cellStyle name="Normal 2 10 2 2 2 3 3" xfId="10887"/>
    <cellStyle name="Normal 2 10 2 2 2 3_Deal Price Analysis" xfId="10888"/>
    <cellStyle name="Normal 2 10 2 2 2 4" xfId="10889"/>
    <cellStyle name="Normal 2 10 2 2 2 4 2" xfId="10890"/>
    <cellStyle name="Normal 2 10 2 2 2 4 2 2" xfId="10891"/>
    <cellStyle name="Normal 2 10 2 2 2 4 3" xfId="10892"/>
    <cellStyle name="Normal 2 10 2 2 2 4_Deal Price Analysis" xfId="10893"/>
    <cellStyle name="Normal 2 10 2 2 2 5" xfId="10894"/>
    <cellStyle name="Normal 2 10 2 2 2 5 2" xfId="10895"/>
    <cellStyle name="Normal 2 10 2 2 2 6" xfId="10896"/>
    <cellStyle name="Normal 2 10 2 2 2_Deal Price Analysis" xfId="10897"/>
    <cellStyle name="Normal 2 10 2 2 3" xfId="10898"/>
    <cellStyle name="Normal 2 10 2 2 3 2" xfId="10899"/>
    <cellStyle name="Normal 2 10 2 2 3 2 2" xfId="10900"/>
    <cellStyle name="Normal 2 10 2 2 3 2 2 2" xfId="10901"/>
    <cellStyle name="Normal 2 10 2 2 3 2 2 2 2" xfId="10902"/>
    <cellStyle name="Normal 2 10 2 2 3 2 2 3" xfId="10903"/>
    <cellStyle name="Normal 2 10 2 2 3 2 2_Deal Price Analysis" xfId="10904"/>
    <cellStyle name="Normal 2 10 2 2 3 2 3" xfId="10905"/>
    <cellStyle name="Normal 2 10 2 2 3 2 3 2" xfId="10906"/>
    <cellStyle name="Normal 2 10 2 2 3 2 3 2 2" xfId="10907"/>
    <cellStyle name="Normal 2 10 2 2 3 2 3 3" xfId="10908"/>
    <cellStyle name="Normal 2 10 2 2 3 2 3_Deal Price Analysis" xfId="10909"/>
    <cellStyle name="Normal 2 10 2 2 3 2 4" xfId="10910"/>
    <cellStyle name="Normal 2 10 2 2 3 2 4 2" xfId="10911"/>
    <cellStyle name="Normal 2 10 2 2 3 2 5" xfId="10912"/>
    <cellStyle name="Normal 2 10 2 2 3 2_Deal Price Analysis" xfId="10913"/>
    <cellStyle name="Normal 2 10 2 2 3 3" xfId="10914"/>
    <cellStyle name="Normal 2 10 2 2 3 3 2" xfId="10915"/>
    <cellStyle name="Normal 2 10 2 2 3 3 2 2" xfId="10916"/>
    <cellStyle name="Normal 2 10 2 2 3 3 3" xfId="10917"/>
    <cellStyle name="Normal 2 10 2 2 3 3_Deal Price Analysis" xfId="10918"/>
    <cellStyle name="Normal 2 10 2 2 3 4" xfId="10919"/>
    <cellStyle name="Normal 2 10 2 2 3 4 2" xfId="10920"/>
    <cellStyle name="Normal 2 10 2 2 3 4 2 2" xfId="10921"/>
    <cellStyle name="Normal 2 10 2 2 3 4 3" xfId="10922"/>
    <cellStyle name="Normal 2 10 2 2 3 4_Deal Price Analysis" xfId="10923"/>
    <cellStyle name="Normal 2 10 2 2 3 5" xfId="10924"/>
    <cellStyle name="Normal 2 10 2 2 3 5 2" xfId="10925"/>
    <cellStyle name="Normal 2 10 2 2 3 6" xfId="10926"/>
    <cellStyle name="Normal 2 10 2 2 3_Deal Price Analysis" xfId="10927"/>
    <cellStyle name="Normal 2 10 2 2 4" xfId="10928"/>
    <cellStyle name="Normal 2 10 2 2 4 2" xfId="10929"/>
    <cellStyle name="Normal 2 10 2 2 4 2 2" xfId="10930"/>
    <cellStyle name="Normal 2 10 2 2 4 2 2 2" xfId="10931"/>
    <cellStyle name="Normal 2 10 2 2 4 2 3" xfId="10932"/>
    <cellStyle name="Normal 2 10 2 2 4 2_Deal Price Analysis" xfId="10933"/>
    <cellStyle name="Normal 2 10 2 2 4 3" xfId="10934"/>
    <cellStyle name="Normal 2 10 2 2 4 3 2" xfId="10935"/>
    <cellStyle name="Normal 2 10 2 2 4 3 2 2" xfId="10936"/>
    <cellStyle name="Normal 2 10 2 2 4 3 3" xfId="10937"/>
    <cellStyle name="Normal 2 10 2 2 4 3_Deal Price Analysis" xfId="10938"/>
    <cellStyle name="Normal 2 10 2 2 4 4" xfId="10939"/>
    <cellStyle name="Normal 2 10 2 2 4 4 2" xfId="10940"/>
    <cellStyle name="Normal 2 10 2 2 4 5" xfId="10941"/>
    <cellStyle name="Normal 2 10 2 2 4_Deal Price Analysis" xfId="10942"/>
    <cellStyle name="Normal 2 10 2 2 5" xfId="10943"/>
    <cellStyle name="Normal 2 10 2 2 5 2" xfId="10944"/>
    <cellStyle name="Normal 2 10 2 2 5 2 2" xfId="10945"/>
    <cellStyle name="Normal 2 10 2 2 5 3" xfId="10946"/>
    <cellStyle name="Normal 2 10 2 2 5_Deal Price Analysis" xfId="10947"/>
    <cellStyle name="Normal 2 10 2 2 6" xfId="10948"/>
    <cellStyle name="Normal 2 10 2 2 6 2" xfId="10949"/>
    <cellStyle name="Normal 2 10 2 2 6 2 2" xfId="10950"/>
    <cellStyle name="Normal 2 10 2 2 6 3" xfId="10951"/>
    <cellStyle name="Normal 2 10 2 2 6_Deal Price Analysis" xfId="10952"/>
    <cellStyle name="Normal 2 10 2 2 7" xfId="10953"/>
    <cellStyle name="Normal 2 10 2 2 7 2" xfId="10954"/>
    <cellStyle name="Normal 2 10 2 2 8" xfId="10955"/>
    <cellStyle name="Normal 2 10 2 2_Deal Price Analysis" xfId="10956"/>
    <cellStyle name="Normal 2 10 2 3" xfId="10957"/>
    <cellStyle name="Normal 2 10 2 3 2" xfId="10958"/>
    <cellStyle name="Normal 2 10 2 3 2 2" xfId="10959"/>
    <cellStyle name="Normal 2 10 2 3 2 2 2" xfId="10960"/>
    <cellStyle name="Normal 2 10 2 3 2 2 2 2" xfId="10961"/>
    <cellStyle name="Normal 2 10 2 3 2 2 3" xfId="10962"/>
    <cellStyle name="Normal 2 10 2 3 2 2_Deal Price Analysis" xfId="10963"/>
    <cellStyle name="Normal 2 10 2 3 2 3" xfId="10964"/>
    <cellStyle name="Normal 2 10 2 3 2 3 2" xfId="10965"/>
    <cellStyle name="Normal 2 10 2 3 2 3 2 2" xfId="10966"/>
    <cellStyle name="Normal 2 10 2 3 2 3 3" xfId="10967"/>
    <cellStyle name="Normal 2 10 2 3 2 3_Deal Price Analysis" xfId="10968"/>
    <cellStyle name="Normal 2 10 2 3 2 4" xfId="10969"/>
    <cellStyle name="Normal 2 10 2 3 2 4 2" xfId="10970"/>
    <cellStyle name="Normal 2 10 2 3 2 5" xfId="10971"/>
    <cellStyle name="Normal 2 10 2 3 2_Deal Price Analysis" xfId="10972"/>
    <cellStyle name="Normal 2 10 2 3 3" xfId="10973"/>
    <cellStyle name="Normal 2 10 2 3 3 2" xfId="10974"/>
    <cellStyle name="Normal 2 10 2 3 3 2 2" xfId="10975"/>
    <cellStyle name="Normal 2 10 2 3 3 3" xfId="10976"/>
    <cellStyle name="Normal 2 10 2 3 3_Deal Price Analysis" xfId="10977"/>
    <cellStyle name="Normal 2 10 2 3 4" xfId="10978"/>
    <cellStyle name="Normal 2 10 2 3 4 2" xfId="10979"/>
    <cellStyle name="Normal 2 10 2 3 4 2 2" xfId="10980"/>
    <cellStyle name="Normal 2 10 2 3 4 3" xfId="10981"/>
    <cellStyle name="Normal 2 10 2 3 4_Deal Price Analysis" xfId="10982"/>
    <cellStyle name="Normal 2 10 2 3 5" xfId="10983"/>
    <cellStyle name="Normal 2 10 2 3 5 2" xfId="10984"/>
    <cellStyle name="Normal 2 10 2 3 6" xfId="10985"/>
    <cellStyle name="Normal 2 10 2 3_Deal Price Analysis" xfId="10986"/>
    <cellStyle name="Normal 2 10 2 4" xfId="10987"/>
    <cellStyle name="Normal 2 10 2 4 2" xfId="10988"/>
    <cellStyle name="Normal 2 10 2 4 2 2" xfId="10989"/>
    <cellStyle name="Normal 2 10 2 4 2 2 2" xfId="10990"/>
    <cellStyle name="Normal 2 10 2 4 2 2 2 2" xfId="10991"/>
    <cellStyle name="Normal 2 10 2 4 2 2 3" xfId="10992"/>
    <cellStyle name="Normal 2 10 2 4 2 2_Deal Price Analysis" xfId="10993"/>
    <cellStyle name="Normal 2 10 2 4 2 3" xfId="10994"/>
    <cellStyle name="Normal 2 10 2 4 2 3 2" xfId="10995"/>
    <cellStyle name="Normal 2 10 2 4 2 3 2 2" xfId="10996"/>
    <cellStyle name="Normal 2 10 2 4 2 3 3" xfId="10997"/>
    <cellStyle name="Normal 2 10 2 4 2 3_Deal Price Analysis" xfId="10998"/>
    <cellStyle name="Normal 2 10 2 4 2 4" xfId="10999"/>
    <cellStyle name="Normal 2 10 2 4 2 4 2" xfId="11000"/>
    <cellStyle name="Normal 2 10 2 4 2 5" xfId="11001"/>
    <cellStyle name="Normal 2 10 2 4 2_Deal Price Analysis" xfId="11002"/>
    <cellStyle name="Normal 2 10 2 4 3" xfId="11003"/>
    <cellStyle name="Normal 2 10 2 4 3 2" xfId="11004"/>
    <cellStyle name="Normal 2 10 2 4 3 2 2" xfId="11005"/>
    <cellStyle name="Normal 2 10 2 4 3 3" xfId="11006"/>
    <cellStyle name="Normal 2 10 2 4 3_Deal Price Analysis" xfId="11007"/>
    <cellStyle name="Normal 2 10 2 4 4" xfId="11008"/>
    <cellStyle name="Normal 2 10 2 4 4 2" xfId="11009"/>
    <cellStyle name="Normal 2 10 2 4 4 2 2" xfId="11010"/>
    <cellStyle name="Normal 2 10 2 4 4 3" xfId="11011"/>
    <cellStyle name="Normal 2 10 2 4 4_Deal Price Analysis" xfId="11012"/>
    <cellStyle name="Normal 2 10 2 4 5" xfId="11013"/>
    <cellStyle name="Normal 2 10 2 4 5 2" xfId="11014"/>
    <cellStyle name="Normal 2 10 2 4 6" xfId="11015"/>
    <cellStyle name="Normal 2 10 2 4_Deal Price Analysis" xfId="11016"/>
    <cellStyle name="Normal 2 10 2 5" xfId="11017"/>
    <cellStyle name="Normal 2 10 2 5 2" xfId="11018"/>
    <cellStyle name="Normal 2 10 2 5 2 2" xfId="11019"/>
    <cellStyle name="Normal 2 10 2 5 2 2 2" xfId="11020"/>
    <cellStyle name="Normal 2 10 2 5 2 3" xfId="11021"/>
    <cellStyle name="Normal 2 10 2 5 2_Deal Price Analysis" xfId="11022"/>
    <cellStyle name="Normal 2 10 2 5 3" xfId="11023"/>
    <cellStyle name="Normal 2 10 2 5 3 2" xfId="11024"/>
    <cellStyle name="Normal 2 10 2 5 3 2 2" xfId="11025"/>
    <cellStyle name="Normal 2 10 2 5 3 3" xfId="11026"/>
    <cellStyle name="Normal 2 10 2 5 3_Deal Price Analysis" xfId="11027"/>
    <cellStyle name="Normal 2 10 2 5 4" xfId="11028"/>
    <cellStyle name="Normal 2 10 2 5 4 2" xfId="11029"/>
    <cellStyle name="Normal 2 10 2 5 5" xfId="11030"/>
    <cellStyle name="Normal 2 10 2 5_Deal Price Analysis" xfId="11031"/>
    <cellStyle name="Normal 2 10 2 6" xfId="11032"/>
    <cellStyle name="Normal 2 10 2 6 2" xfId="11033"/>
    <cellStyle name="Normal 2 10 2 6 2 2" xfId="11034"/>
    <cellStyle name="Normal 2 10 2 6 3" xfId="11035"/>
    <cellStyle name="Normal 2 10 2 6_Deal Price Analysis" xfId="11036"/>
    <cellStyle name="Normal 2 10 2 7" xfId="11037"/>
    <cellStyle name="Normal 2 10 2 7 2" xfId="11038"/>
    <cellStyle name="Normal 2 10 2 7 2 2" xfId="11039"/>
    <cellStyle name="Normal 2 10 2 7 3" xfId="11040"/>
    <cellStyle name="Normal 2 10 2 7_Deal Price Analysis" xfId="11041"/>
    <cellStyle name="Normal 2 10 2 8" xfId="11042"/>
    <cellStyle name="Normal 2 10 2 8 2" xfId="11043"/>
    <cellStyle name="Normal 2 10 2 9" xfId="11044"/>
    <cellStyle name="Normal 2 10 2_Deal Price Analysis" xfId="11045"/>
    <cellStyle name="Normal 2 10 20" xfId="11046"/>
    <cellStyle name="Normal 2 10 3" xfId="11047"/>
    <cellStyle name="Normal 2 10 3 2" xfId="11048"/>
    <cellStyle name="Normal 2 10 3 2 2" xfId="11049"/>
    <cellStyle name="Normal 2 10 3 2 2 2" xfId="11050"/>
    <cellStyle name="Normal 2 10 3 2 2 2 2" xfId="11051"/>
    <cellStyle name="Normal 2 10 3 2 2 2 2 2" xfId="11052"/>
    <cellStyle name="Normal 2 10 3 2 2 2 2 2 2" xfId="11053"/>
    <cellStyle name="Normal 2 10 3 2 2 2 2 3" xfId="11054"/>
    <cellStyle name="Normal 2 10 3 2 2 2 2_Deal Price Analysis" xfId="11055"/>
    <cellStyle name="Normal 2 10 3 2 2 2 3" xfId="11056"/>
    <cellStyle name="Normal 2 10 3 2 2 2 3 2" xfId="11057"/>
    <cellStyle name="Normal 2 10 3 2 2 2 3 2 2" xfId="11058"/>
    <cellStyle name="Normal 2 10 3 2 2 2 3 3" xfId="11059"/>
    <cellStyle name="Normal 2 10 3 2 2 2 3_Deal Price Analysis" xfId="11060"/>
    <cellStyle name="Normal 2 10 3 2 2 2 4" xfId="11061"/>
    <cellStyle name="Normal 2 10 3 2 2 2 4 2" xfId="11062"/>
    <cellStyle name="Normal 2 10 3 2 2 2 5" xfId="11063"/>
    <cellStyle name="Normal 2 10 3 2 2 2_Deal Price Analysis" xfId="11064"/>
    <cellStyle name="Normal 2 10 3 2 2 3" xfId="11065"/>
    <cellStyle name="Normal 2 10 3 2 2 3 2" xfId="11066"/>
    <cellStyle name="Normal 2 10 3 2 2 3 2 2" xfId="11067"/>
    <cellStyle name="Normal 2 10 3 2 2 3 3" xfId="11068"/>
    <cellStyle name="Normal 2 10 3 2 2 3_Deal Price Analysis" xfId="11069"/>
    <cellStyle name="Normal 2 10 3 2 2 4" xfId="11070"/>
    <cellStyle name="Normal 2 10 3 2 2 4 2" xfId="11071"/>
    <cellStyle name="Normal 2 10 3 2 2 4 2 2" xfId="11072"/>
    <cellStyle name="Normal 2 10 3 2 2 4 3" xfId="11073"/>
    <cellStyle name="Normal 2 10 3 2 2 4_Deal Price Analysis" xfId="11074"/>
    <cellStyle name="Normal 2 10 3 2 2 5" xfId="11075"/>
    <cellStyle name="Normal 2 10 3 2 2 5 2" xfId="11076"/>
    <cellStyle name="Normal 2 10 3 2 2 6" xfId="11077"/>
    <cellStyle name="Normal 2 10 3 2 2_Deal Price Analysis" xfId="11078"/>
    <cellStyle name="Normal 2 10 3 2 3" xfId="11079"/>
    <cellStyle name="Normal 2 10 3 2 3 2" xfId="11080"/>
    <cellStyle name="Normal 2 10 3 2 3 2 2" xfId="11081"/>
    <cellStyle name="Normal 2 10 3 2 3 2 2 2" xfId="11082"/>
    <cellStyle name="Normal 2 10 3 2 3 2 2 2 2" xfId="11083"/>
    <cellStyle name="Normal 2 10 3 2 3 2 2 3" xfId="11084"/>
    <cellStyle name="Normal 2 10 3 2 3 2 2_Deal Price Analysis" xfId="11085"/>
    <cellStyle name="Normal 2 10 3 2 3 2 3" xfId="11086"/>
    <cellStyle name="Normal 2 10 3 2 3 2 3 2" xfId="11087"/>
    <cellStyle name="Normal 2 10 3 2 3 2 3 2 2" xfId="11088"/>
    <cellStyle name="Normal 2 10 3 2 3 2 3 3" xfId="11089"/>
    <cellStyle name="Normal 2 10 3 2 3 2 3_Deal Price Analysis" xfId="11090"/>
    <cellStyle name="Normal 2 10 3 2 3 2 4" xfId="11091"/>
    <cellStyle name="Normal 2 10 3 2 3 2 4 2" xfId="11092"/>
    <cellStyle name="Normal 2 10 3 2 3 2 5" xfId="11093"/>
    <cellStyle name="Normal 2 10 3 2 3 2_Deal Price Analysis" xfId="11094"/>
    <cellStyle name="Normal 2 10 3 2 3 3" xfId="11095"/>
    <cellStyle name="Normal 2 10 3 2 3 3 2" xfId="11096"/>
    <cellStyle name="Normal 2 10 3 2 3 3 2 2" xfId="11097"/>
    <cellStyle name="Normal 2 10 3 2 3 3 3" xfId="11098"/>
    <cellStyle name="Normal 2 10 3 2 3 3_Deal Price Analysis" xfId="11099"/>
    <cellStyle name="Normal 2 10 3 2 3 4" xfId="11100"/>
    <cellStyle name="Normal 2 10 3 2 3 4 2" xfId="11101"/>
    <cellStyle name="Normal 2 10 3 2 3 4 2 2" xfId="11102"/>
    <cellStyle name="Normal 2 10 3 2 3 4 3" xfId="11103"/>
    <cellStyle name="Normal 2 10 3 2 3 4_Deal Price Analysis" xfId="11104"/>
    <cellStyle name="Normal 2 10 3 2 3 5" xfId="11105"/>
    <cellStyle name="Normal 2 10 3 2 3 5 2" xfId="11106"/>
    <cellStyle name="Normal 2 10 3 2 3 6" xfId="11107"/>
    <cellStyle name="Normal 2 10 3 2 3_Deal Price Analysis" xfId="11108"/>
    <cellStyle name="Normal 2 10 3 2 4" xfId="11109"/>
    <cellStyle name="Normal 2 10 3 2 4 2" xfId="11110"/>
    <cellStyle name="Normal 2 10 3 2 4 2 2" xfId="11111"/>
    <cellStyle name="Normal 2 10 3 2 4 2 2 2" xfId="11112"/>
    <cellStyle name="Normal 2 10 3 2 4 2 3" xfId="11113"/>
    <cellStyle name="Normal 2 10 3 2 4 2_Deal Price Analysis" xfId="11114"/>
    <cellStyle name="Normal 2 10 3 2 4 3" xfId="11115"/>
    <cellStyle name="Normal 2 10 3 2 4 3 2" xfId="11116"/>
    <cellStyle name="Normal 2 10 3 2 4 3 2 2" xfId="11117"/>
    <cellStyle name="Normal 2 10 3 2 4 3 3" xfId="11118"/>
    <cellStyle name="Normal 2 10 3 2 4 3_Deal Price Analysis" xfId="11119"/>
    <cellStyle name="Normal 2 10 3 2 4 4" xfId="11120"/>
    <cellStyle name="Normal 2 10 3 2 4 4 2" xfId="11121"/>
    <cellStyle name="Normal 2 10 3 2 4 5" xfId="11122"/>
    <cellStyle name="Normal 2 10 3 2 4_Deal Price Analysis" xfId="11123"/>
    <cellStyle name="Normal 2 10 3 2 5" xfId="11124"/>
    <cellStyle name="Normal 2 10 3 2 5 2" xfId="11125"/>
    <cellStyle name="Normal 2 10 3 2 5 2 2" xfId="11126"/>
    <cellStyle name="Normal 2 10 3 2 5 3" xfId="11127"/>
    <cellStyle name="Normal 2 10 3 2 5_Deal Price Analysis" xfId="11128"/>
    <cellStyle name="Normal 2 10 3 2 6" xfId="11129"/>
    <cellStyle name="Normal 2 10 3 2 6 2" xfId="11130"/>
    <cellStyle name="Normal 2 10 3 2 6 2 2" xfId="11131"/>
    <cellStyle name="Normal 2 10 3 2 6 3" xfId="11132"/>
    <cellStyle name="Normal 2 10 3 2 6_Deal Price Analysis" xfId="11133"/>
    <cellStyle name="Normal 2 10 3 2 7" xfId="11134"/>
    <cellStyle name="Normal 2 10 3 2 7 2" xfId="11135"/>
    <cellStyle name="Normal 2 10 3 2 8" xfId="11136"/>
    <cellStyle name="Normal 2 10 3 2_Deal Price Analysis" xfId="11137"/>
    <cellStyle name="Normal 2 10 3 3" xfId="11138"/>
    <cellStyle name="Normal 2 10 3 3 2" xfId="11139"/>
    <cellStyle name="Normal 2 10 3 3 2 2" xfId="11140"/>
    <cellStyle name="Normal 2 10 3 3 2 2 2" xfId="11141"/>
    <cellStyle name="Normal 2 10 3 3 2 2 2 2" xfId="11142"/>
    <cellStyle name="Normal 2 10 3 3 2 2 3" xfId="11143"/>
    <cellStyle name="Normal 2 10 3 3 2 2_Deal Price Analysis" xfId="11144"/>
    <cellStyle name="Normal 2 10 3 3 2 3" xfId="11145"/>
    <cellStyle name="Normal 2 10 3 3 2 3 2" xfId="11146"/>
    <cellStyle name="Normal 2 10 3 3 2 3 2 2" xfId="11147"/>
    <cellStyle name="Normal 2 10 3 3 2 3 3" xfId="11148"/>
    <cellStyle name="Normal 2 10 3 3 2 3_Deal Price Analysis" xfId="11149"/>
    <cellStyle name="Normal 2 10 3 3 2 4" xfId="11150"/>
    <cellStyle name="Normal 2 10 3 3 2 4 2" xfId="11151"/>
    <cellStyle name="Normal 2 10 3 3 2 5" xfId="11152"/>
    <cellStyle name="Normal 2 10 3 3 2_Deal Price Analysis" xfId="11153"/>
    <cellStyle name="Normal 2 10 3 3 3" xfId="11154"/>
    <cellStyle name="Normal 2 10 3 3 3 2" xfId="11155"/>
    <cellStyle name="Normal 2 10 3 3 3 2 2" xfId="11156"/>
    <cellStyle name="Normal 2 10 3 3 3 3" xfId="11157"/>
    <cellStyle name="Normal 2 10 3 3 3_Deal Price Analysis" xfId="11158"/>
    <cellStyle name="Normal 2 10 3 3 4" xfId="11159"/>
    <cellStyle name="Normal 2 10 3 3 4 2" xfId="11160"/>
    <cellStyle name="Normal 2 10 3 3 4 2 2" xfId="11161"/>
    <cellStyle name="Normal 2 10 3 3 4 3" xfId="11162"/>
    <cellStyle name="Normal 2 10 3 3 4_Deal Price Analysis" xfId="11163"/>
    <cellStyle name="Normal 2 10 3 3 5" xfId="11164"/>
    <cellStyle name="Normal 2 10 3 3 5 2" xfId="11165"/>
    <cellStyle name="Normal 2 10 3 3 6" xfId="11166"/>
    <cellStyle name="Normal 2 10 3 3_Deal Price Analysis" xfId="11167"/>
    <cellStyle name="Normal 2 10 3 4" xfId="11168"/>
    <cellStyle name="Normal 2 10 3 4 2" xfId="11169"/>
    <cellStyle name="Normal 2 10 3 4 2 2" xfId="11170"/>
    <cellStyle name="Normal 2 10 3 4 2 2 2" xfId="11171"/>
    <cellStyle name="Normal 2 10 3 4 2 2 2 2" xfId="11172"/>
    <cellStyle name="Normal 2 10 3 4 2 2 3" xfId="11173"/>
    <cellStyle name="Normal 2 10 3 4 2 2_Deal Price Analysis" xfId="11174"/>
    <cellStyle name="Normal 2 10 3 4 2 3" xfId="11175"/>
    <cellStyle name="Normal 2 10 3 4 2 3 2" xfId="11176"/>
    <cellStyle name="Normal 2 10 3 4 2 3 2 2" xfId="11177"/>
    <cellStyle name="Normal 2 10 3 4 2 3 3" xfId="11178"/>
    <cellStyle name="Normal 2 10 3 4 2 3_Deal Price Analysis" xfId="11179"/>
    <cellStyle name="Normal 2 10 3 4 2 4" xfId="11180"/>
    <cellStyle name="Normal 2 10 3 4 2 4 2" xfId="11181"/>
    <cellStyle name="Normal 2 10 3 4 2 5" xfId="11182"/>
    <cellStyle name="Normal 2 10 3 4 2_Deal Price Analysis" xfId="11183"/>
    <cellStyle name="Normal 2 10 3 4 3" xfId="11184"/>
    <cellStyle name="Normal 2 10 3 4 3 2" xfId="11185"/>
    <cellStyle name="Normal 2 10 3 4 3 2 2" xfId="11186"/>
    <cellStyle name="Normal 2 10 3 4 3 3" xfId="11187"/>
    <cellStyle name="Normal 2 10 3 4 3_Deal Price Analysis" xfId="11188"/>
    <cellStyle name="Normal 2 10 3 4 4" xfId="11189"/>
    <cellStyle name="Normal 2 10 3 4 4 2" xfId="11190"/>
    <cellStyle name="Normal 2 10 3 4 4 2 2" xfId="11191"/>
    <cellStyle name="Normal 2 10 3 4 4 3" xfId="11192"/>
    <cellStyle name="Normal 2 10 3 4 4_Deal Price Analysis" xfId="11193"/>
    <cellStyle name="Normal 2 10 3 4 5" xfId="11194"/>
    <cellStyle name="Normal 2 10 3 4 5 2" xfId="11195"/>
    <cellStyle name="Normal 2 10 3 4 6" xfId="11196"/>
    <cellStyle name="Normal 2 10 3 4_Deal Price Analysis" xfId="11197"/>
    <cellStyle name="Normal 2 10 3 5" xfId="11198"/>
    <cellStyle name="Normal 2 10 3 5 2" xfId="11199"/>
    <cellStyle name="Normal 2 10 3 5 2 2" xfId="11200"/>
    <cellStyle name="Normal 2 10 3 5 2 2 2" xfId="11201"/>
    <cellStyle name="Normal 2 10 3 5 2 3" xfId="11202"/>
    <cellStyle name="Normal 2 10 3 5 2_Deal Price Analysis" xfId="11203"/>
    <cellStyle name="Normal 2 10 3 5 3" xfId="11204"/>
    <cellStyle name="Normal 2 10 3 5 3 2" xfId="11205"/>
    <cellStyle name="Normal 2 10 3 5 3 2 2" xfId="11206"/>
    <cellStyle name="Normal 2 10 3 5 3 3" xfId="11207"/>
    <cellStyle name="Normal 2 10 3 5 3_Deal Price Analysis" xfId="11208"/>
    <cellStyle name="Normal 2 10 3 5 4" xfId="11209"/>
    <cellStyle name="Normal 2 10 3 5 4 2" xfId="11210"/>
    <cellStyle name="Normal 2 10 3 5 5" xfId="11211"/>
    <cellStyle name="Normal 2 10 3 5_Deal Price Analysis" xfId="11212"/>
    <cellStyle name="Normal 2 10 3 6" xfId="11213"/>
    <cellStyle name="Normal 2 10 3 6 2" xfId="11214"/>
    <cellStyle name="Normal 2 10 3 6 2 2" xfId="11215"/>
    <cellStyle name="Normal 2 10 3 6 3" xfId="11216"/>
    <cellStyle name="Normal 2 10 3 6_Deal Price Analysis" xfId="11217"/>
    <cellStyle name="Normal 2 10 3 7" xfId="11218"/>
    <cellStyle name="Normal 2 10 3 7 2" xfId="11219"/>
    <cellStyle name="Normal 2 10 3 7 2 2" xfId="11220"/>
    <cellStyle name="Normal 2 10 3 7 3" xfId="11221"/>
    <cellStyle name="Normal 2 10 3 7_Deal Price Analysis" xfId="11222"/>
    <cellStyle name="Normal 2 10 3 8" xfId="11223"/>
    <cellStyle name="Normal 2 10 3 8 2" xfId="11224"/>
    <cellStyle name="Normal 2 10 3 9" xfId="11225"/>
    <cellStyle name="Normal 2 10 3_Deal Price Analysis" xfId="11226"/>
    <cellStyle name="Normal 2 10 4" xfId="11227"/>
    <cellStyle name="Normal 2 10 4 2" xfId="11228"/>
    <cellStyle name="Normal 2 10 4 2 2" xfId="11229"/>
    <cellStyle name="Normal 2 10 4 2 2 2" xfId="11230"/>
    <cellStyle name="Normal 2 10 4 2 2 2 2" xfId="11231"/>
    <cellStyle name="Normal 2 10 4 2 2 2 2 2" xfId="11232"/>
    <cellStyle name="Normal 2 10 4 2 2 2 2 2 2" xfId="11233"/>
    <cellStyle name="Normal 2 10 4 2 2 2 2 3" xfId="11234"/>
    <cellStyle name="Normal 2 10 4 2 2 2 2_Deal Price Analysis" xfId="11235"/>
    <cellStyle name="Normal 2 10 4 2 2 2 3" xfId="11236"/>
    <cellStyle name="Normal 2 10 4 2 2 2 3 2" xfId="11237"/>
    <cellStyle name="Normal 2 10 4 2 2 2 3 2 2" xfId="11238"/>
    <cellStyle name="Normal 2 10 4 2 2 2 3 3" xfId="11239"/>
    <cellStyle name="Normal 2 10 4 2 2 2 3_Deal Price Analysis" xfId="11240"/>
    <cellStyle name="Normal 2 10 4 2 2 2 4" xfId="11241"/>
    <cellStyle name="Normal 2 10 4 2 2 2 4 2" xfId="11242"/>
    <cellStyle name="Normal 2 10 4 2 2 2 5" xfId="11243"/>
    <cellStyle name="Normal 2 10 4 2 2 2_Deal Price Analysis" xfId="11244"/>
    <cellStyle name="Normal 2 10 4 2 2 3" xfId="11245"/>
    <cellStyle name="Normal 2 10 4 2 2 3 2" xfId="11246"/>
    <cellStyle name="Normal 2 10 4 2 2 3 2 2" xfId="11247"/>
    <cellStyle name="Normal 2 10 4 2 2 3 3" xfId="11248"/>
    <cellStyle name="Normal 2 10 4 2 2 3_Deal Price Analysis" xfId="11249"/>
    <cellStyle name="Normal 2 10 4 2 2 4" xfId="11250"/>
    <cellStyle name="Normal 2 10 4 2 2 4 2" xfId="11251"/>
    <cellStyle name="Normal 2 10 4 2 2 4 2 2" xfId="11252"/>
    <cellStyle name="Normal 2 10 4 2 2 4 3" xfId="11253"/>
    <cellStyle name="Normal 2 10 4 2 2 4_Deal Price Analysis" xfId="11254"/>
    <cellStyle name="Normal 2 10 4 2 2 5" xfId="11255"/>
    <cellStyle name="Normal 2 10 4 2 2 5 2" xfId="11256"/>
    <cellStyle name="Normal 2 10 4 2 2 6" xfId="11257"/>
    <cellStyle name="Normal 2 10 4 2 2_Deal Price Analysis" xfId="11258"/>
    <cellStyle name="Normal 2 10 4 2 3" xfId="11259"/>
    <cellStyle name="Normal 2 10 4 2 3 2" xfId="11260"/>
    <cellStyle name="Normal 2 10 4 2 3 2 2" xfId="11261"/>
    <cellStyle name="Normal 2 10 4 2 3 2 2 2" xfId="11262"/>
    <cellStyle name="Normal 2 10 4 2 3 2 2 2 2" xfId="11263"/>
    <cellStyle name="Normal 2 10 4 2 3 2 2 3" xfId="11264"/>
    <cellStyle name="Normal 2 10 4 2 3 2 2_Deal Price Analysis" xfId="11265"/>
    <cellStyle name="Normal 2 10 4 2 3 2 3" xfId="11266"/>
    <cellStyle name="Normal 2 10 4 2 3 2 3 2" xfId="11267"/>
    <cellStyle name="Normal 2 10 4 2 3 2 3 2 2" xfId="11268"/>
    <cellStyle name="Normal 2 10 4 2 3 2 3 3" xfId="11269"/>
    <cellStyle name="Normal 2 10 4 2 3 2 3_Deal Price Analysis" xfId="11270"/>
    <cellStyle name="Normal 2 10 4 2 3 2 4" xfId="11271"/>
    <cellStyle name="Normal 2 10 4 2 3 2 4 2" xfId="11272"/>
    <cellStyle name="Normal 2 10 4 2 3 2 5" xfId="11273"/>
    <cellStyle name="Normal 2 10 4 2 3 2_Deal Price Analysis" xfId="11274"/>
    <cellStyle name="Normal 2 10 4 2 3 3" xfId="11275"/>
    <cellStyle name="Normal 2 10 4 2 3 3 2" xfId="11276"/>
    <cellStyle name="Normal 2 10 4 2 3 3 2 2" xfId="11277"/>
    <cellStyle name="Normal 2 10 4 2 3 3 3" xfId="11278"/>
    <cellStyle name="Normal 2 10 4 2 3 3_Deal Price Analysis" xfId="11279"/>
    <cellStyle name="Normal 2 10 4 2 3 4" xfId="11280"/>
    <cellStyle name="Normal 2 10 4 2 3 4 2" xfId="11281"/>
    <cellStyle name="Normal 2 10 4 2 3 4 2 2" xfId="11282"/>
    <cellStyle name="Normal 2 10 4 2 3 4 3" xfId="11283"/>
    <cellStyle name="Normal 2 10 4 2 3 4_Deal Price Analysis" xfId="11284"/>
    <cellStyle name="Normal 2 10 4 2 3 5" xfId="11285"/>
    <cellStyle name="Normal 2 10 4 2 3 5 2" xfId="11286"/>
    <cellStyle name="Normal 2 10 4 2 3 6" xfId="11287"/>
    <cellStyle name="Normal 2 10 4 2 3_Deal Price Analysis" xfId="11288"/>
    <cellStyle name="Normal 2 10 4 2 4" xfId="11289"/>
    <cellStyle name="Normal 2 10 4 2 4 2" xfId="11290"/>
    <cellStyle name="Normal 2 10 4 2 4 2 2" xfId="11291"/>
    <cellStyle name="Normal 2 10 4 2 4 2 2 2" xfId="11292"/>
    <cellStyle name="Normal 2 10 4 2 4 2 3" xfId="11293"/>
    <cellStyle name="Normal 2 10 4 2 4 2_Deal Price Analysis" xfId="11294"/>
    <cellStyle name="Normal 2 10 4 2 4 3" xfId="11295"/>
    <cellStyle name="Normal 2 10 4 2 4 3 2" xfId="11296"/>
    <cellStyle name="Normal 2 10 4 2 4 3 2 2" xfId="11297"/>
    <cellStyle name="Normal 2 10 4 2 4 3 3" xfId="11298"/>
    <cellStyle name="Normal 2 10 4 2 4 3_Deal Price Analysis" xfId="11299"/>
    <cellStyle name="Normal 2 10 4 2 4 4" xfId="11300"/>
    <cellStyle name="Normal 2 10 4 2 4 4 2" xfId="11301"/>
    <cellStyle name="Normal 2 10 4 2 4 5" xfId="11302"/>
    <cellStyle name="Normal 2 10 4 2 4_Deal Price Analysis" xfId="11303"/>
    <cellStyle name="Normal 2 10 4 2 5" xfId="11304"/>
    <cellStyle name="Normal 2 10 4 2 5 2" xfId="11305"/>
    <cellStyle name="Normal 2 10 4 2 5 2 2" xfId="11306"/>
    <cellStyle name="Normal 2 10 4 2 5 3" xfId="11307"/>
    <cellStyle name="Normal 2 10 4 2 5_Deal Price Analysis" xfId="11308"/>
    <cellStyle name="Normal 2 10 4 2 6" xfId="11309"/>
    <cellStyle name="Normal 2 10 4 2 6 2" xfId="11310"/>
    <cellStyle name="Normal 2 10 4 2 6 2 2" xfId="11311"/>
    <cellStyle name="Normal 2 10 4 2 6 3" xfId="11312"/>
    <cellStyle name="Normal 2 10 4 2 6_Deal Price Analysis" xfId="11313"/>
    <cellStyle name="Normal 2 10 4 2 7" xfId="11314"/>
    <cellStyle name="Normal 2 10 4 2 7 2" xfId="11315"/>
    <cellStyle name="Normal 2 10 4 2 8" xfId="11316"/>
    <cellStyle name="Normal 2 10 4 2_Deal Price Analysis" xfId="11317"/>
    <cellStyle name="Normal 2 10 4 3" xfId="11318"/>
    <cellStyle name="Normal 2 10 4 3 2" xfId="11319"/>
    <cellStyle name="Normal 2 10 4 3 2 2" xfId="11320"/>
    <cellStyle name="Normal 2 10 4 3 2 2 2" xfId="11321"/>
    <cellStyle name="Normal 2 10 4 3 2 2 2 2" xfId="11322"/>
    <cellStyle name="Normal 2 10 4 3 2 2 3" xfId="11323"/>
    <cellStyle name="Normal 2 10 4 3 2 2_Deal Price Analysis" xfId="11324"/>
    <cellStyle name="Normal 2 10 4 3 2 3" xfId="11325"/>
    <cellStyle name="Normal 2 10 4 3 2 3 2" xfId="11326"/>
    <cellStyle name="Normal 2 10 4 3 2 3 2 2" xfId="11327"/>
    <cellStyle name="Normal 2 10 4 3 2 3 3" xfId="11328"/>
    <cellStyle name="Normal 2 10 4 3 2 3_Deal Price Analysis" xfId="11329"/>
    <cellStyle name="Normal 2 10 4 3 2 4" xfId="11330"/>
    <cellStyle name="Normal 2 10 4 3 2 4 2" xfId="11331"/>
    <cellStyle name="Normal 2 10 4 3 2 5" xfId="11332"/>
    <cellStyle name="Normal 2 10 4 3 2_Deal Price Analysis" xfId="11333"/>
    <cellStyle name="Normal 2 10 4 3 3" xfId="11334"/>
    <cellStyle name="Normal 2 10 4 3 3 2" xfId="11335"/>
    <cellStyle name="Normal 2 10 4 3 3 2 2" xfId="11336"/>
    <cellStyle name="Normal 2 10 4 3 3 3" xfId="11337"/>
    <cellStyle name="Normal 2 10 4 3 3_Deal Price Analysis" xfId="11338"/>
    <cellStyle name="Normal 2 10 4 3 4" xfId="11339"/>
    <cellStyle name="Normal 2 10 4 3 4 2" xfId="11340"/>
    <cellStyle name="Normal 2 10 4 3 4 2 2" xfId="11341"/>
    <cellStyle name="Normal 2 10 4 3 4 3" xfId="11342"/>
    <cellStyle name="Normal 2 10 4 3 4_Deal Price Analysis" xfId="11343"/>
    <cellStyle name="Normal 2 10 4 3 5" xfId="11344"/>
    <cellStyle name="Normal 2 10 4 3 5 2" xfId="11345"/>
    <cellStyle name="Normal 2 10 4 3 6" xfId="11346"/>
    <cellStyle name="Normal 2 10 4 3_Deal Price Analysis" xfId="11347"/>
    <cellStyle name="Normal 2 10 4 4" xfId="11348"/>
    <cellStyle name="Normal 2 10 4 4 2" xfId="11349"/>
    <cellStyle name="Normal 2 10 4 4 2 2" xfId="11350"/>
    <cellStyle name="Normal 2 10 4 4 2 2 2" xfId="11351"/>
    <cellStyle name="Normal 2 10 4 4 2 2 2 2" xfId="11352"/>
    <cellStyle name="Normal 2 10 4 4 2 2 3" xfId="11353"/>
    <cellStyle name="Normal 2 10 4 4 2 2_Deal Price Analysis" xfId="11354"/>
    <cellStyle name="Normal 2 10 4 4 2 3" xfId="11355"/>
    <cellStyle name="Normal 2 10 4 4 2 3 2" xfId="11356"/>
    <cellStyle name="Normal 2 10 4 4 2 3 2 2" xfId="11357"/>
    <cellStyle name="Normal 2 10 4 4 2 3 3" xfId="11358"/>
    <cellStyle name="Normal 2 10 4 4 2 3_Deal Price Analysis" xfId="11359"/>
    <cellStyle name="Normal 2 10 4 4 2 4" xfId="11360"/>
    <cellStyle name="Normal 2 10 4 4 2 4 2" xfId="11361"/>
    <cellStyle name="Normal 2 10 4 4 2 5" xfId="11362"/>
    <cellStyle name="Normal 2 10 4 4 2_Deal Price Analysis" xfId="11363"/>
    <cellStyle name="Normal 2 10 4 4 3" xfId="11364"/>
    <cellStyle name="Normal 2 10 4 4 3 2" xfId="11365"/>
    <cellStyle name="Normal 2 10 4 4 3 2 2" xfId="11366"/>
    <cellStyle name="Normal 2 10 4 4 3 3" xfId="11367"/>
    <cellStyle name="Normal 2 10 4 4 3_Deal Price Analysis" xfId="11368"/>
    <cellStyle name="Normal 2 10 4 4 4" xfId="11369"/>
    <cellStyle name="Normal 2 10 4 4 4 2" xfId="11370"/>
    <cellStyle name="Normal 2 10 4 4 4 2 2" xfId="11371"/>
    <cellStyle name="Normal 2 10 4 4 4 3" xfId="11372"/>
    <cellStyle name="Normal 2 10 4 4 4_Deal Price Analysis" xfId="11373"/>
    <cellStyle name="Normal 2 10 4 4 5" xfId="11374"/>
    <cellStyle name="Normal 2 10 4 4 5 2" xfId="11375"/>
    <cellStyle name="Normal 2 10 4 4 6" xfId="11376"/>
    <cellStyle name="Normal 2 10 4 4_Deal Price Analysis" xfId="11377"/>
    <cellStyle name="Normal 2 10 4 5" xfId="11378"/>
    <cellStyle name="Normal 2 10 4 5 2" xfId="11379"/>
    <cellStyle name="Normal 2 10 4 5 2 2" xfId="11380"/>
    <cellStyle name="Normal 2 10 4 5 2 2 2" xfId="11381"/>
    <cellStyle name="Normal 2 10 4 5 2 3" xfId="11382"/>
    <cellStyle name="Normal 2 10 4 5 2_Deal Price Analysis" xfId="11383"/>
    <cellStyle name="Normal 2 10 4 5 3" xfId="11384"/>
    <cellStyle name="Normal 2 10 4 5 3 2" xfId="11385"/>
    <cellStyle name="Normal 2 10 4 5 3 2 2" xfId="11386"/>
    <cellStyle name="Normal 2 10 4 5 3 3" xfId="11387"/>
    <cellStyle name="Normal 2 10 4 5 3_Deal Price Analysis" xfId="11388"/>
    <cellStyle name="Normal 2 10 4 5 4" xfId="11389"/>
    <cellStyle name="Normal 2 10 4 5 4 2" xfId="11390"/>
    <cellStyle name="Normal 2 10 4 5 5" xfId="11391"/>
    <cellStyle name="Normal 2 10 4 5_Deal Price Analysis" xfId="11392"/>
    <cellStyle name="Normal 2 10 4 6" xfId="11393"/>
    <cellStyle name="Normal 2 10 4 6 2" xfId="11394"/>
    <cellStyle name="Normal 2 10 4 6 2 2" xfId="11395"/>
    <cellStyle name="Normal 2 10 4 6 3" xfId="11396"/>
    <cellStyle name="Normal 2 10 4 6_Deal Price Analysis" xfId="11397"/>
    <cellStyle name="Normal 2 10 4 7" xfId="11398"/>
    <cellStyle name="Normal 2 10 4 7 2" xfId="11399"/>
    <cellStyle name="Normal 2 10 4 7 2 2" xfId="11400"/>
    <cellStyle name="Normal 2 10 4 7 3" xfId="11401"/>
    <cellStyle name="Normal 2 10 4 7_Deal Price Analysis" xfId="11402"/>
    <cellStyle name="Normal 2 10 4 8" xfId="11403"/>
    <cellStyle name="Normal 2 10 4 8 2" xfId="11404"/>
    <cellStyle name="Normal 2 10 4 9" xfId="11405"/>
    <cellStyle name="Normal 2 10 4_Deal Price Analysis" xfId="11406"/>
    <cellStyle name="Normal 2 10 5" xfId="11407"/>
    <cellStyle name="Normal 2 10 5 2" xfId="11408"/>
    <cellStyle name="Normal 2 10 5 2 2" xfId="11409"/>
    <cellStyle name="Normal 2 10 5 2 2 2" xfId="11410"/>
    <cellStyle name="Normal 2 10 5 2 2 2 2" xfId="11411"/>
    <cellStyle name="Normal 2 10 5 2 2 2 2 2" xfId="11412"/>
    <cellStyle name="Normal 2 10 5 2 2 2 2 2 2" xfId="11413"/>
    <cellStyle name="Normal 2 10 5 2 2 2 2 3" xfId="11414"/>
    <cellStyle name="Normal 2 10 5 2 2 2 2_Deal Price Analysis" xfId="11415"/>
    <cellStyle name="Normal 2 10 5 2 2 2 3" xfId="11416"/>
    <cellStyle name="Normal 2 10 5 2 2 2 3 2" xfId="11417"/>
    <cellStyle name="Normal 2 10 5 2 2 2 3 2 2" xfId="11418"/>
    <cellStyle name="Normal 2 10 5 2 2 2 3 3" xfId="11419"/>
    <cellStyle name="Normal 2 10 5 2 2 2 3_Deal Price Analysis" xfId="11420"/>
    <cellStyle name="Normal 2 10 5 2 2 2 4" xfId="11421"/>
    <cellStyle name="Normal 2 10 5 2 2 2 4 2" xfId="11422"/>
    <cellStyle name="Normal 2 10 5 2 2 2 5" xfId="11423"/>
    <cellStyle name="Normal 2 10 5 2 2 2_Deal Price Analysis" xfId="11424"/>
    <cellStyle name="Normal 2 10 5 2 2 3" xfId="11425"/>
    <cellStyle name="Normal 2 10 5 2 2 3 2" xfId="11426"/>
    <cellStyle name="Normal 2 10 5 2 2 3 2 2" xfId="11427"/>
    <cellStyle name="Normal 2 10 5 2 2 3 3" xfId="11428"/>
    <cellStyle name="Normal 2 10 5 2 2 3_Deal Price Analysis" xfId="11429"/>
    <cellStyle name="Normal 2 10 5 2 2 4" xfId="11430"/>
    <cellStyle name="Normal 2 10 5 2 2 4 2" xfId="11431"/>
    <cellStyle name="Normal 2 10 5 2 2 4 2 2" xfId="11432"/>
    <cellStyle name="Normal 2 10 5 2 2 4 3" xfId="11433"/>
    <cellStyle name="Normal 2 10 5 2 2 4_Deal Price Analysis" xfId="11434"/>
    <cellStyle name="Normal 2 10 5 2 2 5" xfId="11435"/>
    <cellStyle name="Normal 2 10 5 2 2 5 2" xfId="11436"/>
    <cellStyle name="Normal 2 10 5 2 2 6" xfId="11437"/>
    <cellStyle name="Normal 2 10 5 2 2_Deal Price Analysis" xfId="11438"/>
    <cellStyle name="Normal 2 10 5 2 3" xfId="11439"/>
    <cellStyle name="Normal 2 10 5 2 3 2" xfId="11440"/>
    <cellStyle name="Normal 2 10 5 2 3 2 2" xfId="11441"/>
    <cellStyle name="Normal 2 10 5 2 3 2 2 2" xfId="11442"/>
    <cellStyle name="Normal 2 10 5 2 3 2 2 2 2" xfId="11443"/>
    <cellStyle name="Normal 2 10 5 2 3 2 2 3" xfId="11444"/>
    <cellStyle name="Normal 2 10 5 2 3 2 2_Deal Price Analysis" xfId="11445"/>
    <cellStyle name="Normal 2 10 5 2 3 2 3" xfId="11446"/>
    <cellStyle name="Normal 2 10 5 2 3 2 3 2" xfId="11447"/>
    <cellStyle name="Normal 2 10 5 2 3 2 3 2 2" xfId="11448"/>
    <cellStyle name="Normal 2 10 5 2 3 2 3 3" xfId="11449"/>
    <cellStyle name="Normal 2 10 5 2 3 2 3_Deal Price Analysis" xfId="11450"/>
    <cellStyle name="Normal 2 10 5 2 3 2 4" xfId="11451"/>
    <cellStyle name="Normal 2 10 5 2 3 2 4 2" xfId="11452"/>
    <cellStyle name="Normal 2 10 5 2 3 2 5" xfId="11453"/>
    <cellStyle name="Normal 2 10 5 2 3 2_Deal Price Analysis" xfId="11454"/>
    <cellStyle name="Normal 2 10 5 2 3 3" xfId="11455"/>
    <cellStyle name="Normal 2 10 5 2 3 3 2" xfId="11456"/>
    <cellStyle name="Normal 2 10 5 2 3 3 2 2" xfId="11457"/>
    <cellStyle name="Normal 2 10 5 2 3 3 3" xfId="11458"/>
    <cellStyle name="Normal 2 10 5 2 3 3_Deal Price Analysis" xfId="11459"/>
    <cellStyle name="Normal 2 10 5 2 3 4" xfId="11460"/>
    <cellStyle name="Normal 2 10 5 2 3 4 2" xfId="11461"/>
    <cellStyle name="Normal 2 10 5 2 3 4 2 2" xfId="11462"/>
    <cellStyle name="Normal 2 10 5 2 3 4 3" xfId="11463"/>
    <cellStyle name="Normal 2 10 5 2 3 4_Deal Price Analysis" xfId="11464"/>
    <cellStyle name="Normal 2 10 5 2 3 5" xfId="11465"/>
    <cellStyle name="Normal 2 10 5 2 3 5 2" xfId="11466"/>
    <cellStyle name="Normal 2 10 5 2 3 6" xfId="11467"/>
    <cellStyle name="Normal 2 10 5 2 3_Deal Price Analysis" xfId="11468"/>
    <cellStyle name="Normal 2 10 5 2 4" xfId="11469"/>
    <cellStyle name="Normal 2 10 5 2 4 2" xfId="11470"/>
    <cellStyle name="Normal 2 10 5 2 4 2 2" xfId="11471"/>
    <cellStyle name="Normal 2 10 5 2 4 2 2 2" xfId="11472"/>
    <cellStyle name="Normal 2 10 5 2 4 2 3" xfId="11473"/>
    <cellStyle name="Normal 2 10 5 2 4 2_Deal Price Analysis" xfId="11474"/>
    <cellStyle name="Normal 2 10 5 2 4 3" xfId="11475"/>
    <cellStyle name="Normal 2 10 5 2 4 3 2" xfId="11476"/>
    <cellStyle name="Normal 2 10 5 2 4 3 2 2" xfId="11477"/>
    <cellStyle name="Normal 2 10 5 2 4 3 3" xfId="11478"/>
    <cellStyle name="Normal 2 10 5 2 4 3_Deal Price Analysis" xfId="11479"/>
    <cellStyle name="Normal 2 10 5 2 4 4" xfId="11480"/>
    <cellStyle name="Normal 2 10 5 2 4 4 2" xfId="11481"/>
    <cellStyle name="Normal 2 10 5 2 4 5" xfId="11482"/>
    <cellStyle name="Normal 2 10 5 2 4_Deal Price Analysis" xfId="11483"/>
    <cellStyle name="Normal 2 10 5 2 5" xfId="11484"/>
    <cellStyle name="Normal 2 10 5 2 5 2" xfId="11485"/>
    <cellStyle name="Normal 2 10 5 2 5 2 2" xfId="11486"/>
    <cellStyle name="Normal 2 10 5 2 5 3" xfId="11487"/>
    <cellStyle name="Normal 2 10 5 2 5_Deal Price Analysis" xfId="11488"/>
    <cellStyle name="Normal 2 10 5 2 6" xfId="11489"/>
    <cellStyle name="Normal 2 10 5 2 6 2" xfId="11490"/>
    <cellStyle name="Normal 2 10 5 2 6 2 2" xfId="11491"/>
    <cellStyle name="Normal 2 10 5 2 6 3" xfId="11492"/>
    <cellStyle name="Normal 2 10 5 2 6_Deal Price Analysis" xfId="11493"/>
    <cellStyle name="Normal 2 10 5 2 7" xfId="11494"/>
    <cellStyle name="Normal 2 10 5 2 7 2" xfId="11495"/>
    <cellStyle name="Normal 2 10 5 2 8" xfId="11496"/>
    <cellStyle name="Normal 2 10 5 2_Deal Price Analysis" xfId="11497"/>
    <cellStyle name="Normal 2 10 5 3" xfId="11498"/>
    <cellStyle name="Normal 2 10 5 3 2" xfId="11499"/>
    <cellStyle name="Normal 2 10 5 3 2 2" xfId="11500"/>
    <cellStyle name="Normal 2 10 5 3 2 2 2" xfId="11501"/>
    <cellStyle name="Normal 2 10 5 3 2 2 2 2" xfId="11502"/>
    <cellStyle name="Normal 2 10 5 3 2 2 3" xfId="11503"/>
    <cellStyle name="Normal 2 10 5 3 2 2_Deal Price Analysis" xfId="11504"/>
    <cellStyle name="Normal 2 10 5 3 2 3" xfId="11505"/>
    <cellStyle name="Normal 2 10 5 3 2 3 2" xfId="11506"/>
    <cellStyle name="Normal 2 10 5 3 2 3 2 2" xfId="11507"/>
    <cellStyle name="Normal 2 10 5 3 2 3 3" xfId="11508"/>
    <cellStyle name="Normal 2 10 5 3 2 3_Deal Price Analysis" xfId="11509"/>
    <cellStyle name="Normal 2 10 5 3 2 4" xfId="11510"/>
    <cellStyle name="Normal 2 10 5 3 2 4 2" xfId="11511"/>
    <cellStyle name="Normal 2 10 5 3 2 5" xfId="11512"/>
    <cellStyle name="Normal 2 10 5 3 2_Deal Price Analysis" xfId="11513"/>
    <cellStyle name="Normal 2 10 5 3 3" xfId="11514"/>
    <cellStyle name="Normal 2 10 5 3 3 2" xfId="11515"/>
    <cellStyle name="Normal 2 10 5 3 3 2 2" xfId="11516"/>
    <cellStyle name="Normal 2 10 5 3 3 3" xfId="11517"/>
    <cellStyle name="Normal 2 10 5 3 3_Deal Price Analysis" xfId="11518"/>
    <cellStyle name="Normal 2 10 5 3 4" xfId="11519"/>
    <cellStyle name="Normal 2 10 5 3 4 2" xfId="11520"/>
    <cellStyle name="Normal 2 10 5 3 4 2 2" xfId="11521"/>
    <cellStyle name="Normal 2 10 5 3 4 3" xfId="11522"/>
    <cellStyle name="Normal 2 10 5 3 4_Deal Price Analysis" xfId="11523"/>
    <cellStyle name="Normal 2 10 5 3 5" xfId="11524"/>
    <cellStyle name="Normal 2 10 5 3 5 2" xfId="11525"/>
    <cellStyle name="Normal 2 10 5 3 6" xfId="11526"/>
    <cellStyle name="Normal 2 10 5 3_Deal Price Analysis" xfId="11527"/>
    <cellStyle name="Normal 2 10 5 4" xfId="11528"/>
    <cellStyle name="Normal 2 10 5 4 2" xfId="11529"/>
    <cellStyle name="Normal 2 10 5 4 2 2" xfId="11530"/>
    <cellStyle name="Normal 2 10 5 4 2 2 2" xfId="11531"/>
    <cellStyle name="Normal 2 10 5 4 2 2 2 2" xfId="11532"/>
    <cellStyle name="Normal 2 10 5 4 2 2 3" xfId="11533"/>
    <cellStyle name="Normal 2 10 5 4 2 2_Deal Price Analysis" xfId="11534"/>
    <cellStyle name="Normal 2 10 5 4 2 3" xfId="11535"/>
    <cellStyle name="Normal 2 10 5 4 2 3 2" xfId="11536"/>
    <cellStyle name="Normal 2 10 5 4 2 3 2 2" xfId="11537"/>
    <cellStyle name="Normal 2 10 5 4 2 3 3" xfId="11538"/>
    <cellStyle name="Normal 2 10 5 4 2 3_Deal Price Analysis" xfId="11539"/>
    <cellStyle name="Normal 2 10 5 4 2 4" xfId="11540"/>
    <cellStyle name="Normal 2 10 5 4 2 4 2" xfId="11541"/>
    <cellStyle name="Normal 2 10 5 4 2 5" xfId="11542"/>
    <cellStyle name="Normal 2 10 5 4 2_Deal Price Analysis" xfId="11543"/>
    <cellStyle name="Normal 2 10 5 4 3" xfId="11544"/>
    <cellStyle name="Normal 2 10 5 4 3 2" xfId="11545"/>
    <cellStyle name="Normal 2 10 5 4 3 2 2" xfId="11546"/>
    <cellStyle name="Normal 2 10 5 4 3 3" xfId="11547"/>
    <cellStyle name="Normal 2 10 5 4 3_Deal Price Analysis" xfId="11548"/>
    <cellStyle name="Normal 2 10 5 4 4" xfId="11549"/>
    <cellStyle name="Normal 2 10 5 4 4 2" xfId="11550"/>
    <cellStyle name="Normal 2 10 5 4 4 2 2" xfId="11551"/>
    <cellStyle name="Normal 2 10 5 4 4 3" xfId="11552"/>
    <cellStyle name="Normal 2 10 5 4 4_Deal Price Analysis" xfId="11553"/>
    <cellStyle name="Normal 2 10 5 4 5" xfId="11554"/>
    <cellStyle name="Normal 2 10 5 4 5 2" xfId="11555"/>
    <cellStyle name="Normal 2 10 5 4 6" xfId="11556"/>
    <cellStyle name="Normal 2 10 5 4_Deal Price Analysis" xfId="11557"/>
    <cellStyle name="Normal 2 10 5 5" xfId="11558"/>
    <cellStyle name="Normal 2 10 5 5 2" xfId="11559"/>
    <cellStyle name="Normal 2 10 5 5 2 2" xfId="11560"/>
    <cellStyle name="Normal 2 10 5 5 2 2 2" xfId="11561"/>
    <cellStyle name="Normal 2 10 5 5 2 3" xfId="11562"/>
    <cellStyle name="Normal 2 10 5 5 2_Deal Price Analysis" xfId="11563"/>
    <cellStyle name="Normal 2 10 5 5 3" xfId="11564"/>
    <cellStyle name="Normal 2 10 5 5 3 2" xfId="11565"/>
    <cellStyle name="Normal 2 10 5 5 3 2 2" xfId="11566"/>
    <cellStyle name="Normal 2 10 5 5 3 3" xfId="11567"/>
    <cellStyle name="Normal 2 10 5 5 3_Deal Price Analysis" xfId="11568"/>
    <cellStyle name="Normal 2 10 5 5 4" xfId="11569"/>
    <cellStyle name="Normal 2 10 5 5 4 2" xfId="11570"/>
    <cellStyle name="Normal 2 10 5 5 5" xfId="11571"/>
    <cellStyle name="Normal 2 10 5 5_Deal Price Analysis" xfId="11572"/>
    <cellStyle name="Normal 2 10 5 6" xfId="11573"/>
    <cellStyle name="Normal 2 10 5 6 2" xfId="11574"/>
    <cellStyle name="Normal 2 10 5 6 2 2" xfId="11575"/>
    <cellStyle name="Normal 2 10 5 6 3" xfId="11576"/>
    <cellStyle name="Normal 2 10 5 6_Deal Price Analysis" xfId="11577"/>
    <cellStyle name="Normal 2 10 5 7" xfId="11578"/>
    <cellStyle name="Normal 2 10 5 7 2" xfId="11579"/>
    <cellStyle name="Normal 2 10 5 7 2 2" xfId="11580"/>
    <cellStyle name="Normal 2 10 5 7 3" xfId="11581"/>
    <cellStyle name="Normal 2 10 5 7_Deal Price Analysis" xfId="11582"/>
    <cellStyle name="Normal 2 10 5 8" xfId="11583"/>
    <cellStyle name="Normal 2 10 5 8 2" xfId="11584"/>
    <cellStyle name="Normal 2 10 5 9" xfId="11585"/>
    <cellStyle name="Normal 2 10 5_Deal Price Analysis" xfId="11586"/>
    <cellStyle name="Normal 2 10 6" xfId="11587"/>
    <cellStyle name="Normal 2 10 6 2" xfId="11588"/>
    <cellStyle name="Normal 2 10 6 2 2" xfId="11589"/>
    <cellStyle name="Normal 2 10 6 2 2 2" xfId="11590"/>
    <cellStyle name="Normal 2 10 6 2 2 2 2" xfId="11591"/>
    <cellStyle name="Normal 2 10 6 2 2 2 2 2" xfId="11592"/>
    <cellStyle name="Normal 2 10 6 2 2 2 2 2 2" xfId="11593"/>
    <cellStyle name="Normal 2 10 6 2 2 2 2 3" xfId="11594"/>
    <cellStyle name="Normal 2 10 6 2 2 2 2_Deal Price Analysis" xfId="11595"/>
    <cellStyle name="Normal 2 10 6 2 2 2 3" xfId="11596"/>
    <cellStyle name="Normal 2 10 6 2 2 2 3 2" xfId="11597"/>
    <cellStyle name="Normal 2 10 6 2 2 2 3 2 2" xfId="11598"/>
    <cellStyle name="Normal 2 10 6 2 2 2 3 3" xfId="11599"/>
    <cellStyle name="Normal 2 10 6 2 2 2 3_Deal Price Analysis" xfId="11600"/>
    <cellStyle name="Normal 2 10 6 2 2 2 4" xfId="11601"/>
    <cellStyle name="Normal 2 10 6 2 2 2 4 2" xfId="11602"/>
    <cellStyle name="Normal 2 10 6 2 2 2 5" xfId="11603"/>
    <cellStyle name="Normal 2 10 6 2 2 2_Deal Price Analysis" xfId="11604"/>
    <cellStyle name="Normal 2 10 6 2 2 3" xfId="11605"/>
    <cellStyle name="Normal 2 10 6 2 2 3 2" xfId="11606"/>
    <cellStyle name="Normal 2 10 6 2 2 3 2 2" xfId="11607"/>
    <cellStyle name="Normal 2 10 6 2 2 3 3" xfId="11608"/>
    <cellStyle name="Normal 2 10 6 2 2 3_Deal Price Analysis" xfId="11609"/>
    <cellStyle name="Normal 2 10 6 2 2 4" xfId="11610"/>
    <cellStyle name="Normal 2 10 6 2 2 4 2" xfId="11611"/>
    <cellStyle name="Normal 2 10 6 2 2 4 2 2" xfId="11612"/>
    <cellStyle name="Normal 2 10 6 2 2 4 3" xfId="11613"/>
    <cellStyle name="Normal 2 10 6 2 2 4_Deal Price Analysis" xfId="11614"/>
    <cellStyle name="Normal 2 10 6 2 2 5" xfId="11615"/>
    <cellStyle name="Normal 2 10 6 2 2 5 2" xfId="11616"/>
    <cellStyle name="Normal 2 10 6 2 2 6" xfId="11617"/>
    <cellStyle name="Normal 2 10 6 2 2_Deal Price Analysis" xfId="11618"/>
    <cellStyle name="Normal 2 10 6 2 3" xfId="11619"/>
    <cellStyle name="Normal 2 10 6 2 3 2" xfId="11620"/>
    <cellStyle name="Normal 2 10 6 2 3 2 2" xfId="11621"/>
    <cellStyle name="Normal 2 10 6 2 3 2 2 2" xfId="11622"/>
    <cellStyle name="Normal 2 10 6 2 3 2 2 2 2" xfId="11623"/>
    <cellStyle name="Normal 2 10 6 2 3 2 2 3" xfId="11624"/>
    <cellStyle name="Normal 2 10 6 2 3 2 2_Deal Price Analysis" xfId="11625"/>
    <cellStyle name="Normal 2 10 6 2 3 2 3" xfId="11626"/>
    <cellStyle name="Normal 2 10 6 2 3 2 3 2" xfId="11627"/>
    <cellStyle name="Normal 2 10 6 2 3 2 3 2 2" xfId="11628"/>
    <cellStyle name="Normal 2 10 6 2 3 2 3 3" xfId="11629"/>
    <cellStyle name="Normal 2 10 6 2 3 2 3_Deal Price Analysis" xfId="11630"/>
    <cellStyle name="Normal 2 10 6 2 3 2 4" xfId="11631"/>
    <cellStyle name="Normal 2 10 6 2 3 2 4 2" xfId="11632"/>
    <cellStyle name="Normal 2 10 6 2 3 2 5" xfId="11633"/>
    <cellStyle name="Normal 2 10 6 2 3 2_Deal Price Analysis" xfId="11634"/>
    <cellStyle name="Normal 2 10 6 2 3 3" xfId="11635"/>
    <cellStyle name="Normal 2 10 6 2 3 3 2" xfId="11636"/>
    <cellStyle name="Normal 2 10 6 2 3 3 2 2" xfId="11637"/>
    <cellStyle name="Normal 2 10 6 2 3 3 3" xfId="11638"/>
    <cellStyle name="Normal 2 10 6 2 3 3_Deal Price Analysis" xfId="11639"/>
    <cellStyle name="Normal 2 10 6 2 3 4" xfId="11640"/>
    <cellStyle name="Normal 2 10 6 2 3 4 2" xfId="11641"/>
    <cellStyle name="Normal 2 10 6 2 3 4 2 2" xfId="11642"/>
    <cellStyle name="Normal 2 10 6 2 3 4 3" xfId="11643"/>
    <cellStyle name="Normal 2 10 6 2 3 4_Deal Price Analysis" xfId="11644"/>
    <cellStyle name="Normal 2 10 6 2 3 5" xfId="11645"/>
    <cellStyle name="Normal 2 10 6 2 3 5 2" xfId="11646"/>
    <cellStyle name="Normal 2 10 6 2 3 6" xfId="11647"/>
    <cellStyle name="Normal 2 10 6 2 3_Deal Price Analysis" xfId="11648"/>
    <cellStyle name="Normal 2 10 6 2 4" xfId="11649"/>
    <cellStyle name="Normal 2 10 6 2 4 2" xfId="11650"/>
    <cellStyle name="Normal 2 10 6 2 4 2 2" xfId="11651"/>
    <cellStyle name="Normal 2 10 6 2 4 2 2 2" xfId="11652"/>
    <cellStyle name="Normal 2 10 6 2 4 2 3" xfId="11653"/>
    <cellStyle name="Normal 2 10 6 2 4 2_Deal Price Analysis" xfId="11654"/>
    <cellStyle name="Normal 2 10 6 2 4 3" xfId="11655"/>
    <cellStyle name="Normal 2 10 6 2 4 3 2" xfId="11656"/>
    <cellStyle name="Normal 2 10 6 2 4 3 2 2" xfId="11657"/>
    <cellStyle name="Normal 2 10 6 2 4 3 3" xfId="11658"/>
    <cellStyle name="Normal 2 10 6 2 4 3_Deal Price Analysis" xfId="11659"/>
    <cellStyle name="Normal 2 10 6 2 4 4" xfId="11660"/>
    <cellStyle name="Normal 2 10 6 2 4 4 2" xfId="11661"/>
    <cellStyle name="Normal 2 10 6 2 4 5" xfId="11662"/>
    <cellStyle name="Normal 2 10 6 2 4_Deal Price Analysis" xfId="11663"/>
    <cellStyle name="Normal 2 10 6 2 5" xfId="11664"/>
    <cellStyle name="Normal 2 10 6 2 5 2" xfId="11665"/>
    <cellStyle name="Normal 2 10 6 2 5 2 2" xfId="11666"/>
    <cellStyle name="Normal 2 10 6 2 5 3" xfId="11667"/>
    <cellStyle name="Normal 2 10 6 2 5_Deal Price Analysis" xfId="11668"/>
    <cellStyle name="Normal 2 10 6 2 6" xfId="11669"/>
    <cellStyle name="Normal 2 10 6 2 6 2" xfId="11670"/>
    <cellStyle name="Normal 2 10 6 2 6 2 2" xfId="11671"/>
    <cellStyle name="Normal 2 10 6 2 6 3" xfId="11672"/>
    <cellStyle name="Normal 2 10 6 2 6_Deal Price Analysis" xfId="11673"/>
    <cellStyle name="Normal 2 10 6 2 7" xfId="11674"/>
    <cellStyle name="Normal 2 10 6 2 7 2" xfId="11675"/>
    <cellStyle name="Normal 2 10 6 2 8" xfId="11676"/>
    <cellStyle name="Normal 2 10 6 2_Deal Price Analysis" xfId="11677"/>
    <cellStyle name="Normal 2 10 6 3" xfId="11678"/>
    <cellStyle name="Normal 2 10 6 3 2" xfId="11679"/>
    <cellStyle name="Normal 2 10 6 3 2 2" xfId="11680"/>
    <cellStyle name="Normal 2 10 6 3 2 2 2" xfId="11681"/>
    <cellStyle name="Normal 2 10 6 3 2 2 2 2" xfId="11682"/>
    <cellStyle name="Normal 2 10 6 3 2 2 3" xfId="11683"/>
    <cellStyle name="Normal 2 10 6 3 2 2_Deal Price Analysis" xfId="11684"/>
    <cellStyle name="Normal 2 10 6 3 2 3" xfId="11685"/>
    <cellStyle name="Normal 2 10 6 3 2 3 2" xfId="11686"/>
    <cellStyle name="Normal 2 10 6 3 2 3 2 2" xfId="11687"/>
    <cellStyle name="Normal 2 10 6 3 2 3 3" xfId="11688"/>
    <cellStyle name="Normal 2 10 6 3 2 3_Deal Price Analysis" xfId="11689"/>
    <cellStyle name="Normal 2 10 6 3 2 4" xfId="11690"/>
    <cellStyle name="Normal 2 10 6 3 2 4 2" xfId="11691"/>
    <cellStyle name="Normal 2 10 6 3 2 5" xfId="11692"/>
    <cellStyle name="Normal 2 10 6 3 2_Deal Price Analysis" xfId="11693"/>
    <cellStyle name="Normal 2 10 6 3 3" xfId="11694"/>
    <cellStyle name="Normal 2 10 6 3 3 2" xfId="11695"/>
    <cellStyle name="Normal 2 10 6 3 3 2 2" xfId="11696"/>
    <cellStyle name="Normal 2 10 6 3 3 3" xfId="11697"/>
    <cellStyle name="Normal 2 10 6 3 3_Deal Price Analysis" xfId="11698"/>
    <cellStyle name="Normal 2 10 6 3 4" xfId="11699"/>
    <cellStyle name="Normal 2 10 6 3 4 2" xfId="11700"/>
    <cellStyle name="Normal 2 10 6 3 4 2 2" xfId="11701"/>
    <cellStyle name="Normal 2 10 6 3 4 3" xfId="11702"/>
    <cellStyle name="Normal 2 10 6 3 4_Deal Price Analysis" xfId="11703"/>
    <cellStyle name="Normal 2 10 6 3 5" xfId="11704"/>
    <cellStyle name="Normal 2 10 6 3 5 2" xfId="11705"/>
    <cellStyle name="Normal 2 10 6 3 6" xfId="11706"/>
    <cellStyle name="Normal 2 10 6 3_Deal Price Analysis" xfId="11707"/>
    <cellStyle name="Normal 2 10 6 4" xfId="11708"/>
    <cellStyle name="Normal 2 10 6 4 2" xfId="11709"/>
    <cellStyle name="Normal 2 10 6 4 2 2" xfId="11710"/>
    <cellStyle name="Normal 2 10 6 4 2 2 2" xfId="11711"/>
    <cellStyle name="Normal 2 10 6 4 2 2 2 2" xfId="11712"/>
    <cellStyle name="Normal 2 10 6 4 2 2 3" xfId="11713"/>
    <cellStyle name="Normal 2 10 6 4 2 2_Deal Price Analysis" xfId="11714"/>
    <cellStyle name="Normal 2 10 6 4 2 3" xfId="11715"/>
    <cellStyle name="Normal 2 10 6 4 2 3 2" xfId="11716"/>
    <cellStyle name="Normal 2 10 6 4 2 3 2 2" xfId="11717"/>
    <cellStyle name="Normal 2 10 6 4 2 3 3" xfId="11718"/>
    <cellStyle name="Normal 2 10 6 4 2 3_Deal Price Analysis" xfId="11719"/>
    <cellStyle name="Normal 2 10 6 4 2 4" xfId="11720"/>
    <cellStyle name="Normal 2 10 6 4 2 4 2" xfId="11721"/>
    <cellStyle name="Normal 2 10 6 4 2 5" xfId="11722"/>
    <cellStyle name="Normal 2 10 6 4 2_Deal Price Analysis" xfId="11723"/>
    <cellStyle name="Normal 2 10 6 4 3" xfId="11724"/>
    <cellStyle name="Normal 2 10 6 4 3 2" xfId="11725"/>
    <cellStyle name="Normal 2 10 6 4 3 2 2" xfId="11726"/>
    <cellStyle name="Normal 2 10 6 4 3 3" xfId="11727"/>
    <cellStyle name="Normal 2 10 6 4 3_Deal Price Analysis" xfId="11728"/>
    <cellStyle name="Normal 2 10 6 4 4" xfId="11729"/>
    <cellStyle name="Normal 2 10 6 4 4 2" xfId="11730"/>
    <cellStyle name="Normal 2 10 6 4 4 2 2" xfId="11731"/>
    <cellStyle name="Normal 2 10 6 4 4 3" xfId="11732"/>
    <cellStyle name="Normal 2 10 6 4 4_Deal Price Analysis" xfId="11733"/>
    <cellStyle name="Normal 2 10 6 4 5" xfId="11734"/>
    <cellStyle name="Normal 2 10 6 4 5 2" xfId="11735"/>
    <cellStyle name="Normal 2 10 6 4 6" xfId="11736"/>
    <cellStyle name="Normal 2 10 6 4_Deal Price Analysis" xfId="11737"/>
    <cellStyle name="Normal 2 10 6 5" xfId="11738"/>
    <cellStyle name="Normal 2 10 6 5 2" xfId="11739"/>
    <cellStyle name="Normal 2 10 6 5 2 2" xfId="11740"/>
    <cellStyle name="Normal 2 10 6 5 2 2 2" xfId="11741"/>
    <cellStyle name="Normal 2 10 6 5 2 3" xfId="11742"/>
    <cellStyle name="Normal 2 10 6 5 2_Deal Price Analysis" xfId="11743"/>
    <cellStyle name="Normal 2 10 6 5 3" xfId="11744"/>
    <cellStyle name="Normal 2 10 6 5 3 2" xfId="11745"/>
    <cellStyle name="Normal 2 10 6 5 3 2 2" xfId="11746"/>
    <cellStyle name="Normal 2 10 6 5 3 3" xfId="11747"/>
    <cellStyle name="Normal 2 10 6 5 3_Deal Price Analysis" xfId="11748"/>
    <cellStyle name="Normal 2 10 6 5 4" xfId="11749"/>
    <cellStyle name="Normal 2 10 6 5 4 2" xfId="11750"/>
    <cellStyle name="Normal 2 10 6 5 5" xfId="11751"/>
    <cellStyle name="Normal 2 10 6 5_Deal Price Analysis" xfId="11752"/>
    <cellStyle name="Normal 2 10 6 6" xfId="11753"/>
    <cellStyle name="Normal 2 10 6 6 2" xfId="11754"/>
    <cellStyle name="Normal 2 10 6 6 2 2" xfId="11755"/>
    <cellStyle name="Normal 2 10 6 6 3" xfId="11756"/>
    <cellStyle name="Normal 2 10 6 6_Deal Price Analysis" xfId="11757"/>
    <cellStyle name="Normal 2 10 6 7" xfId="11758"/>
    <cellStyle name="Normal 2 10 6 7 2" xfId="11759"/>
    <cellStyle name="Normal 2 10 6 7 2 2" xfId="11760"/>
    <cellStyle name="Normal 2 10 6 7 3" xfId="11761"/>
    <cellStyle name="Normal 2 10 6 7_Deal Price Analysis" xfId="11762"/>
    <cellStyle name="Normal 2 10 6 8" xfId="11763"/>
    <cellStyle name="Normal 2 10 6 8 2" xfId="11764"/>
    <cellStyle name="Normal 2 10 6 9" xfId="11765"/>
    <cellStyle name="Normal 2 10 6_Deal Price Analysis" xfId="11766"/>
    <cellStyle name="Normal 2 10 7" xfId="11767"/>
    <cellStyle name="Normal 2 10 7 2" xfId="11768"/>
    <cellStyle name="Normal 2 10 7 2 2" xfId="11769"/>
    <cellStyle name="Normal 2 10 7 2 2 2" xfId="11770"/>
    <cellStyle name="Normal 2 10 7 2 2 2 2" xfId="11771"/>
    <cellStyle name="Normal 2 10 7 2 2 2 2 2" xfId="11772"/>
    <cellStyle name="Normal 2 10 7 2 2 2 3" xfId="11773"/>
    <cellStyle name="Normal 2 10 7 2 2 2_Deal Price Analysis" xfId="11774"/>
    <cellStyle name="Normal 2 10 7 2 2 3" xfId="11775"/>
    <cellStyle name="Normal 2 10 7 2 2 3 2" xfId="11776"/>
    <cellStyle name="Normal 2 10 7 2 2 3 2 2" xfId="11777"/>
    <cellStyle name="Normal 2 10 7 2 2 3 3" xfId="11778"/>
    <cellStyle name="Normal 2 10 7 2 2 3_Deal Price Analysis" xfId="11779"/>
    <cellStyle name="Normal 2 10 7 2 2 4" xfId="11780"/>
    <cellStyle name="Normal 2 10 7 2 2 4 2" xfId="11781"/>
    <cellStyle name="Normal 2 10 7 2 2 5" xfId="11782"/>
    <cellStyle name="Normal 2 10 7 2 2_Deal Price Analysis" xfId="11783"/>
    <cellStyle name="Normal 2 10 7 2 3" xfId="11784"/>
    <cellStyle name="Normal 2 10 7 2 3 2" xfId="11785"/>
    <cellStyle name="Normal 2 10 7 2 3 2 2" xfId="11786"/>
    <cellStyle name="Normal 2 10 7 2 3 3" xfId="11787"/>
    <cellStyle name="Normal 2 10 7 2 3_Deal Price Analysis" xfId="11788"/>
    <cellStyle name="Normal 2 10 7 2 4" xfId="11789"/>
    <cellStyle name="Normal 2 10 7 2 4 2" xfId="11790"/>
    <cellStyle name="Normal 2 10 7 2 4 2 2" xfId="11791"/>
    <cellStyle name="Normal 2 10 7 2 4 3" xfId="11792"/>
    <cellStyle name="Normal 2 10 7 2 4_Deal Price Analysis" xfId="11793"/>
    <cellStyle name="Normal 2 10 7 2 5" xfId="11794"/>
    <cellStyle name="Normal 2 10 7 2 5 2" xfId="11795"/>
    <cellStyle name="Normal 2 10 7 2 6" xfId="11796"/>
    <cellStyle name="Normal 2 10 7 2_Deal Price Analysis" xfId="11797"/>
    <cellStyle name="Normal 2 10 7 3" xfId="11798"/>
    <cellStyle name="Normal 2 10 7 3 2" xfId="11799"/>
    <cellStyle name="Normal 2 10 7 3 2 2" xfId="11800"/>
    <cellStyle name="Normal 2 10 7 3 2 2 2" xfId="11801"/>
    <cellStyle name="Normal 2 10 7 3 2 2 2 2" xfId="11802"/>
    <cellStyle name="Normal 2 10 7 3 2 2 3" xfId="11803"/>
    <cellStyle name="Normal 2 10 7 3 2 2_Deal Price Analysis" xfId="11804"/>
    <cellStyle name="Normal 2 10 7 3 2 3" xfId="11805"/>
    <cellStyle name="Normal 2 10 7 3 2 3 2" xfId="11806"/>
    <cellStyle name="Normal 2 10 7 3 2 3 2 2" xfId="11807"/>
    <cellStyle name="Normal 2 10 7 3 2 3 3" xfId="11808"/>
    <cellStyle name="Normal 2 10 7 3 2 3_Deal Price Analysis" xfId="11809"/>
    <cellStyle name="Normal 2 10 7 3 2 4" xfId="11810"/>
    <cellStyle name="Normal 2 10 7 3 2 4 2" xfId="11811"/>
    <cellStyle name="Normal 2 10 7 3 2 5" xfId="11812"/>
    <cellStyle name="Normal 2 10 7 3 2_Deal Price Analysis" xfId="11813"/>
    <cellStyle name="Normal 2 10 7 3 3" xfId="11814"/>
    <cellStyle name="Normal 2 10 7 3 3 2" xfId="11815"/>
    <cellStyle name="Normal 2 10 7 3 3 2 2" xfId="11816"/>
    <cellStyle name="Normal 2 10 7 3 3 3" xfId="11817"/>
    <cellStyle name="Normal 2 10 7 3 3_Deal Price Analysis" xfId="11818"/>
    <cellStyle name="Normal 2 10 7 3 4" xfId="11819"/>
    <cellStyle name="Normal 2 10 7 3 4 2" xfId="11820"/>
    <cellStyle name="Normal 2 10 7 3 4 2 2" xfId="11821"/>
    <cellStyle name="Normal 2 10 7 3 4 3" xfId="11822"/>
    <cellStyle name="Normal 2 10 7 3 4_Deal Price Analysis" xfId="11823"/>
    <cellStyle name="Normal 2 10 7 3 5" xfId="11824"/>
    <cellStyle name="Normal 2 10 7 3 5 2" xfId="11825"/>
    <cellStyle name="Normal 2 10 7 3 6" xfId="11826"/>
    <cellStyle name="Normal 2 10 7 3_Deal Price Analysis" xfId="11827"/>
    <cellStyle name="Normal 2 10 7 4" xfId="11828"/>
    <cellStyle name="Normal 2 10 7 4 2" xfId="11829"/>
    <cellStyle name="Normal 2 10 7 4 2 2" xfId="11830"/>
    <cellStyle name="Normal 2 10 7 4 2 2 2" xfId="11831"/>
    <cellStyle name="Normal 2 10 7 4 2 3" xfId="11832"/>
    <cellStyle name="Normal 2 10 7 4 2_Deal Price Analysis" xfId="11833"/>
    <cellStyle name="Normal 2 10 7 4 3" xfId="11834"/>
    <cellStyle name="Normal 2 10 7 4 3 2" xfId="11835"/>
    <cellStyle name="Normal 2 10 7 4 3 2 2" xfId="11836"/>
    <cellStyle name="Normal 2 10 7 4 3 3" xfId="11837"/>
    <cellStyle name="Normal 2 10 7 4 3_Deal Price Analysis" xfId="11838"/>
    <cellStyle name="Normal 2 10 7 4 4" xfId="11839"/>
    <cellStyle name="Normal 2 10 7 4 4 2" xfId="11840"/>
    <cellStyle name="Normal 2 10 7 4 5" xfId="11841"/>
    <cellStyle name="Normal 2 10 7 4_Deal Price Analysis" xfId="11842"/>
    <cellStyle name="Normal 2 10 7 5" xfId="11843"/>
    <cellStyle name="Normal 2 10 7 5 2" xfId="11844"/>
    <cellStyle name="Normal 2 10 7 5 2 2" xfId="11845"/>
    <cellStyle name="Normal 2 10 7 5 3" xfId="11846"/>
    <cellStyle name="Normal 2 10 7 5_Deal Price Analysis" xfId="11847"/>
    <cellStyle name="Normal 2 10 7 6" xfId="11848"/>
    <cellStyle name="Normal 2 10 7 6 2" xfId="11849"/>
    <cellStyle name="Normal 2 10 7 6 2 2" xfId="11850"/>
    <cellStyle name="Normal 2 10 7 6 3" xfId="11851"/>
    <cellStyle name="Normal 2 10 7 6_Deal Price Analysis" xfId="11852"/>
    <cellStyle name="Normal 2 10 7 7" xfId="11853"/>
    <cellStyle name="Normal 2 10 7 7 2" xfId="11854"/>
    <cellStyle name="Normal 2 10 7 8" xfId="11855"/>
    <cellStyle name="Normal 2 10 7_Deal Price Analysis" xfId="11856"/>
    <cellStyle name="Normal 2 10 8" xfId="11857"/>
    <cellStyle name="Normal 2 10 8 2" xfId="11858"/>
    <cellStyle name="Normal 2 10 8 2 2" xfId="11859"/>
    <cellStyle name="Normal 2 10 8 2 2 2" xfId="11860"/>
    <cellStyle name="Normal 2 10 8 2 2 2 2" xfId="11861"/>
    <cellStyle name="Normal 2 10 8 2 2 2 2 2" xfId="11862"/>
    <cellStyle name="Normal 2 10 8 2 2 2 3" xfId="11863"/>
    <cellStyle name="Normal 2 10 8 2 2 2_Deal Price Analysis" xfId="11864"/>
    <cellStyle name="Normal 2 10 8 2 2 3" xfId="11865"/>
    <cellStyle name="Normal 2 10 8 2 2 3 2" xfId="11866"/>
    <cellStyle name="Normal 2 10 8 2 2 3 2 2" xfId="11867"/>
    <cellStyle name="Normal 2 10 8 2 2 3 3" xfId="11868"/>
    <cellStyle name="Normal 2 10 8 2 2 3_Deal Price Analysis" xfId="11869"/>
    <cellStyle name="Normal 2 10 8 2 2 4" xfId="11870"/>
    <cellStyle name="Normal 2 10 8 2 2 4 2" xfId="11871"/>
    <cellStyle name="Normal 2 10 8 2 2 5" xfId="11872"/>
    <cellStyle name="Normal 2 10 8 2 2_Deal Price Analysis" xfId="11873"/>
    <cellStyle name="Normal 2 10 8 2 3" xfId="11874"/>
    <cellStyle name="Normal 2 10 8 2 3 2" xfId="11875"/>
    <cellStyle name="Normal 2 10 8 2 3 2 2" xfId="11876"/>
    <cellStyle name="Normal 2 10 8 2 3 3" xfId="11877"/>
    <cellStyle name="Normal 2 10 8 2 3_Deal Price Analysis" xfId="11878"/>
    <cellStyle name="Normal 2 10 8 2 4" xfId="11879"/>
    <cellStyle name="Normal 2 10 8 2 4 2" xfId="11880"/>
    <cellStyle name="Normal 2 10 8 2 4 2 2" xfId="11881"/>
    <cellStyle name="Normal 2 10 8 2 4 3" xfId="11882"/>
    <cellStyle name="Normal 2 10 8 2 4_Deal Price Analysis" xfId="11883"/>
    <cellStyle name="Normal 2 10 8 2 5" xfId="11884"/>
    <cellStyle name="Normal 2 10 8 2 5 2" xfId="11885"/>
    <cellStyle name="Normal 2 10 8 2 6" xfId="11886"/>
    <cellStyle name="Normal 2 10 8 2_Deal Price Analysis" xfId="11887"/>
    <cellStyle name="Normal 2 10 8 3" xfId="11888"/>
    <cellStyle name="Normal 2 10 8 3 2" xfId="11889"/>
    <cellStyle name="Normal 2 10 8 3 2 2" xfId="11890"/>
    <cellStyle name="Normal 2 10 8 3 2 2 2" xfId="11891"/>
    <cellStyle name="Normal 2 10 8 3 2 2 2 2" xfId="11892"/>
    <cellStyle name="Normal 2 10 8 3 2 2 3" xfId="11893"/>
    <cellStyle name="Normal 2 10 8 3 2 2_Deal Price Analysis" xfId="11894"/>
    <cellStyle name="Normal 2 10 8 3 2 3" xfId="11895"/>
    <cellStyle name="Normal 2 10 8 3 2 3 2" xfId="11896"/>
    <cellStyle name="Normal 2 10 8 3 2 3 2 2" xfId="11897"/>
    <cellStyle name="Normal 2 10 8 3 2 3 3" xfId="11898"/>
    <cellStyle name="Normal 2 10 8 3 2 3_Deal Price Analysis" xfId="11899"/>
    <cellStyle name="Normal 2 10 8 3 2 4" xfId="11900"/>
    <cellStyle name="Normal 2 10 8 3 2 4 2" xfId="11901"/>
    <cellStyle name="Normal 2 10 8 3 2 5" xfId="11902"/>
    <cellStyle name="Normal 2 10 8 3 2_Deal Price Analysis" xfId="11903"/>
    <cellStyle name="Normal 2 10 8 3 3" xfId="11904"/>
    <cellStyle name="Normal 2 10 8 3 3 2" xfId="11905"/>
    <cellStyle name="Normal 2 10 8 3 3 2 2" xfId="11906"/>
    <cellStyle name="Normal 2 10 8 3 3 3" xfId="11907"/>
    <cellStyle name="Normal 2 10 8 3 3_Deal Price Analysis" xfId="11908"/>
    <cellStyle name="Normal 2 10 8 3 4" xfId="11909"/>
    <cellStyle name="Normal 2 10 8 3 4 2" xfId="11910"/>
    <cellStyle name="Normal 2 10 8 3 4 2 2" xfId="11911"/>
    <cellStyle name="Normal 2 10 8 3 4 3" xfId="11912"/>
    <cellStyle name="Normal 2 10 8 3 4_Deal Price Analysis" xfId="11913"/>
    <cellStyle name="Normal 2 10 8 3 5" xfId="11914"/>
    <cellStyle name="Normal 2 10 8 3 5 2" xfId="11915"/>
    <cellStyle name="Normal 2 10 8 3 6" xfId="11916"/>
    <cellStyle name="Normal 2 10 8 3_Deal Price Analysis" xfId="11917"/>
    <cellStyle name="Normal 2 10 9" xfId="11918"/>
    <cellStyle name="Normal 2 10 9 2" xfId="11919"/>
    <cellStyle name="Normal 2 10 9 2 2" xfId="11920"/>
    <cellStyle name="Normal 2 10 9 2 2 2" xfId="11921"/>
    <cellStyle name="Normal 2 10 9 2 2 2 2" xfId="11922"/>
    <cellStyle name="Normal 2 10 9 2 2 3" xfId="11923"/>
    <cellStyle name="Normal 2 10 9 2 2_Deal Price Analysis" xfId="11924"/>
    <cellStyle name="Normal 2 10 9 2 3" xfId="11925"/>
    <cellStyle name="Normal 2 10 9 2 3 2" xfId="11926"/>
    <cellStyle name="Normal 2 10 9 2 3 2 2" xfId="11927"/>
    <cellStyle name="Normal 2 10 9 2 3 3" xfId="11928"/>
    <cellStyle name="Normal 2 10 9 2 3_Deal Price Analysis" xfId="11929"/>
    <cellStyle name="Normal 2 10 9 2 4" xfId="11930"/>
    <cellStyle name="Normal 2 10 9 2 4 2" xfId="11931"/>
    <cellStyle name="Normal 2 10 9 2 5" xfId="11932"/>
    <cellStyle name="Normal 2 10 9 2_Deal Price Analysis" xfId="11933"/>
    <cellStyle name="Normal 2 10 9 3" xfId="11934"/>
    <cellStyle name="Normal 2 10 9 3 2" xfId="11935"/>
    <cellStyle name="Normal 2 10 9 3 2 2" xfId="11936"/>
    <cellStyle name="Normal 2 10 9 3 3" xfId="11937"/>
    <cellStyle name="Normal 2 10 9 3_Deal Price Analysis" xfId="11938"/>
    <cellStyle name="Normal 2 10 9 4" xfId="11939"/>
    <cellStyle name="Normal 2 10 9 4 2" xfId="11940"/>
    <cellStyle name="Normal 2 10 9 4 2 2" xfId="11941"/>
    <cellStyle name="Normal 2 10 9 4 3" xfId="11942"/>
    <cellStyle name="Normal 2 10 9 4_Deal Price Analysis" xfId="11943"/>
    <cellStyle name="Normal 2 10 9 5" xfId="11944"/>
    <cellStyle name="Normal 2 10 9 5 2" xfId="11945"/>
    <cellStyle name="Normal 2 10 9 6" xfId="11946"/>
    <cellStyle name="Normal 2 10 9_Deal Price Analysis" xfId="11947"/>
    <cellStyle name="Normal 2 10_Deal Price Analysis" xfId="11948"/>
    <cellStyle name="Normal 2 11" xfId="11949"/>
    <cellStyle name="Normal 2 11 10" xfId="11950"/>
    <cellStyle name="Normal 2 11 10 2" xfId="11951"/>
    <cellStyle name="Normal 2 11 11" xfId="11952"/>
    <cellStyle name="Normal 2 11 2" xfId="11953"/>
    <cellStyle name="Normal 2 11 2 2" xfId="11954"/>
    <cellStyle name="Normal 2 11 2 2 2" xfId="11955"/>
    <cellStyle name="Normal 2 11 2 2 2 2" xfId="11956"/>
    <cellStyle name="Normal 2 11 2 2 2 2 2" xfId="11957"/>
    <cellStyle name="Normal 2 11 2 2 2 2 2 2" xfId="11958"/>
    <cellStyle name="Normal 2 11 2 2 2 2 3" xfId="11959"/>
    <cellStyle name="Normal 2 11 2 2 2 2_Deal Price Analysis" xfId="11960"/>
    <cellStyle name="Normal 2 11 2 2 2 3" xfId="11961"/>
    <cellStyle name="Normal 2 11 2 2 2 3 2" xfId="11962"/>
    <cellStyle name="Normal 2 11 2 2 2 3 2 2" xfId="11963"/>
    <cellStyle name="Normal 2 11 2 2 2 3 3" xfId="11964"/>
    <cellStyle name="Normal 2 11 2 2 2 3_Deal Price Analysis" xfId="11965"/>
    <cellStyle name="Normal 2 11 2 2 2 4" xfId="11966"/>
    <cellStyle name="Normal 2 11 2 2 2 4 2" xfId="11967"/>
    <cellStyle name="Normal 2 11 2 2 2 5" xfId="11968"/>
    <cellStyle name="Normal 2 11 2 2 2_Deal Price Analysis" xfId="11969"/>
    <cellStyle name="Normal 2 11 2 2 3" xfId="11970"/>
    <cellStyle name="Normal 2 11 2 2 3 2" xfId="11971"/>
    <cellStyle name="Normal 2 11 2 2 3 2 2" xfId="11972"/>
    <cellStyle name="Normal 2 11 2 2 3 3" xfId="11973"/>
    <cellStyle name="Normal 2 11 2 2 3_Deal Price Analysis" xfId="11974"/>
    <cellStyle name="Normal 2 11 2 2 4" xfId="11975"/>
    <cellStyle name="Normal 2 11 2 2 4 2" xfId="11976"/>
    <cellStyle name="Normal 2 11 2 2 4 2 2" xfId="11977"/>
    <cellStyle name="Normal 2 11 2 2 4 3" xfId="11978"/>
    <cellStyle name="Normal 2 11 2 2 4_Deal Price Analysis" xfId="11979"/>
    <cellStyle name="Normal 2 11 2 2 5" xfId="11980"/>
    <cellStyle name="Normal 2 11 2 2 5 2" xfId="11981"/>
    <cellStyle name="Normal 2 11 2 2 6" xfId="11982"/>
    <cellStyle name="Normal 2 11 2 2_Deal Price Analysis" xfId="11983"/>
    <cellStyle name="Normal 2 11 2 3" xfId="11984"/>
    <cellStyle name="Normal 2 11 2 3 2" xfId="11985"/>
    <cellStyle name="Normal 2 11 2 3 2 2" xfId="11986"/>
    <cellStyle name="Normal 2 11 2 3 2 2 2" xfId="11987"/>
    <cellStyle name="Normal 2 11 2 3 2 2 2 2" xfId="11988"/>
    <cellStyle name="Normal 2 11 2 3 2 2 3" xfId="11989"/>
    <cellStyle name="Normal 2 11 2 3 2 2_Deal Price Analysis" xfId="11990"/>
    <cellStyle name="Normal 2 11 2 3 2 3" xfId="11991"/>
    <cellStyle name="Normal 2 11 2 3 2 3 2" xfId="11992"/>
    <cellStyle name="Normal 2 11 2 3 2 3 2 2" xfId="11993"/>
    <cellStyle name="Normal 2 11 2 3 2 3 3" xfId="11994"/>
    <cellStyle name="Normal 2 11 2 3 2 3_Deal Price Analysis" xfId="11995"/>
    <cellStyle name="Normal 2 11 2 3 2 4" xfId="11996"/>
    <cellStyle name="Normal 2 11 2 3 2 4 2" xfId="11997"/>
    <cellStyle name="Normal 2 11 2 3 2 5" xfId="11998"/>
    <cellStyle name="Normal 2 11 2 3 2_Deal Price Analysis" xfId="11999"/>
    <cellStyle name="Normal 2 11 2 3 3" xfId="12000"/>
    <cellStyle name="Normal 2 11 2 3 3 2" xfId="12001"/>
    <cellStyle name="Normal 2 11 2 3 3 2 2" xfId="12002"/>
    <cellStyle name="Normal 2 11 2 3 3 3" xfId="12003"/>
    <cellStyle name="Normal 2 11 2 3 3_Deal Price Analysis" xfId="12004"/>
    <cellStyle name="Normal 2 11 2 3 4" xfId="12005"/>
    <cellStyle name="Normal 2 11 2 3 4 2" xfId="12006"/>
    <cellStyle name="Normal 2 11 2 3 4 2 2" xfId="12007"/>
    <cellStyle name="Normal 2 11 2 3 4 3" xfId="12008"/>
    <cellStyle name="Normal 2 11 2 3 4_Deal Price Analysis" xfId="12009"/>
    <cellStyle name="Normal 2 11 2 3 5" xfId="12010"/>
    <cellStyle name="Normal 2 11 2 3 5 2" xfId="12011"/>
    <cellStyle name="Normal 2 11 2 3 6" xfId="12012"/>
    <cellStyle name="Normal 2 11 2 3_Deal Price Analysis" xfId="12013"/>
    <cellStyle name="Normal 2 11 2 4" xfId="12014"/>
    <cellStyle name="Normal 2 11 2 4 2" xfId="12015"/>
    <cellStyle name="Normal 2 11 2 4 2 2" xfId="12016"/>
    <cellStyle name="Normal 2 11 2 4 2 2 2" xfId="12017"/>
    <cellStyle name="Normal 2 11 2 4 2 3" xfId="12018"/>
    <cellStyle name="Normal 2 11 2 4 2_Deal Price Analysis" xfId="12019"/>
    <cellStyle name="Normal 2 11 2 4 3" xfId="12020"/>
    <cellStyle name="Normal 2 11 2 4 3 2" xfId="12021"/>
    <cellStyle name="Normal 2 11 2 4 3 2 2" xfId="12022"/>
    <cellStyle name="Normal 2 11 2 4 3 3" xfId="12023"/>
    <cellStyle name="Normal 2 11 2 4 3_Deal Price Analysis" xfId="12024"/>
    <cellStyle name="Normal 2 11 2 4 4" xfId="12025"/>
    <cellStyle name="Normal 2 11 2 4 4 2" xfId="12026"/>
    <cellStyle name="Normal 2 11 2 4 5" xfId="12027"/>
    <cellStyle name="Normal 2 11 2 4_Deal Price Analysis" xfId="12028"/>
    <cellStyle name="Normal 2 11 2 5" xfId="12029"/>
    <cellStyle name="Normal 2 11 2 5 2" xfId="12030"/>
    <cellStyle name="Normal 2 11 2 5 2 2" xfId="12031"/>
    <cellStyle name="Normal 2 11 2 5 3" xfId="12032"/>
    <cellStyle name="Normal 2 11 2 5_Deal Price Analysis" xfId="12033"/>
    <cellStyle name="Normal 2 11 2 6" xfId="12034"/>
    <cellStyle name="Normal 2 11 2 6 2" xfId="12035"/>
    <cellStyle name="Normal 2 11 2 6 2 2" xfId="12036"/>
    <cellStyle name="Normal 2 11 2 6 3" xfId="12037"/>
    <cellStyle name="Normal 2 11 2 6_Deal Price Analysis" xfId="12038"/>
    <cellStyle name="Normal 2 11 2 7" xfId="12039"/>
    <cellStyle name="Normal 2 11 2 7 2" xfId="12040"/>
    <cellStyle name="Normal 2 11 2 8" xfId="12041"/>
    <cellStyle name="Normal 2 11 2_Deal Price Analysis" xfId="12042"/>
    <cellStyle name="Normal 2 11 3" xfId="12043"/>
    <cellStyle name="Normal 2 11 3 2" xfId="12044"/>
    <cellStyle name="Normal 2 11 3 2 2" xfId="12045"/>
    <cellStyle name="Normal 2 11 3 2 2 2" xfId="12046"/>
    <cellStyle name="Normal 2 11 3 2 2 2 2" xfId="12047"/>
    <cellStyle name="Normal 2 11 3 2 2 2 2 2" xfId="12048"/>
    <cellStyle name="Normal 2 11 3 2 2 2 3" xfId="12049"/>
    <cellStyle name="Normal 2 11 3 2 2 2_Deal Price Analysis" xfId="12050"/>
    <cellStyle name="Normal 2 11 3 2 2 3" xfId="12051"/>
    <cellStyle name="Normal 2 11 3 2 2 3 2" xfId="12052"/>
    <cellStyle name="Normal 2 11 3 2 2 3 2 2" xfId="12053"/>
    <cellStyle name="Normal 2 11 3 2 2 3 3" xfId="12054"/>
    <cellStyle name="Normal 2 11 3 2 2 3_Deal Price Analysis" xfId="12055"/>
    <cellStyle name="Normal 2 11 3 2 2 4" xfId="12056"/>
    <cellStyle name="Normal 2 11 3 2 2 4 2" xfId="12057"/>
    <cellStyle name="Normal 2 11 3 2 2 5" xfId="12058"/>
    <cellStyle name="Normal 2 11 3 2 2_Deal Price Analysis" xfId="12059"/>
    <cellStyle name="Normal 2 11 3 2 3" xfId="12060"/>
    <cellStyle name="Normal 2 11 3 2 3 2" xfId="12061"/>
    <cellStyle name="Normal 2 11 3 2 3 2 2" xfId="12062"/>
    <cellStyle name="Normal 2 11 3 2 3 3" xfId="12063"/>
    <cellStyle name="Normal 2 11 3 2 3_Deal Price Analysis" xfId="12064"/>
    <cellStyle name="Normal 2 11 3 2 4" xfId="12065"/>
    <cellStyle name="Normal 2 11 3 2 4 2" xfId="12066"/>
    <cellStyle name="Normal 2 11 3 2 4 2 2" xfId="12067"/>
    <cellStyle name="Normal 2 11 3 2 4 3" xfId="12068"/>
    <cellStyle name="Normal 2 11 3 2 4_Deal Price Analysis" xfId="12069"/>
    <cellStyle name="Normal 2 11 3 2 5" xfId="12070"/>
    <cellStyle name="Normal 2 11 3 2 5 2" xfId="12071"/>
    <cellStyle name="Normal 2 11 3 2 6" xfId="12072"/>
    <cellStyle name="Normal 2 11 3 2_Deal Price Analysis" xfId="12073"/>
    <cellStyle name="Normal 2 11 3 3" xfId="12074"/>
    <cellStyle name="Normal 2 11 3 3 2" xfId="12075"/>
    <cellStyle name="Normal 2 11 3 3 2 2" xfId="12076"/>
    <cellStyle name="Normal 2 11 3 3 2 2 2" xfId="12077"/>
    <cellStyle name="Normal 2 11 3 3 2 2 2 2" xfId="12078"/>
    <cellStyle name="Normal 2 11 3 3 2 2 3" xfId="12079"/>
    <cellStyle name="Normal 2 11 3 3 2 2_Deal Price Analysis" xfId="12080"/>
    <cellStyle name="Normal 2 11 3 3 2 3" xfId="12081"/>
    <cellStyle name="Normal 2 11 3 3 2 3 2" xfId="12082"/>
    <cellStyle name="Normal 2 11 3 3 2 3 2 2" xfId="12083"/>
    <cellStyle name="Normal 2 11 3 3 2 3 3" xfId="12084"/>
    <cellStyle name="Normal 2 11 3 3 2 3_Deal Price Analysis" xfId="12085"/>
    <cellStyle name="Normal 2 11 3 3 2 4" xfId="12086"/>
    <cellStyle name="Normal 2 11 3 3 2 4 2" xfId="12087"/>
    <cellStyle name="Normal 2 11 3 3 2 5" xfId="12088"/>
    <cellStyle name="Normal 2 11 3 3 2_Deal Price Analysis" xfId="12089"/>
    <cellStyle name="Normal 2 11 3 3 3" xfId="12090"/>
    <cellStyle name="Normal 2 11 3 3 3 2" xfId="12091"/>
    <cellStyle name="Normal 2 11 3 3 3 2 2" xfId="12092"/>
    <cellStyle name="Normal 2 11 3 3 3 3" xfId="12093"/>
    <cellStyle name="Normal 2 11 3 3 3_Deal Price Analysis" xfId="12094"/>
    <cellStyle name="Normal 2 11 3 3 4" xfId="12095"/>
    <cellStyle name="Normal 2 11 3 3 4 2" xfId="12096"/>
    <cellStyle name="Normal 2 11 3 3 4 2 2" xfId="12097"/>
    <cellStyle name="Normal 2 11 3 3 4 3" xfId="12098"/>
    <cellStyle name="Normal 2 11 3 3 4_Deal Price Analysis" xfId="12099"/>
    <cellStyle name="Normal 2 11 3 3 5" xfId="12100"/>
    <cellStyle name="Normal 2 11 3 3 5 2" xfId="12101"/>
    <cellStyle name="Normal 2 11 3 3 6" xfId="12102"/>
    <cellStyle name="Normal 2 11 3 3_Deal Price Analysis" xfId="12103"/>
    <cellStyle name="Normal 2 11 4" xfId="12104"/>
    <cellStyle name="Normal 2 11 4 2" xfId="12105"/>
    <cellStyle name="Normal 2 11 4 2 2" xfId="12106"/>
    <cellStyle name="Normal 2 11 4 2 2 2" xfId="12107"/>
    <cellStyle name="Normal 2 11 4 2 2 2 2" xfId="12108"/>
    <cellStyle name="Normal 2 11 4 2 2 3" xfId="12109"/>
    <cellStyle name="Normal 2 11 4 2 2_Deal Price Analysis" xfId="12110"/>
    <cellStyle name="Normal 2 11 4 2 3" xfId="12111"/>
    <cellStyle name="Normal 2 11 4 2 3 2" xfId="12112"/>
    <cellStyle name="Normal 2 11 4 2 3 2 2" xfId="12113"/>
    <cellStyle name="Normal 2 11 4 2 3 3" xfId="12114"/>
    <cellStyle name="Normal 2 11 4 2 3_Deal Price Analysis" xfId="12115"/>
    <cellStyle name="Normal 2 11 4 2 4" xfId="12116"/>
    <cellStyle name="Normal 2 11 4 2 4 2" xfId="12117"/>
    <cellStyle name="Normal 2 11 4 2 5" xfId="12118"/>
    <cellStyle name="Normal 2 11 4 2_Deal Price Analysis" xfId="12119"/>
    <cellStyle name="Normal 2 11 4 3" xfId="12120"/>
    <cellStyle name="Normal 2 11 4 3 2" xfId="12121"/>
    <cellStyle name="Normal 2 11 4 3 2 2" xfId="12122"/>
    <cellStyle name="Normal 2 11 4 3 3" xfId="12123"/>
    <cellStyle name="Normal 2 11 4 3_Deal Price Analysis" xfId="12124"/>
    <cellStyle name="Normal 2 11 4 4" xfId="12125"/>
    <cellStyle name="Normal 2 11 4 4 2" xfId="12126"/>
    <cellStyle name="Normal 2 11 4 4 2 2" xfId="12127"/>
    <cellStyle name="Normal 2 11 4 4 3" xfId="12128"/>
    <cellStyle name="Normal 2 11 4 4_Deal Price Analysis" xfId="12129"/>
    <cellStyle name="Normal 2 11 4 5" xfId="12130"/>
    <cellStyle name="Normal 2 11 4 5 2" xfId="12131"/>
    <cellStyle name="Normal 2 11 4 6" xfId="12132"/>
    <cellStyle name="Normal 2 11 4_Deal Price Analysis" xfId="12133"/>
    <cellStyle name="Normal 2 11 5" xfId="12134"/>
    <cellStyle name="Normal 2 11 5 2" xfId="12135"/>
    <cellStyle name="Normal 2 11 5 2 2" xfId="12136"/>
    <cellStyle name="Normal 2 11 5 2 2 2" xfId="12137"/>
    <cellStyle name="Normal 2 11 5 2 2 2 2" xfId="12138"/>
    <cellStyle name="Normal 2 11 5 2 2 3" xfId="12139"/>
    <cellStyle name="Normal 2 11 5 2 2_Deal Price Analysis" xfId="12140"/>
    <cellStyle name="Normal 2 11 5 2 3" xfId="12141"/>
    <cellStyle name="Normal 2 11 5 2 3 2" xfId="12142"/>
    <cellStyle name="Normal 2 11 5 2 3 2 2" xfId="12143"/>
    <cellStyle name="Normal 2 11 5 2 3 3" xfId="12144"/>
    <cellStyle name="Normal 2 11 5 2 3_Deal Price Analysis" xfId="12145"/>
    <cellStyle name="Normal 2 11 5 2 4" xfId="12146"/>
    <cellStyle name="Normal 2 11 5 2 4 2" xfId="12147"/>
    <cellStyle name="Normal 2 11 5 2 5" xfId="12148"/>
    <cellStyle name="Normal 2 11 5 2_Deal Price Analysis" xfId="12149"/>
    <cellStyle name="Normal 2 11 5 3" xfId="12150"/>
    <cellStyle name="Normal 2 11 5 3 2" xfId="12151"/>
    <cellStyle name="Normal 2 11 5 3 2 2" xfId="12152"/>
    <cellStyle name="Normal 2 11 5 3 3" xfId="12153"/>
    <cellStyle name="Normal 2 11 5 3_Deal Price Analysis" xfId="12154"/>
    <cellStyle name="Normal 2 11 5 4" xfId="12155"/>
    <cellStyle name="Normal 2 11 5 4 2" xfId="12156"/>
    <cellStyle name="Normal 2 11 5 4 2 2" xfId="12157"/>
    <cellStyle name="Normal 2 11 5 4 3" xfId="12158"/>
    <cellStyle name="Normal 2 11 5 4_Deal Price Analysis" xfId="12159"/>
    <cellStyle name="Normal 2 11 5 5" xfId="12160"/>
    <cellStyle name="Normal 2 11 5 5 2" xfId="12161"/>
    <cellStyle name="Normal 2 11 5 6" xfId="12162"/>
    <cellStyle name="Normal 2 11 5_Deal Price Analysis" xfId="12163"/>
    <cellStyle name="Normal 2 11 6" xfId="12164"/>
    <cellStyle name="Normal 2 11 7" xfId="12165"/>
    <cellStyle name="Normal 2 11 7 2" xfId="12166"/>
    <cellStyle name="Normal 2 11 7 2 2" xfId="12167"/>
    <cellStyle name="Normal 2 11 7 2 2 2" xfId="12168"/>
    <cellStyle name="Normal 2 11 7 2 3" xfId="12169"/>
    <cellStyle name="Normal 2 11 7 2_Deal Price Analysis" xfId="12170"/>
    <cellStyle name="Normal 2 11 7 3" xfId="12171"/>
    <cellStyle name="Normal 2 11 7 3 2" xfId="12172"/>
    <cellStyle name="Normal 2 11 7 3 2 2" xfId="12173"/>
    <cellStyle name="Normal 2 11 7 3 3" xfId="12174"/>
    <cellStyle name="Normal 2 11 7 3_Deal Price Analysis" xfId="12175"/>
    <cellStyle name="Normal 2 11 7 4" xfId="12176"/>
    <cellStyle name="Normal 2 11 7 4 2" xfId="12177"/>
    <cellStyle name="Normal 2 11 7 5" xfId="12178"/>
    <cellStyle name="Normal 2 11 7_Deal Price Analysis" xfId="12179"/>
    <cellStyle name="Normal 2 11 8" xfId="12180"/>
    <cellStyle name="Normal 2 11 8 2" xfId="12181"/>
    <cellStyle name="Normal 2 11 8 2 2" xfId="12182"/>
    <cellStyle name="Normal 2 11 8 3" xfId="12183"/>
    <cellStyle name="Normal 2 11 8_Deal Price Analysis" xfId="12184"/>
    <cellStyle name="Normal 2 11 9" xfId="12185"/>
    <cellStyle name="Normal 2 11 9 2" xfId="12186"/>
    <cellStyle name="Normal 2 11 9 2 2" xfId="12187"/>
    <cellStyle name="Normal 2 11 9 3" xfId="12188"/>
    <cellStyle name="Normal 2 11 9_Deal Price Analysis" xfId="12189"/>
    <cellStyle name="Normal 2 11_Deal Price Analysis" xfId="12190"/>
    <cellStyle name="Normal 2 12" xfId="12191"/>
    <cellStyle name="Normal 2 12 10" xfId="12192"/>
    <cellStyle name="Normal 2 12 10 2" xfId="12193"/>
    <cellStyle name="Normal 2 12 11" xfId="12194"/>
    <cellStyle name="Normal 2 12 2" xfId="12195"/>
    <cellStyle name="Normal 2 12 2 2" xfId="12196"/>
    <cellStyle name="Normal 2 12 2 2 2" xfId="12197"/>
    <cellStyle name="Normal 2 12 2 2 2 2" xfId="12198"/>
    <cellStyle name="Normal 2 12 2 2 2 2 2" xfId="12199"/>
    <cellStyle name="Normal 2 12 2 2 2 2 2 2" xfId="12200"/>
    <cellStyle name="Normal 2 12 2 2 2 2 3" xfId="12201"/>
    <cellStyle name="Normal 2 12 2 2 2 2_Deal Price Analysis" xfId="12202"/>
    <cellStyle name="Normal 2 12 2 2 2 3" xfId="12203"/>
    <cellStyle name="Normal 2 12 2 2 2 3 2" xfId="12204"/>
    <cellStyle name="Normal 2 12 2 2 2 3 2 2" xfId="12205"/>
    <cellStyle name="Normal 2 12 2 2 2 3 3" xfId="12206"/>
    <cellStyle name="Normal 2 12 2 2 2 3_Deal Price Analysis" xfId="12207"/>
    <cellStyle name="Normal 2 12 2 2 2 4" xfId="12208"/>
    <cellStyle name="Normal 2 12 2 2 2 4 2" xfId="12209"/>
    <cellStyle name="Normal 2 12 2 2 2 5" xfId="12210"/>
    <cellStyle name="Normal 2 12 2 2 2_Deal Price Analysis" xfId="12211"/>
    <cellStyle name="Normal 2 12 2 2 3" xfId="12212"/>
    <cellStyle name="Normal 2 12 2 2 3 2" xfId="12213"/>
    <cellStyle name="Normal 2 12 2 2 3 2 2" xfId="12214"/>
    <cellStyle name="Normal 2 12 2 2 3 3" xfId="12215"/>
    <cellStyle name="Normal 2 12 2 2 3_Deal Price Analysis" xfId="12216"/>
    <cellStyle name="Normal 2 12 2 2 4" xfId="12217"/>
    <cellStyle name="Normal 2 12 2 2 4 2" xfId="12218"/>
    <cellStyle name="Normal 2 12 2 2 4 2 2" xfId="12219"/>
    <cellStyle name="Normal 2 12 2 2 4 3" xfId="12220"/>
    <cellStyle name="Normal 2 12 2 2 4_Deal Price Analysis" xfId="12221"/>
    <cellStyle name="Normal 2 12 2 2 5" xfId="12222"/>
    <cellStyle name="Normal 2 12 2 2 5 2" xfId="12223"/>
    <cellStyle name="Normal 2 12 2 2 6" xfId="12224"/>
    <cellStyle name="Normal 2 12 2 2_Deal Price Analysis" xfId="12225"/>
    <cellStyle name="Normal 2 12 2 3" xfId="12226"/>
    <cellStyle name="Normal 2 12 2 3 2" xfId="12227"/>
    <cellStyle name="Normal 2 12 2 3 2 2" xfId="12228"/>
    <cellStyle name="Normal 2 12 2 3 2 2 2" xfId="12229"/>
    <cellStyle name="Normal 2 12 2 3 2 2 2 2" xfId="12230"/>
    <cellStyle name="Normal 2 12 2 3 2 2 3" xfId="12231"/>
    <cellStyle name="Normal 2 12 2 3 2 2_Deal Price Analysis" xfId="12232"/>
    <cellStyle name="Normal 2 12 2 3 2 3" xfId="12233"/>
    <cellStyle name="Normal 2 12 2 3 2 3 2" xfId="12234"/>
    <cellStyle name="Normal 2 12 2 3 2 3 2 2" xfId="12235"/>
    <cellStyle name="Normal 2 12 2 3 2 3 3" xfId="12236"/>
    <cellStyle name="Normal 2 12 2 3 2 3_Deal Price Analysis" xfId="12237"/>
    <cellStyle name="Normal 2 12 2 3 2 4" xfId="12238"/>
    <cellStyle name="Normal 2 12 2 3 2 4 2" xfId="12239"/>
    <cellStyle name="Normal 2 12 2 3 2 5" xfId="12240"/>
    <cellStyle name="Normal 2 12 2 3 2_Deal Price Analysis" xfId="12241"/>
    <cellStyle name="Normal 2 12 2 3 3" xfId="12242"/>
    <cellStyle name="Normal 2 12 2 3 3 2" xfId="12243"/>
    <cellStyle name="Normal 2 12 2 3 3 2 2" xfId="12244"/>
    <cellStyle name="Normal 2 12 2 3 3 3" xfId="12245"/>
    <cellStyle name="Normal 2 12 2 3 3_Deal Price Analysis" xfId="12246"/>
    <cellStyle name="Normal 2 12 2 3 4" xfId="12247"/>
    <cellStyle name="Normal 2 12 2 3 4 2" xfId="12248"/>
    <cellStyle name="Normal 2 12 2 3 4 2 2" xfId="12249"/>
    <cellStyle name="Normal 2 12 2 3 4 3" xfId="12250"/>
    <cellStyle name="Normal 2 12 2 3 4_Deal Price Analysis" xfId="12251"/>
    <cellStyle name="Normal 2 12 2 3 5" xfId="12252"/>
    <cellStyle name="Normal 2 12 2 3 5 2" xfId="12253"/>
    <cellStyle name="Normal 2 12 2 3 6" xfId="12254"/>
    <cellStyle name="Normal 2 12 2 3_Deal Price Analysis" xfId="12255"/>
    <cellStyle name="Normal 2 12 2 4" xfId="12256"/>
    <cellStyle name="Normal 2 12 2 4 2" xfId="12257"/>
    <cellStyle name="Normal 2 12 2 4 2 2" xfId="12258"/>
    <cellStyle name="Normal 2 12 2 4 2 2 2" xfId="12259"/>
    <cellStyle name="Normal 2 12 2 4 2 3" xfId="12260"/>
    <cellStyle name="Normal 2 12 2 4 2_Deal Price Analysis" xfId="12261"/>
    <cellStyle name="Normal 2 12 2 4 3" xfId="12262"/>
    <cellStyle name="Normal 2 12 2 4 3 2" xfId="12263"/>
    <cellStyle name="Normal 2 12 2 4 3 2 2" xfId="12264"/>
    <cellStyle name="Normal 2 12 2 4 3 3" xfId="12265"/>
    <cellStyle name="Normal 2 12 2 4 3_Deal Price Analysis" xfId="12266"/>
    <cellStyle name="Normal 2 12 2 4 4" xfId="12267"/>
    <cellStyle name="Normal 2 12 2 4 4 2" xfId="12268"/>
    <cellStyle name="Normal 2 12 2 4 5" xfId="12269"/>
    <cellStyle name="Normal 2 12 2 4_Deal Price Analysis" xfId="12270"/>
    <cellStyle name="Normal 2 12 2 5" xfId="12271"/>
    <cellStyle name="Normal 2 12 2 5 2" xfId="12272"/>
    <cellStyle name="Normal 2 12 2 5 2 2" xfId="12273"/>
    <cellStyle name="Normal 2 12 2 5 3" xfId="12274"/>
    <cellStyle name="Normal 2 12 2 5_Deal Price Analysis" xfId="12275"/>
    <cellStyle name="Normal 2 12 2 6" xfId="12276"/>
    <cellStyle name="Normal 2 12 2 6 2" xfId="12277"/>
    <cellStyle name="Normal 2 12 2 6 2 2" xfId="12278"/>
    <cellStyle name="Normal 2 12 2 6 3" xfId="12279"/>
    <cellStyle name="Normal 2 12 2 6_Deal Price Analysis" xfId="12280"/>
    <cellStyle name="Normal 2 12 2 7" xfId="12281"/>
    <cellStyle name="Normal 2 12 2 7 2" xfId="12282"/>
    <cellStyle name="Normal 2 12 2 8" xfId="12283"/>
    <cellStyle name="Normal 2 12 2_Deal Price Analysis" xfId="12284"/>
    <cellStyle name="Normal 2 12 3" xfId="12285"/>
    <cellStyle name="Normal 2 12 3 2" xfId="12286"/>
    <cellStyle name="Normal 2 12 3 2 2" xfId="12287"/>
    <cellStyle name="Normal 2 12 3 2 2 2" xfId="12288"/>
    <cellStyle name="Normal 2 12 3 2 2 2 2" xfId="12289"/>
    <cellStyle name="Normal 2 12 3 2 2 2 2 2" xfId="12290"/>
    <cellStyle name="Normal 2 12 3 2 2 2 3" xfId="12291"/>
    <cellStyle name="Normal 2 12 3 2 2 2_Deal Price Analysis" xfId="12292"/>
    <cellStyle name="Normal 2 12 3 2 2 3" xfId="12293"/>
    <cellStyle name="Normal 2 12 3 2 2 3 2" xfId="12294"/>
    <cellStyle name="Normal 2 12 3 2 2 3 2 2" xfId="12295"/>
    <cellStyle name="Normal 2 12 3 2 2 3 3" xfId="12296"/>
    <cellStyle name="Normal 2 12 3 2 2 3_Deal Price Analysis" xfId="12297"/>
    <cellStyle name="Normal 2 12 3 2 2 4" xfId="12298"/>
    <cellStyle name="Normal 2 12 3 2 2 4 2" xfId="12299"/>
    <cellStyle name="Normal 2 12 3 2 2 5" xfId="12300"/>
    <cellStyle name="Normal 2 12 3 2 2_Deal Price Analysis" xfId="12301"/>
    <cellStyle name="Normal 2 12 3 2 3" xfId="12302"/>
    <cellStyle name="Normal 2 12 3 2 3 2" xfId="12303"/>
    <cellStyle name="Normal 2 12 3 2 3 2 2" xfId="12304"/>
    <cellStyle name="Normal 2 12 3 2 3 3" xfId="12305"/>
    <cellStyle name="Normal 2 12 3 2 3_Deal Price Analysis" xfId="12306"/>
    <cellStyle name="Normal 2 12 3 2 4" xfId="12307"/>
    <cellStyle name="Normal 2 12 3 2 4 2" xfId="12308"/>
    <cellStyle name="Normal 2 12 3 2 4 2 2" xfId="12309"/>
    <cellStyle name="Normal 2 12 3 2 4 3" xfId="12310"/>
    <cellStyle name="Normal 2 12 3 2 4_Deal Price Analysis" xfId="12311"/>
    <cellStyle name="Normal 2 12 3 2 5" xfId="12312"/>
    <cellStyle name="Normal 2 12 3 2 5 2" xfId="12313"/>
    <cellStyle name="Normal 2 12 3 2 6" xfId="12314"/>
    <cellStyle name="Normal 2 12 3 2_Deal Price Analysis" xfId="12315"/>
    <cellStyle name="Normal 2 12 3 3" xfId="12316"/>
    <cellStyle name="Normal 2 12 3 3 2" xfId="12317"/>
    <cellStyle name="Normal 2 12 3 3 2 2" xfId="12318"/>
    <cellStyle name="Normal 2 12 3 3 2 2 2" xfId="12319"/>
    <cellStyle name="Normal 2 12 3 3 2 2 2 2" xfId="12320"/>
    <cellStyle name="Normal 2 12 3 3 2 2 3" xfId="12321"/>
    <cellStyle name="Normal 2 12 3 3 2 2_Deal Price Analysis" xfId="12322"/>
    <cellStyle name="Normal 2 12 3 3 2 3" xfId="12323"/>
    <cellStyle name="Normal 2 12 3 3 2 3 2" xfId="12324"/>
    <cellStyle name="Normal 2 12 3 3 2 3 2 2" xfId="12325"/>
    <cellStyle name="Normal 2 12 3 3 2 3 3" xfId="12326"/>
    <cellStyle name="Normal 2 12 3 3 2 3_Deal Price Analysis" xfId="12327"/>
    <cellStyle name="Normal 2 12 3 3 2 4" xfId="12328"/>
    <cellStyle name="Normal 2 12 3 3 2 4 2" xfId="12329"/>
    <cellStyle name="Normal 2 12 3 3 2 5" xfId="12330"/>
    <cellStyle name="Normal 2 12 3 3 2_Deal Price Analysis" xfId="12331"/>
    <cellStyle name="Normal 2 12 3 3 3" xfId="12332"/>
    <cellStyle name="Normal 2 12 3 3 3 2" xfId="12333"/>
    <cellStyle name="Normal 2 12 3 3 3 2 2" xfId="12334"/>
    <cellStyle name="Normal 2 12 3 3 3 3" xfId="12335"/>
    <cellStyle name="Normal 2 12 3 3 3_Deal Price Analysis" xfId="12336"/>
    <cellStyle name="Normal 2 12 3 3 4" xfId="12337"/>
    <cellStyle name="Normal 2 12 3 3 4 2" xfId="12338"/>
    <cellStyle name="Normal 2 12 3 3 4 2 2" xfId="12339"/>
    <cellStyle name="Normal 2 12 3 3 4 3" xfId="12340"/>
    <cellStyle name="Normal 2 12 3 3 4_Deal Price Analysis" xfId="12341"/>
    <cellStyle name="Normal 2 12 3 3 5" xfId="12342"/>
    <cellStyle name="Normal 2 12 3 3 5 2" xfId="12343"/>
    <cellStyle name="Normal 2 12 3 3 6" xfId="12344"/>
    <cellStyle name="Normal 2 12 3 3_Deal Price Analysis" xfId="12345"/>
    <cellStyle name="Normal 2 12 4" xfId="12346"/>
    <cellStyle name="Normal 2 12 4 2" xfId="12347"/>
    <cellStyle name="Normal 2 12 4 2 2" xfId="12348"/>
    <cellStyle name="Normal 2 12 4 2 2 2" xfId="12349"/>
    <cellStyle name="Normal 2 12 4 2 2 2 2" xfId="12350"/>
    <cellStyle name="Normal 2 12 4 2 2 3" xfId="12351"/>
    <cellStyle name="Normal 2 12 4 2 2_Deal Price Analysis" xfId="12352"/>
    <cellStyle name="Normal 2 12 4 2 3" xfId="12353"/>
    <cellStyle name="Normal 2 12 4 2 3 2" xfId="12354"/>
    <cellStyle name="Normal 2 12 4 2 3 2 2" xfId="12355"/>
    <cellStyle name="Normal 2 12 4 2 3 3" xfId="12356"/>
    <cellStyle name="Normal 2 12 4 2 3_Deal Price Analysis" xfId="12357"/>
    <cellStyle name="Normal 2 12 4 2 4" xfId="12358"/>
    <cellStyle name="Normal 2 12 4 2 4 2" xfId="12359"/>
    <cellStyle name="Normal 2 12 4 2 5" xfId="12360"/>
    <cellStyle name="Normal 2 12 4 2_Deal Price Analysis" xfId="12361"/>
    <cellStyle name="Normal 2 12 4 3" xfId="12362"/>
    <cellStyle name="Normal 2 12 4 3 2" xfId="12363"/>
    <cellStyle name="Normal 2 12 4 3 2 2" xfId="12364"/>
    <cellStyle name="Normal 2 12 4 3 3" xfId="12365"/>
    <cellStyle name="Normal 2 12 4 3_Deal Price Analysis" xfId="12366"/>
    <cellStyle name="Normal 2 12 4 4" xfId="12367"/>
    <cellStyle name="Normal 2 12 4 4 2" xfId="12368"/>
    <cellStyle name="Normal 2 12 4 4 2 2" xfId="12369"/>
    <cellStyle name="Normal 2 12 4 4 3" xfId="12370"/>
    <cellStyle name="Normal 2 12 4 4_Deal Price Analysis" xfId="12371"/>
    <cellStyle name="Normal 2 12 4 5" xfId="12372"/>
    <cellStyle name="Normal 2 12 4 5 2" xfId="12373"/>
    <cellStyle name="Normal 2 12 4 6" xfId="12374"/>
    <cellStyle name="Normal 2 12 4_Deal Price Analysis" xfId="12375"/>
    <cellStyle name="Normal 2 12 5" xfId="12376"/>
    <cellStyle name="Normal 2 12 5 2" xfId="12377"/>
    <cellStyle name="Normal 2 12 5 2 2" xfId="12378"/>
    <cellStyle name="Normal 2 12 5 2 2 2" xfId="12379"/>
    <cellStyle name="Normal 2 12 5 2 2 2 2" xfId="12380"/>
    <cellStyle name="Normal 2 12 5 2 2 3" xfId="12381"/>
    <cellStyle name="Normal 2 12 5 2 2_Deal Price Analysis" xfId="12382"/>
    <cellStyle name="Normal 2 12 5 2 3" xfId="12383"/>
    <cellStyle name="Normal 2 12 5 2 3 2" xfId="12384"/>
    <cellStyle name="Normal 2 12 5 2 3 2 2" xfId="12385"/>
    <cellStyle name="Normal 2 12 5 2 3 3" xfId="12386"/>
    <cellStyle name="Normal 2 12 5 2 3_Deal Price Analysis" xfId="12387"/>
    <cellStyle name="Normal 2 12 5 2 4" xfId="12388"/>
    <cellStyle name="Normal 2 12 5 2 4 2" xfId="12389"/>
    <cellStyle name="Normal 2 12 5 2 5" xfId="12390"/>
    <cellStyle name="Normal 2 12 5 2_Deal Price Analysis" xfId="12391"/>
    <cellStyle name="Normal 2 12 5 3" xfId="12392"/>
    <cellStyle name="Normal 2 12 5 3 2" xfId="12393"/>
    <cellStyle name="Normal 2 12 5 3 2 2" xfId="12394"/>
    <cellStyle name="Normal 2 12 5 3 3" xfId="12395"/>
    <cellStyle name="Normal 2 12 5 3_Deal Price Analysis" xfId="12396"/>
    <cellStyle name="Normal 2 12 5 4" xfId="12397"/>
    <cellStyle name="Normal 2 12 5 4 2" xfId="12398"/>
    <cellStyle name="Normal 2 12 5 4 2 2" xfId="12399"/>
    <cellStyle name="Normal 2 12 5 4 3" xfId="12400"/>
    <cellStyle name="Normal 2 12 5 4_Deal Price Analysis" xfId="12401"/>
    <cellStyle name="Normal 2 12 5 5" xfId="12402"/>
    <cellStyle name="Normal 2 12 5 5 2" xfId="12403"/>
    <cellStyle name="Normal 2 12 5 6" xfId="12404"/>
    <cellStyle name="Normal 2 12 5_Deal Price Analysis" xfId="12405"/>
    <cellStyle name="Normal 2 12 6" xfId="12406"/>
    <cellStyle name="Normal 2 12 7" xfId="12407"/>
    <cellStyle name="Normal 2 12 7 2" xfId="12408"/>
    <cellStyle name="Normal 2 12 7 2 2" xfId="12409"/>
    <cellStyle name="Normal 2 12 7 2 2 2" xfId="12410"/>
    <cellStyle name="Normal 2 12 7 2 3" xfId="12411"/>
    <cellStyle name="Normal 2 12 7 2_Deal Price Analysis" xfId="12412"/>
    <cellStyle name="Normal 2 12 7 3" xfId="12413"/>
    <cellStyle name="Normal 2 12 7 3 2" xfId="12414"/>
    <cellStyle name="Normal 2 12 7 3 2 2" xfId="12415"/>
    <cellStyle name="Normal 2 12 7 3 3" xfId="12416"/>
    <cellStyle name="Normal 2 12 7 3_Deal Price Analysis" xfId="12417"/>
    <cellStyle name="Normal 2 12 7 4" xfId="12418"/>
    <cellStyle name="Normal 2 12 7 4 2" xfId="12419"/>
    <cellStyle name="Normal 2 12 7 5" xfId="12420"/>
    <cellStyle name="Normal 2 12 7_Deal Price Analysis" xfId="12421"/>
    <cellStyle name="Normal 2 12 8" xfId="12422"/>
    <cellStyle name="Normal 2 12 8 2" xfId="12423"/>
    <cellStyle name="Normal 2 12 8 2 2" xfId="12424"/>
    <cellStyle name="Normal 2 12 8 3" xfId="12425"/>
    <cellStyle name="Normal 2 12 8_Deal Price Analysis" xfId="12426"/>
    <cellStyle name="Normal 2 12 9" xfId="12427"/>
    <cellStyle name="Normal 2 12 9 2" xfId="12428"/>
    <cellStyle name="Normal 2 12 9 2 2" xfId="12429"/>
    <cellStyle name="Normal 2 12 9 3" xfId="12430"/>
    <cellStyle name="Normal 2 12 9_Deal Price Analysis" xfId="12431"/>
    <cellStyle name="Normal 2 12_Deal Price Analysis" xfId="12432"/>
    <cellStyle name="Normal 2 13" xfId="12433"/>
    <cellStyle name="Normal 2 13 10" xfId="12434"/>
    <cellStyle name="Normal 2 13 10 2" xfId="12435"/>
    <cellStyle name="Normal 2 13 10 2 2" xfId="12436"/>
    <cellStyle name="Normal 2 13 10 3" xfId="12437"/>
    <cellStyle name="Normal 2 13 10_Deal Price Analysis" xfId="12438"/>
    <cellStyle name="Normal 2 13 11" xfId="12439"/>
    <cellStyle name="Normal 2 13 11 2" xfId="12440"/>
    <cellStyle name="Normal 2 13 12" xfId="12441"/>
    <cellStyle name="Normal 2 13 2" xfId="12442"/>
    <cellStyle name="Normal 2 13 2 10" xfId="12443"/>
    <cellStyle name="Normal 2 13 2 2" xfId="12444"/>
    <cellStyle name="Normal 2 13 2 2 2" xfId="12445"/>
    <cellStyle name="Normal 2 13 2 2 2 2" xfId="12446"/>
    <cellStyle name="Normal 2 13 2 2 2 2 2" xfId="12447"/>
    <cellStyle name="Normal 2 13 2 2 2 2 2 2" xfId="12448"/>
    <cellStyle name="Normal 2 13 2 2 2 2 2 2 2" xfId="12449"/>
    <cellStyle name="Normal 2 13 2 2 2 2 2 3" xfId="12450"/>
    <cellStyle name="Normal 2 13 2 2 2 2 2_Deal Price Analysis" xfId="12451"/>
    <cellStyle name="Normal 2 13 2 2 2 2 3" xfId="12452"/>
    <cellStyle name="Normal 2 13 2 2 2 2 3 2" xfId="12453"/>
    <cellStyle name="Normal 2 13 2 2 2 2 3 2 2" xfId="12454"/>
    <cellStyle name="Normal 2 13 2 2 2 2 3 3" xfId="12455"/>
    <cellStyle name="Normal 2 13 2 2 2 2 3_Deal Price Analysis" xfId="12456"/>
    <cellStyle name="Normal 2 13 2 2 2 2 4" xfId="12457"/>
    <cellStyle name="Normal 2 13 2 2 2 2 4 2" xfId="12458"/>
    <cellStyle name="Normal 2 13 2 2 2 2 5" xfId="12459"/>
    <cellStyle name="Normal 2 13 2 2 2 2_Deal Price Analysis" xfId="12460"/>
    <cellStyle name="Normal 2 13 2 2 2 3" xfId="12461"/>
    <cellStyle name="Normal 2 13 2 2 2 3 2" xfId="12462"/>
    <cellStyle name="Normal 2 13 2 2 2 3 2 2" xfId="12463"/>
    <cellStyle name="Normal 2 13 2 2 2 3 3" xfId="12464"/>
    <cellStyle name="Normal 2 13 2 2 2 3_Deal Price Analysis" xfId="12465"/>
    <cellStyle name="Normal 2 13 2 2 2 4" xfId="12466"/>
    <cellStyle name="Normal 2 13 2 2 2 4 2" xfId="12467"/>
    <cellStyle name="Normal 2 13 2 2 2 4 2 2" xfId="12468"/>
    <cellStyle name="Normal 2 13 2 2 2 4 3" xfId="12469"/>
    <cellStyle name="Normal 2 13 2 2 2 4_Deal Price Analysis" xfId="12470"/>
    <cellStyle name="Normal 2 13 2 2 2 5" xfId="12471"/>
    <cellStyle name="Normal 2 13 2 2 2 5 2" xfId="12472"/>
    <cellStyle name="Normal 2 13 2 2 2 6" xfId="12473"/>
    <cellStyle name="Normal 2 13 2 2 2_Deal Price Analysis" xfId="12474"/>
    <cellStyle name="Normal 2 13 2 2 3" xfId="12475"/>
    <cellStyle name="Normal 2 13 2 2 3 2" xfId="12476"/>
    <cellStyle name="Normal 2 13 2 2 3 2 2" xfId="12477"/>
    <cellStyle name="Normal 2 13 2 2 3 2 2 2" xfId="12478"/>
    <cellStyle name="Normal 2 13 2 2 3 2 2 2 2" xfId="12479"/>
    <cellStyle name="Normal 2 13 2 2 3 2 2 3" xfId="12480"/>
    <cellStyle name="Normal 2 13 2 2 3 2 2_Deal Price Analysis" xfId="12481"/>
    <cellStyle name="Normal 2 13 2 2 3 2 3" xfId="12482"/>
    <cellStyle name="Normal 2 13 2 2 3 2 3 2" xfId="12483"/>
    <cellStyle name="Normal 2 13 2 2 3 2 3 2 2" xfId="12484"/>
    <cellStyle name="Normal 2 13 2 2 3 2 3 3" xfId="12485"/>
    <cellStyle name="Normal 2 13 2 2 3 2 3_Deal Price Analysis" xfId="12486"/>
    <cellStyle name="Normal 2 13 2 2 3 2 4" xfId="12487"/>
    <cellStyle name="Normal 2 13 2 2 3 2 4 2" xfId="12488"/>
    <cellStyle name="Normal 2 13 2 2 3 2 5" xfId="12489"/>
    <cellStyle name="Normal 2 13 2 2 3 2_Deal Price Analysis" xfId="12490"/>
    <cellStyle name="Normal 2 13 2 2 3 3" xfId="12491"/>
    <cellStyle name="Normal 2 13 2 2 3 3 2" xfId="12492"/>
    <cellStyle name="Normal 2 13 2 2 3 3 2 2" xfId="12493"/>
    <cellStyle name="Normal 2 13 2 2 3 3 3" xfId="12494"/>
    <cellStyle name="Normal 2 13 2 2 3 3_Deal Price Analysis" xfId="12495"/>
    <cellStyle name="Normal 2 13 2 2 3 4" xfId="12496"/>
    <cellStyle name="Normal 2 13 2 2 3 4 2" xfId="12497"/>
    <cellStyle name="Normal 2 13 2 2 3 4 2 2" xfId="12498"/>
    <cellStyle name="Normal 2 13 2 2 3 4 3" xfId="12499"/>
    <cellStyle name="Normal 2 13 2 2 3 4_Deal Price Analysis" xfId="12500"/>
    <cellStyle name="Normal 2 13 2 2 3 5" xfId="12501"/>
    <cellStyle name="Normal 2 13 2 2 3 5 2" xfId="12502"/>
    <cellStyle name="Normal 2 13 2 2 3 6" xfId="12503"/>
    <cellStyle name="Normal 2 13 2 2 3_Deal Price Analysis" xfId="12504"/>
    <cellStyle name="Normal 2 13 2 3" xfId="12505"/>
    <cellStyle name="Normal 2 13 2 3 2" xfId="12506"/>
    <cellStyle name="Normal 2 13 2 3 2 2" xfId="12507"/>
    <cellStyle name="Normal 2 13 2 3 2 2 2" xfId="12508"/>
    <cellStyle name="Normal 2 13 2 3 2 2 2 2" xfId="12509"/>
    <cellStyle name="Normal 2 13 2 3 2 2 3" xfId="12510"/>
    <cellStyle name="Normal 2 13 2 3 2 2_Deal Price Analysis" xfId="12511"/>
    <cellStyle name="Normal 2 13 2 3 2 3" xfId="12512"/>
    <cellStyle name="Normal 2 13 2 3 2 3 2" xfId="12513"/>
    <cellStyle name="Normal 2 13 2 3 2 3 2 2" xfId="12514"/>
    <cellStyle name="Normal 2 13 2 3 2 3 3" xfId="12515"/>
    <cellStyle name="Normal 2 13 2 3 2 3_Deal Price Analysis" xfId="12516"/>
    <cellStyle name="Normal 2 13 2 3 2 4" xfId="12517"/>
    <cellStyle name="Normal 2 13 2 3 2 4 2" xfId="12518"/>
    <cellStyle name="Normal 2 13 2 3 2 5" xfId="12519"/>
    <cellStyle name="Normal 2 13 2 3 2_Deal Price Analysis" xfId="12520"/>
    <cellStyle name="Normal 2 13 2 3 3" xfId="12521"/>
    <cellStyle name="Normal 2 13 2 3 3 2" xfId="12522"/>
    <cellStyle name="Normal 2 13 2 3 3 2 2" xfId="12523"/>
    <cellStyle name="Normal 2 13 2 3 3 3" xfId="12524"/>
    <cellStyle name="Normal 2 13 2 3 3_Deal Price Analysis" xfId="12525"/>
    <cellStyle name="Normal 2 13 2 3 4" xfId="12526"/>
    <cellStyle name="Normal 2 13 2 3 4 2" xfId="12527"/>
    <cellStyle name="Normal 2 13 2 3 4 2 2" xfId="12528"/>
    <cellStyle name="Normal 2 13 2 3 4 3" xfId="12529"/>
    <cellStyle name="Normal 2 13 2 3 4_Deal Price Analysis" xfId="12530"/>
    <cellStyle name="Normal 2 13 2 3 5" xfId="12531"/>
    <cellStyle name="Normal 2 13 2 3 5 2" xfId="12532"/>
    <cellStyle name="Normal 2 13 2 3 6" xfId="12533"/>
    <cellStyle name="Normal 2 13 2 3_Deal Price Analysis" xfId="12534"/>
    <cellStyle name="Normal 2 13 2 4" xfId="12535"/>
    <cellStyle name="Normal 2 13 2 4 2" xfId="12536"/>
    <cellStyle name="Normal 2 13 2 4 2 2" xfId="12537"/>
    <cellStyle name="Normal 2 13 2 4 2 2 2" xfId="12538"/>
    <cellStyle name="Normal 2 13 2 4 2 2 2 2" xfId="12539"/>
    <cellStyle name="Normal 2 13 2 4 2 2 3" xfId="12540"/>
    <cellStyle name="Normal 2 13 2 4 2 2_Deal Price Analysis" xfId="12541"/>
    <cellStyle name="Normal 2 13 2 4 2 3" xfId="12542"/>
    <cellStyle name="Normal 2 13 2 4 2 3 2" xfId="12543"/>
    <cellStyle name="Normal 2 13 2 4 2 3 2 2" xfId="12544"/>
    <cellStyle name="Normal 2 13 2 4 2 3 3" xfId="12545"/>
    <cellStyle name="Normal 2 13 2 4 2 3_Deal Price Analysis" xfId="12546"/>
    <cellStyle name="Normal 2 13 2 4 2 4" xfId="12547"/>
    <cellStyle name="Normal 2 13 2 4 2 4 2" xfId="12548"/>
    <cellStyle name="Normal 2 13 2 4 2 5" xfId="12549"/>
    <cellStyle name="Normal 2 13 2 4 2_Deal Price Analysis" xfId="12550"/>
    <cellStyle name="Normal 2 13 2 4 3" xfId="12551"/>
    <cellStyle name="Normal 2 13 2 4 3 2" xfId="12552"/>
    <cellStyle name="Normal 2 13 2 4 3 2 2" xfId="12553"/>
    <cellStyle name="Normal 2 13 2 4 3 3" xfId="12554"/>
    <cellStyle name="Normal 2 13 2 4 3_Deal Price Analysis" xfId="12555"/>
    <cellStyle name="Normal 2 13 2 4 4" xfId="12556"/>
    <cellStyle name="Normal 2 13 2 4 4 2" xfId="12557"/>
    <cellStyle name="Normal 2 13 2 4 4 2 2" xfId="12558"/>
    <cellStyle name="Normal 2 13 2 4 4 3" xfId="12559"/>
    <cellStyle name="Normal 2 13 2 4 4_Deal Price Analysis" xfId="12560"/>
    <cellStyle name="Normal 2 13 2 4 5" xfId="12561"/>
    <cellStyle name="Normal 2 13 2 4 5 2" xfId="12562"/>
    <cellStyle name="Normal 2 13 2 4 6" xfId="12563"/>
    <cellStyle name="Normal 2 13 2 4_Deal Price Analysis" xfId="12564"/>
    <cellStyle name="Normal 2 13 2 5" xfId="12565"/>
    <cellStyle name="Normal 2 13 2 6" xfId="12566"/>
    <cellStyle name="Normal 2 13 2 6 2" xfId="12567"/>
    <cellStyle name="Normal 2 13 2 6 2 2" xfId="12568"/>
    <cellStyle name="Normal 2 13 2 6 2 2 2" xfId="12569"/>
    <cellStyle name="Normal 2 13 2 6 2 3" xfId="12570"/>
    <cellStyle name="Normal 2 13 2 6 2_Deal Price Analysis" xfId="12571"/>
    <cellStyle name="Normal 2 13 2 6 3" xfId="12572"/>
    <cellStyle name="Normal 2 13 2 6 3 2" xfId="12573"/>
    <cellStyle name="Normal 2 13 2 6 3 2 2" xfId="12574"/>
    <cellStyle name="Normal 2 13 2 6 3 3" xfId="12575"/>
    <cellStyle name="Normal 2 13 2 6 3_Deal Price Analysis" xfId="12576"/>
    <cellStyle name="Normal 2 13 2 6 4" xfId="12577"/>
    <cellStyle name="Normal 2 13 2 6 4 2" xfId="12578"/>
    <cellStyle name="Normal 2 13 2 6 5" xfId="12579"/>
    <cellStyle name="Normal 2 13 2 6_Deal Price Analysis" xfId="12580"/>
    <cellStyle name="Normal 2 13 2 7" xfId="12581"/>
    <cellStyle name="Normal 2 13 2 7 2" xfId="12582"/>
    <cellStyle name="Normal 2 13 2 7 2 2" xfId="12583"/>
    <cellStyle name="Normal 2 13 2 7 3" xfId="12584"/>
    <cellStyle name="Normal 2 13 2 7_Deal Price Analysis" xfId="12585"/>
    <cellStyle name="Normal 2 13 2 8" xfId="12586"/>
    <cellStyle name="Normal 2 13 2 8 2" xfId="12587"/>
    <cellStyle name="Normal 2 13 2 8 2 2" xfId="12588"/>
    <cellStyle name="Normal 2 13 2 8 3" xfId="12589"/>
    <cellStyle name="Normal 2 13 2 8_Deal Price Analysis" xfId="12590"/>
    <cellStyle name="Normal 2 13 2 9" xfId="12591"/>
    <cellStyle name="Normal 2 13 2 9 2" xfId="12592"/>
    <cellStyle name="Normal 2 13 2_Deal Price Analysis" xfId="12593"/>
    <cellStyle name="Normal 2 13 3" xfId="12594"/>
    <cellStyle name="Normal 2 13 3 2" xfId="12595"/>
    <cellStyle name="Normal 2 13 3 2 2" xfId="12596"/>
    <cellStyle name="Normal 2 13 3 2 2 2" xfId="12597"/>
    <cellStyle name="Normal 2 13 3 2 2 2 2" xfId="12598"/>
    <cellStyle name="Normal 2 13 3 2 2 2 2 2" xfId="12599"/>
    <cellStyle name="Normal 2 13 3 2 2 2 3" xfId="12600"/>
    <cellStyle name="Normal 2 13 3 2 2 2_Deal Price Analysis" xfId="12601"/>
    <cellStyle name="Normal 2 13 3 2 2 3" xfId="12602"/>
    <cellStyle name="Normal 2 13 3 2 2 3 2" xfId="12603"/>
    <cellStyle name="Normal 2 13 3 2 2 3 2 2" xfId="12604"/>
    <cellStyle name="Normal 2 13 3 2 2 3 3" xfId="12605"/>
    <cellStyle name="Normal 2 13 3 2 2 3_Deal Price Analysis" xfId="12606"/>
    <cellStyle name="Normal 2 13 3 2 2 4" xfId="12607"/>
    <cellStyle name="Normal 2 13 3 2 2 4 2" xfId="12608"/>
    <cellStyle name="Normal 2 13 3 2 2 5" xfId="12609"/>
    <cellStyle name="Normal 2 13 3 2 2_Deal Price Analysis" xfId="12610"/>
    <cellStyle name="Normal 2 13 3 2 3" xfId="12611"/>
    <cellStyle name="Normal 2 13 3 2 3 2" xfId="12612"/>
    <cellStyle name="Normal 2 13 3 2 3 2 2" xfId="12613"/>
    <cellStyle name="Normal 2 13 3 2 3 3" xfId="12614"/>
    <cellStyle name="Normal 2 13 3 2 3_Deal Price Analysis" xfId="12615"/>
    <cellStyle name="Normal 2 13 3 2 4" xfId="12616"/>
    <cellStyle name="Normal 2 13 3 2 4 2" xfId="12617"/>
    <cellStyle name="Normal 2 13 3 2 4 2 2" xfId="12618"/>
    <cellStyle name="Normal 2 13 3 2 4 3" xfId="12619"/>
    <cellStyle name="Normal 2 13 3 2 4_Deal Price Analysis" xfId="12620"/>
    <cellStyle name="Normal 2 13 3 2 5" xfId="12621"/>
    <cellStyle name="Normal 2 13 3 2 5 2" xfId="12622"/>
    <cellStyle name="Normal 2 13 3 2 6" xfId="12623"/>
    <cellStyle name="Normal 2 13 3 2_Deal Price Analysis" xfId="12624"/>
    <cellStyle name="Normal 2 13 3 3" xfId="12625"/>
    <cellStyle name="Normal 2 13 3 3 2" xfId="12626"/>
    <cellStyle name="Normal 2 13 3 3 2 2" xfId="12627"/>
    <cellStyle name="Normal 2 13 3 3 2 2 2" xfId="12628"/>
    <cellStyle name="Normal 2 13 3 3 2 2 2 2" xfId="12629"/>
    <cellStyle name="Normal 2 13 3 3 2 2 3" xfId="12630"/>
    <cellStyle name="Normal 2 13 3 3 2 2_Deal Price Analysis" xfId="12631"/>
    <cellStyle name="Normal 2 13 3 3 2 3" xfId="12632"/>
    <cellStyle name="Normal 2 13 3 3 2 3 2" xfId="12633"/>
    <cellStyle name="Normal 2 13 3 3 2 3 2 2" xfId="12634"/>
    <cellStyle name="Normal 2 13 3 3 2 3 3" xfId="12635"/>
    <cellStyle name="Normal 2 13 3 3 2 3_Deal Price Analysis" xfId="12636"/>
    <cellStyle name="Normal 2 13 3 3 2 4" xfId="12637"/>
    <cellStyle name="Normal 2 13 3 3 2 4 2" xfId="12638"/>
    <cellStyle name="Normal 2 13 3 3 2 5" xfId="12639"/>
    <cellStyle name="Normal 2 13 3 3 2_Deal Price Analysis" xfId="12640"/>
    <cellStyle name="Normal 2 13 3 3 3" xfId="12641"/>
    <cellStyle name="Normal 2 13 3 3 3 2" xfId="12642"/>
    <cellStyle name="Normal 2 13 3 3 3 2 2" xfId="12643"/>
    <cellStyle name="Normal 2 13 3 3 3 3" xfId="12644"/>
    <cellStyle name="Normal 2 13 3 3 3_Deal Price Analysis" xfId="12645"/>
    <cellStyle name="Normal 2 13 3 3 4" xfId="12646"/>
    <cellStyle name="Normal 2 13 3 3 4 2" xfId="12647"/>
    <cellStyle name="Normal 2 13 3 3 4 2 2" xfId="12648"/>
    <cellStyle name="Normal 2 13 3 3 4 3" xfId="12649"/>
    <cellStyle name="Normal 2 13 3 3 4_Deal Price Analysis" xfId="12650"/>
    <cellStyle name="Normal 2 13 3 3 5" xfId="12651"/>
    <cellStyle name="Normal 2 13 3 3 5 2" xfId="12652"/>
    <cellStyle name="Normal 2 13 3 3 6" xfId="12653"/>
    <cellStyle name="Normal 2 13 3 3_Deal Price Analysis" xfId="12654"/>
    <cellStyle name="Normal 2 13 4" xfId="12655"/>
    <cellStyle name="Normal 2 13 4 2" xfId="12656"/>
    <cellStyle name="Normal 2 13 4 2 2" xfId="12657"/>
    <cellStyle name="Normal 2 13 4 2 2 2" xfId="12658"/>
    <cellStyle name="Normal 2 13 4 2 2 2 2" xfId="12659"/>
    <cellStyle name="Normal 2 13 4 2 2 3" xfId="12660"/>
    <cellStyle name="Normal 2 13 4 2 2_Deal Price Analysis" xfId="12661"/>
    <cellStyle name="Normal 2 13 4 2 3" xfId="12662"/>
    <cellStyle name="Normal 2 13 4 2 3 2" xfId="12663"/>
    <cellStyle name="Normal 2 13 4 2 3 2 2" xfId="12664"/>
    <cellStyle name="Normal 2 13 4 2 3 3" xfId="12665"/>
    <cellStyle name="Normal 2 13 4 2 3_Deal Price Analysis" xfId="12666"/>
    <cellStyle name="Normal 2 13 4 2 4" xfId="12667"/>
    <cellStyle name="Normal 2 13 4 2 4 2" xfId="12668"/>
    <cellStyle name="Normal 2 13 4 2 5" xfId="12669"/>
    <cellStyle name="Normal 2 13 4 2_Deal Price Analysis" xfId="12670"/>
    <cellStyle name="Normal 2 13 4 3" xfId="12671"/>
    <cellStyle name="Normal 2 13 4 3 2" xfId="12672"/>
    <cellStyle name="Normal 2 13 4 3 2 2" xfId="12673"/>
    <cellStyle name="Normal 2 13 4 3 3" xfId="12674"/>
    <cellStyle name="Normal 2 13 4 3_Deal Price Analysis" xfId="12675"/>
    <cellStyle name="Normal 2 13 4 4" xfId="12676"/>
    <cellStyle name="Normal 2 13 4 4 2" xfId="12677"/>
    <cellStyle name="Normal 2 13 4 4 2 2" xfId="12678"/>
    <cellStyle name="Normal 2 13 4 4 3" xfId="12679"/>
    <cellStyle name="Normal 2 13 4 4_Deal Price Analysis" xfId="12680"/>
    <cellStyle name="Normal 2 13 4 5" xfId="12681"/>
    <cellStyle name="Normal 2 13 4 5 2" xfId="12682"/>
    <cellStyle name="Normal 2 13 4 6" xfId="12683"/>
    <cellStyle name="Normal 2 13 4_Deal Price Analysis" xfId="12684"/>
    <cellStyle name="Normal 2 13 5" xfId="12685"/>
    <cellStyle name="Normal 2 13 5 2" xfId="12686"/>
    <cellStyle name="Normal 2 13 5 2 2" xfId="12687"/>
    <cellStyle name="Normal 2 13 5 2 2 2" xfId="12688"/>
    <cellStyle name="Normal 2 13 5 2 2 2 2" xfId="12689"/>
    <cellStyle name="Normal 2 13 5 2 2 3" xfId="12690"/>
    <cellStyle name="Normal 2 13 5 2 2_Deal Price Analysis" xfId="12691"/>
    <cellStyle name="Normal 2 13 5 2 3" xfId="12692"/>
    <cellStyle name="Normal 2 13 5 2 3 2" xfId="12693"/>
    <cellStyle name="Normal 2 13 5 2 3 2 2" xfId="12694"/>
    <cellStyle name="Normal 2 13 5 2 3 3" xfId="12695"/>
    <cellStyle name="Normal 2 13 5 2 3_Deal Price Analysis" xfId="12696"/>
    <cellStyle name="Normal 2 13 5 2 4" xfId="12697"/>
    <cellStyle name="Normal 2 13 5 2 4 2" xfId="12698"/>
    <cellStyle name="Normal 2 13 5 2 5" xfId="12699"/>
    <cellStyle name="Normal 2 13 5 2_Deal Price Analysis" xfId="12700"/>
    <cellStyle name="Normal 2 13 5 3" xfId="12701"/>
    <cellStyle name="Normal 2 13 5 3 2" xfId="12702"/>
    <cellStyle name="Normal 2 13 5 3 2 2" xfId="12703"/>
    <cellStyle name="Normal 2 13 5 3 3" xfId="12704"/>
    <cellStyle name="Normal 2 13 5 3_Deal Price Analysis" xfId="12705"/>
    <cellStyle name="Normal 2 13 5 4" xfId="12706"/>
    <cellStyle name="Normal 2 13 5 4 2" xfId="12707"/>
    <cellStyle name="Normal 2 13 5 4 2 2" xfId="12708"/>
    <cellStyle name="Normal 2 13 5 4 3" xfId="12709"/>
    <cellStyle name="Normal 2 13 5 4_Deal Price Analysis" xfId="12710"/>
    <cellStyle name="Normal 2 13 5 5" xfId="12711"/>
    <cellStyle name="Normal 2 13 5 5 2" xfId="12712"/>
    <cellStyle name="Normal 2 13 5 6" xfId="12713"/>
    <cellStyle name="Normal 2 13 5_Deal Price Analysis" xfId="12714"/>
    <cellStyle name="Normal 2 13 6" xfId="12715"/>
    <cellStyle name="Normal 2 13 6 2" xfId="12716"/>
    <cellStyle name="Normal 2 13 6 2 2" xfId="12717"/>
    <cellStyle name="Normal 2 13 6 2 2 2" xfId="12718"/>
    <cellStyle name="Normal 2 13 6 2 2 2 2" xfId="12719"/>
    <cellStyle name="Normal 2 13 6 2 2 3" xfId="12720"/>
    <cellStyle name="Normal 2 13 6 2 2_Deal Price Analysis" xfId="12721"/>
    <cellStyle name="Normal 2 13 6 2 3" xfId="12722"/>
    <cellStyle name="Normal 2 13 6 2 3 2" xfId="12723"/>
    <cellStyle name="Normal 2 13 6 2 3 2 2" xfId="12724"/>
    <cellStyle name="Normal 2 13 6 2 3 3" xfId="12725"/>
    <cellStyle name="Normal 2 13 6 2 3_Deal Price Analysis" xfId="12726"/>
    <cellStyle name="Normal 2 13 6 2 4" xfId="12727"/>
    <cellStyle name="Normal 2 13 6 2 4 2" xfId="12728"/>
    <cellStyle name="Normal 2 13 6 2 5" xfId="12729"/>
    <cellStyle name="Normal 2 13 6 2_Deal Price Analysis" xfId="12730"/>
    <cellStyle name="Normal 2 13 6 3" xfId="12731"/>
    <cellStyle name="Normal 2 13 6 3 2" xfId="12732"/>
    <cellStyle name="Normal 2 13 6 3 2 2" xfId="12733"/>
    <cellStyle name="Normal 2 13 6 3 3" xfId="12734"/>
    <cellStyle name="Normal 2 13 6 3_Deal Price Analysis" xfId="12735"/>
    <cellStyle name="Normal 2 13 6 4" xfId="12736"/>
    <cellStyle name="Normal 2 13 6 4 2" xfId="12737"/>
    <cellStyle name="Normal 2 13 6 4 2 2" xfId="12738"/>
    <cellStyle name="Normal 2 13 6 4 3" xfId="12739"/>
    <cellStyle name="Normal 2 13 6 4_Deal Price Analysis" xfId="12740"/>
    <cellStyle name="Normal 2 13 6 5" xfId="12741"/>
    <cellStyle name="Normal 2 13 6 5 2" xfId="12742"/>
    <cellStyle name="Normal 2 13 6 6" xfId="12743"/>
    <cellStyle name="Normal 2 13 6_Deal Price Analysis" xfId="12744"/>
    <cellStyle name="Normal 2 13 7" xfId="12745"/>
    <cellStyle name="Normal 2 13 8" xfId="12746"/>
    <cellStyle name="Normal 2 13 8 2" xfId="12747"/>
    <cellStyle name="Normal 2 13 8 2 2" xfId="12748"/>
    <cellStyle name="Normal 2 13 8 2 2 2" xfId="12749"/>
    <cellStyle name="Normal 2 13 8 2 3" xfId="12750"/>
    <cellStyle name="Normal 2 13 8 2_Deal Price Analysis" xfId="12751"/>
    <cellStyle name="Normal 2 13 8 3" xfId="12752"/>
    <cellStyle name="Normal 2 13 8 3 2" xfId="12753"/>
    <cellStyle name="Normal 2 13 8 3 2 2" xfId="12754"/>
    <cellStyle name="Normal 2 13 8 3 3" xfId="12755"/>
    <cellStyle name="Normal 2 13 8 3_Deal Price Analysis" xfId="12756"/>
    <cellStyle name="Normal 2 13 8 4" xfId="12757"/>
    <cellStyle name="Normal 2 13 8 4 2" xfId="12758"/>
    <cellStyle name="Normal 2 13 8 5" xfId="12759"/>
    <cellStyle name="Normal 2 13 8_Deal Price Analysis" xfId="12760"/>
    <cellStyle name="Normal 2 13 9" xfId="12761"/>
    <cellStyle name="Normal 2 13 9 2" xfId="12762"/>
    <cellStyle name="Normal 2 13 9 2 2" xfId="12763"/>
    <cellStyle name="Normal 2 13 9 3" xfId="12764"/>
    <cellStyle name="Normal 2 13 9_Deal Price Analysis" xfId="12765"/>
    <cellStyle name="Normal 2 13_Deal Price Analysis" xfId="12766"/>
    <cellStyle name="Normal 2 14" xfId="12767"/>
    <cellStyle name="Normal 2 14 10" xfId="12768"/>
    <cellStyle name="Normal 2 14 10 2" xfId="12769"/>
    <cellStyle name="Normal 2 14 11" xfId="12770"/>
    <cellStyle name="Normal 2 14 2" xfId="12771"/>
    <cellStyle name="Normal 2 14 2 2" xfId="12772"/>
    <cellStyle name="Normal 2 14 2 2 2" xfId="12773"/>
    <cellStyle name="Normal 2 14 2 2 2 2" xfId="12774"/>
    <cellStyle name="Normal 2 14 2 2 2 2 2" xfId="12775"/>
    <cellStyle name="Normal 2 14 2 2 2 2 2 2" xfId="12776"/>
    <cellStyle name="Normal 2 14 2 2 2 2 3" xfId="12777"/>
    <cellStyle name="Normal 2 14 2 2 2 2_Deal Price Analysis" xfId="12778"/>
    <cellStyle name="Normal 2 14 2 2 2 3" xfId="12779"/>
    <cellStyle name="Normal 2 14 2 2 2 3 2" xfId="12780"/>
    <cellStyle name="Normal 2 14 2 2 2 3 2 2" xfId="12781"/>
    <cellStyle name="Normal 2 14 2 2 2 3 3" xfId="12782"/>
    <cellStyle name="Normal 2 14 2 2 2 3_Deal Price Analysis" xfId="12783"/>
    <cellStyle name="Normal 2 14 2 2 2 4" xfId="12784"/>
    <cellStyle name="Normal 2 14 2 2 2 4 2" xfId="12785"/>
    <cellStyle name="Normal 2 14 2 2 2 5" xfId="12786"/>
    <cellStyle name="Normal 2 14 2 2 2_Deal Price Analysis" xfId="12787"/>
    <cellStyle name="Normal 2 14 2 2 3" xfId="12788"/>
    <cellStyle name="Normal 2 14 2 2 3 2" xfId="12789"/>
    <cellStyle name="Normal 2 14 2 2 3 2 2" xfId="12790"/>
    <cellStyle name="Normal 2 14 2 2 3 3" xfId="12791"/>
    <cellStyle name="Normal 2 14 2 2 3_Deal Price Analysis" xfId="12792"/>
    <cellStyle name="Normal 2 14 2 2 4" xfId="12793"/>
    <cellStyle name="Normal 2 14 2 2 4 2" xfId="12794"/>
    <cellStyle name="Normal 2 14 2 2 4 2 2" xfId="12795"/>
    <cellStyle name="Normal 2 14 2 2 4 3" xfId="12796"/>
    <cellStyle name="Normal 2 14 2 2 4_Deal Price Analysis" xfId="12797"/>
    <cellStyle name="Normal 2 14 2 2 5" xfId="12798"/>
    <cellStyle name="Normal 2 14 2 2 5 2" xfId="12799"/>
    <cellStyle name="Normal 2 14 2 2 6" xfId="12800"/>
    <cellStyle name="Normal 2 14 2 2_Deal Price Analysis" xfId="12801"/>
    <cellStyle name="Normal 2 14 2 3" xfId="12802"/>
    <cellStyle name="Normal 2 14 2 3 2" xfId="12803"/>
    <cellStyle name="Normal 2 14 2 3 2 2" xfId="12804"/>
    <cellStyle name="Normal 2 14 2 3 2 2 2" xfId="12805"/>
    <cellStyle name="Normal 2 14 2 3 2 2 2 2" xfId="12806"/>
    <cellStyle name="Normal 2 14 2 3 2 2 3" xfId="12807"/>
    <cellStyle name="Normal 2 14 2 3 2 2_Deal Price Analysis" xfId="12808"/>
    <cellStyle name="Normal 2 14 2 3 2 3" xfId="12809"/>
    <cellStyle name="Normal 2 14 2 3 2 3 2" xfId="12810"/>
    <cellStyle name="Normal 2 14 2 3 2 3 2 2" xfId="12811"/>
    <cellStyle name="Normal 2 14 2 3 2 3 3" xfId="12812"/>
    <cellStyle name="Normal 2 14 2 3 2 3_Deal Price Analysis" xfId="12813"/>
    <cellStyle name="Normal 2 14 2 3 2 4" xfId="12814"/>
    <cellStyle name="Normal 2 14 2 3 2 4 2" xfId="12815"/>
    <cellStyle name="Normal 2 14 2 3 2 5" xfId="12816"/>
    <cellStyle name="Normal 2 14 2 3 2_Deal Price Analysis" xfId="12817"/>
    <cellStyle name="Normal 2 14 2 3 3" xfId="12818"/>
    <cellStyle name="Normal 2 14 2 3 3 2" xfId="12819"/>
    <cellStyle name="Normal 2 14 2 3 3 2 2" xfId="12820"/>
    <cellStyle name="Normal 2 14 2 3 3 3" xfId="12821"/>
    <cellStyle name="Normal 2 14 2 3 3_Deal Price Analysis" xfId="12822"/>
    <cellStyle name="Normal 2 14 2 3 4" xfId="12823"/>
    <cellStyle name="Normal 2 14 2 3 4 2" xfId="12824"/>
    <cellStyle name="Normal 2 14 2 3 4 2 2" xfId="12825"/>
    <cellStyle name="Normal 2 14 2 3 4 3" xfId="12826"/>
    <cellStyle name="Normal 2 14 2 3 4_Deal Price Analysis" xfId="12827"/>
    <cellStyle name="Normal 2 14 2 3 5" xfId="12828"/>
    <cellStyle name="Normal 2 14 2 3 5 2" xfId="12829"/>
    <cellStyle name="Normal 2 14 2 3 6" xfId="12830"/>
    <cellStyle name="Normal 2 14 2 3_Deal Price Analysis" xfId="12831"/>
    <cellStyle name="Normal 2 14 2 4" xfId="12832"/>
    <cellStyle name="Normal 2 14 2 4 2" xfId="12833"/>
    <cellStyle name="Normal 2 14 2 4 2 2" xfId="12834"/>
    <cellStyle name="Normal 2 14 2 4 2 2 2" xfId="12835"/>
    <cellStyle name="Normal 2 14 2 4 2 3" xfId="12836"/>
    <cellStyle name="Normal 2 14 2 4 2_Deal Price Analysis" xfId="12837"/>
    <cellStyle name="Normal 2 14 2 4 3" xfId="12838"/>
    <cellStyle name="Normal 2 14 2 4 3 2" xfId="12839"/>
    <cellStyle name="Normal 2 14 2 4 3 2 2" xfId="12840"/>
    <cellStyle name="Normal 2 14 2 4 3 3" xfId="12841"/>
    <cellStyle name="Normal 2 14 2 4 3_Deal Price Analysis" xfId="12842"/>
    <cellStyle name="Normal 2 14 2 4 4" xfId="12843"/>
    <cellStyle name="Normal 2 14 2 4 4 2" xfId="12844"/>
    <cellStyle name="Normal 2 14 2 4 5" xfId="12845"/>
    <cellStyle name="Normal 2 14 2 4_Deal Price Analysis" xfId="12846"/>
    <cellStyle name="Normal 2 14 2 5" xfId="12847"/>
    <cellStyle name="Normal 2 14 2 5 2" xfId="12848"/>
    <cellStyle name="Normal 2 14 2 5 2 2" xfId="12849"/>
    <cellStyle name="Normal 2 14 2 5 3" xfId="12850"/>
    <cellStyle name="Normal 2 14 2 5_Deal Price Analysis" xfId="12851"/>
    <cellStyle name="Normal 2 14 2 6" xfId="12852"/>
    <cellStyle name="Normal 2 14 2 6 2" xfId="12853"/>
    <cellStyle name="Normal 2 14 2 6 2 2" xfId="12854"/>
    <cellStyle name="Normal 2 14 2 6 3" xfId="12855"/>
    <cellStyle name="Normal 2 14 2 6_Deal Price Analysis" xfId="12856"/>
    <cellStyle name="Normal 2 14 2 7" xfId="12857"/>
    <cellStyle name="Normal 2 14 2 7 2" xfId="12858"/>
    <cellStyle name="Normal 2 14 2 8" xfId="12859"/>
    <cellStyle name="Normal 2 14 2_Deal Price Analysis" xfId="12860"/>
    <cellStyle name="Normal 2 14 3" xfId="12861"/>
    <cellStyle name="Normal 2 14 3 2" xfId="12862"/>
    <cellStyle name="Normal 2 14 3 2 2" xfId="12863"/>
    <cellStyle name="Normal 2 14 3 2 2 2" xfId="12864"/>
    <cellStyle name="Normal 2 14 3 2 2 2 2" xfId="12865"/>
    <cellStyle name="Normal 2 14 3 2 2 2 2 2" xfId="12866"/>
    <cellStyle name="Normal 2 14 3 2 2 2 3" xfId="12867"/>
    <cellStyle name="Normal 2 14 3 2 2 2_Deal Price Analysis" xfId="12868"/>
    <cellStyle name="Normal 2 14 3 2 2 3" xfId="12869"/>
    <cellStyle name="Normal 2 14 3 2 2 3 2" xfId="12870"/>
    <cellStyle name="Normal 2 14 3 2 2 3 2 2" xfId="12871"/>
    <cellStyle name="Normal 2 14 3 2 2 3 3" xfId="12872"/>
    <cellStyle name="Normal 2 14 3 2 2 3_Deal Price Analysis" xfId="12873"/>
    <cellStyle name="Normal 2 14 3 2 2 4" xfId="12874"/>
    <cellStyle name="Normal 2 14 3 2 2 4 2" xfId="12875"/>
    <cellStyle name="Normal 2 14 3 2 2 5" xfId="12876"/>
    <cellStyle name="Normal 2 14 3 2 2_Deal Price Analysis" xfId="12877"/>
    <cellStyle name="Normal 2 14 3 2 3" xfId="12878"/>
    <cellStyle name="Normal 2 14 3 2 3 2" xfId="12879"/>
    <cellStyle name="Normal 2 14 3 2 3 2 2" xfId="12880"/>
    <cellStyle name="Normal 2 14 3 2 3 3" xfId="12881"/>
    <cellStyle name="Normal 2 14 3 2 3_Deal Price Analysis" xfId="12882"/>
    <cellStyle name="Normal 2 14 3 2 4" xfId="12883"/>
    <cellStyle name="Normal 2 14 3 2 4 2" xfId="12884"/>
    <cellStyle name="Normal 2 14 3 2 4 2 2" xfId="12885"/>
    <cellStyle name="Normal 2 14 3 2 4 3" xfId="12886"/>
    <cellStyle name="Normal 2 14 3 2 4_Deal Price Analysis" xfId="12887"/>
    <cellStyle name="Normal 2 14 3 2 5" xfId="12888"/>
    <cellStyle name="Normal 2 14 3 2 5 2" xfId="12889"/>
    <cellStyle name="Normal 2 14 3 2 6" xfId="12890"/>
    <cellStyle name="Normal 2 14 3 2_Deal Price Analysis" xfId="12891"/>
    <cellStyle name="Normal 2 14 3 3" xfId="12892"/>
    <cellStyle name="Normal 2 14 3 3 2" xfId="12893"/>
    <cellStyle name="Normal 2 14 3 3 2 2" xfId="12894"/>
    <cellStyle name="Normal 2 14 3 3 2 2 2" xfId="12895"/>
    <cellStyle name="Normal 2 14 3 3 2 2 2 2" xfId="12896"/>
    <cellStyle name="Normal 2 14 3 3 2 2 3" xfId="12897"/>
    <cellStyle name="Normal 2 14 3 3 2 2_Deal Price Analysis" xfId="12898"/>
    <cellStyle name="Normal 2 14 3 3 2 3" xfId="12899"/>
    <cellStyle name="Normal 2 14 3 3 2 3 2" xfId="12900"/>
    <cellStyle name="Normal 2 14 3 3 2 3 2 2" xfId="12901"/>
    <cellStyle name="Normal 2 14 3 3 2 3 3" xfId="12902"/>
    <cellStyle name="Normal 2 14 3 3 2 3_Deal Price Analysis" xfId="12903"/>
    <cellStyle name="Normal 2 14 3 3 2 4" xfId="12904"/>
    <cellStyle name="Normal 2 14 3 3 2 4 2" xfId="12905"/>
    <cellStyle name="Normal 2 14 3 3 2 5" xfId="12906"/>
    <cellStyle name="Normal 2 14 3 3 2_Deal Price Analysis" xfId="12907"/>
    <cellStyle name="Normal 2 14 3 3 3" xfId="12908"/>
    <cellStyle name="Normal 2 14 3 3 3 2" xfId="12909"/>
    <cellStyle name="Normal 2 14 3 3 3 2 2" xfId="12910"/>
    <cellStyle name="Normal 2 14 3 3 3 3" xfId="12911"/>
    <cellStyle name="Normal 2 14 3 3 3_Deal Price Analysis" xfId="12912"/>
    <cellStyle name="Normal 2 14 3 3 4" xfId="12913"/>
    <cellStyle name="Normal 2 14 3 3 4 2" xfId="12914"/>
    <cellStyle name="Normal 2 14 3 3 4 2 2" xfId="12915"/>
    <cellStyle name="Normal 2 14 3 3 4 3" xfId="12916"/>
    <cellStyle name="Normal 2 14 3 3 4_Deal Price Analysis" xfId="12917"/>
    <cellStyle name="Normal 2 14 3 3 5" xfId="12918"/>
    <cellStyle name="Normal 2 14 3 3 5 2" xfId="12919"/>
    <cellStyle name="Normal 2 14 3 3 6" xfId="12920"/>
    <cellStyle name="Normal 2 14 3 3_Deal Price Analysis" xfId="12921"/>
    <cellStyle name="Normal 2 14 4" xfId="12922"/>
    <cellStyle name="Normal 2 14 4 2" xfId="12923"/>
    <cellStyle name="Normal 2 14 4 2 2" xfId="12924"/>
    <cellStyle name="Normal 2 14 4 2 2 2" xfId="12925"/>
    <cellStyle name="Normal 2 14 4 2 2 2 2" xfId="12926"/>
    <cellStyle name="Normal 2 14 4 2 2 3" xfId="12927"/>
    <cellStyle name="Normal 2 14 4 2 2_Deal Price Analysis" xfId="12928"/>
    <cellStyle name="Normal 2 14 4 2 3" xfId="12929"/>
    <cellStyle name="Normal 2 14 4 2 3 2" xfId="12930"/>
    <cellStyle name="Normal 2 14 4 2 3 2 2" xfId="12931"/>
    <cellStyle name="Normal 2 14 4 2 3 3" xfId="12932"/>
    <cellStyle name="Normal 2 14 4 2 3_Deal Price Analysis" xfId="12933"/>
    <cellStyle name="Normal 2 14 4 2 4" xfId="12934"/>
    <cellStyle name="Normal 2 14 4 2 4 2" xfId="12935"/>
    <cellStyle name="Normal 2 14 4 2 5" xfId="12936"/>
    <cellStyle name="Normal 2 14 4 2_Deal Price Analysis" xfId="12937"/>
    <cellStyle name="Normal 2 14 4 3" xfId="12938"/>
    <cellStyle name="Normal 2 14 4 3 2" xfId="12939"/>
    <cellStyle name="Normal 2 14 4 3 2 2" xfId="12940"/>
    <cellStyle name="Normal 2 14 4 3 3" xfId="12941"/>
    <cellStyle name="Normal 2 14 4 3_Deal Price Analysis" xfId="12942"/>
    <cellStyle name="Normal 2 14 4 4" xfId="12943"/>
    <cellStyle name="Normal 2 14 4 4 2" xfId="12944"/>
    <cellStyle name="Normal 2 14 4 4 2 2" xfId="12945"/>
    <cellStyle name="Normal 2 14 4 4 3" xfId="12946"/>
    <cellStyle name="Normal 2 14 4 4_Deal Price Analysis" xfId="12947"/>
    <cellStyle name="Normal 2 14 4 5" xfId="12948"/>
    <cellStyle name="Normal 2 14 4 5 2" xfId="12949"/>
    <cellStyle name="Normal 2 14 4 6" xfId="12950"/>
    <cellStyle name="Normal 2 14 4_Deal Price Analysis" xfId="12951"/>
    <cellStyle name="Normal 2 14 5" xfId="12952"/>
    <cellStyle name="Normal 2 14 5 2" xfId="12953"/>
    <cellStyle name="Normal 2 14 5 2 2" xfId="12954"/>
    <cellStyle name="Normal 2 14 5 2 2 2" xfId="12955"/>
    <cellStyle name="Normal 2 14 5 2 2 2 2" xfId="12956"/>
    <cellStyle name="Normal 2 14 5 2 2 3" xfId="12957"/>
    <cellStyle name="Normal 2 14 5 2 2_Deal Price Analysis" xfId="12958"/>
    <cellStyle name="Normal 2 14 5 2 3" xfId="12959"/>
    <cellStyle name="Normal 2 14 5 2 3 2" xfId="12960"/>
    <cellStyle name="Normal 2 14 5 2 3 2 2" xfId="12961"/>
    <cellStyle name="Normal 2 14 5 2 3 3" xfId="12962"/>
    <cellStyle name="Normal 2 14 5 2 3_Deal Price Analysis" xfId="12963"/>
    <cellStyle name="Normal 2 14 5 2 4" xfId="12964"/>
    <cellStyle name="Normal 2 14 5 2 4 2" xfId="12965"/>
    <cellStyle name="Normal 2 14 5 2 5" xfId="12966"/>
    <cellStyle name="Normal 2 14 5 2_Deal Price Analysis" xfId="12967"/>
    <cellStyle name="Normal 2 14 5 3" xfId="12968"/>
    <cellStyle name="Normal 2 14 5 3 2" xfId="12969"/>
    <cellStyle name="Normal 2 14 5 3 2 2" xfId="12970"/>
    <cellStyle name="Normal 2 14 5 3 3" xfId="12971"/>
    <cellStyle name="Normal 2 14 5 3_Deal Price Analysis" xfId="12972"/>
    <cellStyle name="Normal 2 14 5 4" xfId="12973"/>
    <cellStyle name="Normal 2 14 5 4 2" xfId="12974"/>
    <cellStyle name="Normal 2 14 5 4 2 2" xfId="12975"/>
    <cellStyle name="Normal 2 14 5 4 3" xfId="12976"/>
    <cellStyle name="Normal 2 14 5 4_Deal Price Analysis" xfId="12977"/>
    <cellStyle name="Normal 2 14 5 5" xfId="12978"/>
    <cellStyle name="Normal 2 14 5 5 2" xfId="12979"/>
    <cellStyle name="Normal 2 14 5 6" xfId="12980"/>
    <cellStyle name="Normal 2 14 5_Deal Price Analysis" xfId="12981"/>
    <cellStyle name="Normal 2 14 6" xfId="12982"/>
    <cellStyle name="Normal 2 14 7" xfId="12983"/>
    <cellStyle name="Normal 2 14 7 2" xfId="12984"/>
    <cellStyle name="Normal 2 14 7 2 2" xfId="12985"/>
    <cellStyle name="Normal 2 14 7 2 2 2" xfId="12986"/>
    <cellStyle name="Normal 2 14 7 2 3" xfId="12987"/>
    <cellStyle name="Normal 2 14 7 2_Deal Price Analysis" xfId="12988"/>
    <cellStyle name="Normal 2 14 7 3" xfId="12989"/>
    <cellStyle name="Normal 2 14 7 3 2" xfId="12990"/>
    <cellStyle name="Normal 2 14 7 3 2 2" xfId="12991"/>
    <cellStyle name="Normal 2 14 7 3 3" xfId="12992"/>
    <cellStyle name="Normal 2 14 7 3_Deal Price Analysis" xfId="12993"/>
    <cellStyle name="Normal 2 14 7 4" xfId="12994"/>
    <cellStyle name="Normal 2 14 7 4 2" xfId="12995"/>
    <cellStyle name="Normal 2 14 7 5" xfId="12996"/>
    <cellStyle name="Normal 2 14 7_Deal Price Analysis" xfId="12997"/>
    <cellStyle name="Normal 2 14 8" xfId="12998"/>
    <cellStyle name="Normal 2 14 8 2" xfId="12999"/>
    <cellStyle name="Normal 2 14 8 2 2" xfId="13000"/>
    <cellStyle name="Normal 2 14 8 3" xfId="13001"/>
    <cellStyle name="Normal 2 14 8_Deal Price Analysis" xfId="13002"/>
    <cellStyle name="Normal 2 14 9" xfId="13003"/>
    <cellStyle name="Normal 2 14 9 2" xfId="13004"/>
    <cellStyle name="Normal 2 14 9 2 2" xfId="13005"/>
    <cellStyle name="Normal 2 14 9 3" xfId="13006"/>
    <cellStyle name="Normal 2 14 9_Deal Price Analysis" xfId="13007"/>
    <cellStyle name="Normal 2 14_Deal Price Analysis" xfId="13008"/>
    <cellStyle name="Normal 2 15" xfId="13009"/>
    <cellStyle name="Normal 2 15 10" xfId="13010"/>
    <cellStyle name="Normal 2 15 10 2" xfId="13011"/>
    <cellStyle name="Normal 2 15 11" xfId="13012"/>
    <cellStyle name="Normal 2 15 2" xfId="13013"/>
    <cellStyle name="Normal 2 15 2 2" xfId="13014"/>
    <cellStyle name="Normal 2 15 2 2 2" xfId="13015"/>
    <cellStyle name="Normal 2 15 2 2 2 2" xfId="13016"/>
    <cellStyle name="Normal 2 15 2 2 2 2 2" xfId="13017"/>
    <cellStyle name="Normal 2 15 2 2 2 2 2 2" xfId="13018"/>
    <cellStyle name="Normal 2 15 2 2 2 2 3" xfId="13019"/>
    <cellStyle name="Normal 2 15 2 2 2 2_Deal Price Analysis" xfId="13020"/>
    <cellStyle name="Normal 2 15 2 2 2 3" xfId="13021"/>
    <cellStyle name="Normal 2 15 2 2 2 3 2" xfId="13022"/>
    <cellStyle name="Normal 2 15 2 2 2 3 2 2" xfId="13023"/>
    <cellStyle name="Normal 2 15 2 2 2 3 3" xfId="13024"/>
    <cellStyle name="Normal 2 15 2 2 2 3_Deal Price Analysis" xfId="13025"/>
    <cellStyle name="Normal 2 15 2 2 2 4" xfId="13026"/>
    <cellStyle name="Normal 2 15 2 2 2 4 2" xfId="13027"/>
    <cellStyle name="Normal 2 15 2 2 2 5" xfId="13028"/>
    <cellStyle name="Normal 2 15 2 2 2_Deal Price Analysis" xfId="13029"/>
    <cellStyle name="Normal 2 15 2 2 3" xfId="13030"/>
    <cellStyle name="Normal 2 15 2 2 3 2" xfId="13031"/>
    <cellStyle name="Normal 2 15 2 2 3 2 2" xfId="13032"/>
    <cellStyle name="Normal 2 15 2 2 3 3" xfId="13033"/>
    <cellStyle name="Normal 2 15 2 2 3_Deal Price Analysis" xfId="13034"/>
    <cellStyle name="Normal 2 15 2 2 4" xfId="13035"/>
    <cellStyle name="Normal 2 15 2 2 4 2" xfId="13036"/>
    <cellStyle name="Normal 2 15 2 2 4 2 2" xfId="13037"/>
    <cellStyle name="Normal 2 15 2 2 4 3" xfId="13038"/>
    <cellStyle name="Normal 2 15 2 2 4_Deal Price Analysis" xfId="13039"/>
    <cellStyle name="Normal 2 15 2 2 5" xfId="13040"/>
    <cellStyle name="Normal 2 15 2 2 5 2" xfId="13041"/>
    <cellStyle name="Normal 2 15 2 2 6" xfId="13042"/>
    <cellStyle name="Normal 2 15 2 2_Deal Price Analysis" xfId="13043"/>
    <cellStyle name="Normal 2 15 2 3" xfId="13044"/>
    <cellStyle name="Normal 2 15 2 3 2" xfId="13045"/>
    <cellStyle name="Normal 2 15 2 3 2 2" xfId="13046"/>
    <cellStyle name="Normal 2 15 2 3 2 2 2" xfId="13047"/>
    <cellStyle name="Normal 2 15 2 3 2 2 2 2" xfId="13048"/>
    <cellStyle name="Normal 2 15 2 3 2 2 3" xfId="13049"/>
    <cellStyle name="Normal 2 15 2 3 2 2_Deal Price Analysis" xfId="13050"/>
    <cellStyle name="Normal 2 15 2 3 2 3" xfId="13051"/>
    <cellStyle name="Normal 2 15 2 3 2 3 2" xfId="13052"/>
    <cellStyle name="Normal 2 15 2 3 2 3 2 2" xfId="13053"/>
    <cellStyle name="Normal 2 15 2 3 2 3 3" xfId="13054"/>
    <cellStyle name="Normal 2 15 2 3 2 3_Deal Price Analysis" xfId="13055"/>
    <cellStyle name="Normal 2 15 2 3 2 4" xfId="13056"/>
    <cellStyle name="Normal 2 15 2 3 2 4 2" xfId="13057"/>
    <cellStyle name="Normal 2 15 2 3 2 5" xfId="13058"/>
    <cellStyle name="Normal 2 15 2 3 2_Deal Price Analysis" xfId="13059"/>
    <cellStyle name="Normal 2 15 2 3 3" xfId="13060"/>
    <cellStyle name="Normal 2 15 2 3 3 2" xfId="13061"/>
    <cellStyle name="Normal 2 15 2 3 3 2 2" xfId="13062"/>
    <cellStyle name="Normal 2 15 2 3 3 3" xfId="13063"/>
    <cellStyle name="Normal 2 15 2 3 3_Deal Price Analysis" xfId="13064"/>
    <cellStyle name="Normal 2 15 2 3 4" xfId="13065"/>
    <cellStyle name="Normal 2 15 2 3 4 2" xfId="13066"/>
    <cellStyle name="Normal 2 15 2 3 4 2 2" xfId="13067"/>
    <cellStyle name="Normal 2 15 2 3 4 3" xfId="13068"/>
    <cellStyle name="Normal 2 15 2 3 4_Deal Price Analysis" xfId="13069"/>
    <cellStyle name="Normal 2 15 2 3 5" xfId="13070"/>
    <cellStyle name="Normal 2 15 2 3 5 2" xfId="13071"/>
    <cellStyle name="Normal 2 15 2 3 6" xfId="13072"/>
    <cellStyle name="Normal 2 15 2 3_Deal Price Analysis" xfId="13073"/>
    <cellStyle name="Normal 2 15 2 4" xfId="13074"/>
    <cellStyle name="Normal 2 15 2 4 2" xfId="13075"/>
    <cellStyle name="Normal 2 15 2 4 2 2" xfId="13076"/>
    <cellStyle name="Normal 2 15 2 4 2 2 2" xfId="13077"/>
    <cellStyle name="Normal 2 15 2 4 2 3" xfId="13078"/>
    <cellStyle name="Normal 2 15 2 4 2_Deal Price Analysis" xfId="13079"/>
    <cellStyle name="Normal 2 15 2 4 3" xfId="13080"/>
    <cellStyle name="Normal 2 15 2 4 3 2" xfId="13081"/>
    <cellStyle name="Normal 2 15 2 4 3 2 2" xfId="13082"/>
    <cellStyle name="Normal 2 15 2 4 3 3" xfId="13083"/>
    <cellStyle name="Normal 2 15 2 4 3_Deal Price Analysis" xfId="13084"/>
    <cellStyle name="Normal 2 15 2 4 4" xfId="13085"/>
    <cellStyle name="Normal 2 15 2 4 4 2" xfId="13086"/>
    <cellStyle name="Normal 2 15 2 4 5" xfId="13087"/>
    <cellStyle name="Normal 2 15 2 4_Deal Price Analysis" xfId="13088"/>
    <cellStyle name="Normal 2 15 2 5" xfId="13089"/>
    <cellStyle name="Normal 2 15 2 5 2" xfId="13090"/>
    <cellStyle name="Normal 2 15 2 5 2 2" xfId="13091"/>
    <cellStyle name="Normal 2 15 2 5 3" xfId="13092"/>
    <cellStyle name="Normal 2 15 2 5_Deal Price Analysis" xfId="13093"/>
    <cellStyle name="Normal 2 15 2 6" xfId="13094"/>
    <cellStyle name="Normal 2 15 2 6 2" xfId="13095"/>
    <cellStyle name="Normal 2 15 2 6 2 2" xfId="13096"/>
    <cellStyle name="Normal 2 15 2 6 3" xfId="13097"/>
    <cellStyle name="Normal 2 15 2 6_Deal Price Analysis" xfId="13098"/>
    <cellStyle name="Normal 2 15 2 7" xfId="13099"/>
    <cellStyle name="Normal 2 15 2 7 2" xfId="13100"/>
    <cellStyle name="Normal 2 15 2 8" xfId="13101"/>
    <cellStyle name="Normal 2 15 2_Deal Price Analysis" xfId="13102"/>
    <cellStyle name="Normal 2 15 3" xfId="13103"/>
    <cellStyle name="Normal 2 15 3 2" xfId="13104"/>
    <cellStyle name="Normal 2 15 3 2 2" xfId="13105"/>
    <cellStyle name="Normal 2 15 3 2 2 2" xfId="13106"/>
    <cellStyle name="Normal 2 15 3 2 2 2 2" xfId="13107"/>
    <cellStyle name="Normal 2 15 3 2 2 2 2 2" xfId="13108"/>
    <cellStyle name="Normal 2 15 3 2 2 2 3" xfId="13109"/>
    <cellStyle name="Normal 2 15 3 2 2 2_Deal Price Analysis" xfId="13110"/>
    <cellStyle name="Normal 2 15 3 2 2 3" xfId="13111"/>
    <cellStyle name="Normal 2 15 3 2 2 3 2" xfId="13112"/>
    <cellStyle name="Normal 2 15 3 2 2 3 2 2" xfId="13113"/>
    <cellStyle name="Normal 2 15 3 2 2 3 3" xfId="13114"/>
    <cellStyle name="Normal 2 15 3 2 2 3_Deal Price Analysis" xfId="13115"/>
    <cellStyle name="Normal 2 15 3 2 2 4" xfId="13116"/>
    <cellStyle name="Normal 2 15 3 2 2 4 2" xfId="13117"/>
    <cellStyle name="Normal 2 15 3 2 2 5" xfId="13118"/>
    <cellStyle name="Normal 2 15 3 2 2_Deal Price Analysis" xfId="13119"/>
    <cellStyle name="Normal 2 15 3 2 3" xfId="13120"/>
    <cellStyle name="Normal 2 15 3 2 3 2" xfId="13121"/>
    <cellStyle name="Normal 2 15 3 2 3 2 2" xfId="13122"/>
    <cellStyle name="Normal 2 15 3 2 3 3" xfId="13123"/>
    <cellStyle name="Normal 2 15 3 2 3_Deal Price Analysis" xfId="13124"/>
    <cellStyle name="Normal 2 15 3 2 4" xfId="13125"/>
    <cellStyle name="Normal 2 15 3 2 4 2" xfId="13126"/>
    <cellStyle name="Normal 2 15 3 2 4 2 2" xfId="13127"/>
    <cellStyle name="Normal 2 15 3 2 4 3" xfId="13128"/>
    <cellStyle name="Normal 2 15 3 2 4_Deal Price Analysis" xfId="13129"/>
    <cellStyle name="Normal 2 15 3 2 5" xfId="13130"/>
    <cellStyle name="Normal 2 15 3 2 5 2" xfId="13131"/>
    <cellStyle name="Normal 2 15 3 2 6" xfId="13132"/>
    <cellStyle name="Normal 2 15 3 2_Deal Price Analysis" xfId="13133"/>
    <cellStyle name="Normal 2 15 3 3" xfId="13134"/>
    <cellStyle name="Normal 2 15 3 3 2" xfId="13135"/>
    <cellStyle name="Normal 2 15 3 3 2 2" xfId="13136"/>
    <cellStyle name="Normal 2 15 3 3 2 2 2" xfId="13137"/>
    <cellStyle name="Normal 2 15 3 3 2 2 2 2" xfId="13138"/>
    <cellStyle name="Normal 2 15 3 3 2 2 3" xfId="13139"/>
    <cellStyle name="Normal 2 15 3 3 2 2_Deal Price Analysis" xfId="13140"/>
    <cellStyle name="Normal 2 15 3 3 2 3" xfId="13141"/>
    <cellStyle name="Normal 2 15 3 3 2 3 2" xfId="13142"/>
    <cellStyle name="Normal 2 15 3 3 2 3 2 2" xfId="13143"/>
    <cellStyle name="Normal 2 15 3 3 2 3 3" xfId="13144"/>
    <cellStyle name="Normal 2 15 3 3 2 3_Deal Price Analysis" xfId="13145"/>
    <cellStyle name="Normal 2 15 3 3 2 4" xfId="13146"/>
    <cellStyle name="Normal 2 15 3 3 2 4 2" xfId="13147"/>
    <cellStyle name="Normal 2 15 3 3 2 5" xfId="13148"/>
    <cellStyle name="Normal 2 15 3 3 2_Deal Price Analysis" xfId="13149"/>
    <cellStyle name="Normal 2 15 3 3 3" xfId="13150"/>
    <cellStyle name="Normal 2 15 3 3 3 2" xfId="13151"/>
    <cellStyle name="Normal 2 15 3 3 3 2 2" xfId="13152"/>
    <cellStyle name="Normal 2 15 3 3 3 3" xfId="13153"/>
    <cellStyle name="Normal 2 15 3 3 3_Deal Price Analysis" xfId="13154"/>
    <cellStyle name="Normal 2 15 3 3 4" xfId="13155"/>
    <cellStyle name="Normal 2 15 3 3 4 2" xfId="13156"/>
    <cellStyle name="Normal 2 15 3 3 4 2 2" xfId="13157"/>
    <cellStyle name="Normal 2 15 3 3 4 3" xfId="13158"/>
    <cellStyle name="Normal 2 15 3 3 4_Deal Price Analysis" xfId="13159"/>
    <cellStyle name="Normal 2 15 3 3 5" xfId="13160"/>
    <cellStyle name="Normal 2 15 3 3 5 2" xfId="13161"/>
    <cellStyle name="Normal 2 15 3 3 6" xfId="13162"/>
    <cellStyle name="Normal 2 15 3 3_Deal Price Analysis" xfId="13163"/>
    <cellStyle name="Normal 2 15 4" xfId="13164"/>
    <cellStyle name="Normal 2 15 4 2" xfId="13165"/>
    <cellStyle name="Normal 2 15 4 2 2" xfId="13166"/>
    <cellStyle name="Normal 2 15 4 2 2 2" xfId="13167"/>
    <cellStyle name="Normal 2 15 4 2 2 2 2" xfId="13168"/>
    <cellStyle name="Normal 2 15 4 2 2 3" xfId="13169"/>
    <cellStyle name="Normal 2 15 4 2 2_Deal Price Analysis" xfId="13170"/>
    <cellStyle name="Normal 2 15 4 2 3" xfId="13171"/>
    <cellStyle name="Normal 2 15 4 2 3 2" xfId="13172"/>
    <cellStyle name="Normal 2 15 4 2 3 2 2" xfId="13173"/>
    <cellStyle name="Normal 2 15 4 2 3 3" xfId="13174"/>
    <cellStyle name="Normal 2 15 4 2 3_Deal Price Analysis" xfId="13175"/>
    <cellStyle name="Normal 2 15 4 2 4" xfId="13176"/>
    <cellStyle name="Normal 2 15 4 2 4 2" xfId="13177"/>
    <cellStyle name="Normal 2 15 4 2 5" xfId="13178"/>
    <cellStyle name="Normal 2 15 4 2_Deal Price Analysis" xfId="13179"/>
    <cellStyle name="Normal 2 15 4 3" xfId="13180"/>
    <cellStyle name="Normal 2 15 4 3 2" xfId="13181"/>
    <cellStyle name="Normal 2 15 4 3 2 2" xfId="13182"/>
    <cellStyle name="Normal 2 15 4 3 3" xfId="13183"/>
    <cellStyle name="Normal 2 15 4 3_Deal Price Analysis" xfId="13184"/>
    <cellStyle name="Normal 2 15 4 4" xfId="13185"/>
    <cellStyle name="Normal 2 15 4 4 2" xfId="13186"/>
    <cellStyle name="Normal 2 15 4 4 2 2" xfId="13187"/>
    <cellStyle name="Normal 2 15 4 4 3" xfId="13188"/>
    <cellStyle name="Normal 2 15 4 4_Deal Price Analysis" xfId="13189"/>
    <cellStyle name="Normal 2 15 4 5" xfId="13190"/>
    <cellStyle name="Normal 2 15 4 5 2" xfId="13191"/>
    <cellStyle name="Normal 2 15 4 6" xfId="13192"/>
    <cellStyle name="Normal 2 15 4_Deal Price Analysis" xfId="13193"/>
    <cellStyle name="Normal 2 15 5" xfId="13194"/>
    <cellStyle name="Normal 2 15 5 2" xfId="13195"/>
    <cellStyle name="Normal 2 15 5 2 2" xfId="13196"/>
    <cellStyle name="Normal 2 15 5 2 2 2" xfId="13197"/>
    <cellStyle name="Normal 2 15 5 2 2 2 2" xfId="13198"/>
    <cellStyle name="Normal 2 15 5 2 2 3" xfId="13199"/>
    <cellStyle name="Normal 2 15 5 2 2_Deal Price Analysis" xfId="13200"/>
    <cellStyle name="Normal 2 15 5 2 3" xfId="13201"/>
    <cellStyle name="Normal 2 15 5 2 3 2" xfId="13202"/>
    <cellStyle name="Normal 2 15 5 2 3 2 2" xfId="13203"/>
    <cellStyle name="Normal 2 15 5 2 3 3" xfId="13204"/>
    <cellStyle name="Normal 2 15 5 2 3_Deal Price Analysis" xfId="13205"/>
    <cellStyle name="Normal 2 15 5 2 4" xfId="13206"/>
    <cellStyle name="Normal 2 15 5 2 4 2" xfId="13207"/>
    <cellStyle name="Normal 2 15 5 2 5" xfId="13208"/>
    <cellStyle name="Normal 2 15 5 2_Deal Price Analysis" xfId="13209"/>
    <cellStyle name="Normal 2 15 5 3" xfId="13210"/>
    <cellStyle name="Normal 2 15 5 3 2" xfId="13211"/>
    <cellStyle name="Normal 2 15 5 3 2 2" xfId="13212"/>
    <cellStyle name="Normal 2 15 5 3 3" xfId="13213"/>
    <cellStyle name="Normal 2 15 5 3_Deal Price Analysis" xfId="13214"/>
    <cellStyle name="Normal 2 15 5 4" xfId="13215"/>
    <cellStyle name="Normal 2 15 5 4 2" xfId="13216"/>
    <cellStyle name="Normal 2 15 5 4 2 2" xfId="13217"/>
    <cellStyle name="Normal 2 15 5 4 3" xfId="13218"/>
    <cellStyle name="Normal 2 15 5 4_Deal Price Analysis" xfId="13219"/>
    <cellStyle name="Normal 2 15 5 5" xfId="13220"/>
    <cellStyle name="Normal 2 15 5 5 2" xfId="13221"/>
    <cellStyle name="Normal 2 15 5 6" xfId="13222"/>
    <cellStyle name="Normal 2 15 5_Deal Price Analysis" xfId="13223"/>
    <cellStyle name="Normal 2 15 6" xfId="13224"/>
    <cellStyle name="Normal 2 15 7" xfId="13225"/>
    <cellStyle name="Normal 2 15 7 2" xfId="13226"/>
    <cellStyle name="Normal 2 15 7 2 2" xfId="13227"/>
    <cellStyle name="Normal 2 15 7 2 2 2" xfId="13228"/>
    <cellStyle name="Normal 2 15 7 2 3" xfId="13229"/>
    <cellStyle name="Normal 2 15 7 2_Deal Price Analysis" xfId="13230"/>
    <cellStyle name="Normal 2 15 7 3" xfId="13231"/>
    <cellStyle name="Normal 2 15 7 3 2" xfId="13232"/>
    <cellStyle name="Normal 2 15 7 3 2 2" xfId="13233"/>
    <cellStyle name="Normal 2 15 7 3 3" xfId="13234"/>
    <cellStyle name="Normal 2 15 7 3_Deal Price Analysis" xfId="13235"/>
    <cellStyle name="Normal 2 15 7 4" xfId="13236"/>
    <cellStyle name="Normal 2 15 7 4 2" xfId="13237"/>
    <cellStyle name="Normal 2 15 7 5" xfId="13238"/>
    <cellStyle name="Normal 2 15 7_Deal Price Analysis" xfId="13239"/>
    <cellStyle name="Normal 2 15 8" xfId="13240"/>
    <cellStyle name="Normal 2 15 8 2" xfId="13241"/>
    <cellStyle name="Normal 2 15 8 2 2" xfId="13242"/>
    <cellStyle name="Normal 2 15 8 3" xfId="13243"/>
    <cellStyle name="Normal 2 15 8_Deal Price Analysis" xfId="13244"/>
    <cellStyle name="Normal 2 15 9" xfId="13245"/>
    <cellStyle name="Normal 2 15 9 2" xfId="13246"/>
    <cellStyle name="Normal 2 15 9 2 2" xfId="13247"/>
    <cellStyle name="Normal 2 15 9 3" xfId="13248"/>
    <cellStyle name="Normal 2 15 9_Deal Price Analysis" xfId="13249"/>
    <cellStyle name="Normal 2 15_Deal Price Analysis" xfId="13250"/>
    <cellStyle name="Normal 2 16" xfId="13251"/>
    <cellStyle name="Normal 2 16 10" xfId="13252"/>
    <cellStyle name="Normal 2 16 2" xfId="13253"/>
    <cellStyle name="Normal 2 16 2 2" xfId="13254"/>
    <cellStyle name="Normal 2 16 2 2 2" xfId="13255"/>
    <cellStyle name="Normal 2 16 2 2 2 2" xfId="13256"/>
    <cellStyle name="Normal 2 16 2 2 2 2 2" xfId="13257"/>
    <cellStyle name="Normal 2 16 2 2 2 2 2 2" xfId="13258"/>
    <cellStyle name="Normal 2 16 2 2 2 2 3" xfId="13259"/>
    <cellStyle name="Normal 2 16 2 2 2 2_Deal Price Analysis" xfId="13260"/>
    <cellStyle name="Normal 2 16 2 2 2 3" xfId="13261"/>
    <cellStyle name="Normal 2 16 2 2 2 3 2" xfId="13262"/>
    <cellStyle name="Normal 2 16 2 2 2 3 2 2" xfId="13263"/>
    <cellStyle name="Normal 2 16 2 2 2 3 3" xfId="13264"/>
    <cellStyle name="Normal 2 16 2 2 2 3_Deal Price Analysis" xfId="13265"/>
    <cellStyle name="Normal 2 16 2 2 2 4" xfId="13266"/>
    <cellStyle name="Normal 2 16 2 2 2 4 2" xfId="13267"/>
    <cellStyle name="Normal 2 16 2 2 2 5" xfId="13268"/>
    <cellStyle name="Normal 2 16 2 2 2_Deal Price Analysis" xfId="13269"/>
    <cellStyle name="Normal 2 16 2 2 3" xfId="13270"/>
    <cellStyle name="Normal 2 16 2 2 3 2" xfId="13271"/>
    <cellStyle name="Normal 2 16 2 2 3 2 2" xfId="13272"/>
    <cellStyle name="Normal 2 16 2 2 3 3" xfId="13273"/>
    <cellStyle name="Normal 2 16 2 2 3_Deal Price Analysis" xfId="13274"/>
    <cellStyle name="Normal 2 16 2 2 4" xfId="13275"/>
    <cellStyle name="Normal 2 16 2 2 4 2" xfId="13276"/>
    <cellStyle name="Normal 2 16 2 2 4 2 2" xfId="13277"/>
    <cellStyle name="Normal 2 16 2 2 4 3" xfId="13278"/>
    <cellStyle name="Normal 2 16 2 2 4_Deal Price Analysis" xfId="13279"/>
    <cellStyle name="Normal 2 16 2 2 5" xfId="13280"/>
    <cellStyle name="Normal 2 16 2 2 5 2" xfId="13281"/>
    <cellStyle name="Normal 2 16 2 2 6" xfId="13282"/>
    <cellStyle name="Normal 2 16 2 2_Deal Price Analysis" xfId="13283"/>
    <cellStyle name="Normal 2 16 2 3" xfId="13284"/>
    <cellStyle name="Normal 2 16 2 3 2" xfId="13285"/>
    <cellStyle name="Normal 2 16 2 3 2 2" xfId="13286"/>
    <cellStyle name="Normal 2 16 2 3 2 2 2" xfId="13287"/>
    <cellStyle name="Normal 2 16 2 3 2 2 2 2" xfId="13288"/>
    <cellStyle name="Normal 2 16 2 3 2 2 3" xfId="13289"/>
    <cellStyle name="Normal 2 16 2 3 2 2_Deal Price Analysis" xfId="13290"/>
    <cellStyle name="Normal 2 16 2 3 2 3" xfId="13291"/>
    <cellStyle name="Normal 2 16 2 3 2 3 2" xfId="13292"/>
    <cellStyle name="Normal 2 16 2 3 2 3 2 2" xfId="13293"/>
    <cellStyle name="Normal 2 16 2 3 2 3 3" xfId="13294"/>
    <cellStyle name="Normal 2 16 2 3 2 3_Deal Price Analysis" xfId="13295"/>
    <cellStyle name="Normal 2 16 2 3 2 4" xfId="13296"/>
    <cellStyle name="Normal 2 16 2 3 2 4 2" xfId="13297"/>
    <cellStyle name="Normal 2 16 2 3 2 5" xfId="13298"/>
    <cellStyle name="Normal 2 16 2 3 2_Deal Price Analysis" xfId="13299"/>
    <cellStyle name="Normal 2 16 2 3 3" xfId="13300"/>
    <cellStyle name="Normal 2 16 2 3 3 2" xfId="13301"/>
    <cellStyle name="Normal 2 16 2 3 3 2 2" xfId="13302"/>
    <cellStyle name="Normal 2 16 2 3 3 3" xfId="13303"/>
    <cellStyle name="Normal 2 16 2 3 3_Deal Price Analysis" xfId="13304"/>
    <cellStyle name="Normal 2 16 2 3 4" xfId="13305"/>
    <cellStyle name="Normal 2 16 2 3 4 2" xfId="13306"/>
    <cellStyle name="Normal 2 16 2 3 4 2 2" xfId="13307"/>
    <cellStyle name="Normal 2 16 2 3 4 3" xfId="13308"/>
    <cellStyle name="Normal 2 16 2 3 4_Deal Price Analysis" xfId="13309"/>
    <cellStyle name="Normal 2 16 2 3 5" xfId="13310"/>
    <cellStyle name="Normal 2 16 2 3 5 2" xfId="13311"/>
    <cellStyle name="Normal 2 16 2 3 6" xfId="13312"/>
    <cellStyle name="Normal 2 16 2 3_Deal Price Analysis" xfId="13313"/>
    <cellStyle name="Normal 2 16 3" xfId="13314"/>
    <cellStyle name="Normal 2 16 3 2" xfId="13315"/>
    <cellStyle name="Normal 2 16 3 2 2" xfId="13316"/>
    <cellStyle name="Normal 2 16 3 2 2 2" xfId="13317"/>
    <cellStyle name="Normal 2 16 3 2 2 2 2" xfId="13318"/>
    <cellStyle name="Normal 2 16 3 2 2 3" xfId="13319"/>
    <cellStyle name="Normal 2 16 3 2 2_Deal Price Analysis" xfId="13320"/>
    <cellStyle name="Normal 2 16 3 2 3" xfId="13321"/>
    <cellStyle name="Normal 2 16 3 2 3 2" xfId="13322"/>
    <cellStyle name="Normal 2 16 3 2 3 2 2" xfId="13323"/>
    <cellStyle name="Normal 2 16 3 2 3 3" xfId="13324"/>
    <cellStyle name="Normal 2 16 3 2 3_Deal Price Analysis" xfId="13325"/>
    <cellStyle name="Normal 2 16 3 2 4" xfId="13326"/>
    <cellStyle name="Normal 2 16 3 2 4 2" xfId="13327"/>
    <cellStyle name="Normal 2 16 3 2 5" xfId="13328"/>
    <cellStyle name="Normal 2 16 3 2_Deal Price Analysis" xfId="13329"/>
    <cellStyle name="Normal 2 16 3 3" xfId="13330"/>
    <cellStyle name="Normal 2 16 3 3 2" xfId="13331"/>
    <cellStyle name="Normal 2 16 3 3 2 2" xfId="13332"/>
    <cellStyle name="Normal 2 16 3 3 3" xfId="13333"/>
    <cellStyle name="Normal 2 16 3 3_Deal Price Analysis" xfId="13334"/>
    <cellStyle name="Normal 2 16 3 4" xfId="13335"/>
    <cellStyle name="Normal 2 16 3 4 2" xfId="13336"/>
    <cellStyle name="Normal 2 16 3 4 2 2" xfId="13337"/>
    <cellStyle name="Normal 2 16 3 4 3" xfId="13338"/>
    <cellStyle name="Normal 2 16 3 4_Deal Price Analysis" xfId="13339"/>
    <cellStyle name="Normal 2 16 3 5" xfId="13340"/>
    <cellStyle name="Normal 2 16 3 5 2" xfId="13341"/>
    <cellStyle name="Normal 2 16 3 6" xfId="13342"/>
    <cellStyle name="Normal 2 16 3_Deal Price Analysis" xfId="13343"/>
    <cellStyle name="Normal 2 16 4" xfId="13344"/>
    <cellStyle name="Normal 2 16 4 2" xfId="13345"/>
    <cellStyle name="Normal 2 16 4 2 2" xfId="13346"/>
    <cellStyle name="Normal 2 16 4 2 2 2" xfId="13347"/>
    <cellStyle name="Normal 2 16 4 2 2 2 2" xfId="13348"/>
    <cellStyle name="Normal 2 16 4 2 2 3" xfId="13349"/>
    <cellStyle name="Normal 2 16 4 2 2_Deal Price Analysis" xfId="13350"/>
    <cellStyle name="Normal 2 16 4 2 3" xfId="13351"/>
    <cellStyle name="Normal 2 16 4 2 3 2" xfId="13352"/>
    <cellStyle name="Normal 2 16 4 2 3 2 2" xfId="13353"/>
    <cellStyle name="Normal 2 16 4 2 3 3" xfId="13354"/>
    <cellStyle name="Normal 2 16 4 2 3_Deal Price Analysis" xfId="13355"/>
    <cellStyle name="Normal 2 16 4 2 4" xfId="13356"/>
    <cellStyle name="Normal 2 16 4 2 4 2" xfId="13357"/>
    <cellStyle name="Normal 2 16 4 2 5" xfId="13358"/>
    <cellStyle name="Normal 2 16 4 2_Deal Price Analysis" xfId="13359"/>
    <cellStyle name="Normal 2 16 4 3" xfId="13360"/>
    <cellStyle name="Normal 2 16 4 3 2" xfId="13361"/>
    <cellStyle name="Normal 2 16 4 3 2 2" xfId="13362"/>
    <cellStyle name="Normal 2 16 4 3 3" xfId="13363"/>
    <cellStyle name="Normal 2 16 4 3_Deal Price Analysis" xfId="13364"/>
    <cellStyle name="Normal 2 16 4 4" xfId="13365"/>
    <cellStyle name="Normal 2 16 4 4 2" xfId="13366"/>
    <cellStyle name="Normal 2 16 4 4 2 2" xfId="13367"/>
    <cellStyle name="Normal 2 16 4 4 3" xfId="13368"/>
    <cellStyle name="Normal 2 16 4 4_Deal Price Analysis" xfId="13369"/>
    <cellStyle name="Normal 2 16 4 5" xfId="13370"/>
    <cellStyle name="Normal 2 16 4 5 2" xfId="13371"/>
    <cellStyle name="Normal 2 16 4 6" xfId="13372"/>
    <cellStyle name="Normal 2 16 4_Deal Price Analysis" xfId="13373"/>
    <cellStyle name="Normal 2 16 5" xfId="13374"/>
    <cellStyle name="Normal 2 16 6" xfId="13375"/>
    <cellStyle name="Normal 2 16 6 2" xfId="13376"/>
    <cellStyle name="Normal 2 16 6 2 2" xfId="13377"/>
    <cellStyle name="Normal 2 16 6 2 2 2" xfId="13378"/>
    <cellStyle name="Normal 2 16 6 2 3" xfId="13379"/>
    <cellStyle name="Normal 2 16 6 2_Deal Price Analysis" xfId="13380"/>
    <cellStyle name="Normal 2 16 6 3" xfId="13381"/>
    <cellStyle name="Normal 2 16 6 3 2" xfId="13382"/>
    <cellStyle name="Normal 2 16 6 3 2 2" xfId="13383"/>
    <cellStyle name="Normal 2 16 6 3 3" xfId="13384"/>
    <cellStyle name="Normal 2 16 6 3_Deal Price Analysis" xfId="13385"/>
    <cellStyle name="Normal 2 16 6 4" xfId="13386"/>
    <cellStyle name="Normal 2 16 6 4 2" xfId="13387"/>
    <cellStyle name="Normal 2 16 6 5" xfId="13388"/>
    <cellStyle name="Normal 2 16 6_Deal Price Analysis" xfId="13389"/>
    <cellStyle name="Normal 2 16 7" xfId="13390"/>
    <cellStyle name="Normal 2 16 7 2" xfId="13391"/>
    <cellStyle name="Normal 2 16 7 2 2" xfId="13392"/>
    <cellStyle name="Normal 2 16 7 3" xfId="13393"/>
    <cellStyle name="Normal 2 16 7_Deal Price Analysis" xfId="13394"/>
    <cellStyle name="Normal 2 16 8" xfId="13395"/>
    <cellStyle name="Normal 2 16 8 2" xfId="13396"/>
    <cellStyle name="Normal 2 16 8 2 2" xfId="13397"/>
    <cellStyle name="Normal 2 16 8 3" xfId="13398"/>
    <cellStyle name="Normal 2 16 8_Deal Price Analysis" xfId="13399"/>
    <cellStyle name="Normal 2 16 9" xfId="13400"/>
    <cellStyle name="Normal 2 16 9 2" xfId="13401"/>
    <cellStyle name="Normal 2 16_Deal Price Analysis" xfId="13402"/>
    <cellStyle name="Normal 2 17" xfId="13403"/>
    <cellStyle name="Normal 2 18" xfId="13404"/>
    <cellStyle name="Normal 2 19" xfId="13405"/>
    <cellStyle name="Normal 2 2" xfId="13406"/>
    <cellStyle name="Normal 2 2 10" xfId="13407"/>
    <cellStyle name="Normal 2 2 11" xfId="13408"/>
    <cellStyle name="Normal 2 2 12" xfId="13409"/>
    <cellStyle name="Normal 2 2 13" xfId="13410"/>
    <cellStyle name="Normal 2 2 13 2" xfId="13411"/>
    <cellStyle name="Normal 2 2 14" xfId="13412"/>
    <cellStyle name="Normal 2 2 15" xfId="13413"/>
    <cellStyle name="Normal 2 2 16" xfId="13414"/>
    <cellStyle name="Normal 2 2 17" xfId="13415"/>
    <cellStyle name="Normal 2 2 18" xfId="13416"/>
    <cellStyle name="Normal 2 2 19" xfId="13417"/>
    <cellStyle name="Normal 2 2 2" xfId="13418"/>
    <cellStyle name="Normal 2 2 2 10" xfId="13419"/>
    <cellStyle name="Normal 2 2 2 11" xfId="13420"/>
    <cellStyle name="Normal 2 2 2 12" xfId="13421"/>
    <cellStyle name="Normal 2 2 2 12 2" xfId="13422"/>
    <cellStyle name="Normal 2 2 2 12_Deal Price Analysis" xfId="13423"/>
    <cellStyle name="Normal 2 2 2 13" xfId="13424"/>
    <cellStyle name="Normal 2 2 2 14" xfId="13425"/>
    <cellStyle name="Normal 2 2 2 15" xfId="13426"/>
    <cellStyle name="Normal 2 2 2 16" xfId="13427"/>
    <cellStyle name="Normal 2 2 2 17" xfId="13428"/>
    <cellStyle name="Normal 2 2 2 18" xfId="13429"/>
    <cellStyle name="Normal 2 2 2 19" xfId="13430"/>
    <cellStyle name="Normal 2 2 2 2" xfId="13431"/>
    <cellStyle name="Normal 2 2 2 2 10" xfId="13432"/>
    <cellStyle name="Normal 2 2 2 2 11" xfId="13433"/>
    <cellStyle name="Normal 2 2 2 2 11 2" xfId="13434"/>
    <cellStyle name="Normal 2 2 2 2 12" xfId="13435"/>
    <cellStyle name="Normal 2 2 2 2 13" xfId="13436"/>
    <cellStyle name="Normal 2 2 2 2 14" xfId="13437"/>
    <cellStyle name="Normal 2 2 2 2 15" xfId="13438"/>
    <cellStyle name="Normal 2 2 2 2 16" xfId="13439"/>
    <cellStyle name="Normal 2 2 2 2 17" xfId="13440"/>
    <cellStyle name="Normal 2 2 2 2 18" xfId="13441"/>
    <cellStyle name="Normal 2 2 2 2 19" xfId="13442"/>
    <cellStyle name="Normal 2 2 2 2 2" xfId="13443"/>
    <cellStyle name="Normal 2 2 2 2 2 10" xfId="13444"/>
    <cellStyle name="Normal 2 2 2 2 2 11" xfId="13445"/>
    <cellStyle name="Normal 2 2 2 2 2 11 2" xfId="13446"/>
    <cellStyle name="Normal 2 2 2 2 2 11_Deal Price Analysis" xfId="13447"/>
    <cellStyle name="Normal 2 2 2 2 2 12" xfId="13448"/>
    <cellStyle name="Normal 2 2 2 2 2 13" xfId="13449"/>
    <cellStyle name="Normal 2 2 2 2 2 14" xfId="13450"/>
    <cellStyle name="Normal 2 2 2 2 2 15" xfId="13451"/>
    <cellStyle name="Normal 2 2 2 2 2 16" xfId="13452"/>
    <cellStyle name="Normal 2 2 2 2 2 17" xfId="13453"/>
    <cellStyle name="Normal 2 2 2 2 2 18" xfId="13454"/>
    <cellStyle name="Normal 2 2 2 2 2 2" xfId="13455"/>
    <cellStyle name="Normal 2 2 2 2 2 2 2" xfId="13456"/>
    <cellStyle name="Normal 2 2 2 2 2 2 2 2" xfId="13457"/>
    <cellStyle name="Normal 2 2 2 2 2 2 2 2 2" xfId="13458"/>
    <cellStyle name="Normal 2 2 2 2 2 2 2 2 2 2" xfId="13459"/>
    <cellStyle name="Normal 2 2 2 2 2 2 2 2 2 3" xfId="13460"/>
    <cellStyle name="Normal 2 2 2 2 2 2 2 2 2_Deal Price Analysis" xfId="13461"/>
    <cellStyle name="Normal 2 2 2 2 2 2 2 2 3" xfId="13462"/>
    <cellStyle name="Normal 2 2 2 2 2 2 2 3" xfId="13463"/>
    <cellStyle name="Normal 2 2 2 2 2 2 2 4" xfId="13464"/>
    <cellStyle name="Normal 2 2 2 2 2 2 2 5" xfId="13465"/>
    <cellStyle name="Normal 2 2 2 2 2 2 2 6" xfId="13466"/>
    <cellStyle name="Normal 2 2 2 2 2 2 2 7" xfId="13467"/>
    <cellStyle name="Normal 2 2 2 2 2 2 2 8" xfId="13468"/>
    <cellStyle name="Normal 2 2 2 2 2 2 2 9" xfId="13469"/>
    <cellStyle name="Normal 2 2 2 2 2 2 2_Deal Price Analysis" xfId="13470"/>
    <cellStyle name="Normal 2 2 2 2 2 2 3" xfId="13471"/>
    <cellStyle name="Normal 2 2 2 2 2 2 3 2" xfId="13472"/>
    <cellStyle name="Normal 2 2 2 2 2 2 4" xfId="13473"/>
    <cellStyle name="Normal 2 2 2 2 2 2 5" xfId="13474"/>
    <cellStyle name="Normal 2 2 2 2 2 2 6" xfId="13475"/>
    <cellStyle name="Normal 2 2 2 2 2 2 7" xfId="13476"/>
    <cellStyle name="Normal 2 2 2 2 2 2 8" xfId="13477"/>
    <cellStyle name="Normal 2 2 2 2 2 2 9" xfId="13478"/>
    <cellStyle name="Normal 2 2 2 2 2 3" xfId="13479"/>
    <cellStyle name="Normal 2 2 2 2 2 4" xfId="13480"/>
    <cellStyle name="Normal 2 2 2 2 2 5" xfId="13481"/>
    <cellStyle name="Normal 2 2 2 2 2 6" xfId="13482"/>
    <cellStyle name="Normal 2 2 2 2 2 7" xfId="13483"/>
    <cellStyle name="Normal 2 2 2 2 2 8" xfId="13484"/>
    <cellStyle name="Normal 2 2 2 2 2 9" xfId="13485"/>
    <cellStyle name="Normal 2 2 2 2 2_Deal Price Analysis" xfId="13486"/>
    <cellStyle name="Normal 2 2 2 2 20" xfId="13487"/>
    <cellStyle name="Normal 2 2 2 2 21" xfId="13488"/>
    <cellStyle name="Normal 2 2 2 2 22" xfId="13489"/>
    <cellStyle name="Normal 2 2 2 2 3" xfId="13490"/>
    <cellStyle name="Normal 2 2 2 2 4" xfId="13491"/>
    <cellStyle name="Normal 2 2 2 2 5" xfId="13492"/>
    <cellStyle name="Normal 2 2 2 2 6" xfId="13493"/>
    <cellStyle name="Normal 2 2 2 2 7" xfId="13494"/>
    <cellStyle name="Normal 2 2 2 2 8" xfId="13495"/>
    <cellStyle name="Normal 2 2 2 2 9" xfId="13496"/>
    <cellStyle name="Normal 2 2 2 20" xfId="13497"/>
    <cellStyle name="Normal 2 2 2 21" xfId="13498"/>
    <cellStyle name="Normal 2 2 2 22" xfId="13499"/>
    <cellStyle name="Normal 2 2 2 23" xfId="13500"/>
    <cellStyle name="Normal 2 2 2 24" xfId="13501"/>
    <cellStyle name="Normal 2 2 2 25" xfId="13502"/>
    <cellStyle name="Normal 2 2 2 3" xfId="13503"/>
    <cellStyle name="Normal 2 2 2 4" xfId="13504"/>
    <cellStyle name="Normal 2 2 2 5" xfId="13505"/>
    <cellStyle name="Normal 2 2 2 6" xfId="13506"/>
    <cellStyle name="Normal 2 2 2 7" xfId="13507"/>
    <cellStyle name="Normal 2 2 2 8" xfId="13508"/>
    <cellStyle name="Normal 2 2 2 9" xfId="13509"/>
    <cellStyle name="Normal 2 2 2_Deal Price Analysis" xfId="13510"/>
    <cellStyle name="Normal 2 2 20" xfId="13511"/>
    <cellStyle name="Normal 2 2 20 2" xfId="13512"/>
    <cellStyle name="Normal 2 2 20 2 2" xfId="13513"/>
    <cellStyle name="Normal 2 2 20 2 2 2" xfId="13514"/>
    <cellStyle name="Normal 2 2 20 2 2 2 2" xfId="13515"/>
    <cellStyle name="Normal 2 2 20 2 2 3" xfId="13516"/>
    <cellStyle name="Normal 2 2 20 2 2_Deal Price Analysis" xfId="13517"/>
    <cellStyle name="Normal 2 2 20 2 3" xfId="13518"/>
    <cellStyle name="Normal 2 2 20 2 3 2" xfId="13519"/>
    <cellStyle name="Normal 2 2 20 2 3 2 2" xfId="13520"/>
    <cellStyle name="Normal 2 2 20 2 3 3" xfId="13521"/>
    <cellStyle name="Normal 2 2 20 2 3_Deal Price Analysis" xfId="13522"/>
    <cellStyle name="Normal 2 2 20 2 4" xfId="13523"/>
    <cellStyle name="Normal 2 2 20 2 4 2" xfId="13524"/>
    <cellStyle name="Normal 2 2 20 2 5" xfId="13525"/>
    <cellStyle name="Normal 2 2 20 2_Deal Price Analysis" xfId="13526"/>
    <cellStyle name="Normal 2 2 20 3" xfId="13527"/>
    <cellStyle name="Normal 2 2 20 3 2" xfId="13528"/>
    <cellStyle name="Normal 2 2 20 3 2 2" xfId="13529"/>
    <cellStyle name="Normal 2 2 20 3 3" xfId="13530"/>
    <cellStyle name="Normal 2 2 20 3_Deal Price Analysis" xfId="13531"/>
    <cellStyle name="Normal 2 2 20 4" xfId="13532"/>
    <cellStyle name="Normal 2 2 20 4 2" xfId="13533"/>
    <cellStyle name="Normal 2 2 20 4 2 2" xfId="13534"/>
    <cellStyle name="Normal 2 2 20 4 3" xfId="13535"/>
    <cellStyle name="Normal 2 2 20 4_Deal Price Analysis" xfId="13536"/>
    <cellStyle name="Normal 2 2 20 5" xfId="13537"/>
    <cellStyle name="Normal 2 2 20 5 2" xfId="13538"/>
    <cellStyle name="Normal 2 2 20 6" xfId="13539"/>
    <cellStyle name="Normal 2 2 20_Deal Price Analysis" xfId="13540"/>
    <cellStyle name="Normal 2 2 21" xfId="13541"/>
    <cellStyle name="Normal 2 2 21 2" xfId="13542"/>
    <cellStyle name="Normal 2 2 21 2 2" xfId="13543"/>
    <cellStyle name="Normal 2 2 21 2 2 2" xfId="13544"/>
    <cellStyle name="Normal 2 2 21 2 2 2 2" xfId="13545"/>
    <cellStyle name="Normal 2 2 21 2 2 3" xfId="13546"/>
    <cellStyle name="Normal 2 2 21 2 2_Deal Price Analysis" xfId="13547"/>
    <cellStyle name="Normal 2 2 21 2 3" xfId="13548"/>
    <cellStyle name="Normal 2 2 21 2 3 2" xfId="13549"/>
    <cellStyle name="Normal 2 2 21 2 3 2 2" xfId="13550"/>
    <cellStyle name="Normal 2 2 21 2 3 3" xfId="13551"/>
    <cellStyle name="Normal 2 2 21 2 3_Deal Price Analysis" xfId="13552"/>
    <cellStyle name="Normal 2 2 21 2 4" xfId="13553"/>
    <cellStyle name="Normal 2 2 21 2 4 2" xfId="13554"/>
    <cellStyle name="Normal 2 2 21 2 5" xfId="13555"/>
    <cellStyle name="Normal 2 2 21 2_Deal Price Analysis" xfId="13556"/>
    <cellStyle name="Normal 2 2 21 3" xfId="13557"/>
    <cellStyle name="Normal 2 2 21 3 2" xfId="13558"/>
    <cellStyle name="Normal 2 2 21 3 2 2" xfId="13559"/>
    <cellStyle name="Normal 2 2 21 3 3" xfId="13560"/>
    <cellStyle name="Normal 2 2 21 3_Deal Price Analysis" xfId="13561"/>
    <cellStyle name="Normal 2 2 21 4" xfId="13562"/>
    <cellStyle name="Normal 2 2 21 4 2" xfId="13563"/>
    <cellStyle name="Normal 2 2 21 4 2 2" xfId="13564"/>
    <cellStyle name="Normal 2 2 21 4 3" xfId="13565"/>
    <cellStyle name="Normal 2 2 21 4_Deal Price Analysis" xfId="13566"/>
    <cellStyle name="Normal 2 2 21 5" xfId="13567"/>
    <cellStyle name="Normal 2 2 21 5 2" xfId="13568"/>
    <cellStyle name="Normal 2 2 21 6" xfId="13569"/>
    <cellStyle name="Normal 2 2 21_Deal Price Analysis" xfId="13570"/>
    <cellStyle name="Normal 2 2 22" xfId="13571"/>
    <cellStyle name="Normal 2 2 22 2" xfId="13572"/>
    <cellStyle name="Normal 2 2 22 2 2" xfId="13573"/>
    <cellStyle name="Normal 2 2 22 2 2 2" xfId="13574"/>
    <cellStyle name="Normal 2 2 22 2 2 2 2" xfId="13575"/>
    <cellStyle name="Normal 2 2 22 2 2 3" xfId="13576"/>
    <cellStyle name="Normal 2 2 22 2 2_Deal Price Analysis" xfId="13577"/>
    <cellStyle name="Normal 2 2 22 2 3" xfId="13578"/>
    <cellStyle name="Normal 2 2 22 2 3 2" xfId="13579"/>
    <cellStyle name="Normal 2 2 22 2 3 2 2" xfId="13580"/>
    <cellStyle name="Normal 2 2 22 2 3 3" xfId="13581"/>
    <cellStyle name="Normal 2 2 22 2 3_Deal Price Analysis" xfId="13582"/>
    <cellStyle name="Normal 2 2 22 2 4" xfId="13583"/>
    <cellStyle name="Normal 2 2 22 2 4 2" xfId="13584"/>
    <cellStyle name="Normal 2 2 22 2 5" xfId="13585"/>
    <cellStyle name="Normal 2 2 22 2_Deal Price Analysis" xfId="13586"/>
    <cellStyle name="Normal 2 2 22 3" xfId="13587"/>
    <cellStyle name="Normal 2 2 22 3 2" xfId="13588"/>
    <cellStyle name="Normal 2 2 22 3 2 2" xfId="13589"/>
    <cellStyle name="Normal 2 2 22 3 3" xfId="13590"/>
    <cellStyle name="Normal 2 2 22 3_Deal Price Analysis" xfId="13591"/>
    <cellStyle name="Normal 2 2 22 4" xfId="13592"/>
    <cellStyle name="Normal 2 2 22 4 2" xfId="13593"/>
    <cellStyle name="Normal 2 2 22 4 2 2" xfId="13594"/>
    <cellStyle name="Normal 2 2 22 4 3" xfId="13595"/>
    <cellStyle name="Normal 2 2 22 4_Deal Price Analysis" xfId="13596"/>
    <cellStyle name="Normal 2 2 22 5" xfId="13597"/>
    <cellStyle name="Normal 2 2 22 5 2" xfId="13598"/>
    <cellStyle name="Normal 2 2 22 6" xfId="13599"/>
    <cellStyle name="Normal 2 2 22_Deal Price Analysis" xfId="13600"/>
    <cellStyle name="Normal 2 2 23" xfId="13601"/>
    <cellStyle name="Normal 2 2 23 2" xfId="13602"/>
    <cellStyle name="Normal 2 2 23 2 2" xfId="13603"/>
    <cellStyle name="Normal 2 2 23 2 2 2" xfId="13604"/>
    <cellStyle name="Normal 2 2 23 2 2 2 2" xfId="13605"/>
    <cellStyle name="Normal 2 2 23 2 2 3" xfId="13606"/>
    <cellStyle name="Normal 2 2 23 2 2_Deal Price Analysis" xfId="13607"/>
    <cellStyle name="Normal 2 2 23 2 3" xfId="13608"/>
    <cellStyle name="Normal 2 2 23 2 3 2" xfId="13609"/>
    <cellStyle name="Normal 2 2 23 2 3 2 2" xfId="13610"/>
    <cellStyle name="Normal 2 2 23 2 3 3" xfId="13611"/>
    <cellStyle name="Normal 2 2 23 2 3_Deal Price Analysis" xfId="13612"/>
    <cellStyle name="Normal 2 2 23 2 4" xfId="13613"/>
    <cellStyle name="Normal 2 2 23 2 4 2" xfId="13614"/>
    <cellStyle name="Normal 2 2 23 2 5" xfId="13615"/>
    <cellStyle name="Normal 2 2 23 2_Deal Price Analysis" xfId="13616"/>
    <cellStyle name="Normal 2 2 23 3" xfId="13617"/>
    <cellStyle name="Normal 2 2 23 3 2" xfId="13618"/>
    <cellStyle name="Normal 2 2 23 3 2 2" xfId="13619"/>
    <cellStyle name="Normal 2 2 23 3 3" xfId="13620"/>
    <cellStyle name="Normal 2 2 23 3_Deal Price Analysis" xfId="13621"/>
    <cellStyle name="Normal 2 2 23 4" xfId="13622"/>
    <cellStyle name="Normal 2 2 23 4 2" xfId="13623"/>
    <cellStyle name="Normal 2 2 23 4 2 2" xfId="13624"/>
    <cellStyle name="Normal 2 2 23 4 3" xfId="13625"/>
    <cellStyle name="Normal 2 2 23 4_Deal Price Analysis" xfId="13626"/>
    <cellStyle name="Normal 2 2 23 5" xfId="13627"/>
    <cellStyle name="Normal 2 2 23 5 2" xfId="13628"/>
    <cellStyle name="Normal 2 2 23 6" xfId="13629"/>
    <cellStyle name="Normal 2 2 23_Deal Price Analysis" xfId="13630"/>
    <cellStyle name="Normal 2 2 24" xfId="13631"/>
    <cellStyle name="Normal 2 2 24 2" xfId="13632"/>
    <cellStyle name="Normal 2 2 24 2 2" xfId="13633"/>
    <cellStyle name="Normal 2 2 24 2 2 2" xfId="13634"/>
    <cellStyle name="Normal 2 2 24 2 2 2 2" xfId="13635"/>
    <cellStyle name="Normal 2 2 24 2 2 3" xfId="13636"/>
    <cellStyle name="Normal 2 2 24 2 2_Deal Price Analysis" xfId="13637"/>
    <cellStyle name="Normal 2 2 24 2 3" xfId="13638"/>
    <cellStyle name="Normal 2 2 24 2 3 2" xfId="13639"/>
    <cellStyle name="Normal 2 2 24 2 3 2 2" xfId="13640"/>
    <cellStyle name="Normal 2 2 24 2 3 3" xfId="13641"/>
    <cellStyle name="Normal 2 2 24 2 3_Deal Price Analysis" xfId="13642"/>
    <cellStyle name="Normal 2 2 24 2 4" xfId="13643"/>
    <cellStyle name="Normal 2 2 24 2 4 2" xfId="13644"/>
    <cellStyle name="Normal 2 2 24 2 5" xfId="13645"/>
    <cellStyle name="Normal 2 2 24 2_Deal Price Analysis" xfId="13646"/>
    <cellStyle name="Normal 2 2 24 3" xfId="13647"/>
    <cellStyle name="Normal 2 2 24 3 2" xfId="13648"/>
    <cellStyle name="Normal 2 2 24 3 2 2" xfId="13649"/>
    <cellStyle name="Normal 2 2 24 3 3" xfId="13650"/>
    <cellStyle name="Normal 2 2 24 3_Deal Price Analysis" xfId="13651"/>
    <cellStyle name="Normal 2 2 24 4" xfId="13652"/>
    <cellStyle name="Normal 2 2 24 4 2" xfId="13653"/>
    <cellStyle name="Normal 2 2 24 4 2 2" xfId="13654"/>
    <cellStyle name="Normal 2 2 24 4 3" xfId="13655"/>
    <cellStyle name="Normal 2 2 24 4_Deal Price Analysis" xfId="13656"/>
    <cellStyle name="Normal 2 2 24 5" xfId="13657"/>
    <cellStyle name="Normal 2 2 24 5 2" xfId="13658"/>
    <cellStyle name="Normal 2 2 24 6" xfId="13659"/>
    <cellStyle name="Normal 2 2 24_Deal Price Analysis" xfId="13660"/>
    <cellStyle name="Normal 2 2 25" xfId="13661"/>
    <cellStyle name="Normal 2 2 25 2" xfId="13662"/>
    <cellStyle name="Normal 2 2 25 2 2" xfId="13663"/>
    <cellStyle name="Normal 2 2 25 2 2 2" xfId="13664"/>
    <cellStyle name="Normal 2 2 25 2 2 2 2" xfId="13665"/>
    <cellStyle name="Normal 2 2 25 2 2 3" xfId="13666"/>
    <cellStyle name="Normal 2 2 25 2 2_Deal Price Analysis" xfId="13667"/>
    <cellStyle name="Normal 2 2 25 2 3" xfId="13668"/>
    <cellStyle name="Normal 2 2 25 2 3 2" xfId="13669"/>
    <cellStyle name="Normal 2 2 25 2 3 2 2" xfId="13670"/>
    <cellStyle name="Normal 2 2 25 2 3 3" xfId="13671"/>
    <cellStyle name="Normal 2 2 25 2 3_Deal Price Analysis" xfId="13672"/>
    <cellStyle name="Normal 2 2 25 2 4" xfId="13673"/>
    <cellStyle name="Normal 2 2 25 2 4 2" xfId="13674"/>
    <cellStyle name="Normal 2 2 25 2 5" xfId="13675"/>
    <cellStyle name="Normal 2 2 25 2_Deal Price Analysis" xfId="13676"/>
    <cellStyle name="Normal 2 2 25 3" xfId="13677"/>
    <cellStyle name="Normal 2 2 25 3 2" xfId="13678"/>
    <cellStyle name="Normal 2 2 25 3 2 2" xfId="13679"/>
    <cellStyle name="Normal 2 2 25 3 3" xfId="13680"/>
    <cellStyle name="Normal 2 2 25 3_Deal Price Analysis" xfId="13681"/>
    <cellStyle name="Normal 2 2 25 4" xfId="13682"/>
    <cellStyle name="Normal 2 2 25 4 2" xfId="13683"/>
    <cellStyle name="Normal 2 2 25 4 2 2" xfId="13684"/>
    <cellStyle name="Normal 2 2 25 4 3" xfId="13685"/>
    <cellStyle name="Normal 2 2 25 4_Deal Price Analysis" xfId="13686"/>
    <cellStyle name="Normal 2 2 25 5" xfId="13687"/>
    <cellStyle name="Normal 2 2 25 5 2" xfId="13688"/>
    <cellStyle name="Normal 2 2 25 6" xfId="13689"/>
    <cellStyle name="Normal 2 2 25_Deal Price Analysis" xfId="13690"/>
    <cellStyle name="Normal 2 2 26" xfId="13691"/>
    <cellStyle name="Normal 2 2 27" xfId="13692"/>
    <cellStyle name="Normal 2 2 27 2" xfId="13693"/>
    <cellStyle name="Normal 2 2 27 2 2" xfId="13694"/>
    <cellStyle name="Normal 2 2 27 2 2 2" xfId="13695"/>
    <cellStyle name="Normal 2 2 27 2 3" xfId="13696"/>
    <cellStyle name="Normal 2 2 27 2_Deal Price Analysis" xfId="13697"/>
    <cellStyle name="Normal 2 2 27 3" xfId="13698"/>
    <cellStyle name="Normal 2 2 27 3 2" xfId="13699"/>
    <cellStyle name="Normal 2 2 27 3 2 2" xfId="13700"/>
    <cellStyle name="Normal 2 2 27 3 3" xfId="13701"/>
    <cellStyle name="Normal 2 2 27 3_Deal Price Analysis" xfId="13702"/>
    <cellStyle name="Normal 2 2 27 4" xfId="13703"/>
    <cellStyle name="Normal 2 2 27 4 2" xfId="13704"/>
    <cellStyle name="Normal 2 2 27 5" xfId="13705"/>
    <cellStyle name="Normal 2 2 27_Deal Price Analysis" xfId="13706"/>
    <cellStyle name="Normal 2 2 28" xfId="13707"/>
    <cellStyle name="Normal 2 2 28 2" xfId="13708"/>
    <cellStyle name="Normal 2 2 28 2 2" xfId="13709"/>
    <cellStyle name="Normal 2 2 28 3" xfId="13710"/>
    <cellStyle name="Normal 2 2 28_Deal Price Analysis" xfId="13711"/>
    <cellStyle name="Normal 2 2 29" xfId="13712"/>
    <cellStyle name="Normal 2 2 29 2" xfId="13713"/>
    <cellStyle name="Normal 2 2 29 2 2" xfId="13714"/>
    <cellStyle name="Normal 2 2 29 3" xfId="13715"/>
    <cellStyle name="Normal 2 2 29_Deal Price Analysis" xfId="13716"/>
    <cellStyle name="Normal 2 2 3" xfId="13717"/>
    <cellStyle name="Normal 2 2 3 10" xfId="13718"/>
    <cellStyle name="Normal 2 2 3 10 2" xfId="13719"/>
    <cellStyle name="Normal 2 2 3 11" xfId="13720"/>
    <cellStyle name="Normal 2 2 3 2" xfId="13721"/>
    <cellStyle name="Normal 2 2 3 2 2" xfId="13722"/>
    <cellStyle name="Normal 2 2 3 2 2 2" xfId="13723"/>
    <cellStyle name="Normal 2 2 3 2 2 2 2" xfId="13724"/>
    <cellStyle name="Normal 2 2 3 2 2 2 2 2" xfId="13725"/>
    <cellStyle name="Normal 2 2 3 2 2 2 2 2 2" xfId="13726"/>
    <cellStyle name="Normal 2 2 3 2 2 2 2 3" xfId="13727"/>
    <cellStyle name="Normal 2 2 3 2 2 2 2_Deal Price Analysis" xfId="13728"/>
    <cellStyle name="Normal 2 2 3 2 2 2 3" xfId="13729"/>
    <cellStyle name="Normal 2 2 3 2 2 2 3 2" xfId="13730"/>
    <cellStyle name="Normal 2 2 3 2 2 2 3 2 2" xfId="13731"/>
    <cellStyle name="Normal 2 2 3 2 2 2 3 3" xfId="13732"/>
    <cellStyle name="Normal 2 2 3 2 2 2 3_Deal Price Analysis" xfId="13733"/>
    <cellStyle name="Normal 2 2 3 2 2 2 4" xfId="13734"/>
    <cellStyle name="Normal 2 2 3 2 2 2 4 2" xfId="13735"/>
    <cellStyle name="Normal 2 2 3 2 2 2 5" xfId="13736"/>
    <cellStyle name="Normal 2 2 3 2 2 2_Deal Price Analysis" xfId="13737"/>
    <cellStyle name="Normal 2 2 3 2 2 3" xfId="13738"/>
    <cellStyle name="Normal 2 2 3 2 2 3 2" xfId="13739"/>
    <cellStyle name="Normal 2 2 3 2 2 3 2 2" xfId="13740"/>
    <cellStyle name="Normal 2 2 3 2 2 3 3" xfId="13741"/>
    <cellStyle name="Normal 2 2 3 2 2 3_Deal Price Analysis" xfId="13742"/>
    <cellStyle name="Normal 2 2 3 2 2 4" xfId="13743"/>
    <cellStyle name="Normal 2 2 3 2 2 4 2" xfId="13744"/>
    <cellStyle name="Normal 2 2 3 2 2 4 2 2" xfId="13745"/>
    <cellStyle name="Normal 2 2 3 2 2 4 3" xfId="13746"/>
    <cellStyle name="Normal 2 2 3 2 2 4_Deal Price Analysis" xfId="13747"/>
    <cellStyle name="Normal 2 2 3 2 2 5" xfId="13748"/>
    <cellStyle name="Normal 2 2 3 2 2 5 2" xfId="13749"/>
    <cellStyle name="Normal 2 2 3 2 2 6" xfId="13750"/>
    <cellStyle name="Normal 2 2 3 2 2_Deal Price Analysis" xfId="13751"/>
    <cellStyle name="Normal 2 2 3 2 3" xfId="13752"/>
    <cellStyle name="Normal 2 2 3 2 3 2" xfId="13753"/>
    <cellStyle name="Normal 2 2 3 2 3 2 2" xfId="13754"/>
    <cellStyle name="Normal 2 2 3 2 3 2 2 2" xfId="13755"/>
    <cellStyle name="Normal 2 2 3 2 3 2 2 2 2" xfId="13756"/>
    <cellStyle name="Normal 2 2 3 2 3 2 2 3" xfId="13757"/>
    <cellStyle name="Normal 2 2 3 2 3 2 2_Deal Price Analysis" xfId="13758"/>
    <cellStyle name="Normal 2 2 3 2 3 2 3" xfId="13759"/>
    <cellStyle name="Normal 2 2 3 2 3 2 3 2" xfId="13760"/>
    <cellStyle name="Normal 2 2 3 2 3 2 3 2 2" xfId="13761"/>
    <cellStyle name="Normal 2 2 3 2 3 2 3 3" xfId="13762"/>
    <cellStyle name="Normal 2 2 3 2 3 2 3_Deal Price Analysis" xfId="13763"/>
    <cellStyle name="Normal 2 2 3 2 3 2 4" xfId="13764"/>
    <cellStyle name="Normal 2 2 3 2 3 2 4 2" xfId="13765"/>
    <cellStyle name="Normal 2 2 3 2 3 2 5" xfId="13766"/>
    <cellStyle name="Normal 2 2 3 2 3 2_Deal Price Analysis" xfId="13767"/>
    <cellStyle name="Normal 2 2 3 2 3 3" xfId="13768"/>
    <cellStyle name="Normal 2 2 3 2 3 3 2" xfId="13769"/>
    <cellStyle name="Normal 2 2 3 2 3 3 2 2" xfId="13770"/>
    <cellStyle name="Normal 2 2 3 2 3 3 3" xfId="13771"/>
    <cellStyle name="Normal 2 2 3 2 3 3_Deal Price Analysis" xfId="13772"/>
    <cellStyle name="Normal 2 2 3 2 3 4" xfId="13773"/>
    <cellStyle name="Normal 2 2 3 2 3 4 2" xfId="13774"/>
    <cellStyle name="Normal 2 2 3 2 3 4 2 2" xfId="13775"/>
    <cellStyle name="Normal 2 2 3 2 3 4 3" xfId="13776"/>
    <cellStyle name="Normal 2 2 3 2 3 4_Deal Price Analysis" xfId="13777"/>
    <cellStyle name="Normal 2 2 3 2 3 5" xfId="13778"/>
    <cellStyle name="Normal 2 2 3 2 3 5 2" xfId="13779"/>
    <cellStyle name="Normal 2 2 3 2 3 6" xfId="13780"/>
    <cellStyle name="Normal 2 2 3 2 3_Deal Price Analysis" xfId="13781"/>
    <cellStyle name="Normal 2 2 3 2 4" xfId="13782"/>
    <cellStyle name="Normal 2 2 3 2 4 2" xfId="13783"/>
    <cellStyle name="Normal 2 2 3 2 4 2 2" xfId="13784"/>
    <cellStyle name="Normal 2 2 3 2 4 2 2 2" xfId="13785"/>
    <cellStyle name="Normal 2 2 3 2 4 2 3" xfId="13786"/>
    <cellStyle name="Normal 2 2 3 2 4 2_Deal Price Analysis" xfId="13787"/>
    <cellStyle name="Normal 2 2 3 2 4 3" xfId="13788"/>
    <cellStyle name="Normal 2 2 3 2 4 3 2" xfId="13789"/>
    <cellStyle name="Normal 2 2 3 2 4 3 2 2" xfId="13790"/>
    <cellStyle name="Normal 2 2 3 2 4 3 3" xfId="13791"/>
    <cellStyle name="Normal 2 2 3 2 4 3_Deal Price Analysis" xfId="13792"/>
    <cellStyle name="Normal 2 2 3 2 4 4" xfId="13793"/>
    <cellStyle name="Normal 2 2 3 2 4 4 2" xfId="13794"/>
    <cellStyle name="Normal 2 2 3 2 4 5" xfId="13795"/>
    <cellStyle name="Normal 2 2 3 2 4_Deal Price Analysis" xfId="13796"/>
    <cellStyle name="Normal 2 2 3 2 5" xfId="13797"/>
    <cellStyle name="Normal 2 2 3 2 5 2" xfId="13798"/>
    <cellStyle name="Normal 2 2 3 2 5 2 2" xfId="13799"/>
    <cellStyle name="Normal 2 2 3 2 5 3" xfId="13800"/>
    <cellStyle name="Normal 2 2 3 2 5_Deal Price Analysis" xfId="13801"/>
    <cellStyle name="Normal 2 2 3 2 6" xfId="13802"/>
    <cellStyle name="Normal 2 2 3 2 6 2" xfId="13803"/>
    <cellStyle name="Normal 2 2 3 2 6 2 2" xfId="13804"/>
    <cellStyle name="Normal 2 2 3 2 6 3" xfId="13805"/>
    <cellStyle name="Normal 2 2 3 2 6_Deal Price Analysis" xfId="13806"/>
    <cellStyle name="Normal 2 2 3 2 7" xfId="13807"/>
    <cellStyle name="Normal 2 2 3 2 7 2" xfId="13808"/>
    <cellStyle name="Normal 2 2 3 2 8" xfId="13809"/>
    <cellStyle name="Normal 2 2 3 2_Deal Price Analysis" xfId="13810"/>
    <cellStyle name="Normal 2 2 3 3" xfId="13811"/>
    <cellStyle name="Normal 2 2 3 3 2" xfId="13812"/>
    <cellStyle name="Normal 2 2 3 3 2 2" xfId="13813"/>
    <cellStyle name="Normal 2 2 3 3 2 2 2" xfId="13814"/>
    <cellStyle name="Normal 2 2 3 3 2 2 2 2" xfId="13815"/>
    <cellStyle name="Normal 2 2 3 3 2 2 2 2 2" xfId="13816"/>
    <cellStyle name="Normal 2 2 3 3 2 2 2 3" xfId="13817"/>
    <cellStyle name="Normal 2 2 3 3 2 2 2_Deal Price Analysis" xfId="13818"/>
    <cellStyle name="Normal 2 2 3 3 2 2 3" xfId="13819"/>
    <cellStyle name="Normal 2 2 3 3 2 2 3 2" xfId="13820"/>
    <cellStyle name="Normal 2 2 3 3 2 2 3 2 2" xfId="13821"/>
    <cellStyle name="Normal 2 2 3 3 2 2 3 3" xfId="13822"/>
    <cellStyle name="Normal 2 2 3 3 2 2 3_Deal Price Analysis" xfId="13823"/>
    <cellStyle name="Normal 2 2 3 3 2 2 4" xfId="13824"/>
    <cellStyle name="Normal 2 2 3 3 2 2 4 2" xfId="13825"/>
    <cellStyle name="Normal 2 2 3 3 2 2 5" xfId="13826"/>
    <cellStyle name="Normal 2 2 3 3 2 2_Deal Price Analysis" xfId="13827"/>
    <cellStyle name="Normal 2 2 3 3 2 3" xfId="13828"/>
    <cellStyle name="Normal 2 2 3 3 2 3 2" xfId="13829"/>
    <cellStyle name="Normal 2 2 3 3 2 3 2 2" xfId="13830"/>
    <cellStyle name="Normal 2 2 3 3 2 3 3" xfId="13831"/>
    <cellStyle name="Normal 2 2 3 3 2 3_Deal Price Analysis" xfId="13832"/>
    <cellStyle name="Normal 2 2 3 3 2 4" xfId="13833"/>
    <cellStyle name="Normal 2 2 3 3 2 4 2" xfId="13834"/>
    <cellStyle name="Normal 2 2 3 3 2 4 2 2" xfId="13835"/>
    <cellStyle name="Normal 2 2 3 3 2 4 3" xfId="13836"/>
    <cellStyle name="Normal 2 2 3 3 2 4_Deal Price Analysis" xfId="13837"/>
    <cellStyle name="Normal 2 2 3 3 2 5" xfId="13838"/>
    <cellStyle name="Normal 2 2 3 3 2 5 2" xfId="13839"/>
    <cellStyle name="Normal 2 2 3 3 2 6" xfId="13840"/>
    <cellStyle name="Normal 2 2 3 3 2_Deal Price Analysis" xfId="13841"/>
    <cellStyle name="Normal 2 2 3 3 3" xfId="13842"/>
    <cellStyle name="Normal 2 2 3 3 3 2" xfId="13843"/>
    <cellStyle name="Normal 2 2 3 3 3 2 2" xfId="13844"/>
    <cellStyle name="Normal 2 2 3 3 3 2 2 2" xfId="13845"/>
    <cellStyle name="Normal 2 2 3 3 3 2 2 2 2" xfId="13846"/>
    <cellStyle name="Normal 2 2 3 3 3 2 2 3" xfId="13847"/>
    <cellStyle name="Normal 2 2 3 3 3 2 2_Deal Price Analysis" xfId="13848"/>
    <cellStyle name="Normal 2 2 3 3 3 2 3" xfId="13849"/>
    <cellStyle name="Normal 2 2 3 3 3 2 3 2" xfId="13850"/>
    <cellStyle name="Normal 2 2 3 3 3 2 3 2 2" xfId="13851"/>
    <cellStyle name="Normal 2 2 3 3 3 2 3 3" xfId="13852"/>
    <cellStyle name="Normal 2 2 3 3 3 2 3_Deal Price Analysis" xfId="13853"/>
    <cellStyle name="Normal 2 2 3 3 3 2 4" xfId="13854"/>
    <cellStyle name="Normal 2 2 3 3 3 2 4 2" xfId="13855"/>
    <cellStyle name="Normal 2 2 3 3 3 2 5" xfId="13856"/>
    <cellStyle name="Normal 2 2 3 3 3 2_Deal Price Analysis" xfId="13857"/>
    <cellStyle name="Normal 2 2 3 3 3 3" xfId="13858"/>
    <cellStyle name="Normal 2 2 3 3 3 3 2" xfId="13859"/>
    <cellStyle name="Normal 2 2 3 3 3 3 2 2" xfId="13860"/>
    <cellStyle name="Normal 2 2 3 3 3 3 3" xfId="13861"/>
    <cellStyle name="Normal 2 2 3 3 3 3_Deal Price Analysis" xfId="13862"/>
    <cellStyle name="Normal 2 2 3 3 3 4" xfId="13863"/>
    <cellStyle name="Normal 2 2 3 3 3 4 2" xfId="13864"/>
    <cellStyle name="Normal 2 2 3 3 3 4 2 2" xfId="13865"/>
    <cellStyle name="Normal 2 2 3 3 3 4 3" xfId="13866"/>
    <cellStyle name="Normal 2 2 3 3 3 4_Deal Price Analysis" xfId="13867"/>
    <cellStyle name="Normal 2 2 3 3 3 5" xfId="13868"/>
    <cellStyle name="Normal 2 2 3 3 3 5 2" xfId="13869"/>
    <cellStyle name="Normal 2 2 3 3 3 6" xfId="13870"/>
    <cellStyle name="Normal 2 2 3 3 3_Deal Price Analysis" xfId="13871"/>
    <cellStyle name="Normal 2 2 3 4" xfId="13872"/>
    <cellStyle name="Normal 2 2 3 4 2" xfId="13873"/>
    <cellStyle name="Normal 2 2 3 4 2 2" xfId="13874"/>
    <cellStyle name="Normal 2 2 3 4 2 2 2" xfId="13875"/>
    <cellStyle name="Normal 2 2 3 4 2 2 2 2" xfId="13876"/>
    <cellStyle name="Normal 2 2 3 4 2 2 3" xfId="13877"/>
    <cellStyle name="Normal 2 2 3 4 2 2_Deal Price Analysis" xfId="13878"/>
    <cellStyle name="Normal 2 2 3 4 2 3" xfId="13879"/>
    <cellStyle name="Normal 2 2 3 4 2 3 2" xfId="13880"/>
    <cellStyle name="Normal 2 2 3 4 2 3 2 2" xfId="13881"/>
    <cellStyle name="Normal 2 2 3 4 2 3 3" xfId="13882"/>
    <cellStyle name="Normal 2 2 3 4 2 3_Deal Price Analysis" xfId="13883"/>
    <cellStyle name="Normal 2 2 3 4 2 4" xfId="13884"/>
    <cellStyle name="Normal 2 2 3 4 2 4 2" xfId="13885"/>
    <cellStyle name="Normal 2 2 3 4 2 5" xfId="13886"/>
    <cellStyle name="Normal 2 2 3 4 2_Deal Price Analysis" xfId="13887"/>
    <cellStyle name="Normal 2 2 3 4 3" xfId="13888"/>
    <cellStyle name="Normal 2 2 3 4 3 2" xfId="13889"/>
    <cellStyle name="Normal 2 2 3 4 3 2 2" xfId="13890"/>
    <cellStyle name="Normal 2 2 3 4 3 3" xfId="13891"/>
    <cellStyle name="Normal 2 2 3 4 3_Deal Price Analysis" xfId="13892"/>
    <cellStyle name="Normal 2 2 3 4 4" xfId="13893"/>
    <cellStyle name="Normal 2 2 3 4 4 2" xfId="13894"/>
    <cellStyle name="Normal 2 2 3 4 4 2 2" xfId="13895"/>
    <cellStyle name="Normal 2 2 3 4 4 3" xfId="13896"/>
    <cellStyle name="Normal 2 2 3 4 4_Deal Price Analysis" xfId="13897"/>
    <cellStyle name="Normal 2 2 3 4 5" xfId="13898"/>
    <cellStyle name="Normal 2 2 3 4 5 2" xfId="13899"/>
    <cellStyle name="Normal 2 2 3 4 6" xfId="13900"/>
    <cellStyle name="Normal 2 2 3 4_Deal Price Analysis" xfId="13901"/>
    <cellStyle name="Normal 2 2 3 5" xfId="13902"/>
    <cellStyle name="Normal 2 2 3 5 2" xfId="13903"/>
    <cellStyle name="Normal 2 2 3 5 2 2" xfId="13904"/>
    <cellStyle name="Normal 2 2 3 5 2 2 2" xfId="13905"/>
    <cellStyle name="Normal 2 2 3 5 2 2 2 2" xfId="13906"/>
    <cellStyle name="Normal 2 2 3 5 2 2 3" xfId="13907"/>
    <cellStyle name="Normal 2 2 3 5 2 2_Deal Price Analysis" xfId="13908"/>
    <cellStyle name="Normal 2 2 3 5 2 3" xfId="13909"/>
    <cellStyle name="Normal 2 2 3 5 2 3 2" xfId="13910"/>
    <cellStyle name="Normal 2 2 3 5 2 3 2 2" xfId="13911"/>
    <cellStyle name="Normal 2 2 3 5 2 3 3" xfId="13912"/>
    <cellStyle name="Normal 2 2 3 5 2 3_Deal Price Analysis" xfId="13913"/>
    <cellStyle name="Normal 2 2 3 5 2 4" xfId="13914"/>
    <cellStyle name="Normal 2 2 3 5 2 4 2" xfId="13915"/>
    <cellStyle name="Normal 2 2 3 5 2 5" xfId="13916"/>
    <cellStyle name="Normal 2 2 3 5 2_Deal Price Analysis" xfId="13917"/>
    <cellStyle name="Normal 2 2 3 5 3" xfId="13918"/>
    <cellStyle name="Normal 2 2 3 5 3 2" xfId="13919"/>
    <cellStyle name="Normal 2 2 3 5 3 2 2" xfId="13920"/>
    <cellStyle name="Normal 2 2 3 5 3 3" xfId="13921"/>
    <cellStyle name="Normal 2 2 3 5 3_Deal Price Analysis" xfId="13922"/>
    <cellStyle name="Normal 2 2 3 5 4" xfId="13923"/>
    <cellStyle name="Normal 2 2 3 5 4 2" xfId="13924"/>
    <cellStyle name="Normal 2 2 3 5 4 2 2" xfId="13925"/>
    <cellStyle name="Normal 2 2 3 5 4 3" xfId="13926"/>
    <cellStyle name="Normal 2 2 3 5 4_Deal Price Analysis" xfId="13927"/>
    <cellStyle name="Normal 2 2 3 5 5" xfId="13928"/>
    <cellStyle name="Normal 2 2 3 5 5 2" xfId="13929"/>
    <cellStyle name="Normal 2 2 3 5 6" xfId="13930"/>
    <cellStyle name="Normal 2 2 3 5_Deal Price Analysis" xfId="13931"/>
    <cellStyle name="Normal 2 2 3 6" xfId="13932"/>
    <cellStyle name="Normal 2 2 3 7" xfId="13933"/>
    <cellStyle name="Normal 2 2 3 7 2" xfId="13934"/>
    <cellStyle name="Normal 2 2 3 7 2 2" xfId="13935"/>
    <cellStyle name="Normal 2 2 3 7 2 2 2" xfId="13936"/>
    <cellStyle name="Normal 2 2 3 7 2 3" xfId="13937"/>
    <cellStyle name="Normal 2 2 3 7 2_Deal Price Analysis" xfId="13938"/>
    <cellStyle name="Normal 2 2 3 7 3" xfId="13939"/>
    <cellStyle name="Normal 2 2 3 7 3 2" xfId="13940"/>
    <cellStyle name="Normal 2 2 3 7 3 2 2" xfId="13941"/>
    <cellStyle name="Normal 2 2 3 7 3 3" xfId="13942"/>
    <cellStyle name="Normal 2 2 3 7 3_Deal Price Analysis" xfId="13943"/>
    <cellStyle name="Normal 2 2 3 7 4" xfId="13944"/>
    <cellStyle name="Normal 2 2 3 7 4 2" xfId="13945"/>
    <cellStyle name="Normal 2 2 3 7 5" xfId="13946"/>
    <cellStyle name="Normal 2 2 3 7_Deal Price Analysis" xfId="13947"/>
    <cellStyle name="Normal 2 2 3 8" xfId="13948"/>
    <cellStyle name="Normal 2 2 3 8 2" xfId="13949"/>
    <cellStyle name="Normal 2 2 3 8 2 2" xfId="13950"/>
    <cellStyle name="Normal 2 2 3 8 3" xfId="13951"/>
    <cellStyle name="Normal 2 2 3 8_Deal Price Analysis" xfId="13952"/>
    <cellStyle name="Normal 2 2 3 9" xfId="13953"/>
    <cellStyle name="Normal 2 2 3 9 2" xfId="13954"/>
    <cellStyle name="Normal 2 2 3 9 2 2" xfId="13955"/>
    <cellStyle name="Normal 2 2 3 9 3" xfId="13956"/>
    <cellStyle name="Normal 2 2 3 9_Deal Price Analysis" xfId="13957"/>
    <cellStyle name="Normal 2 2 3_Deal Price Analysis" xfId="13958"/>
    <cellStyle name="Normal 2 2 30" xfId="13959"/>
    <cellStyle name="Normal 2 2 30 2" xfId="13960"/>
    <cellStyle name="Normal 2 2 31" xfId="13961"/>
    <cellStyle name="Normal 2 2 32" xfId="13962"/>
    <cellStyle name="Normal 2 2 33" xfId="13963"/>
    <cellStyle name="Normal 2 2 34" xfId="13964"/>
    <cellStyle name="Normal 2 2 35" xfId="13965"/>
    <cellStyle name="Normal 2 2 4" xfId="13966"/>
    <cellStyle name="Normal 2 2 4 10" xfId="13967"/>
    <cellStyle name="Normal 2 2 4 10 2" xfId="13968"/>
    <cellStyle name="Normal 2 2 4 10 2 2" xfId="13969"/>
    <cellStyle name="Normal 2 2 4 10 3" xfId="13970"/>
    <cellStyle name="Normal 2 2 4 10_Deal Price Analysis" xfId="13971"/>
    <cellStyle name="Normal 2 2 4 11" xfId="13972"/>
    <cellStyle name="Normal 2 2 4 11 2" xfId="13973"/>
    <cellStyle name="Normal 2 2 4 12" xfId="13974"/>
    <cellStyle name="Normal 2 2 4 2" xfId="13975"/>
    <cellStyle name="Normal 2 2 4 2 10" xfId="13976"/>
    <cellStyle name="Normal 2 2 4 2 10 2" xfId="13977"/>
    <cellStyle name="Normal 2 2 4 2 10 2 2" xfId="13978"/>
    <cellStyle name="Normal 2 2 4 2 10 2 2 2" xfId="13979"/>
    <cellStyle name="Normal 2 2 4 2 10 2 2 2 2" xfId="13980"/>
    <cellStyle name="Normal 2 2 4 2 10 2 2 3" xfId="13981"/>
    <cellStyle name="Normal 2 2 4 2 10 2 2_Deal Price Analysis" xfId="13982"/>
    <cellStyle name="Normal 2 2 4 2 10 2 3" xfId="13983"/>
    <cellStyle name="Normal 2 2 4 2 10 2 3 2" xfId="13984"/>
    <cellStyle name="Normal 2 2 4 2 10 2 3 2 2" xfId="13985"/>
    <cellStyle name="Normal 2 2 4 2 10 2 3 3" xfId="13986"/>
    <cellStyle name="Normal 2 2 4 2 10 2 3_Deal Price Analysis" xfId="13987"/>
    <cellStyle name="Normal 2 2 4 2 10 2 4" xfId="13988"/>
    <cellStyle name="Normal 2 2 4 2 10 2 4 2" xfId="13989"/>
    <cellStyle name="Normal 2 2 4 2 10 2 5" xfId="13990"/>
    <cellStyle name="Normal 2 2 4 2 10 2_Deal Price Analysis" xfId="13991"/>
    <cellStyle name="Normal 2 2 4 2 10 3" xfId="13992"/>
    <cellStyle name="Normal 2 2 4 2 10 3 2" xfId="13993"/>
    <cellStyle name="Normal 2 2 4 2 10 3 2 2" xfId="13994"/>
    <cellStyle name="Normal 2 2 4 2 10 3 3" xfId="13995"/>
    <cellStyle name="Normal 2 2 4 2 10 3_Deal Price Analysis" xfId="13996"/>
    <cellStyle name="Normal 2 2 4 2 10 4" xfId="13997"/>
    <cellStyle name="Normal 2 2 4 2 10 4 2" xfId="13998"/>
    <cellStyle name="Normal 2 2 4 2 10 4 2 2" xfId="13999"/>
    <cellStyle name="Normal 2 2 4 2 10 4 3" xfId="14000"/>
    <cellStyle name="Normal 2 2 4 2 10 4_Deal Price Analysis" xfId="14001"/>
    <cellStyle name="Normal 2 2 4 2 10 5" xfId="14002"/>
    <cellStyle name="Normal 2 2 4 2 10 5 2" xfId="14003"/>
    <cellStyle name="Normal 2 2 4 2 10 6" xfId="14004"/>
    <cellStyle name="Normal 2 2 4 2 10_Deal Price Analysis" xfId="14005"/>
    <cellStyle name="Normal 2 2 4 2 11" xfId="14006"/>
    <cellStyle name="Normal 2 2 4 2 11 2" xfId="14007"/>
    <cellStyle name="Normal 2 2 4 2 11 2 2" xfId="14008"/>
    <cellStyle name="Normal 2 2 4 2 11 2 2 2" xfId="14009"/>
    <cellStyle name="Normal 2 2 4 2 11 2 2 2 2" xfId="14010"/>
    <cellStyle name="Normal 2 2 4 2 11 2 2 3" xfId="14011"/>
    <cellStyle name="Normal 2 2 4 2 11 2 2_Deal Price Analysis" xfId="14012"/>
    <cellStyle name="Normal 2 2 4 2 11 2 3" xfId="14013"/>
    <cellStyle name="Normal 2 2 4 2 11 2 3 2" xfId="14014"/>
    <cellStyle name="Normal 2 2 4 2 11 2 3 2 2" xfId="14015"/>
    <cellStyle name="Normal 2 2 4 2 11 2 3 3" xfId="14016"/>
    <cellStyle name="Normal 2 2 4 2 11 2 3_Deal Price Analysis" xfId="14017"/>
    <cellStyle name="Normal 2 2 4 2 11 2 4" xfId="14018"/>
    <cellStyle name="Normal 2 2 4 2 11 2 4 2" xfId="14019"/>
    <cellStyle name="Normal 2 2 4 2 11 2 5" xfId="14020"/>
    <cellStyle name="Normal 2 2 4 2 11 2_Deal Price Analysis" xfId="14021"/>
    <cellStyle name="Normal 2 2 4 2 11 3" xfId="14022"/>
    <cellStyle name="Normal 2 2 4 2 11 3 2" xfId="14023"/>
    <cellStyle name="Normal 2 2 4 2 11 3 2 2" xfId="14024"/>
    <cellStyle name="Normal 2 2 4 2 11 3 3" xfId="14025"/>
    <cellStyle name="Normal 2 2 4 2 11 3_Deal Price Analysis" xfId="14026"/>
    <cellStyle name="Normal 2 2 4 2 11 4" xfId="14027"/>
    <cellStyle name="Normal 2 2 4 2 11 4 2" xfId="14028"/>
    <cellStyle name="Normal 2 2 4 2 11 4 2 2" xfId="14029"/>
    <cellStyle name="Normal 2 2 4 2 11 4 3" xfId="14030"/>
    <cellStyle name="Normal 2 2 4 2 11 4_Deal Price Analysis" xfId="14031"/>
    <cellStyle name="Normal 2 2 4 2 11 5" xfId="14032"/>
    <cellStyle name="Normal 2 2 4 2 11 5 2" xfId="14033"/>
    <cellStyle name="Normal 2 2 4 2 11 6" xfId="14034"/>
    <cellStyle name="Normal 2 2 4 2 11_Deal Price Analysis" xfId="14035"/>
    <cellStyle name="Normal 2 2 4 2 12" xfId="14036"/>
    <cellStyle name="Normal 2 2 4 2 13" xfId="14037"/>
    <cellStyle name="Normal 2 2 4 2 13 2" xfId="14038"/>
    <cellStyle name="Normal 2 2 4 2 13 2 2" xfId="14039"/>
    <cellStyle name="Normal 2 2 4 2 13 2 2 2" xfId="14040"/>
    <cellStyle name="Normal 2 2 4 2 13 2 3" xfId="14041"/>
    <cellStyle name="Normal 2 2 4 2 13 2_Deal Price Analysis" xfId="14042"/>
    <cellStyle name="Normal 2 2 4 2 13 3" xfId="14043"/>
    <cellStyle name="Normal 2 2 4 2 13 3 2" xfId="14044"/>
    <cellStyle name="Normal 2 2 4 2 13 3 2 2" xfId="14045"/>
    <cellStyle name="Normal 2 2 4 2 13 3 3" xfId="14046"/>
    <cellStyle name="Normal 2 2 4 2 13 3_Deal Price Analysis" xfId="14047"/>
    <cellStyle name="Normal 2 2 4 2 13 4" xfId="14048"/>
    <cellStyle name="Normal 2 2 4 2 13 4 2" xfId="14049"/>
    <cellStyle name="Normal 2 2 4 2 13 5" xfId="14050"/>
    <cellStyle name="Normal 2 2 4 2 13_Deal Price Analysis" xfId="14051"/>
    <cellStyle name="Normal 2 2 4 2 14" xfId="14052"/>
    <cellStyle name="Normal 2 2 4 2 14 2" xfId="14053"/>
    <cellStyle name="Normal 2 2 4 2 14 2 2" xfId="14054"/>
    <cellStyle name="Normal 2 2 4 2 14 3" xfId="14055"/>
    <cellStyle name="Normal 2 2 4 2 14_Deal Price Analysis" xfId="14056"/>
    <cellStyle name="Normal 2 2 4 2 15" xfId="14057"/>
    <cellStyle name="Normal 2 2 4 2 15 2" xfId="14058"/>
    <cellStyle name="Normal 2 2 4 2 15 2 2" xfId="14059"/>
    <cellStyle name="Normal 2 2 4 2 15 3" xfId="14060"/>
    <cellStyle name="Normal 2 2 4 2 15_Deal Price Analysis" xfId="14061"/>
    <cellStyle name="Normal 2 2 4 2 16" xfId="14062"/>
    <cellStyle name="Normal 2 2 4 2 16 2" xfId="14063"/>
    <cellStyle name="Normal 2 2 4 2 17" xfId="14064"/>
    <cellStyle name="Normal 2 2 4 2 2" xfId="14065"/>
    <cellStyle name="Normal 2 2 4 2 3" xfId="14066"/>
    <cellStyle name="Normal 2 2 4 2 4" xfId="14067"/>
    <cellStyle name="Normal 2 2 4 2 5" xfId="14068"/>
    <cellStyle name="Normal 2 2 4 2 6" xfId="14069"/>
    <cellStyle name="Normal 2 2 4 2 7" xfId="14070"/>
    <cellStyle name="Normal 2 2 4 2 8" xfId="14071"/>
    <cellStyle name="Normal 2 2 4 2 9" xfId="14072"/>
    <cellStyle name="Normal 2 2 4 2 9 2" xfId="14073"/>
    <cellStyle name="Normal 2 2 4 2 9 2 2" xfId="14074"/>
    <cellStyle name="Normal 2 2 4 2 9 2 2 2" xfId="14075"/>
    <cellStyle name="Normal 2 2 4 2 9 2 2 2 2" xfId="14076"/>
    <cellStyle name="Normal 2 2 4 2 9 2 2 3" xfId="14077"/>
    <cellStyle name="Normal 2 2 4 2 9 2 2_Deal Price Analysis" xfId="14078"/>
    <cellStyle name="Normal 2 2 4 2 9 2 3" xfId="14079"/>
    <cellStyle name="Normal 2 2 4 2 9 2 3 2" xfId="14080"/>
    <cellStyle name="Normal 2 2 4 2 9 2 3 2 2" xfId="14081"/>
    <cellStyle name="Normal 2 2 4 2 9 2 3 3" xfId="14082"/>
    <cellStyle name="Normal 2 2 4 2 9 2 3_Deal Price Analysis" xfId="14083"/>
    <cellStyle name="Normal 2 2 4 2 9 2 4" xfId="14084"/>
    <cellStyle name="Normal 2 2 4 2 9 2 4 2" xfId="14085"/>
    <cellStyle name="Normal 2 2 4 2 9 2 5" xfId="14086"/>
    <cellStyle name="Normal 2 2 4 2 9 2_Deal Price Analysis" xfId="14087"/>
    <cellStyle name="Normal 2 2 4 2 9 3" xfId="14088"/>
    <cellStyle name="Normal 2 2 4 2 9 3 2" xfId="14089"/>
    <cellStyle name="Normal 2 2 4 2 9 3 2 2" xfId="14090"/>
    <cellStyle name="Normal 2 2 4 2 9 3 3" xfId="14091"/>
    <cellStyle name="Normal 2 2 4 2 9 3_Deal Price Analysis" xfId="14092"/>
    <cellStyle name="Normal 2 2 4 2 9 4" xfId="14093"/>
    <cellStyle name="Normal 2 2 4 2 9 4 2" xfId="14094"/>
    <cellStyle name="Normal 2 2 4 2 9 4 2 2" xfId="14095"/>
    <cellStyle name="Normal 2 2 4 2 9 4 3" xfId="14096"/>
    <cellStyle name="Normal 2 2 4 2 9 4_Deal Price Analysis" xfId="14097"/>
    <cellStyle name="Normal 2 2 4 2 9 5" xfId="14098"/>
    <cellStyle name="Normal 2 2 4 2 9 5 2" xfId="14099"/>
    <cellStyle name="Normal 2 2 4 2 9 6" xfId="14100"/>
    <cellStyle name="Normal 2 2 4 2 9_Deal Price Analysis" xfId="14101"/>
    <cellStyle name="Normal 2 2 4 2_Deal Price Analysis" xfId="14102"/>
    <cellStyle name="Normal 2 2 4 3" xfId="14103"/>
    <cellStyle name="Normal 2 2 4 3 2" xfId="14104"/>
    <cellStyle name="Normal 2 2 4 3 2 2" xfId="14105"/>
    <cellStyle name="Normal 2 2 4 3 2 2 2" xfId="14106"/>
    <cellStyle name="Normal 2 2 4 3 2 2 2 2" xfId="14107"/>
    <cellStyle name="Normal 2 2 4 3 2 2 2 2 2" xfId="14108"/>
    <cellStyle name="Normal 2 2 4 3 2 2 2 3" xfId="14109"/>
    <cellStyle name="Normal 2 2 4 3 2 2 2_Deal Price Analysis" xfId="14110"/>
    <cellStyle name="Normal 2 2 4 3 2 2 3" xfId="14111"/>
    <cellStyle name="Normal 2 2 4 3 2 2 3 2" xfId="14112"/>
    <cellStyle name="Normal 2 2 4 3 2 2 3 2 2" xfId="14113"/>
    <cellStyle name="Normal 2 2 4 3 2 2 3 3" xfId="14114"/>
    <cellStyle name="Normal 2 2 4 3 2 2 3_Deal Price Analysis" xfId="14115"/>
    <cellStyle name="Normal 2 2 4 3 2 2 4" xfId="14116"/>
    <cellStyle name="Normal 2 2 4 3 2 2 4 2" xfId="14117"/>
    <cellStyle name="Normal 2 2 4 3 2 2 5" xfId="14118"/>
    <cellStyle name="Normal 2 2 4 3 2 2_Deal Price Analysis" xfId="14119"/>
    <cellStyle name="Normal 2 2 4 3 2 3" xfId="14120"/>
    <cellStyle name="Normal 2 2 4 3 2 3 2" xfId="14121"/>
    <cellStyle name="Normal 2 2 4 3 2 3 2 2" xfId="14122"/>
    <cellStyle name="Normal 2 2 4 3 2 3 3" xfId="14123"/>
    <cellStyle name="Normal 2 2 4 3 2 3_Deal Price Analysis" xfId="14124"/>
    <cellStyle name="Normal 2 2 4 3 2 4" xfId="14125"/>
    <cellStyle name="Normal 2 2 4 3 2 4 2" xfId="14126"/>
    <cellStyle name="Normal 2 2 4 3 2 4 2 2" xfId="14127"/>
    <cellStyle name="Normal 2 2 4 3 2 4 3" xfId="14128"/>
    <cellStyle name="Normal 2 2 4 3 2 4_Deal Price Analysis" xfId="14129"/>
    <cellStyle name="Normal 2 2 4 3 2 5" xfId="14130"/>
    <cellStyle name="Normal 2 2 4 3 2 5 2" xfId="14131"/>
    <cellStyle name="Normal 2 2 4 3 2 6" xfId="14132"/>
    <cellStyle name="Normal 2 2 4 3 2_Deal Price Analysis" xfId="14133"/>
    <cellStyle name="Normal 2 2 4 3 3" xfId="14134"/>
    <cellStyle name="Normal 2 2 4 3 3 2" xfId="14135"/>
    <cellStyle name="Normal 2 2 4 3 3 2 2" xfId="14136"/>
    <cellStyle name="Normal 2 2 4 3 3 2 2 2" xfId="14137"/>
    <cellStyle name="Normal 2 2 4 3 3 2 2 2 2" xfId="14138"/>
    <cellStyle name="Normal 2 2 4 3 3 2 2 3" xfId="14139"/>
    <cellStyle name="Normal 2 2 4 3 3 2 2_Deal Price Analysis" xfId="14140"/>
    <cellStyle name="Normal 2 2 4 3 3 2 3" xfId="14141"/>
    <cellStyle name="Normal 2 2 4 3 3 2 3 2" xfId="14142"/>
    <cellStyle name="Normal 2 2 4 3 3 2 3 2 2" xfId="14143"/>
    <cellStyle name="Normal 2 2 4 3 3 2 3 3" xfId="14144"/>
    <cellStyle name="Normal 2 2 4 3 3 2 3_Deal Price Analysis" xfId="14145"/>
    <cellStyle name="Normal 2 2 4 3 3 2 4" xfId="14146"/>
    <cellStyle name="Normal 2 2 4 3 3 2 4 2" xfId="14147"/>
    <cellStyle name="Normal 2 2 4 3 3 2 5" xfId="14148"/>
    <cellStyle name="Normal 2 2 4 3 3 2_Deal Price Analysis" xfId="14149"/>
    <cellStyle name="Normal 2 2 4 3 3 3" xfId="14150"/>
    <cellStyle name="Normal 2 2 4 3 3 3 2" xfId="14151"/>
    <cellStyle name="Normal 2 2 4 3 3 3 2 2" xfId="14152"/>
    <cellStyle name="Normal 2 2 4 3 3 3 3" xfId="14153"/>
    <cellStyle name="Normal 2 2 4 3 3 3_Deal Price Analysis" xfId="14154"/>
    <cellStyle name="Normal 2 2 4 3 3 4" xfId="14155"/>
    <cellStyle name="Normal 2 2 4 3 3 4 2" xfId="14156"/>
    <cellStyle name="Normal 2 2 4 3 3 4 2 2" xfId="14157"/>
    <cellStyle name="Normal 2 2 4 3 3 4 3" xfId="14158"/>
    <cellStyle name="Normal 2 2 4 3 3 4_Deal Price Analysis" xfId="14159"/>
    <cellStyle name="Normal 2 2 4 3 3 5" xfId="14160"/>
    <cellStyle name="Normal 2 2 4 3 3 5 2" xfId="14161"/>
    <cellStyle name="Normal 2 2 4 3 3 6" xfId="14162"/>
    <cellStyle name="Normal 2 2 4 3 3_Deal Price Analysis" xfId="14163"/>
    <cellStyle name="Normal 2 2 4 4" xfId="14164"/>
    <cellStyle name="Normal 2 2 4 4 2" xfId="14165"/>
    <cellStyle name="Normal 2 2 4 4 2 2" xfId="14166"/>
    <cellStyle name="Normal 2 2 4 4 2 2 2" xfId="14167"/>
    <cellStyle name="Normal 2 2 4 4 2 2 2 2" xfId="14168"/>
    <cellStyle name="Normal 2 2 4 4 2 2 3" xfId="14169"/>
    <cellStyle name="Normal 2 2 4 4 2 2_Deal Price Analysis" xfId="14170"/>
    <cellStyle name="Normal 2 2 4 4 2 3" xfId="14171"/>
    <cellStyle name="Normal 2 2 4 4 2 3 2" xfId="14172"/>
    <cellStyle name="Normal 2 2 4 4 2 3 2 2" xfId="14173"/>
    <cellStyle name="Normal 2 2 4 4 2 3 3" xfId="14174"/>
    <cellStyle name="Normal 2 2 4 4 2 3_Deal Price Analysis" xfId="14175"/>
    <cellStyle name="Normal 2 2 4 4 2 4" xfId="14176"/>
    <cellStyle name="Normal 2 2 4 4 2 4 2" xfId="14177"/>
    <cellStyle name="Normal 2 2 4 4 2 5" xfId="14178"/>
    <cellStyle name="Normal 2 2 4 4 2_Deal Price Analysis" xfId="14179"/>
    <cellStyle name="Normal 2 2 4 4 3" xfId="14180"/>
    <cellStyle name="Normal 2 2 4 4 3 2" xfId="14181"/>
    <cellStyle name="Normal 2 2 4 4 3 2 2" xfId="14182"/>
    <cellStyle name="Normal 2 2 4 4 3 3" xfId="14183"/>
    <cellStyle name="Normal 2 2 4 4 3_Deal Price Analysis" xfId="14184"/>
    <cellStyle name="Normal 2 2 4 4 4" xfId="14185"/>
    <cellStyle name="Normal 2 2 4 4 4 2" xfId="14186"/>
    <cellStyle name="Normal 2 2 4 4 4 2 2" xfId="14187"/>
    <cellStyle name="Normal 2 2 4 4 4 3" xfId="14188"/>
    <cellStyle name="Normal 2 2 4 4 4_Deal Price Analysis" xfId="14189"/>
    <cellStyle name="Normal 2 2 4 4 5" xfId="14190"/>
    <cellStyle name="Normal 2 2 4 4 5 2" xfId="14191"/>
    <cellStyle name="Normal 2 2 4 4 6" xfId="14192"/>
    <cellStyle name="Normal 2 2 4 4_Deal Price Analysis" xfId="14193"/>
    <cellStyle name="Normal 2 2 4 5" xfId="14194"/>
    <cellStyle name="Normal 2 2 4 5 2" xfId="14195"/>
    <cellStyle name="Normal 2 2 4 5 2 2" xfId="14196"/>
    <cellStyle name="Normal 2 2 4 5 2 2 2" xfId="14197"/>
    <cellStyle name="Normal 2 2 4 5 2 2 2 2" xfId="14198"/>
    <cellStyle name="Normal 2 2 4 5 2 2 3" xfId="14199"/>
    <cellStyle name="Normal 2 2 4 5 2 2_Deal Price Analysis" xfId="14200"/>
    <cellStyle name="Normal 2 2 4 5 2 3" xfId="14201"/>
    <cellStyle name="Normal 2 2 4 5 2 3 2" xfId="14202"/>
    <cellStyle name="Normal 2 2 4 5 2 3 2 2" xfId="14203"/>
    <cellStyle name="Normal 2 2 4 5 2 3 3" xfId="14204"/>
    <cellStyle name="Normal 2 2 4 5 2 3_Deal Price Analysis" xfId="14205"/>
    <cellStyle name="Normal 2 2 4 5 2 4" xfId="14206"/>
    <cellStyle name="Normal 2 2 4 5 2 4 2" xfId="14207"/>
    <cellStyle name="Normal 2 2 4 5 2 5" xfId="14208"/>
    <cellStyle name="Normal 2 2 4 5 2_Deal Price Analysis" xfId="14209"/>
    <cellStyle name="Normal 2 2 4 5 3" xfId="14210"/>
    <cellStyle name="Normal 2 2 4 5 3 2" xfId="14211"/>
    <cellStyle name="Normal 2 2 4 5 3 2 2" xfId="14212"/>
    <cellStyle name="Normal 2 2 4 5 3 3" xfId="14213"/>
    <cellStyle name="Normal 2 2 4 5 3_Deal Price Analysis" xfId="14214"/>
    <cellStyle name="Normal 2 2 4 5 4" xfId="14215"/>
    <cellStyle name="Normal 2 2 4 5 4 2" xfId="14216"/>
    <cellStyle name="Normal 2 2 4 5 4 2 2" xfId="14217"/>
    <cellStyle name="Normal 2 2 4 5 4 3" xfId="14218"/>
    <cellStyle name="Normal 2 2 4 5 4_Deal Price Analysis" xfId="14219"/>
    <cellStyle name="Normal 2 2 4 5 5" xfId="14220"/>
    <cellStyle name="Normal 2 2 4 5 5 2" xfId="14221"/>
    <cellStyle name="Normal 2 2 4 5 6" xfId="14222"/>
    <cellStyle name="Normal 2 2 4 5_Deal Price Analysis" xfId="14223"/>
    <cellStyle name="Normal 2 2 4 6" xfId="14224"/>
    <cellStyle name="Normal 2 2 4 6 2" xfId="14225"/>
    <cellStyle name="Normal 2 2 4 6 2 2" xfId="14226"/>
    <cellStyle name="Normal 2 2 4 6 2 2 2" xfId="14227"/>
    <cellStyle name="Normal 2 2 4 6 2 2 2 2" xfId="14228"/>
    <cellStyle name="Normal 2 2 4 6 2 2 3" xfId="14229"/>
    <cellStyle name="Normal 2 2 4 6 2 2_Deal Price Analysis" xfId="14230"/>
    <cellStyle name="Normal 2 2 4 6 2 3" xfId="14231"/>
    <cellStyle name="Normal 2 2 4 6 2 3 2" xfId="14232"/>
    <cellStyle name="Normal 2 2 4 6 2 3 2 2" xfId="14233"/>
    <cellStyle name="Normal 2 2 4 6 2 3 3" xfId="14234"/>
    <cellStyle name="Normal 2 2 4 6 2 3_Deal Price Analysis" xfId="14235"/>
    <cellStyle name="Normal 2 2 4 6 2 4" xfId="14236"/>
    <cellStyle name="Normal 2 2 4 6 2 4 2" xfId="14237"/>
    <cellStyle name="Normal 2 2 4 6 2 5" xfId="14238"/>
    <cellStyle name="Normal 2 2 4 6 2_Deal Price Analysis" xfId="14239"/>
    <cellStyle name="Normal 2 2 4 6 3" xfId="14240"/>
    <cellStyle name="Normal 2 2 4 6 3 2" xfId="14241"/>
    <cellStyle name="Normal 2 2 4 6 3 2 2" xfId="14242"/>
    <cellStyle name="Normal 2 2 4 6 3 3" xfId="14243"/>
    <cellStyle name="Normal 2 2 4 6 3_Deal Price Analysis" xfId="14244"/>
    <cellStyle name="Normal 2 2 4 6 4" xfId="14245"/>
    <cellStyle name="Normal 2 2 4 6 4 2" xfId="14246"/>
    <cellStyle name="Normal 2 2 4 6 4 2 2" xfId="14247"/>
    <cellStyle name="Normal 2 2 4 6 4 3" xfId="14248"/>
    <cellStyle name="Normal 2 2 4 6 4_Deal Price Analysis" xfId="14249"/>
    <cellStyle name="Normal 2 2 4 6 5" xfId="14250"/>
    <cellStyle name="Normal 2 2 4 6 5 2" xfId="14251"/>
    <cellStyle name="Normal 2 2 4 6 6" xfId="14252"/>
    <cellStyle name="Normal 2 2 4 6_Deal Price Analysis" xfId="14253"/>
    <cellStyle name="Normal 2 2 4 7" xfId="14254"/>
    <cellStyle name="Normal 2 2 4 8" xfId="14255"/>
    <cellStyle name="Normal 2 2 4 8 2" xfId="14256"/>
    <cellStyle name="Normal 2 2 4 8 2 2" xfId="14257"/>
    <cellStyle name="Normal 2 2 4 8 2 2 2" xfId="14258"/>
    <cellStyle name="Normal 2 2 4 8 2 3" xfId="14259"/>
    <cellStyle name="Normal 2 2 4 8 2_Deal Price Analysis" xfId="14260"/>
    <cellStyle name="Normal 2 2 4 8 3" xfId="14261"/>
    <cellStyle name="Normal 2 2 4 8 3 2" xfId="14262"/>
    <cellStyle name="Normal 2 2 4 8 3 2 2" xfId="14263"/>
    <cellStyle name="Normal 2 2 4 8 3 3" xfId="14264"/>
    <cellStyle name="Normal 2 2 4 8 3_Deal Price Analysis" xfId="14265"/>
    <cellStyle name="Normal 2 2 4 8 4" xfId="14266"/>
    <cellStyle name="Normal 2 2 4 8 4 2" xfId="14267"/>
    <cellStyle name="Normal 2 2 4 8 5" xfId="14268"/>
    <cellStyle name="Normal 2 2 4 8_Deal Price Analysis" xfId="14269"/>
    <cellStyle name="Normal 2 2 4 9" xfId="14270"/>
    <cellStyle name="Normal 2 2 4 9 2" xfId="14271"/>
    <cellStyle name="Normal 2 2 4 9 2 2" xfId="14272"/>
    <cellStyle name="Normal 2 2 4 9 3" xfId="14273"/>
    <cellStyle name="Normal 2 2 4 9_Deal Price Analysis" xfId="14274"/>
    <cellStyle name="Normal 2 2 4_Deal Price Analysis" xfId="14275"/>
    <cellStyle name="Normal 2 2 5" xfId="14276"/>
    <cellStyle name="Normal 2 2 5 10" xfId="14277"/>
    <cellStyle name="Normal 2 2 5 10 2" xfId="14278"/>
    <cellStyle name="Normal 2 2 5 11" xfId="14279"/>
    <cellStyle name="Normal 2 2 5 2" xfId="14280"/>
    <cellStyle name="Normal 2 2 5 2 2" xfId="14281"/>
    <cellStyle name="Normal 2 2 5 2 2 2" xfId="14282"/>
    <cellStyle name="Normal 2 2 5 2 2 2 2" xfId="14283"/>
    <cellStyle name="Normal 2 2 5 2 2 2 2 2" xfId="14284"/>
    <cellStyle name="Normal 2 2 5 2 2 2 2 2 2" xfId="14285"/>
    <cellStyle name="Normal 2 2 5 2 2 2 2 3" xfId="14286"/>
    <cellStyle name="Normal 2 2 5 2 2 2 2_Deal Price Analysis" xfId="14287"/>
    <cellStyle name="Normal 2 2 5 2 2 2 3" xfId="14288"/>
    <cellStyle name="Normal 2 2 5 2 2 2 3 2" xfId="14289"/>
    <cellStyle name="Normal 2 2 5 2 2 2 3 2 2" xfId="14290"/>
    <cellStyle name="Normal 2 2 5 2 2 2 3 3" xfId="14291"/>
    <cellStyle name="Normal 2 2 5 2 2 2 3_Deal Price Analysis" xfId="14292"/>
    <cellStyle name="Normal 2 2 5 2 2 2 4" xfId="14293"/>
    <cellStyle name="Normal 2 2 5 2 2 2 4 2" xfId="14294"/>
    <cellStyle name="Normal 2 2 5 2 2 2 5" xfId="14295"/>
    <cellStyle name="Normal 2 2 5 2 2 2_Deal Price Analysis" xfId="14296"/>
    <cellStyle name="Normal 2 2 5 2 2 3" xfId="14297"/>
    <cellStyle name="Normal 2 2 5 2 2 3 2" xfId="14298"/>
    <cellStyle name="Normal 2 2 5 2 2 3 2 2" xfId="14299"/>
    <cellStyle name="Normal 2 2 5 2 2 3 3" xfId="14300"/>
    <cellStyle name="Normal 2 2 5 2 2 3_Deal Price Analysis" xfId="14301"/>
    <cellStyle name="Normal 2 2 5 2 2 4" xfId="14302"/>
    <cellStyle name="Normal 2 2 5 2 2 4 2" xfId="14303"/>
    <cellStyle name="Normal 2 2 5 2 2 4 2 2" xfId="14304"/>
    <cellStyle name="Normal 2 2 5 2 2 4 3" xfId="14305"/>
    <cellStyle name="Normal 2 2 5 2 2 4_Deal Price Analysis" xfId="14306"/>
    <cellStyle name="Normal 2 2 5 2 2 5" xfId="14307"/>
    <cellStyle name="Normal 2 2 5 2 2 5 2" xfId="14308"/>
    <cellStyle name="Normal 2 2 5 2 2 6" xfId="14309"/>
    <cellStyle name="Normal 2 2 5 2 2_Deal Price Analysis" xfId="14310"/>
    <cellStyle name="Normal 2 2 5 2 3" xfId="14311"/>
    <cellStyle name="Normal 2 2 5 2 3 2" xfId="14312"/>
    <cellStyle name="Normal 2 2 5 2 3 2 2" xfId="14313"/>
    <cellStyle name="Normal 2 2 5 2 3 2 2 2" xfId="14314"/>
    <cellStyle name="Normal 2 2 5 2 3 2 2 2 2" xfId="14315"/>
    <cellStyle name="Normal 2 2 5 2 3 2 2 3" xfId="14316"/>
    <cellStyle name="Normal 2 2 5 2 3 2 2_Deal Price Analysis" xfId="14317"/>
    <cellStyle name="Normal 2 2 5 2 3 2 3" xfId="14318"/>
    <cellStyle name="Normal 2 2 5 2 3 2 3 2" xfId="14319"/>
    <cellStyle name="Normal 2 2 5 2 3 2 3 2 2" xfId="14320"/>
    <cellStyle name="Normal 2 2 5 2 3 2 3 3" xfId="14321"/>
    <cellStyle name="Normal 2 2 5 2 3 2 3_Deal Price Analysis" xfId="14322"/>
    <cellStyle name="Normal 2 2 5 2 3 2 4" xfId="14323"/>
    <cellStyle name="Normal 2 2 5 2 3 2 4 2" xfId="14324"/>
    <cellStyle name="Normal 2 2 5 2 3 2 5" xfId="14325"/>
    <cellStyle name="Normal 2 2 5 2 3 2_Deal Price Analysis" xfId="14326"/>
    <cellStyle name="Normal 2 2 5 2 3 3" xfId="14327"/>
    <cellStyle name="Normal 2 2 5 2 3 3 2" xfId="14328"/>
    <cellStyle name="Normal 2 2 5 2 3 3 2 2" xfId="14329"/>
    <cellStyle name="Normal 2 2 5 2 3 3 3" xfId="14330"/>
    <cellStyle name="Normal 2 2 5 2 3 3_Deal Price Analysis" xfId="14331"/>
    <cellStyle name="Normal 2 2 5 2 3 4" xfId="14332"/>
    <cellStyle name="Normal 2 2 5 2 3 4 2" xfId="14333"/>
    <cellStyle name="Normal 2 2 5 2 3 4 2 2" xfId="14334"/>
    <cellStyle name="Normal 2 2 5 2 3 4 3" xfId="14335"/>
    <cellStyle name="Normal 2 2 5 2 3 4_Deal Price Analysis" xfId="14336"/>
    <cellStyle name="Normal 2 2 5 2 3 5" xfId="14337"/>
    <cellStyle name="Normal 2 2 5 2 3 5 2" xfId="14338"/>
    <cellStyle name="Normal 2 2 5 2 3 6" xfId="14339"/>
    <cellStyle name="Normal 2 2 5 2 3_Deal Price Analysis" xfId="14340"/>
    <cellStyle name="Normal 2 2 5 2 4" xfId="14341"/>
    <cellStyle name="Normal 2 2 5 2 4 2" xfId="14342"/>
    <cellStyle name="Normal 2 2 5 2 4 2 2" xfId="14343"/>
    <cellStyle name="Normal 2 2 5 2 4 2 2 2" xfId="14344"/>
    <cellStyle name="Normal 2 2 5 2 4 2 3" xfId="14345"/>
    <cellStyle name="Normal 2 2 5 2 4 2_Deal Price Analysis" xfId="14346"/>
    <cellStyle name="Normal 2 2 5 2 4 3" xfId="14347"/>
    <cellStyle name="Normal 2 2 5 2 4 3 2" xfId="14348"/>
    <cellStyle name="Normal 2 2 5 2 4 3 2 2" xfId="14349"/>
    <cellStyle name="Normal 2 2 5 2 4 3 3" xfId="14350"/>
    <cellStyle name="Normal 2 2 5 2 4 3_Deal Price Analysis" xfId="14351"/>
    <cellStyle name="Normal 2 2 5 2 4 4" xfId="14352"/>
    <cellStyle name="Normal 2 2 5 2 4 4 2" xfId="14353"/>
    <cellStyle name="Normal 2 2 5 2 4 5" xfId="14354"/>
    <cellStyle name="Normal 2 2 5 2 4_Deal Price Analysis" xfId="14355"/>
    <cellStyle name="Normal 2 2 5 2 5" xfId="14356"/>
    <cellStyle name="Normal 2 2 5 2 5 2" xfId="14357"/>
    <cellStyle name="Normal 2 2 5 2 5 2 2" xfId="14358"/>
    <cellStyle name="Normal 2 2 5 2 5 3" xfId="14359"/>
    <cellStyle name="Normal 2 2 5 2 5_Deal Price Analysis" xfId="14360"/>
    <cellStyle name="Normal 2 2 5 2 6" xfId="14361"/>
    <cellStyle name="Normal 2 2 5 2 6 2" xfId="14362"/>
    <cellStyle name="Normal 2 2 5 2 6 2 2" xfId="14363"/>
    <cellStyle name="Normal 2 2 5 2 6 3" xfId="14364"/>
    <cellStyle name="Normal 2 2 5 2 6_Deal Price Analysis" xfId="14365"/>
    <cellStyle name="Normal 2 2 5 2 7" xfId="14366"/>
    <cellStyle name="Normal 2 2 5 2 7 2" xfId="14367"/>
    <cellStyle name="Normal 2 2 5 2 8" xfId="14368"/>
    <cellStyle name="Normal 2 2 5 2_Deal Price Analysis" xfId="14369"/>
    <cellStyle name="Normal 2 2 5 3" xfId="14370"/>
    <cellStyle name="Normal 2 2 5 3 2" xfId="14371"/>
    <cellStyle name="Normal 2 2 5 3 2 2" xfId="14372"/>
    <cellStyle name="Normal 2 2 5 3 2 2 2" xfId="14373"/>
    <cellStyle name="Normal 2 2 5 3 2 2 2 2" xfId="14374"/>
    <cellStyle name="Normal 2 2 5 3 2 2 2 2 2" xfId="14375"/>
    <cellStyle name="Normal 2 2 5 3 2 2 2 3" xfId="14376"/>
    <cellStyle name="Normal 2 2 5 3 2 2 2_Deal Price Analysis" xfId="14377"/>
    <cellStyle name="Normal 2 2 5 3 2 2 3" xfId="14378"/>
    <cellStyle name="Normal 2 2 5 3 2 2 3 2" xfId="14379"/>
    <cellStyle name="Normal 2 2 5 3 2 2 3 2 2" xfId="14380"/>
    <cellStyle name="Normal 2 2 5 3 2 2 3 3" xfId="14381"/>
    <cellStyle name="Normal 2 2 5 3 2 2 3_Deal Price Analysis" xfId="14382"/>
    <cellStyle name="Normal 2 2 5 3 2 2 4" xfId="14383"/>
    <cellStyle name="Normal 2 2 5 3 2 2 4 2" xfId="14384"/>
    <cellStyle name="Normal 2 2 5 3 2 2 5" xfId="14385"/>
    <cellStyle name="Normal 2 2 5 3 2 2_Deal Price Analysis" xfId="14386"/>
    <cellStyle name="Normal 2 2 5 3 2 3" xfId="14387"/>
    <cellStyle name="Normal 2 2 5 3 2 3 2" xfId="14388"/>
    <cellStyle name="Normal 2 2 5 3 2 3 2 2" xfId="14389"/>
    <cellStyle name="Normal 2 2 5 3 2 3 3" xfId="14390"/>
    <cellStyle name="Normal 2 2 5 3 2 3_Deal Price Analysis" xfId="14391"/>
    <cellStyle name="Normal 2 2 5 3 2 4" xfId="14392"/>
    <cellStyle name="Normal 2 2 5 3 2 4 2" xfId="14393"/>
    <cellStyle name="Normal 2 2 5 3 2 4 2 2" xfId="14394"/>
    <cellStyle name="Normal 2 2 5 3 2 4 3" xfId="14395"/>
    <cellStyle name="Normal 2 2 5 3 2 4_Deal Price Analysis" xfId="14396"/>
    <cellStyle name="Normal 2 2 5 3 2 5" xfId="14397"/>
    <cellStyle name="Normal 2 2 5 3 2 5 2" xfId="14398"/>
    <cellStyle name="Normal 2 2 5 3 2 6" xfId="14399"/>
    <cellStyle name="Normal 2 2 5 3 2_Deal Price Analysis" xfId="14400"/>
    <cellStyle name="Normal 2 2 5 3 3" xfId="14401"/>
    <cellStyle name="Normal 2 2 5 3 3 2" xfId="14402"/>
    <cellStyle name="Normal 2 2 5 3 3 2 2" xfId="14403"/>
    <cellStyle name="Normal 2 2 5 3 3 2 2 2" xfId="14404"/>
    <cellStyle name="Normal 2 2 5 3 3 2 2 2 2" xfId="14405"/>
    <cellStyle name="Normal 2 2 5 3 3 2 2 3" xfId="14406"/>
    <cellStyle name="Normal 2 2 5 3 3 2 2_Deal Price Analysis" xfId="14407"/>
    <cellStyle name="Normal 2 2 5 3 3 2 3" xfId="14408"/>
    <cellStyle name="Normal 2 2 5 3 3 2 3 2" xfId="14409"/>
    <cellStyle name="Normal 2 2 5 3 3 2 3 2 2" xfId="14410"/>
    <cellStyle name="Normal 2 2 5 3 3 2 3 3" xfId="14411"/>
    <cellStyle name="Normal 2 2 5 3 3 2 3_Deal Price Analysis" xfId="14412"/>
    <cellStyle name="Normal 2 2 5 3 3 2 4" xfId="14413"/>
    <cellStyle name="Normal 2 2 5 3 3 2 4 2" xfId="14414"/>
    <cellStyle name="Normal 2 2 5 3 3 2 5" xfId="14415"/>
    <cellStyle name="Normal 2 2 5 3 3 2_Deal Price Analysis" xfId="14416"/>
    <cellStyle name="Normal 2 2 5 3 3 3" xfId="14417"/>
    <cellStyle name="Normal 2 2 5 3 3 3 2" xfId="14418"/>
    <cellStyle name="Normal 2 2 5 3 3 3 2 2" xfId="14419"/>
    <cellStyle name="Normal 2 2 5 3 3 3 3" xfId="14420"/>
    <cellStyle name="Normal 2 2 5 3 3 3_Deal Price Analysis" xfId="14421"/>
    <cellStyle name="Normal 2 2 5 3 3 4" xfId="14422"/>
    <cellStyle name="Normal 2 2 5 3 3 4 2" xfId="14423"/>
    <cellStyle name="Normal 2 2 5 3 3 4 2 2" xfId="14424"/>
    <cellStyle name="Normal 2 2 5 3 3 4 3" xfId="14425"/>
    <cellStyle name="Normal 2 2 5 3 3 4_Deal Price Analysis" xfId="14426"/>
    <cellStyle name="Normal 2 2 5 3 3 5" xfId="14427"/>
    <cellStyle name="Normal 2 2 5 3 3 5 2" xfId="14428"/>
    <cellStyle name="Normal 2 2 5 3 3 6" xfId="14429"/>
    <cellStyle name="Normal 2 2 5 3 3_Deal Price Analysis" xfId="14430"/>
    <cellStyle name="Normal 2 2 5 3_Deal Price Analysis" xfId="14431"/>
    <cellStyle name="Normal 2 2 5 4" xfId="14432"/>
    <cellStyle name="Normal 2 2 5 4 2" xfId="14433"/>
    <cellStyle name="Normal 2 2 5 4 2 2" xfId="14434"/>
    <cellStyle name="Normal 2 2 5 4 2 2 2" xfId="14435"/>
    <cellStyle name="Normal 2 2 5 4 2 2 2 2" xfId="14436"/>
    <cellStyle name="Normal 2 2 5 4 2 2 3" xfId="14437"/>
    <cellStyle name="Normal 2 2 5 4 2 2_Deal Price Analysis" xfId="14438"/>
    <cellStyle name="Normal 2 2 5 4 2 3" xfId="14439"/>
    <cellStyle name="Normal 2 2 5 4 2 3 2" xfId="14440"/>
    <cellStyle name="Normal 2 2 5 4 2 3 2 2" xfId="14441"/>
    <cellStyle name="Normal 2 2 5 4 2 3 3" xfId="14442"/>
    <cellStyle name="Normal 2 2 5 4 2 3_Deal Price Analysis" xfId="14443"/>
    <cellStyle name="Normal 2 2 5 4 2 4" xfId="14444"/>
    <cellStyle name="Normal 2 2 5 4 2 4 2" xfId="14445"/>
    <cellStyle name="Normal 2 2 5 4 2 5" xfId="14446"/>
    <cellStyle name="Normal 2 2 5 4 2_Deal Price Analysis" xfId="14447"/>
    <cellStyle name="Normal 2 2 5 4 3" xfId="14448"/>
    <cellStyle name="Normal 2 2 5 4 3 2" xfId="14449"/>
    <cellStyle name="Normal 2 2 5 4 3 2 2" xfId="14450"/>
    <cellStyle name="Normal 2 2 5 4 3 3" xfId="14451"/>
    <cellStyle name="Normal 2 2 5 4 3_Deal Price Analysis" xfId="14452"/>
    <cellStyle name="Normal 2 2 5 4 4" xfId="14453"/>
    <cellStyle name="Normal 2 2 5 4 4 2" xfId="14454"/>
    <cellStyle name="Normal 2 2 5 4 4 2 2" xfId="14455"/>
    <cellStyle name="Normal 2 2 5 4 4 3" xfId="14456"/>
    <cellStyle name="Normal 2 2 5 4 4_Deal Price Analysis" xfId="14457"/>
    <cellStyle name="Normal 2 2 5 4 5" xfId="14458"/>
    <cellStyle name="Normal 2 2 5 4 5 2" xfId="14459"/>
    <cellStyle name="Normal 2 2 5 4 6" xfId="14460"/>
    <cellStyle name="Normal 2 2 5 4_Deal Price Analysis" xfId="14461"/>
    <cellStyle name="Normal 2 2 5 5" xfId="14462"/>
    <cellStyle name="Normal 2 2 5 5 2" xfId="14463"/>
    <cellStyle name="Normal 2 2 5 5 2 2" xfId="14464"/>
    <cellStyle name="Normal 2 2 5 5 2 2 2" xfId="14465"/>
    <cellStyle name="Normal 2 2 5 5 2 2 2 2" xfId="14466"/>
    <cellStyle name="Normal 2 2 5 5 2 2 3" xfId="14467"/>
    <cellStyle name="Normal 2 2 5 5 2 2_Deal Price Analysis" xfId="14468"/>
    <cellStyle name="Normal 2 2 5 5 2 3" xfId="14469"/>
    <cellStyle name="Normal 2 2 5 5 2 3 2" xfId="14470"/>
    <cellStyle name="Normal 2 2 5 5 2 3 2 2" xfId="14471"/>
    <cellStyle name="Normal 2 2 5 5 2 3 3" xfId="14472"/>
    <cellStyle name="Normal 2 2 5 5 2 3_Deal Price Analysis" xfId="14473"/>
    <cellStyle name="Normal 2 2 5 5 2 4" xfId="14474"/>
    <cellStyle name="Normal 2 2 5 5 2 4 2" xfId="14475"/>
    <cellStyle name="Normal 2 2 5 5 2 5" xfId="14476"/>
    <cellStyle name="Normal 2 2 5 5 2_Deal Price Analysis" xfId="14477"/>
    <cellStyle name="Normal 2 2 5 5 3" xfId="14478"/>
    <cellStyle name="Normal 2 2 5 5 3 2" xfId="14479"/>
    <cellStyle name="Normal 2 2 5 5 3 2 2" xfId="14480"/>
    <cellStyle name="Normal 2 2 5 5 3 3" xfId="14481"/>
    <cellStyle name="Normal 2 2 5 5 3_Deal Price Analysis" xfId="14482"/>
    <cellStyle name="Normal 2 2 5 5 4" xfId="14483"/>
    <cellStyle name="Normal 2 2 5 5 4 2" xfId="14484"/>
    <cellStyle name="Normal 2 2 5 5 4 2 2" xfId="14485"/>
    <cellStyle name="Normal 2 2 5 5 4 3" xfId="14486"/>
    <cellStyle name="Normal 2 2 5 5 4_Deal Price Analysis" xfId="14487"/>
    <cellStyle name="Normal 2 2 5 5 5" xfId="14488"/>
    <cellStyle name="Normal 2 2 5 5 5 2" xfId="14489"/>
    <cellStyle name="Normal 2 2 5 5 6" xfId="14490"/>
    <cellStyle name="Normal 2 2 5 5_Deal Price Analysis" xfId="14491"/>
    <cellStyle name="Normal 2 2 5 6" xfId="14492"/>
    <cellStyle name="Normal 2 2 5 7" xfId="14493"/>
    <cellStyle name="Normal 2 2 5 7 2" xfId="14494"/>
    <cellStyle name="Normal 2 2 5 7 2 2" xfId="14495"/>
    <cellStyle name="Normal 2 2 5 7 2 2 2" xfId="14496"/>
    <cellStyle name="Normal 2 2 5 7 2 3" xfId="14497"/>
    <cellStyle name="Normal 2 2 5 7 2_Deal Price Analysis" xfId="14498"/>
    <cellStyle name="Normal 2 2 5 7 3" xfId="14499"/>
    <cellStyle name="Normal 2 2 5 7 3 2" xfId="14500"/>
    <cellStyle name="Normal 2 2 5 7 3 2 2" xfId="14501"/>
    <cellStyle name="Normal 2 2 5 7 3 3" xfId="14502"/>
    <cellStyle name="Normal 2 2 5 7 3_Deal Price Analysis" xfId="14503"/>
    <cellStyle name="Normal 2 2 5 7 4" xfId="14504"/>
    <cellStyle name="Normal 2 2 5 7 4 2" xfId="14505"/>
    <cellStyle name="Normal 2 2 5 7 5" xfId="14506"/>
    <cellStyle name="Normal 2 2 5 7_Deal Price Analysis" xfId="14507"/>
    <cellStyle name="Normal 2 2 5 8" xfId="14508"/>
    <cellStyle name="Normal 2 2 5 8 2" xfId="14509"/>
    <cellStyle name="Normal 2 2 5 8 2 2" xfId="14510"/>
    <cellStyle name="Normal 2 2 5 8 3" xfId="14511"/>
    <cellStyle name="Normal 2 2 5 8_Deal Price Analysis" xfId="14512"/>
    <cellStyle name="Normal 2 2 5 9" xfId="14513"/>
    <cellStyle name="Normal 2 2 5 9 2" xfId="14514"/>
    <cellStyle name="Normal 2 2 5 9 2 2" xfId="14515"/>
    <cellStyle name="Normal 2 2 5 9 3" xfId="14516"/>
    <cellStyle name="Normal 2 2 5 9_Deal Price Analysis" xfId="14517"/>
    <cellStyle name="Normal 2 2 5_Deal Price Analysis" xfId="14518"/>
    <cellStyle name="Normal 2 2 6" xfId="14519"/>
    <cellStyle name="Normal 2 2 6 10" xfId="14520"/>
    <cellStyle name="Normal 2 2 6 10 2" xfId="14521"/>
    <cellStyle name="Normal 2 2 6 11" xfId="14522"/>
    <cellStyle name="Normal 2 2 6 2" xfId="14523"/>
    <cellStyle name="Normal 2 2 6 2 2" xfId="14524"/>
    <cellStyle name="Normal 2 2 6 2 2 2" xfId="14525"/>
    <cellStyle name="Normal 2 2 6 2 2 2 2" xfId="14526"/>
    <cellStyle name="Normal 2 2 6 2 2 2 2 2" xfId="14527"/>
    <cellStyle name="Normal 2 2 6 2 2 2 2 2 2" xfId="14528"/>
    <cellStyle name="Normal 2 2 6 2 2 2 2 3" xfId="14529"/>
    <cellStyle name="Normal 2 2 6 2 2 2 2_Deal Price Analysis" xfId="14530"/>
    <cellStyle name="Normal 2 2 6 2 2 2 3" xfId="14531"/>
    <cellStyle name="Normal 2 2 6 2 2 2 3 2" xfId="14532"/>
    <cellStyle name="Normal 2 2 6 2 2 2 3 2 2" xfId="14533"/>
    <cellStyle name="Normal 2 2 6 2 2 2 3 3" xfId="14534"/>
    <cellStyle name="Normal 2 2 6 2 2 2 3_Deal Price Analysis" xfId="14535"/>
    <cellStyle name="Normal 2 2 6 2 2 2 4" xfId="14536"/>
    <cellStyle name="Normal 2 2 6 2 2 2 4 2" xfId="14537"/>
    <cellStyle name="Normal 2 2 6 2 2 2 5" xfId="14538"/>
    <cellStyle name="Normal 2 2 6 2 2 2_Deal Price Analysis" xfId="14539"/>
    <cellStyle name="Normal 2 2 6 2 2 3" xfId="14540"/>
    <cellStyle name="Normal 2 2 6 2 2 3 2" xfId="14541"/>
    <cellStyle name="Normal 2 2 6 2 2 3 2 2" xfId="14542"/>
    <cellStyle name="Normal 2 2 6 2 2 3 3" xfId="14543"/>
    <cellStyle name="Normal 2 2 6 2 2 3_Deal Price Analysis" xfId="14544"/>
    <cellStyle name="Normal 2 2 6 2 2 4" xfId="14545"/>
    <cellStyle name="Normal 2 2 6 2 2 4 2" xfId="14546"/>
    <cellStyle name="Normal 2 2 6 2 2 4 2 2" xfId="14547"/>
    <cellStyle name="Normal 2 2 6 2 2 4 3" xfId="14548"/>
    <cellStyle name="Normal 2 2 6 2 2 4_Deal Price Analysis" xfId="14549"/>
    <cellStyle name="Normal 2 2 6 2 2 5" xfId="14550"/>
    <cellStyle name="Normal 2 2 6 2 2 5 2" xfId="14551"/>
    <cellStyle name="Normal 2 2 6 2 2 6" xfId="14552"/>
    <cellStyle name="Normal 2 2 6 2 2_Deal Price Analysis" xfId="14553"/>
    <cellStyle name="Normal 2 2 6 2 3" xfId="14554"/>
    <cellStyle name="Normal 2 2 6 2 3 2" xfId="14555"/>
    <cellStyle name="Normal 2 2 6 2 3 2 2" xfId="14556"/>
    <cellStyle name="Normal 2 2 6 2 3 2 2 2" xfId="14557"/>
    <cellStyle name="Normal 2 2 6 2 3 2 2 2 2" xfId="14558"/>
    <cellStyle name="Normal 2 2 6 2 3 2 2 3" xfId="14559"/>
    <cellStyle name="Normal 2 2 6 2 3 2 2_Deal Price Analysis" xfId="14560"/>
    <cellStyle name="Normal 2 2 6 2 3 2 3" xfId="14561"/>
    <cellStyle name="Normal 2 2 6 2 3 2 3 2" xfId="14562"/>
    <cellStyle name="Normal 2 2 6 2 3 2 3 2 2" xfId="14563"/>
    <cellStyle name="Normal 2 2 6 2 3 2 3 3" xfId="14564"/>
    <cellStyle name="Normal 2 2 6 2 3 2 3_Deal Price Analysis" xfId="14565"/>
    <cellStyle name="Normal 2 2 6 2 3 2 4" xfId="14566"/>
    <cellStyle name="Normal 2 2 6 2 3 2 4 2" xfId="14567"/>
    <cellStyle name="Normal 2 2 6 2 3 2 5" xfId="14568"/>
    <cellStyle name="Normal 2 2 6 2 3 2_Deal Price Analysis" xfId="14569"/>
    <cellStyle name="Normal 2 2 6 2 3 3" xfId="14570"/>
    <cellStyle name="Normal 2 2 6 2 3 3 2" xfId="14571"/>
    <cellStyle name="Normal 2 2 6 2 3 3 2 2" xfId="14572"/>
    <cellStyle name="Normal 2 2 6 2 3 3 3" xfId="14573"/>
    <cellStyle name="Normal 2 2 6 2 3 3_Deal Price Analysis" xfId="14574"/>
    <cellStyle name="Normal 2 2 6 2 3 4" xfId="14575"/>
    <cellStyle name="Normal 2 2 6 2 3 4 2" xfId="14576"/>
    <cellStyle name="Normal 2 2 6 2 3 4 2 2" xfId="14577"/>
    <cellStyle name="Normal 2 2 6 2 3 4 3" xfId="14578"/>
    <cellStyle name="Normal 2 2 6 2 3 4_Deal Price Analysis" xfId="14579"/>
    <cellStyle name="Normal 2 2 6 2 3 5" xfId="14580"/>
    <cellStyle name="Normal 2 2 6 2 3 5 2" xfId="14581"/>
    <cellStyle name="Normal 2 2 6 2 3 6" xfId="14582"/>
    <cellStyle name="Normal 2 2 6 2 3_Deal Price Analysis" xfId="14583"/>
    <cellStyle name="Normal 2 2 6 2 4" xfId="14584"/>
    <cellStyle name="Normal 2 2 6 2 4 2" xfId="14585"/>
    <cellStyle name="Normal 2 2 6 2 4 2 2" xfId="14586"/>
    <cellStyle name="Normal 2 2 6 2 4 2 2 2" xfId="14587"/>
    <cellStyle name="Normal 2 2 6 2 4 2 3" xfId="14588"/>
    <cellStyle name="Normal 2 2 6 2 4 2_Deal Price Analysis" xfId="14589"/>
    <cellStyle name="Normal 2 2 6 2 4 3" xfId="14590"/>
    <cellStyle name="Normal 2 2 6 2 4 3 2" xfId="14591"/>
    <cellStyle name="Normal 2 2 6 2 4 3 2 2" xfId="14592"/>
    <cellStyle name="Normal 2 2 6 2 4 3 3" xfId="14593"/>
    <cellStyle name="Normal 2 2 6 2 4 3_Deal Price Analysis" xfId="14594"/>
    <cellStyle name="Normal 2 2 6 2 4 4" xfId="14595"/>
    <cellStyle name="Normal 2 2 6 2 4 4 2" xfId="14596"/>
    <cellStyle name="Normal 2 2 6 2 4 5" xfId="14597"/>
    <cellStyle name="Normal 2 2 6 2 4_Deal Price Analysis" xfId="14598"/>
    <cellStyle name="Normal 2 2 6 2 5" xfId="14599"/>
    <cellStyle name="Normal 2 2 6 2 5 2" xfId="14600"/>
    <cellStyle name="Normal 2 2 6 2 5 2 2" xfId="14601"/>
    <cellStyle name="Normal 2 2 6 2 5 3" xfId="14602"/>
    <cellStyle name="Normal 2 2 6 2 5_Deal Price Analysis" xfId="14603"/>
    <cellStyle name="Normal 2 2 6 2 6" xfId="14604"/>
    <cellStyle name="Normal 2 2 6 2 6 2" xfId="14605"/>
    <cellStyle name="Normal 2 2 6 2 6 2 2" xfId="14606"/>
    <cellStyle name="Normal 2 2 6 2 6 3" xfId="14607"/>
    <cellStyle name="Normal 2 2 6 2 6_Deal Price Analysis" xfId="14608"/>
    <cellStyle name="Normal 2 2 6 2 7" xfId="14609"/>
    <cellStyle name="Normal 2 2 6 2 7 2" xfId="14610"/>
    <cellStyle name="Normal 2 2 6 2 8" xfId="14611"/>
    <cellStyle name="Normal 2 2 6 2_Deal Price Analysis" xfId="14612"/>
    <cellStyle name="Normal 2 2 6 3" xfId="14613"/>
    <cellStyle name="Normal 2 2 6 3 2" xfId="14614"/>
    <cellStyle name="Normal 2 2 6 3 2 2" xfId="14615"/>
    <cellStyle name="Normal 2 2 6 3 2 2 2" xfId="14616"/>
    <cellStyle name="Normal 2 2 6 3 2 2 2 2" xfId="14617"/>
    <cellStyle name="Normal 2 2 6 3 2 2 2 2 2" xfId="14618"/>
    <cellStyle name="Normal 2 2 6 3 2 2 2 3" xfId="14619"/>
    <cellStyle name="Normal 2 2 6 3 2 2 2_Deal Price Analysis" xfId="14620"/>
    <cellStyle name="Normal 2 2 6 3 2 2 3" xfId="14621"/>
    <cellStyle name="Normal 2 2 6 3 2 2 3 2" xfId="14622"/>
    <cellStyle name="Normal 2 2 6 3 2 2 3 2 2" xfId="14623"/>
    <cellStyle name="Normal 2 2 6 3 2 2 3 3" xfId="14624"/>
    <cellStyle name="Normal 2 2 6 3 2 2 3_Deal Price Analysis" xfId="14625"/>
    <cellStyle name="Normal 2 2 6 3 2 2 4" xfId="14626"/>
    <cellStyle name="Normal 2 2 6 3 2 2 4 2" xfId="14627"/>
    <cellStyle name="Normal 2 2 6 3 2 2 5" xfId="14628"/>
    <cellStyle name="Normal 2 2 6 3 2 2_Deal Price Analysis" xfId="14629"/>
    <cellStyle name="Normal 2 2 6 3 2 3" xfId="14630"/>
    <cellStyle name="Normal 2 2 6 3 2 3 2" xfId="14631"/>
    <cellStyle name="Normal 2 2 6 3 2 3 2 2" xfId="14632"/>
    <cellStyle name="Normal 2 2 6 3 2 3 3" xfId="14633"/>
    <cellStyle name="Normal 2 2 6 3 2 3_Deal Price Analysis" xfId="14634"/>
    <cellStyle name="Normal 2 2 6 3 2 4" xfId="14635"/>
    <cellStyle name="Normal 2 2 6 3 2 4 2" xfId="14636"/>
    <cellStyle name="Normal 2 2 6 3 2 4 2 2" xfId="14637"/>
    <cellStyle name="Normal 2 2 6 3 2 4 3" xfId="14638"/>
    <cellStyle name="Normal 2 2 6 3 2 4_Deal Price Analysis" xfId="14639"/>
    <cellStyle name="Normal 2 2 6 3 2 5" xfId="14640"/>
    <cellStyle name="Normal 2 2 6 3 2 5 2" xfId="14641"/>
    <cellStyle name="Normal 2 2 6 3 2 6" xfId="14642"/>
    <cellStyle name="Normal 2 2 6 3 2_Deal Price Analysis" xfId="14643"/>
    <cellStyle name="Normal 2 2 6 3 3" xfId="14644"/>
    <cellStyle name="Normal 2 2 6 3 3 2" xfId="14645"/>
    <cellStyle name="Normal 2 2 6 3 3 2 2" xfId="14646"/>
    <cellStyle name="Normal 2 2 6 3 3 2 2 2" xfId="14647"/>
    <cellStyle name="Normal 2 2 6 3 3 2 2 2 2" xfId="14648"/>
    <cellStyle name="Normal 2 2 6 3 3 2 2 3" xfId="14649"/>
    <cellStyle name="Normal 2 2 6 3 3 2 2_Deal Price Analysis" xfId="14650"/>
    <cellStyle name="Normal 2 2 6 3 3 2 3" xfId="14651"/>
    <cellStyle name="Normal 2 2 6 3 3 2 3 2" xfId="14652"/>
    <cellStyle name="Normal 2 2 6 3 3 2 3 2 2" xfId="14653"/>
    <cellStyle name="Normal 2 2 6 3 3 2 3 3" xfId="14654"/>
    <cellStyle name="Normal 2 2 6 3 3 2 3_Deal Price Analysis" xfId="14655"/>
    <cellStyle name="Normal 2 2 6 3 3 2 4" xfId="14656"/>
    <cellStyle name="Normal 2 2 6 3 3 2 4 2" xfId="14657"/>
    <cellStyle name="Normal 2 2 6 3 3 2 5" xfId="14658"/>
    <cellStyle name="Normal 2 2 6 3 3 2_Deal Price Analysis" xfId="14659"/>
    <cellStyle name="Normal 2 2 6 3 3 3" xfId="14660"/>
    <cellStyle name="Normal 2 2 6 3 3 3 2" xfId="14661"/>
    <cellStyle name="Normal 2 2 6 3 3 3 2 2" xfId="14662"/>
    <cellStyle name="Normal 2 2 6 3 3 3 3" xfId="14663"/>
    <cellStyle name="Normal 2 2 6 3 3 3_Deal Price Analysis" xfId="14664"/>
    <cellStyle name="Normal 2 2 6 3 3 4" xfId="14665"/>
    <cellStyle name="Normal 2 2 6 3 3 4 2" xfId="14666"/>
    <cellStyle name="Normal 2 2 6 3 3 4 2 2" xfId="14667"/>
    <cellStyle name="Normal 2 2 6 3 3 4 3" xfId="14668"/>
    <cellStyle name="Normal 2 2 6 3 3 4_Deal Price Analysis" xfId="14669"/>
    <cellStyle name="Normal 2 2 6 3 3 5" xfId="14670"/>
    <cellStyle name="Normal 2 2 6 3 3 5 2" xfId="14671"/>
    <cellStyle name="Normal 2 2 6 3 3 6" xfId="14672"/>
    <cellStyle name="Normal 2 2 6 3 3_Deal Price Analysis" xfId="14673"/>
    <cellStyle name="Normal 2 2 6 3_Deal Price Analysis" xfId="14674"/>
    <cellStyle name="Normal 2 2 6 4" xfId="14675"/>
    <cellStyle name="Normal 2 2 6 4 2" xfId="14676"/>
    <cellStyle name="Normal 2 2 6 4 2 2" xfId="14677"/>
    <cellStyle name="Normal 2 2 6 4 2 2 2" xfId="14678"/>
    <cellStyle name="Normal 2 2 6 4 2 2 2 2" xfId="14679"/>
    <cellStyle name="Normal 2 2 6 4 2 2 3" xfId="14680"/>
    <cellStyle name="Normal 2 2 6 4 2 2_Deal Price Analysis" xfId="14681"/>
    <cellStyle name="Normal 2 2 6 4 2 3" xfId="14682"/>
    <cellStyle name="Normal 2 2 6 4 2 3 2" xfId="14683"/>
    <cellStyle name="Normal 2 2 6 4 2 3 2 2" xfId="14684"/>
    <cellStyle name="Normal 2 2 6 4 2 3 3" xfId="14685"/>
    <cellStyle name="Normal 2 2 6 4 2 3_Deal Price Analysis" xfId="14686"/>
    <cellStyle name="Normal 2 2 6 4 2 4" xfId="14687"/>
    <cellStyle name="Normal 2 2 6 4 2 4 2" xfId="14688"/>
    <cellStyle name="Normal 2 2 6 4 2 5" xfId="14689"/>
    <cellStyle name="Normal 2 2 6 4 2_Deal Price Analysis" xfId="14690"/>
    <cellStyle name="Normal 2 2 6 4 3" xfId="14691"/>
    <cellStyle name="Normal 2 2 6 4 3 2" xfId="14692"/>
    <cellStyle name="Normal 2 2 6 4 3 2 2" xfId="14693"/>
    <cellStyle name="Normal 2 2 6 4 3 3" xfId="14694"/>
    <cellStyle name="Normal 2 2 6 4 3_Deal Price Analysis" xfId="14695"/>
    <cellStyle name="Normal 2 2 6 4 4" xfId="14696"/>
    <cellStyle name="Normal 2 2 6 4 4 2" xfId="14697"/>
    <cellStyle name="Normal 2 2 6 4 4 2 2" xfId="14698"/>
    <cellStyle name="Normal 2 2 6 4 4 3" xfId="14699"/>
    <cellStyle name="Normal 2 2 6 4 4_Deal Price Analysis" xfId="14700"/>
    <cellStyle name="Normal 2 2 6 4 5" xfId="14701"/>
    <cellStyle name="Normal 2 2 6 4 5 2" xfId="14702"/>
    <cellStyle name="Normal 2 2 6 4 6" xfId="14703"/>
    <cellStyle name="Normal 2 2 6 4_Deal Price Analysis" xfId="14704"/>
    <cellStyle name="Normal 2 2 6 5" xfId="14705"/>
    <cellStyle name="Normal 2 2 6 5 2" xfId="14706"/>
    <cellStyle name="Normal 2 2 6 5 2 2" xfId="14707"/>
    <cellStyle name="Normal 2 2 6 5 2 2 2" xfId="14708"/>
    <cellStyle name="Normal 2 2 6 5 2 2 2 2" xfId="14709"/>
    <cellStyle name="Normal 2 2 6 5 2 2 3" xfId="14710"/>
    <cellStyle name="Normal 2 2 6 5 2 2_Deal Price Analysis" xfId="14711"/>
    <cellStyle name="Normal 2 2 6 5 2 3" xfId="14712"/>
    <cellStyle name="Normal 2 2 6 5 2 3 2" xfId="14713"/>
    <cellStyle name="Normal 2 2 6 5 2 3 2 2" xfId="14714"/>
    <cellStyle name="Normal 2 2 6 5 2 3 3" xfId="14715"/>
    <cellStyle name="Normal 2 2 6 5 2 3_Deal Price Analysis" xfId="14716"/>
    <cellStyle name="Normal 2 2 6 5 2 4" xfId="14717"/>
    <cellStyle name="Normal 2 2 6 5 2 4 2" xfId="14718"/>
    <cellStyle name="Normal 2 2 6 5 2 5" xfId="14719"/>
    <cellStyle name="Normal 2 2 6 5 2_Deal Price Analysis" xfId="14720"/>
    <cellStyle name="Normal 2 2 6 5 3" xfId="14721"/>
    <cellStyle name="Normal 2 2 6 5 3 2" xfId="14722"/>
    <cellStyle name="Normal 2 2 6 5 3 2 2" xfId="14723"/>
    <cellStyle name="Normal 2 2 6 5 3 3" xfId="14724"/>
    <cellStyle name="Normal 2 2 6 5 3_Deal Price Analysis" xfId="14725"/>
    <cellStyle name="Normal 2 2 6 5 4" xfId="14726"/>
    <cellStyle name="Normal 2 2 6 5 4 2" xfId="14727"/>
    <cellStyle name="Normal 2 2 6 5 4 2 2" xfId="14728"/>
    <cellStyle name="Normal 2 2 6 5 4 3" xfId="14729"/>
    <cellStyle name="Normal 2 2 6 5 4_Deal Price Analysis" xfId="14730"/>
    <cellStyle name="Normal 2 2 6 5 5" xfId="14731"/>
    <cellStyle name="Normal 2 2 6 5 5 2" xfId="14732"/>
    <cellStyle name="Normal 2 2 6 5 6" xfId="14733"/>
    <cellStyle name="Normal 2 2 6 5_Deal Price Analysis" xfId="14734"/>
    <cellStyle name="Normal 2 2 6 6" xfId="14735"/>
    <cellStyle name="Normal 2 2 6 7" xfId="14736"/>
    <cellStyle name="Normal 2 2 6 7 2" xfId="14737"/>
    <cellStyle name="Normal 2 2 6 7 2 2" xfId="14738"/>
    <cellStyle name="Normal 2 2 6 7 2 2 2" xfId="14739"/>
    <cellStyle name="Normal 2 2 6 7 2 3" xfId="14740"/>
    <cellStyle name="Normal 2 2 6 7 2_Deal Price Analysis" xfId="14741"/>
    <cellStyle name="Normal 2 2 6 7 3" xfId="14742"/>
    <cellStyle name="Normal 2 2 6 7 3 2" xfId="14743"/>
    <cellStyle name="Normal 2 2 6 7 3 2 2" xfId="14744"/>
    <cellStyle name="Normal 2 2 6 7 3 3" xfId="14745"/>
    <cellStyle name="Normal 2 2 6 7 3_Deal Price Analysis" xfId="14746"/>
    <cellStyle name="Normal 2 2 6 7 4" xfId="14747"/>
    <cellStyle name="Normal 2 2 6 7 4 2" xfId="14748"/>
    <cellStyle name="Normal 2 2 6 7 5" xfId="14749"/>
    <cellStyle name="Normal 2 2 6 7_Deal Price Analysis" xfId="14750"/>
    <cellStyle name="Normal 2 2 6 8" xfId="14751"/>
    <cellStyle name="Normal 2 2 6 8 2" xfId="14752"/>
    <cellStyle name="Normal 2 2 6 8 2 2" xfId="14753"/>
    <cellStyle name="Normal 2 2 6 8 3" xfId="14754"/>
    <cellStyle name="Normal 2 2 6 8_Deal Price Analysis" xfId="14755"/>
    <cellStyle name="Normal 2 2 6 9" xfId="14756"/>
    <cellStyle name="Normal 2 2 6 9 2" xfId="14757"/>
    <cellStyle name="Normal 2 2 6 9 2 2" xfId="14758"/>
    <cellStyle name="Normal 2 2 6 9 3" xfId="14759"/>
    <cellStyle name="Normal 2 2 6 9_Deal Price Analysis" xfId="14760"/>
    <cellStyle name="Normal 2 2 6_Deal Price Analysis" xfId="14761"/>
    <cellStyle name="Normal 2 2 7" xfId="14762"/>
    <cellStyle name="Normal 2 2 7 10" xfId="14763"/>
    <cellStyle name="Normal 2 2 7 10 2" xfId="14764"/>
    <cellStyle name="Normal 2 2 7 11" xfId="14765"/>
    <cellStyle name="Normal 2 2 7 2" xfId="14766"/>
    <cellStyle name="Normal 2 2 7 2 2" xfId="14767"/>
    <cellStyle name="Normal 2 2 7 2 2 2" xfId="14768"/>
    <cellStyle name="Normal 2 2 7 2 2 2 2" xfId="14769"/>
    <cellStyle name="Normal 2 2 7 2 2 2 2 2" xfId="14770"/>
    <cellStyle name="Normal 2 2 7 2 2 2 2 2 2" xfId="14771"/>
    <cellStyle name="Normal 2 2 7 2 2 2 2 3" xfId="14772"/>
    <cellStyle name="Normal 2 2 7 2 2 2 2_Deal Price Analysis" xfId="14773"/>
    <cellStyle name="Normal 2 2 7 2 2 2 3" xfId="14774"/>
    <cellStyle name="Normal 2 2 7 2 2 2 3 2" xfId="14775"/>
    <cellStyle name="Normal 2 2 7 2 2 2 3 2 2" xfId="14776"/>
    <cellStyle name="Normal 2 2 7 2 2 2 3 3" xfId="14777"/>
    <cellStyle name="Normal 2 2 7 2 2 2 3_Deal Price Analysis" xfId="14778"/>
    <cellStyle name="Normal 2 2 7 2 2 2 4" xfId="14779"/>
    <cellStyle name="Normal 2 2 7 2 2 2 4 2" xfId="14780"/>
    <cellStyle name="Normal 2 2 7 2 2 2 5" xfId="14781"/>
    <cellStyle name="Normal 2 2 7 2 2 2_Deal Price Analysis" xfId="14782"/>
    <cellStyle name="Normal 2 2 7 2 2 3" xfId="14783"/>
    <cellStyle name="Normal 2 2 7 2 2 3 2" xfId="14784"/>
    <cellStyle name="Normal 2 2 7 2 2 3 2 2" xfId="14785"/>
    <cellStyle name="Normal 2 2 7 2 2 3 3" xfId="14786"/>
    <cellStyle name="Normal 2 2 7 2 2 3_Deal Price Analysis" xfId="14787"/>
    <cellStyle name="Normal 2 2 7 2 2 4" xfId="14788"/>
    <cellStyle name="Normal 2 2 7 2 2 4 2" xfId="14789"/>
    <cellStyle name="Normal 2 2 7 2 2 4 2 2" xfId="14790"/>
    <cellStyle name="Normal 2 2 7 2 2 4 3" xfId="14791"/>
    <cellStyle name="Normal 2 2 7 2 2 4_Deal Price Analysis" xfId="14792"/>
    <cellStyle name="Normal 2 2 7 2 2 5" xfId="14793"/>
    <cellStyle name="Normal 2 2 7 2 2 5 2" xfId="14794"/>
    <cellStyle name="Normal 2 2 7 2 2 6" xfId="14795"/>
    <cellStyle name="Normal 2 2 7 2 2_Deal Price Analysis" xfId="14796"/>
    <cellStyle name="Normal 2 2 7 2 3" xfId="14797"/>
    <cellStyle name="Normal 2 2 7 2 3 2" xfId="14798"/>
    <cellStyle name="Normal 2 2 7 2 3 2 2" xfId="14799"/>
    <cellStyle name="Normal 2 2 7 2 3 2 2 2" xfId="14800"/>
    <cellStyle name="Normal 2 2 7 2 3 2 2 2 2" xfId="14801"/>
    <cellStyle name="Normal 2 2 7 2 3 2 2 3" xfId="14802"/>
    <cellStyle name="Normal 2 2 7 2 3 2 2_Deal Price Analysis" xfId="14803"/>
    <cellStyle name="Normal 2 2 7 2 3 2 3" xfId="14804"/>
    <cellStyle name="Normal 2 2 7 2 3 2 3 2" xfId="14805"/>
    <cellStyle name="Normal 2 2 7 2 3 2 3 2 2" xfId="14806"/>
    <cellStyle name="Normal 2 2 7 2 3 2 3 3" xfId="14807"/>
    <cellStyle name="Normal 2 2 7 2 3 2 3_Deal Price Analysis" xfId="14808"/>
    <cellStyle name="Normal 2 2 7 2 3 2 4" xfId="14809"/>
    <cellStyle name="Normal 2 2 7 2 3 2 4 2" xfId="14810"/>
    <cellStyle name="Normal 2 2 7 2 3 2 5" xfId="14811"/>
    <cellStyle name="Normal 2 2 7 2 3 2_Deal Price Analysis" xfId="14812"/>
    <cellStyle name="Normal 2 2 7 2 3 3" xfId="14813"/>
    <cellStyle name="Normal 2 2 7 2 3 3 2" xfId="14814"/>
    <cellStyle name="Normal 2 2 7 2 3 3 2 2" xfId="14815"/>
    <cellStyle name="Normal 2 2 7 2 3 3 3" xfId="14816"/>
    <cellStyle name="Normal 2 2 7 2 3 3_Deal Price Analysis" xfId="14817"/>
    <cellStyle name="Normal 2 2 7 2 3 4" xfId="14818"/>
    <cellStyle name="Normal 2 2 7 2 3 4 2" xfId="14819"/>
    <cellStyle name="Normal 2 2 7 2 3 4 2 2" xfId="14820"/>
    <cellStyle name="Normal 2 2 7 2 3 4 3" xfId="14821"/>
    <cellStyle name="Normal 2 2 7 2 3 4_Deal Price Analysis" xfId="14822"/>
    <cellStyle name="Normal 2 2 7 2 3 5" xfId="14823"/>
    <cellStyle name="Normal 2 2 7 2 3 5 2" xfId="14824"/>
    <cellStyle name="Normal 2 2 7 2 3 6" xfId="14825"/>
    <cellStyle name="Normal 2 2 7 2 3_Deal Price Analysis" xfId="14826"/>
    <cellStyle name="Normal 2 2 7 2 4" xfId="14827"/>
    <cellStyle name="Normal 2 2 7 2 4 2" xfId="14828"/>
    <cellStyle name="Normal 2 2 7 2 4 2 2" xfId="14829"/>
    <cellStyle name="Normal 2 2 7 2 4 2 2 2" xfId="14830"/>
    <cellStyle name="Normal 2 2 7 2 4 2 3" xfId="14831"/>
    <cellStyle name="Normal 2 2 7 2 4 2_Deal Price Analysis" xfId="14832"/>
    <cellStyle name="Normal 2 2 7 2 4 3" xfId="14833"/>
    <cellStyle name="Normal 2 2 7 2 4 3 2" xfId="14834"/>
    <cellStyle name="Normal 2 2 7 2 4 3 2 2" xfId="14835"/>
    <cellStyle name="Normal 2 2 7 2 4 3 3" xfId="14836"/>
    <cellStyle name="Normal 2 2 7 2 4 3_Deal Price Analysis" xfId="14837"/>
    <cellStyle name="Normal 2 2 7 2 4 4" xfId="14838"/>
    <cellStyle name="Normal 2 2 7 2 4 4 2" xfId="14839"/>
    <cellStyle name="Normal 2 2 7 2 4 5" xfId="14840"/>
    <cellStyle name="Normal 2 2 7 2 4_Deal Price Analysis" xfId="14841"/>
    <cellStyle name="Normal 2 2 7 2 5" xfId="14842"/>
    <cellStyle name="Normal 2 2 7 2 5 2" xfId="14843"/>
    <cellStyle name="Normal 2 2 7 2 5 2 2" xfId="14844"/>
    <cellStyle name="Normal 2 2 7 2 5 3" xfId="14845"/>
    <cellStyle name="Normal 2 2 7 2 5_Deal Price Analysis" xfId="14846"/>
    <cellStyle name="Normal 2 2 7 2 6" xfId="14847"/>
    <cellStyle name="Normal 2 2 7 2 6 2" xfId="14848"/>
    <cellStyle name="Normal 2 2 7 2 6 2 2" xfId="14849"/>
    <cellStyle name="Normal 2 2 7 2 6 3" xfId="14850"/>
    <cellStyle name="Normal 2 2 7 2 6_Deal Price Analysis" xfId="14851"/>
    <cellStyle name="Normal 2 2 7 2 7" xfId="14852"/>
    <cellStyle name="Normal 2 2 7 2 7 2" xfId="14853"/>
    <cellStyle name="Normal 2 2 7 2 8" xfId="14854"/>
    <cellStyle name="Normal 2 2 7 2_Deal Price Analysis" xfId="14855"/>
    <cellStyle name="Normal 2 2 7 3" xfId="14856"/>
    <cellStyle name="Normal 2 2 7 3 2" xfId="14857"/>
    <cellStyle name="Normal 2 2 7 3 2 2" xfId="14858"/>
    <cellStyle name="Normal 2 2 7 3 2 2 2" xfId="14859"/>
    <cellStyle name="Normal 2 2 7 3 2 2 2 2" xfId="14860"/>
    <cellStyle name="Normal 2 2 7 3 2 2 2 2 2" xfId="14861"/>
    <cellStyle name="Normal 2 2 7 3 2 2 2 3" xfId="14862"/>
    <cellStyle name="Normal 2 2 7 3 2 2 2_Deal Price Analysis" xfId="14863"/>
    <cellStyle name="Normal 2 2 7 3 2 2 3" xfId="14864"/>
    <cellStyle name="Normal 2 2 7 3 2 2 3 2" xfId="14865"/>
    <cellStyle name="Normal 2 2 7 3 2 2 3 2 2" xfId="14866"/>
    <cellStyle name="Normal 2 2 7 3 2 2 3 3" xfId="14867"/>
    <cellStyle name="Normal 2 2 7 3 2 2 3_Deal Price Analysis" xfId="14868"/>
    <cellStyle name="Normal 2 2 7 3 2 2 4" xfId="14869"/>
    <cellStyle name="Normal 2 2 7 3 2 2 4 2" xfId="14870"/>
    <cellStyle name="Normal 2 2 7 3 2 2 5" xfId="14871"/>
    <cellStyle name="Normal 2 2 7 3 2 2_Deal Price Analysis" xfId="14872"/>
    <cellStyle name="Normal 2 2 7 3 2 3" xfId="14873"/>
    <cellStyle name="Normal 2 2 7 3 2 3 2" xfId="14874"/>
    <cellStyle name="Normal 2 2 7 3 2 3 2 2" xfId="14875"/>
    <cellStyle name="Normal 2 2 7 3 2 3 3" xfId="14876"/>
    <cellStyle name="Normal 2 2 7 3 2 3_Deal Price Analysis" xfId="14877"/>
    <cellStyle name="Normal 2 2 7 3 2 4" xfId="14878"/>
    <cellStyle name="Normal 2 2 7 3 2 4 2" xfId="14879"/>
    <cellStyle name="Normal 2 2 7 3 2 4 2 2" xfId="14880"/>
    <cellStyle name="Normal 2 2 7 3 2 4 3" xfId="14881"/>
    <cellStyle name="Normal 2 2 7 3 2 4_Deal Price Analysis" xfId="14882"/>
    <cellStyle name="Normal 2 2 7 3 2 5" xfId="14883"/>
    <cellStyle name="Normal 2 2 7 3 2 5 2" xfId="14884"/>
    <cellStyle name="Normal 2 2 7 3 2 6" xfId="14885"/>
    <cellStyle name="Normal 2 2 7 3 2_Deal Price Analysis" xfId="14886"/>
    <cellStyle name="Normal 2 2 7 3 3" xfId="14887"/>
    <cellStyle name="Normal 2 2 7 3 3 2" xfId="14888"/>
    <cellStyle name="Normal 2 2 7 3 3 2 2" xfId="14889"/>
    <cellStyle name="Normal 2 2 7 3 3 2 2 2" xfId="14890"/>
    <cellStyle name="Normal 2 2 7 3 3 2 2 2 2" xfId="14891"/>
    <cellStyle name="Normal 2 2 7 3 3 2 2 3" xfId="14892"/>
    <cellStyle name="Normal 2 2 7 3 3 2 2_Deal Price Analysis" xfId="14893"/>
    <cellStyle name="Normal 2 2 7 3 3 2 3" xfId="14894"/>
    <cellStyle name="Normal 2 2 7 3 3 2 3 2" xfId="14895"/>
    <cellStyle name="Normal 2 2 7 3 3 2 3 2 2" xfId="14896"/>
    <cellStyle name="Normal 2 2 7 3 3 2 3 3" xfId="14897"/>
    <cellStyle name="Normal 2 2 7 3 3 2 3_Deal Price Analysis" xfId="14898"/>
    <cellStyle name="Normal 2 2 7 3 3 2 4" xfId="14899"/>
    <cellStyle name="Normal 2 2 7 3 3 2 4 2" xfId="14900"/>
    <cellStyle name="Normal 2 2 7 3 3 2 5" xfId="14901"/>
    <cellStyle name="Normal 2 2 7 3 3 2_Deal Price Analysis" xfId="14902"/>
    <cellStyle name="Normal 2 2 7 3 3 3" xfId="14903"/>
    <cellStyle name="Normal 2 2 7 3 3 3 2" xfId="14904"/>
    <cellStyle name="Normal 2 2 7 3 3 3 2 2" xfId="14905"/>
    <cellStyle name="Normal 2 2 7 3 3 3 3" xfId="14906"/>
    <cellStyle name="Normal 2 2 7 3 3 3_Deal Price Analysis" xfId="14907"/>
    <cellStyle name="Normal 2 2 7 3 3 4" xfId="14908"/>
    <cellStyle name="Normal 2 2 7 3 3 4 2" xfId="14909"/>
    <cellStyle name="Normal 2 2 7 3 3 4 2 2" xfId="14910"/>
    <cellStyle name="Normal 2 2 7 3 3 4 3" xfId="14911"/>
    <cellStyle name="Normal 2 2 7 3 3 4_Deal Price Analysis" xfId="14912"/>
    <cellStyle name="Normal 2 2 7 3 3 5" xfId="14913"/>
    <cellStyle name="Normal 2 2 7 3 3 5 2" xfId="14914"/>
    <cellStyle name="Normal 2 2 7 3 3 6" xfId="14915"/>
    <cellStyle name="Normal 2 2 7 3 3_Deal Price Analysis" xfId="14916"/>
    <cellStyle name="Normal 2 2 7 3_Deal Price Analysis" xfId="14917"/>
    <cellStyle name="Normal 2 2 7 4" xfId="14918"/>
    <cellStyle name="Normal 2 2 7 4 2" xfId="14919"/>
    <cellStyle name="Normal 2 2 7 4 2 2" xfId="14920"/>
    <cellStyle name="Normal 2 2 7 4 2 2 2" xfId="14921"/>
    <cellStyle name="Normal 2 2 7 4 2 2 2 2" xfId="14922"/>
    <cellStyle name="Normal 2 2 7 4 2 2 3" xfId="14923"/>
    <cellStyle name="Normal 2 2 7 4 2 2_Deal Price Analysis" xfId="14924"/>
    <cellStyle name="Normal 2 2 7 4 2 3" xfId="14925"/>
    <cellStyle name="Normal 2 2 7 4 2 3 2" xfId="14926"/>
    <cellStyle name="Normal 2 2 7 4 2 3 2 2" xfId="14927"/>
    <cellStyle name="Normal 2 2 7 4 2 3 3" xfId="14928"/>
    <cellStyle name="Normal 2 2 7 4 2 3_Deal Price Analysis" xfId="14929"/>
    <cellStyle name="Normal 2 2 7 4 2 4" xfId="14930"/>
    <cellStyle name="Normal 2 2 7 4 2 4 2" xfId="14931"/>
    <cellStyle name="Normal 2 2 7 4 2 5" xfId="14932"/>
    <cellStyle name="Normal 2 2 7 4 2_Deal Price Analysis" xfId="14933"/>
    <cellStyle name="Normal 2 2 7 4 3" xfId="14934"/>
    <cellStyle name="Normal 2 2 7 4 3 2" xfId="14935"/>
    <cellStyle name="Normal 2 2 7 4 3 2 2" xfId="14936"/>
    <cellStyle name="Normal 2 2 7 4 3 3" xfId="14937"/>
    <cellStyle name="Normal 2 2 7 4 3_Deal Price Analysis" xfId="14938"/>
    <cellStyle name="Normal 2 2 7 4 4" xfId="14939"/>
    <cellStyle name="Normal 2 2 7 4 4 2" xfId="14940"/>
    <cellStyle name="Normal 2 2 7 4 4 2 2" xfId="14941"/>
    <cellStyle name="Normal 2 2 7 4 4 3" xfId="14942"/>
    <cellStyle name="Normal 2 2 7 4 4_Deal Price Analysis" xfId="14943"/>
    <cellStyle name="Normal 2 2 7 4 5" xfId="14944"/>
    <cellStyle name="Normal 2 2 7 4 5 2" xfId="14945"/>
    <cellStyle name="Normal 2 2 7 4 6" xfId="14946"/>
    <cellStyle name="Normal 2 2 7 4_Deal Price Analysis" xfId="14947"/>
    <cellStyle name="Normal 2 2 7 5" xfId="14948"/>
    <cellStyle name="Normal 2 2 7 5 2" xfId="14949"/>
    <cellStyle name="Normal 2 2 7 5 2 2" xfId="14950"/>
    <cellStyle name="Normal 2 2 7 5 2 2 2" xfId="14951"/>
    <cellStyle name="Normal 2 2 7 5 2 2 2 2" xfId="14952"/>
    <cellStyle name="Normal 2 2 7 5 2 2 3" xfId="14953"/>
    <cellStyle name="Normal 2 2 7 5 2 2_Deal Price Analysis" xfId="14954"/>
    <cellStyle name="Normal 2 2 7 5 2 3" xfId="14955"/>
    <cellStyle name="Normal 2 2 7 5 2 3 2" xfId="14956"/>
    <cellStyle name="Normal 2 2 7 5 2 3 2 2" xfId="14957"/>
    <cellStyle name="Normal 2 2 7 5 2 3 3" xfId="14958"/>
    <cellStyle name="Normal 2 2 7 5 2 3_Deal Price Analysis" xfId="14959"/>
    <cellStyle name="Normal 2 2 7 5 2 4" xfId="14960"/>
    <cellStyle name="Normal 2 2 7 5 2 4 2" xfId="14961"/>
    <cellStyle name="Normal 2 2 7 5 2 5" xfId="14962"/>
    <cellStyle name="Normal 2 2 7 5 2_Deal Price Analysis" xfId="14963"/>
    <cellStyle name="Normal 2 2 7 5 3" xfId="14964"/>
    <cellStyle name="Normal 2 2 7 5 3 2" xfId="14965"/>
    <cellStyle name="Normal 2 2 7 5 3 2 2" xfId="14966"/>
    <cellStyle name="Normal 2 2 7 5 3 3" xfId="14967"/>
    <cellStyle name="Normal 2 2 7 5 3_Deal Price Analysis" xfId="14968"/>
    <cellStyle name="Normal 2 2 7 5 4" xfId="14969"/>
    <cellStyle name="Normal 2 2 7 5 4 2" xfId="14970"/>
    <cellStyle name="Normal 2 2 7 5 4 2 2" xfId="14971"/>
    <cellStyle name="Normal 2 2 7 5 4 3" xfId="14972"/>
    <cellStyle name="Normal 2 2 7 5 4_Deal Price Analysis" xfId="14973"/>
    <cellStyle name="Normal 2 2 7 5 5" xfId="14974"/>
    <cellStyle name="Normal 2 2 7 5 5 2" xfId="14975"/>
    <cellStyle name="Normal 2 2 7 5 6" xfId="14976"/>
    <cellStyle name="Normal 2 2 7 5_Deal Price Analysis" xfId="14977"/>
    <cellStyle name="Normal 2 2 7 6" xfId="14978"/>
    <cellStyle name="Normal 2 2 7 7" xfId="14979"/>
    <cellStyle name="Normal 2 2 7 7 2" xfId="14980"/>
    <cellStyle name="Normal 2 2 7 7 2 2" xfId="14981"/>
    <cellStyle name="Normal 2 2 7 7 2 2 2" xfId="14982"/>
    <cellStyle name="Normal 2 2 7 7 2 3" xfId="14983"/>
    <cellStyle name="Normal 2 2 7 7 2_Deal Price Analysis" xfId="14984"/>
    <cellStyle name="Normal 2 2 7 7 3" xfId="14985"/>
    <cellStyle name="Normal 2 2 7 7 3 2" xfId="14986"/>
    <cellStyle name="Normal 2 2 7 7 3 2 2" xfId="14987"/>
    <cellStyle name="Normal 2 2 7 7 3 3" xfId="14988"/>
    <cellStyle name="Normal 2 2 7 7 3_Deal Price Analysis" xfId="14989"/>
    <cellStyle name="Normal 2 2 7 7 4" xfId="14990"/>
    <cellStyle name="Normal 2 2 7 7 4 2" xfId="14991"/>
    <cellStyle name="Normal 2 2 7 7 5" xfId="14992"/>
    <cellStyle name="Normal 2 2 7 7_Deal Price Analysis" xfId="14993"/>
    <cellStyle name="Normal 2 2 7 8" xfId="14994"/>
    <cellStyle name="Normal 2 2 7 8 2" xfId="14995"/>
    <cellStyle name="Normal 2 2 7 8 2 2" xfId="14996"/>
    <cellStyle name="Normal 2 2 7 8 3" xfId="14997"/>
    <cellStyle name="Normal 2 2 7 8_Deal Price Analysis" xfId="14998"/>
    <cellStyle name="Normal 2 2 7 9" xfId="14999"/>
    <cellStyle name="Normal 2 2 7 9 2" xfId="15000"/>
    <cellStyle name="Normal 2 2 7 9 2 2" xfId="15001"/>
    <cellStyle name="Normal 2 2 7 9 3" xfId="15002"/>
    <cellStyle name="Normal 2 2 7 9_Deal Price Analysis" xfId="15003"/>
    <cellStyle name="Normal 2 2 7_Deal Price Analysis" xfId="15004"/>
    <cellStyle name="Normal 2 2 8" xfId="15005"/>
    <cellStyle name="Normal 2 2 8 10" xfId="15006"/>
    <cellStyle name="Normal 2 2 8 2" xfId="15007"/>
    <cellStyle name="Normal 2 2 8 2 2" xfId="15008"/>
    <cellStyle name="Normal 2 2 8 2 2 2" xfId="15009"/>
    <cellStyle name="Normal 2 2 8 2 2 2 2" xfId="15010"/>
    <cellStyle name="Normal 2 2 8 2 2 2 2 2" xfId="15011"/>
    <cellStyle name="Normal 2 2 8 2 2 2 2 2 2" xfId="15012"/>
    <cellStyle name="Normal 2 2 8 2 2 2 2 3" xfId="15013"/>
    <cellStyle name="Normal 2 2 8 2 2 2 2_Deal Price Analysis" xfId="15014"/>
    <cellStyle name="Normal 2 2 8 2 2 2 3" xfId="15015"/>
    <cellStyle name="Normal 2 2 8 2 2 2 3 2" xfId="15016"/>
    <cellStyle name="Normal 2 2 8 2 2 2 3 2 2" xfId="15017"/>
    <cellStyle name="Normal 2 2 8 2 2 2 3 3" xfId="15018"/>
    <cellStyle name="Normal 2 2 8 2 2 2 3_Deal Price Analysis" xfId="15019"/>
    <cellStyle name="Normal 2 2 8 2 2 2 4" xfId="15020"/>
    <cellStyle name="Normal 2 2 8 2 2 2 4 2" xfId="15021"/>
    <cellStyle name="Normal 2 2 8 2 2 2 5" xfId="15022"/>
    <cellStyle name="Normal 2 2 8 2 2 2_Deal Price Analysis" xfId="15023"/>
    <cellStyle name="Normal 2 2 8 2 2 3" xfId="15024"/>
    <cellStyle name="Normal 2 2 8 2 2 3 2" xfId="15025"/>
    <cellStyle name="Normal 2 2 8 2 2 3 2 2" xfId="15026"/>
    <cellStyle name="Normal 2 2 8 2 2 3 3" xfId="15027"/>
    <cellStyle name="Normal 2 2 8 2 2 3_Deal Price Analysis" xfId="15028"/>
    <cellStyle name="Normal 2 2 8 2 2 4" xfId="15029"/>
    <cellStyle name="Normal 2 2 8 2 2 4 2" xfId="15030"/>
    <cellStyle name="Normal 2 2 8 2 2 4 2 2" xfId="15031"/>
    <cellStyle name="Normal 2 2 8 2 2 4 3" xfId="15032"/>
    <cellStyle name="Normal 2 2 8 2 2 4_Deal Price Analysis" xfId="15033"/>
    <cellStyle name="Normal 2 2 8 2 2 5" xfId="15034"/>
    <cellStyle name="Normal 2 2 8 2 2 5 2" xfId="15035"/>
    <cellStyle name="Normal 2 2 8 2 2 6" xfId="15036"/>
    <cellStyle name="Normal 2 2 8 2 2_Deal Price Analysis" xfId="15037"/>
    <cellStyle name="Normal 2 2 8 2 3" xfId="15038"/>
    <cellStyle name="Normal 2 2 8 2 3 2" xfId="15039"/>
    <cellStyle name="Normal 2 2 8 2 3 2 2" xfId="15040"/>
    <cellStyle name="Normal 2 2 8 2 3 2 2 2" xfId="15041"/>
    <cellStyle name="Normal 2 2 8 2 3 2 2 2 2" xfId="15042"/>
    <cellStyle name="Normal 2 2 8 2 3 2 2 3" xfId="15043"/>
    <cellStyle name="Normal 2 2 8 2 3 2 2_Deal Price Analysis" xfId="15044"/>
    <cellStyle name="Normal 2 2 8 2 3 2 3" xfId="15045"/>
    <cellStyle name="Normal 2 2 8 2 3 2 3 2" xfId="15046"/>
    <cellStyle name="Normal 2 2 8 2 3 2 3 2 2" xfId="15047"/>
    <cellStyle name="Normal 2 2 8 2 3 2 3 3" xfId="15048"/>
    <cellStyle name="Normal 2 2 8 2 3 2 3_Deal Price Analysis" xfId="15049"/>
    <cellStyle name="Normal 2 2 8 2 3 2 4" xfId="15050"/>
    <cellStyle name="Normal 2 2 8 2 3 2 4 2" xfId="15051"/>
    <cellStyle name="Normal 2 2 8 2 3 2 5" xfId="15052"/>
    <cellStyle name="Normal 2 2 8 2 3 2_Deal Price Analysis" xfId="15053"/>
    <cellStyle name="Normal 2 2 8 2 3 3" xfId="15054"/>
    <cellStyle name="Normal 2 2 8 2 3 3 2" xfId="15055"/>
    <cellStyle name="Normal 2 2 8 2 3 3 2 2" xfId="15056"/>
    <cellStyle name="Normal 2 2 8 2 3 3 3" xfId="15057"/>
    <cellStyle name="Normal 2 2 8 2 3 3_Deal Price Analysis" xfId="15058"/>
    <cellStyle name="Normal 2 2 8 2 3 4" xfId="15059"/>
    <cellStyle name="Normal 2 2 8 2 3 4 2" xfId="15060"/>
    <cellStyle name="Normal 2 2 8 2 3 4 2 2" xfId="15061"/>
    <cellStyle name="Normal 2 2 8 2 3 4 3" xfId="15062"/>
    <cellStyle name="Normal 2 2 8 2 3 4_Deal Price Analysis" xfId="15063"/>
    <cellStyle name="Normal 2 2 8 2 3 5" xfId="15064"/>
    <cellStyle name="Normal 2 2 8 2 3 5 2" xfId="15065"/>
    <cellStyle name="Normal 2 2 8 2 3 6" xfId="15066"/>
    <cellStyle name="Normal 2 2 8 2 3_Deal Price Analysis" xfId="15067"/>
    <cellStyle name="Normal 2 2 8 2_Deal Price Analysis" xfId="15068"/>
    <cellStyle name="Normal 2 2 8 3" xfId="15069"/>
    <cellStyle name="Normal 2 2 8 3 2" xfId="15070"/>
    <cellStyle name="Normal 2 2 8 3 2 2" xfId="15071"/>
    <cellStyle name="Normal 2 2 8 3 2 2 2" xfId="15072"/>
    <cellStyle name="Normal 2 2 8 3 2 2 2 2" xfId="15073"/>
    <cellStyle name="Normal 2 2 8 3 2 2 3" xfId="15074"/>
    <cellStyle name="Normal 2 2 8 3 2 2_Deal Price Analysis" xfId="15075"/>
    <cellStyle name="Normal 2 2 8 3 2 3" xfId="15076"/>
    <cellStyle name="Normal 2 2 8 3 2 3 2" xfId="15077"/>
    <cellStyle name="Normal 2 2 8 3 2 3 2 2" xfId="15078"/>
    <cellStyle name="Normal 2 2 8 3 2 3 3" xfId="15079"/>
    <cellStyle name="Normal 2 2 8 3 2 3_Deal Price Analysis" xfId="15080"/>
    <cellStyle name="Normal 2 2 8 3 2 4" xfId="15081"/>
    <cellStyle name="Normal 2 2 8 3 2 4 2" xfId="15082"/>
    <cellStyle name="Normal 2 2 8 3 2 5" xfId="15083"/>
    <cellStyle name="Normal 2 2 8 3 2_Deal Price Analysis" xfId="15084"/>
    <cellStyle name="Normal 2 2 8 3 3" xfId="15085"/>
    <cellStyle name="Normal 2 2 8 3 3 2" xfId="15086"/>
    <cellStyle name="Normal 2 2 8 3 3 2 2" xfId="15087"/>
    <cellStyle name="Normal 2 2 8 3 3 3" xfId="15088"/>
    <cellStyle name="Normal 2 2 8 3 3_Deal Price Analysis" xfId="15089"/>
    <cellStyle name="Normal 2 2 8 3 4" xfId="15090"/>
    <cellStyle name="Normal 2 2 8 3 4 2" xfId="15091"/>
    <cellStyle name="Normal 2 2 8 3 4 2 2" xfId="15092"/>
    <cellStyle name="Normal 2 2 8 3 4 3" xfId="15093"/>
    <cellStyle name="Normal 2 2 8 3 4_Deal Price Analysis" xfId="15094"/>
    <cellStyle name="Normal 2 2 8 3 5" xfId="15095"/>
    <cellStyle name="Normal 2 2 8 3 5 2" xfId="15096"/>
    <cellStyle name="Normal 2 2 8 3 6" xfId="15097"/>
    <cellStyle name="Normal 2 2 8 3_Deal Price Analysis" xfId="15098"/>
    <cellStyle name="Normal 2 2 8 4" xfId="15099"/>
    <cellStyle name="Normal 2 2 8 4 2" xfId="15100"/>
    <cellStyle name="Normal 2 2 8 4 2 2" xfId="15101"/>
    <cellStyle name="Normal 2 2 8 4 2 2 2" xfId="15102"/>
    <cellStyle name="Normal 2 2 8 4 2 2 2 2" xfId="15103"/>
    <cellStyle name="Normal 2 2 8 4 2 2 3" xfId="15104"/>
    <cellStyle name="Normal 2 2 8 4 2 2_Deal Price Analysis" xfId="15105"/>
    <cellStyle name="Normal 2 2 8 4 2 3" xfId="15106"/>
    <cellStyle name="Normal 2 2 8 4 2 3 2" xfId="15107"/>
    <cellStyle name="Normal 2 2 8 4 2 3 2 2" xfId="15108"/>
    <cellStyle name="Normal 2 2 8 4 2 3 3" xfId="15109"/>
    <cellStyle name="Normal 2 2 8 4 2 3_Deal Price Analysis" xfId="15110"/>
    <cellStyle name="Normal 2 2 8 4 2 4" xfId="15111"/>
    <cellStyle name="Normal 2 2 8 4 2 4 2" xfId="15112"/>
    <cellStyle name="Normal 2 2 8 4 2 5" xfId="15113"/>
    <cellStyle name="Normal 2 2 8 4 2_Deal Price Analysis" xfId="15114"/>
    <cellStyle name="Normal 2 2 8 4 3" xfId="15115"/>
    <cellStyle name="Normal 2 2 8 4 3 2" xfId="15116"/>
    <cellStyle name="Normal 2 2 8 4 3 2 2" xfId="15117"/>
    <cellStyle name="Normal 2 2 8 4 3 3" xfId="15118"/>
    <cellStyle name="Normal 2 2 8 4 3_Deal Price Analysis" xfId="15119"/>
    <cellStyle name="Normal 2 2 8 4 4" xfId="15120"/>
    <cellStyle name="Normal 2 2 8 4 4 2" xfId="15121"/>
    <cellStyle name="Normal 2 2 8 4 4 2 2" xfId="15122"/>
    <cellStyle name="Normal 2 2 8 4 4 3" xfId="15123"/>
    <cellStyle name="Normal 2 2 8 4 4_Deal Price Analysis" xfId="15124"/>
    <cellStyle name="Normal 2 2 8 4 5" xfId="15125"/>
    <cellStyle name="Normal 2 2 8 4 5 2" xfId="15126"/>
    <cellStyle name="Normal 2 2 8 4 6" xfId="15127"/>
    <cellStyle name="Normal 2 2 8 4_Deal Price Analysis" xfId="15128"/>
    <cellStyle name="Normal 2 2 8 5" xfId="15129"/>
    <cellStyle name="Normal 2 2 8 6" xfId="15130"/>
    <cellStyle name="Normal 2 2 8 6 2" xfId="15131"/>
    <cellStyle name="Normal 2 2 8 6 2 2" xfId="15132"/>
    <cellStyle name="Normal 2 2 8 6 2 2 2" xfId="15133"/>
    <cellStyle name="Normal 2 2 8 6 2 3" xfId="15134"/>
    <cellStyle name="Normal 2 2 8 6 2_Deal Price Analysis" xfId="15135"/>
    <cellStyle name="Normal 2 2 8 6 3" xfId="15136"/>
    <cellStyle name="Normal 2 2 8 6 3 2" xfId="15137"/>
    <cellStyle name="Normal 2 2 8 6 3 2 2" xfId="15138"/>
    <cellStyle name="Normal 2 2 8 6 3 3" xfId="15139"/>
    <cellStyle name="Normal 2 2 8 6 3_Deal Price Analysis" xfId="15140"/>
    <cellStyle name="Normal 2 2 8 6 4" xfId="15141"/>
    <cellStyle name="Normal 2 2 8 6 4 2" xfId="15142"/>
    <cellStyle name="Normal 2 2 8 6 5" xfId="15143"/>
    <cellStyle name="Normal 2 2 8 6_Deal Price Analysis" xfId="15144"/>
    <cellStyle name="Normal 2 2 8 7" xfId="15145"/>
    <cellStyle name="Normal 2 2 8 7 2" xfId="15146"/>
    <cellStyle name="Normal 2 2 8 7 2 2" xfId="15147"/>
    <cellStyle name="Normal 2 2 8 7 3" xfId="15148"/>
    <cellStyle name="Normal 2 2 8 7_Deal Price Analysis" xfId="15149"/>
    <cellStyle name="Normal 2 2 8 8" xfId="15150"/>
    <cellStyle name="Normal 2 2 8 8 2" xfId="15151"/>
    <cellStyle name="Normal 2 2 8 8 2 2" xfId="15152"/>
    <cellStyle name="Normal 2 2 8 8 3" xfId="15153"/>
    <cellStyle name="Normal 2 2 8 8_Deal Price Analysis" xfId="15154"/>
    <cellStyle name="Normal 2 2 8 9" xfId="15155"/>
    <cellStyle name="Normal 2 2 8 9 2" xfId="15156"/>
    <cellStyle name="Normal 2 2 8_Deal Price Analysis" xfId="15157"/>
    <cellStyle name="Normal 2 2 9" xfId="15158"/>
    <cellStyle name="Normal 2 2_Deal Price Analysis" xfId="15159"/>
    <cellStyle name="Normal 2 20" xfId="15160"/>
    <cellStyle name="Normal 2 20 2" xfId="15161"/>
    <cellStyle name="Normal 2 20 2 2" xfId="15162"/>
    <cellStyle name="Normal 2 20 2 2 2" xfId="15163"/>
    <cellStyle name="Normal 2 20 2 2 2 2" xfId="15164"/>
    <cellStyle name="Normal 2 20 2 2 3" xfId="15165"/>
    <cellStyle name="Normal 2 20 2 2_Deal Price Analysis" xfId="15166"/>
    <cellStyle name="Normal 2 20 2 3" xfId="15167"/>
    <cellStyle name="Normal 2 20 2 3 2" xfId="15168"/>
    <cellStyle name="Normal 2 20 2 3 2 2" xfId="15169"/>
    <cellStyle name="Normal 2 20 2 3 3" xfId="15170"/>
    <cellStyle name="Normal 2 20 2 3_Deal Price Analysis" xfId="15171"/>
    <cellStyle name="Normal 2 20 2 4" xfId="15172"/>
    <cellStyle name="Normal 2 20 2 4 2" xfId="15173"/>
    <cellStyle name="Normal 2 20 2 5" xfId="15174"/>
    <cellStyle name="Normal 2 20 2_Deal Price Analysis" xfId="15175"/>
    <cellStyle name="Normal 2 20 3" xfId="15176"/>
    <cellStyle name="Normal 2 20 3 2" xfId="15177"/>
    <cellStyle name="Normal 2 20 3 2 2" xfId="15178"/>
    <cellStyle name="Normal 2 20 3 3" xfId="15179"/>
    <cellStyle name="Normal 2 20 3_Deal Price Analysis" xfId="15180"/>
    <cellStyle name="Normal 2 20 4" xfId="15181"/>
    <cellStyle name="Normal 2 20 4 2" xfId="15182"/>
    <cellStyle name="Normal 2 20 4 2 2" xfId="15183"/>
    <cellStyle name="Normal 2 20 4 3" xfId="15184"/>
    <cellStyle name="Normal 2 20 4_Deal Price Analysis" xfId="15185"/>
    <cellStyle name="Normal 2 20 5" xfId="15186"/>
    <cellStyle name="Normal 2 20 5 2" xfId="15187"/>
    <cellStyle name="Normal 2 20 6" xfId="15188"/>
    <cellStyle name="Normal 2 20_Deal Price Analysis" xfId="15189"/>
    <cellStyle name="Normal 2 21" xfId="15190"/>
    <cellStyle name="Normal 2 21 2" xfId="15191"/>
    <cellStyle name="Normal 2 21 2 2" xfId="15192"/>
    <cellStyle name="Normal 2 21 2 2 2" xfId="15193"/>
    <cellStyle name="Normal 2 21 2 2 2 2" xfId="15194"/>
    <cellStyle name="Normal 2 21 2 2 3" xfId="15195"/>
    <cellStyle name="Normal 2 21 2 2_Deal Price Analysis" xfId="15196"/>
    <cellStyle name="Normal 2 21 2 3" xfId="15197"/>
    <cellStyle name="Normal 2 21 2 3 2" xfId="15198"/>
    <cellStyle name="Normal 2 21 2 3 2 2" xfId="15199"/>
    <cellStyle name="Normal 2 21 2 3 3" xfId="15200"/>
    <cellStyle name="Normal 2 21 2 3_Deal Price Analysis" xfId="15201"/>
    <cellStyle name="Normal 2 21 2 4" xfId="15202"/>
    <cellStyle name="Normal 2 21 2 4 2" xfId="15203"/>
    <cellStyle name="Normal 2 21 2 5" xfId="15204"/>
    <cellStyle name="Normal 2 21 2_Deal Price Analysis" xfId="15205"/>
    <cellStyle name="Normal 2 21 3" xfId="15206"/>
    <cellStyle name="Normal 2 21 3 2" xfId="15207"/>
    <cellStyle name="Normal 2 21 3 2 2" xfId="15208"/>
    <cellStyle name="Normal 2 21 3 3" xfId="15209"/>
    <cellStyle name="Normal 2 21 3_Deal Price Analysis" xfId="15210"/>
    <cellStyle name="Normal 2 21 4" xfId="15211"/>
    <cellStyle name="Normal 2 21 4 2" xfId="15212"/>
    <cellStyle name="Normal 2 21 4 2 2" xfId="15213"/>
    <cellStyle name="Normal 2 21 4 3" xfId="15214"/>
    <cellStyle name="Normal 2 21 4_Deal Price Analysis" xfId="15215"/>
    <cellStyle name="Normal 2 21 5" xfId="15216"/>
    <cellStyle name="Normal 2 21 5 2" xfId="15217"/>
    <cellStyle name="Normal 2 21 6" xfId="15218"/>
    <cellStyle name="Normal 2 21_Deal Price Analysis" xfId="15219"/>
    <cellStyle name="Normal 2 22" xfId="15220"/>
    <cellStyle name="Normal 2 22 2" xfId="15221"/>
    <cellStyle name="Normal 2 22 2 2" xfId="15222"/>
    <cellStyle name="Normal 2 22 2 2 2" xfId="15223"/>
    <cellStyle name="Normal 2 22 2 2 2 2" xfId="15224"/>
    <cellStyle name="Normal 2 22 2 2 3" xfId="15225"/>
    <cellStyle name="Normal 2 22 2 2_Deal Price Analysis" xfId="15226"/>
    <cellStyle name="Normal 2 22 2 3" xfId="15227"/>
    <cellStyle name="Normal 2 22 2 3 2" xfId="15228"/>
    <cellStyle name="Normal 2 22 2 3 2 2" xfId="15229"/>
    <cellStyle name="Normal 2 22 2 3 3" xfId="15230"/>
    <cellStyle name="Normal 2 22 2 3_Deal Price Analysis" xfId="15231"/>
    <cellStyle name="Normal 2 22 2 4" xfId="15232"/>
    <cellStyle name="Normal 2 22 2 4 2" xfId="15233"/>
    <cellStyle name="Normal 2 22 2 5" xfId="15234"/>
    <cellStyle name="Normal 2 22 2_Deal Price Analysis" xfId="15235"/>
    <cellStyle name="Normal 2 22 3" xfId="15236"/>
    <cellStyle name="Normal 2 22 3 2" xfId="15237"/>
    <cellStyle name="Normal 2 22 3 2 2" xfId="15238"/>
    <cellStyle name="Normal 2 22 3 3" xfId="15239"/>
    <cellStyle name="Normal 2 22 3_Deal Price Analysis" xfId="15240"/>
    <cellStyle name="Normal 2 22 4" xfId="15241"/>
    <cellStyle name="Normal 2 22 4 2" xfId="15242"/>
    <cellStyle name="Normal 2 22 4 2 2" xfId="15243"/>
    <cellStyle name="Normal 2 22 4 3" xfId="15244"/>
    <cellStyle name="Normal 2 22 4_Deal Price Analysis" xfId="15245"/>
    <cellStyle name="Normal 2 22 5" xfId="15246"/>
    <cellStyle name="Normal 2 22 5 2" xfId="15247"/>
    <cellStyle name="Normal 2 22 6" xfId="15248"/>
    <cellStyle name="Normal 2 22_Deal Price Analysis" xfId="15249"/>
    <cellStyle name="Normal 2 23" xfId="15250"/>
    <cellStyle name="Normal 2 23 2" xfId="15251"/>
    <cellStyle name="Normal 2 23 2 2" xfId="15252"/>
    <cellStyle name="Normal 2 23 2 2 2" xfId="15253"/>
    <cellStyle name="Normal 2 23 2 2 2 2" xfId="15254"/>
    <cellStyle name="Normal 2 23 2 2 3" xfId="15255"/>
    <cellStyle name="Normal 2 23 2 2_Deal Price Analysis" xfId="15256"/>
    <cellStyle name="Normal 2 23 2 3" xfId="15257"/>
    <cellStyle name="Normal 2 23 2 3 2" xfId="15258"/>
    <cellStyle name="Normal 2 23 2 3 2 2" xfId="15259"/>
    <cellStyle name="Normal 2 23 2 3 3" xfId="15260"/>
    <cellStyle name="Normal 2 23 2 3_Deal Price Analysis" xfId="15261"/>
    <cellStyle name="Normal 2 23 2 4" xfId="15262"/>
    <cellStyle name="Normal 2 23 2 4 2" xfId="15263"/>
    <cellStyle name="Normal 2 23 2 5" xfId="15264"/>
    <cellStyle name="Normal 2 23 2_Deal Price Analysis" xfId="15265"/>
    <cellStyle name="Normal 2 23 3" xfId="15266"/>
    <cellStyle name="Normal 2 23 3 2" xfId="15267"/>
    <cellStyle name="Normal 2 23 3 2 2" xfId="15268"/>
    <cellStyle name="Normal 2 23 3 3" xfId="15269"/>
    <cellStyle name="Normal 2 23 3_Deal Price Analysis" xfId="15270"/>
    <cellStyle name="Normal 2 23 4" xfId="15271"/>
    <cellStyle name="Normal 2 23 4 2" xfId="15272"/>
    <cellStyle name="Normal 2 23 4 2 2" xfId="15273"/>
    <cellStyle name="Normal 2 23 4 3" xfId="15274"/>
    <cellStyle name="Normal 2 23 4_Deal Price Analysis" xfId="15275"/>
    <cellStyle name="Normal 2 23 5" xfId="15276"/>
    <cellStyle name="Normal 2 23 5 2" xfId="15277"/>
    <cellStyle name="Normal 2 23 6" xfId="15278"/>
    <cellStyle name="Normal 2 23_Deal Price Analysis" xfId="15279"/>
    <cellStyle name="Normal 2 24" xfId="15280"/>
    <cellStyle name="Normal 2 24 2" xfId="15281"/>
    <cellStyle name="Normal 2 24 2 2" xfId="15282"/>
    <cellStyle name="Normal 2 24 2 2 2" xfId="15283"/>
    <cellStyle name="Normal 2 24 2 2 2 2" xfId="15284"/>
    <cellStyle name="Normal 2 24 2 2 3" xfId="15285"/>
    <cellStyle name="Normal 2 24 2 2_Deal Price Analysis" xfId="15286"/>
    <cellStyle name="Normal 2 24 2 3" xfId="15287"/>
    <cellStyle name="Normal 2 24 2 3 2" xfId="15288"/>
    <cellStyle name="Normal 2 24 2 3 2 2" xfId="15289"/>
    <cellStyle name="Normal 2 24 2 3 3" xfId="15290"/>
    <cellStyle name="Normal 2 24 2 3_Deal Price Analysis" xfId="15291"/>
    <cellStyle name="Normal 2 24 2 4" xfId="15292"/>
    <cellStyle name="Normal 2 24 2 4 2" xfId="15293"/>
    <cellStyle name="Normal 2 24 2 5" xfId="15294"/>
    <cellStyle name="Normal 2 24 2_Deal Price Analysis" xfId="15295"/>
    <cellStyle name="Normal 2 24 3" xfId="15296"/>
    <cellStyle name="Normal 2 24 3 2" xfId="15297"/>
    <cellStyle name="Normal 2 24 3 2 2" xfId="15298"/>
    <cellStyle name="Normal 2 24 3 3" xfId="15299"/>
    <cellStyle name="Normal 2 24 3_Deal Price Analysis" xfId="15300"/>
    <cellStyle name="Normal 2 24 4" xfId="15301"/>
    <cellStyle name="Normal 2 24 4 2" xfId="15302"/>
    <cellStyle name="Normal 2 24 4 2 2" xfId="15303"/>
    <cellStyle name="Normal 2 24 4 3" xfId="15304"/>
    <cellStyle name="Normal 2 24 4_Deal Price Analysis" xfId="15305"/>
    <cellStyle name="Normal 2 24 5" xfId="15306"/>
    <cellStyle name="Normal 2 24 5 2" xfId="15307"/>
    <cellStyle name="Normal 2 24 6" xfId="15308"/>
    <cellStyle name="Normal 2 24_Deal Price Analysis" xfId="15309"/>
    <cellStyle name="Normal 2 25" xfId="15310"/>
    <cellStyle name="Normal 2 25 2" xfId="15311"/>
    <cellStyle name="Normal 2 25 2 2" xfId="15312"/>
    <cellStyle name="Normal 2 25 2 2 2" xfId="15313"/>
    <cellStyle name="Normal 2 25 2 2 2 2" xfId="15314"/>
    <cellStyle name="Normal 2 25 2 2 3" xfId="15315"/>
    <cellStyle name="Normal 2 25 2 2_Deal Price Analysis" xfId="15316"/>
    <cellStyle name="Normal 2 25 2 3" xfId="15317"/>
    <cellStyle name="Normal 2 25 2 3 2" xfId="15318"/>
    <cellStyle name="Normal 2 25 2 3 2 2" xfId="15319"/>
    <cellStyle name="Normal 2 25 2 3 3" xfId="15320"/>
    <cellStyle name="Normal 2 25 2 3_Deal Price Analysis" xfId="15321"/>
    <cellStyle name="Normal 2 25 2 4" xfId="15322"/>
    <cellStyle name="Normal 2 25 2 4 2" xfId="15323"/>
    <cellStyle name="Normal 2 25 2 5" xfId="15324"/>
    <cellStyle name="Normal 2 25 2_Deal Price Analysis" xfId="15325"/>
    <cellStyle name="Normal 2 25 3" xfId="15326"/>
    <cellStyle name="Normal 2 25 3 2" xfId="15327"/>
    <cellStyle name="Normal 2 25 3 2 2" xfId="15328"/>
    <cellStyle name="Normal 2 25 3 3" xfId="15329"/>
    <cellStyle name="Normal 2 25 3_Deal Price Analysis" xfId="15330"/>
    <cellStyle name="Normal 2 25 4" xfId="15331"/>
    <cellStyle name="Normal 2 25 4 2" xfId="15332"/>
    <cellStyle name="Normal 2 25 4 2 2" xfId="15333"/>
    <cellStyle name="Normal 2 25 4 3" xfId="15334"/>
    <cellStyle name="Normal 2 25 4_Deal Price Analysis" xfId="15335"/>
    <cellStyle name="Normal 2 25 5" xfId="15336"/>
    <cellStyle name="Normal 2 25 5 2" xfId="15337"/>
    <cellStyle name="Normal 2 25 6" xfId="15338"/>
    <cellStyle name="Normal 2 25_Deal Price Analysis" xfId="15339"/>
    <cellStyle name="Normal 2 26" xfId="15340"/>
    <cellStyle name="Normal 2 27" xfId="15341"/>
    <cellStyle name="Normal 2 27 2" xfId="15342"/>
    <cellStyle name="Normal 2 27 2 2" xfId="15343"/>
    <cellStyle name="Normal 2 27 2 2 2" xfId="15344"/>
    <cellStyle name="Normal 2 27 2 2 2 2" xfId="15345"/>
    <cellStyle name="Normal 2 27 2 2 3" xfId="15346"/>
    <cellStyle name="Normal 2 27 2 2_Deal Price Analysis" xfId="15347"/>
    <cellStyle name="Normal 2 27 2 3" xfId="15348"/>
    <cellStyle name="Normal 2 27 2 3 2" xfId="15349"/>
    <cellStyle name="Normal 2 27 2 3 2 2" xfId="15350"/>
    <cellStyle name="Normal 2 27 2 3 3" xfId="15351"/>
    <cellStyle name="Normal 2 27 2 3_Deal Price Analysis" xfId="15352"/>
    <cellStyle name="Normal 2 27 2 4" xfId="15353"/>
    <cellStyle name="Normal 2 27 2 4 2" xfId="15354"/>
    <cellStyle name="Normal 2 27 2 5" xfId="15355"/>
    <cellStyle name="Normal 2 27 2_Deal Price Analysis" xfId="15356"/>
    <cellStyle name="Normal 2 28" xfId="15357"/>
    <cellStyle name="Normal 2 28 2" xfId="15358"/>
    <cellStyle name="Normal 2 28 2 2" xfId="15359"/>
    <cellStyle name="Normal 2 28 2 2 2" xfId="15360"/>
    <cellStyle name="Normal 2 28 2 3" xfId="15361"/>
    <cellStyle name="Normal 2 28 2_Deal Price Analysis" xfId="15362"/>
    <cellStyle name="Normal 2 28 3" xfId="15363"/>
    <cellStyle name="Normal 2 28 3 2" xfId="15364"/>
    <cellStyle name="Normal 2 28 3 2 2" xfId="15365"/>
    <cellStyle name="Normal 2 28 3 3" xfId="15366"/>
    <cellStyle name="Normal 2 28 3_Deal Price Analysis" xfId="15367"/>
    <cellStyle name="Normal 2 28 4" xfId="15368"/>
    <cellStyle name="Normal 2 28 4 2" xfId="15369"/>
    <cellStyle name="Normal 2 28 5" xfId="15370"/>
    <cellStyle name="Normal 2 28_Deal Price Analysis" xfId="15371"/>
    <cellStyle name="Normal 2 29" xfId="15372"/>
    <cellStyle name="Normal 2 29 2" xfId="15373"/>
    <cellStyle name="Normal 2 29 2 2" xfId="15374"/>
    <cellStyle name="Normal 2 29 2 2 2" xfId="15375"/>
    <cellStyle name="Normal 2 29 2 3" xfId="15376"/>
    <cellStyle name="Normal 2 29 2_Deal Price Analysis" xfId="15377"/>
    <cellStyle name="Normal 2 29 3" xfId="15378"/>
    <cellStyle name="Normal 2 29 3 2" xfId="15379"/>
    <cellStyle name="Normal 2 29 3 2 2" xfId="15380"/>
    <cellStyle name="Normal 2 29 3 3" xfId="15381"/>
    <cellStyle name="Normal 2 29 3_Deal Price Analysis" xfId="15382"/>
    <cellStyle name="Normal 2 29 4" xfId="15383"/>
    <cellStyle name="Normal 2 29 4 2" xfId="15384"/>
    <cellStyle name="Normal 2 29 5" xfId="15385"/>
    <cellStyle name="Normal 2 29_Deal Price Analysis" xfId="15386"/>
    <cellStyle name="Normal 2 3" xfId="4"/>
    <cellStyle name="Normal 2 3 10" xfId="15387"/>
    <cellStyle name="Normal 2 3 11" xfId="15388"/>
    <cellStyle name="Normal 2 3 12" xfId="15389"/>
    <cellStyle name="Normal 2 3 13" xfId="15390"/>
    <cellStyle name="Normal 2 3 14" xfId="15391"/>
    <cellStyle name="Normal 2 3 15" xfId="15392"/>
    <cellStyle name="Normal 2 3 16" xfId="15393"/>
    <cellStyle name="Normal 2 3 17" xfId="15394"/>
    <cellStyle name="Normal 2 3 18" xfId="15395"/>
    <cellStyle name="Normal 2 3 19" xfId="15396"/>
    <cellStyle name="Normal 2 3 2" xfId="15397"/>
    <cellStyle name="Normal 2 3 2 2" xfId="15398"/>
    <cellStyle name="Normal 2 3 2 2 2" xfId="15399"/>
    <cellStyle name="Normal 2 3 2 2 3" xfId="15400"/>
    <cellStyle name="Normal 2 3 2 2 4" xfId="15401"/>
    <cellStyle name="Normal 2 3 2 2 5" xfId="15402"/>
    <cellStyle name="Normal 2 3 2 2 6" xfId="15403"/>
    <cellStyle name="Normal 2 3 2 2 7" xfId="15404"/>
    <cellStyle name="Normal 2 3 2 2 8" xfId="15405"/>
    <cellStyle name="Normal 2 3 2 2_Deal Price Analysis" xfId="15406"/>
    <cellStyle name="Normal 2 3 2 3" xfId="15407"/>
    <cellStyle name="Normal 2 3 20" xfId="15408"/>
    <cellStyle name="Normal 2 3 21" xfId="15409"/>
    <cellStyle name="Normal 2 3 22" xfId="15410"/>
    <cellStyle name="Normal 2 3 23" xfId="15411"/>
    <cellStyle name="Normal 2 3 3" xfId="15412"/>
    <cellStyle name="Normal 2 3 3 10" xfId="15413"/>
    <cellStyle name="Normal 2 3 3 11" xfId="15414"/>
    <cellStyle name="Normal 2 3 3 12" xfId="15415"/>
    <cellStyle name="Normal 2 3 3 13" xfId="15416"/>
    <cellStyle name="Normal 2 3 3 2" xfId="15417"/>
    <cellStyle name="Normal 2 3 3 3" xfId="15418"/>
    <cellStyle name="Normal 2 3 3 4" xfId="15419"/>
    <cellStyle name="Normal 2 3 3 5" xfId="15420"/>
    <cellStyle name="Normal 2 3 3 6" xfId="15421"/>
    <cellStyle name="Normal 2 3 3 7" xfId="15422"/>
    <cellStyle name="Normal 2 3 3 8" xfId="15423"/>
    <cellStyle name="Normal 2 3 3 9" xfId="15424"/>
    <cellStyle name="Normal 2 3 4" xfId="15425"/>
    <cellStyle name="Normal 2 3 4 2" xfId="15426"/>
    <cellStyle name="Normal 2 3 4 2 2" xfId="15427"/>
    <cellStyle name="Normal 2 3 4 2 3" xfId="15428"/>
    <cellStyle name="Normal 2 3 4 2_Deal Price Analysis" xfId="15429"/>
    <cellStyle name="Normal 2 3 4 3" xfId="15430"/>
    <cellStyle name="Normal 2 3 4 4" xfId="15431"/>
    <cellStyle name="Normal 2 3 4 5" xfId="15432"/>
    <cellStyle name="Normal 2 3 4 6" xfId="15433"/>
    <cellStyle name="Normal 2 3 5" xfId="15434"/>
    <cellStyle name="Normal 2 3 5 2" xfId="15435"/>
    <cellStyle name="Normal 2 3 5 2 2" xfId="15436"/>
    <cellStyle name="Normal 2 3 5 2 3" xfId="15437"/>
    <cellStyle name="Normal 2 3 5 2_Deal Price Analysis" xfId="15438"/>
    <cellStyle name="Normal 2 3 5 3" xfId="15439"/>
    <cellStyle name="Normal 2 3 5 4" xfId="15440"/>
    <cellStyle name="Normal 2 3 5 5" xfId="15441"/>
    <cellStyle name="Normal 2 3 5 6" xfId="15442"/>
    <cellStyle name="Normal 2 3 6" xfId="15443"/>
    <cellStyle name="Normal 2 3 6 2" xfId="15444"/>
    <cellStyle name="Normal 2 3 6 2 2" xfId="15445"/>
    <cellStyle name="Normal 2 3 6 2 3" xfId="15446"/>
    <cellStyle name="Normal 2 3 6 2_Deal Price Analysis" xfId="15447"/>
    <cellStyle name="Normal 2 3 6 3" xfId="15448"/>
    <cellStyle name="Normal 2 3 6 4" xfId="15449"/>
    <cellStyle name="Normal 2 3 6 5" xfId="15450"/>
    <cellStyle name="Normal 2 3 6 6" xfId="15451"/>
    <cellStyle name="Normal 2 3 7" xfId="15452"/>
    <cellStyle name="Normal 2 3 7 2" xfId="15453"/>
    <cellStyle name="Normal 2 3 7 2 2" xfId="15454"/>
    <cellStyle name="Normal 2 3 7 2 3" xfId="15455"/>
    <cellStyle name="Normal 2 3 7 2_Deal Price Analysis" xfId="15456"/>
    <cellStyle name="Normal 2 3 7 3" xfId="15457"/>
    <cellStyle name="Normal 2 3 7 4" xfId="15458"/>
    <cellStyle name="Normal 2 3 7 5" xfId="15459"/>
    <cellStyle name="Normal 2 3 8" xfId="15460"/>
    <cellStyle name="Normal 2 3 9" xfId="15461"/>
    <cellStyle name="Normal 2 3_Deal Price Analysis" xfId="15462"/>
    <cellStyle name="Normal 2 30" xfId="15463"/>
    <cellStyle name="Normal 2 30 2" xfId="15464"/>
    <cellStyle name="Normal 2 30 2 2" xfId="15465"/>
    <cellStyle name="Normal 2 30 2 2 2" xfId="15466"/>
    <cellStyle name="Normal 2 30 2 3" xfId="15467"/>
    <cellStyle name="Normal 2 30 2_Deal Price Analysis" xfId="15468"/>
    <cellStyle name="Normal 2 30 3" xfId="15469"/>
    <cellStyle name="Normal 2 30 3 2" xfId="15470"/>
    <cellStyle name="Normal 2 30 3 2 2" xfId="15471"/>
    <cellStyle name="Normal 2 30 3 3" xfId="15472"/>
    <cellStyle name="Normal 2 30 3_Deal Price Analysis" xfId="15473"/>
    <cellStyle name="Normal 2 30 4" xfId="15474"/>
    <cellStyle name="Normal 2 30 4 2" xfId="15475"/>
    <cellStyle name="Normal 2 30 5" xfId="15476"/>
    <cellStyle name="Normal 2 30_Deal Price Analysis" xfId="15477"/>
    <cellStyle name="Normal 2 31" xfId="15478"/>
    <cellStyle name="Normal 2 31 2" xfId="15479"/>
    <cellStyle name="Normal 2 31 2 2" xfId="15480"/>
    <cellStyle name="Normal 2 31 2 2 2" xfId="15481"/>
    <cellStyle name="Normal 2 31 2 3" xfId="15482"/>
    <cellStyle name="Normal 2 31 2_Deal Price Analysis" xfId="15483"/>
    <cellStyle name="Normal 2 31 3" xfId="15484"/>
    <cellStyle name="Normal 2 31 3 2" xfId="15485"/>
    <cellStyle name="Normal 2 31 3 2 2" xfId="15486"/>
    <cellStyle name="Normal 2 31 3 3" xfId="15487"/>
    <cellStyle name="Normal 2 31 3_Deal Price Analysis" xfId="15488"/>
    <cellStyle name="Normal 2 31 4" xfId="15489"/>
    <cellStyle name="Normal 2 31 4 2" xfId="15490"/>
    <cellStyle name="Normal 2 31 5" xfId="15491"/>
    <cellStyle name="Normal 2 31_Deal Price Analysis" xfId="15492"/>
    <cellStyle name="Normal 2 32" xfId="15493"/>
    <cellStyle name="Normal 2 32 2" xfId="15494"/>
    <cellStyle name="Normal 2 32 2 2" xfId="15495"/>
    <cellStyle name="Normal 2 32 2 2 2" xfId="15496"/>
    <cellStyle name="Normal 2 32 2 3" xfId="15497"/>
    <cellStyle name="Normal 2 32 2_Deal Price Analysis" xfId="15498"/>
    <cellStyle name="Normal 2 32 3" xfId="15499"/>
    <cellStyle name="Normal 2 32 3 2" xfId="15500"/>
    <cellStyle name="Normal 2 32 3 2 2" xfId="15501"/>
    <cellStyle name="Normal 2 32 3 3" xfId="15502"/>
    <cellStyle name="Normal 2 32 3_Deal Price Analysis" xfId="15503"/>
    <cellStyle name="Normal 2 32 4" xfId="15504"/>
    <cellStyle name="Normal 2 32 4 2" xfId="15505"/>
    <cellStyle name="Normal 2 32 5" xfId="15506"/>
    <cellStyle name="Normal 2 32_Deal Price Analysis" xfId="15507"/>
    <cellStyle name="Normal 2 33" xfId="15508"/>
    <cellStyle name="Normal 2 33 2" xfId="15509"/>
    <cellStyle name="Normal 2 33 2 2" xfId="15510"/>
    <cellStyle name="Normal 2 33 2 2 2" xfId="15511"/>
    <cellStyle name="Normal 2 33 2 3" xfId="15512"/>
    <cellStyle name="Normal 2 33 2_Deal Price Analysis" xfId="15513"/>
    <cellStyle name="Normal 2 34" xfId="15514"/>
    <cellStyle name="Normal 2 34 2" xfId="15515"/>
    <cellStyle name="Normal 2 34 2 2" xfId="15516"/>
    <cellStyle name="Normal 2 34 3" xfId="15517"/>
    <cellStyle name="Normal 2 34_Deal Price Analysis" xfId="15518"/>
    <cellStyle name="Normal 2 35" xfId="15519"/>
    <cellStyle name="Normal 2 35 2" xfId="15520"/>
    <cellStyle name="Normal 2 35 2 2" xfId="15521"/>
    <cellStyle name="Normal 2 35 3" xfId="15522"/>
    <cellStyle name="Normal 2 35_Deal Price Analysis" xfId="15523"/>
    <cellStyle name="Normal 2 36" xfId="15524"/>
    <cellStyle name="Normal 2 36 2" xfId="15525"/>
    <cellStyle name="Normal 2 36 2 2" xfId="15526"/>
    <cellStyle name="Normal 2 36 3" xfId="15527"/>
    <cellStyle name="Normal 2 36_Deal Price Analysis" xfId="15528"/>
    <cellStyle name="Normal 2 37" xfId="15529"/>
    <cellStyle name="Normal 2 37 2" xfId="15530"/>
    <cellStyle name="Normal 2 37 2 2" xfId="15531"/>
    <cellStyle name="Normal 2 37 3" xfId="15532"/>
    <cellStyle name="Normal 2 37_Deal Price Analysis" xfId="15533"/>
    <cellStyle name="Normal 2 38" xfId="15534"/>
    <cellStyle name="Normal 2 38 2" xfId="15535"/>
    <cellStyle name="Normal 2 38 2 2" xfId="15536"/>
    <cellStyle name="Normal 2 38 3" xfId="15537"/>
    <cellStyle name="Normal 2 38_Deal Price Analysis" xfId="15538"/>
    <cellStyle name="Normal 2 39" xfId="15539"/>
    <cellStyle name="Normal 2 39 2" xfId="15540"/>
    <cellStyle name="Normal 2 39 2 2" xfId="15541"/>
    <cellStyle name="Normal 2 39 3" xfId="15542"/>
    <cellStyle name="Normal 2 39_Deal Price Analysis" xfId="15543"/>
    <cellStyle name="Normal 2 4" xfId="15544"/>
    <cellStyle name="Normal 2 4 10" xfId="15545"/>
    <cellStyle name="Normal 2 4 11" xfId="15546"/>
    <cellStyle name="Normal 2 4 12" xfId="15547"/>
    <cellStyle name="Normal 2 4 13" xfId="15548"/>
    <cellStyle name="Normal 2 4 14" xfId="15549"/>
    <cellStyle name="Normal 2 4 15" xfId="15550"/>
    <cellStyle name="Normal 2 4 16" xfId="15551"/>
    <cellStyle name="Normal 2 4 17" xfId="15552"/>
    <cellStyle name="Normal 2 4 18" xfId="15553"/>
    <cellStyle name="Normal 2 4 19" xfId="15554"/>
    <cellStyle name="Normal 2 4 2" xfId="15555"/>
    <cellStyle name="Normal 2 4 20" xfId="15556"/>
    <cellStyle name="Normal 2 4 21" xfId="15557"/>
    <cellStyle name="Normal 2 4 22" xfId="15558"/>
    <cellStyle name="Normal 2 4 3" xfId="15559"/>
    <cellStyle name="Normal 2 4 3 2" xfId="15560"/>
    <cellStyle name="Normal 2 4 3 2 2" xfId="15561"/>
    <cellStyle name="Normal 2 4 3 2 3" xfId="15562"/>
    <cellStyle name="Normal 2 4 3 2_Deal Price Analysis" xfId="15563"/>
    <cellStyle name="Normal 2 4 3 3" xfId="15564"/>
    <cellStyle name="Normal 2 4 3 4" xfId="15565"/>
    <cellStyle name="Normal 2 4 3 5" xfId="15566"/>
    <cellStyle name="Normal 2 4 3 6" xfId="15567"/>
    <cellStyle name="Normal 2 4 4" xfId="15568"/>
    <cellStyle name="Normal 2 4 4 2" xfId="15569"/>
    <cellStyle name="Normal 2 4 4 2 2" xfId="15570"/>
    <cellStyle name="Normal 2 4 4 2 3" xfId="15571"/>
    <cellStyle name="Normal 2 4 4 2_Deal Price Analysis" xfId="15572"/>
    <cellStyle name="Normal 2 4 4 3" xfId="15573"/>
    <cellStyle name="Normal 2 4 4 4" xfId="15574"/>
    <cellStyle name="Normal 2 4 4 5" xfId="15575"/>
    <cellStyle name="Normal 2 4 4 6" xfId="15576"/>
    <cellStyle name="Normal 2 4 5" xfId="15577"/>
    <cellStyle name="Normal 2 4 5 2" xfId="15578"/>
    <cellStyle name="Normal 2 4 5 2 2" xfId="15579"/>
    <cellStyle name="Normal 2 4 5 2 3" xfId="15580"/>
    <cellStyle name="Normal 2 4 5 2_Deal Price Analysis" xfId="15581"/>
    <cellStyle name="Normal 2 4 5 3" xfId="15582"/>
    <cellStyle name="Normal 2 4 5 4" xfId="15583"/>
    <cellStyle name="Normal 2 4 5 5" xfId="15584"/>
    <cellStyle name="Normal 2 4 5 6" xfId="15585"/>
    <cellStyle name="Normal 2 4 6" xfId="15586"/>
    <cellStyle name="Normal 2 4 6 2" xfId="15587"/>
    <cellStyle name="Normal 2 4 6 2 2" xfId="15588"/>
    <cellStyle name="Normal 2 4 6 2 3" xfId="15589"/>
    <cellStyle name="Normal 2 4 6 2_Deal Price Analysis" xfId="15590"/>
    <cellStyle name="Normal 2 4 6 3" xfId="15591"/>
    <cellStyle name="Normal 2 4 6 4" xfId="15592"/>
    <cellStyle name="Normal 2 4 6 5" xfId="15593"/>
    <cellStyle name="Normal 2 4 6 6" xfId="15594"/>
    <cellStyle name="Normal 2 4 7" xfId="15595"/>
    <cellStyle name="Normal 2 4 7 2" xfId="15596"/>
    <cellStyle name="Normal 2 4 7 2 2" xfId="15597"/>
    <cellStyle name="Normal 2 4 7 2 3" xfId="15598"/>
    <cellStyle name="Normal 2 4 7 2_Deal Price Analysis" xfId="15599"/>
    <cellStyle name="Normal 2 4 7 3" xfId="15600"/>
    <cellStyle name="Normal 2 4 7 4" xfId="15601"/>
    <cellStyle name="Normal 2 4 7 5" xfId="15602"/>
    <cellStyle name="Normal 2 4 8" xfId="15603"/>
    <cellStyle name="Normal 2 4 9" xfId="15604"/>
    <cellStyle name="Normal 2 4_Deal Price Analysis" xfId="15605"/>
    <cellStyle name="Normal 2 40" xfId="15606"/>
    <cellStyle name="Normal 2 40 2" xfId="15607"/>
    <cellStyle name="Normal 2 40 2 2" xfId="15608"/>
    <cellStyle name="Normal 2 40 3" xfId="15609"/>
    <cellStyle name="Normal 2 40_Deal Price Analysis" xfId="15610"/>
    <cellStyle name="Normal 2 41" xfId="15611"/>
    <cellStyle name="Normal 2 41 2" xfId="15612"/>
    <cellStyle name="Normal 2 41 2 2" xfId="15613"/>
    <cellStyle name="Normal 2 41 3" xfId="15614"/>
    <cellStyle name="Normal 2 41_Deal Price Analysis" xfId="15615"/>
    <cellStyle name="Normal 2 42" xfId="15616"/>
    <cellStyle name="Normal 2 42 2" xfId="15617"/>
    <cellStyle name="Normal 2 42 2 2" xfId="15618"/>
    <cellStyle name="Normal 2 42 3" xfId="15619"/>
    <cellStyle name="Normal 2 42_Deal Price Analysis" xfId="15620"/>
    <cellStyle name="Normal 2 43" xfId="15621"/>
    <cellStyle name="Normal 2 43 2" xfId="15622"/>
    <cellStyle name="Normal 2 44" xfId="15623"/>
    <cellStyle name="Normal 2 45" xfId="15624"/>
    <cellStyle name="Normal 2 46" xfId="15625"/>
    <cellStyle name="Normal 2 47" xfId="15626"/>
    <cellStyle name="Normal 2 48" xfId="15627"/>
    <cellStyle name="Normal 2 49" xfId="15628"/>
    <cellStyle name="Normal 2 5" xfId="15629"/>
    <cellStyle name="Normal 2 5 10" xfId="15630"/>
    <cellStyle name="Normal 2 5 10 2" xfId="15631"/>
    <cellStyle name="Normal 2 5 10 2 2" xfId="15632"/>
    <cellStyle name="Normal 2 5 10 2 2 2" xfId="15633"/>
    <cellStyle name="Normal 2 5 10 2 2 2 2" xfId="15634"/>
    <cellStyle name="Normal 2 5 10 2 2 3" xfId="15635"/>
    <cellStyle name="Normal 2 5 10 2 2_Deal Price Analysis" xfId="15636"/>
    <cellStyle name="Normal 2 5 10 2 3" xfId="15637"/>
    <cellStyle name="Normal 2 5 10 2 3 2" xfId="15638"/>
    <cellStyle name="Normal 2 5 10 2 3 2 2" xfId="15639"/>
    <cellStyle name="Normal 2 5 10 2 3 3" xfId="15640"/>
    <cellStyle name="Normal 2 5 10 2 3_Deal Price Analysis" xfId="15641"/>
    <cellStyle name="Normal 2 5 10 2 4" xfId="15642"/>
    <cellStyle name="Normal 2 5 10 2 4 2" xfId="15643"/>
    <cellStyle name="Normal 2 5 10 2 5" xfId="15644"/>
    <cellStyle name="Normal 2 5 10 2_Deal Price Analysis" xfId="15645"/>
    <cellStyle name="Normal 2 5 10 3" xfId="15646"/>
    <cellStyle name="Normal 2 5 10 3 2" xfId="15647"/>
    <cellStyle name="Normal 2 5 10 3 2 2" xfId="15648"/>
    <cellStyle name="Normal 2 5 10 3 3" xfId="15649"/>
    <cellStyle name="Normal 2 5 10 3_Deal Price Analysis" xfId="15650"/>
    <cellStyle name="Normal 2 5 10 4" xfId="15651"/>
    <cellStyle name="Normal 2 5 10 4 2" xfId="15652"/>
    <cellStyle name="Normal 2 5 10 4 2 2" xfId="15653"/>
    <cellStyle name="Normal 2 5 10 4 3" xfId="15654"/>
    <cellStyle name="Normal 2 5 10 4_Deal Price Analysis" xfId="15655"/>
    <cellStyle name="Normal 2 5 10 5" xfId="15656"/>
    <cellStyle name="Normal 2 5 10 5 2" xfId="15657"/>
    <cellStyle name="Normal 2 5 10 6" xfId="15658"/>
    <cellStyle name="Normal 2 5 10_Deal Price Analysis" xfId="15659"/>
    <cellStyle name="Normal 2 5 11" xfId="15660"/>
    <cellStyle name="Normal 2 5 11 2" xfId="15661"/>
    <cellStyle name="Normal 2 5 11 2 2" xfId="15662"/>
    <cellStyle name="Normal 2 5 11 2 2 2" xfId="15663"/>
    <cellStyle name="Normal 2 5 11 2 2 2 2" xfId="15664"/>
    <cellStyle name="Normal 2 5 11 2 2 3" xfId="15665"/>
    <cellStyle name="Normal 2 5 11 2 2_Deal Price Analysis" xfId="15666"/>
    <cellStyle name="Normal 2 5 11 2 3" xfId="15667"/>
    <cellStyle name="Normal 2 5 11 2 3 2" xfId="15668"/>
    <cellStyle name="Normal 2 5 11 2 3 2 2" xfId="15669"/>
    <cellStyle name="Normal 2 5 11 2 3 3" xfId="15670"/>
    <cellStyle name="Normal 2 5 11 2 3_Deal Price Analysis" xfId="15671"/>
    <cellStyle name="Normal 2 5 11 2 4" xfId="15672"/>
    <cellStyle name="Normal 2 5 11 2 4 2" xfId="15673"/>
    <cellStyle name="Normal 2 5 11 2 5" xfId="15674"/>
    <cellStyle name="Normal 2 5 11 2_Deal Price Analysis" xfId="15675"/>
    <cellStyle name="Normal 2 5 11 3" xfId="15676"/>
    <cellStyle name="Normal 2 5 11 3 2" xfId="15677"/>
    <cellStyle name="Normal 2 5 11 3 2 2" xfId="15678"/>
    <cellStyle name="Normal 2 5 11 3 3" xfId="15679"/>
    <cellStyle name="Normal 2 5 11 3_Deal Price Analysis" xfId="15680"/>
    <cellStyle name="Normal 2 5 11 4" xfId="15681"/>
    <cellStyle name="Normal 2 5 11 4 2" xfId="15682"/>
    <cellStyle name="Normal 2 5 11 4 2 2" xfId="15683"/>
    <cellStyle name="Normal 2 5 11 4 3" xfId="15684"/>
    <cellStyle name="Normal 2 5 11 4_Deal Price Analysis" xfId="15685"/>
    <cellStyle name="Normal 2 5 11 5" xfId="15686"/>
    <cellStyle name="Normal 2 5 11 5 2" xfId="15687"/>
    <cellStyle name="Normal 2 5 11 6" xfId="15688"/>
    <cellStyle name="Normal 2 5 11_Deal Price Analysis" xfId="15689"/>
    <cellStyle name="Normal 2 5 12" xfId="15690"/>
    <cellStyle name="Normal 2 5 13" xfId="15691"/>
    <cellStyle name="Normal 2 5 13 2" xfId="15692"/>
    <cellStyle name="Normal 2 5 13 2 2" xfId="15693"/>
    <cellStyle name="Normal 2 5 13 2 2 2" xfId="15694"/>
    <cellStyle name="Normal 2 5 13 2 3" xfId="15695"/>
    <cellStyle name="Normal 2 5 13 2_Deal Price Analysis" xfId="15696"/>
    <cellStyle name="Normal 2 5 13 3" xfId="15697"/>
    <cellStyle name="Normal 2 5 13 3 2" xfId="15698"/>
    <cellStyle name="Normal 2 5 13 3 2 2" xfId="15699"/>
    <cellStyle name="Normal 2 5 13 3 3" xfId="15700"/>
    <cellStyle name="Normal 2 5 13 3_Deal Price Analysis" xfId="15701"/>
    <cellStyle name="Normal 2 5 13 4" xfId="15702"/>
    <cellStyle name="Normal 2 5 13 4 2" xfId="15703"/>
    <cellStyle name="Normal 2 5 13 5" xfId="15704"/>
    <cellStyle name="Normal 2 5 13_Deal Price Analysis" xfId="15705"/>
    <cellStyle name="Normal 2 5 14" xfId="15706"/>
    <cellStyle name="Normal 2 5 14 2" xfId="15707"/>
    <cellStyle name="Normal 2 5 14 2 2" xfId="15708"/>
    <cellStyle name="Normal 2 5 14 3" xfId="15709"/>
    <cellStyle name="Normal 2 5 14_Deal Price Analysis" xfId="15710"/>
    <cellStyle name="Normal 2 5 15" xfId="15711"/>
    <cellStyle name="Normal 2 5 15 2" xfId="15712"/>
    <cellStyle name="Normal 2 5 15 2 2" xfId="15713"/>
    <cellStyle name="Normal 2 5 15 3" xfId="15714"/>
    <cellStyle name="Normal 2 5 15_Deal Price Analysis" xfId="15715"/>
    <cellStyle name="Normal 2 5 16" xfId="15716"/>
    <cellStyle name="Normal 2 5 16 2" xfId="15717"/>
    <cellStyle name="Normal 2 5 17" xfId="15718"/>
    <cellStyle name="Normal 2 5 18" xfId="15719"/>
    <cellStyle name="Normal 2 5 19" xfId="15720"/>
    <cellStyle name="Normal 2 5 2" xfId="15721"/>
    <cellStyle name="Normal 2 5 2 2" xfId="15722"/>
    <cellStyle name="Normal 2 5 2 2 2" xfId="15723"/>
    <cellStyle name="Normal 2 5 2 2 2 2" xfId="15724"/>
    <cellStyle name="Normal 2 5 2 2 2 2 2" xfId="15725"/>
    <cellStyle name="Normal 2 5 2 2 2 2 2 2" xfId="15726"/>
    <cellStyle name="Normal 2 5 2 2 2 2 2 2 2" xfId="15727"/>
    <cellStyle name="Normal 2 5 2 2 2 2 2 3" xfId="15728"/>
    <cellStyle name="Normal 2 5 2 2 2 2 2_Deal Price Analysis" xfId="15729"/>
    <cellStyle name="Normal 2 5 2 2 2 2 3" xfId="15730"/>
    <cellStyle name="Normal 2 5 2 2 2 2 3 2" xfId="15731"/>
    <cellStyle name="Normal 2 5 2 2 2 2 3 2 2" xfId="15732"/>
    <cellStyle name="Normal 2 5 2 2 2 2 3 3" xfId="15733"/>
    <cellStyle name="Normal 2 5 2 2 2 2 3_Deal Price Analysis" xfId="15734"/>
    <cellStyle name="Normal 2 5 2 2 2 2 4" xfId="15735"/>
    <cellStyle name="Normal 2 5 2 2 2 2 4 2" xfId="15736"/>
    <cellStyle name="Normal 2 5 2 2 2 2 5" xfId="15737"/>
    <cellStyle name="Normal 2 5 2 2 2 2_Deal Price Analysis" xfId="15738"/>
    <cellStyle name="Normal 2 5 2 2 2 3" xfId="15739"/>
    <cellStyle name="Normal 2 5 2 2 2 3 2" xfId="15740"/>
    <cellStyle name="Normal 2 5 2 2 2 3 2 2" xfId="15741"/>
    <cellStyle name="Normal 2 5 2 2 2 3 3" xfId="15742"/>
    <cellStyle name="Normal 2 5 2 2 2 3_Deal Price Analysis" xfId="15743"/>
    <cellStyle name="Normal 2 5 2 2 2 4" xfId="15744"/>
    <cellStyle name="Normal 2 5 2 2 2 4 2" xfId="15745"/>
    <cellStyle name="Normal 2 5 2 2 2 4 2 2" xfId="15746"/>
    <cellStyle name="Normal 2 5 2 2 2 4 3" xfId="15747"/>
    <cellStyle name="Normal 2 5 2 2 2 4_Deal Price Analysis" xfId="15748"/>
    <cellStyle name="Normal 2 5 2 2 2 5" xfId="15749"/>
    <cellStyle name="Normal 2 5 2 2 2 5 2" xfId="15750"/>
    <cellStyle name="Normal 2 5 2 2 2 6" xfId="15751"/>
    <cellStyle name="Normal 2 5 2 2 2_Deal Price Analysis" xfId="15752"/>
    <cellStyle name="Normal 2 5 2 2 3" xfId="15753"/>
    <cellStyle name="Normal 2 5 2 2 3 2" xfId="15754"/>
    <cellStyle name="Normal 2 5 2 2 3 2 2" xfId="15755"/>
    <cellStyle name="Normal 2 5 2 2 3 2 2 2" xfId="15756"/>
    <cellStyle name="Normal 2 5 2 2 3 2 2 2 2" xfId="15757"/>
    <cellStyle name="Normal 2 5 2 2 3 2 2 3" xfId="15758"/>
    <cellStyle name="Normal 2 5 2 2 3 2 2_Deal Price Analysis" xfId="15759"/>
    <cellStyle name="Normal 2 5 2 2 3 2 3" xfId="15760"/>
    <cellStyle name="Normal 2 5 2 2 3 2 3 2" xfId="15761"/>
    <cellStyle name="Normal 2 5 2 2 3 2 3 2 2" xfId="15762"/>
    <cellStyle name="Normal 2 5 2 2 3 2 3 3" xfId="15763"/>
    <cellStyle name="Normal 2 5 2 2 3 2 3_Deal Price Analysis" xfId="15764"/>
    <cellStyle name="Normal 2 5 2 2 3 2 4" xfId="15765"/>
    <cellStyle name="Normal 2 5 2 2 3 2 4 2" xfId="15766"/>
    <cellStyle name="Normal 2 5 2 2 3 2 5" xfId="15767"/>
    <cellStyle name="Normal 2 5 2 2 3 2_Deal Price Analysis" xfId="15768"/>
    <cellStyle name="Normal 2 5 2 2 3 3" xfId="15769"/>
    <cellStyle name="Normal 2 5 2 2 3 3 2" xfId="15770"/>
    <cellStyle name="Normal 2 5 2 2 3 3 2 2" xfId="15771"/>
    <cellStyle name="Normal 2 5 2 2 3 3 3" xfId="15772"/>
    <cellStyle name="Normal 2 5 2 2 3 3_Deal Price Analysis" xfId="15773"/>
    <cellStyle name="Normal 2 5 2 2 3 4" xfId="15774"/>
    <cellStyle name="Normal 2 5 2 2 3 4 2" xfId="15775"/>
    <cellStyle name="Normal 2 5 2 2 3 4 2 2" xfId="15776"/>
    <cellStyle name="Normal 2 5 2 2 3 4 3" xfId="15777"/>
    <cellStyle name="Normal 2 5 2 2 3 4_Deal Price Analysis" xfId="15778"/>
    <cellStyle name="Normal 2 5 2 2 3 5" xfId="15779"/>
    <cellStyle name="Normal 2 5 2 2 3 5 2" xfId="15780"/>
    <cellStyle name="Normal 2 5 2 2 3 6" xfId="15781"/>
    <cellStyle name="Normal 2 5 2 2 3_Deal Price Analysis" xfId="15782"/>
    <cellStyle name="Normal 2 5 2 2 4" xfId="15783"/>
    <cellStyle name="Normal 2 5 2 2 4 2" xfId="15784"/>
    <cellStyle name="Normal 2 5 2 2 4 2 2" xfId="15785"/>
    <cellStyle name="Normal 2 5 2 2 4 2 2 2" xfId="15786"/>
    <cellStyle name="Normal 2 5 2 2 4 2 3" xfId="15787"/>
    <cellStyle name="Normal 2 5 2 2 4 2_Deal Price Analysis" xfId="15788"/>
    <cellStyle name="Normal 2 5 2 2 4 3" xfId="15789"/>
    <cellStyle name="Normal 2 5 2 2 4 3 2" xfId="15790"/>
    <cellStyle name="Normal 2 5 2 2 4 3 2 2" xfId="15791"/>
    <cellStyle name="Normal 2 5 2 2 4 3 3" xfId="15792"/>
    <cellStyle name="Normal 2 5 2 2 4 3_Deal Price Analysis" xfId="15793"/>
    <cellStyle name="Normal 2 5 2 2 4 4" xfId="15794"/>
    <cellStyle name="Normal 2 5 2 2 4 4 2" xfId="15795"/>
    <cellStyle name="Normal 2 5 2 2 4 5" xfId="15796"/>
    <cellStyle name="Normal 2 5 2 2 4_Deal Price Analysis" xfId="15797"/>
    <cellStyle name="Normal 2 5 2 2 5" xfId="15798"/>
    <cellStyle name="Normal 2 5 2 2 5 2" xfId="15799"/>
    <cellStyle name="Normal 2 5 2 2 5 2 2" xfId="15800"/>
    <cellStyle name="Normal 2 5 2 2 5 3" xfId="15801"/>
    <cellStyle name="Normal 2 5 2 2 5_Deal Price Analysis" xfId="15802"/>
    <cellStyle name="Normal 2 5 2 2 6" xfId="15803"/>
    <cellStyle name="Normal 2 5 2 2 6 2" xfId="15804"/>
    <cellStyle name="Normal 2 5 2 2 6 2 2" xfId="15805"/>
    <cellStyle name="Normal 2 5 2 2 6 3" xfId="15806"/>
    <cellStyle name="Normal 2 5 2 2 6_Deal Price Analysis" xfId="15807"/>
    <cellStyle name="Normal 2 5 2 2 7" xfId="15808"/>
    <cellStyle name="Normal 2 5 2 2 7 2" xfId="15809"/>
    <cellStyle name="Normal 2 5 2 2 8" xfId="15810"/>
    <cellStyle name="Normal 2 5 2 2_Deal Price Analysis" xfId="15811"/>
    <cellStyle name="Normal 2 5 2 3" xfId="15812"/>
    <cellStyle name="Normal 2 5 2 3 2" xfId="15813"/>
    <cellStyle name="Normal 2 5 2 3 2 2" xfId="15814"/>
    <cellStyle name="Normal 2 5 2 3 2 2 2" xfId="15815"/>
    <cellStyle name="Normal 2 5 2 3 2 2 2 2" xfId="15816"/>
    <cellStyle name="Normal 2 5 2 3 2 2 3" xfId="15817"/>
    <cellStyle name="Normal 2 5 2 3 2 2_Deal Price Analysis" xfId="15818"/>
    <cellStyle name="Normal 2 5 2 3 2 3" xfId="15819"/>
    <cellStyle name="Normal 2 5 2 3 2 3 2" xfId="15820"/>
    <cellStyle name="Normal 2 5 2 3 2 3 2 2" xfId="15821"/>
    <cellStyle name="Normal 2 5 2 3 2 3 3" xfId="15822"/>
    <cellStyle name="Normal 2 5 2 3 2 3_Deal Price Analysis" xfId="15823"/>
    <cellStyle name="Normal 2 5 2 3 2 4" xfId="15824"/>
    <cellStyle name="Normal 2 5 2 3 2 4 2" xfId="15825"/>
    <cellStyle name="Normal 2 5 2 3 2 5" xfId="15826"/>
    <cellStyle name="Normal 2 5 2 3 2_Deal Price Analysis" xfId="15827"/>
    <cellStyle name="Normal 2 5 2 3 3" xfId="15828"/>
    <cellStyle name="Normal 2 5 2 3 3 2" xfId="15829"/>
    <cellStyle name="Normal 2 5 2 3 3 2 2" xfId="15830"/>
    <cellStyle name="Normal 2 5 2 3 3 3" xfId="15831"/>
    <cellStyle name="Normal 2 5 2 3 3_Deal Price Analysis" xfId="15832"/>
    <cellStyle name="Normal 2 5 2 3 4" xfId="15833"/>
    <cellStyle name="Normal 2 5 2 3 4 2" xfId="15834"/>
    <cellStyle name="Normal 2 5 2 3 4 2 2" xfId="15835"/>
    <cellStyle name="Normal 2 5 2 3 4 3" xfId="15836"/>
    <cellStyle name="Normal 2 5 2 3 4_Deal Price Analysis" xfId="15837"/>
    <cellStyle name="Normal 2 5 2 3 5" xfId="15838"/>
    <cellStyle name="Normal 2 5 2 3 5 2" xfId="15839"/>
    <cellStyle name="Normal 2 5 2 3 6" xfId="15840"/>
    <cellStyle name="Normal 2 5 2 3_Deal Price Analysis" xfId="15841"/>
    <cellStyle name="Normal 2 5 2 4" xfId="15842"/>
    <cellStyle name="Normal 2 5 2 4 2" xfId="15843"/>
    <cellStyle name="Normal 2 5 2 4 2 2" xfId="15844"/>
    <cellStyle name="Normal 2 5 2 4 2 2 2" xfId="15845"/>
    <cellStyle name="Normal 2 5 2 4 2 2 2 2" xfId="15846"/>
    <cellStyle name="Normal 2 5 2 4 2 2 3" xfId="15847"/>
    <cellStyle name="Normal 2 5 2 4 2 2_Deal Price Analysis" xfId="15848"/>
    <cellStyle name="Normal 2 5 2 4 2 3" xfId="15849"/>
    <cellStyle name="Normal 2 5 2 4 2 3 2" xfId="15850"/>
    <cellStyle name="Normal 2 5 2 4 2 3 2 2" xfId="15851"/>
    <cellStyle name="Normal 2 5 2 4 2 3 3" xfId="15852"/>
    <cellStyle name="Normal 2 5 2 4 2 3_Deal Price Analysis" xfId="15853"/>
    <cellStyle name="Normal 2 5 2 4 2 4" xfId="15854"/>
    <cellStyle name="Normal 2 5 2 4 2 4 2" xfId="15855"/>
    <cellStyle name="Normal 2 5 2 4 2 5" xfId="15856"/>
    <cellStyle name="Normal 2 5 2 4 2_Deal Price Analysis" xfId="15857"/>
    <cellStyle name="Normal 2 5 2 4 3" xfId="15858"/>
    <cellStyle name="Normal 2 5 2 4 3 2" xfId="15859"/>
    <cellStyle name="Normal 2 5 2 4 3 2 2" xfId="15860"/>
    <cellStyle name="Normal 2 5 2 4 3 3" xfId="15861"/>
    <cellStyle name="Normal 2 5 2 4 3_Deal Price Analysis" xfId="15862"/>
    <cellStyle name="Normal 2 5 2 4 4" xfId="15863"/>
    <cellStyle name="Normal 2 5 2 4 4 2" xfId="15864"/>
    <cellStyle name="Normal 2 5 2 4 4 2 2" xfId="15865"/>
    <cellStyle name="Normal 2 5 2 4 4 3" xfId="15866"/>
    <cellStyle name="Normal 2 5 2 4 4_Deal Price Analysis" xfId="15867"/>
    <cellStyle name="Normal 2 5 2 4 5" xfId="15868"/>
    <cellStyle name="Normal 2 5 2 4 5 2" xfId="15869"/>
    <cellStyle name="Normal 2 5 2 4 6" xfId="15870"/>
    <cellStyle name="Normal 2 5 2 4_Deal Price Analysis" xfId="15871"/>
    <cellStyle name="Normal 2 5 2 5" xfId="15872"/>
    <cellStyle name="Normal 2 5 2 5 2" xfId="15873"/>
    <cellStyle name="Normal 2 5 2 5 2 2" xfId="15874"/>
    <cellStyle name="Normal 2 5 2 5 2 2 2" xfId="15875"/>
    <cellStyle name="Normal 2 5 2 5 2 3" xfId="15876"/>
    <cellStyle name="Normal 2 5 2 5 2_Deal Price Analysis" xfId="15877"/>
    <cellStyle name="Normal 2 5 2 5 3" xfId="15878"/>
    <cellStyle name="Normal 2 5 2 5 3 2" xfId="15879"/>
    <cellStyle name="Normal 2 5 2 5 3 2 2" xfId="15880"/>
    <cellStyle name="Normal 2 5 2 5 3 3" xfId="15881"/>
    <cellStyle name="Normal 2 5 2 5 3_Deal Price Analysis" xfId="15882"/>
    <cellStyle name="Normal 2 5 2 5 4" xfId="15883"/>
    <cellStyle name="Normal 2 5 2 5 4 2" xfId="15884"/>
    <cellStyle name="Normal 2 5 2 5 5" xfId="15885"/>
    <cellStyle name="Normal 2 5 2 5_Deal Price Analysis" xfId="15886"/>
    <cellStyle name="Normal 2 5 2 6" xfId="15887"/>
    <cellStyle name="Normal 2 5 2 6 2" xfId="15888"/>
    <cellStyle name="Normal 2 5 2 6 2 2" xfId="15889"/>
    <cellStyle name="Normal 2 5 2 6 3" xfId="15890"/>
    <cellStyle name="Normal 2 5 2 6_Deal Price Analysis" xfId="15891"/>
    <cellStyle name="Normal 2 5 2 7" xfId="15892"/>
    <cellStyle name="Normal 2 5 2 7 2" xfId="15893"/>
    <cellStyle name="Normal 2 5 2 7 2 2" xfId="15894"/>
    <cellStyle name="Normal 2 5 2 7 3" xfId="15895"/>
    <cellStyle name="Normal 2 5 2 7_Deal Price Analysis" xfId="15896"/>
    <cellStyle name="Normal 2 5 2 8" xfId="15897"/>
    <cellStyle name="Normal 2 5 2 8 2" xfId="15898"/>
    <cellStyle name="Normal 2 5 2 9" xfId="15899"/>
    <cellStyle name="Normal 2 5 2_Deal Price Analysis" xfId="15900"/>
    <cellStyle name="Normal 2 5 20" xfId="15901"/>
    <cellStyle name="Normal 2 5 3" xfId="15902"/>
    <cellStyle name="Normal 2 5 3 2" xfId="15903"/>
    <cellStyle name="Normal 2 5 3 2 2" xfId="15904"/>
    <cellStyle name="Normal 2 5 3 2 2 2" xfId="15905"/>
    <cellStyle name="Normal 2 5 3 2 2 2 2" xfId="15906"/>
    <cellStyle name="Normal 2 5 3 2 2 2 2 2" xfId="15907"/>
    <cellStyle name="Normal 2 5 3 2 2 2 2 2 2" xfId="15908"/>
    <cellStyle name="Normal 2 5 3 2 2 2 2 3" xfId="15909"/>
    <cellStyle name="Normal 2 5 3 2 2 2 2_Deal Price Analysis" xfId="15910"/>
    <cellStyle name="Normal 2 5 3 2 2 2 3" xfId="15911"/>
    <cellStyle name="Normal 2 5 3 2 2 2 3 2" xfId="15912"/>
    <cellStyle name="Normal 2 5 3 2 2 2 3 2 2" xfId="15913"/>
    <cellStyle name="Normal 2 5 3 2 2 2 3 3" xfId="15914"/>
    <cellStyle name="Normal 2 5 3 2 2 2 3_Deal Price Analysis" xfId="15915"/>
    <cellStyle name="Normal 2 5 3 2 2 2 4" xfId="15916"/>
    <cellStyle name="Normal 2 5 3 2 2 2 4 2" xfId="15917"/>
    <cellStyle name="Normal 2 5 3 2 2 2 5" xfId="15918"/>
    <cellStyle name="Normal 2 5 3 2 2 2_Deal Price Analysis" xfId="15919"/>
    <cellStyle name="Normal 2 5 3 2 2 3" xfId="15920"/>
    <cellStyle name="Normal 2 5 3 2 2 3 2" xfId="15921"/>
    <cellStyle name="Normal 2 5 3 2 2 3 2 2" xfId="15922"/>
    <cellStyle name="Normal 2 5 3 2 2 3 3" xfId="15923"/>
    <cellStyle name="Normal 2 5 3 2 2 3_Deal Price Analysis" xfId="15924"/>
    <cellStyle name="Normal 2 5 3 2 2 4" xfId="15925"/>
    <cellStyle name="Normal 2 5 3 2 2 4 2" xfId="15926"/>
    <cellStyle name="Normal 2 5 3 2 2 4 2 2" xfId="15927"/>
    <cellStyle name="Normal 2 5 3 2 2 4 3" xfId="15928"/>
    <cellStyle name="Normal 2 5 3 2 2 4_Deal Price Analysis" xfId="15929"/>
    <cellStyle name="Normal 2 5 3 2 2 5" xfId="15930"/>
    <cellStyle name="Normal 2 5 3 2 2 5 2" xfId="15931"/>
    <cellStyle name="Normal 2 5 3 2 2 6" xfId="15932"/>
    <cellStyle name="Normal 2 5 3 2 2_Deal Price Analysis" xfId="15933"/>
    <cellStyle name="Normal 2 5 3 2 3" xfId="15934"/>
    <cellStyle name="Normal 2 5 3 2 3 2" xfId="15935"/>
    <cellStyle name="Normal 2 5 3 2 3 2 2" xfId="15936"/>
    <cellStyle name="Normal 2 5 3 2 3 2 2 2" xfId="15937"/>
    <cellStyle name="Normal 2 5 3 2 3 2 2 2 2" xfId="15938"/>
    <cellStyle name="Normal 2 5 3 2 3 2 2 3" xfId="15939"/>
    <cellStyle name="Normal 2 5 3 2 3 2 2_Deal Price Analysis" xfId="15940"/>
    <cellStyle name="Normal 2 5 3 2 3 2 3" xfId="15941"/>
    <cellStyle name="Normal 2 5 3 2 3 2 3 2" xfId="15942"/>
    <cellStyle name="Normal 2 5 3 2 3 2 3 2 2" xfId="15943"/>
    <cellStyle name="Normal 2 5 3 2 3 2 3 3" xfId="15944"/>
    <cellStyle name="Normal 2 5 3 2 3 2 3_Deal Price Analysis" xfId="15945"/>
    <cellStyle name="Normal 2 5 3 2 3 2 4" xfId="15946"/>
    <cellStyle name="Normal 2 5 3 2 3 2 4 2" xfId="15947"/>
    <cellStyle name="Normal 2 5 3 2 3 2 5" xfId="15948"/>
    <cellStyle name="Normal 2 5 3 2 3 2_Deal Price Analysis" xfId="15949"/>
    <cellStyle name="Normal 2 5 3 2 3 3" xfId="15950"/>
    <cellStyle name="Normal 2 5 3 2 3 3 2" xfId="15951"/>
    <cellStyle name="Normal 2 5 3 2 3 3 2 2" xfId="15952"/>
    <cellStyle name="Normal 2 5 3 2 3 3 3" xfId="15953"/>
    <cellStyle name="Normal 2 5 3 2 3 3_Deal Price Analysis" xfId="15954"/>
    <cellStyle name="Normal 2 5 3 2 3 4" xfId="15955"/>
    <cellStyle name="Normal 2 5 3 2 3 4 2" xfId="15956"/>
    <cellStyle name="Normal 2 5 3 2 3 4 2 2" xfId="15957"/>
    <cellStyle name="Normal 2 5 3 2 3 4 3" xfId="15958"/>
    <cellStyle name="Normal 2 5 3 2 3 4_Deal Price Analysis" xfId="15959"/>
    <cellStyle name="Normal 2 5 3 2 3 5" xfId="15960"/>
    <cellStyle name="Normal 2 5 3 2 3 5 2" xfId="15961"/>
    <cellStyle name="Normal 2 5 3 2 3 6" xfId="15962"/>
    <cellStyle name="Normal 2 5 3 2 3_Deal Price Analysis" xfId="15963"/>
    <cellStyle name="Normal 2 5 3 2 4" xfId="15964"/>
    <cellStyle name="Normal 2 5 3 2 4 2" xfId="15965"/>
    <cellStyle name="Normal 2 5 3 2 4 2 2" xfId="15966"/>
    <cellStyle name="Normal 2 5 3 2 4 2 2 2" xfId="15967"/>
    <cellStyle name="Normal 2 5 3 2 4 2 3" xfId="15968"/>
    <cellStyle name="Normal 2 5 3 2 4 2_Deal Price Analysis" xfId="15969"/>
    <cellStyle name="Normal 2 5 3 2 4 3" xfId="15970"/>
    <cellStyle name="Normal 2 5 3 2 4 3 2" xfId="15971"/>
    <cellStyle name="Normal 2 5 3 2 4 3 2 2" xfId="15972"/>
    <cellStyle name="Normal 2 5 3 2 4 3 3" xfId="15973"/>
    <cellStyle name="Normal 2 5 3 2 4 3_Deal Price Analysis" xfId="15974"/>
    <cellStyle name="Normal 2 5 3 2 4 4" xfId="15975"/>
    <cellStyle name="Normal 2 5 3 2 4 4 2" xfId="15976"/>
    <cellStyle name="Normal 2 5 3 2 4 5" xfId="15977"/>
    <cellStyle name="Normal 2 5 3 2 4_Deal Price Analysis" xfId="15978"/>
    <cellStyle name="Normal 2 5 3 2 5" xfId="15979"/>
    <cellStyle name="Normal 2 5 3 2 5 2" xfId="15980"/>
    <cellStyle name="Normal 2 5 3 2 5 2 2" xfId="15981"/>
    <cellStyle name="Normal 2 5 3 2 5 3" xfId="15982"/>
    <cellStyle name="Normal 2 5 3 2 5_Deal Price Analysis" xfId="15983"/>
    <cellStyle name="Normal 2 5 3 2 6" xfId="15984"/>
    <cellStyle name="Normal 2 5 3 2 6 2" xfId="15985"/>
    <cellStyle name="Normal 2 5 3 2 6 2 2" xfId="15986"/>
    <cellStyle name="Normal 2 5 3 2 6 3" xfId="15987"/>
    <cellStyle name="Normal 2 5 3 2 6_Deal Price Analysis" xfId="15988"/>
    <cellStyle name="Normal 2 5 3 2 7" xfId="15989"/>
    <cellStyle name="Normal 2 5 3 2 7 2" xfId="15990"/>
    <cellStyle name="Normal 2 5 3 2 8" xfId="15991"/>
    <cellStyle name="Normal 2 5 3 2_Deal Price Analysis" xfId="15992"/>
    <cellStyle name="Normal 2 5 3 3" xfId="15993"/>
    <cellStyle name="Normal 2 5 3 3 2" xfId="15994"/>
    <cellStyle name="Normal 2 5 3 3 2 2" xfId="15995"/>
    <cellStyle name="Normal 2 5 3 3 2 2 2" xfId="15996"/>
    <cellStyle name="Normal 2 5 3 3 2 2 2 2" xfId="15997"/>
    <cellStyle name="Normal 2 5 3 3 2 2 3" xfId="15998"/>
    <cellStyle name="Normal 2 5 3 3 2 2_Deal Price Analysis" xfId="15999"/>
    <cellStyle name="Normal 2 5 3 3 2 3" xfId="16000"/>
    <cellStyle name="Normal 2 5 3 3 2 3 2" xfId="16001"/>
    <cellStyle name="Normal 2 5 3 3 2 3 2 2" xfId="16002"/>
    <cellStyle name="Normal 2 5 3 3 2 3 3" xfId="16003"/>
    <cellStyle name="Normal 2 5 3 3 2 3_Deal Price Analysis" xfId="16004"/>
    <cellStyle name="Normal 2 5 3 3 2 4" xfId="16005"/>
    <cellStyle name="Normal 2 5 3 3 2 4 2" xfId="16006"/>
    <cellStyle name="Normal 2 5 3 3 2 5" xfId="16007"/>
    <cellStyle name="Normal 2 5 3 3 2_Deal Price Analysis" xfId="16008"/>
    <cellStyle name="Normal 2 5 3 3 3" xfId="16009"/>
    <cellStyle name="Normal 2 5 3 3 3 2" xfId="16010"/>
    <cellStyle name="Normal 2 5 3 3 3 2 2" xfId="16011"/>
    <cellStyle name="Normal 2 5 3 3 3 3" xfId="16012"/>
    <cellStyle name="Normal 2 5 3 3 3_Deal Price Analysis" xfId="16013"/>
    <cellStyle name="Normal 2 5 3 3 4" xfId="16014"/>
    <cellStyle name="Normal 2 5 3 3 4 2" xfId="16015"/>
    <cellStyle name="Normal 2 5 3 3 4 2 2" xfId="16016"/>
    <cellStyle name="Normal 2 5 3 3 4 3" xfId="16017"/>
    <cellStyle name="Normal 2 5 3 3 4_Deal Price Analysis" xfId="16018"/>
    <cellStyle name="Normal 2 5 3 3 5" xfId="16019"/>
    <cellStyle name="Normal 2 5 3 3 5 2" xfId="16020"/>
    <cellStyle name="Normal 2 5 3 3 6" xfId="16021"/>
    <cellStyle name="Normal 2 5 3 3_Deal Price Analysis" xfId="16022"/>
    <cellStyle name="Normal 2 5 3 4" xfId="16023"/>
    <cellStyle name="Normal 2 5 3 4 2" xfId="16024"/>
    <cellStyle name="Normal 2 5 3 4 2 2" xfId="16025"/>
    <cellStyle name="Normal 2 5 3 4 2 2 2" xfId="16026"/>
    <cellStyle name="Normal 2 5 3 4 2 2 2 2" xfId="16027"/>
    <cellStyle name="Normal 2 5 3 4 2 2 3" xfId="16028"/>
    <cellStyle name="Normal 2 5 3 4 2 2_Deal Price Analysis" xfId="16029"/>
    <cellStyle name="Normal 2 5 3 4 2 3" xfId="16030"/>
    <cellStyle name="Normal 2 5 3 4 2 3 2" xfId="16031"/>
    <cellStyle name="Normal 2 5 3 4 2 3 2 2" xfId="16032"/>
    <cellStyle name="Normal 2 5 3 4 2 3 3" xfId="16033"/>
    <cellStyle name="Normal 2 5 3 4 2 3_Deal Price Analysis" xfId="16034"/>
    <cellStyle name="Normal 2 5 3 4 2 4" xfId="16035"/>
    <cellStyle name="Normal 2 5 3 4 2 4 2" xfId="16036"/>
    <cellStyle name="Normal 2 5 3 4 2 5" xfId="16037"/>
    <cellStyle name="Normal 2 5 3 4 2_Deal Price Analysis" xfId="16038"/>
    <cellStyle name="Normal 2 5 3 4 3" xfId="16039"/>
    <cellStyle name="Normal 2 5 3 4 3 2" xfId="16040"/>
    <cellStyle name="Normal 2 5 3 4 3 2 2" xfId="16041"/>
    <cellStyle name="Normal 2 5 3 4 3 3" xfId="16042"/>
    <cellStyle name="Normal 2 5 3 4 3_Deal Price Analysis" xfId="16043"/>
    <cellStyle name="Normal 2 5 3 4 4" xfId="16044"/>
    <cellStyle name="Normal 2 5 3 4 4 2" xfId="16045"/>
    <cellStyle name="Normal 2 5 3 4 4 2 2" xfId="16046"/>
    <cellStyle name="Normal 2 5 3 4 4 3" xfId="16047"/>
    <cellStyle name="Normal 2 5 3 4 4_Deal Price Analysis" xfId="16048"/>
    <cellStyle name="Normal 2 5 3 4 5" xfId="16049"/>
    <cellStyle name="Normal 2 5 3 4 5 2" xfId="16050"/>
    <cellStyle name="Normal 2 5 3 4 6" xfId="16051"/>
    <cellStyle name="Normal 2 5 3 4_Deal Price Analysis" xfId="16052"/>
    <cellStyle name="Normal 2 5 3 5" xfId="16053"/>
    <cellStyle name="Normal 2 5 3 5 2" xfId="16054"/>
    <cellStyle name="Normal 2 5 3 5 2 2" xfId="16055"/>
    <cellStyle name="Normal 2 5 3 5 2 2 2" xfId="16056"/>
    <cellStyle name="Normal 2 5 3 5 2 3" xfId="16057"/>
    <cellStyle name="Normal 2 5 3 5 2_Deal Price Analysis" xfId="16058"/>
    <cellStyle name="Normal 2 5 3 5 3" xfId="16059"/>
    <cellStyle name="Normal 2 5 3 5 3 2" xfId="16060"/>
    <cellStyle name="Normal 2 5 3 5 3 2 2" xfId="16061"/>
    <cellStyle name="Normal 2 5 3 5 3 3" xfId="16062"/>
    <cellStyle name="Normal 2 5 3 5 3_Deal Price Analysis" xfId="16063"/>
    <cellStyle name="Normal 2 5 3 5 4" xfId="16064"/>
    <cellStyle name="Normal 2 5 3 5 4 2" xfId="16065"/>
    <cellStyle name="Normal 2 5 3 5 5" xfId="16066"/>
    <cellStyle name="Normal 2 5 3 5_Deal Price Analysis" xfId="16067"/>
    <cellStyle name="Normal 2 5 3 6" xfId="16068"/>
    <cellStyle name="Normal 2 5 3 6 2" xfId="16069"/>
    <cellStyle name="Normal 2 5 3 6 2 2" xfId="16070"/>
    <cellStyle name="Normal 2 5 3 6 3" xfId="16071"/>
    <cellStyle name="Normal 2 5 3 6_Deal Price Analysis" xfId="16072"/>
    <cellStyle name="Normal 2 5 3 7" xfId="16073"/>
    <cellStyle name="Normal 2 5 3 7 2" xfId="16074"/>
    <cellStyle name="Normal 2 5 3 7 2 2" xfId="16075"/>
    <cellStyle name="Normal 2 5 3 7 3" xfId="16076"/>
    <cellStyle name="Normal 2 5 3 7_Deal Price Analysis" xfId="16077"/>
    <cellStyle name="Normal 2 5 3 8" xfId="16078"/>
    <cellStyle name="Normal 2 5 3 8 2" xfId="16079"/>
    <cellStyle name="Normal 2 5 3 9" xfId="16080"/>
    <cellStyle name="Normal 2 5 3_Deal Price Analysis" xfId="16081"/>
    <cellStyle name="Normal 2 5 4" xfId="16082"/>
    <cellStyle name="Normal 2 5 4 2" xfId="16083"/>
    <cellStyle name="Normal 2 5 4 2 2" xfId="16084"/>
    <cellStyle name="Normal 2 5 4 2 2 2" xfId="16085"/>
    <cellStyle name="Normal 2 5 4 2 2 2 2" xfId="16086"/>
    <cellStyle name="Normal 2 5 4 2 2 2 2 2" xfId="16087"/>
    <cellStyle name="Normal 2 5 4 2 2 2 2 2 2" xfId="16088"/>
    <cellStyle name="Normal 2 5 4 2 2 2 2 3" xfId="16089"/>
    <cellStyle name="Normal 2 5 4 2 2 2 2_Deal Price Analysis" xfId="16090"/>
    <cellStyle name="Normal 2 5 4 2 2 2 3" xfId="16091"/>
    <cellStyle name="Normal 2 5 4 2 2 2 3 2" xfId="16092"/>
    <cellStyle name="Normal 2 5 4 2 2 2 3 2 2" xfId="16093"/>
    <cellStyle name="Normal 2 5 4 2 2 2 3 3" xfId="16094"/>
    <cellStyle name="Normal 2 5 4 2 2 2 3_Deal Price Analysis" xfId="16095"/>
    <cellStyle name="Normal 2 5 4 2 2 2 4" xfId="16096"/>
    <cellStyle name="Normal 2 5 4 2 2 2 4 2" xfId="16097"/>
    <cellStyle name="Normal 2 5 4 2 2 2 5" xfId="16098"/>
    <cellStyle name="Normal 2 5 4 2 2 2_Deal Price Analysis" xfId="16099"/>
    <cellStyle name="Normal 2 5 4 2 2 3" xfId="16100"/>
    <cellStyle name="Normal 2 5 4 2 2 3 2" xfId="16101"/>
    <cellStyle name="Normal 2 5 4 2 2 3 2 2" xfId="16102"/>
    <cellStyle name="Normal 2 5 4 2 2 3 3" xfId="16103"/>
    <cellStyle name="Normal 2 5 4 2 2 3_Deal Price Analysis" xfId="16104"/>
    <cellStyle name="Normal 2 5 4 2 2 4" xfId="16105"/>
    <cellStyle name="Normal 2 5 4 2 2 4 2" xfId="16106"/>
    <cellStyle name="Normal 2 5 4 2 2 4 2 2" xfId="16107"/>
    <cellStyle name="Normal 2 5 4 2 2 4 3" xfId="16108"/>
    <cellStyle name="Normal 2 5 4 2 2 4_Deal Price Analysis" xfId="16109"/>
    <cellStyle name="Normal 2 5 4 2 2 5" xfId="16110"/>
    <cellStyle name="Normal 2 5 4 2 2 5 2" xfId="16111"/>
    <cellStyle name="Normal 2 5 4 2 2 6" xfId="16112"/>
    <cellStyle name="Normal 2 5 4 2 2_Deal Price Analysis" xfId="16113"/>
    <cellStyle name="Normal 2 5 4 2 3" xfId="16114"/>
    <cellStyle name="Normal 2 5 4 2 3 2" xfId="16115"/>
    <cellStyle name="Normal 2 5 4 2 3 2 2" xfId="16116"/>
    <cellStyle name="Normal 2 5 4 2 3 2 2 2" xfId="16117"/>
    <cellStyle name="Normal 2 5 4 2 3 2 2 2 2" xfId="16118"/>
    <cellStyle name="Normal 2 5 4 2 3 2 2 3" xfId="16119"/>
    <cellStyle name="Normal 2 5 4 2 3 2 2_Deal Price Analysis" xfId="16120"/>
    <cellStyle name="Normal 2 5 4 2 3 2 3" xfId="16121"/>
    <cellStyle name="Normal 2 5 4 2 3 2 3 2" xfId="16122"/>
    <cellStyle name="Normal 2 5 4 2 3 2 3 2 2" xfId="16123"/>
    <cellStyle name="Normal 2 5 4 2 3 2 3 3" xfId="16124"/>
    <cellStyle name="Normal 2 5 4 2 3 2 3_Deal Price Analysis" xfId="16125"/>
    <cellStyle name="Normal 2 5 4 2 3 2 4" xfId="16126"/>
    <cellStyle name="Normal 2 5 4 2 3 2 4 2" xfId="16127"/>
    <cellStyle name="Normal 2 5 4 2 3 2 5" xfId="16128"/>
    <cellStyle name="Normal 2 5 4 2 3 2_Deal Price Analysis" xfId="16129"/>
    <cellStyle name="Normal 2 5 4 2 3 3" xfId="16130"/>
    <cellStyle name="Normal 2 5 4 2 3 3 2" xfId="16131"/>
    <cellStyle name="Normal 2 5 4 2 3 3 2 2" xfId="16132"/>
    <cellStyle name="Normal 2 5 4 2 3 3 3" xfId="16133"/>
    <cellStyle name="Normal 2 5 4 2 3 3_Deal Price Analysis" xfId="16134"/>
    <cellStyle name="Normal 2 5 4 2 3 4" xfId="16135"/>
    <cellStyle name="Normal 2 5 4 2 3 4 2" xfId="16136"/>
    <cellStyle name="Normal 2 5 4 2 3 4 2 2" xfId="16137"/>
    <cellStyle name="Normal 2 5 4 2 3 4 3" xfId="16138"/>
    <cellStyle name="Normal 2 5 4 2 3 4_Deal Price Analysis" xfId="16139"/>
    <cellStyle name="Normal 2 5 4 2 3 5" xfId="16140"/>
    <cellStyle name="Normal 2 5 4 2 3 5 2" xfId="16141"/>
    <cellStyle name="Normal 2 5 4 2 3 6" xfId="16142"/>
    <cellStyle name="Normal 2 5 4 2 3_Deal Price Analysis" xfId="16143"/>
    <cellStyle name="Normal 2 5 4 2 4" xfId="16144"/>
    <cellStyle name="Normal 2 5 4 2 4 2" xfId="16145"/>
    <cellStyle name="Normal 2 5 4 2 4 2 2" xfId="16146"/>
    <cellStyle name="Normal 2 5 4 2 4 2 2 2" xfId="16147"/>
    <cellStyle name="Normal 2 5 4 2 4 2 3" xfId="16148"/>
    <cellStyle name="Normal 2 5 4 2 4 2_Deal Price Analysis" xfId="16149"/>
    <cellStyle name="Normal 2 5 4 2 4 3" xfId="16150"/>
    <cellStyle name="Normal 2 5 4 2 4 3 2" xfId="16151"/>
    <cellStyle name="Normal 2 5 4 2 4 3 2 2" xfId="16152"/>
    <cellStyle name="Normal 2 5 4 2 4 3 3" xfId="16153"/>
    <cellStyle name="Normal 2 5 4 2 4 3_Deal Price Analysis" xfId="16154"/>
    <cellStyle name="Normal 2 5 4 2 4 4" xfId="16155"/>
    <cellStyle name="Normal 2 5 4 2 4 4 2" xfId="16156"/>
    <cellStyle name="Normal 2 5 4 2 4 5" xfId="16157"/>
    <cellStyle name="Normal 2 5 4 2 4_Deal Price Analysis" xfId="16158"/>
    <cellStyle name="Normal 2 5 4 2 5" xfId="16159"/>
    <cellStyle name="Normal 2 5 4 2 5 2" xfId="16160"/>
    <cellStyle name="Normal 2 5 4 2 5 2 2" xfId="16161"/>
    <cellStyle name="Normal 2 5 4 2 5 3" xfId="16162"/>
    <cellStyle name="Normal 2 5 4 2 5_Deal Price Analysis" xfId="16163"/>
    <cellStyle name="Normal 2 5 4 2 6" xfId="16164"/>
    <cellStyle name="Normal 2 5 4 2 6 2" xfId="16165"/>
    <cellStyle name="Normal 2 5 4 2 6 2 2" xfId="16166"/>
    <cellStyle name="Normal 2 5 4 2 6 3" xfId="16167"/>
    <cellStyle name="Normal 2 5 4 2 6_Deal Price Analysis" xfId="16168"/>
    <cellStyle name="Normal 2 5 4 2 7" xfId="16169"/>
    <cellStyle name="Normal 2 5 4 2 7 2" xfId="16170"/>
    <cellStyle name="Normal 2 5 4 2 8" xfId="16171"/>
    <cellStyle name="Normal 2 5 4 2_Deal Price Analysis" xfId="16172"/>
    <cellStyle name="Normal 2 5 4 3" xfId="16173"/>
    <cellStyle name="Normal 2 5 4 3 2" xfId="16174"/>
    <cellStyle name="Normal 2 5 4 3 2 2" xfId="16175"/>
    <cellStyle name="Normal 2 5 4 3 2 2 2" xfId="16176"/>
    <cellStyle name="Normal 2 5 4 3 2 2 2 2" xfId="16177"/>
    <cellStyle name="Normal 2 5 4 3 2 2 3" xfId="16178"/>
    <cellStyle name="Normal 2 5 4 3 2 2_Deal Price Analysis" xfId="16179"/>
    <cellStyle name="Normal 2 5 4 3 2 3" xfId="16180"/>
    <cellStyle name="Normal 2 5 4 3 2 3 2" xfId="16181"/>
    <cellStyle name="Normal 2 5 4 3 2 3 2 2" xfId="16182"/>
    <cellStyle name="Normal 2 5 4 3 2 3 3" xfId="16183"/>
    <cellStyle name="Normal 2 5 4 3 2 3_Deal Price Analysis" xfId="16184"/>
    <cellStyle name="Normal 2 5 4 3 2 4" xfId="16185"/>
    <cellStyle name="Normal 2 5 4 3 2 4 2" xfId="16186"/>
    <cellStyle name="Normal 2 5 4 3 2 5" xfId="16187"/>
    <cellStyle name="Normal 2 5 4 3 2_Deal Price Analysis" xfId="16188"/>
    <cellStyle name="Normal 2 5 4 3 3" xfId="16189"/>
    <cellStyle name="Normal 2 5 4 3 3 2" xfId="16190"/>
    <cellStyle name="Normal 2 5 4 3 3 2 2" xfId="16191"/>
    <cellStyle name="Normal 2 5 4 3 3 3" xfId="16192"/>
    <cellStyle name="Normal 2 5 4 3 3_Deal Price Analysis" xfId="16193"/>
    <cellStyle name="Normal 2 5 4 3 4" xfId="16194"/>
    <cellStyle name="Normal 2 5 4 3 4 2" xfId="16195"/>
    <cellStyle name="Normal 2 5 4 3 4 2 2" xfId="16196"/>
    <cellStyle name="Normal 2 5 4 3 4 3" xfId="16197"/>
    <cellStyle name="Normal 2 5 4 3 4_Deal Price Analysis" xfId="16198"/>
    <cellStyle name="Normal 2 5 4 3 5" xfId="16199"/>
    <cellStyle name="Normal 2 5 4 3 5 2" xfId="16200"/>
    <cellStyle name="Normal 2 5 4 3 6" xfId="16201"/>
    <cellStyle name="Normal 2 5 4 3_Deal Price Analysis" xfId="16202"/>
    <cellStyle name="Normal 2 5 4 4" xfId="16203"/>
    <cellStyle name="Normal 2 5 4 4 2" xfId="16204"/>
    <cellStyle name="Normal 2 5 4 4 2 2" xfId="16205"/>
    <cellStyle name="Normal 2 5 4 4 2 2 2" xfId="16206"/>
    <cellStyle name="Normal 2 5 4 4 2 2 2 2" xfId="16207"/>
    <cellStyle name="Normal 2 5 4 4 2 2 3" xfId="16208"/>
    <cellStyle name="Normal 2 5 4 4 2 2_Deal Price Analysis" xfId="16209"/>
    <cellStyle name="Normal 2 5 4 4 2 3" xfId="16210"/>
    <cellStyle name="Normal 2 5 4 4 2 3 2" xfId="16211"/>
    <cellStyle name="Normal 2 5 4 4 2 3 2 2" xfId="16212"/>
    <cellStyle name="Normal 2 5 4 4 2 3 3" xfId="16213"/>
    <cellStyle name="Normal 2 5 4 4 2 3_Deal Price Analysis" xfId="16214"/>
    <cellStyle name="Normal 2 5 4 4 2 4" xfId="16215"/>
    <cellStyle name="Normal 2 5 4 4 2 4 2" xfId="16216"/>
    <cellStyle name="Normal 2 5 4 4 2 5" xfId="16217"/>
    <cellStyle name="Normal 2 5 4 4 2_Deal Price Analysis" xfId="16218"/>
    <cellStyle name="Normal 2 5 4 4 3" xfId="16219"/>
    <cellStyle name="Normal 2 5 4 4 3 2" xfId="16220"/>
    <cellStyle name="Normal 2 5 4 4 3 2 2" xfId="16221"/>
    <cellStyle name="Normal 2 5 4 4 3 3" xfId="16222"/>
    <cellStyle name="Normal 2 5 4 4 3_Deal Price Analysis" xfId="16223"/>
    <cellStyle name="Normal 2 5 4 4 4" xfId="16224"/>
    <cellStyle name="Normal 2 5 4 4 4 2" xfId="16225"/>
    <cellStyle name="Normal 2 5 4 4 4 2 2" xfId="16226"/>
    <cellStyle name="Normal 2 5 4 4 4 3" xfId="16227"/>
    <cellStyle name="Normal 2 5 4 4 4_Deal Price Analysis" xfId="16228"/>
    <cellStyle name="Normal 2 5 4 4 5" xfId="16229"/>
    <cellStyle name="Normal 2 5 4 4 5 2" xfId="16230"/>
    <cellStyle name="Normal 2 5 4 4 6" xfId="16231"/>
    <cellStyle name="Normal 2 5 4 4_Deal Price Analysis" xfId="16232"/>
    <cellStyle name="Normal 2 5 4 5" xfId="16233"/>
    <cellStyle name="Normal 2 5 4 5 2" xfId="16234"/>
    <cellStyle name="Normal 2 5 4 5 2 2" xfId="16235"/>
    <cellStyle name="Normal 2 5 4 5 2 2 2" xfId="16236"/>
    <cellStyle name="Normal 2 5 4 5 2 3" xfId="16237"/>
    <cellStyle name="Normal 2 5 4 5 2_Deal Price Analysis" xfId="16238"/>
    <cellStyle name="Normal 2 5 4 5 3" xfId="16239"/>
    <cellStyle name="Normal 2 5 4 5 3 2" xfId="16240"/>
    <cellStyle name="Normal 2 5 4 5 3 2 2" xfId="16241"/>
    <cellStyle name="Normal 2 5 4 5 3 3" xfId="16242"/>
    <cellStyle name="Normal 2 5 4 5 3_Deal Price Analysis" xfId="16243"/>
    <cellStyle name="Normal 2 5 4 5 4" xfId="16244"/>
    <cellStyle name="Normal 2 5 4 5 4 2" xfId="16245"/>
    <cellStyle name="Normal 2 5 4 5 5" xfId="16246"/>
    <cellStyle name="Normal 2 5 4 5_Deal Price Analysis" xfId="16247"/>
    <cellStyle name="Normal 2 5 4 6" xfId="16248"/>
    <cellStyle name="Normal 2 5 4 6 2" xfId="16249"/>
    <cellStyle name="Normal 2 5 4 6 2 2" xfId="16250"/>
    <cellStyle name="Normal 2 5 4 6 3" xfId="16251"/>
    <cellStyle name="Normal 2 5 4 6_Deal Price Analysis" xfId="16252"/>
    <cellStyle name="Normal 2 5 4 7" xfId="16253"/>
    <cellStyle name="Normal 2 5 4 7 2" xfId="16254"/>
    <cellStyle name="Normal 2 5 4 7 2 2" xfId="16255"/>
    <cellStyle name="Normal 2 5 4 7 3" xfId="16256"/>
    <cellStyle name="Normal 2 5 4 7_Deal Price Analysis" xfId="16257"/>
    <cellStyle name="Normal 2 5 4 8" xfId="16258"/>
    <cellStyle name="Normal 2 5 4 8 2" xfId="16259"/>
    <cellStyle name="Normal 2 5 4 9" xfId="16260"/>
    <cellStyle name="Normal 2 5 4_Deal Price Analysis" xfId="16261"/>
    <cellStyle name="Normal 2 5 5" xfId="16262"/>
    <cellStyle name="Normal 2 5 5 2" xfId="16263"/>
    <cellStyle name="Normal 2 5 5 2 2" xfId="16264"/>
    <cellStyle name="Normal 2 5 5 2 2 2" xfId="16265"/>
    <cellStyle name="Normal 2 5 5 2 2 2 2" xfId="16266"/>
    <cellStyle name="Normal 2 5 5 2 2 2 2 2" xfId="16267"/>
    <cellStyle name="Normal 2 5 5 2 2 2 2 2 2" xfId="16268"/>
    <cellStyle name="Normal 2 5 5 2 2 2 2 3" xfId="16269"/>
    <cellStyle name="Normal 2 5 5 2 2 2 2_Deal Price Analysis" xfId="16270"/>
    <cellStyle name="Normal 2 5 5 2 2 2 3" xfId="16271"/>
    <cellStyle name="Normal 2 5 5 2 2 2 3 2" xfId="16272"/>
    <cellStyle name="Normal 2 5 5 2 2 2 3 2 2" xfId="16273"/>
    <cellStyle name="Normal 2 5 5 2 2 2 3 3" xfId="16274"/>
    <cellStyle name="Normal 2 5 5 2 2 2 3_Deal Price Analysis" xfId="16275"/>
    <cellStyle name="Normal 2 5 5 2 2 2 4" xfId="16276"/>
    <cellStyle name="Normal 2 5 5 2 2 2 4 2" xfId="16277"/>
    <cellStyle name="Normal 2 5 5 2 2 2 5" xfId="16278"/>
    <cellStyle name="Normal 2 5 5 2 2 2_Deal Price Analysis" xfId="16279"/>
    <cellStyle name="Normal 2 5 5 2 2 3" xfId="16280"/>
    <cellStyle name="Normal 2 5 5 2 2 3 2" xfId="16281"/>
    <cellStyle name="Normal 2 5 5 2 2 3 2 2" xfId="16282"/>
    <cellStyle name="Normal 2 5 5 2 2 3 3" xfId="16283"/>
    <cellStyle name="Normal 2 5 5 2 2 3_Deal Price Analysis" xfId="16284"/>
    <cellStyle name="Normal 2 5 5 2 2 4" xfId="16285"/>
    <cellStyle name="Normal 2 5 5 2 2 4 2" xfId="16286"/>
    <cellStyle name="Normal 2 5 5 2 2 4 2 2" xfId="16287"/>
    <cellStyle name="Normal 2 5 5 2 2 4 3" xfId="16288"/>
    <cellStyle name="Normal 2 5 5 2 2 4_Deal Price Analysis" xfId="16289"/>
    <cellStyle name="Normal 2 5 5 2 2 5" xfId="16290"/>
    <cellStyle name="Normal 2 5 5 2 2 5 2" xfId="16291"/>
    <cellStyle name="Normal 2 5 5 2 2 6" xfId="16292"/>
    <cellStyle name="Normal 2 5 5 2 2_Deal Price Analysis" xfId="16293"/>
    <cellStyle name="Normal 2 5 5 2 3" xfId="16294"/>
    <cellStyle name="Normal 2 5 5 2 3 2" xfId="16295"/>
    <cellStyle name="Normal 2 5 5 2 3 2 2" xfId="16296"/>
    <cellStyle name="Normal 2 5 5 2 3 2 2 2" xfId="16297"/>
    <cellStyle name="Normal 2 5 5 2 3 2 2 2 2" xfId="16298"/>
    <cellStyle name="Normal 2 5 5 2 3 2 2 3" xfId="16299"/>
    <cellStyle name="Normal 2 5 5 2 3 2 2_Deal Price Analysis" xfId="16300"/>
    <cellStyle name="Normal 2 5 5 2 3 2 3" xfId="16301"/>
    <cellStyle name="Normal 2 5 5 2 3 2 3 2" xfId="16302"/>
    <cellStyle name="Normal 2 5 5 2 3 2 3 2 2" xfId="16303"/>
    <cellStyle name="Normal 2 5 5 2 3 2 3 3" xfId="16304"/>
    <cellStyle name="Normal 2 5 5 2 3 2 3_Deal Price Analysis" xfId="16305"/>
    <cellStyle name="Normal 2 5 5 2 3 2 4" xfId="16306"/>
    <cellStyle name="Normal 2 5 5 2 3 2 4 2" xfId="16307"/>
    <cellStyle name="Normal 2 5 5 2 3 2 5" xfId="16308"/>
    <cellStyle name="Normal 2 5 5 2 3 2_Deal Price Analysis" xfId="16309"/>
    <cellStyle name="Normal 2 5 5 2 3 3" xfId="16310"/>
    <cellStyle name="Normal 2 5 5 2 3 3 2" xfId="16311"/>
    <cellStyle name="Normal 2 5 5 2 3 3 2 2" xfId="16312"/>
    <cellStyle name="Normal 2 5 5 2 3 3 3" xfId="16313"/>
    <cellStyle name="Normal 2 5 5 2 3 3_Deal Price Analysis" xfId="16314"/>
    <cellStyle name="Normal 2 5 5 2 3 4" xfId="16315"/>
    <cellStyle name="Normal 2 5 5 2 3 4 2" xfId="16316"/>
    <cellStyle name="Normal 2 5 5 2 3 4 2 2" xfId="16317"/>
    <cellStyle name="Normal 2 5 5 2 3 4 3" xfId="16318"/>
    <cellStyle name="Normal 2 5 5 2 3 4_Deal Price Analysis" xfId="16319"/>
    <cellStyle name="Normal 2 5 5 2 3 5" xfId="16320"/>
    <cellStyle name="Normal 2 5 5 2 3 5 2" xfId="16321"/>
    <cellStyle name="Normal 2 5 5 2 3 6" xfId="16322"/>
    <cellStyle name="Normal 2 5 5 2 3_Deal Price Analysis" xfId="16323"/>
    <cellStyle name="Normal 2 5 5 2 4" xfId="16324"/>
    <cellStyle name="Normal 2 5 5 2 4 2" xfId="16325"/>
    <cellStyle name="Normal 2 5 5 2 4 2 2" xfId="16326"/>
    <cellStyle name="Normal 2 5 5 2 4 2 2 2" xfId="16327"/>
    <cellStyle name="Normal 2 5 5 2 4 2 3" xfId="16328"/>
    <cellStyle name="Normal 2 5 5 2 4 2_Deal Price Analysis" xfId="16329"/>
    <cellStyle name="Normal 2 5 5 2 4 3" xfId="16330"/>
    <cellStyle name="Normal 2 5 5 2 4 3 2" xfId="16331"/>
    <cellStyle name="Normal 2 5 5 2 4 3 2 2" xfId="16332"/>
    <cellStyle name="Normal 2 5 5 2 4 3 3" xfId="16333"/>
    <cellStyle name="Normal 2 5 5 2 4 3_Deal Price Analysis" xfId="16334"/>
    <cellStyle name="Normal 2 5 5 2 4 4" xfId="16335"/>
    <cellStyle name="Normal 2 5 5 2 4 4 2" xfId="16336"/>
    <cellStyle name="Normal 2 5 5 2 4 5" xfId="16337"/>
    <cellStyle name="Normal 2 5 5 2 4_Deal Price Analysis" xfId="16338"/>
    <cellStyle name="Normal 2 5 5 2 5" xfId="16339"/>
    <cellStyle name="Normal 2 5 5 2 5 2" xfId="16340"/>
    <cellStyle name="Normal 2 5 5 2 5 2 2" xfId="16341"/>
    <cellStyle name="Normal 2 5 5 2 5 3" xfId="16342"/>
    <cellStyle name="Normal 2 5 5 2 5_Deal Price Analysis" xfId="16343"/>
    <cellStyle name="Normal 2 5 5 2 6" xfId="16344"/>
    <cellStyle name="Normal 2 5 5 2 6 2" xfId="16345"/>
    <cellStyle name="Normal 2 5 5 2 6 2 2" xfId="16346"/>
    <cellStyle name="Normal 2 5 5 2 6 3" xfId="16347"/>
    <cellStyle name="Normal 2 5 5 2 6_Deal Price Analysis" xfId="16348"/>
    <cellStyle name="Normal 2 5 5 2 7" xfId="16349"/>
    <cellStyle name="Normal 2 5 5 2 7 2" xfId="16350"/>
    <cellStyle name="Normal 2 5 5 2 8" xfId="16351"/>
    <cellStyle name="Normal 2 5 5 2_Deal Price Analysis" xfId="16352"/>
    <cellStyle name="Normal 2 5 5 3" xfId="16353"/>
    <cellStyle name="Normal 2 5 5 3 2" xfId="16354"/>
    <cellStyle name="Normal 2 5 5 3 2 2" xfId="16355"/>
    <cellStyle name="Normal 2 5 5 3 2 2 2" xfId="16356"/>
    <cellStyle name="Normal 2 5 5 3 2 2 2 2" xfId="16357"/>
    <cellStyle name="Normal 2 5 5 3 2 2 3" xfId="16358"/>
    <cellStyle name="Normal 2 5 5 3 2 2_Deal Price Analysis" xfId="16359"/>
    <cellStyle name="Normal 2 5 5 3 2 3" xfId="16360"/>
    <cellStyle name="Normal 2 5 5 3 2 3 2" xfId="16361"/>
    <cellStyle name="Normal 2 5 5 3 2 3 2 2" xfId="16362"/>
    <cellStyle name="Normal 2 5 5 3 2 3 3" xfId="16363"/>
    <cellStyle name="Normal 2 5 5 3 2 3_Deal Price Analysis" xfId="16364"/>
    <cellStyle name="Normal 2 5 5 3 2 4" xfId="16365"/>
    <cellStyle name="Normal 2 5 5 3 2 4 2" xfId="16366"/>
    <cellStyle name="Normal 2 5 5 3 2 5" xfId="16367"/>
    <cellStyle name="Normal 2 5 5 3 2_Deal Price Analysis" xfId="16368"/>
    <cellStyle name="Normal 2 5 5 3 3" xfId="16369"/>
    <cellStyle name="Normal 2 5 5 3 3 2" xfId="16370"/>
    <cellStyle name="Normal 2 5 5 3 3 2 2" xfId="16371"/>
    <cellStyle name="Normal 2 5 5 3 3 3" xfId="16372"/>
    <cellStyle name="Normal 2 5 5 3 3_Deal Price Analysis" xfId="16373"/>
    <cellStyle name="Normal 2 5 5 3 4" xfId="16374"/>
    <cellStyle name="Normal 2 5 5 3 4 2" xfId="16375"/>
    <cellStyle name="Normal 2 5 5 3 4 2 2" xfId="16376"/>
    <cellStyle name="Normal 2 5 5 3 4 3" xfId="16377"/>
    <cellStyle name="Normal 2 5 5 3 4_Deal Price Analysis" xfId="16378"/>
    <cellStyle name="Normal 2 5 5 3 5" xfId="16379"/>
    <cellStyle name="Normal 2 5 5 3 5 2" xfId="16380"/>
    <cellStyle name="Normal 2 5 5 3 6" xfId="16381"/>
    <cellStyle name="Normal 2 5 5 3_Deal Price Analysis" xfId="16382"/>
    <cellStyle name="Normal 2 5 5 4" xfId="16383"/>
    <cellStyle name="Normal 2 5 5 4 2" xfId="16384"/>
    <cellStyle name="Normal 2 5 5 4 2 2" xfId="16385"/>
    <cellStyle name="Normal 2 5 5 4 2 2 2" xfId="16386"/>
    <cellStyle name="Normal 2 5 5 4 2 2 2 2" xfId="16387"/>
    <cellStyle name="Normal 2 5 5 4 2 2 3" xfId="16388"/>
    <cellStyle name="Normal 2 5 5 4 2 2_Deal Price Analysis" xfId="16389"/>
    <cellStyle name="Normal 2 5 5 4 2 3" xfId="16390"/>
    <cellStyle name="Normal 2 5 5 4 2 3 2" xfId="16391"/>
    <cellStyle name="Normal 2 5 5 4 2 3 2 2" xfId="16392"/>
    <cellStyle name="Normal 2 5 5 4 2 3 3" xfId="16393"/>
    <cellStyle name="Normal 2 5 5 4 2 3_Deal Price Analysis" xfId="16394"/>
    <cellStyle name="Normal 2 5 5 4 2 4" xfId="16395"/>
    <cellStyle name="Normal 2 5 5 4 2 4 2" xfId="16396"/>
    <cellStyle name="Normal 2 5 5 4 2 5" xfId="16397"/>
    <cellStyle name="Normal 2 5 5 4 2_Deal Price Analysis" xfId="16398"/>
    <cellStyle name="Normal 2 5 5 4 3" xfId="16399"/>
    <cellStyle name="Normal 2 5 5 4 3 2" xfId="16400"/>
    <cellStyle name="Normal 2 5 5 4 3 2 2" xfId="16401"/>
    <cellStyle name="Normal 2 5 5 4 3 3" xfId="16402"/>
    <cellStyle name="Normal 2 5 5 4 3_Deal Price Analysis" xfId="16403"/>
    <cellStyle name="Normal 2 5 5 4 4" xfId="16404"/>
    <cellStyle name="Normal 2 5 5 4 4 2" xfId="16405"/>
    <cellStyle name="Normal 2 5 5 4 4 2 2" xfId="16406"/>
    <cellStyle name="Normal 2 5 5 4 4 3" xfId="16407"/>
    <cellStyle name="Normal 2 5 5 4 4_Deal Price Analysis" xfId="16408"/>
    <cellStyle name="Normal 2 5 5 4 5" xfId="16409"/>
    <cellStyle name="Normal 2 5 5 4 5 2" xfId="16410"/>
    <cellStyle name="Normal 2 5 5 4 6" xfId="16411"/>
    <cellStyle name="Normal 2 5 5 4_Deal Price Analysis" xfId="16412"/>
    <cellStyle name="Normal 2 5 5 5" xfId="16413"/>
    <cellStyle name="Normal 2 5 5 5 2" xfId="16414"/>
    <cellStyle name="Normal 2 5 5 5 2 2" xfId="16415"/>
    <cellStyle name="Normal 2 5 5 5 2 2 2" xfId="16416"/>
    <cellStyle name="Normal 2 5 5 5 2 3" xfId="16417"/>
    <cellStyle name="Normal 2 5 5 5 2_Deal Price Analysis" xfId="16418"/>
    <cellStyle name="Normal 2 5 5 5 3" xfId="16419"/>
    <cellStyle name="Normal 2 5 5 5 3 2" xfId="16420"/>
    <cellStyle name="Normal 2 5 5 5 3 2 2" xfId="16421"/>
    <cellStyle name="Normal 2 5 5 5 3 3" xfId="16422"/>
    <cellStyle name="Normal 2 5 5 5 3_Deal Price Analysis" xfId="16423"/>
    <cellStyle name="Normal 2 5 5 5 4" xfId="16424"/>
    <cellStyle name="Normal 2 5 5 5 4 2" xfId="16425"/>
    <cellStyle name="Normal 2 5 5 5 5" xfId="16426"/>
    <cellStyle name="Normal 2 5 5 5_Deal Price Analysis" xfId="16427"/>
    <cellStyle name="Normal 2 5 5 6" xfId="16428"/>
    <cellStyle name="Normal 2 5 5 6 2" xfId="16429"/>
    <cellStyle name="Normal 2 5 5 6 2 2" xfId="16430"/>
    <cellStyle name="Normal 2 5 5 6 3" xfId="16431"/>
    <cellStyle name="Normal 2 5 5 6_Deal Price Analysis" xfId="16432"/>
    <cellStyle name="Normal 2 5 5 7" xfId="16433"/>
    <cellStyle name="Normal 2 5 5 7 2" xfId="16434"/>
    <cellStyle name="Normal 2 5 5 7 2 2" xfId="16435"/>
    <cellStyle name="Normal 2 5 5 7 3" xfId="16436"/>
    <cellStyle name="Normal 2 5 5 7_Deal Price Analysis" xfId="16437"/>
    <cellStyle name="Normal 2 5 5 8" xfId="16438"/>
    <cellStyle name="Normal 2 5 5 8 2" xfId="16439"/>
    <cellStyle name="Normal 2 5 5 9" xfId="16440"/>
    <cellStyle name="Normal 2 5 5_Deal Price Analysis" xfId="16441"/>
    <cellStyle name="Normal 2 5 6" xfId="16442"/>
    <cellStyle name="Normal 2 5 6 2" xfId="16443"/>
    <cellStyle name="Normal 2 5 6 2 2" xfId="16444"/>
    <cellStyle name="Normal 2 5 6 2 2 2" xfId="16445"/>
    <cellStyle name="Normal 2 5 6 2 2 2 2" xfId="16446"/>
    <cellStyle name="Normal 2 5 6 2 2 2 2 2" xfId="16447"/>
    <cellStyle name="Normal 2 5 6 2 2 2 2 2 2" xfId="16448"/>
    <cellStyle name="Normal 2 5 6 2 2 2 2 3" xfId="16449"/>
    <cellStyle name="Normal 2 5 6 2 2 2 2_Deal Price Analysis" xfId="16450"/>
    <cellStyle name="Normal 2 5 6 2 2 2 3" xfId="16451"/>
    <cellStyle name="Normal 2 5 6 2 2 2 3 2" xfId="16452"/>
    <cellStyle name="Normal 2 5 6 2 2 2 3 2 2" xfId="16453"/>
    <cellStyle name="Normal 2 5 6 2 2 2 3 3" xfId="16454"/>
    <cellStyle name="Normal 2 5 6 2 2 2 3_Deal Price Analysis" xfId="16455"/>
    <cellStyle name="Normal 2 5 6 2 2 2 4" xfId="16456"/>
    <cellStyle name="Normal 2 5 6 2 2 2 4 2" xfId="16457"/>
    <cellStyle name="Normal 2 5 6 2 2 2 5" xfId="16458"/>
    <cellStyle name="Normal 2 5 6 2 2 2_Deal Price Analysis" xfId="16459"/>
    <cellStyle name="Normal 2 5 6 2 2 3" xfId="16460"/>
    <cellStyle name="Normal 2 5 6 2 2 3 2" xfId="16461"/>
    <cellStyle name="Normal 2 5 6 2 2 3 2 2" xfId="16462"/>
    <cellStyle name="Normal 2 5 6 2 2 3 3" xfId="16463"/>
    <cellStyle name="Normal 2 5 6 2 2 3_Deal Price Analysis" xfId="16464"/>
    <cellStyle name="Normal 2 5 6 2 2 4" xfId="16465"/>
    <cellStyle name="Normal 2 5 6 2 2 4 2" xfId="16466"/>
    <cellStyle name="Normal 2 5 6 2 2 4 2 2" xfId="16467"/>
    <cellStyle name="Normal 2 5 6 2 2 4 3" xfId="16468"/>
    <cellStyle name="Normal 2 5 6 2 2 4_Deal Price Analysis" xfId="16469"/>
    <cellStyle name="Normal 2 5 6 2 2 5" xfId="16470"/>
    <cellStyle name="Normal 2 5 6 2 2 5 2" xfId="16471"/>
    <cellStyle name="Normal 2 5 6 2 2 6" xfId="16472"/>
    <cellStyle name="Normal 2 5 6 2 2_Deal Price Analysis" xfId="16473"/>
    <cellStyle name="Normal 2 5 6 2 3" xfId="16474"/>
    <cellStyle name="Normal 2 5 6 2 3 2" xfId="16475"/>
    <cellStyle name="Normal 2 5 6 2 3 2 2" xfId="16476"/>
    <cellStyle name="Normal 2 5 6 2 3 2 2 2" xfId="16477"/>
    <cellStyle name="Normal 2 5 6 2 3 2 2 2 2" xfId="16478"/>
    <cellStyle name="Normal 2 5 6 2 3 2 2 3" xfId="16479"/>
    <cellStyle name="Normal 2 5 6 2 3 2 2_Deal Price Analysis" xfId="16480"/>
    <cellStyle name="Normal 2 5 6 2 3 2 3" xfId="16481"/>
    <cellStyle name="Normal 2 5 6 2 3 2 3 2" xfId="16482"/>
    <cellStyle name="Normal 2 5 6 2 3 2 3 2 2" xfId="16483"/>
    <cellStyle name="Normal 2 5 6 2 3 2 3 3" xfId="16484"/>
    <cellStyle name="Normal 2 5 6 2 3 2 3_Deal Price Analysis" xfId="16485"/>
    <cellStyle name="Normal 2 5 6 2 3 2 4" xfId="16486"/>
    <cellStyle name="Normal 2 5 6 2 3 2 4 2" xfId="16487"/>
    <cellStyle name="Normal 2 5 6 2 3 2 5" xfId="16488"/>
    <cellStyle name="Normal 2 5 6 2 3 2_Deal Price Analysis" xfId="16489"/>
    <cellStyle name="Normal 2 5 6 2 3 3" xfId="16490"/>
    <cellStyle name="Normal 2 5 6 2 3 3 2" xfId="16491"/>
    <cellStyle name="Normal 2 5 6 2 3 3 2 2" xfId="16492"/>
    <cellStyle name="Normal 2 5 6 2 3 3 3" xfId="16493"/>
    <cellStyle name="Normal 2 5 6 2 3 3_Deal Price Analysis" xfId="16494"/>
    <cellStyle name="Normal 2 5 6 2 3 4" xfId="16495"/>
    <cellStyle name="Normal 2 5 6 2 3 4 2" xfId="16496"/>
    <cellStyle name="Normal 2 5 6 2 3 4 2 2" xfId="16497"/>
    <cellStyle name="Normal 2 5 6 2 3 4 3" xfId="16498"/>
    <cellStyle name="Normal 2 5 6 2 3 4_Deal Price Analysis" xfId="16499"/>
    <cellStyle name="Normal 2 5 6 2 3 5" xfId="16500"/>
    <cellStyle name="Normal 2 5 6 2 3 5 2" xfId="16501"/>
    <cellStyle name="Normal 2 5 6 2 3 6" xfId="16502"/>
    <cellStyle name="Normal 2 5 6 2 3_Deal Price Analysis" xfId="16503"/>
    <cellStyle name="Normal 2 5 6 2 4" xfId="16504"/>
    <cellStyle name="Normal 2 5 6 2 4 2" xfId="16505"/>
    <cellStyle name="Normal 2 5 6 2 4 2 2" xfId="16506"/>
    <cellStyle name="Normal 2 5 6 2 4 2 2 2" xfId="16507"/>
    <cellStyle name="Normal 2 5 6 2 4 2 3" xfId="16508"/>
    <cellStyle name="Normal 2 5 6 2 4 2_Deal Price Analysis" xfId="16509"/>
    <cellStyle name="Normal 2 5 6 2 4 3" xfId="16510"/>
    <cellStyle name="Normal 2 5 6 2 4 3 2" xfId="16511"/>
    <cellStyle name="Normal 2 5 6 2 4 3 2 2" xfId="16512"/>
    <cellStyle name="Normal 2 5 6 2 4 3 3" xfId="16513"/>
    <cellStyle name="Normal 2 5 6 2 4 3_Deal Price Analysis" xfId="16514"/>
    <cellStyle name="Normal 2 5 6 2 4 4" xfId="16515"/>
    <cellStyle name="Normal 2 5 6 2 4 4 2" xfId="16516"/>
    <cellStyle name="Normal 2 5 6 2 4 5" xfId="16517"/>
    <cellStyle name="Normal 2 5 6 2 4_Deal Price Analysis" xfId="16518"/>
    <cellStyle name="Normal 2 5 6 2 5" xfId="16519"/>
    <cellStyle name="Normal 2 5 6 2 5 2" xfId="16520"/>
    <cellStyle name="Normal 2 5 6 2 5 2 2" xfId="16521"/>
    <cellStyle name="Normal 2 5 6 2 5 3" xfId="16522"/>
    <cellStyle name="Normal 2 5 6 2 5_Deal Price Analysis" xfId="16523"/>
    <cellStyle name="Normal 2 5 6 2 6" xfId="16524"/>
    <cellStyle name="Normal 2 5 6 2 6 2" xfId="16525"/>
    <cellStyle name="Normal 2 5 6 2 6 2 2" xfId="16526"/>
    <cellStyle name="Normal 2 5 6 2 6 3" xfId="16527"/>
    <cellStyle name="Normal 2 5 6 2 6_Deal Price Analysis" xfId="16528"/>
    <cellStyle name="Normal 2 5 6 2 7" xfId="16529"/>
    <cellStyle name="Normal 2 5 6 2 7 2" xfId="16530"/>
    <cellStyle name="Normal 2 5 6 2 8" xfId="16531"/>
    <cellStyle name="Normal 2 5 6 2_Deal Price Analysis" xfId="16532"/>
    <cellStyle name="Normal 2 5 6 3" xfId="16533"/>
    <cellStyle name="Normal 2 5 6 3 2" xfId="16534"/>
    <cellStyle name="Normal 2 5 6 3 2 2" xfId="16535"/>
    <cellStyle name="Normal 2 5 6 3 2 2 2" xfId="16536"/>
    <cellStyle name="Normal 2 5 6 3 2 2 2 2" xfId="16537"/>
    <cellStyle name="Normal 2 5 6 3 2 2 3" xfId="16538"/>
    <cellStyle name="Normal 2 5 6 3 2 2_Deal Price Analysis" xfId="16539"/>
    <cellStyle name="Normal 2 5 6 3 2 3" xfId="16540"/>
    <cellStyle name="Normal 2 5 6 3 2 3 2" xfId="16541"/>
    <cellStyle name="Normal 2 5 6 3 2 3 2 2" xfId="16542"/>
    <cellStyle name="Normal 2 5 6 3 2 3 3" xfId="16543"/>
    <cellStyle name="Normal 2 5 6 3 2 3_Deal Price Analysis" xfId="16544"/>
    <cellStyle name="Normal 2 5 6 3 2 4" xfId="16545"/>
    <cellStyle name="Normal 2 5 6 3 2 4 2" xfId="16546"/>
    <cellStyle name="Normal 2 5 6 3 2 5" xfId="16547"/>
    <cellStyle name="Normal 2 5 6 3 2_Deal Price Analysis" xfId="16548"/>
    <cellStyle name="Normal 2 5 6 3 3" xfId="16549"/>
    <cellStyle name="Normal 2 5 6 3 3 2" xfId="16550"/>
    <cellStyle name="Normal 2 5 6 3 3 2 2" xfId="16551"/>
    <cellStyle name="Normal 2 5 6 3 3 3" xfId="16552"/>
    <cellStyle name="Normal 2 5 6 3 3_Deal Price Analysis" xfId="16553"/>
    <cellStyle name="Normal 2 5 6 3 4" xfId="16554"/>
    <cellStyle name="Normal 2 5 6 3 4 2" xfId="16555"/>
    <cellStyle name="Normal 2 5 6 3 4 2 2" xfId="16556"/>
    <cellStyle name="Normal 2 5 6 3 4 3" xfId="16557"/>
    <cellStyle name="Normal 2 5 6 3 4_Deal Price Analysis" xfId="16558"/>
    <cellStyle name="Normal 2 5 6 3 5" xfId="16559"/>
    <cellStyle name="Normal 2 5 6 3 5 2" xfId="16560"/>
    <cellStyle name="Normal 2 5 6 3 6" xfId="16561"/>
    <cellStyle name="Normal 2 5 6 3_Deal Price Analysis" xfId="16562"/>
    <cellStyle name="Normal 2 5 6 4" xfId="16563"/>
    <cellStyle name="Normal 2 5 6 4 2" xfId="16564"/>
    <cellStyle name="Normal 2 5 6 4 2 2" xfId="16565"/>
    <cellStyle name="Normal 2 5 6 4 2 2 2" xfId="16566"/>
    <cellStyle name="Normal 2 5 6 4 2 2 2 2" xfId="16567"/>
    <cellStyle name="Normal 2 5 6 4 2 2 3" xfId="16568"/>
    <cellStyle name="Normal 2 5 6 4 2 2_Deal Price Analysis" xfId="16569"/>
    <cellStyle name="Normal 2 5 6 4 2 3" xfId="16570"/>
    <cellStyle name="Normal 2 5 6 4 2 3 2" xfId="16571"/>
    <cellStyle name="Normal 2 5 6 4 2 3 2 2" xfId="16572"/>
    <cellStyle name="Normal 2 5 6 4 2 3 3" xfId="16573"/>
    <cellStyle name="Normal 2 5 6 4 2 3_Deal Price Analysis" xfId="16574"/>
    <cellStyle name="Normal 2 5 6 4 2 4" xfId="16575"/>
    <cellStyle name="Normal 2 5 6 4 2 4 2" xfId="16576"/>
    <cellStyle name="Normal 2 5 6 4 2 5" xfId="16577"/>
    <cellStyle name="Normal 2 5 6 4 2_Deal Price Analysis" xfId="16578"/>
    <cellStyle name="Normal 2 5 6 4 3" xfId="16579"/>
    <cellStyle name="Normal 2 5 6 4 3 2" xfId="16580"/>
    <cellStyle name="Normal 2 5 6 4 3 2 2" xfId="16581"/>
    <cellStyle name="Normal 2 5 6 4 3 3" xfId="16582"/>
    <cellStyle name="Normal 2 5 6 4 3_Deal Price Analysis" xfId="16583"/>
    <cellStyle name="Normal 2 5 6 4 4" xfId="16584"/>
    <cellStyle name="Normal 2 5 6 4 4 2" xfId="16585"/>
    <cellStyle name="Normal 2 5 6 4 4 2 2" xfId="16586"/>
    <cellStyle name="Normal 2 5 6 4 4 3" xfId="16587"/>
    <cellStyle name="Normal 2 5 6 4 4_Deal Price Analysis" xfId="16588"/>
    <cellStyle name="Normal 2 5 6 4 5" xfId="16589"/>
    <cellStyle name="Normal 2 5 6 4 5 2" xfId="16590"/>
    <cellStyle name="Normal 2 5 6 4 6" xfId="16591"/>
    <cellStyle name="Normal 2 5 6 4_Deal Price Analysis" xfId="16592"/>
    <cellStyle name="Normal 2 5 6 5" xfId="16593"/>
    <cellStyle name="Normal 2 5 6 5 2" xfId="16594"/>
    <cellStyle name="Normal 2 5 6 5 2 2" xfId="16595"/>
    <cellStyle name="Normal 2 5 6 5 2 2 2" xfId="16596"/>
    <cellStyle name="Normal 2 5 6 5 2 3" xfId="16597"/>
    <cellStyle name="Normal 2 5 6 5 2_Deal Price Analysis" xfId="16598"/>
    <cellStyle name="Normal 2 5 6 5 3" xfId="16599"/>
    <cellStyle name="Normal 2 5 6 5 3 2" xfId="16600"/>
    <cellStyle name="Normal 2 5 6 5 3 2 2" xfId="16601"/>
    <cellStyle name="Normal 2 5 6 5 3 3" xfId="16602"/>
    <cellStyle name="Normal 2 5 6 5 3_Deal Price Analysis" xfId="16603"/>
    <cellStyle name="Normal 2 5 6 5 4" xfId="16604"/>
    <cellStyle name="Normal 2 5 6 5 4 2" xfId="16605"/>
    <cellStyle name="Normal 2 5 6 5 5" xfId="16606"/>
    <cellStyle name="Normal 2 5 6 5_Deal Price Analysis" xfId="16607"/>
    <cellStyle name="Normal 2 5 6 6" xfId="16608"/>
    <cellStyle name="Normal 2 5 6 6 2" xfId="16609"/>
    <cellStyle name="Normal 2 5 6 6 2 2" xfId="16610"/>
    <cellStyle name="Normal 2 5 6 6 3" xfId="16611"/>
    <cellStyle name="Normal 2 5 6 6_Deal Price Analysis" xfId="16612"/>
    <cellStyle name="Normal 2 5 6 7" xfId="16613"/>
    <cellStyle name="Normal 2 5 6 7 2" xfId="16614"/>
    <cellStyle name="Normal 2 5 6 7 2 2" xfId="16615"/>
    <cellStyle name="Normal 2 5 6 7 3" xfId="16616"/>
    <cellStyle name="Normal 2 5 6 7_Deal Price Analysis" xfId="16617"/>
    <cellStyle name="Normal 2 5 6 8" xfId="16618"/>
    <cellStyle name="Normal 2 5 6 8 2" xfId="16619"/>
    <cellStyle name="Normal 2 5 6 9" xfId="16620"/>
    <cellStyle name="Normal 2 5 6_Deal Price Analysis" xfId="16621"/>
    <cellStyle name="Normal 2 5 7" xfId="16622"/>
    <cellStyle name="Normal 2 5 7 2" xfId="16623"/>
    <cellStyle name="Normal 2 5 7 2 2" xfId="16624"/>
    <cellStyle name="Normal 2 5 7 2 2 2" xfId="16625"/>
    <cellStyle name="Normal 2 5 7 2 2 2 2" xfId="16626"/>
    <cellStyle name="Normal 2 5 7 2 2 2 2 2" xfId="16627"/>
    <cellStyle name="Normal 2 5 7 2 2 2 3" xfId="16628"/>
    <cellStyle name="Normal 2 5 7 2 2 2_Deal Price Analysis" xfId="16629"/>
    <cellStyle name="Normal 2 5 7 2 2 3" xfId="16630"/>
    <cellStyle name="Normal 2 5 7 2 2 3 2" xfId="16631"/>
    <cellStyle name="Normal 2 5 7 2 2 3 2 2" xfId="16632"/>
    <cellStyle name="Normal 2 5 7 2 2 3 3" xfId="16633"/>
    <cellStyle name="Normal 2 5 7 2 2 3_Deal Price Analysis" xfId="16634"/>
    <cellStyle name="Normal 2 5 7 2 2 4" xfId="16635"/>
    <cellStyle name="Normal 2 5 7 2 2 4 2" xfId="16636"/>
    <cellStyle name="Normal 2 5 7 2 2 5" xfId="16637"/>
    <cellStyle name="Normal 2 5 7 2 2_Deal Price Analysis" xfId="16638"/>
    <cellStyle name="Normal 2 5 7 2 3" xfId="16639"/>
    <cellStyle name="Normal 2 5 7 2 3 2" xfId="16640"/>
    <cellStyle name="Normal 2 5 7 2 3 2 2" xfId="16641"/>
    <cellStyle name="Normal 2 5 7 2 3 3" xfId="16642"/>
    <cellStyle name="Normal 2 5 7 2 3_Deal Price Analysis" xfId="16643"/>
    <cellStyle name="Normal 2 5 7 2 4" xfId="16644"/>
    <cellStyle name="Normal 2 5 7 2 4 2" xfId="16645"/>
    <cellStyle name="Normal 2 5 7 2 4 2 2" xfId="16646"/>
    <cellStyle name="Normal 2 5 7 2 4 3" xfId="16647"/>
    <cellStyle name="Normal 2 5 7 2 4_Deal Price Analysis" xfId="16648"/>
    <cellStyle name="Normal 2 5 7 2 5" xfId="16649"/>
    <cellStyle name="Normal 2 5 7 2 5 2" xfId="16650"/>
    <cellStyle name="Normal 2 5 7 2 6" xfId="16651"/>
    <cellStyle name="Normal 2 5 7 2_Deal Price Analysis" xfId="16652"/>
    <cellStyle name="Normal 2 5 7 3" xfId="16653"/>
    <cellStyle name="Normal 2 5 7 3 2" xfId="16654"/>
    <cellStyle name="Normal 2 5 7 3 2 2" xfId="16655"/>
    <cellStyle name="Normal 2 5 7 3 2 2 2" xfId="16656"/>
    <cellStyle name="Normal 2 5 7 3 2 2 2 2" xfId="16657"/>
    <cellStyle name="Normal 2 5 7 3 2 2 3" xfId="16658"/>
    <cellStyle name="Normal 2 5 7 3 2 2_Deal Price Analysis" xfId="16659"/>
    <cellStyle name="Normal 2 5 7 3 2 3" xfId="16660"/>
    <cellStyle name="Normal 2 5 7 3 2 3 2" xfId="16661"/>
    <cellStyle name="Normal 2 5 7 3 2 3 2 2" xfId="16662"/>
    <cellStyle name="Normal 2 5 7 3 2 3 3" xfId="16663"/>
    <cellStyle name="Normal 2 5 7 3 2 3_Deal Price Analysis" xfId="16664"/>
    <cellStyle name="Normal 2 5 7 3 2 4" xfId="16665"/>
    <cellStyle name="Normal 2 5 7 3 2 4 2" xfId="16666"/>
    <cellStyle name="Normal 2 5 7 3 2 5" xfId="16667"/>
    <cellStyle name="Normal 2 5 7 3 2_Deal Price Analysis" xfId="16668"/>
    <cellStyle name="Normal 2 5 7 3 3" xfId="16669"/>
    <cellStyle name="Normal 2 5 7 3 3 2" xfId="16670"/>
    <cellStyle name="Normal 2 5 7 3 3 2 2" xfId="16671"/>
    <cellStyle name="Normal 2 5 7 3 3 3" xfId="16672"/>
    <cellStyle name="Normal 2 5 7 3 3_Deal Price Analysis" xfId="16673"/>
    <cellStyle name="Normal 2 5 7 3 4" xfId="16674"/>
    <cellStyle name="Normal 2 5 7 3 4 2" xfId="16675"/>
    <cellStyle name="Normal 2 5 7 3 4 2 2" xfId="16676"/>
    <cellStyle name="Normal 2 5 7 3 4 3" xfId="16677"/>
    <cellStyle name="Normal 2 5 7 3 4_Deal Price Analysis" xfId="16678"/>
    <cellStyle name="Normal 2 5 7 3 5" xfId="16679"/>
    <cellStyle name="Normal 2 5 7 3 5 2" xfId="16680"/>
    <cellStyle name="Normal 2 5 7 3 6" xfId="16681"/>
    <cellStyle name="Normal 2 5 7 3_Deal Price Analysis" xfId="16682"/>
    <cellStyle name="Normal 2 5 7 4" xfId="16683"/>
    <cellStyle name="Normal 2 5 7 4 2" xfId="16684"/>
    <cellStyle name="Normal 2 5 7 4 2 2" xfId="16685"/>
    <cellStyle name="Normal 2 5 7 4 2 2 2" xfId="16686"/>
    <cellStyle name="Normal 2 5 7 4 2 3" xfId="16687"/>
    <cellStyle name="Normal 2 5 7 4 2_Deal Price Analysis" xfId="16688"/>
    <cellStyle name="Normal 2 5 7 4 3" xfId="16689"/>
    <cellStyle name="Normal 2 5 7 4 3 2" xfId="16690"/>
    <cellStyle name="Normal 2 5 7 4 3 2 2" xfId="16691"/>
    <cellStyle name="Normal 2 5 7 4 3 3" xfId="16692"/>
    <cellStyle name="Normal 2 5 7 4 3_Deal Price Analysis" xfId="16693"/>
    <cellStyle name="Normal 2 5 7 4 4" xfId="16694"/>
    <cellStyle name="Normal 2 5 7 4 4 2" xfId="16695"/>
    <cellStyle name="Normal 2 5 7 4 5" xfId="16696"/>
    <cellStyle name="Normal 2 5 7 4_Deal Price Analysis" xfId="16697"/>
    <cellStyle name="Normal 2 5 7 5" xfId="16698"/>
    <cellStyle name="Normal 2 5 7 5 2" xfId="16699"/>
    <cellStyle name="Normal 2 5 7 5 2 2" xfId="16700"/>
    <cellStyle name="Normal 2 5 7 5 3" xfId="16701"/>
    <cellStyle name="Normal 2 5 7 5_Deal Price Analysis" xfId="16702"/>
    <cellStyle name="Normal 2 5 7 6" xfId="16703"/>
    <cellStyle name="Normal 2 5 7 6 2" xfId="16704"/>
    <cellStyle name="Normal 2 5 7 6 2 2" xfId="16705"/>
    <cellStyle name="Normal 2 5 7 6 3" xfId="16706"/>
    <cellStyle name="Normal 2 5 7 6_Deal Price Analysis" xfId="16707"/>
    <cellStyle name="Normal 2 5 7 7" xfId="16708"/>
    <cellStyle name="Normal 2 5 7 7 2" xfId="16709"/>
    <cellStyle name="Normal 2 5 7 8" xfId="16710"/>
    <cellStyle name="Normal 2 5 7_Deal Price Analysis" xfId="16711"/>
    <cellStyle name="Normal 2 5 8" xfId="16712"/>
    <cellStyle name="Normal 2 5 8 2" xfId="16713"/>
    <cellStyle name="Normal 2 5 8 2 2" xfId="16714"/>
    <cellStyle name="Normal 2 5 8 2 2 2" xfId="16715"/>
    <cellStyle name="Normal 2 5 8 2 2 2 2" xfId="16716"/>
    <cellStyle name="Normal 2 5 8 2 2 2 2 2" xfId="16717"/>
    <cellStyle name="Normal 2 5 8 2 2 2 3" xfId="16718"/>
    <cellStyle name="Normal 2 5 8 2 2 2_Deal Price Analysis" xfId="16719"/>
    <cellStyle name="Normal 2 5 8 2 2 3" xfId="16720"/>
    <cellStyle name="Normal 2 5 8 2 2 3 2" xfId="16721"/>
    <cellStyle name="Normal 2 5 8 2 2 3 2 2" xfId="16722"/>
    <cellStyle name="Normal 2 5 8 2 2 3 3" xfId="16723"/>
    <cellStyle name="Normal 2 5 8 2 2 3_Deal Price Analysis" xfId="16724"/>
    <cellStyle name="Normal 2 5 8 2 2 4" xfId="16725"/>
    <cellStyle name="Normal 2 5 8 2 2 4 2" xfId="16726"/>
    <cellStyle name="Normal 2 5 8 2 2 5" xfId="16727"/>
    <cellStyle name="Normal 2 5 8 2 2_Deal Price Analysis" xfId="16728"/>
    <cellStyle name="Normal 2 5 8 2 3" xfId="16729"/>
    <cellStyle name="Normal 2 5 8 2 3 2" xfId="16730"/>
    <cellStyle name="Normal 2 5 8 2 3 2 2" xfId="16731"/>
    <cellStyle name="Normal 2 5 8 2 3 3" xfId="16732"/>
    <cellStyle name="Normal 2 5 8 2 3_Deal Price Analysis" xfId="16733"/>
    <cellStyle name="Normal 2 5 8 2 4" xfId="16734"/>
    <cellStyle name="Normal 2 5 8 2 4 2" xfId="16735"/>
    <cellStyle name="Normal 2 5 8 2 4 2 2" xfId="16736"/>
    <cellStyle name="Normal 2 5 8 2 4 3" xfId="16737"/>
    <cellStyle name="Normal 2 5 8 2 4_Deal Price Analysis" xfId="16738"/>
    <cellStyle name="Normal 2 5 8 2 5" xfId="16739"/>
    <cellStyle name="Normal 2 5 8 2 5 2" xfId="16740"/>
    <cellStyle name="Normal 2 5 8 2 6" xfId="16741"/>
    <cellStyle name="Normal 2 5 8 2_Deal Price Analysis" xfId="16742"/>
    <cellStyle name="Normal 2 5 8 3" xfId="16743"/>
    <cellStyle name="Normal 2 5 8 3 2" xfId="16744"/>
    <cellStyle name="Normal 2 5 8 3 2 2" xfId="16745"/>
    <cellStyle name="Normal 2 5 8 3 2 2 2" xfId="16746"/>
    <cellStyle name="Normal 2 5 8 3 2 2 2 2" xfId="16747"/>
    <cellStyle name="Normal 2 5 8 3 2 2 3" xfId="16748"/>
    <cellStyle name="Normal 2 5 8 3 2 2_Deal Price Analysis" xfId="16749"/>
    <cellStyle name="Normal 2 5 8 3 2 3" xfId="16750"/>
    <cellStyle name="Normal 2 5 8 3 2 3 2" xfId="16751"/>
    <cellStyle name="Normal 2 5 8 3 2 3 2 2" xfId="16752"/>
    <cellStyle name="Normal 2 5 8 3 2 3 3" xfId="16753"/>
    <cellStyle name="Normal 2 5 8 3 2 3_Deal Price Analysis" xfId="16754"/>
    <cellStyle name="Normal 2 5 8 3 2 4" xfId="16755"/>
    <cellStyle name="Normal 2 5 8 3 2 4 2" xfId="16756"/>
    <cellStyle name="Normal 2 5 8 3 2 5" xfId="16757"/>
    <cellStyle name="Normal 2 5 8 3 2_Deal Price Analysis" xfId="16758"/>
    <cellStyle name="Normal 2 5 8 3 3" xfId="16759"/>
    <cellStyle name="Normal 2 5 8 3 3 2" xfId="16760"/>
    <cellStyle name="Normal 2 5 8 3 3 2 2" xfId="16761"/>
    <cellStyle name="Normal 2 5 8 3 3 3" xfId="16762"/>
    <cellStyle name="Normal 2 5 8 3 3_Deal Price Analysis" xfId="16763"/>
    <cellStyle name="Normal 2 5 8 3 4" xfId="16764"/>
    <cellStyle name="Normal 2 5 8 3 4 2" xfId="16765"/>
    <cellStyle name="Normal 2 5 8 3 4 2 2" xfId="16766"/>
    <cellStyle name="Normal 2 5 8 3 4 3" xfId="16767"/>
    <cellStyle name="Normal 2 5 8 3 4_Deal Price Analysis" xfId="16768"/>
    <cellStyle name="Normal 2 5 8 3 5" xfId="16769"/>
    <cellStyle name="Normal 2 5 8 3 5 2" xfId="16770"/>
    <cellStyle name="Normal 2 5 8 3 6" xfId="16771"/>
    <cellStyle name="Normal 2 5 8 3_Deal Price Analysis" xfId="16772"/>
    <cellStyle name="Normal 2 5 9" xfId="16773"/>
    <cellStyle name="Normal 2 5 9 2" xfId="16774"/>
    <cellStyle name="Normal 2 5 9 2 2" xfId="16775"/>
    <cellStyle name="Normal 2 5 9 2 2 2" xfId="16776"/>
    <cellStyle name="Normal 2 5 9 2 2 2 2" xfId="16777"/>
    <cellStyle name="Normal 2 5 9 2 2 3" xfId="16778"/>
    <cellStyle name="Normal 2 5 9 2 2_Deal Price Analysis" xfId="16779"/>
    <cellStyle name="Normal 2 5 9 2 3" xfId="16780"/>
    <cellStyle name="Normal 2 5 9 2 3 2" xfId="16781"/>
    <cellStyle name="Normal 2 5 9 2 3 2 2" xfId="16782"/>
    <cellStyle name="Normal 2 5 9 2 3 3" xfId="16783"/>
    <cellStyle name="Normal 2 5 9 2 3_Deal Price Analysis" xfId="16784"/>
    <cellStyle name="Normal 2 5 9 2 4" xfId="16785"/>
    <cellStyle name="Normal 2 5 9 2 4 2" xfId="16786"/>
    <cellStyle name="Normal 2 5 9 2 5" xfId="16787"/>
    <cellStyle name="Normal 2 5 9 2_Deal Price Analysis" xfId="16788"/>
    <cellStyle name="Normal 2 5 9 3" xfId="16789"/>
    <cellStyle name="Normal 2 5 9 3 2" xfId="16790"/>
    <cellStyle name="Normal 2 5 9 3 2 2" xfId="16791"/>
    <cellStyle name="Normal 2 5 9 3 3" xfId="16792"/>
    <cellStyle name="Normal 2 5 9 3_Deal Price Analysis" xfId="16793"/>
    <cellStyle name="Normal 2 5 9 4" xfId="16794"/>
    <cellStyle name="Normal 2 5 9 4 2" xfId="16795"/>
    <cellStyle name="Normal 2 5 9 4 2 2" xfId="16796"/>
    <cellStyle name="Normal 2 5 9 4 3" xfId="16797"/>
    <cellStyle name="Normal 2 5 9 4_Deal Price Analysis" xfId="16798"/>
    <cellStyle name="Normal 2 5 9 5" xfId="16799"/>
    <cellStyle name="Normal 2 5 9 5 2" xfId="16800"/>
    <cellStyle name="Normal 2 5 9 6" xfId="16801"/>
    <cellStyle name="Normal 2 5 9_Deal Price Analysis" xfId="16802"/>
    <cellStyle name="Normal 2 5_Deal Price Analysis" xfId="16803"/>
    <cellStyle name="Normal 2 6" xfId="16804"/>
    <cellStyle name="Normal 2 6 10" xfId="16805"/>
    <cellStyle name="Normal 2 6 10 2" xfId="16806"/>
    <cellStyle name="Normal 2 6 10 2 2" xfId="16807"/>
    <cellStyle name="Normal 2 6 10 2 2 2" xfId="16808"/>
    <cellStyle name="Normal 2 6 10 2 2 2 2" xfId="16809"/>
    <cellStyle name="Normal 2 6 10 2 2 3" xfId="16810"/>
    <cellStyle name="Normal 2 6 10 2 2_Deal Price Analysis" xfId="16811"/>
    <cellStyle name="Normal 2 6 10 2 3" xfId="16812"/>
    <cellStyle name="Normal 2 6 10 2 3 2" xfId="16813"/>
    <cellStyle name="Normal 2 6 10 2 3 2 2" xfId="16814"/>
    <cellStyle name="Normal 2 6 10 2 3 3" xfId="16815"/>
    <cellStyle name="Normal 2 6 10 2 3_Deal Price Analysis" xfId="16816"/>
    <cellStyle name="Normal 2 6 10 2 4" xfId="16817"/>
    <cellStyle name="Normal 2 6 10 2 4 2" xfId="16818"/>
    <cellStyle name="Normal 2 6 10 2 5" xfId="16819"/>
    <cellStyle name="Normal 2 6 10 2_Deal Price Analysis" xfId="16820"/>
    <cellStyle name="Normal 2 6 10 3" xfId="16821"/>
    <cellStyle name="Normal 2 6 10 3 2" xfId="16822"/>
    <cellStyle name="Normal 2 6 10 3 2 2" xfId="16823"/>
    <cellStyle name="Normal 2 6 10 3 3" xfId="16824"/>
    <cellStyle name="Normal 2 6 10 3_Deal Price Analysis" xfId="16825"/>
    <cellStyle name="Normal 2 6 10 4" xfId="16826"/>
    <cellStyle name="Normal 2 6 10 4 2" xfId="16827"/>
    <cellStyle name="Normal 2 6 10 4 2 2" xfId="16828"/>
    <cellStyle name="Normal 2 6 10 4 3" xfId="16829"/>
    <cellStyle name="Normal 2 6 10 4_Deal Price Analysis" xfId="16830"/>
    <cellStyle name="Normal 2 6 10 5" xfId="16831"/>
    <cellStyle name="Normal 2 6 10 5 2" xfId="16832"/>
    <cellStyle name="Normal 2 6 10 6" xfId="16833"/>
    <cellStyle name="Normal 2 6 10_Deal Price Analysis" xfId="16834"/>
    <cellStyle name="Normal 2 6 11" xfId="16835"/>
    <cellStyle name="Normal 2 6 11 2" xfId="16836"/>
    <cellStyle name="Normal 2 6 11 2 2" xfId="16837"/>
    <cellStyle name="Normal 2 6 11 2 2 2" xfId="16838"/>
    <cellStyle name="Normal 2 6 11 2 2 2 2" xfId="16839"/>
    <cellStyle name="Normal 2 6 11 2 2 3" xfId="16840"/>
    <cellStyle name="Normal 2 6 11 2 2_Deal Price Analysis" xfId="16841"/>
    <cellStyle name="Normal 2 6 11 2 3" xfId="16842"/>
    <cellStyle name="Normal 2 6 11 2 3 2" xfId="16843"/>
    <cellStyle name="Normal 2 6 11 2 3 2 2" xfId="16844"/>
    <cellStyle name="Normal 2 6 11 2 3 3" xfId="16845"/>
    <cellStyle name="Normal 2 6 11 2 3_Deal Price Analysis" xfId="16846"/>
    <cellStyle name="Normal 2 6 11 2 4" xfId="16847"/>
    <cellStyle name="Normal 2 6 11 2 4 2" xfId="16848"/>
    <cellStyle name="Normal 2 6 11 2 5" xfId="16849"/>
    <cellStyle name="Normal 2 6 11 2_Deal Price Analysis" xfId="16850"/>
    <cellStyle name="Normal 2 6 11 3" xfId="16851"/>
    <cellStyle name="Normal 2 6 11 3 2" xfId="16852"/>
    <cellStyle name="Normal 2 6 11 3 2 2" xfId="16853"/>
    <cellStyle name="Normal 2 6 11 3 3" xfId="16854"/>
    <cellStyle name="Normal 2 6 11 3_Deal Price Analysis" xfId="16855"/>
    <cellStyle name="Normal 2 6 11 4" xfId="16856"/>
    <cellStyle name="Normal 2 6 11 4 2" xfId="16857"/>
    <cellStyle name="Normal 2 6 11 4 2 2" xfId="16858"/>
    <cellStyle name="Normal 2 6 11 4 3" xfId="16859"/>
    <cellStyle name="Normal 2 6 11 4_Deal Price Analysis" xfId="16860"/>
    <cellStyle name="Normal 2 6 11 5" xfId="16861"/>
    <cellStyle name="Normal 2 6 11 5 2" xfId="16862"/>
    <cellStyle name="Normal 2 6 11 6" xfId="16863"/>
    <cellStyle name="Normal 2 6 11_Deal Price Analysis" xfId="16864"/>
    <cellStyle name="Normal 2 6 12" xfId="16865"/>
    <cellStyle name="Normal 2 6 13" xfId="16866"/>
    <cellStyle name="Normal 2 6 13 2" xfId="16867"/>
    <cellStyle name="Normal 2 6 13 2 2" xfId="16868"/>
    <cellStyle name="Normal 2 6 13 2 2 2" xfId="16869"/>
    <cellStyle name="Normal 2 6 13 2 3" xfId="16870"/>
    <cellStyle name="Normal 2 6 13 2_Deal Price Analysis" xfId="16871"/>
    <cellStyle name="Normal 2 6 13 3" xfId="16872"/>
    <cellStyle name="Normal 2 6 13 3 2" xfId="16873"/>
    <cellStyle name="Normal 2 6 13 3 2 2" xfId="16874"/>
    <cellStyle name="Normal 2 6 13 3 3" xfId="16875"/>
    <cellStyle name="Normal 2 6 13 3_Deal Price Analysis" xfId="16876"/>
    <cellStyle name="Normal 2 6 13 4" xfId="16877"/>
    <cellStyle name="Normal 2 6 13 4 2" xfId="16878"/>
    <cellStyle name="Normal 2 6 13 5" xfId="16879"/>
    <cellStyle name="Normal 2 6 13_Deal Price Analysis" xfId="16880"/>
    <cellStyle name="Normal 2 6 14" xfId="16881"/>
    <cellStyle name="Normal 2 6 14 2" xfId="16882"/>
    <cellStyle name="Normal 2 6 14 2 2" xfId="16883"/>
    <cellStyle name="Normal 2 6 14 3" xfId="16884"/>
    <cellStyle name="Normal 2 6 14_Deal Price Analysis" xfId="16885"/>
    <cellStyle name="Normal 2 6 15" xfId="16886"/>
    <cellStyle name="Normal 2 6 15 2" xfId="16887"/>
    <cellStyle name="Normal 2 6 15 2 2" xfId="16888"/>
    <cellStyle name="Normal 2 6 15 3" xfId="16889"/>
    <cellStyle name="Normal 2 6 15_Deal Price Analysis" xfId="16890"/>
    <cellStyle name="Normal 2 6 16" xfId="16891"/>
    <cellStyle name="Normal 2 6 16 2" xfId="16892"/>
    <cellStyle name="Normal 2 6 17" xfId="16893"/>
    <cellStyle name="Normal 2 6 18" xfId="16894"/>
    <cellStyle name="Normal 2 6 19" xfId="16895"/>
    <cellStyle name="Normal 2 6 2" xfId="16896"/>
    <cellStyle name="Normal 2 6 2 2" xfId="16897"/>
    <cellStyle name="Normal 2 6 2 2 2" xfId="16898"/>
    <cellStyle name="Normal 2 6 2 2 2 2" xfId="16899"/>
    <cellStyle name="Normal 2 6 2 2 2 2 2" xfId="16900"/>
    <cellStyle name="Normal 2 6 2 2 2 2 2 2" xfId="16901"/>
    <cellStyle name="Normal 2 6 2 2 2 2 2 2 2" xfId="16902"/>
    <cellStyle name="Normal 2 6 2 2 2 2 2 3" xfId="16903"/>
    <cellStyle name="Normal 2 6 2 2 2 2 2_Deal Price Analysis" xfId="16904"/>
    <cellStyle name="Normal 2 6 2 2 2 2 3" xfId="16905"/>
    <cellStyle name="Normal 2 6 2 2 2 2 3 2" xfId="16906"/>
    <cellStyle name="Normal 2 6 2 2 2 2 3 2 2" xfId="16907"/>
    <cellStyle name="Normal 2 6 2 2 2 2 3 3" xfId="16908"/>
    <cellStyle name="Normal 2 6 2 2 2 2 3_Deal Price Analysis" xfId="16909"/>
    <cellStyle name="Normal 2 6 2 2 2 2 4" xfId="16910"/>
    <cellStyle name="Normal 2 6 2 2 2 2 4 2" xfId="16911"/>
    <cellStyle name="Normal 2 6 2 2 2 2 5" xfId="16912"/>
    <cellStyle name="Normal 2 6 2 2 2 2_Deal Price Analysis" xfId="16913"/>
    <cellStyle name="Normal 2 6 2 2 2 3" xfId="16914"/>
    <cellStyle name="Normal 2 6 2 2 2 3 2" xfId="16915"/>
    <cellStyle name="Normal 2 6 2 2 2 3 2 2" xfId="16916"/>
    <cellStyle name="Normal 2 6 2 2 2 3 3" xfId="16917"/>
    <cellStyle name="Normal 2 6 2 2 2 3_Deal Price Analysis" xfId="16918"/>
    <cellStyle name="Normal 2 6 2 2 2 4" xfId="16919"/>
    <cellStyle name="Normal 2 6 2 2 2 4 2" xfId="16920"/>
    <cellStyle name="Normal 2 6 2 2 2 4 2 2" xfId="16921"/>
    <cellStyle name="Normal 2 6 2 2 2 4 3" xfId="16922"/>
    <cellStyle name="Normal 2 6 2 2 2 4_Deal Price Analysis" xfId="16923"/>
    <cellStyle name="Normal 2 6 2 2 2 5" xfId="16924"/>
    <cellStyle name="Normal 2 6 2 2 2 5 2" xfId="16925"/>
    <cellStyle name="Normal 2 6 2 2 2 6" xfId="16926"/>
    <cellStyle name="Normal 2 6 2 2 2_Deal Price Analysis" xfId="16927"/>
    <cellStyle name="Normal 2 6 2 2 3" xfId="16928"/>
    <cellStyle name="Normal 2 6 2 2 3 2" xfId="16929"/>
    <cellStyle name="Normal 2 6 2 2 3 2 2" xfId="16930"/>
    <cellStyle name="Normal 2 6 2 2 3 2 2 2" xfId="16931"/>
    <cellStyle name="Normal 2 6 2 2 3 2 2 2 2" xfId="16932"/>
    <cellStyle name="Normal 2 6 2 2 3 2 2 3" xfId="16933"/>
    <cellStyle name="Normal 2 6 2 2 3 2 2_Deal Price Analysis" xfId="16934"/>
    <cellStyle name="Normal 2 6 2 2 3 2 3" xfId="16935"/>
    <cellStyle name="Normal 2 6 2 2 3 2 3 2" xfId="16936"/>
    <cellStyle name="Normal 2 6 2 2 3 2 3 2 2" xfId="16937"/>
    <cellStyle name="Normal 2 6 2 2 3 2 3 3" xfId="16938"/>
    <cellStyle name="Normal 2 6 2 2 3 2 3_Deal Price Analysis" xfId="16939"/>
    <cellStyle name="Normal 2 6 2 2 3 2 4" xfId="16940"/>
    <cellStyle name="Normal 2 6 2 2 3 2 4 2" xfId="16941"/>
    <cellStyle name="Normal 2 6 2 2 3 2 5" xfId="16942"/>
    <cellStyle name="Normal 2 6 2 2 3 2_Deal Price Analysis" xfId="16943"/>
    <cellStyle name="Normal 2 6 2 2 3 3" xfId="16944"/>
    <cellStyle name="Normal 2 6 2 2 3 3 2" xfId="16945"/>
    <cellStyle name="Normal 2 6 2 2 3 3 2 2" xfId="16946"/>
    <cellStyle name="Normal 2 6 2 2 3 3 3" xfId="16947"/>
    <cellStyle name="Normal 2 6 2 2 3 3_Deal Price Analysis" xfId="16948"/>
    <cellStyle name="Normal 2 6 2 2 3 4" xfId="16949"/>
    <cellStyle name="Normal 2 6 2 2 3 4 2" xfId="16950"/>
    <cellStyle name="Normal 2 6 2 2 3 4 2 2" xfId="16951"/>
    <cellStyle name="Normal 2 6 2 2 3 4 3" xfId="16952"/>
    <cellStyle name="Normal 2 6 2 2 3 4_Deal Price Analysis" xfId="16953"/>
    <cellStyle name="Normal 2 6 2 2 3 5" xfId="16954"/>
    <cellStyle name="Normal 2 6 2 2 3 5 2" xfId="16955"/>
    <cellStyle name="Normal 2 6 2 2 3 6" xfId="16956"/>
    <cellStyle name="Normal 2 6 2 2 3_Deal Price Analysis" xfId="16957"/>
    <cellStyle name="Normal 2 6 2 2 4" xfId="16958"/>
    <cellStyle name="Normal 2 6 2 2 4 2" xfId="16959"/>
    <cellStyle name="Normal 2 6 2 2 4 2 2" xfId="16960"/>
    <cellStyle name="Normal 2 6 2 2 4 2 2 2" xfId="16961"/>
    <cellStyle name="Normal 2 6 2 2 4 2 3" xfId="16962"/>
    <cellStyle name="Normal 2 6 2 2 4 2_Deal Price Analysis" xfId="16963"/>
    <cellStyle name="Normal 2 6 2 2 4 3" xfId="16964"/>
    <cellStyle name="Normal 2 6 2 2 4 3 2" xfId="16965"/>
    <cellStyle name="Normal 2 6 2 2 4 3 2 2" xfId="16966"/>
    <cellStyle name="Normal 2 6 2 2 4 3 3" xfId="16967"/>
    <cellStyle name="Normal 2 6 2 2 4 3_Deal Price Analysis" xfId="16968"/>
    <cellStyle name="Normal 2 6 2 2 4 4" xfId="16969"/>
    <cellStyle name="Normal 2 6 2 2 4 4 2" xfId="16970"/>
    <cellStyle name="Normal 2 6 2 2 4 5" xfId="16971"/>
    <cellStyle name="Normal 2 6 2 2 4_Deal Price Analysis" xfId="16972"/>
    <cellStyle name="Normal 2 6 2 2 5" xfId="16973"/>
    <cellStyle name="Normal 2 6 2 2 5 2" xfId="16974"/>
    <cellStyle name="Normal 2 6 2 2 5 2 2" xfId="16975"/>
    <cellStyle name="Normal 2 6 2 2 5 3" xfId="16976"/>
    <cellStyle name="Normal 2 6 2 2 5_Deal Price Analysis" xfId="16977"/>
    <cellStyle name="Normal 2 6 2 2 6" xfId="16978"/>
    <cellStyle name="Normal 2 6 2 2 6 2" xfId="16979"/>
    <cellStyle name="Normal 2 6 2 2 6 2 2" xfId="16980"/>
    <cellStyle name="Normal 2 6 2 2 6 3" xfId="16981"/>
    <cellStyle name="Normal 2 6 2 2 6_Deal Price Analysis" xfId="16982"/>
    <cellStyle name="Normal 2 6 2 2 7" xfId="16983"/>
    <cellStyle name="Normal 2 6 2 2 7 2" xfId="16984"/>
    <cellStyle name="Normal 2 6 2 2 8" xfId="16985"/>
    <cellStyle name="Normal 2 6 2 2_Deal Price Analysis" xfId="16986"/>
    <cellStyle name="Normal 2 6 2 3" xfId="16987"/>
    <cellStyle name="Normal 2 6 2 3 2" xfId="16988"/>
    <cellStyle name="Normal 2 6 2 3 2 2" xfId="16989"/>
    <cellStyle name="Normal 2 6 2 3 2 2 2" xfId="16990"/>
    <cellStyle name="Normal 2 6 2 3 2 2 2 2" xfId="16991"/>
    <cellStyle name="Normal 2 6 2 3 2 2 3" xfId="16992"/>
    <cellStyle name="Normal 2 6 2 3 2 2_Deal Price Analysis" xfId="16993"/>
    <cellStyle name="Normal 2 6 2 3 2 3" xfId="16994"/>
    <cellStyle name="Normal 2 6 2 3 2 3 2" xfId="16995"/>
    <cellStyle name="Normal 2 6 2 3 2 3 2 2" xfId="16996"/>
    <cellStyle name="Normal 2 6 2 3 2 3 3" xfId="16997"/>
    <cellStyle name="Normal 2 6 2 3 2 3_Deal Price Analysis" xfId="16998"/>
    <cellStyle name="Normal 2 6 2 3 2 4" xfId="16999"/>
    <cellStyle name="Normal 2 6 2 3 2 4 2" xfId="17000"/>
    <cellStyle name="Normal 2 6 2 3 2 5" xfId="17001"/>
    <cellStyle name="Normal 2 6 2 3 2_Deal Price Analysis" xfId="17002"/>
    <cellStyle name="Normal 2 6 2 3 3" xfId="17003"/>
    <cellStyle name="Normal 2 6 2 3 3 2" xfId="17004"/>
    <cellStyle name="Normal 2 6 2 3 3 2 2" xfId="17005"/>
    <cellStyle name="Normal 2 6 2 3 3 3" xfId="17006"/>
    <cellStyle name="Normal 2 6 2 3 3_Deal Price Analysis" xfId="17007"/>
    <cellStyle name="Normal 2 6 2 3 4" xfId="17008"/>
    <cellStyle name="Normal 2 6 2 3 4 2" xfId="17009"/>
    <cellStyle name="Normal 2 6 2 3 4 2 2" xfId="17010"/>
    <cellStyle name="Normal 2 6 2 3 4 3" xfId="17011"/>
    <cellStyle name="Normal 2 6 2 3 4_Deal Price Analysis" xfId="17012"/>
    <cellStyle name="Normal 2 6 2 3 5" xfId="17013"/>
    <cellStyle name="Normal 2 6 2 3 5 2" xfId="17014"/>
    <cellStyle name="Normal 2 6 2 3 6" xfId="17015"/>
    <cellStyle name="Normal 2 6 2 3_Deal Price Analysis" xfId="17016"/>
    <cellStyle name="Normal 2 6 2 4" xfId="17017"/>
    <cellStyle name="Normal 2 6 2 4 2" xfId="17018"/>
    <cellStyle name="Normal 2 6 2 4 2 2" xfId="17019"/>
    <cellStyle name="Normal 2 6 2 4 2 2 2" xfId="17020"/>
    <cellStyle name="Normal 2 6 2 4 2 2 2 2" xfId="17021"/>
    <cellStyle name="Normal 2 6 2 4 2 2 3" xfId="17022"/>
    <cellStyle name="Normal 2 6 2 4 2 2_Deal Price Analysis" xfId="17023"/>
    <cellStyle name="Normal 2 6 2 4 2 3" xfId="17024"/>
    <cellStyle name="Normal 2 6 2 4 2 3 2" xfId="17025"/>
    <cellStyle name="Normal 2 6 2 4 2 3 2 2" xfId="17026"/>
    <cellStyle name="Normal 2 6 2 4 2 3 3" xfId="17027"/>
    <cellStyle name="Normal 2 6 2 4 2 3_Deal Price Analysis" xfId="17028"/>
    <cellStyle name="Normal 2 6 2 4 2 4" xfId="17029"/>
    <cellStyle name="Normal 2 6 2 4 2 4 2" xfId="17030"/>
    <cellStyle name="Normal 2 6 2 4 2 5" xfId="17031"/>
    <cellStyle name="Normal 2 6 2 4 2_Deal Price Analysis" xfId="17032"/>
    <cellStyle name="Normal 2 6 2 4 3" xfId="17033"/>
    <cellStyle name="Normal 2 6 2 4 3 2" xfId="17034"/>
    <cellStyle name="Normal 2 6 2 4 3 2 2" xfId="17035"/>
    <cellStyle name="Normal 2 6 2 4 3 3" xfId="17036"/>
    <cellStyle name="Normal 2 6 2 4 3_Deal Price Analysis" xfId="17037"/>
    <cellStyle name="Normal 2 6 2 4 4" xfId="17038"/>
    <cellStyle name="Normal 2 6 2 4 4 2" xfId="17039"/>
    <cellStyle name="Normal 2 6 2 4 4 2 2" xfId="17040"/>
    <cellStyle name="Normal 2 6 2 4 4 3" xfId="17041"/>
    <cellStyle name="Normal 2 6 2 4 4_Deal Price Analysis" xfId="17042"/>
    <cellStyle name="Normal 2 6 2 4 5" xfId="17043"/>
    <cellStyle name="Normal 2 6 2 4 5 2" xfId="17044"/>
    <cellStyle name="Normal 2 6 2 4 6" xfId="17045"/>
    <cellStyle name="Normal 2 6 2 4_Deal Price Analysis" xfId="17046"/>
    <cellStyle name="Normal 2 6 2 5" xfId="17047"/>
    <cellStyle name="Normal 2 6 2 5 2" xfId="17048"/>
    <cellStyle name="Normal 2 6 2 5 2 2" xfId="17049"/>
    <cellStyle name="Normal 2 6 2 5 2 2 2" xfId="17050"/>
    <cellStyle name="Normal 2 6 2 5 2 3" xfId="17051"/>
    <cellStyle name="Normal 2 6 2 5 2_Deal Price Analysis" xfId="17052"/>
    <cellStyle name="Normal 2 6 2 5 3" xfId="17053"/>
    <cellStyle name="Normal 2 6 2 5 3 2" xfId="17054"/>
    <cellStyle name="Normal 2 6 2 5 3 2 2" xfId="17055"/>
    <cellStyle name="Normal 2 6 2 5 3 3" xfId="17056"/>
    <cellStyle name="Normal 2 6 2 5 3_Deal Price Analysis" xfId="17057"/>
    <cellStyle name="Normal 2 6 2 5 4" xfId="17058"/>
    <cellStyle name="Normal 2 6 2 5 4 2" xfId="17059"/>
    <cellStyle name="Normal 2 6 2 5 5" xfId="17060"/>
    <cellStyle name="Normal 2 6 2 5_Deal Price Analysis" xfId="17061"/>
    <cellStyle name="Normal 2 6 2 6" xfId="17062"/>
    <cellStyle name="Normal 2 6 2 6 2" xfId="17063"/>
    <cellStyle name="Normal 2 6 2 6 2 2" xfId="17064"/>
    <cellStyle name="Normal 2 6 2 6 3" xfId="17065"/>
    <cellStyle name="Normal 2 6 2 6_Deal Price Analysis" xfId="17066"/>
    <cellStyle name="Normal 2 6 2 7" xfId="17067"/>
    <cellStyle name="Normal 2 6 2 7 2" xfId="17068"/>
    <cellStyle name="Normal 2 6 2 7 2 2" xfId="17069"/>
    <cellStyle name="Normal 2 6 2 7 3" xfId="17070"/>
    <cellStyle name="Normal 2 6 2 7_Deal Price Analysis" xfId="17071"/>
    <cellStyle name="Normal 2 6 2 8" xfId="17072"/>
    <cellStyle name="Normal 2 6 2 8 2" xfId="17073"/>
    <cellStyle name="Normal 2 6 2 9" xfId="17074"/>
    <cellStyle name="Normal 2 6 2_Deal Price Analysis" xfId="17075"/>
    <cellStyle name="Normal 2 6 20" xfId="17076"/>
    <cellStyle name="Normal 2 6 3" xfId="17077"/>
    <cellStyle name="Normal 2 6 3 2" xfId="17078"/>
    <cellStyle name="Normal 2 6 3 2 2" xfId="17079"/>
    <cellStyle name="Normal 2 6 3 2 2 2" xfId="17080"/>
    <cellStyle name="Normal 2 6 3 2 2 2 2" xfId="17081"/>
    <cellStyle name="Normal 2 6 3 2 2 2 2 2" xfId="17082"/>
    <cellStyle name="Normal 2 6 3 2 2 2 2 2 2" xfId="17083"/>
    <cellStyle name="Normal 2 6 3 2 2 2 2 3" xfId="17084"/>
    <cellStyle name="Normal 2 6 3 2 2 2 2_Deal Price Analysis" xfId="17085"/>
    <cellStyle name="Normal 2 6 3 2 2 2 3" xfId="17086"/>
    <cellStyle name="Normal 2 6 3 2 2 2 3 2" xfId="17087"/>
    <cellStyle name="Normal 2 6 3 2 2 2 3 2 2" xfId="17088"/>
    <cellStyle name="Normal 2 6 3 2 2 2 3 3" xfId="17089"/>
    <cellStyle name="Normal 2 6 3 2 2 2 3_Deal Price Analysis" xfId="17090"/>
    <cellStyle name="Normal 2 6 3 2 2 2 4" xfId="17091"/>
    <cellStyle name="Normal 2 6 3 2 2 2 4 2" xfId="17092"/>
    <cellStyle name="Normal 2 6 3 2 2 2 5" xfId="17093"/>
    <cellStyle name="Normal 2 6 3 2 2 2_Deal Price Analysis" xfId="17094"/>
    <cellStyle name="Normal 2 6 3 2 2 3" xfId="17095"/>
    <cellStyle name="Normal 2 6 3 2 2 3 2" xfId="17096"/>
    <cellStyle name="Normal 2 6 3 2 2 3 2 2" xfId="17097"/>
    <cellStyle name="Normal 2 6 3 2 2 3 3" xfId="17098"/>
    <cellStyle name="Normal 2 6 3 2 2 3_Deal Price Analysis" xfId="17099"/>
    <cellStyle name="Normal 2 6 3 2 2 4" xfId="17100"/>
    <cellStyle name="Normal 2 6 3 2 2 4 2" xfId="17101"/>
    <cellStyle name="Normal 2 6 3 2 2 4 2 2" xfId="17102"/>
    <cellStyle name="Normal 2 6 3 2 2 4 3" xfId="17103"/>
    <cellStyle name="Normal 2 6 3 2 2 4_Deal Price Analysis" xfId="17104"/>
    <cellStyle name="Normal 2 6 3 2 2 5" xfId="17105"/>
    <cellStyle name="Normal 2 6 3 2 2 5 2" xfId="17106"/>
    <cellStyle name="Normal 2 6 3 2 2 6" xfId="17107"/>
    <cellStyle name="Normal 2 6 3 2 2_Deal Price Analysis" xfId="17108"/>
    <cellStyle name="Normal 2 6 3 2 3" xfId="17109"/>
    <cellStyle name="Normal 2 6 3 2 3 2" xfId="17110"/>
    <cellStyle name="Normal 2 6 3 2 3 2 2" xfId="17111"/>
    <cellStyle name="Normal 2 6 3 2 3 2 2 2" xfId="17112"/>
    <cellStyle name="Normal 2 6 3 2 3 2 2 2 2" xfId="17113"/>
    <cellStyle name="Normal 2 6 3 2 3 2 2 3" xfId="17114"/>
    <cellStyle name="Normal 2 6 3 2 3 2 2_Deal Price Analysis" xfId="17115"/>
    <cellStyle name="Normal 2 6 3 2 3 2 3" xfId="17116"/>
    <cellStyle name="Normal 2 6 3 2 3 2 3 2" xfId="17117"/>
    <cellStyle name="Normal 2 6 3 2 3 2 3 2 2" xfId="17118"/>
    <cellStyle name="Normal 2 6 3 2 3 2 3 3" xfId="17119"/>
    <cellStyle name="Normal 2 6 3 2 3 2 3_Deal Price Analysis" xfId="17120"/>
    <cellStyle name="Normal 2 6 3 2 3 2 4" xfId="17121"/>
    <cellStyle name="Normal 2 6 3 2 3 2 4 2" xfId="17122"/>
    <cellStyle name="Normal 2 6 3 2 3 2 5" xfId="17123"/>
    <cellStyle name="Normal 2 6 3 2 3 2_Deal Price Analysis" xfId="17124"/>
    <cellStyle name="Normal 2 6 3 2 3 3" xfId="17125"/>
    <cellStyle name="Normal 2 6 3 2 3 3 2" xfId="17126"/>
    <cellStyle name="Normal 2 6 3 2 3 3 2 2" xfId="17127"/>
    <cellStyle name="Normal 2 6 3 2 3 3 3" xfId="17128"/>
    <cellStyle name="Normal 2 6 3 2 3 3_Deal Price Analysis" xfId="17129"/>
    <cellStyle name="Normal 2 6 3 2 3 4" xfId="17130"/>
    <cellStyle name="Normal 2 6 3 2 3 4 2" xfId="17131"/>
    <cellStyle name="Normal 2 6 3 2 3 4 2 2" xfId="17132"/>
    <cellStyle name="Normal 2 6 3 2 3 4 3" xfId="17133"/>
    <cellStyle name="Normal 2 6 3 2 3 4_Deal Price Analysis" xfId="17134"/>
    <cellStyle name="Normal 2 6 3 2 3 5" xfId="17135"/>
    <cellStyle name="Normal 2 6 3 2 3 5 2" xfId="17136"/>
    <cellStyle name="Normal 2 6 3 2 3 6" xfId="17137"/>
    <cellStyle name="Normal 2 6 3 2 3_Deal Price Analysis" xfId="17138"/>
    <cellStyle name="Normal 2 6 3 2 4" xfId="17139"/>
    <cellStyle name="Normal 2 6 3 2 4 2" xfId="17140"/>
    <cellStyle name="Normal 2 6 3 2 4 2 2" xfId="17141"/>
    <cellStyle name="Normal 2 6 3 2 4 2 2 2" xfId="17142"/>
    <cellStyle name="Normal 2 6 3 2 4 2 3" xfId="17143"/>
    <cellStyle name="Normal 2 6 3 2 4 2_Deal Price Analysis" xfId="17144"/>
    <cellStyle name="Normal 2 6 3 2 4 3" xfId="17145"/>
    <cellStyle name="Normal 2 6 3 2 4 3 2" xfId="17146"/>
    <cellStyle name="Normal 2 6 3 2 4 3 2 2" xfId="17147"/>
    <cellStyle name="Normal 2 6 3 2 4 3 3" xfId="17148"/>
    <cellStyle name="Normal 2 6 3 2 4 3_Deal Price Analysis" xfId="17149"/>
    <cellStyle name="Normal 2 6 3 2 4 4" xfId="17150"/>
    <cellStyle name="Normal 2 6 3 2 4 4 2" xfId="17151"/>
    <cellStyle name="Normal 2 6 3 2 4 5" xfId="17152"/>
    <cellStyle name="Normal 2 6 3 2 4_Deal Price Analysis" xfId="17153"/>
    <cellStyle name="Normal 2 6 3 2 5" xfId="17154"/>
    <cellStyle name="Normal 2 6 3 2 5 2" xfId="17155"/>
    <cellStyle name="Normal 2 6 3 2 5 2 2" xfId="17156"/>
    <cellStyle name="Normal 2 6 3 2 5 3" xfId="17157"/>
    <cellStyle name="Normal 2 6 3 2 5_Deal Price Analysis" xfId="17158"/>
    <cellStyle name="Normal 2 6 3 2 6" xfId="17159"/>
    <cellStyle name="Normal 2 6 3 2 6 2" xfId="17160"/>
    <cellStyle name="Normal 2 6 3 2 6 2 2" xfId="17161"/>
    <cellStyle name="Normal 2 6 3 2 6 3" xfId="17162"/>
    <cellStyle name="Normal 2 6 3 2 6_Deal Price Analysis" xfId="17163"/>
    <cellStyle name="Normal 2 6 3 2 7" xfId="17164"/>
    <cellStyle name="Normal 2 6 3 2 7 2" xfId="17165"/>
    <cellStyle name="Normal 2 6 3 2 8" xfId="17166"/>
    <cellStyle name="Normal 2 6 3 2_Deal Price Analysis" xfId="17167"/>
    <cellStyle name="Normal 2 6 3 3" xfId="17168"/>
    <cellStyle name="Normal 2 6 3 3 2" xfId="17169"/>
    <cellStyle name="Normal 2 6 3 3 2 2" xfId="17170"/>
    <cellStyle name="Normal 2 6 3 3 2 2 2" xfId="17171"/>
    <cellStyle name="Normal 2 6 3 3 2 2 2 2" xfId="17172"/>
    <cellStyle name="Normal 2 6 3 3 2 2 3" xfId="17173"/>
    <cellStyle name="Normal 2 6 3 3 2 2_Deal Price Analysis" xfId="17174"/>
    <cellStyle name="Normal 2 6 3 3 2 3" xfId="17175"/>
    <cellStyle name="Normal 2 6 3 3 2 3 2" xfId="17176"/>
    <cellStyle name="Normal 2 6 3 3 2 3 2 2" xfId="17177"/>
    <cellStyle name="Normal 2 6 3 3 2 3 3" xfId="17178"/>
    <cellStyle name="Normal 2 6 3 3 2 3_Deal Price Analysis" xfId="17179"/>
    <cellStyle name="Normal 2 6 3 3 2 4" xfId="17180"/>
    <cellStyle name="Normal 2 6 3 3 2 4 2" xfId="17181"/>
    <cellStyle name="Normal 2 6 3 3 2 5" xfId="17182"/>
    <cellStyle name="Normal 2 6 3 3 2_Deal Price Analysis" xfId="17183"/>
    <cellStyle name="Normal 2 6 3 3 3" xfId="17184"/>
    <cellStyle name="Normal 2 6 3 3 3 2" xfId="17185"/>
    <cellStyle name="Normal 2 6 3 3 3 2 2" xfId="17186"/>
    <cellStyle name="Normal 2 6 3 3 3 3" xfId="17187"/>
    <cellStyle name="Normal 2 6 3 3 3_Deal Price Analysis" xfId="17188"/>
    <cellStyle name="Normal 2 6 3 3 4" xfId="17189"/>
    <cellStyle name="Normal 2 6 3 3 4 2" xfId="17190"/>
    <cellStyle name="Normal 2 6 3 3 4 2 2" xfId="17191"/>
    <cellStyle name="Normal 2 6 3 3 4 3" xfId="17192"/>
    <cellStyle name="Normal 2 6 3 3 4_Deal Price Analysis" xfId="17193"/>
    <cellStyle name="Normal 2 6 3 3 5" xfId="17194"/>
    <cellStyle name="Normal 2 6 3 3 5 2" xfId="17195"/>
    <cellStyle name="Normal 2 6 3 3 6" xfId="17196"/>
    <cellStyle name="Normal 2 6 3 3_Deal Price Analysis" xfId="17197"/>
    <cellStyle name="Normal 2 6 3 4" xfId="17198"/>
    <cellStyle name="Normal 2 6 3 4 2" xfId="17199"/>
    <cellStyle name="Normal 2 6 3 4 2 2" xfId="17200"/>
    <cellStyle name="Normal 2 6 3 4 2 2 2" xfId="17201"/>
    <cellStyle name="Normal 2 6 3 4 2 2 2 2" xfId="17202"/>
    <cellStyle name="Normal 2 6 3 4 2 2 3" xfId="17203"/>
    <cellStyle name="Normal 2 6 3 4 2 2_Deal Price Analysis" xfId="17204"/>
    <cellStyle name="Normal 2 6 3 4 2 3" xfId="17205"/>
    <cellStyle name="Normal 2 6 3 4 2 3 2" xfId="17206"/>
    <cellStyle name="Normal 2 6 3 4 2 3 2 2" xfId="17207"/>
    <cellStyle name="Normal 2 6 3 4 2 3 3" xfId="17208"/>
    <cellStyle name="Normal 2 6 3 4 2 3_Deal Price Analysis" xfId="17209"/>
    <cellStyle name="Normal 2 6 3 4 2 4" xfId="17210"/>
    <cellStyle name="Normal 2 6 3 4 2 4 2" xfId="17211"/>
    <cellStyle name="Normal 2 6 3 4 2 5" xfId="17212"/>
    <cellStyle name="Normal 2 6 3 4 2_Deal Price Analysis" xfId="17213"/>
    <cellStyle name="Normal 2 6 3 4 3" xfId="17214"/>
    <cellStyle name="Normal 2 6 3 4 3 2" xfId="17215"/>
    <cellStyle name="Normal 2 6 3 4 3 2 2" xfId="17216"/>
    <cellStyle name="Normal 2 6 3 4 3 3" xfId="17217"/>
    <cellStyle name="Normal 2 6 3 4 3_Deal Price Analysis" xfId="17218"/>
    <cellStyle name="Normal 2 6 3 4 4" xfId="17219"/>
    <cellStyle name="Normal 2 6 3 4 4 2" xfId="17220"/>
    <cellStyle name="Normal 2 6 3 4 4 2 2" xfId="17221"/>
    <cellStyle name="Normal 2 6 3 4 4 3" xfId="17222"/>
    <cellStyle name="Normal 2 6 3 4 4_Deal Price Analysis" xfId="17223"/>
    <cellStyle name="Normal 2 6 3 4 5" xfId="17224"/>
    <cellStyle name="Normal 2 6 3 4 5 2" xfId="17225"/>
    <cellStyle name="Normal 2 6 3 4 6" xfId="17226"/>
    <cellStyle name="Normal 2 6 3 4_Deal Price Analysis" xfId="17227"/>
    <cellStyle name="Normal 2 6 3 5" xfId="17228"/>
    <cellStyle name="Normal 2 6 3 5 2" xfId="17229"/>
    <cellStyle name="Normal 2 6 3 5 2 2" xfId="17230"/>
    <cellStyle name="Normal 2 6 3 5 2 2 2" xfId="17231"/>
    <cellStyle name="Normal 2 6 3 5 2 3" xfId="17232"/>
    <cellStyle name="Normal 2 6 3 5 2_Deal Price Analysis" xfId="17233"/>
    <cellStyle name="Normal 2 6 3 5 3" xfId="17234"/>
    <cellStyle name="Normal 2 6 3 5 3 2" xfId="17235"/>
    <cellStyle name="Normal 2 6 3 5 3 2 2" xfId="17236"/>
    <cellStyle name="Normal 2 6 3 5 3 3" xfId="17237"/>
    <cellStyle name="Normal 2 6 3 5 3_Deal Price Analysis" xfId="17238"/>
    <cellStyle name="Normal 2 6 3 5 4" xfId="17239"/>
    <cellStyle name="Normal 2 6 3 5 4 2" xfId="17240"/>
    <cellStyle name="Normal 2 6 3 5 5" xfId="17241"/>
    <cellStyle name="Normal 2 6 3 5_Deal Price Analysis" xfId="17242"/>
    <cellStyle name="Normal 2 6 3 6" xfId="17243"/>
    <cellStyle name="Normal 2 6 3 6 2" xfId="17244"/>
    <cellStyle name="Normal 2 6 3 6 2 2" xfId="17245"/>
    <cellStyle name="Normal 2 6 3 6 3" xfId="17246"/>
    <cellStyle name="Normal 2 6 3 6_Deal Price Analysis" xfId="17247"/>
    <cellStyle name="Normal 2 6 3 7" xfId="17248"/>
    <cellStyle name="Normal 2 6 3 7 2" xfId="17249"/>
    <cellStyle name="Normal 2 6 3 7 2 2" xfId="17250"/>
    <cellStyle name="Normal 2 6 3 7 3" xfId="17251"/>
    <cellStyle name="Normal 2 6 3 7_Deal Price Analysis" xfId="17252"/>
    <cellStyle name="Normal 2 6 3 8" xfId="17253"/>
    <cellStyle name="Normal 2 6 3 8 2" xfId="17254"/>
    <cellStyle name="Normal 2 6 3 9" xfId="17255"/>
    <cellStyle name="Normal 2 6 3_Deal Price Analysis" xfId="17256"/>
    <cellStyle name="Normal 2 6 4" xfId="17257"/>
    <cellStyle name="Normal 2 6 4 2" xfId="17258"/>
    <cellStyle name="Normal 2 6 4 2 2" xfId="17259"/>
    <cellStyle name="Normal 2 6 4 2 2 2" xfId="17260"/>
    <cellStyle name="Normal 2 6 4 2 2 2 2" xfId="17261"/>
    <cellStyle name="Normal 2 6 4 2 2 2 2 2" xfId="17262"/>
    <cellStyle name="Normal 2 6 4 2 2 2 2 2 2" xfId="17263"/>
    <cellStyle name="Normal 2 6 4 2 2 2 2 3" xfId="17264"/>
    <cellStyle name="Normal 2 6 4 2 2 2 2_Deal Price Analysis" xfId="17265"/>
    <cellStyle name="Normal 2 6 4 2 2 2 3" xfId="17266"/>
    <cellStyle name="Normal 2 6 4 2 2 2 3 2" xfId="17267"/>
    <cellStyle name="Normal 2 6 4 2 2 2 3 2 2" xfId="17268"/>
    <cellStyle name="Normal 2 6 4 2 2 2 3 3" xfId="17269"/>
    <cellStyle name="Normal 2 6 4 2 2 2 3_Deal Price Analysis" xfId="17270"/>
    <cellStyle name="Normal 2 6 4 2 2 2 4" xfId="17271"/>
    <cellStyle name="Normal 2 6 4 2 2 2 4 2" xfId="17272"/>
    <cellStyle name="Normal 2 6 4 2 2 2 5" xfId="17273"/>
    <cellStyle name="Normal 2 6 4 2 2 2_Deal Price Analysis" xfId="17274"/>
    <cellStyle name="Normal 2 6 4 2 2 3" xfId="17275"/>
    <cellStyle name="Normal 2 6 4 2 2 3 2" xfId="17276"/>
    <cellStyle name="Normal 2 6 4 2 2 3 2 2" xfId="17277"/>
    <cellStyle name="Normal 2 6 4 2 2 3 3" xfId="17278"/>
    <cellStyle name="Normal 2 6 4 2 2 3_Deal Price Analysis" xfId="17279"/>
    <cellStyle name="Normal 2 6 4 2 2 4" xfId="17280"/>
    <cellStyle name="Normal 2 6 4 2 2 4 2" xfId="17281"/>
    <cellStyle name="Normal 2 6 4 2 2 4 2 2" xfId="17282"/>
    <cellStyle name="Normal 2 6 4 2 2 4 3" xfId="17283"/>
    <cellStyle name="Normal 2 6 4 2 2 4_Deal Price Analysis" xfId="17284"/>
    <cellStyle name="Normal 2 6 4 2 2 5" xfId="17285"/>
    <cellStyle name="Normal 2 6 4 2 2 5 2" xfId="17286"/>
    <cellStyle name="Normal 2 6 4 2 2 6" xfId="17287"/>
    <cellStyle name="Normal 2 6 4 2 2_Deal Price Analysis" xfId="17288"/>
    <cellStyle name="Normal 2 6 4 2 3" xfId="17289"/>
    <cellStyle name="Normal 2 6 4 2 3 2" xfId="17290"/>
    <cellStyle name="Normal 2 6 4 2 3 2 2" xfId="17291"/>
    <cellStyle name="Normal 2 6 4 2 3 2 2 2" xfId="17292"/>
    <cellStyle name="Normal 2 6 4 2 3 2 2 2 2" xfId="17293"/>
    <cellStyle name="Normal 2 6 4 2 3 2 2 3" xfId="17294"/>
    <cellStyle name="Normal 2 6 4 2 3 2 2_Deal Price Analysis" xfId="17295"/>
    <cellStyle name="Normal 2 6 4 2 3 2 3" xfId="17296"/>
    <cellStyle name="Normal 2 6 4 2 3 2 3 2" xfId="17297"/>
    <cellStyle name="Normal 2 6 4 2 3 2 3 2 2" xfId="17298"/>
    <cellStyle name="Normal 2 6 4 2 3 2 3 3" xfId="17299"/>
    <cellStyle name="Normal 2 6 4 2 3 2 3_Deal Price Analysis" xfId="17300"/>
    <cellStyle name="Normal 2 6 4 2 3 2 4" xfId="17301"/>
    <cellStyle name="Normal 2 6 4 2 3 2 4 2" xfId="17302"/>
    <cellStyle name="Normal 2 6 4 2 3 2 5" xfId="17303"/>
    <cellStyle name="Normal 2 6 4 2 3 2_Deal Price Analysis" xfId="17304"/>
    <cellStyle name="Normal 2 6 4 2 3 3" xfId="17305"/>
    <cellStyle name="Normal 2 6 4 2 3 3 2" xfId="17306"/>
    <cellStyle name="Normal 2 6 4 2 3 3 2 2" xfId="17307"/>
    <cellStyle name="Normal 2 6 4 2 3 3 3" xfId="17308"/>
    <cellStyle name="Normal 2 6 4 2 3 3_Deal Price Analysis" xfId="17309"/>
    <cellStyle name="Normal 2 6 4 2 3 4" xfId="17310"/>
    <cellStyle name="Normal 2 6 4 2 3 4 2" xfId="17311"/>
    <cellStyle name="Normal 2 6 4 2 3 4 2 2" xfId="17312"/>
    <cellStyle name="Normal 2 6 4 2 3 4 3" xfId="17313"/>
    <cellStyle name="Normal 2 6 4 2 3 4_Deal Price Analysis" xfId="17314"/>
    <cellStyle name="Normal 2 6 4 2 3 5" xfId="17315"/>
    <cellStyle name="Normal 2 6 4 2 3 5 2" xfId="17316"/>
    <cellStyle name="Normal 2 6 4 2 3 6" xfId="17317"/>
    <cellStyle name="Normal 2 6 4 2 3_Deal Price Analysis" xfId="17318"/>
    <cellStyle name="Normal 2 6 4 2 4" xfId="17319"/>
    <cellStyle name="Normal 2 6 4 2 4 2" xfId="17320"/>
    <cellStyle name="Normal 2 6 4 2 4 2 2" xfId="17321"/>
    <cellStyle name="Normal 2 6 4 2 4 2 2 2" xfId="17322"/>
    <cellStyle name="Normal 2 6 4 2 4 2 3" xfId="17323"/>
    <cellStyle name="Normal 2 6 4 2 4 2_Deal Price Analysis" xfId="17324"/>
    <cellStyle name="Normal 2 6 4 2 4 3" xfId="17325"/>
    <cellStyle name="Normal 2 6 4 2 4 3 2" xfId="17326"/>
    <cellStyle name="Normal 2 6 4 2 4 3 2 2" xfId="17327"/>
    <cellStyle name="Normal 2 6 4 2 4 3 3" xfId="17328"/>
    <cellStyle name="Normal 2 6 4 2 4 3_Deal Price Analysis" xfId="17329"/>
    <cellStyle name="Normal 2 6 4 2 4 4" xfId="17330"/>
    <cellStyle name="Normal 2 6 4 2 4 4 2" xfId="17331"/>
    <cellStyle name="Normal 2 6 4 2 4 5" xfId="17332"/>
    <cellStyle name="Normal 2 6 4 2 4_Deal Price Analysis" xfId="17333"/>
    <cellStyle name="Normal 2 6 4 2 5" xfId="17334"/>
    <cellStyle name="Normal 2 6 4 2 5 2" xfId="17335"/>
    <cellStyle name="Normal 2 6 4 2 5 2 2" xfId="17336"/>
    <cellStyle name="Normal 2 6 4 2 5 3" xfId="17337"/>
    <cellStyle name="Normal 2 6 4 2 5_Deal Price Analysis" xfId="17338"/>
    <cellStyle name="Normal 2 6 4 2 6" xfId="17339"/>
    <cellStyle name="Normal 2 6 4 2 6 2" xfId="17340"/>
    <cellStyle name="Normal 2 6 4 2 6 2 2" xfId="17341"/>
    <cellStyle name="Normal 2 6 4 2 6 3" xfId="17342"/>
    <cellStyle name="Normal 2 6 4 2 6_Deal Price Analysis" xfId="17343"/>
    <cellStyle name="Normal 2 6 4 2 7" xfId="17344"/>
    <cellStyle name="Normal 2 6 4 2 7 2" xfId="17345"/>
    <cellStyle name="Normal 2 6 4 2 8" xfId="17346"/>
    <cellStyle name="Normal 2 6 4 2_Deal Price Analysis" xfId="17347"/>
    <cellStyle name="Normal 2 6 4 3" xfId="17348"/>
    <cellStyle name="Normal 2 6 4 3 2" xfId="17349"/>
    <cellStyle name="Normal 2 6 4 3 2 2" xfId="17350"/>
    <cellStyle name="Normal 2 6 4 3 2 2 2" xfId="17351"/>
    <cellStyle name="Normal 2 6 4 3 2 2 2 2" xfId="17352"/>
    <cellStyle name="Normal 2 6 4 3 2 2 3" xfId="17353"/>
    <cellStyle name="Normal 2 6 4 3 2 2_Deal Price Analysis" xfId="17354"/>
    <cellStyle name="Normal 2 6 4 3 2 3" xfId="17355"/>
    <cellStyle name="Normal 2 6 4 3 2 3 2" xfId="17356"/>
    <cellStyle name="Normal 2 6 4 3 2 3 2 2" xfId="17357"/>
    <cellStyle name="Normal 2 6 4 3 2 3 3" xfId="17358"/>
    <cellStyle name="Normal 2 6 4 3 2 3_Deal Price Analysis" xfId="17359"/>
    <cellStyle name="Normal 2 6 4 3 2 4" xfId="17360"/>
    <cellStyle name="Normal 2 6 4 3 2 4 2" xfId="17361"/>
    <cellStyle name="Normal 2 6 4 3 2 5" xfId="17362"/>
    <cellStyle name="Normal 2 6 4 3 2_Deal Price Analysis" xfId="17363"/>
    <cellStyle name="Normal 2 6 4 3 3" xfId="17364"/>
    <cellStyle name="Normal 2 6 4 3 3 2" xfId="17365"/>
    <cellStyle name="Normal 2 6 4 3 3 2 2" xfId="17366"/>
    <cellStyle name="Normal 2 6 4 3 3 3" xfId="17367"/>
    <cellStyle name="Normal 2 6 4 3 3_Deal Price Analysis" xfId="17368"/>
    <cellStyle name="Normal 2 6 4 3 4" xfId="17369"/>
    <cellStyle name="Normal 2 6 4 3 4 2" xfId="17370"/>
    <cellStyle name="Normal 2 6 4 3 4 2 2" xfId="17371"/>
    <cellStyle name="Normal 2 6 4 3 4 3" xfId="17372"/>
    <cellStyle name="Normal 2 6 4 3 4_Deal Price Analysis" xfId="17373"/>
    <cellStyle name="Normal 2 6 4 3 5" xfId="17374"/>
    <cellStyle name="Normal 2 6 4 3 5 2" xfId="17375"/>
    <cellStyle name="Normal 2 6 4 3 6" xfId="17376"/>
    <cellStyle name="Normal 2 6 4 3_Deal Price Analysis" xfId="17377"/>
    <cellStyle name="Normal 2 6 4 4" xfId="17378"/>
    <cellStyle name="Normal 2 6 4 4 2" xfId="17379"/>
    <cellStyle name="Normal 2 6 4 4 2 2" xfId="17380"/>
    <cellStyle name="Normal 2 6 4 4 2 2 2" xfId="17381"/>
    <cellStyle name="Normal 2 6 4 4 2 2 2 2" xfId="17382"/>
    <cellStyle name="Normal 2 6 4 4 2 2 3" xfId="17383"/>
    <cellStyle name="Normal 2 6 4 4 2 2_Deal Price Analysis" xfId="17384"/>
    <cellStyle name="Normal 2 6 4 4 2 3" xfId="17385"/>
    <cellStyle name="Normal 2 6 4 4 2 3 2" xfId="17386"/>
    <cellStyle name="Normal 2 6 4 4 2 3 2 2" xfId="17387"/>
    <cellStyle name="Normal 2 6 4 4 2 3 3" xfId="17388"/>
    <cellStyle name="Normal 2 6 4 4 2 3_Deal Price Analysis" xfId="17389"/>
    <cellStyle name="Normal 2 6 4 4 2 4" xfId="17390"/>
    <cellStyle name="Normal 2 6 4 4 2 4 2" xfId="17391"/>
    <cellStyle name="Normal 2 6 4 4 2 5" xfId="17392"/>
    <cellStyle name="Normal 2 6 4 4 2_Deal Price Analysis" xfId="17393"/>
    <cellStyle name="Normal 2 6 4 4 3" xfId="17394"/>
    <cellStyle name="Normal 2 6 4 4 3 2" xfId="17395"/>
    <cellStyle name="Normal 2 6 4 4 3 2 2" xfId="17396"/>
    <cellStyle name="Normal 2 6 4 4 3 3" xfId="17397"/>
    <cellStyle name="Normal 2 6 4 4 3_Deal Price Analysis" xfId="17398"/>
    <cellStyle name="Normal 2 6 4 4 4" xfId="17399"/>
    <cellStyle name="Normal 2 6 4 4 4 2" xfId="17400"/>
    <cellStyle name="Normal 2 6 4 4 4 2 2" xfId="17401"/>
    <cellStyle name="Normal 2 6 4 4 4 3" xfId="17402"/>
    <cellStyle name="Normal 2 6 4 4 4_Deal Price Analysis" xfId="17403"/>
    <cellStyle name="Normal 2 6 4 4 5" xfId="17404"/>
    <cellStyle name="Normal 2 6 4 4 5 2" xfId="17405"/>
    <cellStyle name="Normal 2 6 4 4 6" xfId="17406"/>
    <cellStyle name="Normal 2 6 4 4_Deal Price Analysis" xfId="17407"/>
    <cellStyle name="Normal 2 6 4 5" xfId="17408"/>
    <cellStyle name="Normal 2 6 4 5 2" xfId="17409"/>
    <cellStyle name="Normal 2 6 4 5 2 2" xfId="17410"/>
    <cellStyle name="Normal 2 6 4 5 2 2 2" xfId="17411"/>
    <cellStyle name="Normal 2 6 4 5 2 3" xfId="17412"/>
    <cellStyle name="Normal 2 6 4 5 2_Deal Price Analysis" xfId="17413"/>
    <cellStyle name="Normal 2 6 4 5 3" xfId="17414"/>
    <cellStyle name="Normal 2 6 4 5 3 2" xfId="17415"/>
    <cellStyle name="Normal 2 6 4 5 3 2 2" xfId="17416"/>
    <cellStyle name="Normal 2 6 4 5 3 3" xfId="17417"/>
    <cellStyle name="Normal 2 6 4 5 3_Deal Price Analysis" xfId="17418"/>
    <cellStyle name="Normal 2 6 4 5 4" xfId="17419"/>
    <cellStyle name="Normal 2 6 4 5 4 2" xfId="17420"/>
    <cellStyle name="Normal 2 6 4 5 5" xfId="17421"/>
    <cellStyle name="Normal 2 6 4 5_Deal Price Analysis" xfId="17422"/>
    <cellStyle name="Normal 2 6 4 6" xfId="17423"/>
    <cellStyle name="Normal 2 6 4 6 2" xfId="17424"/>
    <cellStyle name="Normal 2 6 4 6 2 2" xfId="17425"/>
    <cellStyle name="Normal 2 6 4 6 3" xfId="17426"/>
    <cellStyle name="Normal 2 6 4 6_Deal Price Analysis" xfId="17427"/>
    <cellStyle name="Normal 2 6 4 7" xfId="17428"/>
    <cellStyle name="Normal 2 6 4 7 2" xfId="17429"/>
    <cellStyle name="Normal 2 6 4 7 2 2" xfId="17430"/>
    <cellStyle name="Normal 2 6 4 7 3" xfId="17431"/>
    <cellStyle name="Normal 2 6 4 7_Deal Price Analysis" xfId="17432"/>
    <cellStyle name="Normal 2 6 4 8" xfId="17433"/>
    <cellStyle name="Normal 2 6 4 8 2" xfId="17434"/>
    <cellStyle name="Normal 2 6 4 9" xfId="17435"/>
    <cellStyle name="Normal 2 6 4_Deal Price Analysis" xfId="17436"/>
    <cellStyle name="Normal 2 6 5" xfId="17437"/>
    <cellStyle name="Normal 2 6 5 2" xfId="17438"/>
    <cellStyle name="Normal 2 6 5 2 2" xfId="17439"/>
    <cellStyle name="Normal 2 6 5 2 2 2" xfId="17440"/>
    <cellStyle name="Normal 2 6 5 2 2 2 2" xfId="17441"/>
    <cellStyle name="Normal 2 6 5 2 2 2 2 2" xfId="17442"/>
    <cellStyle name="Normal 2 6 5 2 2 2 2 2 2" xfId="17443"/>
    <cellStyle name="Normal 2 6 5 2 2 2 2 3" xfId="17444"/>
    <cellStyle name="Normal 2 6 5 2 2 2 2_Deal Price Analysis" xfId="17445"/>
    <cellStyle name="Normal 2 6 5 2 2 2 3" xfId="17446"/>
    <cellStyle name="Normal 2 6 5 2 2 2 3 2" xfId="17447"/>
    <cellStyle name="Normal 2 6 5 2 2 2 3 2 2" xfId="17448"/>
    <cellStyle name="Normal 2 6 5 2 2 2 3 3" xfId="17449"/>
    <cellStyle name="Normal 2 6 5 2 2 2 3_Deal Price Analysis" xfId="17450"/>
    <cellStyle name="Normal 2 6 5 2 2 2 4" xfId="17451"/>
    <cellStyle name="Normal 2 6 5 2 2 2 4 2" xfId="17452"/>
    <cellStyle name="Normal 2 6 5 2 2 2 5" xfId="17453"/>
    <cellStyle name="Normal 2 6 5 2 2 2_Deal Price Analysis" xfId="17454"/>
    <cellStyle name="Normal 2 6 5 2 2 3" xfId="17455"/>
    <cellStyle name="Normal 2 6 5 2 2 3 2" xfId="17456"/>
    <cellStyle name="Normal 2 6 5 2 2 3 2 2" xfId="17457"/>
    <cellStyle name="Normal 2 6 5 2 2 3 3" xfId="17458"/>
    <cellStyle name="Normal 2 6 5 2 2 3_Deal Price Analysis" xfId="17459"/>
    <cellStyle name="Normal 2 6 5 2 2 4" xfId="17460"/>
    <cellStyle name="Normal 2 6 5 2 2 4 2" xfId="17461"/>
    <cellStyle name="Normal 2 6 5 2 2 4 2 2" xfId="17462"/>
    <cellStyle name="Normal 2 6 5 2 2 4 3" xfId="17463"/>
    <cellStyle name="Normal 2 6 5 2 2 4_Deal Price Analysis" xfId="17464"/>
    <cellStyle name="Normal 2 6 5 2 2 5" xfId="17465"/>
    <cellStyle name="Normal 2 6 5 2 2 5 2" xfId="17466"/>
    <cellStyle name="Normal 2 6 5 2 2 6" xfId="17467"/>
    <cellStyle name="Normal 2 6 5 2 2_Deal Price Analysis" xfId="17468"/>
    <cellStyle name="Normal 2 6 5 2 3" xfId="17469"/>
    <cellStyle name="Normal 2 6 5 2 3 2" xfId="17470"/>
    <cellStyle name="Normal 2 6 5 2 3 2 2" xfId="17471"/>
    <cellStyle name="Normal 2 6 5 2 3 2 2 2" xfId="17472"/>
    <cellStyle name="Normal 2 6 5 2 3 2 2 2 2" xfId="17473"/>
    <cellStyle name="Normal 2 6 5 2 3 2 2 3" xfId="17474"/>
    <cellStyle name="Normal 2 6 5 2 3 2 2_Deal Price Analysis" xfId="17475"/>
    <cellStyle name="Normal 2 6 5 2 3 2 3" xfId="17476"/>
    <cellStyle name="Normal 2 6 5 2 3 2 3 2" xfId="17477"/>
    <cellStyle name="Normal 2 6 5 2 3 2 3 2 2" xfId="17478"/>
    <cellStyle name="Normal 2 6 5 2 3 2 3 3" xfId="17479"/>
    <cellStyle name="Normal 2 6 5 2 3 2 3_Deal Price Analysis" xfId="17480"/>
    <cellStyle name="Normal 2 6 5 2 3 2 4" xfId="17481"/>
    <cellStyle name="Normal 2 6 5 2 3 2 4 2" xfId="17482"/>
    <cellStyle name="Normal 2 6 5 2 3 2 5" xfId="17483"/>
    <cellStyle name="Normal 2 6 5 2 3 2_Deal Price Analysis" xfId="17484"/>
    <cellStyle name="Normal 2 6 5 2 3 3" xfId="17485"/>
    <cellStyle name="Normal 2 6 5 2 3 3 2" xfId="17486"/>
    <cellStyle name="Normal 2 6 5 2 3 3 2 2" xfId="17487"/>
    <cellStyle name="Normal 2 6 5 2 3 3 3" xfId="17488"/>
    <cellStyle name="Normal 2 6 5 2 3 3_Deal Price Analysis" xfId="17489"/>
    <cellStyle name="Normal 2 6 5 2 3 4" xfId="17490"/>
    <cellStyle name="Normal 2 6 5 2 3 4 2" xfId="17491"/>
    <cellStyle name="Normal 2 6 5 2 3 4 2 2" xfId="17492"/>
    <cellStyle name="Normal 2 6 5 2 3 4 3" xfId="17493"/>
    <cellStyle name="Normal 2 6 5 2 3 4_Deal Price Analysis" xfId="17494"/>
    <cellStyle name="Normal 2 6 5 2 3 5" xfId="17495"/>
    <cellStyle name="Normal 2 6 5 2 3 5 2" xfId="17496"/>
    <cellStyle name="Normal 2 6 5 2 3 6" xfId="17497"/>
    <cellStyle name="Normal 2 6 5 2 3_Deal Price Analysis" xfId="17498"/>
    <cellStyle name="Normal 2 6 5 2 4" xfId="17499"/>
    <cellStyle name="Normal 2 6 5 2 4 2" xfId="17500"/>
    <cellStyle name="Normal 2 6 5 2 4 2 2" xfId="17501"/>
    <cellStyle name="Normal 2 6 5 2 4 2 2 2" xfId="17502"/>
    <cellStyle name="Normal 2 6 5 2 4 2 3" xfId="17503"/>
    <cellStyle name="Normal 2 6 5 2 4 2_Deal Price Analysis" xfId="17504"/>
    <cellStyle name="Normal 2 6 5 2 4 3" xfId="17505"/>
    <cellStyle name="Normal 2 6 5 2 4 3 2" xfId="17506"/>
    <cellStyle name="Normal 2 6 5 2 4 3 2 2" xfId="17507"/>
    <cellStyle name="Normal 2 6 5 2 4 3 3" xfId="17508"/>
    <cellStyle name="Normal 2 6 5 2 4 3_Deal Price Analysis" xfId="17509"/>
    <cellStyle name="Normal 2 6 5 2 4 4" xfId="17510"/>
    <cellStyle name="Normal 2 6 5 2 4 4 2" xfId="17511"/>
    <cellStyle name="Normal 2 6 5 2 4 5" xfId="17512"/>
    <cellStyle name="Normal 2 6 5 2 4_Deal Price Analysis" xfId="17513"/>
    <cellStyle name="Normal 2 6 5 2 5" xfId="17514"/>
    <cellStyle name="Normal 2 6 5 2 5 2" xfId="17515"/>
    <cellStyle name="Normal 2 6 5 2 5 2 2" xfId="17516"/>
    <cellStyle name="Normal 2 6 5 2 5 3" xfId="17517"/>
    <cellStyle name="Normal 2 6 5 2 5_Deal Price Analysis" xfId="17518"/>
    <cellStyle name="Normal 2 6 5 2 6" xfId="17519"/>
    <cellStyle name="Normal 2 6 5 2 6 2" xfId="17520"/>
    <cellStyle name="Normal 2 6 5 2 6 2 2" xfId="17521"/>
    <cellStyle name="Normal 2 6 5 2 6 3" xfId="17522"/>
    <cellStyle name="Normal 2 6 5 2 6_Deal Price Analysis" xfId="17523"/>
    <cellStyle name="Normal 2 6 5 2 7" xfId="17524"/>
    <cellStyle name="Normal 2 6 5 2 7 2" xfId="17525"/>
    <cellStyle name="Normal 2 6 5 2 8" xfId="17526"/>
    <cellStyle name="Normal 2 6 5 2_Deal Price Analysis" xfId="17527"/>
    <cellStyle name="Normal 2 6 5 3" xfId="17528"/>
    <cellStyle name="Normal 2 6 5 3 2" xfId="17529"/>
    <cellStyle name="Normal 2 6 5 3 2 2" xfId="17530"/>
    <cellStyle name="Normal 2 6 5 3 2 2 2" xfId="17531"/>
    <cellStyle name="Normal 2 6 5 3 2 2 2 2" xfId="17532"/>
    <cellStyle name="Normal 2 6 5 3 2 2 3" xfId="17533"/>
    <cellStyle name="Normal 2 6 5 3 2 2_Deal Price Analysis" xfId="17534"/>
    <cellStyle name="Normal 2 6 5 3 2 3" xfId="17535"/>
    <cellStyle name="Normal 2 6 5 3 2 3 2" xfId="17536"/>
    <cellStyle name="Normal 2 6 5 3 2 3 2 2" xfId="17537"/>
    <cellStyle name="Normal 2 6 5 3 2 3 3" xfId="17538"/>
    <cellStyle name="Normal 2 6 5 3 2 3_Deal Price Analysis" xfId="17539"/>
    <cellStyle name="Normal 2 6 5 3 2 4" xfId="17540"/>
    <cellStyle name="Normal 2 6 5 3 2 4 2" xfId="17541"/>
    <cellStyle name="Normal 2 6 5 3 2 5" xfId="17542"/>
    <cellStyle name="Normal 2 6 5 3 2_Deal Price Analysis" xfId="17543"/>
    <cellStyle name="Normal 2 6 5 3 3" xfId="17544"/>
    <cellStyle name="Normal 2 6 5 3 3 2" xfId="17545"/>
    <cellStyle name="Normal 2 6 5 3 3 2 2" xfId="17546"/>
    <cellStyle name="Normal 2 6 5 3 3 3" xfId="17547"/>
    <cellStyle name="Normal 2 6 5 3 3_Deal Price Analysis" xfId="17548"/>
    <cellStyle name="Normal 2 6 5 3 4" xfId="17549"/>
    <cellStyle name="Normal 2 6 5 3 4 2" xfId="17550"/>
    <cellStyle name="Normal 2 6 5 3 4 2 2" xfId="17551"/>
    <cellStyle name="Normal 2 6 5 3 4 3" xfId="17552"/>
    <cellStyle name="Normal 2 6 5 3 4_Deal Price Analysis" xfId="17553"/>
    <cellStyle name="Normal 2 6 5 3 5" xfId="17554"/>
    <cellStyle name="Normal 2 6 5 3 5 2" xfId="17555"/>
    <cellStyle name="Normal 2 6 5 3 6" xfId="17556"/>
    <cellStyle name="Normal 2 6 5 3_Deal Price Analysis" xfId="17557"/>
    <cellStyle name="Normal 2 6 5 4" xfId="17558"/>
    <cellStyle name="Normal 2 6 5 4 2" xfId="17559"/>
    <cellStyle name="Normal 2 6 5 4 2 2" xfId="17560"/>
    <cellStyle name="Normal 2 6 5 4 2 2 2" xfId="17561"/>
    <cellStyle name="Normal 2 6 5 4 2 2 2 2" xfId="17562"/>
    <cellStyle name="Normal 2 6 5 4 2 2 3" xfId="17563"/>
    <cellStyle name="Normal 2 6 5 4 2 2_Deal Price Analysis" xfId="17564"/>
    <cellStyle name="Normal 2 6 5 4 2 3" xfId="17565"/>
    <cellStyle name="Normal 2 6 5 4 2 3 2" xfId="17566"/>
    <cellStyle name="Normal 2 6 5 4 2 3 2 2" xfId="17567"/>
    <cellStyle name="Normal 2 6 5 4 2 3 3" xfId="17568"/>
    <cellStyle name="Normal 2 6 5 4 2 3_Deal Price Analysis" xfId="17569"/>
    <cellStyle name="Normal 2 6 5 4 2 4" xfId="17570"/>
    <cellStyle name="Normal 2 6 5 4 2 4 2" xfId="17571"/>
    <cellStyle name="Normal 2 6 5 4 2 5" xfId="17572"/>
    <cellStyle name="Normal 2 6 5 4 2_Deal Price Analysis" xfId="17573"/>
    <cellStyle name="Normal 2 6 5 4 3" xfId="17574"/>
    <cellStyle name="Normal 2 6 5 4 3 2" xfId="17575"/>
    <cellStyle name="Normal 2 6 5 4 3 2 2" xfId="17576"/>
    <cellStyle name="Normal 2 6 5 4 3 3" xfId="17577"/>
    <cellStyle name="Normal 2 6 5 4 3_Deal Price Analysis" xfId="17578"/>
    <cellStyle name="Normal 2 6 5 4 4" xfId="17579"/>
    <cellStyle name="Normal 2 6 5 4 4 2" xfId="17580"/>
    <cellStyle name="Normal 2 6 5 4 4 2 2" xfId="17581"/>
    <cellStyle name="Normal 2 6 5 4 4 3" xfId="17582"/>
    <cellStyle name="Normal 2 6 5 4 4_Deal Price Analysis" xfId="17583"/>
    <cellStyle name="Normal 2 6 5 4 5" xfId="17584"/>
    <cellStyle name="Normal 2 6 5 4 5 2" xfId="17585"/>
    <cellStyle name="Normal 2 6 5 4 6" xfId="17586"/>
    <cellStyle name="Normal 2 6 5 4_Deal Price Analysis" xfId="17587"/>
    <cellStyle name="Normal 2 6 5 5" xfId="17588"/>
    <cellStyle name="Normal 2 6 5 5 2" xfId="17589"/>
    <cellStyle name="Normal 2 6 5 5 2 2" xfId="17590"/>
    <cellStyle name="Normal 2 6 5 5 2 2 2" xfId="17591"/>
    <cellStyle name="Normal 2 6 5 5 2 3" xfId="17592"/>
    <cellStyle name="Normal 2 6 5 5 2_Deal Price Analysis" xfId="17593"/>
    <cellStyle name="Normal 2 6 5 5 3" xfId="17594"/>
    <cellStyle name="Normal 2 6 5 5 3 2" xfId="17595"/>
    <cellStyle name="Normal 2 6 5 5 3 2 2" xfId="17596"/>
    <cellStyle name="Normal 2 6 5 5 3 3" xfId="17597"/>
    <cellStyle name="Normal 2 6 5 5 3_Deal Price Analysis" xfId="17598"/>
    <cellStyle name="Normal 2 6 5 5 4" xfId="17599"/>
    <cellStyle name="Normal 2 6 5 5 4 2" xfId="17600"/>
    <cellStyle name="Normal 2 6 5 5 5" xfId="17601"/>
    <cellStyle name="Normal 2 6 5 5_Deal Price Analysis" xfId="17602"/>
    <cellStyle name="Normal 2 6 5 6" xfId="17603"/>
    <cellStyle name="Normal 2 6 5 6 2" xfId="17604"/>
    <cellStyle name="Normal 2 6 5 6 2 2" xfId="17605"/>
    <cellStyle name="Normal 2 6 5 6 3" xfId="17606"/>
    <cellStyle name="Normal 2 6 5 6_Deal Price Analysis" xfId="17607"/>
    <cellStyle name="Normal 2 6 5 7" xfId="17608"/>
    <cellStyle name="Normal 2 6 5 7 2" xfId="17609"/>
    <cellStyle name="Normal 2 6 5 7 2 2" xfId="17610"/>
    <cellStyle name="Normal 2 6 5 7 3" xfId="17611"/>
    <cellStyle name="Normal 2 6 5 7_Deal Price Analysis" xfId="17612"/>
    <cellStyle name="Normal 2 6 5 8" xfId="17613"/>
    <cellStyle name="Normal 2 6 5 8 2" xfId="17614"/>
    <cellStyle name="Normal 2 6 5 9" xfId="17615"/>
    <cellStyle name="Normal 2 6 5_Deal Price Analysis" xfId="17616"/>
    <cellStyle name="Normal 2 6 6" xfId="17617"/>
    <cellStyle name="Normal 2 6 6 2" xfId="17618"/>
    <cellStyle name="Normal 2 6 6 2 2" xfId="17619"/>
    <cellStyle name="Normal 2 6 6 2 2 2" xfId="17620"/>
    <cellStyle name="Normal 2 6 6 2 2 2 2" xfId="17621"/>
    <cellStyle name="Normal 2 6 6 2 2 2 2 2" xfId="17622"/>
    <cellStyle name="Normal 2 6 6 2 2 2 2 2 2" xfId="17623"/>
    <cellStyle name="Normal 2 6 6 2 2 2 2 3" xfId="17624"/>
    <cellStyle name="Normal 2 6 6 2 2 2 2_Deal Price Analysis" xfId="17625"/>
    <cellStyle name="Normal 2 6 6 2 2 2 3" xfId="17626"/>
    <cellStyle name="Normal 2 6 6 2 2 2 3 2" xfId="17627"/>
    <cellStyle name="Normal 2 6 6 2 2 2 3 2 2" xfId="17628"/>
    <cellStyle name="Normal 2 6 6 2 2 2 3 3" xfId="17629"/>
    <cellStyle name="Normal 2 6 6 2 2 2 3_Deal Price Analysis" xfId="17630"/>
    <cellStyle name="Normal 2 6 6 2 2 2 4" xfId="17631"/>
    <cellStyle name="Normal 2 6 6 2 2 2 4 2" xfId="17632"/>
    <cellStyle name="Normal 2 6 6 2 2 2 5" xfId="17633"/>
    <cellStyle name="Normal 2 6 6 2 2 2_Deal Price Analysis" xfId="17634"/>
    <cellStyle name="Normal 2 6 6 2 2 3" xfId="17635"/>
    <cellStyle name="Normal 2 6 6 2 2 3 2" xfId="17636"/>
    <cellStyle name="Normal 2 6 6 2 2 3 2 2" xfId="17637"/>
    <cellStyle name="Normal 2 6 6 2 2 3 3" xfId="17638"/>
    <cellStyle name="Normal 2 6 6 2 2 3_Deal Price Analysis" xfId="17639"/>
    <cellStyle name="Normal 2 6 6 2 2 4" xfId="17640"/>
    <cellStyle name="Normal 2 6 6 2 2 4 2" xfId="17641"/>
    <cellStyle name="Normal 2 6 6 2 2 4 2 2" xfId="17642"/>
    <cellStyle name="Normal 2 6 6 2 2 4 3" xfId="17643"/>
    <cellStyle name="Normal 2 6 6 2 2 4_Deal Price Analysis" xfId="17644"/>
    <cellStyle name="Normal 2 6 6 2 2 5" xfId="17645"/>
    <cellStyle name="Normal 2 6 6 2 2 5 2" xfId="17646"/>
    <cellStyle name="Normal 2 6 6 2 2 6" xfId="17647"/>
    <cellStyle name="Normal 2 6 6 2 2_Deal Price Analysis" xfId="17648"/>
    <cellStyle name="Normal 2 6 6 2 3" xfId="17649"/>
    <cellStyle name="Normal 2 6 6 2 3 2" xfId="17650"/>
    <cellStyle name="Normal 2 6 6 2 3 2 2" xfId="17651"/>
    <cellStyle name="Normal 2 6 6 2 3 2 2 2" xfId="17652"/>
    <cellStyle name="Normal 2 6 6 2 3 2 2 2 2" xfId="17653"/>
    <cellStyle name="Normal 2 6 6 2 3 2 2 3" xfId="17654"/>
    <cellStyle name="Normal 2 6 6 2 3 2 2_Deal Price Analysis" xfId="17655"/>
    <cellStyle name="Normal 2 6 6 2 3 2 3" xfId="17656"/>
    <cellStyle name="Normal 2 6 6 2 3 2 3 2" xfId="17657"/>
    <cellStyle name="Normal 2 6 6 2 3 2 3 2 2" xfId="17658"/>
    <cellStyle name="Normal 2 6 6 2 3 2 3 3" xfId="17659"/>
    <cellStyle name="Normal 2 6 6 2 3 2 3_Deal Price Analysis" xfId="17660"/>
    <cellStyle name="Normal 2 6 6 2 3 2 4" xfId="17661"/>
    <cellStyle name="Normal 2 6 6 2 3 2 4 2" xfId="17662"/>
    <cellStyle name="Normal 2 6 6 2 3 2 5" xfId="17663"/>
    <cellStyle name="Normal 2 6 6 2 3 2_Deal Price Analysis" xfId="17664"/>
    <cellStyle name="Normal 2 6 6 2 3 3" xfId="17665"/>
    <cellStyle name="Normal 2 6 6 2 3 3 2" xfId="17666"/>
    <cellStyle name="Normal 2 6 6 2 3 3 2 2" xfId="17667"/>
    <cellStyle name="Normal 2 6 6 2 3 3 3" xfId="17668"/>
    <cellStyle name="Normal 2 6 6 2 3 3_Deal Price Analysis" xfId="17669"/>
    <cellStyle name="Normal 2 6 6 2 3 4" xfId="17670"/>
    <cellStyle name="Normal 2 6 6 2 3 4 2" xfId="17671"/>
    <cellStyle name="Normal 2 6 6 2 3 4 2 2" xfId="17672"/>
    <cellStyle name="Normal 2 6 6 2 3 4 3" xfId="17673"/>
    <cellStyle name="Normal 2 6 6 2 3 4_Deal Price Analysis" xfId="17674"/>
    <cellStyle name="Normal 2 6 6 2 3 5" xfId="17675"/>
    <cellStyle name="Normal 2 6 6 2 3 5 2" xfId="17676"/>
    <cellStyle name="Normal 2 6 6 2 3 6" xfId="17677"/>
    <cellStyle name="Normal 2 6 6 2 3_Deal Price Analysis" xfId="17678"/>
    <cellStyle name="Normal 2 6 6 2 4" xfId="17679"/>
    <cellStyle name="Normal 2 6 6 2 4 2" xfId="17680"/>
    <cellStyle name="Normal 2 6 6 2 4 2 2" xfId="17681"/>
    <cellStyle name="Normal 2 6 6 2 4 2 2 2" xfId="17682"/>
    <cellStyle name="Normal 2 6 6 2 4 2 3" xfId="17683"/>
    <cellStyle name="Normal 2 6 6 2 4 2_Deal Price Analysis" xfId="17684"/>
    <cellStyle name="Normal 2 6 6 2 4 3" xfId="17685"/>
    <cellStyle name="Normal 2 6 6 2 4 3 2" xfId="17686"/>
    <cellStyle name="Normal 2 6 6 2 4 3 2 2" xfId="17687"/>
    <cellStyle name="Normal 2 6 6 2 4 3 3" xfId="17688"/>
    <cellStyle name="Normal 2 6 6 2 4 3_Deal Price Analysis" xfId="17689"/>
    <cellStyle name="Normal 2 6 6 2 4 4" xfId="17690"/>
    <cellStyle name="Normal 2 6 6 2 4 4 2" xfId="17691"/>
    <cellStyle name="Normal 2 6 6 2 4 5" xfId="17692"/>
    <cellStyle name="Normal 2 6 6 2 4_Deal Price Analysis" xfId="17693"/>
    <cellStyle name="Normal 2 6 6 2 5" xfId="17694"/>
    <cellStyle name="Normal 2 6 6 2 5 2" xfId="17695"/>
    <cellStyle name="Normal 2 6 6 2 5 2 2" xfId="17696"/>
    <cellStyle name="Normal 2 6 6 2 5 3" xfId="17697"/>
    <cellStyle name="Normal 2 6 6 2 5_Deal Price Analysis" xfId="17698"/>
    <cellStyle name="Normal 2 6 6 2 6" xfId="17699"/>
    <cellStyle name="Normal 2 6 6 2 6 2" xfId="17700"/>
    <cellStyle name="Normal 2 6 6 2 6 2 2" xfId="17701"/>
    <cellStyle name="Normal 2 6 6 2 6 3" xfId="17702"/>
    <cellStyle name="Normal 2 6 6 2 6_Deal Price Analysis" xfId="17703"/>
    <cellStyle name="Normal 2 6 6 2 7" xfId="17704"/>
    <cellStyle name="Normal 2 6 6 2 7 2" xfId="17705"/>
    <cellStyle name="Normal 2 6 6 2 8" xfId="17706"/>
    <cellStyle name="Normal 2 6 6 2_Deal Price Analysis" xfId="17707"/>
    <cellStyle name="Normal 2 6 6 3" xfId="17708"/>
    <cellStyle name="Normal 2 6 6 3 2" xfId="17709"/>
    <cellStyle name="Normal 2 6 6 3 2 2" xfId="17710"/>
    <cellStyle name="Normal 2 6 6 3 2 2 2" xfId="17711"/>
    <cellStyle name="Normal 2 6 6 3 2 2 2 2" xfId="17712"/>
    <cellStyle name="Normal 2 6 6 3 2 2 3" xfId="17713"/>
    <cellStyle name="Normal 2 6 6 3 2 2_Deal Price Analysis" xfId="17714"/>
    <cellStyle name="Normal 2 6 6 3 2 3" xfId="17715"/>
    <cellStyle name="Normal 2 6 6 3 2 3 2" xfId="17716"/>
    <cellStyle name="Normal 2 6 6 3 2 3 2 2" xfId="17717"/>
    <cellStyle name="Normal 2 6 6 3 2 3 3" xfId="17718"/>
    <cellStyle name="Normal 2 6 6 3 2 3_Deal Price Analysis" xfId="17719"/>
    <cellStyle name="Normal 2 6 6 3 2 4" xfId="17720"/>
    <cellStyle name="Normal 2 6 6 3 2 4 2" xfId="17721"/>
    <cellStyle name="Normal 2 6 6 3 2 5" xfId="17722"/>
    <cellStyle name="Normal 2 6 6 3 2_Deal Price Analysis" xfId="17723"/>
    <cellStyle name="Normal 2 6 6 3 3" xfId="17724"/>
    <cellStyle name="Normal 2 6 6 3 3 2" xfId="17725"/>
    <cellStyle name="Normal 2 6 6 3 3 2 2" xfId="17726"/>
    <cellStyle name="Normal 2 6 6 3 3 3" xfId="17727"/>
    <cellStyle name="Normal 2 6 6 3 3_Deal Price Analysis" xfId="17728"/>
    <cellStyle name="Normal 2 6 6 3 4" xfId="17729"/>
    <cellStyle name="Normal 2 6 6 3 4 2" xfId="17730"/>
    <cellStyle name="Normal 2 6 6 3 4 2 2" xfId="17731"/>
    <cellStyle name="Normal 2 6 6 3 4 3" xfId="17732"/>
    <cellStyle name="Normal 2 6 6 3 4_Deal Price Analysis" xfId="17733"/>
    <cellStyle name="Normal 2 6 6 3 5" xfId="17734"/>
    <cellStyle name="Normal 2 6 6 3 5 2" xfId="17735"/>
    <cellStyle name="Normal 2 6 6 3 6" xfId="17736"/>
    <cellStyle name="Normal 2 6 6 3_Deal Price Analysis" xfId="17737"/>
    <cellStyle name="Normal 2 6 6 4" xfId="17738"/>
    <cellStyle name="Normal 2 6 6 4 2" xfId="17739"/>
    <cellStyle name="Normal 2 6 6 4 2 2" xfId="17740"/>
    <cellStyle name="Normal 2 6 6 4 2 2 2" xfId="17741"/>
    <cellStyle name="Normal 2 6 6 4 2 2 2 2" xfId="17742"/>
    <cellStyle name="Normal 2 6 6 4 2 2 3" xfId="17743"/>
    <cellStyle name="Normal 2 6 6 4 2 2_Deal Price Analysis" xfId="17744"/>
    <cellStyle name="Normal 2 6 6 4 2 3" xfId="17745"/>
    <cellStyle name="Normal 2 6 6 4 2 3 2" xfId="17746"/>
    <cellStyle name="Normal 2 6 6 4 2 3 2 2" xfId="17747"/>
    <cellStyle name="Normal 2 6 6 4 2 3 3" xfId="17748"/>
    <cellStyle name="Normal 2 6 6 4 2 3_Deal Price Analysis" xfId="17749"/>
    <cellStyle name="Normal 2 6 6 4 2 4" xfId="17750"/>
    <cellStyle name="Normal 2 6 6 4 2 4 2" xfId="17751"/>
    <cellStyle name="Normal 2 6 6 4 2 5" xfId="17752"/>
    <cellStyle name="Normal 2 6 6 4 2_Deal Price Analysis" xfId="17753"/>
    <cellStyle name="Normal 2 6 6 4 3" xfId="17754"/>
    <cellStyle name="Normal 2 6 6 4 3 2" xfId="17755"/>
    <cellStyle name="Normal 2 6 6 4 3 2 2" xfId="17756"/>
    <cellStyle name="Normal 2 6 6 4 3 3" xfId="17757"/>
    <cellStyle name="Normal 2 6 6 4 3_Deal Price Analysis" xfId="17758"/>
    <cellStyle name="Normal 2 6 6 4 4" xfId="17759"/>
    <cellStyle name="Normal 2 6 6 4 4 2" xfId="17760"/>
    <cellStyle name="Normal 2 6 6 4 4 2 2" xfId="17761"/>
    <cellStyle name="Normal 2 6 6 4 4 3" xfId="17762"/>
    <cellStyle name="Normal 2 6 6 4 4_Deal Price Analysis" xfId="17763"/>
    <cellStyle name="Normal 2 6 6 4 5" xfId="17764"/>
    <cellStyle name="Normal 2 6 6 4 5 2" xfId="17765"/>
    <cellStyle name="Normal 2 6 6 4 6" xfId="17766"/>
    <cellStyle name="Normal 2 6 6 4_Deal Price Analysis" xfId="17767"/>
    <cellStyle name="Normal 2 6 6 5" xfId="17768"/>
    <cellStyle name="Normal 2 6 6 5 2" xfId="17769"/>
    <cellStyle name="Normal 2 6 6 5 2 2" xfId="17770"/>
    <cellStyle name="Normal 2 6 6 5 2 2 2" xfId="17771"/>
    <cellStyle name="Normal 2 6 6 5 2 3" xfId="17772"/>
    <cellStyle name="Normal 2 6 6 5 2_Deal Price Analysis" xfId="17773"/>
    <cellStyle name="Normal 2 6 6 5 3" xfId="17774"/>
    <cellStyle name="Normal 2 6 6 5 3 2" xfId="17775"/>
    <cellStyle name="Normal 2 6 6 5 3 2 2" xfId="17776"/>
    <cellStyle name="Normal 2 6 6 5 3 3" xfId="17777"/>
    <cellStyle name="Normal 2 6 6 5 3_Deal Price Analysis" xfId="17778"/>
    <cellStyle name="Normal 2 6 6 5 4" xfId="17779"/>
    <cellStyle name="Normal 2 6 6 5 4 2" xfId="17780"/>
    <cellStyle name="Normal 2 6 6 5 5" xfId="17781"/>
    <cellStyle name="Normal 2 6 6 5_Deal Price Analysis" xfId="17782"/>
    <cellStyle name="Normal 2 6 6 6" xfId="17783"/>
    <cellStyle name="Normal 2 6 6 6 2" xfId="17784"/>
    <cellStyle name="Normal 2 6 6 6 2 2" xfId="17785"/>
    <cellStyle name="Normal 2 6 6 6 3" xfId="17786"/>
    <cellStyle name="Normal 2 6 6 6_Deal Price Analysis" xfId="17787"/>
    <cellStyle name="Normal 2 6 6 7" xfId="17788"/>
    <cellStyle name="Normal 2 6 6 7 2" xfId="17789"/>
    <cellStyle name="Normal 2 6 6 7 2 2" xfId="17790"/>
    <cellStyle name="Normal 2 6 6 7 3" xfId="17791"/>
    <cellStyle name="Normal 2 6 6 7_Deal Price Analysis" xfId="17792"/>
    <cellStyle name="Normal 2 6 6 8" xfId="17793"/>
    <cellStyle name="Normal 2 6 6 8 2" xfId="17794"/>
    <cellStyle name="Normal 2 6 6 9" xfId="17795"/>
    <cellStyle name="Normal 2 6 6_Deal Price Analysis" xfId="17796"/>
    <cellStyle name="Normal 2 6 7" xfId="17797"/>
    <cellStyle name="Normal 2 6 7 2" xfId="17798"/>
    <cellStyle name="Normal 2 6 7 2 2" xfId="17799"/>
    <cellStyle name="Normal 2 6 7 2 2 2" xfId="17800"/>
    <cellStyle name="Normal 2 6 7 2 2 2 2" xfId="17801"/>
    <cellStyle name="Normal 2 6 7 2 2 2 2 2" xfId="17802"/>
    <cellStyle name="Normal 2 6 7 2 2 2 3" xfId="17803"/>
    <cellStyle name="Normal 2 6 7 2 2 2_Deal Price Analysis" xfId="17804"/>
    <cellStyle name="Normal 2 6 7 2 2 3" xfId="17805"/>
    <cellStyle name="Normal 2 6 7 2 2 3 2" xfId="17806"/>
    <cellStyle name="Normal 2 6 7 2 2 3 2 2" xfId="17807"/>
    <cellStyle name="Normal 2 6 7 2 2 3 3" xfId="17808"/>
    <cellStyle name="Normal 2 6 7 2 2 3_Deal Price Analysis" xfId="17809"/>
    <cellStyle name="Normal 2 6 7 2 2 4" xfId="17810"/>
    <cellStyle name="Normal 2 6 7 2 2 4 2" xfId="17811"/>
    <cellStyle name="Normal 2 6 7 2 2 5" xfId="17812"/>
    <cellStyle name="Normal 2 6 7 2 2_Deal Price Analysis" xfId="17813"/>
    <cellStyle name="Normal 2 6 7 2 3" xfId="17814"/>
    <cellStyle name="Normal 2 6 7 2 3 2" xfId="17815"/>
    <cellStyle name="Normal 2 6 7 2 3 2 2" xfId="17816"/>
    <cellStyle name="Normal 2 6 7 2 3 3" xfId="17817"/>
    <cellStyle name="Normal 2 6 7 2 3_Deal Price Analysis" xfId="17818"/>
    <cellStyle name="Normal 2 6 7 2 4" xfId="17819"/>
    <cellStyle name="Normal 2 6 7 2 4 2" xfId="17820"/>
    <cellStyle name="Normal 2 6 7 2 4 2 2" xfId="17821"/>
    <cellStyle name="Normal 2 6 7 2 4 3" xfId="17822"/>
    <cellStyle name="Normal 2 6 7 2 4_Deal Price Analysis" xfId="17823"/>
    <cellStyle name="Normal 2 6 7 2 5" xfId="17824"/>
    <cellStyle name="Normal 2 6 7 2 5 2" xfId="17825"/>
    <cellStyle name="Normal 2 6 7 2 6" xfId="17826"/>
    <cellStyle name="Normal 2 6 7 2_Deal Price Analysis" xfId="17827"/>
    <cellStyle name="Normal 2 6 7 3" xfId="17828"/>
    <cellStyle name="Normal 2 6 7 3 2" xfId="17829"/>
    <cellStyle name="Normal 2 6 7 3 2 2" xfId="17830"/>
    <cellStyle name="Normal 2 6 7 3 2 2 2" xfId="17831"/>
    <cellStyle name="Normal 2 6 7 3 2 2 2 2" xfId="17832"/>
    <cellStyle name="Normal 2 6 7 3 2 2 3" xfId="17833"/>
    <cellStyle name="Normal 2 6 7 3 2 2_Deal Price Analysis" xfId="17834"/>
    <cellStyle name="Normal 2 6 7 3 2 3" xfId="17835"/>
    <cellStyle name="Normal 2 6 7 3 2 3 2" xfId="17836"/>
    <cellStyle name="Normal 2 6 7 3 2 3 2 2" xfId="17837"/>
    <cellStyle name="Normal 2 6 7 3 2 3 3" xfId="17838"/>
    <cellStyle name="Normal 2 6 7 3 2 3_Deal Price Analysis" xfId="17839"/>
    <cellStyle name="Normal 2 6 7 3 2 4" xfId="17840"/>
    <cellStyle name="Normal 2 6 7 3 2 4 2" xfId="17841"/>
    <cellStyle name="Normal 2 6 7 3 2 5" xfId="17842"/>
    <cellStyle name="Normal 2 6 7 3 2_Deal Price Analysis" xfId="17843"/>
    <cellStyle name="Normal 2 6 7 3 3" xfId="17844"/>
    <cellStyle name="Normal 2 6 7 3 3 2" xfId="17845"/>
    <cellStyle name="Normal 2 6 7 3 3 2 2" xfId="17846"/>
    <cellStyle name="Normal 2 6 7 3 3 3" xfId="17847"/>
    <cellStyle name="Normal 2 6 7 3 3_Deal Price Analysis" xfId="17848"/>
    <cellStyle name="Normal 2 6 7 3 4" xfId="17849"/>
    <cellStyle name="Normal 2 6 7 3 4 2" xfId="17850"/>
    <cellStyle name="Normal 2 6 7 3 4 2 2" xfId="17851"/>
    <cellStyle name="Normal 2 6 7 3 4 3" xfId="17852"/>
    <cellStyle name="Normal 2 6 7 3 4_Deal Price Analysis" xfId="17853"/>
    <cellStyle name="Normal 2 6 7 3 5" xfId="17854"/>
    <cellStyle name="Normal 2 6 7 3 5 2" xfId="17855"/>
    <cellStyle name="Normal 2 6 7 3 6" xfId="17856"/>
    <cellStyle name="Normal 2 6 7 3_Deal Price Analysis" xfId="17857"/>
    <cellStyle name="Normal 2 6 7 4" xfId="17858"/>
    <cellStyle name="Normal 2 6 7 4 2" xfId="17859"/>
    <cellStyle name="Normal 2 6 7 4 2 2" xfId="17860"/>
    <cellStyle name="Normal 2 6 7 4 2 2 2" xfId="17861"/>
    <cellStyle name="Normal 2 6 7 4 2 3" xfId="17862"/>
    <cellStyle name="Normal 2 6 7 4 2_Deal Price Analysis" xfId="17863"/>
    <cellStyle name="Normal 2 6 7 4 3" xfId="17864"/>
    <cellStyle name="Normal 2 6 7 4 3 2" xfId="17865"/>
    <cellStyle name="Normal 2 6 7 4 3 2 2" xfId="17866"/>
    <cellStyle name="Normal 2 6 7 4 3 3" xfId="17867"/>
    <cellStyle name="Normal 2 6 7 4 3_Deal Price Analysis" xfId="17868"/>
    <cellStyle name="Normal 2 6 7 4 4" xfId="17869"/>
    <cellStyle name="Normal 2 6 7 4 4 2" xfId="17870"/>
    <cellStyle name="Normal 2 6 7 4 5" xfId="17871"/>
    <cellStyle name="Normal 2 6 7 4_Deal Price Analysis" xfId="17872"/>
    <cellStyle name="Normal 2 6 7 5" xfId="17873"/>
    <cellStyle name="Normal 2 6 7 5 2" xfId="17874"/>
    <cellStyle name="Normal 2 6 7 5 2 2" xfId="17875"/>
    <cellStyle name="Normal 2 6 7 5 3" xfId="17876"/>
    <cellStyle name="Normal 2 6 7 5_Deal Price Analysis" xfId="17877"/>
    <cellStyle name="Normal 2 6 7 6" xfId="17878"/>
    <cellStyle name="Normal 2 6 7 6 2" xfId="17879"/>
    <cellStyle name="Normal 2 6 7 6 2 2" xfId="17880"/>
    <cellStyle name="Normal 2 6 7 6 3" xfId="17881"/>
    <cellStyle name="Normal 2 6 7 6_Deal Price Analysis" xfId="17882"/>
    <cellStyle name="Normal 2 6 7 7" xfId="17883"/>
    <cellStyle name="Normal 2 6 7 7 2" xfId="17884"/>
    <cellStyle name="Normal 2 6 7 8" xfId="17885"/>
    <cellStyle name="Normal 2 6 7_Deal Price Analysis" xfId="17886"/>
    <cellStyle name="Normal 2 6 8" xfId="17887"/>
    <cellStyle name="Normal 2 6 8 2" xfId="17888"/>
    <cellStyle name="Normal 2 6 8 2 2" xfId="17889"/>
    <cellStyle name="Normal 2 6 8 2 2 2" xfId="17890"/>
    <cellStyle name="Normal 2 6 8 2 2 2 2" xfId="17891"/>
    <cellStyle name="Normal 2 6 8 2 2 2 2 2" xfId="17892"/>
    <cellStyle name="Normal 2 6 8 2 2 2 3" xfId="17893"/>
    <cellStyle name="Normal 2 6 8 2 2 2_Deal Price Analysis" xfId="17894"/>
    <cellStyle name="Normal 2 6 8 2 2 3" xfId="17895"/>
    <cellStyle name="Normal 2 6 8 2 2 3 2" xfId="17896"/>
    <cellStyle name="Normal 2 6 8 2 2 3 2 2" xfId="17897"/>
    <cellStyle name="Normal 2 6 8 2 2 3 3" xfId="17898"/>
    <cellStyle name="Normal 2 6 8 2 2 3_Deal Price Analysis" xfId="17899"/>
    <cellStyle name="Normal 2 6 8 2 2 4" xfId="17900"/>
    <cellStyle name="Normal 2 6 8 2 2 4 2" xfId="17901"/>
    <cellStyle name="Normal 2 6 8 2 2 5" xfId="17902"/>
    <cellStyle name="Normal 2 6 8 2 2_Deal Price Analysis" xfId="17903"/>
    <cellStyle name="Normal 2 6 8 2 3" xfId="17904"/>
    <cellStyle name="Normal 2 6 8 2 3 2" xfId="17905"/>
    <cellStyle name="Normal 2 6 8 2 3 2 2" xfId="17906"/>
    <cellStyle name="Normal 2 6 8 2 3 3" xfId="17907"/>
    <cellStyle name="Normal 2 6 8 2 3_Deal Price Analysis" xfId="17908"/>
    <cellStyle name="Normal 2 6 8 2 4" xfId="17909"/>
    <cellStyle name="Normal 2 6 8 2 4 2" xfId="17910"/>
    <cellStyle name="Normal 2 6 8 2 4 2 2" xfId="17911"/>
    <cellStyle name="Normal 2 6 8 2 4 3" xfId="17912"/>
    <cellStyle name="Normal 2 6 8 2 4_Deal Price Analysis" xfId="17913"/>
    <cellStyle name="Normal 2 6 8 2 5" xfId="17914"/>
    <cellStyle name="Normal 2 6 8 2 5 2" xfId="17915"/>
    <cellStyle name="Normal 2 6 8 2 6" xfId="17916"/>
    <cellStyle name="Normal 2 6 8 2_Deal Price Analysis" xfId="17917"/>
    <cellStyle name="Normal 2 6 8 3" xfId="17918"/>
    <cellStyle name="Normal 2 6 8 3 2" xfId="17919"/>
    <cellStyle name="Normal 2 6 8 3 2 2" xfId="17920"/>
    <cellStyle name="Normal 2 6 8 3 2 2 2" xfId="17921"/>
    <cellStyle name="Normal 2 6 8 3 2 2 2 2" xfId="17922"/>
    <cellStyle name="Normal 2 6 8 3 2 2 3" xfId="17923"/>
    <cellStyle name="Normal 2 6 8 3 2 2_Deal Price Analysis" xfId="17924"/>
    <cellStyle name="Normal 2 6 8 3 2 3" xfId="17925"/>
    <cellStyle name="Normal 2 6 8 3 2 3 2" xfId="17926"/>
    <cellStyle name="Normal 2 6 8 3 2 3 2 2" xfId="17927"/>
    <cellStyle name="Normal 2 6 8 3 2 3 3" xfId="17928"/>
    <cellStyle name="Normal 2 6 8 3 2 3_Deal Price Analysis" xfId="17929"/>
    <cellStyle name="Normal 2 6 8 3 2 4" xfId="17930"/>
    <cellStyle name="Normal 2 6 8 3 2 4 2" xfId="17931"/>
    <cellStyle name="Normal 2 6 8 3 2 5" xfId="17932"/>
    <cellStyle name="Normal 2 6 8 3 2_Deal Price Analysis" xfId="17933"/>
    <cellStyle name="Normal 2 6 8 3 3" xfId="17934"/>
    <cellStyle name="Normal 2 6 8 3 3 2" xfId="17935"/>
    <cellStyle name="Normal 2 6 8 3 3 2 2" xfId="17936"/>
    <cellStyle name="Normal 2 6 8 3 3 3" xfId="17937"/>
    <cellStyle name="Normal 2 6 8 3 3_Deal Price Analysis" xfId="17938"/>
    <cellStyle name="Normal 2 6 8 3 4" xfId="17939"/>
    <cellStyle name="Normal 2 6 8 3 4 2" xfId="17940"/>
    <cellStyle name="Normal 2 6 8 3 4 2 2" xfId="17941"/>
    <cellStyle name="Normal 2 6 8 3 4 3" xfId="17942"/>
    <cellStyle name="Normal 2 6 8 3 4_Deal Price Analysis" xfId="17943"/>
    <cellStyle name="Normal 2 6 8 3 5" xfId="17944"/>
    <cellStyle name="Normal 2 6 8 3 5 2" xfId="17945"/>
    <cellStyle name="Normal 2 6 8 3 6" xfId="17946"/>
    <cellStyle name="Normal 2 6 8 3_Deal Price Analysis" xfId="17947"/>
    <cellStyle name="Normal 2 6 9" xfId="17948"/>
    <cellStyle name="Normal 2 6 9 2" xfId="17949"/>
    <cellStyle name="Normal 2 6 9 2 2" xfId="17950"/>
    <cellStyle name="Normal 2 6 9 2 2 2" xfId="17951"/>
    <cellStyle name="Normal 2 6 9 2 2 2 2" xfId="17952"/>
    <cellStyle name="Normal 2 6 9 2 2 3" xfId="17953"/>
    <cellStyle name="Normal 2 6 9 2 2_Deal Price Analysis" xfId="17954"/>
    <cellStyle name="Normal 2 6 9 2 3" xfId="17955"/>
    <cellStyle name="Normal 2 6 9 2 3 2" xfId="17956"/>
    <cellStyle name="Normal 2 6 9 2 3 2 2" xfId="17957"/>
    <cellStyle name="Normal 2 6 9 2 3 3" xfId="17958"/>
    <cellStyle name="Normal 2 6 9 2 3_Deal Price Analysis" xfId="17959"/>
    <cellStyle name="Normal 2 6 9 2 4" xfId="17960"/>
    <cellStyle name="Normal 2 6 9 2 4 2" xfId="17961"/>
    <cellStyle name="Normal 2 6 9 2 5" xfId="17962"/>
    <cellStyle name="Normal 2 6 9 2_Deal Price Analysis" xfId="17963"/>
    <cellStyle name="Normal 2 6 9 3" xfId="17964"/>
    <cellStyle name="Normal 2 6 9 3 2" xfId="17965"/>
    <cellStyle name="Normal 2 6 9 3 2 2" xfId="17966"/>
    <cellStyle name="Normal 2 6 9 3 3" xfId="17967"/>
    <cellStyle name="Normal 2 6 9 3_Deal Price Analysis" xfId="17968"/>
    <cellStyle name="Normal 2 6 9 4" xfId="17969"/>
    <cellStyle name="Normal 2 6 9 4 2" xfId="17970"/>
    <cellStyle name="Normal 2 6 9 4 2 2" xfId="17971"/>
    <cellStyle name="Normal 2 6 9 4 3" xfId="17972"/>
    <cellStyle name="Normal 2 6 9 4_Deal Price Analysis" xfId="17973"/>
    <cellStyle name="Normal 2 6 9 5" xfId="17974"/>
    <cellStyle name="Normal 2 6 9 5 2" xfId="17975"/>
    <cellStyle name="Normal 2 6 9 6" xfId="17976"/>
    <cellStyle name="Normal 2 6 9_Deal Price Analysis" xfId="17977"/>
    <cellStyle name="Normal 2 6_Deal Price Analysis" xfId="17978"/>
    <cellStyle name="Normal 2 7" xfId="17979"/>
    <cellStyle name="Normal 2 7 10" xfId="17980"/>
    <cellStyle name="Normal 2 7 10 2" xfId="17981"/>
    <cellStyle name="Normal 2 7 10 2 2" xfId="17982"/>
    <cellStyle name="Normal 2 7 10 2 2 2" xfId="17983"/>
    <cellStyle name="Normal 2 7 10 2 2 2 2" xfId="17984"/>
    <cellStyle name="Normal 2 7 10 2 2 3" xfId="17985"/>
    <cellStyle name="Normal 2 7 10 2 2_Deal Price Analysis" xfId="17986"/>
    <cellStyle name="Normal 2 7 10 2 3" xfId="17987"/>
    <cellStyle name="Normal 2 7 10 2 3 2" xfId="17988"/>
    <cellStyle name="Normal 2 7 10 2 3 2 2" xfId="17989"/>
    <cellStyle name="Normal 2 7 10 2 3 3" xfId="17990"/>
    <cellStyle name="Normal 2 7 10 2 3_Deal Price Analysis" xfId="17991"/>
    <cellStyle name="Normal 2 7 10 2 4" xfId="17992"/>
    <cellStyle name="Normal 2 7 10 2 4 2" xfId="17993"/>
    <cellStyle name="Normal 2 7 10 2 5" xfId="17994"/>
    <cellStyle name="Normal 2 7 10 2_Deal Price Analysis" xfId="17995"/>
    <cellStyle name="Normal 2 7 10 3" xfId="17996"/>
    <cellStyle name="Normal 2 7 10 3 2" xfId="17997"/>
    <cellStyle name="Normal 2 7 10 3 2 2" xfId="17998"/>
    <cellStyle name="Normal 2 7 10 3 3" xfId="17999"/>
    <cellStyle name="Normal 2 7 10 3_Deal Price Analysis" xfId="18000"/>
    <cellStyle name="Normal 2 7 10 4" xfId="18001"/>
    <cellStyle name="Normal 2 7 10 4 2" xfId="18002"/>
    <cellStyle name="Normal 2 7 10 4 2 2" xfId="18003"/>
    <cellStyle name="Normal 2 7 10 4 3" xfId="18004"/>
    <cellStyle name="Normal 2 7 10 4_Deal Price Analysis" xfId="18005"/>
    <cellStyle name="Normal 2 7 10 5" xfId="18006"/>
    <cellStyle name="Normal 2 7 10 5 2" xfId="18007"/>
    <cellStyle name="Normal 2 7 10 6" xfId="18008"/>
    <cellStyle name="Normal 2 7 10_Deal Price Analysis" xfId="18009"/>
    <cellStyle name="Normal 2 7 11" xfId="18010"/>
    <cellStyle name="Normal 2 7 11 2" xfId="18011"/>
    <cellStyle name="Normal 2 7 11 2 2" xfId="18012"/>
    <cellStyle name="Normal 2 7 11 2 2 2" xfId="18013"/>
    <cellStyle name="Normal 2 7 11 2 2 2 2" xfId="18014"/>
    <cellStyle name="Normal 2 7 11 2 2 3" xfId="18015"/>
    <cellStyle name="Normal 2 7 11 2 2_Deal Price Analysis" xfId="18016"/>
    <cellStyle name="Normal 2 7 11 2 3" xfId="18017"/>
    <cellStyle name="Normal 2 7 11 2 3 2" xfId="18018"/>
    <cellStyle name="Normal 2 7 11 2 3 2 2" xfId="18019"/>
    <cellStyle name="Normal 2 7 11 2 3 3" xfId="18020"/>
    <cellStyle name="Normal 2 7 11 2 3_Deal Price Analysis" xfId="18021"/>
    <cellStyle name="Normal 2 7 11 2 4" xfId="18022"/>
    <cellStyle name="Normal 2 7 11 2 4 2" xfId="18023"/>
    <cellStyle name="Normal 2 7 11 2 5" xfId="18024"/>
    <cellStyle name="Normal 2 7 11 2_Deal Price Analysis" xfId="18025"/>
    <cellStyle name="Normal 2 7 11 3" xfId="18026"/>
    <cellStyle name="Normal 2 7 11 3 2" xfId="18027"/>
    <cellStyle name="Normal 2 7 11 3 2 2" xfId="18028"/>
    <cellStyle name="Normal 2 7 11 3 3" xfId="18029"/>
    <cellStyle name="Normal 2 7 11 3_Deal Price Analysis" xfId="18030"/>
    <cellStyle name="Normal 2 7 11 4" xfId="18031"/>
    <cellStyle name="Normal 2 7 11 4 2" xfId="18032"/>
    <cellStyle name="Normal 2 7 11 4 2 2" xfId="18033"/>
    <cellStyle name="Normal 2 7 11 4 3" xfId="18034"/>
    <cellStyle name="Normal 2 7 11 4_Deal Price Analysis" xfId="18035"/>
    <cellStyle name="Normal 2 7 11 5" xfId="18036"/>
    <cellStyle name="Normal 2 7 11 5 2" xfId="18037"/>
    <cellStyle name="Normal 2 7 11 6" xfId="18038"/>
    <cellStyle name="Normal 2 7 11_Deal Price Analysis" xfId="18039"/>
    <cellStyle name="Normal 2 7 12" xfId="18040"/>
    <cellStyle name="Normal 2 7 13" xfId="18041"/>
    <cellStyle name="Normal 2 7 13 2" xfId="18042"/>
    <cellStyle name="Normal 2 7 13 2 2" xfId="18043"/>
    <cellStyle name="Normal 2 7 13 2 2 2" xfId="18044"/>
    <cellStyle name="Normal 2 7 13 2 3" xfId="18045"/>
    <cellStyle name="Normal 2 7 13 2_Deal Price Analysis" xfId="18046"/>
    <cellStyle name="Normal 2 7 13 3" xfId="18047"/>
    <cellStyle name="Normal 2 7 13 3 2" xfId="18048"/>
    <cellStyle name="Normal 2 7 13 3 2 2" xfId="18049"/>
    <cellStyle name="Normal 2 7 13 3 3" xfId="18050"/>
    <cellStyle name="Normal 2 7 13 3_Deal Price Analysis" xfId="18051"/>
    <cellStyle name="Normal 2 7 13 4" xfId="18052"/>
    <cellStyle name="Normal 2 7 13 4 2" xfId="18053"/>
    <cellStyle name="Normal 2 7 13 5" xfId="18054"/>
    <cellStyle name="Normal 2 7 13_Deal Price Analysis" xfId="18055"/>
    <cellStyle name="Normal 2 7 14" xfId="18056"/>
    <cellStyle name="Normal 2 7 14 2" xfId="18057"/>
    <cellStyle name="Normal 2 7 14 2 2" xfId="18058"/>
    <cellStyle name="Normal 2 7 14 3" xfId="18059"/>
    <cellStyle name="Normal 2 7 14_Deal Price Analysis" xfId="18060"/>
    <cellStyle name="Normal 2 7 15" xfId="18061"/>
    <cellStyle name="Normal 2 7 15 2" xfId="18062"/>
    <cellStyle name="Normal 2 7 15 2 2" xfId="18063"/>
    <cellStyle name="Normal 2 7 15 3" xfId="18064"/>
    <cellStyle name="Normal 2 7 15_Deal Price Analysis" xfId="18065"/>
    <cellStyle name="Normal 2 7 16" xfId="18066"/>
    <cellStyle name="Normal 2 7 16 2" xfId="18067"/>
    <cellStyle name="Normal 2 7 17" xfId="18068"/>
    <cellStyle name="Normal 2 7 18" xfId="18069"/>
    <cellStyle name="Normal 2 7 19" xfId="18070"/>
    <cellStyle name="Normal 2 7 2" xfId="18071"/>
    <cellStyle name="Normal 2 7 2 2" xfId="18072"/>
    <cellStyle name="Normal 2 7 2 2 2" xfId="18073"/>
    <cellStyle name="Normal 2 7 2 2 2 2" xfId="18074"/>
    <cellStyle name="Normal 2 7 2 2 2 2 2" xfId="18075"/>
    <cellStyle name="Normal 2 7 2 2 2 2 2 2" xfId="18076"/>
    <cellStyle name="Normal 2 7 2 2 2 2 2 2 2" xfId="18077"/>
    <cellStyle name="Normal 2 7 2 2 2 2 2 3" xfId="18078"/>
    <cellStyle name="Normal 2 7 2 2 2 2 2_Deal Price Analysis" xfId="18079"/>
    <cellStyle name="Normal 2 7 2 2 2 2 3" xfId="18080"/>
    <cellStyle name="Normal 2 7 2 2 2 2 3 2" xfId="18081"/>
    <cellStyle name="Normal 2 7 2 2 2 2 3 2 2" xfId="18082"/>
    <cellStyle name="Normal 2 7 2 2 2 2 3 3" xfId="18083"/>
    <cellStyle name="Normal 2 7 2 2 2 2 3_Deal Price Analysis" xfId="18084"/>
    <cellStyle name="Normal 2 7 2 2 2 2 4" xfId="18085"/>
    <cellStyle name="Normal 2 7 2 2 2 2 4 2" xfId="18086"/>
    <cellStyle name="Normal 2 7 2 2 2 2 5" xfId="18087"/>
    <cellStyle name="Normal 2 7 2 2 2 2_Deal Price Analysis" xfId="18088"/>
    <cellStyle name="Normal 2 7 2 2 2 3" xfId="18089"/>
    <cellStyle name="Normal 2 7 2 2 2 3 2" xfId="18090"/>
    <cellStyle name="Normal 2 7 2 2 2 3 2 2" xfId="18091"/>
    <cellStyle name="Normal 2 7 2 2 2 3 3" xfId="18092"/>
    <cellStyle name="Normal 2 7 2 2 2 3_Deal Price Analysis" xfId="18093"/>
    <cellStyle name="Normal 2 7 2 2 2 4" xfId="18094"/>
    <cellStyle name="Normal 2 7 2 2 2 4 2" xfId="18095"/>
    <cellStyle name="Normal 2 7 2 2 2 4 2 2" xfId="18096"/>
    <cellStyle name="Normal 2 7 2 2 2 4 3" xfId="18097"/>
    <cellStyle name="Normal 2 7 2 2 2 4_Deal Price Analysis" xfId="18098"/>
    <cellStyle name="Normal 2 7 2 2 2 5" xfId="18099"/>
    <cellStyle name="Normal 2 7 2 2 2 5 2" xfId="18100"/>
    <cellStyle name="Normal 2 7 2 2 2 6" xfId="18101"/>
    <cellStyle name="Normal 2 7 2 2 2_Deal Price Analysis" xfId="18102"/>
    <cellStyle name="Normal 2 7 2 2 3" xfId="18103"/>
    <cellStyle name="Normal 2 7 2 2 3 2" xfId="18104"/>
    <cellStyle name="Normal 2 7 2 2 3 2 2" xfId="18105"/>
    <cellStyle name="Normal 2 7 2 2 3 2 2 2" xfId="18106"/>
    <cellStyle name="Normal 2 7 2 2 3 2 2 2 2" xfId="18107"/>
    <cellStyle name="Normal 2 7 2 2 3 2 2 3" xfId="18108"/>
    <cellStyle name="Normal 2 7 2 2 3 2 2_Deal Price Analysis" xfId="18109"/>
    <cellStyle name="Normal 2 7 2 2 3 2 3" xfId="18110"/>
    <cellStyle name="Normal 2 7 2 2 3 2 3 2" xfId="18111"/>
    <cellStyle name="Normal 2 7 2 2 3 2 3 2 2" xfId="18112"/>
    <cellStyle name="Normal 2 7 2 2 3 2 3 3" xfId="18113"/>
    <cellStyle name="Normal 2 7 2 2 3 2 3_Deal Price Analysis" xfId="18114"/>
    <cellStyle name="Normal 2 7 2 2 3 2 4" xfId="18115"/>
    <cellStyle name="Normal 2 7 2 2 3 2 4 2" xfId="18116"/>
    <cellStyle name="Normal 2 7 2 2 3 2 5" xfId="18117"/>
    <cellStyle name="Normal 2 7 2 2 3 2_Deal Price Analysis" xfId="18118"/>
    <cellStyle name="Normal 2 7 2 2 3 3" xfId="18119"/>
    <cellStyle name="Normal 2 7 2 2 3 3 2" xfId="18120"/>
    <cellStyle name="Normal 2 7 2 2 3 3 2 2" xfId="18121"/>
    <cellStyle name="Normal 2 7 2 2 3 3 3" xfId="18122"/>
    <cellStyle name="Normal 2 7 2 2 3 3_Deal Price Analysis" xfId="18123"/>
    <cellStyle name="Normal 2 7 2 2 3 4" xfId="18124"/>
    <cellStyle name="Normal 2 7 2 2 3 4 2" xfId="18125"/>
    <cellStyle name="Normal 2 7 2 2 3 4 2 2" xfId="18126"/>
    <cellStyle name="Normal 2 7 2 2 3 4 3" xfId="18127"/>
    <cellStyle name="Normal 2 7 2 2 3 4_Deal Price Analysis" xfId="18128"/>
    <cellStyle name="Normal 2 7 2 2 3 5" xfId="18129"/>
    <cellStyle name="Normal 2 7 2 2 3 5 2" xfId="18130"/>
    <cellStyle name="Normal 2 7 2 2 3 6" xfId="18131"/>
    <cellStyle name="Normal 2 7 2 2 3_Deal Price Analysis" xfId="18132"/>
    <cellStyle name="Normal 2 7 2 2 4" xfId="18133"/>
    <cellStyle name="Normal 2 7 2 2 4 2" xfId="18134"/>
    <cellStyle name="Normal 2 7 2 2 4 2 2" xfId="18135"/>
    <cellStyle name="Normal 2 7 2 2 4 2 2 2" xfId="18136"/>
    <cellStyle name="Normal 2 7 2 2 4 2 3" xfId="18137"/>
    <cellStyle name="Normal 2 7 2 2 4 2_Deal Price Analysis" xfId="18138"/>
    <cellStyle name="Normal 2 7 2 2 4 3" xfId="18139"/>
    <cellStyle name="Normal 2 7 2 2 4 3 2" xfId="18140"/>
    <cellStyle name="Normal 2 7 2 2 4 3 2 2" xfId="18141"/>
    <cellStyle name="Normal 2 7 2 2 4 3 3" xfId="18142"/>
    <cellStyle name="Normal 2 7 2 2 4 3_Deal Price Analysis" xfId="18143"/>
    <cellStyle name="Normal 2 7 2 2 4 4" xfId="18144"/>
    <cellStyle name="Normal 2 7 2 2 4 4 2" xfId="18145"/>
    <cellStyle name="Normal 2 7 2 2 4 5" xfId="18146"/>
    <cellStyle name="Normal 2 7 2 2 4_Deal Price Analysis" xfId="18147"/>
    <cellStyle name="Normal 2 7 2 2 5" xfId="18148"/>
    <cellStyle name="Normal 2 7 2 2 5 2" xfId="18149"/>
    <cellStyle name="Normal 2 7 2 2 5 2 2" xfId="18150"/>
    <cellStyle name="Normal 2 7 2 2 5 3" xfId="18151"/>
    <cellStyle name="Normal 2 7 2 2 5_Deal Price Analysis" xfId="18152"/>
    <cellStyle name="Normal 2 7 2 2 6" xfId="18153"/>
    <cellStyle name="Normal 2 7 2 2 6 2" xfId="18154"/>
    <cellStyle name="Normal 2 7 2 2 6 2 2" xfId="18155"/>
    <cellStyle name="Normal 2 7 2 2 6 3" xfId="18156"/>
    <cellStyle name="Normal 2 7 2 2 6_Deal Price Analysis" xfId="18157"/>
    <cellStyle name="Normal 2 7 2 2 7" xfId="18158"/>
    <cellStyle name="Normal 2 7 2 2 7 2" xfId="18159"/>
    <cellStyle name="Normal 2 7 2 2 8" xfId="18160"/>
    <cellStyle name="Normal 2 7 2 2_Deal Price Analysis" xfId="18161"/>
    <cellStyle name="Normal 2 7 2 3" xfId="18162"/>
    <cellStyle name="Normal 2 7 2 3 2" xfId="18163"/>
    <cellStyle name="Normal 2 7 2 3 2 2" xfId="18164"/>
    <cellStyle name="Normal 2 7 2 3 2 2 2" xfId="18165"/>
    <cellStyle name="Normal 2 7 2 3 2 2 2 2" xfId="18166"/>
    <cellStyle name="Normal 2 7 2 3 2 2 3" xfId="18167"/>
    <cellStyle name="Normal 2 7 2 3 2 2_Deal Price Analysis" xfId="18168"/>
    <cellStyle name="Normal 2 7 2 3 2 3" xfId="18169"/>
    <cellStyle name="Normal 2 7 2 3 2 3 2" xfId="18170"/>
    <cellStyle name="Normal 2 7 2 3 2 3 2 2" xfId="18171"/>
    <cellStyle name="Normal 2 7 2 3 2 3 3" xfId="18172"/>
    <cellStyle name="Normal 2 7 2 3 2 3_Deal Price Analysis" xfId="18173"/>
    <cellStyle name="Normal 2 7 2 3 2 4" xfId="18174"/>
    <cellStyle name="Normal 2 7 2 3 2 4 2" xfId="18175"/>
    <cellStyle name="Normal 2 7 2 3 2 5" xfId="18176"/>
    <cellStyle name="Normal 2 7 2 3 2_Deal Price Analysis" xfId="18177"/>
    <cellStyle name="Normal 2 7 2 3 3" xfId="18178"/>
    <cellStyle name="Normal 2 7 2 3 3 2" xfId="18179"/>
    <cellStyle name="Normal 2 7 2 3 3 2 2" xfId="18180"/>
    <cellStyle name="Normal 2 7 2 3 3 3" xfId="18181"/>
    <cellStyle name="Normal 2 7 2 3 3_Deal Price Analysis" xfId="18182"/>
    <cellStyle name="Normal 2 7 2 3 4" xfId="18183"/>
    <cellStyle name="Normal 2 7 2 3 4 2" xfId="18184"/>
    <cellStyle name="Normal 2 7 2 3 4 2 2" xfId="18185"/>
    <cellStyle name="Normal 2 7 2 3 4 3" xfId="18186"/>
    <cellStyle name="Normal 2 7 2 3 4_Deal Price Analysis" xfId="18187"/>
    <cellStyle name="Normal 2 7 2 3 5" xfId="18188"/>
    <cellStyle name="Normal 2 7 2 3 5 2" xfId="18189"/>
    <cellStyle name="Normal 2 7 2 3 6" xfId="18190"/>
    <cellStyle name="Normal 2 7 2 3_Deal Price Analysis" xfId="18191"/>
    <cellStyle name="Normal 2 7 2 4" xfId="18192"/>
    <cellStyle name="Normal 2 7 2 4 2" xfId="18193"/>
    <cellStyle name="Normal 2 7 2 4 2 2" xfId="18194"/>
    <cellStyle name="Normal 2 7 2 4 2 2 2" xfId="18195"/>
    <cellStyle name="Normal 2 7 2 4 2 2 2 2" xfId="18196"/>
    <cellStyle name="Normal 2 7 2 4 2 2 3" xfId="18197"/>
    <cellStyle name="Normal 2 7 2 4 2 2_Deal Price Analysis" xfId="18198"/>
    <cellStyle name="Normal 2 7 2 4 2 3" xfId="18199"/>
    <cellStyle name="Normal 2 7 2 4 2 3 2" xfId="18200"/>
    <cellStyle name="Normal 2 7 2 4 2 3 2 2" xfId="18201"/>
    <cellStyle name="Normal 2 7 2 4 2 3 3" xfId="18202"/>
    <cellStyle name="Normal 2 7 2 4 2 3_Deal Price Analysis" xfId="18203"/>
    <cellStyle name="Normal 2 7 2 4 2 4" xfId="18204"/>
    <cellStyle name="Normal 2 7 2 4 2 4 2" xfId="18205"/>
    <cellStyle name="Normal 2 7 2 4 2 5" xfId="18206"/>
    <cellStyle name="Normal 2 7 2 4 2_Deal Price Analysis" xfId="18207"/>
    <cellStyle name="Normal 2 7 2 4 3" xfId="18208"/>
    <cellStyle name="Normal 2 7 2 4 3 2" xfId="18209"/>
    <cellStyle name="Normal 2 7 2 4 3 2 2" xfId="18210"/>
    <cellStyle name="Normal 2 7 2 4 3 3" xfId="18211"/>
    <cellStyle name="Normal 2 7 2 4 3_Deal Price Analysis" xfId="18212"/>
    <cellStyle name="Normal 2 7 2 4 4" xfId="18213"/>
    <cellStyle name="Normal 2 7 2 4 4 2" xfId="18214"/>
    <cellStyle name="Normal 2 7 2 4 4 2 2" xfId="18215"/>
    <cellStyle name="Normal 2 7 2 4 4 3" xfId="18216"/>
    <cellStyle name="Normal 2 7 2 4 4_Deal Price Analysis" xfId="18217"/>
    <cellStyle name="Normal 2 7 2 4 5" xfId="18218"/>
    <cellStyle name="Normal 2 7 2 4 5 2" xfId="18219"/>
    <cellStyle name="Normal 2 7 2 4 6" xfId="18220"/>
    <cellStyle name="Normal 2 7 2 4_Deal Price Analysis" xfId="18221"/>
    <cellStyle name="Normal 2 7 2 5" xfId="18222"/>
    <cellStyle name="Normal 2 7 2 5 2" xfId="18223"/>
    <cellStyle name="Normal 2 7 2 5 2 2" xfId="18224"/>
    <cellStyle name="Normal 2 7 2 5 2 2 2" xfId="18225"/>
    <cellStyle name="Normal 2 7 2 5 2 3" xfId="18226"/>
    <cellStyle name="Normal 2 7 2 5 2_Deal Price Analysis" xfId="18227"/>
    <cellStyle name="Normal 2 7 2 5 3" xfId="18228"/>
    <cellStyle name="Normal 2 7 2 5 3 2" xfId="18229"/>
    <cellStyle name="Normal 2 7 2 5 3 2 2" xfId="18230"/>
    <cellStyle name="Normal 2 7 2 5 3 3" xfId="18231"/>
    <cellStyle name="Normal 2 7 2 5 3_Deal Price Analysis" xfId="18232"/>
    <cellStyle name="Normal 2 7 2 5 4" xfId="18233"/>
    <cellStyle name="Normal 2 7 2 5 4 2" xfId="18234"/>
    <cellStyle name="Normal 2 7 2 5 5" xfId="18235"/>
    <cellStyle name="Normal 2 7 2 5_Deal Price Analysis" xfId="18236"/>
    <cellStyle name="Normal 2 7 2 6" xfId="18237"/>
    <cellStyle name="Normal 2 7 2 6 2" xfId="18238"/>
    <cellStyle name="Normal 2 7 2 6 2 2" xfId="18239"/>
    <cellStyle name="Normal 2 7 2 6 3" xfId="18240"/>
    <cellStyle name="Normal 2 7 2 6_Deal Price Analysis" xfId="18241"/>
    <cellStyle name="Normal 2 7 2 7" xfId="18242"/>
    <cellStyle name="Normal 2 7 2 7 2" xfId="18243"/>
    <cellStyle name="Normal 2 7 2 7 2 2" xfId="18244"/>
    <cellStyle name="Normal 2 7 2 7 3" xfId="18245"/>
    <cellStyle name="Normal 2 7 2 7_Deal Price Analysis" xfId="18246"/>
    <cellStyle name="Normal 2 7 2 8" xfId="18247"/>
    <cellStyle name="Normal 2 7 2 8 2" xfId="18248"/>
    <cellStyle name="Normal 2 7 2 9" xfId="18249"/>
    <cellStyle name="Normal 2 7 2_Deal Price Analysis" xfId="18250"/>
    <cellStyle name="Normal 2 7 20" xfId="18251"/>
    <cellStyle name="Normal 2 7 3" xfId="18252"/>
    <cellStyle name="Normal 2 7 3 2" xfId="18253"/>
    <cellStyle name="Normal 2 7 3 2 2" xfId="18254"/>
    <cellStyle name="Normal 2 7 3 2 2 2" xfId="18255"/>
    <cellStyle name="Normal 2 7 3 2 2 2 2" xfId="18256"/>
    <cellStyle name="Normal 2 7 3 2 2 2 2 2" xfId="18257"/>
    <cellStyle name="Normal 2 7 3 2 2 2 2 2 2" xfId="18258"/>
    <cellStyle name="Normal 2 7 3 2 2 2 2 3" xfId="18259"/>
    <cellStyle name="Normal 2 7 3 2 2 2 2_Deal Price Analysis" xfId="18260"/>
    <cellStyle name="Normal 2 7 3 2 2 2 3" xfId="18261"/>
    <cellStyle name="Normal 2 7 3 2 2 2 3 2" xfId="18262"/>
    <cellStyle name="Normal 2 7 3 2 2 2 3 2 2" xfId="18263"/>
    <cellStyle name="Normal 2 7 3 2 2 2 3 3" xfId="18264"/>
    <cellStyle name="Normal 2 7 3 2 2 2 3_Deal Price Analysis" xfId="18265"/>
    <cellStyle name="Normal 2 7 3 2 2 2 4" xfId="18266"/>
    <cellStyle name="Normal 2 7 3 2 2 2 4 2" xfId="18267"/>
    <cellStyle name="Normal 2 7 3 2 2 2 5" xfId="18268"/>
    <cellStyle name="Normal 2 7 3 2 2 2_Deal Price Analysis" xfId="18269"/>
    <cellStyle name="Normal 2 7 3 2 2 3" xfId="18270"/>
    <cellStyle name="Normal 2 7 3 2 2 3 2" xfId="18271"/>
    <cellStyle name="Normal 2 7 3 2 2 3 2 2" xfId="18272"/>
    <cellStyle name="Normal 2 7 3 2 2 3 3" xfId="18273"/>
    <cellStyle name="Normal 2 7 3 2 2 3_Deal Price Analysis" xfId="18274"/>
    <cellStyle name="Normal 2 7 3 2 2 4" xfId="18275"/>
    <cellStyle name="Normal 2 7 3 2 2 4 2" xfId="18276"/>
    <cellStyle name="Normal 2 7 3 2 2 4 2 2" xfId="18277"/>
    <cellStyle name="Normal 2 7 3 2 2 4 3" xfId="18278"/>
    <cellStyle name="Normal 2 7 3 2 2 4_Deal Price Analysis" xfId="18279"/>
    <cellStyle name="Normal 2 7 3 2 2 5" xfId="18280"/>
    <cellStyle name="Normal 2 7 3 2 2 5 2" xfId="18281"/>
    <cellStyle name="Normal 2 7 3 2 2 6" xfId="18282"/>
    <cellStyle name="Normal 2 7 3 2 2_Deal Price Analysis" xfId="18283"/>
    <cellStyle name="Normal 2 7 3 2 3" xfId="18284"/>
    <cellStyle name="Normal 2 7 3 2 3 2" xfId="18285"/>
    <cellStyle name="Normal 2 7 3 2 3 2 2" xfId="18286"/>
    <cellStyle name="Normal 2 7 3 2 3 2 2 2" xfId="18287"/>
    <cellStyle name="Normal 2 7 3 2 3 2 2 2 2" xfId="18288"/>
    <cellStyle name="Normal 2 7 3 2 3 2 2 3" xfId="18289"/>
    <cellStyle name="Normal 2 7 3 2 3 2 2_Deal Price Analysis" xfId="18290"/>
    <cellStyle name="Normal 2 7 3 2 3 2 3" xfId="18291"/>
    <cellStyle name="Normal 2 7 3 2 3 2 3 2" xfId="18292"/>
    <cellStyle name="Normal 2 7 3 2 3 2 3 2 2" xfId="18293"/>
    <cellStyle name="Normal 2 7 3 2 3 2 3 3" xfId="18294"/>
    <cellStyle name="Normal 2 7 3 2 3 2 3_Deal Price Analysis" xfId="18295"/>
    <cellStyle name="Normal 2 7 3 2 3 2 4" xfId="18296"/>
    <cellStyle name="Normal 2 7 3 2 3 2 4 2" xfId="18297"/>
    <cellStyle name="Normal 2 7 3 2 3 2 5" xfId="18298"/>
    <cellStyle name="Normal 2 7 3 2 3 2_Deal Price Analysis" xfId="18299"/>
    <cellStyle name="Normal 2 7 3 2 3 3" xfId="18300"/>
    <cellStyle name="Normal 2 7 3 2 3 3 2" xfId="18301"/>
    <cellStyle name="Normal 2 7 3 2 3 3 2 2" xfId="18302"/>
    <cellStyle name="Normal 2 7 3 2 3 3 3" xfId="18303"/>
    <cellStyle name="Normal 2 7 3 2 3 3_Deal Price Analysis" xfId="18304"/>
    <cellStyle name="Normal 2 7 3 2 3 4" xfId="18305"/>
    <cellStyle name="Normal 2 7 3 2 3 4 2" xfId="18306"/>
    <cellStyle name="Normal 2 7 3 2 3 4 2 2" xfId="18307"/>
    <cellStyle name="Normal 2 7 3 2 3 4 3" xfId="18308"/>
    <cellStyle name="Normal 2 7 3 2 3 4_Deal Price Analysis" xfId="18309"/>
    <cellStyle name="Normal 2 7 3 2 3 5" xfId="18310"/>
    <cellStyle name="Normal 2 7 3 2 3 5 2" xfId="18311"/>
    <cellStyle name="Normal 2 7 3 2 3 6" xfId="18312"/>
    <cellStyle name="Normal 2 7 3 2 3_Deal Price Analysis" xfId="18313"/>
    <cellStyle name="Normal 2 7 3 2 4" xfId="18314"/>
    <cellStyle name="Normal 2 7 3 2 4 2" xfId="18315"/>
    <cellStyle name="Normal 2 7 3 2 4 2 2" xfId="18316"/>
    <cellStyle name="Normal 2 7 3 2 4 2 2 2" xfId="18317"/>
    <cellStyle name="Normal 2 7 3 2 4 2 3" xfId="18318"/>
    <cellStyle name="Normal 2 7 3 2 4 2_Deal Price Analysis" xfId="18319"/>
    <cellStyle name="Normal 2 7 3 2 4 3" xfId="18320"/>
    <cellStyle name="Normal 2 7 3 2 4 3 2" xfId="18321"/>
    <cellStyle name="Normal 2 7 3 2 4 3 2 2" xfId="18322"/>
    <cellStyle name="Normal 2 7 3 2 4 3 3" xfId="18323"/>
    <cellStyle name="Normal 2 7 3 2 4 3_Deal Price Analysis" xfId="18324"/>
    <cellStyle name="Normal 2 7 3 2 4 4" xfId="18325"/>
    <cellStyle name="Normal 2 7 3 2 4 4 2" xfId="18326"/>
    <cellStyle name="Normal 2 7 3 2 4 5" xfId="18327"/>
    <cellStyle name="Normal 2 7 3 2 4_Deal Price Analysis" xfId="18328"/>
    <cellStyle name="Normal 2 7 3 2 5" xfId="18329"/>
    <cellStyle name="Normal 2 7 3 2 5 2" xfId="18330"/>
    <cellStyle name="Normal 2 7 3 2 5 2 2" xfId="18331"/>
    <cellStyle name="Normal 2 7 3 2 5 3" xfId="18332"/>
    <cellStyle name="Normal 2 7 3 2 5_Deal Price Analysis" xfId="18333"/>
    <cellStyle name="Normal 2 7 3 2 6" xfId="18334"/>
    <cellStyle name="Normal 2 7 3 2 6 2" xfId="18335"/>
    <cellStyle name="Normal 2 7 3 2 6 2 2" xfId="18336"/>
    <cellStyle name="Normal 2 7 3 2 6 3" xfId="18337"/>
    <cellStyle name="Normal 2 7 3 2 6_Deal Price Analysis" xfId="18338"/>
    <cellStyle name="Normal 2 7 3 2 7" xfId="18339"/>
    <cellStyle name="Normal 2 7 3 2 7 2" xfId="18340"/>
    <cellStyle name="Normal 2 7 3 2 8" xfId="18341"/>
    <cellStyle name="Normal 2 7 3 2_Deal Price Analysis" xfId="18342"/>
    <cellStyle name="Normal 2 7 3 3" xfId="18343"/>
    <cellStyle name="Normal 2 7 3 3 2" xfId="18344"/>
    <cellStyle name="Normal 2 7 3 3 2 2" xfId="18345"/>
    <cellStyle name="Normal 2 7 3 3 2 2 2" xfId="18346"/>
    <cellStyle name="Normal 2 7 3 3 2 2 2 2" xfId="18347"/>
    <cellStyle name="Normal 2 7 3 3 2 2 3" xfId="18348"/>
    <cellStyle name="Normal 2 7 3 3 2 2_Deal Price Analysis" xfId="18349"/>
    <cellStyle name="Normal 2 7 3 3 2 3" xfId="18350"/>
    <cellStyle name="Normal 2 7 3 3 2 3 2" xfId="18351"/>
    <cellStyle name="Normal 2 7 3 3 2 3 2 2" xfId="18352"/>
    <cellStyle name="Normal 2 7 3 3 2 3 3" xfId="18353"/>
    <cellStyle name="Normal 2 7 3 3 2 3_Deal Price Analysis" xfId="18354"/>
    <cellStyle name="Normal 2 7 3 3 2 4" xfId="18355"/>
    <cellStyle name="Normal 2 7 3 3 2 4 2" xfId="18356"/>
    <cellStyle name="Normal 2 7 3 3 2 5" xfId="18357"/>
    <cellStyle name="Normal 2 7 3 3 2_Deal Price Analysis" xfId="18358"/>
    <cellStyle name="Normal 2 7 3 3 3" xfId="18359"/>
    <cellStyle name="Normal 2 7 3 3 3 2" xfId="18360"/>
    <cellStyle name="Normal 2 7 3 3 3 2 2" xfId="18361"/>
    <cellStyle name="Normal 2 7 3 3 3 3" xfId="18362"/>
    <cellStyle name="Normal 2 7 3 3 3_Deal Price Analysis" xfId="18363"/>
    <cellStyle name="Normal 2 7 3 3 4" xfId="18364"/>
    <cellStyle name="Normal 2 7 3 3 4 2" xfId="18365"/>
    <cellStyle name="Normal 2 7 3 3 4 2 2" xfId="18366"/>
    <cellStyle name="Normal 2 7 3 3 4 3" xfId="18367"/>
    <cellStyle name="Normal 2 7 3 3 4_Deal Price Analysis" xfId="18368"/>
    <cellStyle name="Normal 2 7 3 3 5" xfId="18369"/>
    <cellStyle name="Normal 2 7 3 3 5 2" xfId="18370"/>
    <cellStyle name="Normal 2 7 3 3 6" xfId="18371"/>
    <cellStyle name="Normal 2 7 3 3_Deal Price Analysis" xfId="18372"/>
    <cellStyle name="Normal 2 7 3 4" xfId="18373"/>
    <cellStyle name="Normal 2 7 3 4 2" xfId="18374"/>
    <cellStyle name="Normal 2 7 3 4 2 2" xfId="18375"/>
    <cellStyle name="Normal 2 7 3 4 2 2 2" xfId="18376"/>
    <cellStyle name="Normal 2 7 3 4 2 2 2 2" xfId="18377"/>
    <cellStyle name="Normal 2 7 3 4 2 2 3" xfId="18378"/>
    <cellStyle name="Normal 2 7 3 4 2 2_Deal Price Analysis" xfId="18379"/>
    <cellStyle name="Normal 2 7 3 4 2 3" xfId="18380"/>
    <cellStyle name="Normal 2 7 3 4 2 3 2" xfId="18381"/>
    <cellStyle name="Normal 2 7 3 4 2 3 2 2" xfId="18382"/>
    <cellStyle name="Normal 2 7 3 4 2 3 3" xfId="18383"/>
    <cellStyle name="Normal 2 7 3 4 2 3_Deal Price Analysis" xfId="18384"/>
    <cellStyle name="Normal 2 7 3 4 2 4" xfId="18385"/>
    <cellStyle name="Normal 2 7 3 4 2 4 2" xfId="18386"/>
    <cellStyle name="Normal 2 7 3 4 2 5" xfId="18387"/>
    <cellStyle name="Normal 2 7 3 4 2_Deal Price Analysis" xfId="18388"/>
    <cellStyle name="Normal 2 7 3 4 3" xfId="18389"/>
    <cellStyle name="Normal 2 7 3 4 3 2" xfId="18390"/>
    <cellStyle name="Normal 2 7 3 4 3 2 2" xfId="18391"/>
    <cellStyle name="Normal 2 7 3 4 3 3" xfId="18392"/>
    <cellStyle name="Normal 2 7 3 4 3_Deal Price Analysis" xfId="18393"/>
    <cellStyle name="Normal 2 7 3 4 4" xfId="18394"/>
    <cellStyle name="Normal 2 7 3 4 4 2" xfId="18395"/>
    <cellStyle name="Normal 2 7 3 4 4 2 2" xfId="18396"/>
    <cellStyle name="Normal 2 7 3 4 4 3" xfId="18397"/>
    <cellStyle name="Normal 2 7 3 4 4_Deal Price Analysis" xfId="18398"/>
    <cellStyle name="Normal 2 7 3 4 5" xfId="18399"/>
    <cellStyle name="Normal 2 7 3 4 5 2" xfId="18400"/>
    <cellStyle name="Normal 2 7 3 4 6" xfId="18401"/>
    <cellStyle name="Normal 2 7 3 4_Deal Price Analysis" xfId="18402"/>
    <cellStyle name="Normal 2 7 3 5" xfId="18403"/>
    <cellStyle name="Normal 2 7 3 5 2" xfId="18404"/>
    <cellStyle name="Normal 2 7 3 5 2 2" xfId="18405"/>
    <cellStyle name="Normal 2 7 3 5 2 2 2" xfId="18406"/>
    <cellStyle name="Normal 2 7 3 5 2 3" xfId="18407"/>
    <cellStyle name="Normal 2 7 3 5 2_Deal Price Analysis" xfId="18408"/>
    <cellStyle name="Normal 2 7 3 5 3" xfId="18409"/>
    <cellStyle name="Normal 2 7 3 5 3 2" xfId="18410"/>
    <cellStyle name="Normal 2 7 3 5 3 2 2" xfId="18411"/>
    <cellStyle name="Normal 2 7 3 5 3 3" xfId="18412"/>
    <cellStyle name="Normal 2 7 3 5 3_Deal Price Analysis" xfId="18413"/>
    <cellStyle name="Normal 2 7 3 5 4" xfId="18414"/>
    <cellStyle name="Normal 2 7 3 5 4 2" xfId="18415"/>
    <cellStyle name="Normal 2 7 3 5 5" xfId="18416"/>
    <cellStyle name="Normal 2 7 3 5_Deal Price Analysis" xfId="18417"/>
    <cellStyle name="Normal 2 7 3 6" xfId="18418"/>
    <cellStyle name="Normal 2 7 3 6 2" xfId="18419"/>
    <cellStyle name="Normal 2 7 3 6 2 2" xfId="18420"/>
    <cellStyle name="Normal 2 7 3 6 3" xfId="18421"/>
    <cellStyle name="Normal 2 7 3 6_Deal Price Analysis" xfId="18422"/>
    <cellStyle name="Normal 2 7 3 7" xfId="18423"/>
    <cellStyle name="Normal 2 7 3 7 2" xfId="18424"/>
    <cellStyle name="Normal 2 7 3 7 2 2" xfId="18425"/>
    <cellStyle name="Normal 2 7 3 7 3" xfId="18426"/>
    <cellStyle name="Normal 2 7 3 7_Deal Price Analysis" xfId="18427"/>
    <cellStyle name="Normal 2 7 3 8" xfId="18428"/>
    <cellStyle name="Normal 2 7 3 8 2" xfId="18429"/>
    <cellStyle name="Normal 2 7 3 9" xfId="18430"/>
    <cellStyle name="Normal 2 7 3_Deal Price Analysis" xfId="18431"/>
    <cellStyle name="Normal 2 7 4" xfId="18432"/>
    <cellStyle name="Normal 2 7 4 2" xfId="18433"/>
    <cellStyle name="Normal 2 7 4 2 2" xfId="18434"/>
    <cellStyle name="Normal 2 7 4 2 2 2" xfId="18435"/>
    <cellStyle name="Normal 2 7 4 2 2 2 2" xfId="18436"/>
    <cellStyle name="Normal 2 7 4 2 2 2 2 2" xfId="18437"/>
    <cellStyle name="Normal 2 7 4 2 2 2 2 2 2" xfId="18438"/>
    <cellStyle name="Normal 2 7 4 2 2 2 2 3" xfId="18439"/>
    <cellStyle name="Normal 2 7 4 2 2 2 2_Deal Price Analysis" xfId="18440"/>
    <cellStyle name="Normal 2 7 4 2 2 2 3" xfId="18441"/>
    <cellStyle name="Normal 2 7 4 2 2 2 3 2" xfId="18442"/>
    <cellStyle name="Normal 2 7 4 2 2 2 3 2 2" xfId="18443"/>
    <cellStyle name="Normal 2 7 4 2 2 2 3 3" xfId="18444"/>
    <cellStyle name="Normal 2 7 4 2 2 2 3_Deal Price Analysis" xfId="18445"/>
    <cellStyle name="Normal 2 7 4 2 2 2 4" xfId="18446"/>
    <cellStyle name="Normal 2 7 4 2 2 2 4 2" xfId="18447"/>
    <cellStyle name="Normal 2 7 4 2 2 2 5" xfId="18448"/>
    <cellStyle name="Normal 2 7 4 2 2 2_Deal Price Analysis" xfId="18449"/>
    <cellStyle name="Normal 2 7 4 2 2 3" xfId="18450"/>
    <cellStyle name="Normal 2 7 4 2 2 3 2" xfId="18451"/>
    <cellStyle name="Normal 2 7 4 2 2 3 2 2" xfId="18452"/>
    <cellStyle name="Normal 2 7 4 2 2 3 3" xfId="18453"/>
    <cellStyle name="Normal 2 7 4 2 2 3_Deal Price Analysis" xfId="18454"/>
    <cellStyle name="Normal 2 7 4 2 2 4" xfId="18455"/>
    <cellStyle name="Normal 2 7 4 2 2 4 2" xfId="18456"/>
    <cellStyle name="Normal 2 7 4 2 2 4 2 2" xfId="18457"/>
    <cellStyle name="Normal 2 7 4 2 2 4 3" xfId="18458"/>
    <cellStyle name="Normal 2 7 4 2 2 4_Deal Price Analysis" xfId="18459"/>
    <cellStyle name="Normal 2 7 4 2 2 5" xfId="18460"/>
    <cellStyle name="Normal 2 7 4 2 2 5 2" xfId="18461"/>
    <cellStyle name="Normal 2 7 4 2 2 6" xfId="18462"/>
    <cellStyle name="Normal 2 7 4 2 2_Deal Price Analysis" xfId="18463"/>
    <cellStyle name="Normal 2 7 4 2 3" xfId="18464"/>
    <cellStyle name="Normal 2 7 4 2 3 2" xfId="18465"/>
    <cellStyle name="Normal 2 7 4 2 3 2 2" xfId="18466"/>
    <cellStyle name="Normal 2 7 4 2 3 2 2 2" xfId="18467"/>
    <cellStyle name="Normal 2 7 4 2 3 2 2 2 2" xfId="18468"/>
    <cellStyle name="Normal 2 7 4 2 3 2 2 3" xfId="18469"/>
    <cellStyle name="Normal 2 7 4 2 3 2 2_Deal Price Analysis" xfId="18470"/>
    <cellStyle name="Normal 2 7 4 2 3 2 3" xfId="18471"/>
    <cellStyle name="Normal 2 7 4 2 3 2 3 2" xfId="18472"/>
    <cellStyle name="Normal 2 7 4 2 3 2 3 2 2" xfId="18473"/>
    <cellStyle name="Normal 2 7 4 2 3 2 3 3" xfId="18474"/>
    <cellStyle name="Normal 2 7 4 2 3 2 3_Deal Price Analysis" xfId="18475"/>
    <cellStyle name="Normal 2 7 4 2 3 2 4" xfId="18476"/>
    <cellStyle name="Normal 2 7 4 2 3 2 4 2" xfId="18477"/>
    <cellStyle name="Normal 2 7 4 2 3 2 5" xfId="18478"/>
    <cellStyle name="Normal 2 7 4 2 3 2_Deal Price Analysis" xfId="18479"/>
    <cellStyle name="Normal 2 7 4 2 3 3" xfId="18480"/>
    <cellStyle name="Normal 2 7 4 2 3 3 2" xfId="18481"/>
    <cellStyle name="Normal 2 7 4 2 3 3 2 2" xfId="18482"/>
    <cellStyle name="Normal 2 7 4 2 3 3 3" xfId="18483"/>
    <cellStyle name="Normal 2 7 4 2 3 3_Deal Price Analysis" xfId="18484"/>
    <cellStyle name="Normal 2 7 4 2 3 4" xfId="18485"/>
    <cellStyle name="Normal 2 7 4 2 3 4 2" xfId="18486"/>
    <cellStyle name="Normal 2 7 4 2 3 4 2 2" xfId="18487"/>
    <cellStyle name="Normal 2 7 4 2 3 4 3" xfId="18488"/>
    <cellStyle name="Normal 2 7 4 2 3 4_Deal Price Analysis" xfId="18489"/>
    <cellStyle name="Normal 2 7 4 2 3 5" xfId="18490"/>
    <cellStyle name="Normal 2 7 4 2 3 5 2" xfId="18491"/>
    <cellStyle name="Normal 2 7 4 2 3 6" xfId="18492"/>
    <cellStyle name="Normal 2 7 4 2 3_Deal Price Analysis" xfId="18493"/>
    <cellStyle name="Normal 2 7 4 2 4" xfId="18494"/>
    <cellStyle name="Normal 2 7 4 2 4 2" xfId="18495"/>
    <cellStyle name="Normal 2 7 4 2 4 2 2" xfId="18496"/>
    <cellStyle name="Normal 2 7 4 2 4 2 2 2" xfId="18497"/>
    <cellStyle name="Normal 2 7 4 2 4 2 3" xfId="18498"/>
    <cellStyle name="Normal 2 7 4 2 4 2_Deal Price Analysis" xfId="18499"/>
    <cellStyle name="Normal 2 7 4 2 4 3" xfId="18500"/>
    <cellStyle name="Normal 2 7 4 2 4 3 2" xfId="18501"/>
    <cellStyle name="Normal 2 7 4 2 4 3 2 2" xfId="18502"/>
    <cellStyle name="Normal 2 7 4 2 4 3 3" xfId="18503"/>
    <cellStyle name="Normal 2 7 4 2 4 3_Deal Price Analysis" xfId="18504"/>
    <cellStyle name="Normal 2 7 4 2 4 4" xfId="18505"/>
    <cellStyle name="Normal 2 7 4 2 4 4 2" xfId="18506"/>
    <cellStyle name="Normal 2 7 4 2 4 5" xfId="18507"/>
    <cellStyle name="Normal 2 7 4 2 4_Deal Price Analysis" xfId="18508"/>
    <cellStyle name="Normal 2 7 4 2 5" xfId="18509"/>
    <cellStyle name="Normal 2 7 4 2 5 2" xfId="18510"/>
    <cellStyle name="Normal 2 7 4 2 5 2 2" xfId="18511"/>
    <cellStyle name="Normal 2 7 4 2 5 3" xfId="18512"/>
    <cellStyle name="Normal 2 7 4 2 5_Deal Price Analysis" xfId="18513"/>
    <cellStyle name="Normal 2 7 4 2 6" xfId="18514"/>
    <cellStyle name="Normal 2 7 4 2 6 2" xfId="18515"/>
    <cellStyle name="Normal 2 7 4 2 6 2 2" xfId="18516"/>
    <cellStyle name="Normal 2 7 4 2 6 3" xfId="18517"/>
    <cellStyle name="Normal 2 7 4 2 6_Deal Price Analysis" xfId="18518"/>
    <cellStyle name="Normal 2 7 4 2 7" xfId="18519"/>
    <cellStyle name="Normal 2 7 4 2 7 2" xfId="18520"/>
    <cellStyle name="Normal 2 7 4 2 8" xfId="18521"/>
    <cellStyle name="Normal 2 7 4 2_Deal Price Analysis" xfId="18522"/>
    <cellStyle name="Normal 2 7 4 3" xfId="18523"/>
    <cellStyle name="Normal 2 7 4 3 2" xfId="18524"/>
    <cellStyle name="Normal 2 7 4 3 2 2" xfId="18525"/>
    <cellStyle name="Normal 2 7 4 3 2 2 2" xfId="18526"/>
    <cellStyle name="Normal 2 7 4 3 2 2 2 2" xfId="18527"/>
    <cellStyle name="Normal 2 7 4 3 2 2 3" xfId="18528"/>
    <cellStyle name="Normal 2 7 4 3 2 2_Deal Price Analysis" xfId="18529"/>
    <cellStyle name="Normal 2 7 4 3 2 3" xfId="18530"/>
    <cellStyle name="Normal 2 7 4 3 2 3 2" xfId="18531"/>
    <cellStyle name="Normal 2 7 4 3 2 3 2 2" xfId="18532"/>
    <cellStyle name="Normal 2 7 4 3 2 3 3" xfId="18533"/>
    <cellStyle name="Normal 2 7 4 3 2 3_Deal Price Analysis" xfId="18534"/>
    <cellStyle name="Normal 2 7 4 3 2 4" xfId="18535"/>
    <cellStyle name="Normal 2 7 4 3 2 4 2" xfId="18536"/>
    <cellStyle name="Normal 2 7 4 3 2 5" xfId="18537"/>
    <cellStyle name="Normal 2 7 4 3 2_Deal Price Analysis" xfId="18538"/>
    <cellStyle name="Normal 2 7 4 3 3" xfId="18539"/>
    <cellStyle name="Normal 2 7 4 3 3 2" xfId="18540"/>
    <cellStyle name="Normal 2 7 4 3 3 2 2" xfId="18541"/>
    <cellStyle name="Normal 2 7 4 3 3 3" xfId="18542"/>
    <cellStyle name="Normal 2 7 4 3 3_Deal Price Analysis" xfId="18543"/>
    <cellStyle name="Normal 2 7 4 3 4" xfId="18544"/>
    <cellStyle name="Normal 2 7 4 3 4 2" xfId="18545"/>
    <cellStyle name="Normal 2 7 4 3 4 2 2" xfId="18546"/>
    <cellStyle name="Normal 2 7 4 3 4 3" xfId="18547"/>
    <cellStyle name="Normal 2 7 4 3 4_Deal Price Analysis" xfId="18548"/>
    <cellStyle name="Normal 2 7 4 3 5" xfId="18549"/>
    <cellStyle name="Normal 2 7 4 3 5 2" xfId="18550"/>
    <cellStyle name="Normal 2 7 4 3 6" xfId="18551"/>
    <cellStyle name="Normal 2 7 4 3_Deal Price Analysis" xfId="18552"/>
    <cellStyle name="Normal 2 7 4 4" xfId="18553"/>
    <cellStyle name="Normal 2 7 4 4 2" xfId="18554"/>
    <cellStyle name="Normal 2 7 4 4 2 2" xfId="18555"/>
    <cellStyle name="Normal 2 7 4 4 2 2 2" xfId="18556"/>
    <cellStyle name="Normal 2 7 4 4 2 2 2 2" xfId="18557"/>
    <cellStyle name="Normal 2 7 4 4 2 2 3" xfId="18558"/>
    <cellStyle name="Normal 2 7 4 4 2 2_Deal Price Analysis" xfId="18559"/>
    <cellStyle name="Normal 2 7 4 4 2 3" xfId="18560"/>
    <cellStyle name="Normal 2 7 4 4 2 3 2" xfId="18561"/>
    <cellStyle name="Normal 2 7 4 4 2 3 2 2" xfId="18562"/>
    <cellStyle name="Normal 2 7 4 4 2 3 3" xfId="18563"/>
    <cellStyle name="Normal 2 7 4 4 2 3_Deal Price Analysis" xfId="18564"/>
    <cellStyle name="Normal 2 7 4 4 2 4" xfId="18565"/>
    <cellStyle name="Normal 2 7 4 4 2 4 2" xfId="18566"/>
    <cellStyle name="Normal 2 7 4 4 2 5" xfId="18567"/>
    <cellStyle name="Normal 2 7 4 4 2_Deal Price Analysis" xfId="18568"/>
    <cellStyle name="Normal 2 7 4 4 3" xfId="18569"/>
    <cellStyle name="Normal 2 7 4 4 3 2" xfId="18570"/>
    <cellStyle name="Normal 2 7 4 4 3 2 2" xfId="18571"/>
    <cellStyle name="Normal 2 7 4 4 3 3" xfId="18572"/>
    <cellStyle name="Normal 2 7 4 4 3_Deal Price Analysis" xfId="18573"/>
    <cellStyle name="Normal 2 7 4 4 4" xfId="18574"/>
    <cellStyle name="Normal 2 7 4 4 4 2" xfId="18575"/>
    <cellStyle name="Normal 2 7 4 4 4 2 2" xfId="18576"/>
    <cellStyle name="Normal 2 7 4 4 4 3" xfId="18577"/>
    <cellStyle name="Normal 2 7 4 4 4_Deal Price Analysis" xfId="18578"/>
    <cellStyle name="Normal 2 7 4 4 5" xfId="18579"/>
    <cellStyle name="Normal 2 7 4 4 5 2" xfId="18580"/>
    <cellStyle name="Normal 2 7 4 4 6" xfId="18581"/>
    <cellStyle name="Normal 2 7 4 4_Deal Price Analysis" xfId="18582"/>
    <cellStyle name="Normal 2 7 4 5" xfId="18583"/>
    <cellStyle name="Normal 2 7 4 5 2" xfId="18584"/>
    <cellStyle name="Normal 2 7 4 5 2 2" xfId="18585"/>
    <cellStyle name="Normal 2 7 4 5 2 2 2" xfId="18586"/>
    <cellStyle name="Normal 2 7 4 5 2 3" xfId="18587"/>
    <cellStyle name="Normal 2 7 4 5 2_Deal Price Analysis" xfId="18588"/>
    <cellStyle name="Normal 2 7 4 5 3" xfId="18589"/>
    <cellStyle name="Normal 2 7 4 5 3 2" xfId="18590"/>
    <cellStyle name="Normal 2 7 4 5 3 2 2" xfId="18591"/>
    <cellStyle name="Normal 2 7 4 5 3 3" xfId="18592"/>
    <cellStyle name="Normal 2 7 4 5 3_Deal Price Analysis" xfId="18593"/>
    <cellStyle name="Normal 2 7 4 5 4" xfId="18594"/>
    <cellStyle name="Normal 2 7 4 5 4 2" xfId="18595"/>
    <cellStyle name="Normal 2 7 4 5 5" xfId="18596"/>
    <cellStyle name="Normal 2 7 4 5_Deal Price Analysis" xfId="18597"/>
    <cellStyle name="Normal 2 7 4 6" xfId="18598"/>
    <cellStyle name="Normal 2 7 4 6 2" xfId="18599"/>
    <cellStyle name="Normal 2 7 4 6 2 2" xfId="18600"/>
    <cellStyle name="Normal 2 7 4 6 3" xfId="18601"/>
    <cellStyle name="Normal 2 7 4 6_Deal Price Analysis" xfId="18602"/>
    <cellStyle name="Normal 2 7 4 7" xfId="18603"/>
    <cellStyle name="Normal 2 7 4 7 2" xfId="18604"/>
    <cellStyle name="Normal 2 7 4 7 2 2" xfId="18605"/>
    <cellStyle name="Normal 2 7 4 7 3" xfId="18606"/>
    <cellStyle name="Normal 2 7 4 7_Deal Price Analysis" xfId="18607"/>
    <cellStyle name="Normal 2 7 4 8" xfId="18608"/>
    <cellStyle name="Normal 2 7 4 8 2" xfId="18609"/>
    <cellStyle name="Normal 2 7 4 9" xfId="18610"/>
    <cellStyle name="Normal 2 7 4_Deal Price Analysis" xfId="18611"/>
    <cellStyle name="Normal 2 7 5" xfId="18612"/>
    <cellStyle name="Normal 2 7 5 2" xfId="18613"/>
    <cellStyle name="Normal 2 7 5 2 2" xfId="18614"/>
    <cellStyle name="Normal 2 7 5 2 2 2" xfId="18615"/>
    <cellStyle name="Normal 2 7 5 2 2 2 2" xfId="18616"/>
    <cellStyle name="Normal 2 7 5 2 2 2 2 2" xfId="18617"/>
    <cellStyle name="Normal 2 7 5 2 2 2 2 2 2" xfId="18618"/>
    <cellStyle name="Normal 2 7 5 2 2 2 2 3" xfId="18619"/>
    <cellStyle name="Normal 2 7 5 2 2 2 2_Deal Price Analysis" xfId="18620"/>
    <cellStyle name="Normal 2 7 5 2 2 2 3" xfId="18621"/>
    <cellStyle name="Normal 2 7 5 2 2 2 3 2" xfId="18622"/>
    <cellStyle name="Normal 2 7 5 2 2 2 3 2 2" xfId="18623"/>
    <cellStyle name="Normal 2 7 5 2 2 2 3 3" xfId="18624"/>
    <cellStyle name="Normal 2 7 5 2 2 2 3_Deal Price Analysis" xfId="18625"/>
    <cellStyle name="Normal 2 7 5 2 2 2 4" xfId="18626"/>
    <cellStyle name="Normal 2 7 5 2 2 2 4 2" xfId="18627"/>
    <cellStyle name="Normal 2 7 5 2 2 2 5" xfId="18628"/>
    <cellStyle name="Normal 2 7 5 2 2 2_Deal Price Analysis" xfId="18629"/>
    <cellStyle name="Normal 2 7 5 2 2 3" xfId="18630"/>
    <cellStyle name="Normal 2 7 5 2 2 3 2" xfId="18631"/>
    <cellStyle name="Normal 2 7 5 2 2 3 2 2" xfId="18632"/>
    <cellStyle name="Normal 2 7 5 2 2 3 3" xfId="18633"/>
    <cellStyle name="Normal 2 7 5 2 2 3_Deal Price Analysis" xfId="18634"/>
    <cellStyle name="Normal 2 7 5 2 2 4" xfId="18635"/>
    <cellStyle name="Normal 2 7 5 2 2 4 2" xfId="18636"/>
    <cellStyle name="Normal 2 7 5 2 2 4 2 2" xfId="18637"/>
    <cellStyle name="Normal 2 7 5 2 2 4 3" xfId="18638"/>
    <cellStyle name="Normal 2 7 5 2 2 4_Deal Price Analysis" xfId="18639"/>
    <cellStyle name="Normal 2 7 5 2 2 5" xfId="18640"/>
    <cellStyle name="Normal 2 7 5 2 2 5 2" xfId="18641"/>
    <cellStyle name="Normal 2 7 5 2 2 6" xfId="18642"/>
    <cellStyle name="Normal 2 7 5 2 2_Deal Price Analysis" xfId="18643"/>
    <cellStyle name="Normal 2 7 5 2 3" xfId="18644"/>
    <cellStyle name="Normal 2 7 5 2 3 2" xfId="18645"/>
    <cellStyle name="Normal 2 7 5 2 3 2 2" xfId="18646"/>
    <cellStyle name="Normal 2 7 5 2 3 2 2 2" xfId="18647"/>
    <cellStyle name="Normal 2 7 5 2 3 2 2 2 2" xfId="18648"/>
    <cellStyle name="Normal 2 7 5 2 3 2 2 3" xfId="18649"/>
    <cellStyle name="Normal 2 7 5 2 3 2 2_Deal Price Analysis" xfId="18650"/>
    <cellStyle name="Normal 2 7 5 2 3 2 3" xfId="18651"/>
    <cellStyle name="Normal 2 7 5 2 3 2 3 2" xfId="18652"/>
    <cellStyle name="Normal 2 7 5 2 3 2 3 2 2" xfId="18653"/>
    <cellStyle name="Normal 2 7 5 2 3 2 3 3" xfId="18654"/>
    <cellStyle name="Normal 2 7 5 2 3 2 3_Deal Price Analysis" xfId="18655"/>
    <cellStyle name="Normal 2 7 5 2 3 2 4" xfId="18656"/>
    <cellStyle name="Normal 2 7 5 2 3 2 4 2" xfId="18657"/>
    <cellStyle name="Normal 2 7 5 2 3 2 5" xfId="18658"/>
    <cellStyle name="Normal 2 7 5 2 3 2_Deal Price Analysis" xfId="18659"/>
    <cellStyle name="Normal 2 7 5 2 3 3" xfId="18660"/>
    <cellStyle name="Normal 2 7 5 2 3 3 2" xfId="18661"/>
    <cellStyle name="Normal 2 7 5 2 3 3 2 2" xfId="18662"/>
    <cellStyle name="Normal 2 7 5 2 3 3 3" xfId="18663"/>
    <cellStyle name="Normal 2 7 5 2 3 3_Deal Price Analysis" xfId="18664"/>
    <cellStyle name="Normal 2 7 5 2 3 4" xfId="18665"/>
    <cellStyle name="Normal 2 7 5 2 3 4 2" xfId="18666"/>
    <cellStyle name="Normal 2 7 5 2 3 4 2 2" xfId="18667"/>
    <cellStyle name="Normal 2 7 5 2 3 4 3" xfId="18668"/>
    <cellStyle name="Normal 2 7 5 2 3 4_Deal Price Analysis" xfId="18669"/>
    <cellStyle name="Normal 2 7 5 2 3 5" xfId="18670"/>
    <cellStyle name="Normal 2 7 5 2 3 5 2" xfId="18671"/>
    <cellStyle name="Normal 2 7 5 2 3 6" xfId="18672"/>
    <cellStyle name="Normal 2 7 5 2 3_Deal Price Analysis" xfId="18673"/>
    <cellStyle name="Normal 2 7 5 2 4" xfId="18674"/>
    <cellStyle name="Normal 2 7 5 2 4 2" xfId="18675"/>
    <cellStyle name="Normal 2 7 5 2 4 2 2" xfId="18676"/>
    <cellStyle name="Normal 2 7 5 2 4 2 2 2" xfId="18677"/>
    <cellStyle name="Normal 2 7 5 2 4 2 3" xfId="18678"/>
    <cellStyle name="Normal 2 7 5 2 4 2_Deal Price Analysis" xfId="18679"/>
    <cellStyle name="Normal 2 7 5 2 4 3" xfId="18680"/>
    <cellStyle name="Normal 2 7 5 2 4 3 2" xfId="18681"/>
    <cellStyle name="Normal 2 7 5 2 4 3 2 2" xfId="18682"/>
    <cellStyle name="Normal 2 7 5 2 4 3 3" xfId="18683"/>
    <cellStyle name="Normal 2 7 5 2 4 3_Deal Price Analysis" xfId="18684"/>
    <cellStyle name="Normal 2 7 5 2 4 4" xfId="18685"/>
    <cellStyle name="Normal 2 7 5 2 4 4 2" xfId="18686"/>
    <cellStyle name="Normal 2 7 5 2 4 5" xfId="18687"/>
    <cellStyle name="Normal 2 7 5 2 4_Deal Price Analysis" xfId="18688"/>
    <cellStyle name="Normal 2 7 5 2 5" xfId="18689"/>
    <cellStyle name="Normal 2 7 5 2 5 2" xfId="18690"/>
    <cellStyle name="Normal 2 7 5 2 5 2 2" xfId="18691"/>
    <cellStyle name="Normal 2 7 5 2 5 3" xfId="18692"/>
    <cellStyle name="Normal 2 7 5 2 5_Deal Price Analysis" xfId="18693"/>
    <cellStyle name="Normal 2 7 5 2 6" xfId="18694"/>
    <cellStyle name="Normal 2 7 5 2 6 2" xfId="18695"/>
    <cellStyle name="Normal 2 7 5 2 6 2 2" xfId="18696"/>
    <cellStyle name="Normal 2 7 5 2 6 3" xfId="18697"/>
    <cellStyle name="Normal 2 7 5 2 6_Deal Price Analysis" xfId="18698"/>
    <cellStyle name="Normal 2 7 5 2 7" xfId="18699"/>
    <cellStyle name="Normal 2 7 5 2 7 2" xfId="18700"/>
    <cellStyle name="Normal 2 7 5 2 8" xfId="18701"/>
    <cellStyle name="Normal 2 7 5 2_Deal Price Analysis" xfId="18702"/>
    <cellStyle name="Normal 2 7 5 3" xfId="18703"/>
    <cellStyle name="Normal 2 7 5 3 2" xfId="18704"/>
    <cellStyle name="Normal 2 7 5 3 2 2" xfId="18705"/>
    <cellStyle name="Normal 2 7 5 3 2 2 2" xfId="18706"/>
    <cellStyle name="Normal 2 7 5 3 2 2 2 2" xfId="18707"/>
    <cellStyle name="Normal 2 7 5 3 2 2 3" xfId="18708"/>
    <cellStyle name="Normal 2 7 5 3 2 2_Deal Price Analysis" xfId="18709"/>
    <cellStyle name="Normal 2 7 5 3 2 3" xfId="18710"/>
    <cellStyle name="Normal 2 7 5 3 2 3 2" xfId="18711"/>
    <cellStyle name="Normal 2 7 5 3 2 3 2 2" xfId="18712"/>
    <cellStyle name="Normal 2 7 5 3 2 3 3" xfId="18713"/>
    <cellStyle name="Normal 2 7 5 3 2 3_Deal Price Analysis" xfId="18714"/>
    <cellStyle name="Normal 2 7 5 3 2 4" xfId="18715"/>
    <cellStyle name="Normal 2 7 5 3 2 4 2" xfId="18716"/>
    <cellStyle name="Normal 2 7 5 3 2 5" xfId="18717"/>
    <cellStyle name="Normal 2 7 5 3 2_Deal Price Analysis" xfId="18718"/>
    <cellStyle name="Normal 2 7 5 3 3" xfId="18719"/>
    <cellStyle name="Normal 2 7 5 3 3 2" xfId="18720"/>
    <cellStyle name="Normal 2 7 5 3 3 2 2" xfId="18721"/>
    <cellStyle name="Normal 2 7 5 3 3 3" xfId="18722"/>
    <cellStyle name="Normal 2 7 5 3 3_Deal Price Analysis" xfId="18723"/>
    <cellStyle name="Normal 2 7 5 3 4" xfId="18724"/>
    <cellStyle name="Normal 2 7 5 3 4 2" xfId="18725"/>
    <cellStyle name="Normal 2 7 5 3 4 2 2" xfId="18726"/>
    <cellStyle name="Normal 2 7 5 3 4 3" xfId="18727"/>
    <cellStyle name="Normal 2 7 5 3 4_Deal Price Analysis" xfId="18728"/>
    <cellStyle name="Normal 2 7 5 3 5" xfId="18729"/>
    <cellStyle name="Normal 2 7 5 3 5 2" xfId="18730"/>
    <cellStyle name="Normal 2 7 5 3 6" xfId="18731"/>
    <cellStyle name="Normal 2 7 5 3_Deal Price Analysis" xfId="18732"/>
    <cellStyle name="Normal 2 7 5 4" xfId="18733"/>
    <cellStyle name="Normal 2 7 5 4 2" xfId="18734"/>
    <cellStyle name="Normal 2 7 5 4 2 2" xfId="18735"/>
    <cellStyle name="Normal 2 7 5 4 2 2 2" xfId="18736"/>
    <cellStyle name="Normal 2 7 5 4 2 2 2 2" xfId="18737"/>
    <cellStyle name="Normal 2 7 5 4 2 2 3" xfId="18738"/>
    <cellStyle name="Normal 2 7 5 4 2 2_Deal Price Analysis" xfId="18739"/>
    <cellStyle name="Normal 2 7 5 4 2 3" xfId="18740"/>
    <cellStyle name="Normal 2 7 5 4 2 3 2" xfId="18741"/>
    <cellStyle name="Normal 2 7 5 4 2 3 2 2" xfId="18742"/>
    <cellStyle name="Normal 2 7 5 4 2 3 3" xfId="18743"/>
    <cellStyle name="Normal 2 7 5 4 2 3_Deal Price Analysis" xfId="18744"/>
    <cellStyle name="Normal 2 7 5 4 2 4" xfId="18745"/>
    <cellStyle name="Normal 2 7 5 4 2 4 2" xfId="18746"/>
    <cellStyle name="Normal 2 7 5 4 2 5" xfId="18747"/>
    <cellStyle name="Normal 2 7 5 4 2_Deal Price Analysis" xfId="18748"/>
    <cellStyle name="Normal 2 7 5 4 3" xfId="18749"/>
    <cellStyle name="Normal 2 7 5 4 3 2" xfId="18750"/>
    <cellStyle name="Normal 2 7 5 4 3 2 2" xfId="18751"/>
    <cellStyle name="Normal 2 7 5 4 3 3" xfId="18752"/>
    <cellStyle name="Normal 2 7 5 4 3_Deal Price Analysis" xfId="18753"/>
    <cellStyle name="Normal 2 7 5 4 4" xfId="18754"/>
    <cellStyle name="Normal 2 7 5 4 4 2" xfId="18755"/>
    <cellStyle name="Normal 2 7 5 4 4 2 2" xfId="18756"/>
    <cellStyle name="Normal 2 7 5 4 4 3" xfId="18757"/>
    <cellStyle name="Normal 2 7 5 4 4_Deal Price Analysis" xfId="18758"/>
    <cellStyle name="Normal 2 7 5 4 5" xfId="18759"/>
    <cellStyle name="Normal 2 7 5 4 5 2" xfId="18760"/>
    <cellStyle name="Normal 2 7 5 4 6" xfId="18761"/>
    <cellStyle name="Normal 2 7 5 4_Deal Price Analysis" xfId="18762"/>
    <cellStyle name="Normal 2 7 5 5" xfId="18763"/>
    <cellStyle name="Normal 2 7 5 5 2" xfId="18764"/>
    <cellStyle name="Normal 2 7 5 5 2 2" xfId="18765"/>
    <cellStyle name="Normal 2 7 5 5 2 2 2" xfId="18766"/>
    <cellStyle name="Normal 2 7 5 5 2 3" xfId="18767"/>
    <cellStyle name="Normal 2 7 5 5 2_Deal Price Analysis" xfId="18768"/>
    <cellStyle name="Normal 2 7 5 5 3" xfId="18769"/>
    <cellStyle name="Normal 2 7 5 5 3 2" xfId="18770"/>
    <cellStyle name="Normal 2 7 5 5 3 2 2" xfId="18771"/>
    <cellStyle name="Normal 2 7 5 5 3 3" xfId="18772"/>
    <cellStyle name="Normal 2 7 5 5 3_Deal Price Analysis" xfId="18773"/>
    <cellStyle name="Normal 2 7 5 5 4" xfId="18774"/>
    <cellStyle name="Normal 2 7 5 5 4 2" xfId="18775"/>
    <cellStyle name="Normal 2 7 5 5 5" xfId="18776"/>
    <cellStyle name="Normal 2 7 5 5_Deal Price Analysis" xfId="18777"/>
    <cellStyle name="Normal 2 7 5 6" xfId="18778"/>
    <cellStyle name="Normal 2 7 5 6 2" xfId="18779"/>
    <cellStyle name="Normal 2 7 5 6 2 2" xfId="18780"/>
    <cellStyle name="Normal 2 7 5 6 3" xfId="18781"/>
    <cellStyle name="Normal 2 7 5 6_Deal Price Analysis" xfId="18782"/>
    <cellStyle name="Normal 2 7 5 7" xfId="18783"/>
    <cellStyle name="Normal 2 7 5 7 2" xfId="18784"/>
    <cellStyle name="Normal 2 7 5 7 2 2" xfId="18785"/>
    <cellStyle name="Normal 2 7 5 7 3" xfId="18786"/>
    <cellStyle name="Normal 2 7 5 7_Deal Price Analysis" xfId="18787"/>
    <cellStyle name="Normal 2 7 5 8" xfId="18788"/>
    <cellStyle name="Normal 2 7 5 8 2" xfId="18789"/>
    <cellStyle name="Normal 2 7 5 9" xfId="18790"/>
    <cellStyle name="Normal 2 7 5_Deal Price Analysis" xfId="18791"/>
    <cellStyle name="Normal 2 7 6" xfId="18792"/>
    <cellStyle name="Normal 2 7 6 2" xfId="18793"/>
    <cellStyle name="Normal 2 7 6 2 2" xfId="18794"/>
    <cellStyle name="Normal 2 7 6 2 2 2" xfId="18795"/>
    <cellStyle name="Normal 2 7 6 2 2 2 2" xfId="18796"/>
    <cellStyle name="Normal 2 7 6 2 2 2 2 2" xfId="18797"/>
    <cellStyle name="Normal 2 7 6 2 2 2 2 2 2" xfId="18798"/>
    <cellStyle name="Normal 2 7 6 2 2 2 2 3" xfId="18799"/>
    <cellStyle name="Normal 2 7 6 2 2 2 2_Deal Price Analysis" xfId="18800"/>
    <cellStyle name="Normal 2 7 6 2 2 2 3" xfId="18801"/>
    <cellStyle name="Normal 2 7 6 2 2 2 3 2" xfId="18802"/>
    <cellStyle name="Normal 2 7 6 2 2 2 3 2 2" xfId="18803"/>
    <cellStyle name="Normal 2 7 6 2 2 2 3 3" xfId="18804"/>
    <cellStyle name="Normal 2 7 6 2 2 2 3_Deal Price Analysis" xfId="18805"/>
    <cellStyle name="Normal 2 7 6 2 2 2 4" xfId="18806"/>
    <cellStyle name="Normal 2 7 6 2 2 2 4 2" xfId="18807"/>
    <cellStyle name="Normal 2 7 6 2 2 2 5" xfId="18808"/>
    <cellStyle name="Normal 2 7 6 2 2 2_Deal Price Analysis" xfId="18809"/>
    <cellStyle name="Normal 2 7 6 2 2 3" xfId="18810"/>
    <cellStyle name="Normal 2 7 6 2 2 3 2" xfId="18811"/>
    <cellStyle name="Normal 2 7 6 2 2 3 2 2" xfId="18812"/>
    <cellStyle name="Normal 2 7 6 2 2 3 3" xfId="18813"/>
    <cellStyle name="Normal 2 7 6 2 2 3_Deal Price Analysis" xfId="18814"/>
    <cellStyle name="Normal 2 7 6 2 2 4" xfId="18815"/>
    <cellStyle name="Normal 2 7 6 2 2 4 2" xfId="18816"/>
    <cellStyle name="Normal 2 7 6 2 2 4 2 2" xfId="18817"/>
    <cellStyle name="Normal 2 7 6 2 2 4 3" xfId="18818"/>
    <cellStyle name="Normal 2 7 6 2 2 4_Deal Price Analysis" xfId="18819"/>
    <cellStyle name="Normal 2 7 6 2 2 5" xfId="18820"/>
    <cellStyle name="Normal 2 7 6 2 2 5 2" xfId="18821"/>
    <cellStyle name="Normal 2 7 6 2 2 6" xfId="18822"/>
    <cellStyle name="Normal 2 7 6 2 2_Deal Price Analysis" xfId="18823"/>
    <cellStyle name="Normal 2 7 6 2 3" xfId="18824"/>
    <cellStyle name="Normal 2 7 6 2 3 2" xfId="18825"/>
    <cellStyle name="Normal 2 7 6 2 3 2 2" xfId="18826"/>
    <cellStyle name="Normal 2 7 6 2 3 2 2 2" xfId="18827"/>
    <cellStyle name="Normal 2 7 6 2 3 2 2 2 2" xfId="18828"/>
    <cellStyle name="Normal 2 7 6 2 3 2 2 3" xfId="18829"/>
    <cellStyle name="Normal 2 7 6 2 3 2 2_Deal Price Analysis" xfId="18830"/>
    <cellStyle name="Normal 2 7 6 2 3 2 3" xfId="18831"/>
    <cellStyle name="Normal 2 7 6 2 3 2 3 2" xfId="18832"/>
    <cellStyle name="Normal 2 7 6 2 3 2 3 2 2" xfId="18833"/>
    <cellStyle name="Normal 2 7 6 2 3 2 3 3" xfId="18834"/>
    <cellStyle name="Normal 2 7 6 2 3 2 3_Deal Price Analysis" xfId="18835"/>
    <cellStyle name="Normal 2 7 6 2 3 2 4" xfId="18836"/>
    <cellStyle name="Normal 2 7 6 2 3 2 4 2" xfId="18837"/>
    <cellStyle name="Normal 2 7 6 2 3 2 5" xfId="18838"/>
    <cellStyle name="Normal 2 7 6 2 3 2_Deal Price Analysis" xfId="18839"/>
    <cellStyle name="Normal 2 7 6 2 3 3" xfId="18840"/>
    <cellStyle name="Normal 2 7 6 2 3 3 2" xfId="18841"/>
    <cellStyle name="Normal 2 7 6 2 3 3 2 2" xfId="18842"/>
    <cellStyle name="Normal 2 7 6 2 3 3 3" xfId="18843"/>
    <cellStyle name="Normal 2 7 6 2 3 3_Deal Price Analysis" xfId="18844"/>
    <cellStyle name="Normal 2 7 6 2 3 4" xfId="18845"/>
    <cellStyle name="Normal 2 7 6 2 3 4 2" xfId="18846"/>
    <cellStyle name="Normal 2 7 6 2 3 4 2 2" xfId="18847"/>
    <cellStyle name="Normal 2 7 6 2 3 4 3" xfId="18848"/>
    <cellStyle name="Normal 2 7 6 2 3 4_Deal Price Analysis" xfId="18849"/>
    <cellStyle name="Normal 2 7 6 2 3 5" xfId="18850"/>
    <cellStyle name="Normal 2 7 6 2 3 5 2" xfId="18851"/>
    <cellStyle name="Normal 2 7 6 2 3 6" xfId="18852"/>
    <cellStyle name="Normal 2 7 6 2 3_Deal Price Analysis" xfId="18853"/>
    <cellStyle name="Normal 2 7 6 2 4" xfId="18854"/>
    <cellStyle name="Normal 2 7 6 2 4 2" xfId="18855"/>
    <cellStyle name="Normal 2 7 6 2 4 2 2" xfId="18856"/>
    <cellStyle name="Normal 2 7 6 2 4 2 2 2" xfId="18857"/>
    <cellStyle name="Normal 2 7 6 2 4 2 3" xfId="18858"/>
    <cellStyle name="Normal 2 7 6 2 4 2_Deal Price Analysis" xfId="18859"/>
    <cellStyle name="Normal 2 7 6 2 4 3" xfId="18860"/>
    <cellStyle name="Normal 2 7 6 2 4 3 2" xfId="18861"/>
    <cellStyle name="Normal 2 7 6 2 4 3 2 2" xfId="18862"/>
    <cellStyle name="Normal 2 7 6 2 4 3 3" xfId="18863"/>
    <cellStyle name="Normal 2 7 6 2 4 3_Deal Price Analysis" xfId="18864"/>
    <cellStyle name="Normal 2 7 6 2 4 4" xfId="18865"/>
    <cellStyle name="Normal 2 7 6 2 4 4 2" xfId="18866"/>
    <cellStyle name="Normal 2 7 6 2 4 5" xfId="18867"/>
    <cellStyle name="Normal 2 7 6 2 4_Deal Price Analysis" xfId="18868"/>
    <cellStyle name="Normal 2 7 6 2 5" xfId="18869"/>
    <cellStyle name="Normal 2 7 6 2 5 2" xfId="18870"/>
    <cellStyle name="Normal 2 7 6 2 5 2 2" xfId="18871"/>
    <cellStyle name="Normal 2 7 6 2 5 3" xfId="18872"/>
    <cellStyle name="Normal 2 7 6 2 5_Deal Price Analysis" xfId="18873"/>
    <cellStyle name="Normal 2 7 6 2 6" xfId="18874"/>
    <cellStyle name="Normal 2 7 6 2 6 2" xfId="18875"/>
    <cellStyle name="Normal 2 7 6 2 6 2 2" xfId="18876"/>
    <cellStyle name="Normal 2 7 6 2 6 3" xfId="18877"/>
    <cellStyle name="Normal 2 7 6 2 6_Deal Price Analysis" xfId="18878"/>
    <cellStyle name="Normal 2 7 6 2 7" xfId="18879"/>
    <cellStyle name="Normal 2 7 6 2 7 2" xfId="18880"/>
    <cellStyle name="Normal 2 7 6 2 8" xfId="18881"/>
    <cellStyle name="Normal 2 7 6 2_Deal Price Analysis" xfId="18882"/>
    <cellStyle name="Normal 2 7 6 3" xfId="18883"/>
    <cellStyle name="Normal 2 7 6 3 2" xfId="18884"/>
    <cellStyle name="Normal 2 7 6 3 2 2" xfId="18885"/>
    <cellStyle name="Normal 2 7 6 3 2 2 2" xfId="18886"/>
    <cellStyle name="Normal 2 7 6 3 2 2 2 2" xfId="18887"/>
    <cellStyle name="Normal 2 7 6 3 2 2 3" xfId="18888"/>
    <cellStyle name="Normal 2 7 6 3 2 2_Deal Price Analysis" xfId="18889"/>
    <cellStyle name="Normal 2 7 6 3 2 3" xfId="18890"/>
    <cellStyle name="Normal 2 7 6 3 2 3 2" xfId="18891"/>
    <cellStyle name="Normal 2 7 6 3 2 3 2 2" xfId="18892"/>
    <cellStyle name="Normal 2 7 6 3 2 3 3" xfId="18893"/>
    <cellStyle name="Normal 2 7 6 3 2 3_Deal Price Analysis" xfId="18894"/>
    <cellStyle name="Normal 2 7 6 3 2 4" xfId="18895"/>
    <cellStyle name="Normal 2 7 6 3 2 4 2" xfId="18896"/>
    <cellStyle name="Normal 2 7 6 3 2 5" xfId="18897"/>
    <cellStyle name="Normal 2 7 6 3 2_Deal Price Analysis" xfId="18898"/>
    <cellStyle name="Normal 2 7 6 3 3" xfId="18899"/>
    <cellStyle name="Normal 2 7 6 3 3 2" xfId="18900"/>
    <cellStyle name="Normal 2 7 6 3 3 2 2" xfId="18901"/>
    <cellStyle name="Normal 2 7 6 3 3 3" xfId="18902"/>
    <cellStyle name="Normal 2 7 6 3 3_Deal Price Analysis" xfId="18903"/>
    <cellStyle name="Normal 2 7 6 3 4" xfId="18904"/>
    <cellStyle name="Normal 2 7 6 3 4 2" xfId="18905"/>
    <cellStyle name="Normal 2 7 6 3 4 2 2" xfId="18906"/>
    <cellStyle name="Normal 2 7 6 3 4 3" xfId="18907"/>
    <cellStyle name="Normal 2 7 6 3 4_Deal Price Analysis" xfId="18908"/>
    <cellStyle name="Normal 2 7 6 3 5" xfId="18909"/>
    <cellStyle name="Normal 2 7 6 3 5 2" xfId="18910"/>
    <cellStyle name="Normal 2 7 6 3 6" xfId="18911"/>
    <cellStyle name="Normal 2 7 6 3_Deal Price Analysis" xfId="18912"/>
    <cellStyle name="Normal 2 7 6 4" xfId="18913"/>
    <cellStyle name="Normal 2 7 6 4 2" xfId="18914"/>
    <cellStyle name="Normal 2 7 6 4 2 2" xfId="18915"/>
    <cellStyle name="Normal 2 7 6 4 2 2 2" xfId="18916"/>
    <cellStyle name="Normal 2 7 6 4 2 2 2 2" xfId="18917"/>
    <cellStyle name="Normal 2 7 6 4 2 2 3" xfId="18918"/>
    <cellStyle name="Normal 2 7 6 4 2 2_Deal Price Analysis" xfId="18919"/>
    <cellStyle name="Normal 2 7 6 4 2 3" xfId="18920"/>
    <cellStyle name="Normal 2 7 6 4 2 3 2" xfId="18921"/>
    <cellStyle name="Normal 2 7 6 4 2 3 2 2" xfId="18922"/>
    <cellStyle name="Normal 2 7 6 4 2 3 3" xfId="18923"/>
    <cellStyle name="Normal 2 7 6 4 2 3_Deal Price Analysis" xfId="18924"/>
    <cellStyle name="Normal 2 7 6 4 2 4" xfId="18925"/>
    <cellStyle name="Normal 2 7 6 4 2 4 2" xfId="18926"/>
    <cellStyle name="Normal 2 7 6 4 2 5" xfId="18927"/>
    <cellStyle name="Normal 2 7 6 4 2_Deal Price Analysis" xfId="18928"/>
    <cellStyle name="Normal 2 7 6 4 3" xfId="18929"/>
    <cellStyle name="Normal 2 7 6 4 3 2" xfId="18930"/>
    <cellStyle name="Normal 2 7 6 4 3 2 2" xfId="18931"/>
    <cellStyle name="Normal 2 7 6 4 3 3" xfId="18932"/>
    <cellStyle name="Normal 2 7 6 4 3_Deal Price Analysis" xfId="18933"/>
    <cellStyle name="Normal 2 7 6 4 4" xfId="18934"/>
    <cellStyle name="Normal 2 7 6 4 4 2" xfId="18935"/>
    <cellStyle name="Normal 2 7 6 4 4 2 2" xfId="18936"/>
    <cellStyle name="Normal 2 7 6 4 4 3" xfId="18937"/>
    <cellStyle name="Normal 2 7 6 4 4_Deal Price Analysis" xfId="18938"/>
    <cellStyle name="Normal 2 7 6 4 5" xfId="18939"/>
    <cellStyle name="Normal 2 7 6 4 5 2" xfId="18940"/>
    <cellStyle name="Normal 2 7 6 4 6" xfId="18941"/>
    <cellStyle name="Normal 2 7 6 4_Deal Price Analysis" xfId="18942"/>
    <cellStyle name="Normal 2 7 6 5" xfId="18943"/>
    <cellStyle name="Normal 2 7 6 5 2" xfId="18944"/>
    <cellStyle name="Normal 2 7 6 5 2 2" xfId="18945"/>
    <cellStyle name="Normal 2 7 6 5 2 2 2" xfId="18946"/>
    <cellStyle name="Normal 2 7 6 5 2 3" xfId="18947"/>
    <cellStyle name="Normal 2 7 6 5 2_Deal Price Analysis" xfId="18948"/>
    <cellStyle name="Normal 2 7 6 5 3" xfId="18949"/>
    <cellStyle name="Normal 2 7 6 5 3 2" xfId="18950"/>
    <cellStyle name="Normal 2 7 6 5 3 2 2" xfId="18951"/>
    <cellStyle name="Normal 2 7 6 5 3 3" xfId="18952"/>
    <cellStyle name="Normal 2 7 6 5 3_Deal Price Analysis" xfId="18953"/>
    <cellStyle name="Normal 2 7 6 5 4" xfId="18954"/>
    <cellStyle name="Normal 2 7 6 5 4 2" xfId="18955"/>
    <cellStyle name="Normal 2 7 6 5 5" xfId="18956"/>
    <cellStyle name="Normal 2 7 6 5_Deal Price Analysis" xfId="18957"/>
    <cellStyle name="Normal 2 7 6 6" xfId="18958"/>
    <cellStyle name="Normal 2 7 6 6 2" xfId="18959"/>
    <cellStyle name="Normal 2 7 6 6 2 2" xfId="18960"/>
    <cellStyle name="Normal 2 7 6 6 3" xfId="18961"/>
    <cellStyle name="Normal 2 7 6 6_Deal Price Analysis" xfId="18962"/>
    <cellStyle name="Normal 2 7 6 7" xfId="18963"/>
    <cellStyle name="Normal 2 7 6 7 2" xfId="18964"/>
    <cellStyle name="Normal 2 7 6 7 2 2" xfId="18965"/>
    <cellStyle name="Normal 2 7 6 7 3" xfId="18966"/>
    <cellStyle name="Normal 2 7 6 7_Deal Price Analysis" xfId="18967"/>
    <cellStyle name="Normal 2 7 6 8" xfId="18968"/>
    <cellStyle name="Normal 2 7 6 8 2" xfId="18969"/>
    <cellStyle name="Normal 2 7 6 9" xfId="18970"/>
    <cellStyle name="Normal 2 7 6_Deal Price Analysis" xfId="18971"/>
    <cellStyle name="Normal 2 7 7" xfId="18972"/>
    <cellStyle name="Normal 2 7 7 2" xfId="18973"/>
    <cellStyle name="Normal 2 7 7 2 2" xfId="18974"/>
    <cellStyle name="Normal 2 7 7 2 2 2" xfId="18975"/>
    <cellStyle name="Normal 2 7 7 2 2 2 2" xfId="18976"/>
    <cellStyle name="Normal 2 7 7 2 2 2 2 2" xfId="18977"/>
    <cellStyle name="Normal 2 7 7 2 2 2 3" xfId="18978"/>
    <cellStyle name="Normal 2 7 7 2 2 2_Deal Price Analysis" xfId="18979"/>
    <cellStyle name="Normal 2 7 7 2 2 3" xfId="18980"/>
    <cellStyle name="Normal 2 7 7 2 2 3 2" xfId="18981"/>
    <cellStyle name="Normal 2 7 7 2 2 3 2 2" xfId="18982"/>
    <cellStyle name="Normal 2 7 7 2 2 3 3" xfId="18983"/>
    <cellStyle name="Normal 2 7 7 2 2 3_Deal Price Analysis" xfId="18984"/>
    <cellStyle name="Normal 2 7 7 2 2 4" xfId="18985"/>
    <cellStyle name="Normal 2 7 7 2 2 4 2" xfId="18986"/>
    <cellStyle name="Normal 2 7 7 2 2 5" xfId="18987"/>
    <cellStyle name="Normal 2 7 7 2 2_Deal Price Analysis" xfId="18988"/>
    <cellStyle name="Normal 2 7 7 2 3" xfId="18989"/>
    <cellStyle name="Normal 2 7 7 2 3 2" xfId="18990"/>
    <cellStyle name="Normal 2 7 7 2 3 2 2" xfId="18991"/>
    <cellStyle name="Normal 2 7 7 2 3 3" xfId="18992"/>
    <cellStyle name="Normal 2 7 7 2 3_Deal Price Analysis" xfId="18993"/>
    <cellStyle name="Normal 2 7 7 2 4" xfId="18994"/>
    <cellStyle name="Normal 2 7 7 2 4 2" xfId="18995"/>
    <cellStyle name="Normal 2 7 7 2 4 2 2" xfId="18996"/>
    <cellStyle name="Normal 2 7 7 2 4 3" xfId="18997"/>
    <cellStyle name="Normal 2 7 7 2 4_Deal Price Analysis" xfId="18998"/>
    <cellStyle name="Normal 2 7 7 2 5" xfId="18999"/>
    <cellStyle name="Normal 2 7 7 2 5 2" xfId="19000"/>
    <cellStyle name="Normal 2 7 7 2 6" xfId="19001"/>
    <cellStyle name="Normal 2 7 7 2_Deal Price Analysis" xfId="19002"/>
    <cellStyle name="Normal 2 7 7 3" xfId="19003"/>
    <cellStyle name="Normal 2 7 7 3 2" xfId="19004"/>
    <cellStyle name="Normal 2 7 7 3 2 2" xfId="19005"/>
    <cellStyle name="Normal 2 7 7 3 2 2 2" xfId="19006"/>
    <cellStyle name="Normal 2 7 7 3 2 2 2 2" xfId="19007"/>
    <cellStyle name="Normal 2 7 7 3 2 2 3" xfId="19008"/>
    <cellStyle name="Normal 2 7 7 3 2 2_Deal Price Analysis" xfId="19009"/>
    <cellStyle name="Normal 2 7 7 3 2 3" xfId="19010"/>
    <cellStyle name="Normal 2 7 7 3 2 3 2" xfId="19011"/>
    <cellStyle name="Normal 2 7 7 3 2 3 2 2" xfId="19012"/>
    <cellStyle name="Normal 2 7 7 3 2 3 3" xfId="19013"/>
    <cellStyle name="Normal 2 7 7 3 2 3_Deal Price Analysis" xfId="19014"/>
    <cellStyle name="Normal 2 7 7 3 2 4" xfId="19015"/>
    <cellStyle name="Normal 2 7 7 3 2 4 2" xfId="19016"/>
    <cellStyle name="Normal 2 7 7 3 2 5" xfId="19017"/>
    <cellStyle name="Normal 2 7 7 3 2_Deal Price Analysis" xfId="19018"/>
    <cellStyle name="Normal 2 7 7 3 3" xfId="19019"/>
    <cellStyle name="Normal 2 7 7 3 3 2" xfId="19020"/>
    <cellStyle name="Normal 2 7 7 3 3 2 2" xfId="19021"/>
    <cellStyle name="Normal 2 7 7 3 3 3" xfId="19022"/>
    <cellStyle name="Normal 2 7 7 3 3_Deal Price Analysis" xfId="19023"/>
    <cellStyle name="Normal 2 7 7 3 4" xfId="19024"/>
    <cellStyle name="Normal 2 7 7 3 4 2" xfId="19025"/>
    <cellStyle name="Normal 2 7 7 3 4 2 2" xfId="19026"/>
    <cellStyle name="Normal 2 7 7 3 4 3" xfId="19027"/>
    <cellStyle name="Normal 2 7 7 3 4_Deal Price Analysis" xfId="19028"/>
    <cellStyle name="Normal 2 7 7 3 5" xfId="19029"/>
    <cellStyle name="Normal 2 7 7 3 5 2" xfId="19030"/>
    <cellStyle name="Normal 2 7 7 3 6" xfId="19031"/>
    <cellStyle name="Normal 2 7 7 3_Deal Price Analysis" xfId="19032"/>
    <cellStyle name="Normal 2 7 7 4" xfId="19033"/>
    <cellStyle name="Normal 2 7 7 4 2" xfId="19034"/>
    <cellStyle name="Normal 2 7 7 4 2 2" xfId="19035"/>
    <cellStyle name="Normal 2 7 7 4 2 2 2" xfId="19036"/>
    <cellStyle name="Normal 2 7 7 4 2 3" xfId="19037"/>
    <cellStyle name="Normal 2 7 7 4 2_Deal Price Analysis" xfId="19038"/>
    <cellStyle name="Normal 2 7 7 4 3" xfId="19039"/>
    <cellStyle name="Normal 2 7 7 4 3 2" xfId="19040"/>
    <cellStyle name="Normal 2 7 7 4 3 2 2" xfId="19041"/>
    <cellStyle name="Normal 2 7 7 4 3 3" xfId="19042"/>
    <cellStyle name="Normal 2 7 7 4 3_Deal Price Analysis" xfId="19043"/>
    <cellStyle name="Normal 2 7 7 4 4" xfId="19044"/>
    <cellStyle name="Normal 2 7 7 4 4 2" xfId="19045"/>
    <cellStyle name="Normal 2 7 7 4 5" xfId="19046"/>
    <cellStyle name="Normal 2 7 7 4_Deal Price Analysis" xfId="19047"/>
    <cellStyle name="Normal 2 7 7 5" xfId="19048"/>
    <cellStyle name="Normal 2 7 7 5 2" xfId="19049"/>
    <cellStyle name="Normal 2 7 7 5 2 2" xfId="19050"/>
    <cellStyle name="Normal 2 7 7 5 3" xfId="19051"/>
    <cellStyle name="Normal 2 7 7 5_Deal Price Analysis" xfId="19052"/>
    <cellStyle name="Normal 2 7 7 6" xfId="19053"/>
    <cellStyle name="Normal 2 7 7 6 2" xfId="19054"/>
    <cellStyle name="Normal 2 7 7 6 2 2" xfId="19055"/>
    <cellStyle name="Normal 2 7 7 6 3" xfId="19056"/>
    <cellStyle name="Normal 2 7 7 6_Deal Price Analysis" xfId="19057"/>
    <cellStyle name="Normal 2 7 7 7" xfId="19058"/>
    <cellStyle name="Normal 2 7 7 7 2" xfId="19059"/>
    <cellStyle name="Normal 2 7 7 8" xfId="19060"/>
    <cellStyle name="Normal 2 7 7_Deal Price Analysis" xfId="19061"/>
    <cellStyle name="Normal 2 7 8" xfId="19062"/>
    <cellStyle name="Normal 2 7 8 2" xfId="19063"/>
    <cellStyle name="Normal 2 7 8 2 2" xfId="19064"/>
    <cellStyle name="Normal 2 7 8 2 2 2" xfId="19065"/>
    <cellStyle name="Normal 2 7 8 2 2 2 2" xfId="19066"/>
    <cellStyle name="Normal 2 7 8 2 2 2 2 2" xfId="19067"/>
    <cellStyle name="Normal 2 7 8 2 2 2 3" xfId="19068"/>
    <cellStyle name="Normal 2 7 8 2 2 2_Deal Price Analysis" xfId="19069"/>
    <cellStyle name="Normal 2 7 8 2 2 3" xfId="19070"/>
    <cellStyle name="Normal 2 7 8 2 2 3 2" xfId="19071"/>
    <cellStyle name="Normal 2 7 8 2 2 3 2 2" xfId="19072"/>
    <cellStyle name="Normal 2 7 8 2 2 3 3" xfId="19073"/>
    <cellStyle name="Normal 2 7 8 2 2 3_Deal Price Analysis" xfId="19074"/>
    <cellStyle name="Normal 2 7 8 2 2 4" xfId="19075"/>
    <cellStyle name="Normal 2 7 8 2 2 4 2" xfId="19076"/>
    <cellStyle name="Normal 2 7 8 2 2 5" xfId="19077"/>
    <cellStyle name="Normal 2 7 8 2 2_Deal Price Analysis" xfId="19078"/>
    <cellStyle name="Normal 2 7 8 2 3" xfId="19079"/>
    <cellStyle name="Normal 2 7 8 2 3 2" xfId="19080"/>
    <cellStyle name="Normal 2 7 8 2 3 2 2" xfId="19081"/>
    <cellStyle name="Normal 2 7 8 2 3 3" xfId="19082"/>
    <cellStyle name="Normal 2 7 8 2 3_Deal Price Analysis" xfId="19083"/>
    <cellStyle name="Normal 2 7 8 2 4" xfId="19084"/>
    <cellStyle name="Normal 2 7 8 2 4 2" xfId="19085"/>
    <cellStyle name="Normal 2 7 8 2 4 2 2" xfId="19086"/>
    <cellStyle name="Normal 2 7 8 2 4 3" xfId="19087"/>
    <cellStyle name="Normal 2 7 8 2 4_Deal Price Analysis" xfId="19088"/>
    <cellStyle name="Normal 2 7 8 2 5" xfId="19089"/>
    <cellStyle name="Normal 2 7 8 2 5 2" xfId="19090"/>
    <cellStyle name="Normal 2 7 8 2 6" xfId="19091"/>
    <cellStyle name="Normal 2 7 8 2_Deal Price Analysis" xfId="19092"/>
    <cellStyle name="Normal 2 7 8 3" xfId="19093"/>
    <cellStyle name="Normal 2 7 8 3 2" xfId="19094"/>
    <cellStyle name="Normal 2 7 8 3 2 2" xfId="19095"/>
    <cellStyle name="Normal 2 7 8 3 2 2 2" xfId="19096"/>
    <cellStyle name="Normal 2 7 8 3 2 2 2 2" xfId="19097"/>
    <cellStyle name="Normal 2 7 8 3 2 2 3" xfId="19098"/>
    <cellStyle name="Normal 2 7 8 3 2 2_Deal Price Analysis" xfId="19099"/>
    <cellStyle name="Normal 2 7 8 3 2 3" xfId="19100"/>
    <cellStyle name="Normal 2 7 8 3 2 3 2" xfId="19101"/>
    <cellStyle name="Normal 2 7 8 3 2 3 2 2" xfId="19102"/>
    <cellStyle name="Normal 2 7 8 3 2 3 3" xfId="19103"/>
    <cellStyle name="Normal 2 7 8 3 2 3_Deal Price Analysis" xfId="19104"/>
    <cellStyle name="Normal 2 7 8 3 2 4" xfId="19105"/>
    <cellStyle name="Normal 2 7 8 3 2 4 2" xfId="19106"/>
    <cellStyle name="Normal 2 7 8 3 2 5" xfId="19107"/>
    <cellStyle name="Normal 2 7 8 3 2_Deal Price Analysis" xfId="19108"/>
    <cellStyle name="Normal 2 7 8 3 3" xfId="19109"/>
    <cellStyle name="Normal 2 7 8 3 3 2" xfId="19110"/>
    <cellStyle name="Normal 2 7 8 3 3 2 2" xfId="19111"/>
    <cellStyle name="Normal 2 7 8 3 3 3" xfId="19112"/>
    <cellStyle name="Normal 2 7 8 3 3_Deal Price Analysis" xfId="19113"/>
    <cellStyle name="Normal 2 7 8 3 4" xfId="19114"/>
    <cellStyle name="Normal 2 7 8 3 4 2" xfId="19115"/>
    <cellStyle name="Normal 2 7 8 3 4 2 2" xfId="19116"/>
    <cellStyle name="Normal 2 7 8 3 4 3" xfId="19117"/>
    <cellStyle name="Normal 2 7 8 3 4_Deal Price Analysis" xfId="19118"/>
    <cellStyle name="Normal 2 7 8 3 5" xfId="19119"/>
    <cellStyle name="Normal 2 7 8 3 5 2" xfId="19120"/>
    <cellStyle name="Normal 2 7 8 3 6" xfId="19121"/>
    <cellStyle name="Normal 2 7 8 3_Deal Price Analysis" xfId="19122"/>
    <cellStyle name="Normal 2 7 9" xfId="19123"/>
    <cellStyle name="Normal 2 7 9 2" xfId="19124"/>
    <cellStyle name="Normal 2 7 9 2 2" xfId="19125"/>
    <cellStyle name="Normal 2 7 9 2 2 2" xfId="19126"/>
    <cellStyle name="Normal 2 7 9 2 2 2 2" xfId="19127"/>
    <cellStyle name="Normal 2 7 9 2 2 3" xfId="19128"/>
    <cellStyle name="Normal 2 7 9 2 2_Deal Price Analysis" xfId="19129"/>
    <cellStyle name="Normal 2 7 9 2 3" xfId="19130"/>
    <cellStyle name="Normal 2 7 9 2 3 2" xfId="19131"/>
    <cellStyle name="Normal 2 7 9 2 3 2 2" xfId="19132"/>
    <cellStyle name="Normal 2 7 9 2 3 3" xfId="19133"/>
    <cellStyle name="Normal 2 7 9 2 3_Deal Price Analysis" xfId="19134"/>
    <cellStyle name="Normal 2 7 9 2 4" xfId="19135"/>
    <cellStyle name="Normal 2 7 9 2 4 2" xfId="19136"/>
    <cellStyle name="Normal 2 7 9 2 5" xfId="19137"/>
    <cellStyle name="Normal 2 7 9 2_Deal Price Analysis" xfId="19138"/>
    <cellStyle name="Normal 2 7 9 3" xfId="19139"/>
    <cellStyle name="Normal 2 7 9 3 2" xfId="19140"/>
    <cellStyle name="Normal 2 7 9 3 2 2" xfId="19141"/>
    <cellStyle name="Normal 2 7 9 3 3" xfId="19142"/>
    <cellStyle name="Normal 2 7 9 3_Deal Price Analysis" xfId="19143"/>
    <cellStyle name="Normal 2 7 9 4" xfId="19144"/>
    <cellStyle name="Normal 2 7 9 4 2" xfId="19145"/>
    <cellStyle name="Normal 2 7 9 4 2 2" xfId="19146"/>
    <cellStyle name="Normal 2 7 9 4 3" xfId="19147"/>
    <cellStyle name="Normal 2 7 9 4_Deal Price Analysis" xfId="19148"/>
    <cellStyle name="Normal 2 7 9 5" xfId="19149"/>
    <cellStyle name="Normal 2 7 9 5 2" xfId="19150"/>
    <cellStyle name="Normal 2 7 9 6" xfId="19151"/>
    <cellStyle name="Normal 2 7 9_Deal Price Analysis" xfId="19152"/>
    <cellStyle name="Normal 2 7_Deal Price Analysis" xfId="19153"/>
    <cellStyle name="Normal 2 8" xfId="19154"/>
    <cellStyle name="Normal 2 8 10" xfId="19155"/>
    <cellStyle name="Normal 2 8 10 2" xfId="19156"/>
    <cellStyle name="Normal 2 8 10 2 2" xfId="19157"/>
    <cellStyle name="Normal 2 8 10 2 2 2" xfId="19158"/>
    <cellStyle name="Normal 2 8 10 2 2 2 2" xfId="19159"/>
    <cellStyle name="Normal 2 8 10 2 2 3" xfId="19160"/>
    <cellStyle name="Normal 2 8 10 2 2_Deal Price Analysis" xfId="19161"/>
    <cellStyle name="Normal 2 8 10 2 3" xfId="19162"/>
    <cellStyle name="Normal 2 8 10 2 3 2" xfId="19163"/>
    <cellStyle name="Normal 2 8 10 2 3 2 2" xfId="19164"/>
    <cellStyle name="Normal 2 8 10 2 3 3" xfId="19165"/>
    <cellStyle name="Normal 2 8 10 2 3_Deal Price Analysis" xfId="19166"/>
    <cellStyle name="Normal 2 8 10 2 4" xfId="19167"/>
    <cellStyle name="Normal 2 8 10 2 4 2" xfId="19168"/>
    <cellStyle name="Normal 2 8 10 2 5" xfId="19169"/>
    <cellStyle name="Normal 2 8 10 2_Deal Price Analysis" xfId="19170"/>
    <cellStyle name="Normal 2 8 10 3" xfId="19171"/>
    <cellStyle name="Normal 2 8 10 3 2" xfId="19172"/>
    <cellStyle name="Normal 2 8 10 3 2 2" xfId="19173"/>
    <cellStyle name="Normal 2 8 10 3 3" xfId="19174"/>
    <cellStyle name="Normal 2 8 10 3_Deal Price Analysis" xfId="19175"/>
    <cellStyle name="Normal 2 8 10 4" xfId="19176"/>
    <cellStyle name="Normal 2 8 10 4 2" xfId="19177"/>
    <cellStyle name="Normal 2 8 10 4 2 2" xfId="19178"/>
    <cellStyle name="Normal 2 8 10 4 3" xfId="19179"/>
    <cellStyle name="Normal 2 8 10 4_Deal Price Analysis" xfId="19180"/>
    <cellStyle name="Normal 2 8 10 5" xfId="19181"/>
    <cellStyle name="Normal 2 8 10 5 2" xfId="19182"/>
    <cellStyle name="Normal 2 8 10 6" xfId="19183"/>
    <cellStyle name="Normal 2 8 10_Deal Price Analysis" xfId="19184"/>
    <cellStyle name="Normal 2 8 11" xfId="19185"/>
    <cellStyle name="Normal 2 8 11 2" xfId="19186"/>
    <cellStyle name="Normal 2 8 11 2 2" xfId="19187"/>
    <cellStyle name="Normal 2 8 11 2 2 2" xfId="19188"/>
    <cellStyle name="Normal 2 8 11 2 2 2 2" xfId="19189"/>
    <cellStyle name="Normal 2 8 11 2 2 3" xfId="19190"/>
    <cellStyle name="Normal 2 8 11 2 2_Deal Price Analysis" xfId="19191"/>
    <cellStyle name="Normal 2 8 11 2 3" xfId="19192"/>
    <cellStyle name="Normal 2 8 11 2 3 2" xfId="19193"/>
    <cellStyle name="Normal 2 8 11 2 3 2 2" xfId="19194"/>
    <cellStyle name="Normal 2 8 11 2 3 3" xfId="19195"/>
    <cellStyle name="Normal 2 8 11 2 3_Deal Price Analysis" xfId="19196"/>
    <cellStyle name="Normal 2 8 11 2 4" xfId="19197"/>
    <cellStyle name="Normal 2 8 11 2 4 2" xfId="19198"/>
    <cellStyle name="Normal 2 8 11 2 5" xfId="19199"/>
    <cellStyle name="Normal 2 8 11 2_Deal Price Analysis" xfId="19200"/>
    <cellStyle name="Normal 2 8 11 3" xfId="19201"/>
    <cellStyle name="Normal 2 8 11 3 2" xfId="19202"/>
    <cellStyle name="Normal 2 8 11 3 2 2" xfId="19203"/>
    <cellStyle name="Normal 2 8 11 3 3" xfId="19204"/>
    <cellStyle name="Normal 2 8 11 3_Deal Price Analysis" xfId="19205"/>
    <cellStyle name="Normal 2 8 11 4" xfId="19206"/>
    <cellStyle name="Normal 2 8 11 4 2" xfId="19207"/>
    <cellStyle name="Normal 2 8 11 4 2 2" xfId="19208"/>
    <cellStyle name="Normal 2 8 11 4 3" xfId="19209"/>
    <cellStyle name="Normal 2 8 11 4_Deal Price Analysis" xfId="19210"/>
    <cellStyle name="Normal 2 8 11 5" xfId="19211"/>
    <cellStyle name="Normal 2 8 11 5 2" xfId="19212"/>
    <cellStyle name="Normal 2 8 11 6" xfId="19213"/>
    <cellStyle name="Normal 2 8 11_Deal Price Analysis" xfId="19214"/>
    <cellStyle name="Normal 2 8 12" xfId="19215"/>
    <cellStyle name="Normal 2 8 13" xfId="19216"/>
    <cellStyle name="Normal 2 8 13 2" xfId="19217"/>
    <cellStyle name="Normal 2 8 13 2 2" xfId="19218"/>
    <cellStyle name="Normal 2 8 13 2 2 2" xfId="19219"/>
    <cellStyle name="Normal 2 8 13 2 3" xfId="19220"/>
    <cellStyle name="Normal 2 8 13 2_Deal Price Analysis" xfId="19221"/>
    <cellStyle name="Normal 2 8 13 3" xfId="19222"/>
    <cellStyle name="Normal 2 8 13 3 2" xfId="19223"/>
    <cellStyle name="Normal 2 8 13 3 2 2" xfId="19224"/>
    <cellStyle name="Normal 2 8 13 3 3" xfId="19225"/>
    <cellStyle name="Normal 2 8 13 3_Deal Price Analysis" xfId="19226"/>
    <cellStyle name="Normal 2 8 13 4" xfId="19227"/>
    <cellStyle name="Normal 2 8 13 4 2" xfId="19228"/>
    <cellStyle name="Normal 2 8 13 5" xfId="19229"/>
    <cellStyle name="Normal 2 8 13_Deal Price Analysis" xfId="19230"/>
    <cellStyle name="Normal 2 8 14" xfId="19231"/>
    <cellStyle name="Normal 2 8 14 2" xfId="19232"/>
    <cellStyle name="Normal 2 8 14 2 2" xfId="19233"/>
    <cellStyle name="Normal 2 8 14 3" xfId="19234"/>
    <cellStyle name="Normal 2 8 14_Deal Price Analysis" xfId="19235"/>
    <cellStyle name="Normal 2 8 15" xfId="19236"/>
    <cellStyle name="Normal 2 8 15 2" xfId="19237"/>
    <cellStyle name="Normal 2 8 15 2 2" xfId="19238"/>
    <cellStyle name="Normal 2 8 15 3" xfId="19239"/>
    <cellStyle name="Normal 2 8 15_Deal Price Analysis" xfId="19240"/>
    <cellStyle name="Normal 2 8 16" xfId="19241"/>
    <cellStyle name="Normal 2 8 16 2" xfId="19242"/>
    <cellStyle name="Normal 2 8 17" xfId="19243"/>
    <cellStyle name="Normal 2 8 18" xfId="19244"/>
    <cellStyle name="Normal 2 8 19" xfId="19245"/>
    <cellStyle name="Normal 2 8 2" xfId="19246"/>
    <cellStyle name="Normal 2 8 2 2" xfId="19247"/>
    <cellStyle name="Normal 2 8 2 2 2" xfId="19248"/>
    <cellStyle name="Normal 2 8 2 2 2 2" xfId="19249"/>
    <cellStyle name="Normal 2 8 2 2 2 2 2" xfId="19250"/>
    <cellStyle name="Normal 2 8 2 2 2 2 2 2" xfId="19251"/>
    <cellStyle name="Normal 2 8 2 2 2 2 2 2 2" xfId="19252"/>
    <cellStyle name="Normal 2 8 2 2 2 2 2 3" xfId="19253"/>
    <cellStyle name="Normal 2 8 2 2 2 2 2_Deal Price Analysis" xfId="19254"/>
    <cellStyle name="Normal 2 8 2 2 2 2 3" xfId="19255"/>
    <cellStyle name="Normal 2 8 2 2 2 2 3 2" xfId="19256"/>
    <cellStyle name="Normal 2 8 2 2 2 2 3 2 2" xfId="19257"/>
    <cellStyle name="Normal 2 8 2 2 2 2 3 3" xfId="19258"/>
    <cellStyle name="Normal 2 8 2 2 2 2 3_Deal Price Analysis" xfId="19259"/>
    <cellStyle name="Normal 2 8 2 2 2 2 4" xfId="19260"/>
    <cellStyle name="Normal 2 8 2 2 2 2 4 2" xfId="19261"/>
    <cellStyle name="Normal 2 8 2 2 2 2 5" xfId="19262"/>
    <cellStyle name="Normal 2 8 2 2 2 2_Deal Price Analysis" xfId="19263"/>
    <cellStyle name="Normal 2 8 2 2 2 3" xfId="19264"/>
    <cellStyle name="Normal 2 8 2 2 2 3 2" xfId="19265"/>
    <cellStyle name="Normal 2 8 2 2 2 3 2 2" xfId="19266"/>
    <cellStyle name="Normal 2 8 2 2 2 3 3" xfId="19267"/>
    <cellStyle name="Normal 2 8 2 2 2 3_Deal Price Analysis" xfId="19268"/>
    <cellStyle name="Normal 2 8 2 2 2 4" xfId="19269"/>
    <cellStyle name="Normal 2 8 2 2 2 4 2" xfId="19270"/>
    <cellStyle name="Normal 2 8 2 2 2 4 2 2" xfId="19271"/>
    <cellStyle name="Normal 2 8 2 2 2 4 3" xfId="19272"/>
    <cellStyle name="Normal 2 8 2 2 2 4_Deal Price Analysis" xfId="19273"/>
    <cellStyle name="Normal 2 8 2 2 2 5" xfId="19274"/>
    <cellStyle name="Normal 2 8 2 2 2 5 2" xfId="19275"/>
    <cellStyle name="Normal 2 8 2 2 2 6" xfId="19276"/>
    <cellStyle name="Normal 2 8 2 2 2_Deal Price Analysis" xfId="19277"/>
    <cellStyle name="Normal 2 8 2 2 3" xfId="19278"/>
    <cellStyle name="Normal 2 8 2 2 3 2" xfId="19279"/>
    <cellStyle name="Normal 2 8 2 2 3 2 2" xfId="19280"/>
    <cellStyle name="Normal 2 8 2 2 3 2 2 2" xfId="19281"/>
    <cellStyle name="Normal 2 8 2 2 3 2 2 2 2" xfId="19282"/>
    <cellStyle name="Normal 2 8 2 2 3 2 2 3" xfId="19283"/>
    <cellStyle name="Normal 2 8 2 2 3 2 2_Deal Price Analysis" xfId="19284"/>
    <cellStyle name="Normal 2 8 2 2 3 2 3" xfId="19285"/>
    <cellStyle name="Normal 2 8 2 2 3 2 3 2" xfId="19286"/>
    <cellStyle name="Normal 2 8 2 2 3 2 3 2 2" xfId="19287"/>
    <cellStyle name="Normal 2 8 2 2 3 2 3 3" xfId="19288"/>
    <cellStyle name="Normal 2 8 2 2 3 2 3_Deal Price Analysis" xfId="19289"/>
    <cellStyle name="Normal 2 8 2 2 3 2 4" xfId="19290"/>
    <cellStyle name="Normal 2 8 2 2 3 2 4 2" xfId="19291"/>
    <cellStyle name="Normal 2 8 2 2 3 2 5" xfId="19292"/>
    <cellStyle name="Normal 2 8 2 2 3 2_Deal Price Analysis" xfId="19293"/>
    <cellStyle name="Normal 2 8 2 2 3 3" xfId="19294"/>
    <cellStyle name="Normal 2 8 2 2 3 3 2" xfId="19295"/>
    <cellStyle name="Normal 2 8 2 2 3 3 2 2" xfId="19296"/>
    <cellStyle name="Normal 2 8 2 2 3 3 3" xfId="19297"/>
    <cellStyle name="Normal 2 8 2 2 3 3_Deal Price Analysis" xfId="19298"/>
    <cellStyle name="Normal 2 8 2 2 3 4" xfId="19299"/>
    <cellStyle name="Normal 2 8 2 2 3 4 2" xfId="19300"/>
    <cellStyle name="Normal 2 8 2 2 3 4 2 2" xfId="19301"/>
    <cellStyle name="Normal 2 8 2 2 3 4 3" xfId="19302"/>
    <cellStyle name="Normal 2 8 2 2 3 4_Deal Price Analysis" xfId="19303"/>
    <cellStyle name="Normal 2 8 2 2 3 5" xfId="19304"/>
    <cellStyle name="Normal 2 8 2 2 3 5 2" xfId="19305"/>
    <cellStyle name="Normal 2 8 2 2 3 6" xfId="19306"/>
    <cellStyle name="Normal 2 8 2 2 3_Deal Price Analysis" xfId="19307"/>
    <cellStyle name="Normal 2 8 2 2 4" xfId="19308"/>
    <cellStyle name="Normal 2 8 2 2 4 2" xfId="19309"/>
    <cellStyle name="Normal 2 8 2 2 4 2 2" xfId="19310"/>
    <cellStyle name="Normal 2 8 2 2 4 2 2 2" xfId="19311"/>
    <cellStyle name="Normal 2 8 2 2 4 2 3" xfId="19312"/>
    <cellStyle name="Normal 2 8 2 2 4 2_Deal Price Analysis" xfId="19313"/>
    <cellStyle name="Normal 2 8 2 2 4 3" xfId="19314"/>
    <cellStyle name="Normal 2 8 2 2 4 3 2" xfId="19315"/>
    <cellStyle name="Normal 2 8 2 2 4 3 2 2" xfId="19316"/>
    <cellStyle name="Normal 2 8 2 2 4 3 3" xfId="19317"/>
    <cellStyle name="Normal 2 8 2 2 4 3_Deal Price Analysis" xfId="19318"/>
    <cellStyle name="Normal 2 8 2 2 4 4" xfId="19319"/>
    <cellStyle name="Normal 2 8 2 2 4 4 2" xfId="19320"/>
    <cellStyle name="Normal 2 8 2 2 4 5" xfId="19321"/>
    <cellStyle name="Normal 2 8 2 2 4_Deal Price Analysis" xfId="19322"/>
    <cellStyle name="Normal 2 8 2 2 5" xfId="19323"/>
    <cellStyle name="Normal 2 8 2 2 5 2" xfId="19324"/>
    <cellStyle name="Normal 2 8 2 2 5 2 2" xfId="19325"/>
    <cellStyle name="Normal 2 8 2 2 5 3" xfId="19326"/>
    <cellStyle name="Normal 2 8 2 2 5_Deal Price Analysis" xfId="19327"/>
    <cellStyle name="Normal 2 8 2 2 6" xfId="19328"/>
    <cellStyle name="Normal 2 8 2 2 6 2" xfId="19329"/>
    <cellStyle name="Normal 2 8 2 2 6 2 2" xfId="19330"/>
    <cellStyle name="Normal 2 8 2 2 6 3" xfId="19331"/>
    <cellStyle name="Normal 2 8 2 2 6_Deal Price Analysis" xfId="19332"/>
    <cellStyle name="Normal 2 8 2 2 7" xfId="19333"/>
    <cellStyle name="Normal 2 8 2 2 7 2" xfId="19334"/>
    <cellStyle name="Normal 2 8 2 2 8" xfId="19335"/>
    <cellStyle name="Normal 2 8 2 2_Deal Price Analysis" xfId="19336"/>
    <cellStyle name="Normal 2 8 2 3" xfId="19337"/>
    <cellStyle name="Normal 2 8 2 3 2" xfId="19338"/>
    <cellStyle name="Normal 2 8 2 3 2 2" xfId="19339"/>
    <cellStyle name="Normal 2 8 2 3 2 2 2" xfId="19340"/>
    <cellStyle name="Normal 2 8 2 3 2 2 2 2" xfId="19341"/>
    <cellStyle name="Normal 2 8 2 3 2 2 3" xfId="19342"/>
    <cellStyle name="Normal 2 8 2 3 2 2_Deal Price Analysis" xfId="19343"/>
    <cellStyle name="Normal 2 8 2 3 2 3" xfId="19344"/>
    <cellStyle name="Normal 2 8 2 3 2 3 2" xfId="19345"/>
    <cellStyle name="Normal 2 8 2 3 2 3 2 2" xfId="19346"/>
    <cellStyle name="Normal 2 8 2 3 2 3 3" xfId="19347"/>
    <cellStyle name="Normal 2 8 2 3 2 3_Deal Price Analysis" xfId="19348"/>
    <cellStyle name="Normal 2 8 2 3 2 4" xfId="19349"/>
    <cellStyle name="Normal 2 8 2 3 2 4 2" xfId="19350"/>
    <cellStyle name="Normal 2 8 2 3 2 5" xfId="19351"/>
    <cellStyle name="Normal 2 8 2 3 2_Deal Price Analysis" xfId="19352"/>
    <cellStyle name="Normal 2 8 2 3 3" xfId="19353"/>
    <cellStyle name="Normal 2 8 2 3 3 2" xfId="19354"/>
    <cellStyle name="Normal 2 8 2 3 3 2 2" xfId="19355"/>
    <cellStyle name="Normal 2 8 2 3 3 3" xfId="19356"/>
    <cellStyle name="Normal 2 8 2 3 3_Deal Price Analysis" xfId="19357"/>
    <cellStyle name="Normal 2 8 2 3 4" xfId="19358"/>
    <cellStyle name="Normal 2 8 2 3 4 2" xfId="19359"/>
    <cellStyle name="Normal 2 8 2 3 4 2 2" xfId="19360"/>
    <cellStyle name="Normal 2 8 2 3 4 3" xfId="19361"/>
    <cellStyle name="Normal 2 8 2 3 4_Deal Price Analysis" xfId="19362"/>
    <cellStyle name="Normal 2 8 2 3 5" xfId="19363"/>
    <cellStyle name="Normal 2 8 2 3 5 2" xfId="19364"/>
    <cellStyle name="Normal 2 8 2 3 6" xfId="19365"/>
    <cellStyle name="Normal 2 8 2 3_Deal Price Analysis" xfId="19366"/>
    <cellStyle name="Normal 2 8 2 4" xfId="19367"/>
    <cellStyle name="Normal 2 8 2 4 2" xfId="19368"/>
    <cellStyle name="Normal 2 8 2 4 2 2" xfId="19369"/>
    <cellStyle name="Normal 2 8 2 4 2 2 2" xfId="19370"/>
    <cellStyle name="Normal 2 8 2 4 2 2 2 2" xfId="19371"/>
    <cellStyle name="Normal 2 8 2 4 2 2 3" xfId="19372"/>
    <cellStyle name="Normal 2 8 2 4 2 2_Deal Price Analysis" xfId="19373"/>
    <cellStyle name="Normal 2 8 2 4 2 3" xfId="19374"/>
    <cellStyle name="Normal 2 8 2 4 2 3 2" xfId="19375"/>
    <cellStyle name="Normal 2 8 2 4 2 3 2 2" xfId="19376"/>
    <cellStyle name="Normal 2 8 2 4 2 3 3" xfId="19377"/>
    <cellStyle name="Normal 2 8 2 4 2 3_Deal Price Analysis" xfId="19378"/>
    <cellStyle name="Normal 2 8 2 4 2 4" xfId="19379"/>
    <cellStyle name="Normal 2 8 2 4 2 4 2" xfId="19380"/>
    <cellStyle name="Normal 2 8 2 4 2 5" xfId="19381"/>
    <cellStyle name="Normal 2 8 2 4 2_Deal Price Analysis" xfId="19382"/>
    <cellStyle name="Normal 2 8 2 4 3" xfId="19383"/>
    <cellStyle name="Normal 2 8 2 4 3 2" xfId="19384"/>
    <cellStyle name="Normal 2 8 2 4 3 2 2" xfId="19385"/>
    <cellStyle name="Normal 2 8 2 4 3 3" xfId="19386"/>
    <cellStyle name="Normal 2 8 2 4 3_Deal Price Analysis" xfId="19387"/>
    <cellStyle name="Normal 2 8 2 4 4" xfId="19388"/>
    <cellStyle name="Normal 2 8 2 4 4 2" xfId="19389"/>
    <cellStyle name="Normal 2 8 2 4 4 2 2" xfId="19390"/>
    <cellStyle name="Normal 2 8 2 4 4 3" xfId="19391"/>
    <cellStyle name="Normal 2 8 2 4 4_Deal Price Analysis" xfId="19392"/>
    <cellStyle name="Normal 2 8 2 4 5" xfId="19393"/>
    <cellStyle name="Normal 2 8 2 4 5 2" xfId="19394"/>
    <cellStyle name="Normal 2 8 2 4 6" xfId="19395"/>
    <cellStyle name="Normal 2 8 2 4_Deal Price Analysis" xfId="19396"/>
    <cellStyle name="Normal 2 8 2 5" xfId="19397"/>
    <cellStyle name="Normal 2 8 2 5 2" xfId="19398"/>
    <cellStyle name="Normal 2 8 2 5 2 2" xfId="19399"/>
    <cellStyle name="Normal 2 8 2 5 2 2 2" xfId="19400"/>
    <cellStyle name="Normal 2 8 2 5 2 3" xfId="19401"/>
    <cellStyle name="Normal 2 8 2 5 2_Deal Price Analysis" xfId="19402"/>
    <cellStyle name="Normal 2 8 2 5 3" xfId="19403"/>
    <cellStyle name="Normal 2 8 2 5 3 2" xfId="19404"/>
    <cellStyle name="Normal 2 8 2 5 3 2 2" xfId="19405"/>
    <cellStyle name="Normal 2 8 2 5 3 3" xfId="19406"/>
    <cellStyle name="Normal 2 8 2 5 3_Deal Price Analysis" xfId="19407"/>
    <cellStyle name="Normal 2 8 2 5 4" xfId="19408"/>
    <cellStyle name="Normal 2 8 2 5 4 2" xfId="19409"/>
    <cellStyle name="Normal 2 8 2 5 5" xfId="19410"/>
    <cellStyle name="Normal 2 8 2 5_Deal Price Analysis" xfId="19411"/>
    <cellStyle name="Normal 2 8 2 6" xfId="19412"/>
    <cellStyle name="Normal 2 8 2 6 2" xfId="19413"/>
    <cellStyle name="Normal 2 8 2 6 2 2" xfId="19414"/>
    <cellStyle name="Normal 2 8 2 6 3" xfId="19415"/>
    <cellStyle name="Normal 2 8 2 6_Deal Price Analysis" xfId="19416"/>
    <cellStyle name="Normal 2 8 2 7" xfId="19417"/>
    <cellStyle name="Normal 2 8 2 7 2" xfId="19418"/>
    <cellStyle name="Normal 2 8 2 7 2 2" xfId="19419"/>
    <cellStyle name="Normal 2 8 2 7 3" xfId="19420"/>
    <cellStyle name="Normal 2 8 2 7_Deal Price Analysis" xfId="19421"/>
    <cellStyle name="Normal 2 8 2 8" xfId="19422"/>
    <cellStyle name="Normal 2 8 2 8 2" xfId="19423"/>
    <cellStyle name="Normal 2 8 2 9" xfId="19424"/>
    <cellStyle name="Normal 2 8 2_Deal Price Analysis" xfId="19425"/>
    <cellStyle name="Normal 2 8 20" xfId="19426"/>
    <cellStyle name="Normal 2 8 3" xfId="19427"/>
    <cellStyle name="Normal 2 8 3 2" xfId="19428"/>
    <cellStyle name="Normal 2 8 3 2 2" xfId="19429"/>
    <cellStyle name="Normal 2 8 3 2 2 2" xfId="19430"/>
    <cellStyle name="Normal 2 8 3 2 2 2 2" xfId="19431"/>
    <cellStyle name="Normal 2 8 3 2 2 2 2 2" xfId="19432"/>
    <cellStyle name="Normal 2 8 3 2 2 2 2 2 2" xfId="19433"/>
    <cellStyle name="Normal 2 8 3 2 2 2 2 3" xfId="19434"/>
    <cellStyle name="Normal 2 8 3 2 2 2 2_Deal Price Analysis" xfId="19435"/>
    <cellStyle name="Normal 2 8 3 2 2 2 3" xfId="19436"/>
    <cellStyle name="Normal 2 8 3 2 2 2 3 2" xfId="19437"/>
    <cellStyle name="Normal 2 8 3 2 2 2 3 2 2" xfId="19438"/>
    <cellStyle name="Normal 2 8 3 2 2 2 3 3" xfId="19439"/>
    <cellStyle name="Normal 2 8 3 2 2 2 3_Deal Price Analysis" xfId="19440"/>
    <cellStyle name="Normal 2 8 3 2 2 2 4" xfId="19441"/>
    <cellStyle name="Normal 2 8 3 2 2 2 4 2" xfId="19442"/>
    <cellStyle name="Normal 2 8 3 2 2 2 5" xfId="19443"/>
    <cellStyle name="Normal 2 8 3 2 2 2_Deal Price Analysis" xfId="19444"/>
    <cellStyle name="Normal 2 8 3 2 2 3" xfId="19445"/>
    <cellStyle name="Normal 2 8 3 2 2 3 2" xfId="19446"/>
    <cellStyle name="Normal 2 8 3 2 2 3 2 2" xfId="19447"/>
    <cellStyle name="Normal 2 8 3 2 2 3 3" xfId="19448"/>
    <cellStyle name="Normal 2 8 3 2 2 3_Deal Price Analysis" xfId="19449"/>
    <cellStyle name="Normal 2 8 3 2 2 4" xfId="19450"/>
    <cellStyle name="Normal 2 8 3 2 2 4 2" xfId="19451"/>
    <cellStyle name="Normal 2 8 3 2 2 4 2 2" xfId="19452"/>
    <cellStyle name="Normal 2 8 3 2 2 4 3" xfId="19453"/>
    <cellStyle name="Normal 2 8 3 2 2 4_Deal Price Analysis" xfId="19454"/>
    <cellStyle name="Normal 2 8 3 2 2 5" xfId="19455"/>
    <cellStyle name="Normal 2 8 3 2 2 5 2" xfId="19456"/>
    <cellStyle name="Normal 2 8 3 2 2 6" xfId="19457"/>
    <cellStyle name="Normal 2 8 3 2 2_Deal Price Analysis" xfId="19458"/>
    <cellStyle name="Normal 2 8 3 2 3" xfId="19459"/>
    <cellStyle name="Normal 2 8 3 2 3 2" xfId="19460"/>
    <cellStyle name="Normal 2 8 3 2 3 2 2" xfId="19461"/>
    <cellStyle name="Normal 2 8 3 2 3 2 2 2" xfId="19462"/>
    <cellStyle name="Normal 2 8 3 2 3 2 2 2 2" xfId="19463"/>
    <cellStyle name="Normal 2 8 3 2 3 2 2 3" xfId="19464"/>
    <cellStyle name="Normal 2 8 3 2 3 2 2_Deal Price Analysis" xfId="19465"/>
    <cellStyle name="Normal 2 8 3 2 3 2 3" xfId="19466"/>
    <cellStyle name="Normal 2 8 3 2 3 2 3 2" xfId="19467"/>
    <cellStyle name="Normal 2 8 3 2 3 2 3 2 2" xfId="19468"/>
    <cellStyle name="Normal 2 8 3 2 3 2 3 3" xfId="19469"/>
    <cellStyle name="Normal 2 8 3 2 3 2 3_Deal Price Analysis" xfId="19470"/>
    <cellStyle name="Normal 2 8 3 2 3 2 4" xfId="19471"/>
    <cellStyle name="Normal 2 8 3 2 3 2 4 2" xfId="19472"/>
    <cellStyle name="Normal 2 8 3 2 3 2 5" xfId="19473"/>
    <cellStyle name="Normal 2 8 3 2 3 2_Deal Price Analysis" xfId="19474"/>
    <cellStyle name="Normal 2 8 3 2 3 3" xfId="19475"/>
    <cellStyle name="Normal 2 8 3 2 3 3 2" xfId="19476"/>
    <cellStyle name="Normal 2 8 3 2 3 3 2 2" xfId="19477"/>
    <cellStyle name="Normal 2 8 3 2 3 3 3" xfId="19478"/>
    <cellStyle name="Normal 2 8 3 2 3 3_Deal Price Analysis" xfId="19479"/>
    <cellStyle name="Normal 2 8 3 2 3 4" xfId="19480"/>
    <cellStyle name="Normal 2 8 3 2 3 4 2" xfId="19481"/>
    <cellStyle name="Normal 2 8 3 2 3 4 2 2" xfId="19482"/>
    <cellStyle name="Normal 2 8 3 2 3 4 3" xfId="19483"/>
    <cellStyle name="Normal 2 8 3 2 3 4_Deal Price Analysis" xfId="19484"/>
    <cellStyle name="Normal 2 8 3 2 3 5" xfId="19485"/>
    <cellStyle name="Normal 2 8 3 2 3 5 2" xfId="19486"/>
    <cellStyle name="Normal 2 8 3 2 3 6" xfId="19487"/>
    <cellStyle name="Normal 2 8 3 2 3_Deal Price Analysis" xfId="19488"/>
    <cellStyle name="Normal 2 8 3 2 4" xfId="19489"/>
    <cellStyle name="Normal 2 8 3 2 4 2" xfId="19490"/>
    <cellStyle name="Normal 2 8 3 2 4 2 2" xfId="19491"/>
    <cellStyle name="Normal 2 8 3 2 4 2 2 2" xfId="19492"/>
    <cellStyle name="Normal 2 8 3 2 4 2 3" xfId="19493"/>
    <cellStyle name="Normal 2 8 3 2 4 2_Deal Price Analysis" xfId="19494"/>
    <cellStyle name="Normal 2 8 3 2 4 3" xfId="19495"/>
    <cellStyle name="Normal 2 8 3 2 4 3 2" xfId="19496"/>
    <cellStyle name="Normal 2 8 3 2 4 3 2 2" xfId="19497"/>
    <cellStyle name="Normal 2 8 3 2 4 3 3" xfId="19498"/>
    <cellStyle name="Normal 2 8 3 2 4 3_Deal Price Analysis" xfId="19499"/>
    <cellStyle name="Normal 2 8 3 2 4 4" xfId="19500"/>
    <cellStyle name="Normal 2 8 3 2 4 4 2" xfId="19501"/>
    <cellStyle name="Normal 2 8 3 2 4 5" xfId="19502"/>
    <cellStyle name="Normal 2 8 3 2 4_Deal Price Analysis" xfId="19503"/>
    <cellStyle name="Normal 2 8 3 2 5" xfId="19504"/>
    <cellStyle name="Normal 2 8 3 2 5 2" xfId="19505"/>
    <cellStyle name="Normal 2 8 3 2 5 2 2" xfId="19506"/>
    <cellStyle name="Normal 2 8 3 2 5 3" xfId="19507"/>
    <cellStyle name="Normal 2 8 3 2 5_Deal Price Analysis" xfId="19508"/>
    <cellStyle name="Normal 2 8 3 2 6" xfId="19509"/>
    <cellStyle name="Normal 2 8 3 2 6 2" xfId="19510"/>
    <cellStyle name="Normal 2 8 3 2 6 2 2" xfId="19511"/>
    <cellStyle name="Normal 2 8 3 2 6 3" xfId="19512"/>
    <cellStyle name="Normal 2 8 3 2 6_Deal Price Analysis" xfId="19513"/>
    <cellStyle name="Normal 2 8 3 2 7" xfId="19514"/>
    <cellStyle name="Normal 2 8 3 2 7 2" xfId="19515"/>
    <cellStyle name="Normal 2 8 3 2 8" xfId="19516"/>
    <cellStyle name="Normal 2 8 3 2_Deal Price Analysis" xfId="19517"/>
    <cellStyle name="Normal 2 8 3 3" xfId="19518"/>
    <cellStyle name="Normal 2 8 3 3 2" xfId="19519"/>
    <cellStyle name="Normal 2 8 3 3 2 2" xfId="19520"/>
    <cellStyle name="Normal 2 8 3 3 2 2 2" xfId="19521"/>
    <cellStyle name="Normal 2 8 3 3 2 2 2 2" xfId="19522"/>
    <cellStyle name="Normal 2 8 3 3 2 2 3" xfId="19523"/>
    <cellStyle name="Normal 2 8 3 3 2 2_Deal Price Analysis" xfId="19524"/>
    <cellStyle name="Normal 2 8 3 3 2 3" xfId="19525"/>
    <cellStyle name="Normal 2 8 3 3 2 3 2" xfId="19526"/>
    <cellStyle name="Normal 2 8 3 3 2 3 2 2" xfId="19527"/>
    <cellStyle name="Normal 2 8 3 3 2 3 3" xfId="19528"/>
    <cellStyle name="Normal 2 8 3 3 2 3_Deal Price Analysis" xfId="19529"/>
    <cellStyle name="Normal 2 8 3 3 2 4" xfId="19530"/>
    <cellStyle name="Normal 2 8 3 3 2 4 2" xfId="19531"/>
    <cellStyle name="Normal 2 8 3 3 2 5" xfId="19532"/>
    <cellStyle name="Normal 2 8 3 3 2_Deal Price Analysis" xfId="19533"/>
    <cellStyle name="Normal 2 8 3 3 3" xfId="19534"/>
    <cellStyle name="Normal 2 8 3 3 3 2" xfId="19535"/>
    <cellStyle name="Normal 2 8 3 3 3 2 2" xfId="19536"/>
    <cellStyle name="Normal 2 8 3 3 3 3" xfId="19537"/>
    <cellStyle name="Normal 2 8 3 3 3_Deal Price Analysis" xfId="19538"/>
    <cellStyle name="Normal 2 8 3 3 4" xfId="19539"/>
    <cellStyle name="Normal 2 8 3 3 4 2" xfId="19540"/>
    <cellStyle name="Normal 2 8 3 3 4 2 2" xfId="19541"/>
    <cellStyle name="Normal 2 8 3 3 4 3" xfId="19542"/>
    <cellStyle name="Normal 2 8 3 3 4_Deal Price Analysis" xfId="19543"/>
    <cellStyle name="Normal 2 8 3 3 5" xfId="19544"/>
    <cellStyle name="Normal 2 8 3 3 5 2" xfId="19545"/>
    <cellStyle name="Normal 2 8 3 3 6" xfId="19546"/>
    <cellStyle name="Normal 2 8 3 3_Deal Price Analysis" xfId="19547"/>
    <cellStyle name="Normal 2 8 3 4" xfId="19548"/>
    <cellStyle name="Normal 2 8 3 4 2" xfId="19549"/>
    <cellStyle name="Normal 2 8 3 4 2 2" xfId="19550"/>
    <cellStyle name="Normal 2 8 3 4 2 2 2" xfId="19551"/>
    <cellStyle name="Normal 2 8 3 4 2 2 2 2" xfId="19552"/>
    <cellStyle name="Normal 2 8 3 4 2 2 3" xfId="19553"/>
    <cellStyle name="Normal 2 8 3 4 2 2_Deal Price Analysis" xfId="19554"/>
    <cellStyle name="Normal 2 8 3 4 2 3" xfId="19555"/>
    <cellStyle name="Normal 2 8 3 4 2 3 2" xfId="19556"/>
    <cellStyle name="Normal 2 8 3 4 2 3 2 2" xfId="19557"/>
    <cellStyle name="Normal 2 8 3 4 2 3 3" xfId="19558"/>
    <cellStyle name="Normal 2 8 3 4 2 3_Deal Price Analysis" xfId="19559"/>
    <cellStyle name="Normal 2 8 3 4 2 4" xfId="19560"/>
    <cellStyle name="Normal 2 8 3 4 2 4 2" xfId="19561"/>
    <cellStyle name="Normal 2 8 3 4 2 5" xfId="19562"/>
    <cellStyle name="Normal 2 8 3 4 2_Deal Price Analysis" xfId="19563"/>
    <cellStyle name="Normal 2 8 3 4 3" xfId="19564"/>
    <cellStyle name="Normal 2 8 3 4 3 2" xfId="19565"/>
    <cellStyle name="Normal 2 8 3 4 3 2 2" xfId="19566"/>
    <cellStyle name="Normal 2 8 3 4 3 3" xfId="19567"/>
    <cellStyle name="Normal 2 8 3 4 3_Deal Price Analysis" xfId="19568"/>
    <cellStyle name="Normal 2 8 3 4 4" xfId="19569"/>
    <cellStyle name="Normal 2 8 3 4 4 2" xfId="19570"/>
    <cellStyle name="Normal 2 8 3 4 4 2 2" xfId="19571"/>
    <cellStyle name="Normal 2 8 3 4 4 3" xfId="19572"/>
    <cellStyle name="Normal 2 8 3 4 4_Deal Price Analysis" xfId="19573"/>
    <cellStyle name="Normal 2 8 3 4 5" xfId="19574"/>
    <cellStyle name="Normal 2 8 3 4 5 2" xfId="19575"/>
    <cellStyle name="Normal 2 8 3 4 6" xfId="19576"/>
    <cellStyle name="Normal 2 8 3 4_Deal Price Analysis" xfId="19577"/>
    <cellStyle name="Normal 2 8 3 5" xfId="19578"/>
    <cellStyle name="Normal 2 8 3 5 2" xfId="19579"/>
    <cellStyle name="Normal 2 8 3 5 2 2" xfId="19580"/>
    <cellStyle name="Normal 2 8 3 5 2 2 2" xfId="19581"/>
    <cellStyle name="Normal 2 8 3 5 2 3" xfId="19582"/>
    <cellStyle name="Normal 2 8 3 5 2_Deal Price Analysis" xfId="19583"/>
    <cellStyle name="Normal 2 8 3 5 3" xfId="19584"/>
    <cellStyle name="Normal 2 8 3 5 3 2" xfId="19585"/>
    <cellStyle name="Normal 2 8 3 5 3 2 2" xfId="19586"/>
    <cellStyle name="Normal 2 8 3 5 3 3" xfId="19587"/>
    <cellStyle name="Normal 2 8 3 5 3_Deal Price Analysis" xfId="19588"/>
    <cellStyle name="Normal 2 8 3 5 4" xfId="19589"/>
    <cellStyle name="Normal 2 8 3 5 4 2" xfId="19590"/>
    <cellStyle name="Normal 2 8 3 5 5" xfId="19591"/>
    <cellStyle name="Normal 2 8 3 5_Deal Price Analysis" xfId="19592"/>
    <cellStyle name="Normal 2 8 3 6" xfId="19593"/>
    <cellStyle name="Normal 2 8 3 6 2" xfId="19594"/>
    <cellStyle name="Normal 2 8 3 6 2 2" xfId="19595"/>
    <cellStyle name="Normal 2 8 3 6 3" xfId="19596"/>
    <cellStyle name="Normal 2 8 3 6_Deal Price Analysis" xfId="19597"/>
    <cellStyle name="Normal 2 8 3 7" xfId="19598"/>
    <cellStyle name="Normal 2 8 3 7 2" xfId="19599"/>
    <cellStyle name="Normal 2 8 3 7 2 2" xfId="19600"/>
    <cellStyle name="Normal 2 8 3 7 3" xfId="19601"/>
    <cellStyle name="Normal 2 8 3 7_Deal Price Analysis" xfId="19602"/>
    <cellStyle name="Normal 2 8 3 8" xfId="19603"/>
    <cellStyle name="Normal 2 8 3 8 2" xfId="19604"/>
    <cellStyle name="Normal 2 8 3 9" xfId="19605"/>
    <cellStyle name="Normal 2 8 3_Deal Price Analysis" xfId="19606"/>
    <cellStyle name="Normal 2 8 4" xfId="19607"/>
    <cellStyle name="Normal 2 8 4 2" xfId="19608"/>
    <cellStyle name="Normal 2 8 4 2 2" xfId="19609"/>
    <cellStyle name="Normal 2 8 4 2 2 2" xfId="19610"/>
    <cellStyle name="Normal 2 8 4 2 2 2 2" xfId="19611"/>
    <cellStyle name="Normal 2 8 4 2 2 2 2 2" xfId="19612"/>
    <cellStyle name="Normal 2 8 4 2 2 2 2 2 2" xfId="19613"/>
    <cellStyle name="Normal 2 8 4 2 2 2 2 3" xfId="19614"/>
    <cellStyle name="Normal 2 8 4 2 2 2 2_Deal Price Analysis" xfId="19615"/>
    <cellStyle name="Normal 2 8 4 2 2 2 3" xfId="19616"/>
    <cellStyle name="Normal 2 8 4 2 2 2 3 2" xfId="19617"/>
    <cellStyle name="Normal 2 8 4 2 2 2 3 2 2" xfId="19618"/>
    <cellStyle name="Normal 2 8 4 2 2 2 3 3" xfId="19619"/>
    <cellStyle name="Normal 2 8 4 2 2 2 3_Deal Price Analysis" xfId="19620"/>
    <cellStyle name="Normal 2 8 4 2 2 2 4" xfId="19621"/>
    <cellStyle name="Normal 2 8 4 2 2 2 4 2" xfId="19622"/>
    <cellStyle name="Normal 2 8 4 2 2 2 5" xfId="19623"/>
    <cellStyle name="Normal 2 8 4 2 2 2_Deal Price Analysis" xfId="19624"/>
    <cellStyle name="Normal 2 8 4 2 2 3" xfId="19625"/>
    <cellStyle name="Normal 2 8 4 2 2 3 2" xfId="19626"/>
    <cellStyle name="Normal 2 8 4 2 2 3 2 2" xfId="19627"/>
    <cellStyle name="Normal 2 8 4 2 2 3 3" xfId="19628"/>
    <cellStyle name="Normal 2 8 4 2 2 3_Deal Price Analysis" xfId="19629"/>
    <cellStyle name="Normal 2 8 4 2 2 4" xfId="19630"/>
    <cellStyle name="Normal 2 8 4 2 2 4 2" xfId="19631"/>
    <cellStyle name="Normal 2 8 4 2 2 4 2 2" xfId="19632"/>
    <cellStyle name="Normal 2 8 4 2 2 4 3" xfId="19633"/>
    <cellStyle name="Normal 2 8 4 2 2 4_Deal Price Analysis" xfId="19634"/>
    <cellStyle name="Normal 2 8 4 2 2 5" xfId="19635"/>
    <cellStyle name="Normal 2 8 4 2 2 5 2" xfId="19636"/>
    <cellStyle name="Normal 2 8 4 2 2 6" xfId="19637"/>
    <cellStyle name="Normal 2 8 4 2 2_Deal Price Analysis" xfId="19638"/>
    <cellStyle name="Normal 2 8 4 2 3" xfId="19639"/>
    <cellStyle name="Normal 2 8 4 2 3 2" xfId="19640"/>
    <cellStyle name="Normal 2 8 4 2 3 2 2" xfId="19641"/>
    <cellStyle name="Normal 2 8 4 2 3 2 2 2" xfId="19642"/>
    <cellStyle name="Normal 2 8 4 2 3 2 2 2 2" xfId="19643"/>
    <cellStyle name="Normal 2 8 4 2 3 2 2 3" xfId="19644"/>
    <cellStyle name="Normal 2 8 4 2 3 2 2_Deal Price Analysis" xfId="19645"/>
    <cellStyle name="Normal 2 8 4 2 3 2 3" xfId="19646"/>
    <cellStyle name="Normal 2 8 4 2 3 2 3 2" xfId="19647"/>
    <cellStyle name="Normal 2 8 4 2 3 2 3 2 2" xfId="19648"/>
    <cellStyle name="Normal 2 8 4 2 3 2 3 3" xfId="19649"/>
    <cellStyle name="Normal 2 8 4 2 3 2 3_Deal Price Analysis" xfId="19650"/>
    <cellStyle name="Normal 2 8 4 2 3 2 4" xfId="19651"/>
    <cellStyle name="Normal 2 8 4 2 3 2 4 2" xfId="19652"/>
    <cellStyle name="Normal 2 8 4 2 3 2 5" xfId="19653"/>
    <cellStyle name="Normal 2 8 4 2 3 2_Deal Price Analysis" xfId="19654"/>
    <cellStyle name="Normal 2 8 4 2 3 3" xfId="19655"/>
    <cellStyle name="Normal 2 8 4 2 3 3 2" xfId="19656"/>
    <cellStyle name="Normal 2 8 4 2 3 3 2 2" xfId="19657"/>
    <cellStyle name="Normal 2 8 4 2 3 3 3" xfId="19658"/>
    <cellStyle name="Normal 2 8 4 2 3 3_Deal Price Analysis" xfId="19659"/>
    <cellStyle name="Normal 2 8 4 2 3 4" xfId="19660"/>
    <cellStyle name="Normal 2 8 4 2 3 4 2" xfId="19661"/>
    <cellStyle name="Normal 2 8 4 2 3 4 2 2" xfId="19662"/>
    <cellStyle name="Normal 2 8 4 2 3 4 3" xfId="19663"/>
    <cellStyle name="Normal 2 8 4 2 3 4_Deal Price Analysis" xfId="19664"/>
    <cellStyle name="Normal 2 8 4 2 3 5" xfId="19665"/>
    <cellStyle name="Normal 2 8 4 2 3 5 2" xfId="19666"/>
    <cellStyle name="Normal 2 8 4 2 3 6" xfId="19667"/>
    <cellStyle name="Normal 2 8 4 2 3_Deal Price Analysis" xfId="19668"/>
    <cellStyle name="Normal 2 8 4 2 4" xfId="19669"/>
    <cellStyle name="Normal 2 8 4 2 4 2" xfId="19670"/>
    <cellStyle name="Normal 2 8 4 2 4 2 2" xfId="19671"/>
    <cellStyle name="Normal 2 8 4 2 4 2 2 2" xfId="19672"/>
    <cellStyle name="Normal 2 8 4 2 4 2 3" xfId="19673"/>
    <cellStyle name="Normal 2 8 4 2 4 2_Deal Price Analysis" xfId="19674"/>
    <cellStyle name="Normal 2 8 4 2 4 3" xfId="19675"/>
    <cellStyle name="Normal 2 8 4 2 4 3 2" xfId="19676"/>
    <cellStyle name="Normal 2 8 4 2 4 3 2 2" xfId="19677"/>
    <cellStyle name="Normal 2 8 4 2 4 3 3" xfId="19678"/>
    <cellStyle name="Normal 2 8 4 2 4 3_Deal Price Analysis" xfId="19679"/>
    <cellStyle name="Normal 2 8 4 2 4 4" xfId="19680"/>
    <cellStyle name="Normal 2 8 4 2 4 4 2" xfId="19681"/>
    <cellStyle name="Normal 2 8 4 2 4 5" xfId="19682"/>
    <cellStyle name="Normal 2 8 4 2 4_Deal Price Analysis" xfId="19683"/>
    <cellStyle name="Normal 2 8 4 2 5" xfId="19684"/>
    <cellStyle name="Normal 2 8 4 2 5 2" xfId="19685"/>
    <cellStyle name="Normal 2 8 4 2 5 2 2" xfId="19686"/>
    <cellStyle name="Normal 2 8 4 2 5 3" xfId="19687"/>
    <cellStyle name="Normal 2 8 4 2 5_Deal Price Analysis" xfId="19688"/>
    <cellStyle name="Normal 2 8 4 2 6" xfId="19689"/>
    <cellStyle name="Normal 2 8 4 2 6 2" xfId="19690"/>
    <cellStyle name="Normal 2 8 4 2 6 2 2" xfId="19691"/>
    <cellStyle name="Normal 2 8 4 2 6 3" xfId="19692"/>
    <cellStyle name="Normal 2 8 4 2 6_Deal Price Analysis" xfId="19693"/>
    <cellStyle name="Normal 2 8 4 2 7" xfId="19694"/>
    <cellStyle name="Normal 2 8 4 2 7 2" xfId="19695"/>
    <cellStyle name="Normal 2 8 4 2 8" xfId="19696"/>
    <cellStyle name="Normal 2 8 4 2_Deal Price Analysis" xfId="19697"/>
    <cellStyle name="Normal 2 8 4 3" xfId="19698"/>
    <cellStyle name="Normal 2 8 4 3 2" xfId="19699"/>
    <cellStyle name="Normal 2 8 4 3 2 2" xfId="19700"/>
    <cellStyle name="Normal 2 8 4 3 2 2 2" xfId="19701"/>
    <cellStyle name="Normal 2 8 4 3 2 2 2 2" xfId="19702"/>
    <cellStyle name="Normal 2 8 4 3 2 2 3" xfId="19703"/>
    <cellStyle name="Normal 2 8 4 3 2 2_Deal Price Analysis" xfId="19704"/>
    <cellStyle name="Normal 2 8 4 3 2 3" xfId="19705"/>
    <cellStyle name="Normal 2 8 4 3 2 3 2" xfId="19706"/>
    <cellStyle name="Normal 2 8 4 3 2 3 2 2" xfId="19707"/>
    <cellStyle name="Normal 2 8 4 3 2 3 3" xfId="19708"/>
    <cellStyle name="Normal 2 8 4 3 2 3_Deal Price Analysis" xfId="19709"/>
    <cellStyle name="Normal 2 8 4 3 2 4" xfId="19710"/>
    <cellStyle name="Normal 2 8 4 3 2 4 2" xfId="19711"/>
    <cellStyle name="Normal 2 8 4 3 2 5" xfId="19712"/>
    <cellStyle name="Normal 2 8 4 3 2_Deal Price Analysis" xfId="19713"/>
    <cellStyle name="Normal 2 8 4 3 3" xfId="19714"/>
    <cellStyle name="Normal 2 8 4 3 3 2" xfId="19715"/>
    <cellStyle name="Normal 2 8 4 3 3 2 2" xfId="19716"/>
    <cellStyle name="Normal 2 8 4 3 3 3" xfId="19717"/>
    <cellStyle name="Normal 2 8 4 3 3_Deal Price Analysis" xfId="19718"/>
    <cellStyle name="Normal 2 8 4 3 4" xfId="19719"/>
    <cellStyle name="Normal 2 8 4 3 4 2" xfId="19720"/>
    <cellStyle name="Normal 2 8 4 3 4 2 2" xfId="19721"/>
    <cellStyle name="Normal 2 8 4 3 4 3" xfId="19722"/>
    <cellStyle name="Normal 2 8 4 3 4_Deal Price Analysis" xfId="19723"/>
    <cellStyle name="Normal 2 8 4 3 5" xfId="19724"/>
    <cellStyle name="Normal 2 8 4 3 5 2" xfId="19725"/>
    <cellStyle name="Normal 2 8 4 3 6" xfId="19726"/>
    <cellStyle name="Normal 2 8 4 3_Deal Price Analysis" xfId="19727"/>
    <cellStyle name="Normal 2 8 4 4" xfId="19728"/>
    <cellStyle name="Normal 2 8 4 4 2" xfId="19729"/>
    <cellStyle name="Normal 2 8 4 4 2 2" xfId="19730"/>
    <cellStyle name="Normal 2 8 4 4 2 2 2" xfId="19731"/>
    <cellStyle name="Normal 2 8 4 4 2 2 2 2" xfId="19732"/>
    <cellStyle name="Normal 2 8 4 4 2 2 3" xfId="19733"/>
    <cellStyle name="Normal 2 8 4 4 2 2_Deal Price Analysis" xfId="19734"/>
    <cellStyle name="Normal 2 8 4 4 2 3" xfId="19735"/>
    <cellStyle name="Normal 2 8 4 4 2 3 2" xfId="19736"/>
    <cellStyle name="Normal 2 8 4 4 2 3 2 2" xfId="19737"/>
    <cellStyle name="Normal 2 8 4 4 2 3 3" xfId="19738"/>
    <cellStyle name="Normal 2 8 4 4 2 3_Deal Price Analysis" xfId="19739"/>
    <cellStyle name="Normal 2 8 4 4 2 4" xfId="19740"/>
    <cellStyle name="Normal 2 8 4 4 2 4 2" xfId="19741"/>
    <cellStyle name="Normal 2 8 4 4 2 5" xfId="19742"/>
    <cellStyle name="Normal 2 8 4 4 2_Deal Price Analysis" xfId="19743"/>
    <cellStyle name="Normal 2 8 4 4 3" xfId="19744"/>
    <cellStyle name="Normal 2 8 4 4 3 2" xfId="19745"/>
    <cellStyle name="Normal 2 8 4 4 3 2 2" xfId="19746"/>
    <cellStyle name="Normal 2 8 4 4 3 3" xfId="19747"/>
    <cellStyle name="Normal 2 8 4 4 3_Deal Price Analysis" xfId="19748"/>
    <cellStyle name="Normal 2 8 4 4 4" xfId="19749"/>
    <cellStyle name="Normal 2 8 4 4 4 2" xfId="19750"/>
    <cellStyle name="Normal 2 8 4 4 4 2 2" xfId="19751"/>
    <cellStyle name="Normal 2 8 4 4 4 3" xfId="19752"/>
    <cellStyle name="Normal 2 8 4 4 4_Deal Price Analysis" xfId="19753"/>
    <cellStyle name="Normal 2 8 4 4 5" xfId="19754"/>
    <cellStyle name="Normal 2 8 4 4 5 2" xfId="19755"/>
    <cellStyle name="Normal 2 8 4 4 6" xfId="19756"/>
    <cellStyle name="Normal 2 8 4 4_Deal Price Analysis" xfId="19757"/>
    <cellStyle name="Normal 2 8 4 5" xfId="19758"/>
    <cellStyle name="Normal 2 8 4 5 2" xfId="19759"/>
    <cellStyle name="Normal 2 8 4 5 2 2" xfId="19760"/>
    <cellStyle name="Normal 2 8 4 5 2 2 2" xfId="19761"/>
    <cellStyle name="Normal 2 8 4 5 2 3" xfId="19762"/>
    <cellStyle name="Normal 2 8 4 5 2_Deal Price Analysis" xfId="19763"/>
    <cellStyle name="Normal 2 8 4 5 3" xfId="19764"/>
    <cellStyle name="Normal 2 8 4 5 3 2" xfId="19765"/>
    <cellStyle name="Normal 2 8 4 5 3 2 2" xfId="19766"/>
    <cellStyle name="Normal 2 8 4 5 3 3" xfId="19767"/>
    <cellStyle name="Normal 2 8 4 5 3_Deal Price Analysis" xfId="19768"/>
    <cellStyle name="Normal 2 8 4 5 4" xfId="19769"/>
    <cellStyle name="Normal 2 8 4 5 4 2" xfId="19770"/>
    <cellStyle name="Normal 2 8 4 5 5" xfId="19771"/>
    <cellStyle name="Normal 2 8 4 5_Deal Price Analysis" xfId="19772"/>
    <cellStyle name="Normal 2 8 4 6" xfId="19773"/>
    <cellStyle name="Normal 2 8 4 6 2" xfId="19774"/>
    <cellStyle name="Normal 2 8 4 6 2 2" xfId="19775"/>
    <cellStyle name="Normal 2 8 4 6 3" xfId="19776"/>
    <cellStyle name="Normal 2 8 4 6_Deal Price Analysis" xfId="19777"/>
    <cellStyle name="Normal 2 8 4 7" xfId="19778"/>
    <cellStyle name="Normal 2 8 4 7 2" xfId="19779"/>
    <cellStyle name="Normal 2 8 4 7 2 2" xfId="19780"/>
    <cellStyle name="Normal 2 8 4 7 3" xfId="19781"/>
    <cellStyle name="Normal 2 8 4 7_Deal Price Analysis" xfId="19782"/>
    <cellStyle name="Normal 2 8 4 8" xfId="19783"/>
    <cellStyle name="Normal 2 8 4 8 2" xfId="19784"/>
    <cellStyle name="Normal 2 8 4 9" xfId="19785"/>
    <cellStyle name="Normal 2 8 4_Deal Price Analysis" xfId="19786"/>
    <cellStyle name="Normal 2 8 5" xfId="19787"/>
    <cellStyle name="Normal 2 8 5 2" xfId="19788"/>
    <cellStyle name="Normal 2 8 5 2 2" xfId="19789"/>
    <cellStyle name="Normal 2 8 5 2 2 2" xfId="19790"/>
    <cellStyle name="Normal 2 8 5 2 2 2 2" xfId="19791"/>
    <cellStyle name="Normal 2 8 5 2 2 2 2 2" xfId="19792"/>
    <cellStyle name="Normal 2 8 5 2 2 2 2 2 2" xfId="19793"/>
    <cellStyle name="Normal 2 8 5 2 2 2 2 3" xfId="19794"/>
    <cellStyle name="Normal 2 8 5 2 2 2 2_Deal Price Analysis" xfId="19795"/>
    <cellStyle name="Normal 2 8 5 2 2 2 3" xfId="19796"/>
    <cellStyle name="Normal 2 8 5 2 2 2 3 2" xfId="19797"/>
    <cellStyle name="Normal 2 8 5 2 2 2 3 2 2" xfId="19798"/>
    <cellStyle name="Normal 2 8 5 2 2 2 3 3" xfId="19799"/>
    <cellStyle name="Normal 2 8 5 2 2 2 3_Deal Price Analysis" xfId="19800"/>
    <cellStyle name="Normal 2 8 5 2 2 2 4" xfId="19801"/>
    <cellStyle name="Normal 2 8 5 2 2 2 4 2" xfId="19802"/>
    <cellStyle name="Normal 2 8 5 2 2 2 5" xfId="19803"/>
    <cellStyle name="Normal 2 8 5 2 2 2_Deal Price Analysis" xfId="19804"/>
    <cellStyle name="Normal 2 8 5 2 2 3" xfId="19805"/>
    <cellStyle name="Normal 2 8 5 2 2 3 2" xfId="19806"/>
    <cellStyle name="Normal 2 8 5 2 2 3 2 2" xfId="19807"/>
    <cellStyle name="Normal 2 8 5 2 2 3 3" xfId="19808"/>
    <cellStyle name="Normal 2 8 5 2 2 3_Deal Price Analysis" xfId="19809"/>
    <cellStyle name="Normal 2 8 5 2 2 4" xfId="19810"/>
    <cellStyle name="Normal 2 8 5 2 2 4 2" xfId="19811"/>
    <cellStyle name="Normal 2 8 5 2 2 4 2 2" xfId="19812"/>
    <cellStyle name="Normal 2 8 5 2 2 4 3" xfId="19813"/>
    <cellStyle name="Normal 2 8 5 2 2 4_Deal Price Analysis" xfId="19814"/>
    <cellStyle name="Normal 2 8 5 2 2 5" xfId="19815"/>
    <cellStyle name="Normal 2 8 5 2 2 5 2" xfId="19816"/>
    <cellStyle name="Normal 2 8 5 2 2 6" xfId="19817"/>
    <cellStyle name="Normal 2 8 5 2 2_Deal Price Analysis" xfId="19818"/>
    <cellStyle name="Normal 2 8 5 2 3" xfId="19819"/>
    <cellStyle name="Normal 2 8 5 2 3 2" xfId="19820"/>
    <cellStyle name="Normal 2 8 5 2 3 2 2" xfId="19821"/>
    <cellStyle name="Normal 2 8 5 2 3 2 2 2" xfId="19822"/>
    <cellStyle name="Normal 2 8 5 2 3 2 2 2 2" xfId="19823"/>
    <cellStyle name="Normal 2 8 5 2 3 2 2 3" xfId="19824"/>
    <cellStyle name="Normal 2 8 5 2 3 2 2_Deal Price Analysis" xfId="19825"/>
    <cellStyle name="Normal 2 8 5 2 3 2 3" xfId="19826"/>
    <cellStyle name="Normal 2 8 5 2 3 2 3 2" xfId="19827"/>
    <cellStyle name="Normal 2 8 5 2 3 2 3 2 2" xfId="19828"/>
    <cellStyle name="Normal 2 8 5 2 3 2 3 3" xfId="19829"/>
    <cellStyle name="Normal 2 8 5 2 3 2 3_Deal Price Analysis" xfId="19830"/>
    <cellStyle name="Normal 2 8 5 2 3 2 4" xfId="19831"/>
    <cellStyle name="Normal 2 8 5 2 3 2 4 2" xfId="19832"/>
    <cellStyle name="Normal 2 8 5 2 3 2 5" xfId="19833"/>
    <cellStyle name="Normal 2 8 5 2 3 2_Deal Price Analysis" xfId="19834"/>
    <cellStyle name="Normal 2 8 5 2 3 3" xfId="19835"/>
    <cellStyle name="Normal 2 8 5 2 3 3 2" xfId="19836"/>
    <cellStyle name="Normal 2 8 5 2 3 3 2 2" xfId="19837"/>
    <cellStyle name="Normal 2 8 5 2 3 3 3" xfId="19838"/>
    <cellStyle name="Normal 2 8 5 2 3 3_Deal Price Analysis" xfId="19839"/>
    <cellStyle name="Normal 2 8 5 2 3 4" xfId="19840"/>
    <cellStyle name="Normal 2 8 5 2 3 4 2" xfId="19841"/>
    <cellStyle name="Normal 2 8 5 2 3 4 2 2" xfId="19842"/>
    <cellStyle name="Normal 2 8 5 2 3 4 3" xfId="19843"/>
    <cellStyle name="Normal 2 8 5 2 3 4_Deal Price Analysis" xfId="19844"/>
    <cellStyle name="Normal 2 8 5 2 3 5" xfId="19845"/>
    <cellStyle name="Normal 2 8 5 2 3 5 2" xfId="19846"/>
    <cellStyle name="Normal 2 8 5 2 3 6" xfId="19847"/>
    <cellStyle name="Normal 2 8 5 2 3_Deal Price Analysis" xfId="19848"/>
    <cellStyle name="Normal 2 8 5 2 4" xfId="19849"/>
    <cellStyle name="Normal 2 8 5 2 4 2" xfId="19850"/>
    <cellStyle name="Normal 2 8 5 2 4 2 2" xfId="19851"/>
    <cellStyle name="Normal 2 8 5 2 4 2 2 2" xfId="19852"/>
    <cellStyle name="Normal 2 8 5 2 4 2 3" xfId="19853"/>
    <cellStyle name="Normal 2 8 5 2 4 2_Deal Price Analysis" xfId="19854"/>
    <cellStyle name="Normal 2 8 5 2 4 3" xfId="19855"/>
    <cellStyle name="Normal 2 8 5 2 4 3 2" xfId="19856"/>
    <cellStyle name="Normal 2 8 5 2 4 3 2 2" xfId="19857"/>
    <cellStyle name="Normal 2 8 5 2 4 3 3" xfId="19858"/>
    <cellStyle name="Normal 2 8 5 2 4 3_Deal Price Analysis" xfId="19859"/>
    <cellStyle name="Normal 2 8 5 2 4 4" xfId="19860"/>
    <cellStyle name="Normal 2 8 5 2 4 4 2" xfId="19861"/>
    <cellStyle name="Normal 2 8 5 2 4 5" xfId="19862"/>
    <cellStyle name="Normal 2 8 5 2 4_Deal Price Analysis" xfId="19863"/>
    <cellStyle name="Normal 2 8 5 2 5" xfId="19864"/>
    <cellStyle name="Normal 2 8 5 2 5 2" xfId="19865"/>
    <cellStyle name="Normal 2 8 5 2 5 2 2" xfId="19866"/>
    <cellStyle name="Normal 2 8 5 2 5 3" xfId="19867"/>
    <cellStyle name="Normal 2 8 5 2 5_Deal Price Analysis" xfId="19868"/>
    <cellStyle name="Normal 2 8 5 2 6" xfId="19869"/>
    <cellStyle name="Normal 2 8 5 2 6 2" xfId="19870"/>
    <cellStyle name="Normal 2 8 5 2 6 2 2" xfId="19871"/>
    <cellStyle name="Normal 2 8 5 2 6 3" xfId="19872"/>
    <cellStyle name="Normal 2 8 5 2 6_Deal Price Analysis" xfId="19873"/>
    <cellStyle name="Normal 2 8 5 2 7" xfId="19874"/>
    <cellStyle name="Normal 2 8 5 2 7 2" xfId="19875"/>
    <cellStyle name="Normal 2 8 5 2 8" xfId="19876"/>
    <cellStyle name="Normal 2 8 5 2_Deal Price Analysis" xfId="19877"/>
    <cellStyle name="Normal 2 8 5 3" xfId="19878"/>
    <cellStyle name="Normal 2 8 5 3 2" xfId="19879"/>
    <cellStyle name="Normal 2 8 5 3 2 2" xfId="19880"/>
    <cellStyle name="Normal 2 8 5 3 2 2 2" xfId="19881"/>
    <cellStyle name="Normal 2 8 5 3 2 2 2 2" xfId="19882"/>
    <cellStyle name="Normal 2 8 5 3 2 2 3" xfId="19883"/>
    <cellStyle name="Normal 2 8 5 3 2 2_Deal Price Analysis" xfId="19884"/>
    <cellStyle name="Normal 2 8 5 3 2 3" xfId="19885"/>
    <cellStyle name="Normal 2 8 5 3 2 3 2" xfId="19886"/>
    <cellStyle name="Normal 2 8 5 3 2 3 2 2" xfId="19887"/>
    <cellStyle name="Normal 2 8 5 3 2 3 3" xfId="19888"/>
    <cellStyle name="Normal 2 8 5 3 2 3_Deal Price Analysis" xfId="19889"/>
    <cellStyle name="Normal 2 8 5 3 2 4" xfId="19890"/>
    <cellStyle name="Normal 2 8 5 3 2 4 2" xfId="19891"/>
    <cellStyle name="Normal 2 8 5 3 2 5" xfId="19892"/>
    <cellStyle name="Normal 2 8 5 3 2_Deal Price Analysis" xfId="19893"/>
    <cellStyle name="Normal 2 8 5 3 3" xfId="19894"/>
    <cellStyle name="Normal 2 8 5 3 3 2" xfId="19895"/>
    <cellStyle name="Normal 2 8 5 3 3 2 2" xfId="19896"/>
    <cellStyle name="Normal 2 8 5 3 3 3" xfId="19897"/>
    <cellStyle name="Normal 2 8 5 3 3_Deal Price Analysis" xfId="19898"/>
    <cellStyle name="Normal 2 8 5 3 4" xfId="19899"/>
    <cellStyle name="Normal 2 8 5 3 4 2" xfId="19900"/>
    <cellStyle name="Normal 2 8 5 3 4 2 2" xfId="19901"/>
    <cellStyle name="Normal 2 8 5 3 4 3" xfId="19902"/>
    <cellStyle name="Normal 2 8 5 3 4_Deal Price Analysis" xfId="19903"/>
    <cellStyle name="Normal 2 8 5 3 5" xfId="19904"/>
    <cellStyle name="Normal 2 8 5 3 5 2" xfId="19905"/>
    <cellStyle name="Normal 2 8 5 3 6" xfId="19906"/>
    <cellStyle name="Normal 2 8 5 3_Deal Price Analysis" xfId="19907"/>
    <cellStyle name="Normal 2 8 5 4" xfId="19908"/>
    <cellStyle name="Normal 2 8 5 4 2" xfId="19909"/>
    <cellStyle name="Normal 2 8 5 4 2 2" xfId="19910"/>
    <cellStyle name="Normal 2 8 5 4 2 2 2" xfId="19911"/>
    <cellStyle name="Normal 2 8 5 4 2 2 2 2" xfId="19912"/>
    <cellStyle name="Normal 2 8 5 4 2 2 3" xfId="19913"/>
    <cellStyle name="Normal 2 8 5 4 2 2_Deal Price Analysis" xfId="19914"/>
    <cellStyle name="Normal 2 8 5 4 2 3" xfId="19915"/>
    <cellStyle name="Normal 2 8 5 4 2 3 2" xfId="19916"/>
    <cellStyle name="Normal 2 8 5 4 2 3 2 2" xfId="19917"/>
    <cellStyle name="Normal 2 8 5 4 2 3 3" xfId="19918"/>
    <cellStyle name="Normal 2 8 5 4 2 3_Deal Price Analysis" xfId="19919"/>
    <cellStyle name="Normal 2 8 5 4 2 4" xfId="19920"/>
    <cellStyle name="Normal 2 8 5 4 2 4 2" xfId="19921"/>
    <cellStyle name="Normal 2 8 5 4 2 5" xfId="19922"/>
    <cellStyle name="Normal 2 8 5 4 2_Deal Price Analysis" xfId="19923"/>
    <cellStyle name="Normal 2 8 5 4 3" xfId="19924"/>
    <cellStyle name="Normal 2 8 5 4 3 2" xfId="19925"/>
    <cellStyle name="Normal 2 8 5 4 3 2 2" xfId="19926"/>
    <cellStyle name="Normal 2 8 5 4 3 3" xfId="19927"/>
    <cellStyle name="Normal 2 8 5 4 3_Deal Price Analysis" xfId="19928"/>
    <cellStyle name="Normal 2 8 5 4 4" xfId="19929"/>
    <cellStyle name="Normal 2 8 5 4 4 2" xfId="19930"/>
    <cellStyle name="Normal 2 8 5 4 4 2 2" xfId="19931"/>
    <cellStyle name="Normal 2 8 5 4 4 3" xfId="19932"/>
    <cellStyle name="Normal 2 8 5 4 4_Deal Price Analysis" xfId="19933"/>
    <cellStyle name="Normal 2 8 5 4 5" xfId="19934"/>
    <cellStyle name="Normal 2 8 5 4 5 2" xfId="19935"/>
    <cellStyle name="Normal 2 8 5 4 6" xfId="19936"/>
    <cellStyle name="Normal 2 8 5 4_Deal Price Analysis" xfId="19937"/>
    <cellStyle name="Normal 2 8 5 5" xfId="19938"/>
    <cellStyle name="Normal 2 8 5 5 2" xfId="19939"/>
    <cellStyle name="Normal 2 8 5 5 2 2" xfId="19940"/>
    <cellStyle name="Normal 2 8 5 5 2 2 2" xfId="19941"/>
    <cellStyle name="Normal 2 8 5 5 2 3" xfId="19942"/>
    <cellStyle name="Normal 2 8 5 5 2_Deal Price Analysis" xfId="19943"/>
    <cellStyle name="Normal 2 8 5 5 3" xfId="19944"/>
    <cellStyle name="Normal 2 8 5 5 3 2" xfId="19945"/>
    <cellStyle name="Normal 2 8 5 5 3 2 2" xfId="19946"/>
    <cellStyle name="Normal 2 8 5 5 3 3" xfId="19947"/>
    <cellStyle name="Normal 2 8 5 5 3_Deal Price Analysis" xfId="19948"/>
    <cellStyle name="Normal 2 8 5 5 4" xfId="19949"/>
    <cellStyle name="Normal 2 8 5 5 4 2" xfId="19950"/>
    <cellStyle name="Normal 2 8 5 5 5" xfId="19951"/>
    <cellStyle name="Normal 2 8 5 5_Deal Price Analysis" xfId="19952"/>
    <cellStyle name="Normal 2 8 5 6" xfId="19953"/>
    <cellStyle name="Normal 2 8 5 6 2" xfId="19954"/>
    <cellStyle name="Normal 2 8 5 6 2 2" xfId="19955"/>
    <cellStyle name="Normal 2 8 5 6 3" xfId="19956"/>
    <cellStyle name="Normal 2 8 5 6_Deal Price Analysis" xfId="19957"/>
    <cellStyle name="Normal 2 8 5 7" xfId="19958"/>
    <cellStyle name="Normal 2 8 5 7 2" xfId="19959"/>
    <cellStyle name="Normal 2 8 5 7 2 2" xfId="19960"/>
    <cellStyle name="Normal 2 8 5 7 3" xfId="19961"/>
    <cellStyle name="Normal 2 8 5 7_Deal Price Analysis" xfId="19962"/>
    <cellStyle name="Normal 2 8 5 8" xfId="19963"/>
    <cellStyle name="Normal 2 8 5 8 2" xfId="19964"/>
    <cellStyle name="Normal 2 8 5 9" xfId="19965"/>
    <cellStyle name="Normal 2 8 5_Deal Price Analysis" xfId="19966"/>
    <cellStyle name="Normal 2 8 6" xfId="19967"/>
    <cellStyle name="Normal 2 8 6 2" xfId="19968"/>
    <cellStyle name="Normal 2 8 6 2 2" xfId="19969"/>
    <cellStyle name="Normal 2 8 6 2 2 2" xfId="19970"/>
    <cellStyle name="Normal 2 8 6 2 2 2 2" xfId="19971"/>
    <cellStyle name="Normal 2 8 6 2 2 2 2 2" xfId="19972"/>
    <cellStyle name="Normal 2 8 6 2 2 2 2 2 2" xfId="19973"/>
    <cellStyle name="Normal 2 8 6 2 2 2 2 3" xfId="19974"/>
    <cellStyle name="Normal 2 8 6 2 2 2 2_Deal Price Analysis" xfId="19975"/>
    <cellStyle name="Normal 2 8 6 2 2 2 3" xfId="19976"/>
    <cellStyle name="Normal 2 8 6 2 2 2 3 2" xfId="19977"/>
    <cellStyle name="Normal 2 8 6 2 2 2 3 2 2" xfId="19978"/>
    <cellStyle name="Normal 2 8 6 2 2 2 3 3" xfId="19979"/>
    <cellStyle name="Normal 2 8 6 2 2 2 3_Deal Price Analysis" xfId="19980"/>
    <cellStyle name="Normal 2 8 6 2 2 2 4" xfId="19981"/>
    <cellStyle name="Normal 2 8 6 2 2 2 4 2" xfId="19982"/>
    <cellStyle name="Normal 2 8 6 2 2 2 5" xfId="19983"/>
    <cellStyle name="Normal 2 8 6 2 2 2_Deal Price Analysis" xfId="19984"/>
    <cellStyle name="Normal 2 8 6 2 2 3" xfId="19985"/>
    <cellStyle name="Normal 2 8 6 2 2 3 2" xfId="19986"/>
    <cellStyle name="Normal 2 8 6 2 2 3 2 2" xfId="19987"/>
    <cellStyle name="Normal 2 8 6 2 2 3 3" xfId="19988"/>
    <cellStyle name="Normal 2 8 6 2 2 3_Deal Price Analysis" xfId="19989"/>
    <cellStyle name="Normal 2 8 6 2 2 4" xfId="19990"/>
    <cellStyle name="Normal 2 8 6 2 2 4 2" xfId="19991"/>
    <cellStyle name="Normal 2 8 6 2 2 4 2 2" xfId="19992"/>
    <cellStyle name="Normal 2 8 6 2 2 4 3" xfId="19993"/>
    <cellStyle name="Normal 2 8 6 2 2 4_Deal Price Analysis" xfId="19994"/>
    <cellStyle name="Normal 2 8 6 2 2 5" xfId="19995"/>
    <cellStyle name="Normal 2 8 6 2 2 5 2" xfId="19996"/>
    <cellStyle name="Normal 2 8 6 2 2 6" xfId="19997"/>
    <cellStyle name="Normal 2 8 6 2 2_Deal Price Analysis" xfId="19998"/>
    <cellStyle name="Normal 2 8 6 2 3" xfId="19999"/>
    <cellStyle name="Normal 2 8 6 2 3 2" xfId="20000"/>
    <cellStyle name="Normal 2 8 6 2 3 2 2" xfId="20001"/>
    <cellStyle name="Normal 2 8 6 2 3 2 2 2" xfId="20002"/>
    <cellStyle name="Normal 2 8 6 2 3 2 2 2 2" xfId="20003"/>
    <cellStyle name="Normal 2 8 6 2 3 2 2 3" xfId="20004"/>
    <cellStyle name="Normal 2 8 6 2 3 2 2_Deal Price Analysis" xfId="20005"/>
    <cellStyle name="Normal 2 8 6 2 3 2 3" xfId="20006"/>
    <cellStyle name="Normal 2 8 6 2 3 2 3 2" xfId="20007"/>
    <cellStyle name="Normal 2 8 6 2 3 2 3 2 2" xfId="20008"/>
    <cellStyle name="Normal 2 8 6 2 3 2 3 3" xfId="20009"/>
    <cellStyle name="Normal 2 8 6 2 3 2 3_Deal Price Analysis" xfId="20010"/>
    <cellStyle name="Normal 2 8 6 2 3 2 4" xfId="20011"/>
    <cellStyle name="Normal 2 8 6 2 3 2 4 2" xfId="20012"/>
    <cellStyle name="Normal 2 8 6 2 3 2 5" xfId="20013"/>
    <cellStyle name="Normal 2 8 6 2 3 2_Deal Price Analysis" xfId="20014"/>
    <cellStyle name="Normal 2 8 6 2 3 3" xfId="20015"/>
    <cellStyle name="Normal 2 8 6 2 3 3 2" xfId="20016"/>
    <cellStyle name="Normal 2 8 6 2 3 3 2 2" xfId="20017"/>
    <cellStyle name="Normal 2 8 6 2 3 3 3" xfId="20018"/>
    <cellStyle name="Normal 2 8 6 2 3 3_Deal Price Analysis" xfId="20019"/>
    <cellStyle name="Normal 2 8 6 2 3 4" xfId="20020"/>
    <cellStyle name="Normal 2 8 6 2 3 4 2" xfId="20021"/>
    <cellStyle name="Normal 2 8 6 2 3 4 2 2" xfId="20022"/>
    <cellStyle name="Normal 2 8 6 2 3 4 3" xfId="20023"/>
    <cellStyle name="Normal 2 8 6 2 3 4_Deal Price Analysis" xfId="20024"/>
    <cellStyle name="Normal 2 8 6 2 3 5" xfId="20025"/>
    <cellStyle name="Normal 2 8 6 2 3 5 2" xfId="20026"/>
    <cellStyle name="Normal 2 8 6 2 3 6" xfId="20027"/>
    <cellStyle name="Normal 2 8 6 2 3_Deal Price Analysis" xfId="20028"/>
    <cellStyle name="Normal 2 8 6 2 4" xfId="20029"/>
    <cellStyle name="Normal 2 8 6 2 4 2" xfId="20030"/>
    <cellStyle name="Normal 2 8 6 2 4 2 2" xfId="20031"/>
    <cellStyle name="Normal 2 8 6 2 4 2 2 2" xfId="20032"/>
    <cellStyle name="Normal 2 8 6 2 4 2 3" xfId="20033"/>
    <cellStyle name="Normal 2 8 6 2 4 2_Deal Price Analysis" xfId="20034"/>
    <cellStyle name="Normal 2 8 6 2 4 3" xfId="20035"/>
    <cellStyle name="Normal 2 8 6 2 4 3 2" xfId="20036"/>
    <cellStyle name="Normal 2 8 6 2 4 3 2 2" xfId="20037"/>
    <cellStyle name="Normal 2 8 6 2 4 3 3" xfId="20038"/>
    <cellStyle name="Normal 2 8 6 2 4 3_Deal Price Analysis" xfId="20039"/>
    <cellStyle name="Normal 2 8 6 2 4 4" xfId="20040"/>
    <cellStyle name="Normal 2 8 6 2 4 4 2" xfId="20041"/>
    <cellStyle name="Normal 2 8 6 2 4 5" xfId="20042"/>
    <cellStyle name="Normal 2 8 6 2 4_Deal Price Analysis" xfId="20043"/>
    <cellStyle name="Normal 2 8 6 2 5" xfId="20044"/>
    <cellStyle name="Normal 2 8 6 2 5 2" xfId="20045"/>
    <cellStyle name="Normal 2 8 6 2 5 2 2" xfId="20046"/>
    <cellStyle name="Normal 2 8 6 2 5 3" xfId="20047"/>
    <cellStyle name="Normal 2 8 6 2 5_Deal Price Analysis" xfId="20048"/>
    <cellStyle name="Normal 2 8 6 2 6" xfId="20049"/>
    <cellStyle name="Normal 2 8 6 2 6 2" xfId="20050"/>
    <cellStyle name="Normal 2 8 6 2 6 2 2" xfId="20051"/>
    <cellStyle name="Normal 2 8 6 2 6 3" xfId="20052"/>
    <cellStyle name="Normal 2 8 6 2 6_Deal Price Analysis" xfId="20053"/>
    <cellStyle name="Normal 2 8 6 2 7" xfId="20054"/>
    <cellStyle name="Normal 2 8 6 2 7 2" xfId="20055"/>
    <cellStyle name="Normal 2 8 6 2 8" xfId="20056"/>
    <cellStyle name="Normal 2 8 6 2_Deal Price Analysis" xfId="20057"/>
    <cellStyle name="Normal 2 8 6 3" xfId="20058"/>
    <cellStyle name="Normal 2 8 6 3 2" xfId="20059"/>
    <cellStyle name="Normal 2 8 6 3 2 2" xfId="20060"/>
    <cellStyle name="Normal 2 8 6 3 2 2 2" xfId="20061"/>
    <cellStyle name="Normal 2 8 6 3 2 2 2 2" xfId="20062"/>
    <cellStyle name="Normal 2 8 6 3 2 2 3" xfId="20063"/>
    <cellStyle name="Normal 2 8 6 3 2 2_Deal Price Analysis" xfId="20064"/>
    <cellStyle name="Normal 2 8 6 3 2 3" xfId="20065"/>
    <cellStyle name="Normal 2 8 6 3 2 3 2" xfId="20066"/>
    <cellStyle name="Normal 2 8 6 3 2 3 2 2" xfId="20067"/>
    <cellStyle name="Normal 2 8 6 3 2 3 3" xfId="20068"/>
    <cellStyle name="Normal 2 8 6 3 2 3_Deal Price Analysis" xfId="20069"/>
    <cellStyle name="Normal 2 8 6 3 2 4" xfId="20070"/>
    <cellStyle name="Normal 2 8 6 3 2 4 2" xfId="20071"/>
    <cellStyle name="Normal 2 8 6 3 2 5" xfId="20072"/>
    <cellStyle name="Normal 2 8 6 3 2_Deal Price Analysis" xfId="20073"/>
    <cellStyle name="Normal 2 8 6 3 3" xfId="20074"/>
    <cellStyle name="Normal 2 8 6 3 3 2" xfId="20075"/>
    <cellStyle name="Normal 2 8 6 3 3 2 2" xfId="20076"/>
    <cellStyle name="Normal 2 8 6 3 3 3" xfId="20077"/>
    <cellStyle name="Normal 2 8 6 3 3_Deal Price Analysis" xfId="20078"/>
    <cellStyle name="Normal 2 8 6 3 4" xfId="20079"/>
    <cellStyle name="Normal 2 8 6 3 4 2" xfId="20080"/>
    <cellStyle name="Normal 2 8 6 3 4 2 2" xfId="20081"/>
    <cellStyle name="Normal 2 8 6 3 4 3" xfId="20082"/>
    <cellStyle name="Normal 2 8 6 3 4_Deal Price Analysis" xfId="20083"/>
    <cellStyle name="Normal 2 8 6 3 5" xfId="20084"/>
    <cellStyle name="Normal 2 8 6 3 5 2" xfId="20085"/>
    <cellStyle name="Normal 2 8 6 3 6" xfId="20086"/>
    <cellStyle name="Normal 2 8 6 3_Deal Price Analysis" xfId="20087"/>
    <cellStyle name="Normal 2 8 6 4" xfId="20088"/>
    <cellStyle name="Normal 2 8 6 4 2" xfId="20089"/>
    <cellStyle name="Normal 2 8 6 4 2 2" xfId="20090"/>
    <cellStyle name="Normal 2 8 6 4 2 2 2" xfId="20091"/>
    <cellStyle name="Normal 2 8 6 4 2 2 2 2" xfId="20092"/>
    <cellStyle name="Normal 2 8 6 4 2 2 3" xfId="20093"/>
    <cellStyle name="Normal 2 8 6 4 2 2_Deal Price Analysis" xfId="20094"/>
    <cellStyle name="Normal 2 8 6 4 2 3" xfId="20095"/>
    <cellStyle name="Normal 2 8 6 4 2 3 2" xfId="20096"/>
    <cellStyle name="Normal 2 8 6 4 2 3 2 2" xfId="20097"/>
    <cellStyle name="Normal 2 8 6 4 2 3 3" xfId="20098"/>
    <cellStyle name="Normal 2 8 6 4 2 3_Deal Price Analysis" xfId="20099"/>
    <cellStyle name="Normal 2 8 6 4 2 4" xfId="20100"/>
    <cellStyle name="Normal 2 8 6 4 2 4 2" xfId="20101"/>
    <cellStyle name="Normal 2 8 6 4 2 5" xfId="20102"/>
    <cellStyle name="Normal 2 8 6 4 2_Deal Price Analysis" xfId="20103"/>
    <cellStyle name="Normal 2 8 6 4 3" xfId="20104"/>
    <cellStyle name="Normal 2 8 6 4 3 2" xfId="20105"/>
    <cellStyle name="Normal 2 8 6 4 3 2 2" xfId="20106"/>
    <cellStyle name="Normal 2 8 6 4 3 3" xfId="20107"/>
    <cellStyle name="Normal 2 8 6 4 3_Deal Price Analysis" xfId="20108"/>
    <cellStyle name="Normal 2 8 6 4 4" xfId="20109"/>
    <cellStyle name="Normal 2 8 6 4 4 2" xfId="20110"/>
    <cellStyle name="Normal 2 8 6 4 4 2 2" xfId="20111"/>
    <cellStyle name="Normal 2 8 6 4 4 3" xfId="20112"/>
    <cellStyle name="Normal 2 8 6 4 4_Deal Price Analysis" xfId="20113"/>
    <cellStyle name="Normal 2 8 6 4 5" xfId="20114"/>
    <cellStyle name="Normal 2 8 6 4 5 2" xfId="20115"/>
    <cellStyle name="Normal 2 8 6 4 6" xfId="20116"/>
    <cellStyle name="Normal 2 8 6 4_Deal Price Analysis" xfId="20117"/>
    <cellStyle name="Normal 2 8 6 5" xfId="20118"/>
    <cellStyle name="Normal 2 8 6 5 2" xfId="20119"/>
    <cellStyle name="Normal 2 8 6 5 2 2" xfId="20120"/>
    <cellStyle name="Normal 2 8 6 5 2 2 2" xfId="20121"/>
    <cellStyle name="Normal 2 8 6 5 2 3" xfId="20122"/>
    <cellStyle name="Normal 2 8 6 5 2_Deal Price Analysis" xfId="20123"/>
    <cellStyle name="Normal 2 8 6 5 3" xfId="20124"/>
    <cellStyle name="Normal 2 8 6 5 3 2" xfId="20125"/>
    <cellStyle name="Normal 2 8 6 5 3 2 2" xfId="20126"/>
    <cellStyle name="Normal 2 8 6 5 3 3" xfId="20127"/>
    <cellStyle name="Normal 2 8 6 5 3_Deal Price Analysis" xfId="20128"/>
    <cellStyle name="Normal 2 8 6 5 4" xfId="20129"/>
    <cellStyle name="Normal 2 8 6 5 4 2" xfId="20130"/>
    <cellStyle name="Normal 2 8 6 5 5" xfId="20131"/>
    <cellStyle name="Normal 2 8 6 5_Deal Price Analysis" xfId="20132"/>
    <cellStyle name="Normal 2 8 6 6" xfId="20133"/>
    <cellStyle name="Normal 2 8 6 6 2" xfId="20134"/>
    <cellStyle name="Normal 2 8 6 6 2 2" xfId="20135"/>
    <cellStyle name="Normal 2 8 6 6 3" xfId="20136"/>
    <cellStyle name="Normal 2 8 6 6_Deal Price Analysis" xfId="20137"/>
    <cellStyle name="Normal 2 8 6 7" xfId="20138"/>
    <cellStyle name="Normal 2 8 6 7 2" xfId="20139"/>
    <cellStyle name="Normal 2 8 6 7 2 2" xfId="20140"/>
    <cellStyle name="Normal 2 8 6 7 3" xfId="20141"/>
    <cellStyle name="Normal 2 8 6 7_Deal Price Analysis" xfId="20142"/>
    <cellStyle name="Normal 2 8 6 8" xfId="20143"/>
    <cellStyle name="Normal 2 8 6 8 2" xfId="20144"/>
    <cellStyle name="Normal 2 8 6 9" xfId="20145"/>
    <cellStyle name="Normal 2 8 6_Deal Price Analysis" xfId="20146"/>
    <cellStyle name="Normal 2 8 7" xfId="20147"/>
    <cellStyle name="Normal 2 8 7 2" xfId="20148"/>
    <cellStyle name="Normal 2 8 7 2 2" xfId="20149"/>
    <cellStyle name="Normal 2 8 7 2 2 2" xfId="20150"/>
    <cellStyle name="Normal 2 8 7 2 2 2 2" xfId="20151"/>
    <cellStyle name="Normal 2 8 7 2 2 2 2 2" xfId="20152"/>
    <cellStyle name="Normal 2 8 7 2 2 2 3" xfId="20153"/>
    <cellStyle name="Normal 2 8 7 2 2 2_Deal Price Analysis" xfId="20154"/>
    <cellStyle name="Normal 2 8 7 2 2 3" xfId="20155"/>
    <cellStyle name="Normal 2 8 7 2 2 3 2" xfId="20156"/>
    <cellStyle name="Normal 2 8 7 2 2 3 2 2" xfId="20157"/>
    <cellStyle name="Normal 2 8 7 2 2 3 3" xfId="20158"/>
    <cellStyle name="Normal 2 8 7 2 2 3_Deal Price Analysis" xfId="20159"/>
    <cellStyle name="Normal 2 8 7 2 2 4" xfId="20160"/>
    <cellStyle name="Normal 2 8 7 2 2 4 2" xfId="20161"/>
    <cellStyle name="Normal 2 8 7 2 2 5" xfId="20162"/>
    <cellStyle name="Normal 2 8 7 2 2_Deal Price Analysis" xfId="20163"/>
    <cellStyle name="Normal 2 8 7 2 3" xfId="20164"/>
    <cellStyle name="Normal 2 8 7 2 3 2" xfId="20165"/>
    <cellStyle name="Normal 2 8 7 2 3 2 2" xfId="20166"/>
    <cellStyle name="Normal 2 8 7 2 3 3" xfId="20167"/>
    <cellStyle name="Normal 2 8 7 2 3_Deal Price Analysis" xfId="20168"/>
    <cellStyle name="Normal 2 8 7 2 4" xfId="20169"/>
    <cellStyle name="Normal 2 8 7 2 4 2" xfId="20170"/>
    <cellStyle name="Normal 2 8 7 2 4 2 2" xfId="20171"/>
    <cellStyle name="Normal 2 8 7 2 4 3" xfId="20172"/>
    <cellStyle name="Normal 2 8 7 2 4_Deal Price Analysis" xfId="20173"/>
    <cellStyle name="Normal 2 8 7 2 5" xfId="20174"/>
    <cellStyle name="Normal 2 8 7 2 5 2" xfId="20175"/>
    <cellStyle name="Normal 2 8 7 2 6" xfId="20176"/>
    <cellStyle name="Normal 2 8 7 2_Deal Price Analysis" xfId="20177"/>
    <cellStyle name="Normal 2 8 7 3" xfId="20178"/>
    <cellStyle name="Normal 2 8 7 3 2" xfId="20179"/>
    <cellStyle name="Normal 2 8 7 3 2 2" xfId="20180"/>
    <cellStyle name="Normal 2 8 7 3 2 2 2" xfId="20181"/>
    <cellStyle name="Normal 2 8 7 3 2 2 2 2" xfId="20182"/>
    <cellStyle name="Normal 2 8 7 3 2 2 3" xfId="20183"/>
    <cellStyle name="Normal 2 8 7 3 2 2_Deal Price Analysis" xfId="20184"/>
    <cellStyle name="Normal 2 8 7 3 2 3" xfId="20185"/>
    <cellStyle name="Normal 2 8 7 3 2 3 2" xfId="20186"/>
    <cellStyle name="Normal 2 8 7 3 2 3 2 2" xfId="20187"/>
    <cellStyle name="Normal 2 8 7 3 2 3 3" xfId="20188"/>
    <cellStyle name="Normal 2 8 7 3 2 3_Deal Price Analysis" xfId="20189"/>
    <cellStyle name="Normal 2 8 7 3 2 4" xfId="20190"/>
    <cellStyle name="Normal 2 8 7 3 2 4 2" xfId="20191"/>
    <cellStyle name="Normal 2 8 7 3 2 5" xfId="20192"/>
    <cellStyle name="Normal 2 8 7 3 2_Deal Price Analysis" xfId="20193"/>
    <cellStyle name="Normal 2 8 7 3 3" xfId="20194"/>
    <cellStyle name="Normal 2 8 7 3 3 2" xfId="20195"/>
    <cellStyle name="Normal 2 8 7 3 3 2 2" xfId="20196"/>
    <cellStyle name="Normal 2 8 7 3 3 3" xfId="20197"/>
    <cellStyle name="Normal 2 8 7 3 3_Deal Price Analysis" xfId="20198"/>
    <cellStyle name="Normal 2 8 7 3 4" xfId="20199"/>
    <cellStyle name="Normal 2 8 7 3 4 2" xfId="20200"/>
    <cellStyle name="Normal 2 8 7 3 4 2 2" xfId="20201"/>
    <cellStyle name="Normal 2 8 7 3 4 3" xfId="20202"/>
    <cellStyle name="Normal 2 8 7 3 4_Deal Price Analysis" xfId="20203"/>
    <cellStyle name="Normal 2 8 7 3 5" xfId="20204"/>
    <cellStyle name="Normal 2 8 7 3 5 2" xfId="20205"/>
    <cellStyle name="Normal 2 8 7 3 6" xfId="20206"/>
    <cellStyle name="Normal 2 8 7 3_Deal Price Analysis" xfId="20207"/>
    <cellStyle name="Normal 2 8 7 4" xfId="20208"/>
    <cellStyle name="Normal 2 8 7 4 2" xfId="20209"/>
    <cellStyle name="Normal 2 8 7 4 2 2" xfId="20210"/>
    <cellStyle name="Normal 2 8 7 4 2 2 2" xfId="20211"/>
    <cellStyle name="Normal 2 8 7 4 2 3" xfId="20212"/>
    <cellStyle name="Normal 2 8 7 4 2_Deal Price Analysis" xfId="20213"/>
    <cellStyle name="Normal 2 8 7 4 3" xfId="20214"/>
    <cellStyle name="Normal 2 8 7 4 3 2" xfId="20215"/>
    <cellStyle name="Normal 2 8 7 4 3 2 2" xfId="20216"/>
    <cellStyle name="Normal 2 8 7 4 3 3" xfId="20217"/>
    <cellStyle name="Normal 2 8 7 4 3_Deal Price Analysis" xfId="20218"/>
    <cellStyle name="Normal 2 8 7 4 4" xfId="20219"/>
    <cellStyle name="Normal 2 8 7 4 4 2" xfId="20220"/>
    <cellStyle name="Normal 2 8 7 4 5" xfId="20221"/>
    <cellStyle name="Normal 2 8 7 4_Deal Price Analysis" xfId="20222"/>
    <cellStyle name="Normal 2 8 7 5" xfId="20223"/>
    <cellStyle name="Normal 2 8 7 5 2" xfId="20224"/>
    <cellStyle name="Normal 2 8 7 5 2 2" xfId="20225"/>
    <cellStyle name="Normal 2 8 7 5 3" xfId="20226"/>
    <cellStyle name="Normal 2 8 7 5_Deal Price Analysis" xfId="20227"/>
    <cellStyle name="Normal 2 8 7 6" xfId="20228"/>
    <cellStyle name="Normal 2 8 7 6 2" xfId="20229"/>
    <cellStyle name="Normal 2 8 7 6 2 2" xfId="20230"/>
    <cellStyle name="Normal 2 8 7 6 3" xfId="20231"/>
    <cellStyle name="Normal 2 8 7 6_Deal Price Analysis" xfId="20232"/>
    <cellStyle name="Normal 2 8 7 7" xfId="20233"/>
    <cellStyle name="Normal 2 8 7 7 2" xfId="20234"/>
    <cellStyle name="Normal 2 8 7 8" xfId="20235"/>
    <cellStyle name="Normal 2 8 7_Deal Price Analysis" xfId="20236"/>
    <cellStyle name="Normal 2 8 8" xfId="20237"/>
    <cellStyle name="Normal 2 8 8 2" xfId="20238"/>
    <cellStyle name="Normal 2 8 8 2 2" xfId="20239"/>
    <cellStyle name="Normal 2 8 8 2 2 2" xfId="20240"/>
    <cellStyle name="Normal 2 8 8 2 2 2 2" xfId="20241"/>
    <cellStyle name="Normal 2 8 8 2 2 2 2 2" xfId="20242"/>
    <cellStyle name="Normal 2 8 8 2 2 2 3" xfId="20243"/>
    <cellStyle name="Normal 2 8 8 2 2 2_Deal Price Analysis" xfId="20244"/>
    <cellStyle name="Normal 2 8 8 2 2 3" xfId="20245"/>
    <cellStyle name="Normal 2 8 8 2 2 3 2" xfId="20246"/>
    <cellStyle name="Normal 2 8 8 2 2 3 2 2" xfId="20247"/>
    <cellStyle name="Normal 2 8 8 2 2 3 3" xfId="20248"/>
    <cellStyle name="Normal 2 8 8 2 2 3_Deal Price Analysis" xfId="20249"/>
    <cellStyle name="Normal 2 8 8 2 2 4" xfId="20250"/>
    <cellStyle name="Normal 2 8 8 2 2 4 2" xfId="20251"/>
    <cellStyle name="Normal 2 8 8 2 2 5" xfId="20252"/>
    <cellStyle name="Normal 2 8 8 2 2_Deal Price Analysis" xfId="20253"/>
    <cellStyle name="Normal 2 8 8 2 3" xfId="20254"/>
    <cellStyle name="Normal 2 8 8 2 3 2" xfId="20255"/>
    <cellStyle name="Normal 2 8 8 2 3 2 2" xfId="20256"/>
    <cellStyle name="Normal 2 8 8 2 3 3" xfId="20257"/>
    <cellStyle name="Normal 2 8 8 2 3_Deal Price Analysis" xfId="20258"/>
    <cellStyle name="Normal 2 8 8 2 4" xfId="20259"/>
    <cellStyle name="Normal 2 8 8 2 4 2" xfId="20260"/>
    <cellStyle name="Normal 2 8 8 2 4 2 2" xfId="20261"/>
    <cellStyle name="Normal 2 8 8 2 4 3" xfId="20262"/>
    <cellStyle name="Normal 2 8 8 2 4_Deal Price Analysis" xfId="20263"/>
    <cellStyle name="Normal 2 8 8 2 5" xfId="20264"/>
    <cellStyle name="Normal 2 8 8 2 5 2" xfId="20265"/>
    <cellStyle name="Normal 2 8 8 2 6" xfId="20266"/>
    <cellStyle name="Normal 2 8 8 2_Deal Price Analysis" xfId="20267"/>
    <cellStyle name="Normal 2 8 8 3" xfId="20268"/>
    <cellStyle name="Normal 2 8 8 3 2" xfId="20269"/>
    <cellStyle name="Normal 2 8 8 3 2 2" xfId="20270"/>
    <cellStyle name="Normal 2 8 8 3 2 2 2" xfId="20271"/>
    <cellStyle name="Normal 2 8 8 3 2 2 2 2" xfId="20272"/>
    <cellStyle name="Normal 2 8 8 3 2 2 3" xfId="20273"/>
    <cellStyle name="Normal 2 8 8 3 2 2_Deal Price Analysis" xfId="20274"/>
    <cellStyle name="Normal 2 8 8 3 2 3" xfId="20275"/>
    <cellStyle name="Normal 2 8 8 3 2 3 2" xfId="20276"/>
    <cellStyle name="Normal 2 8 8 3 2 3 2 2" xfId="20277"/>
    <cellStyle name="Normal 2 8 8 3 2 3 3" xfId="20278"/>
    <cellStyle name="Normal 2 8 8 3 2 3_Deal Price Analysis" xfId="20279"/>
    <cellStyle name="Normal 2 8 8 3 2 4" xfId="20280"/>
    <cellStyle name="Normal 2 8 8 3 2 4 2" xfId="20281"/>
    <cellStyle name="Normal 2 8 8 3 2 5" xfId="20282"/>
    <cellStyle name="Normal 2 8 8 3 2_Deal Price Analysis" xfId="20283"/>
    <cellStyle name="Normal 2 8 8 3 3" xfId="20284"/>
    <cellStyle name="Normal 2 8 8 3 3 2" xfId="20285"/>
    <cellStyle name="Normal 2 8 8 3 3 2 2" xfId="20286"/>
    <cellStyle name="Normal 2 8 8 3 3 3" xfId="20287"/>
    <cellStyle name="Normal 2 8 8 3 3_Deal Price Analysis" xfId="20288"/>
    <cellStyle name="Normal 2 8 8 3 4" xfId="20289"/>
    <cellStyle name="Normal 2 8 8 3 4 2" xfId="20290"/>
    <cellStyle name="Normal 2 8 8 3 4 2 2" xfId="20291"/>
    <cellStyle name="Normal 2 8 8 3 4 3" xfId="20292"/>
    <cellStyle name="Normal 2 8 8 3 4_Deal Price Analysis" xfId="20293"/>
    <cellStyle name="Normal 2 8 8 3 5" xfId="20294"/>
    <cellStyle name="Normal 2 8 8 3 5 2" xfId="20295"/>
    <cellStyle name="Normal 2 8 8 3 6" xfId="20296"/>
    <cellStyle name="Normal 2 8 8 3_Deal Price Analysis" xfId="20297"/>
    <cellStyle name="Normal 2 8 9" xfId="20298"/>
    <cellStyle name="Normal 2 8 9 2" xfId="20299"/>
    <cellStyle name="Normal 2 8 9 2 2" xfId="20300"/>
    <cellStyle name="Normal 2 8 9 2 2 2" xfId="20301"/>
    <cellStyle name="Normal 2 8 9 2 2 2 2" xfId="20302"/>
    <cellStyle name="Normal 2 8 9 2 2 3" xfId="20303"/>
    <cellStyle name="Normal 2 8 9 2 2_Deal Price Analysis" xfId="20304"/>
    <cellStyle name="Normal 2 8 9 2 3" xfId="20305"/>
    <cellStyle name="Normal 2 8 9 2 3 2" xfId="20306"/>
    <cellStyle name="Normal 2 8 9 2 3 2 2" xfId="20307"/>
    <cellStyle name="Normal 2 8 9 2 3 3" xfId="20308"/>
    <cellStyle name="Normal 2 8 9 2 3_Deal Price Analysis" xfId="20309"/>
    <cellStyle name="Normal 2 8 9 2 4" xfId="20310"/>
    <cellStyle name="Normal 2 8 9 2 4 2" xfId="20311"/>
    <cellStyle name="Normal 2 8 9 2 5" xfId="20312"/>
    <cellStyle name="Normal 2 8 9 2_Deal Price Analysis" xfId="20313"/>
    <cellStyle name="Normal 2 8 9 3" xfId="20314"/>
    <cellStyle name="Normal 2 8 9 3 2" xfId="20315"/>
    <cellStyle name="Normal 2 8 9 3 2 2" xfId="20316"/>
    <cellStyle name="Normal 2 8 9 3 3" xfId="20317"/>
    <cellStyle name="Normal 2 8 9 3_Deal Price Analysis" xfId="20318"/>
    <cellStyle name="Normal 2 8 9 4" xfId="20319"/>
    <cellStyle name="Normal 2 8 9 4 2" xfId="20320"/>
    <cellStyle name="Normal 2 8 9 4 2 2" xfId="20321"/>
    <cellStyle name="Normal 2 8 9 4 3" xfId="20322"/>
    <cellStyle name="Normal 2 8 9 4_Deal Price Analysis" xfId="20323"/>
    <cellStyle name="Normal 2 8 9 5" xfId="20324"/>
    <cellStyle name="Normal 2 8 9 5 2" xfId="20325"/>
    <cellStyle name="Normal 2 8 9 6" xfId="20326"/>
    <cellStyle name="Normal 2 8 9_Deal Price Analysis" xfId="20327"/>
    <cellStyle name="Normal 2 8_Deal Price Analysis" xfId="20328"/>
    <cellStyle name="Normal 2 9" xfId="20329"/>
    <cellStyle name="Normal 2 9 10" xfId="20330"/>
    <cellStyle name="Normal 2 9 10 2" xfId="20331"/>
    <cellStyle name="Normal 2 9 10 2 2" xfId="20332"/>
    <cellStyle name="Normal 2 9 10 2 2 2" xfId="20333"/>
    <cellStyle name="Normal 2 9 10 2 2 2 2" xfId="20334"/>
    <cellStyle name="Normal 2 9 10 2 2 3" xfId="20335"/>
    <cellStyle name="Normal 2 9 10 2 2_Deal Price Analysis" xfId="20336"/>
    <cellStyle name="Normal 2 9 10 2 3" xfId="20337"/>
    <cellStyle name="Normal 2 9 10 2 3 2" xfId="20338"/>
    <cellStyle name="Normal 2 9 10 2 3 2 2" xfId="20339"/>
    <cellStyle name="Normal 2 9 10 2 3 3" xfId="20340"/>
    <cellStyle name="Normal 2 9 10 2 3_Deal Price Analysis" xfId="20341"/>
    <cellStyle name="Normal 2 9 10 2 4" xfId="20342"/>
    <cellStyle name="Normal 2 9 10 2 4 2" xfId="20343"/>
    <cellStyle name="Normal 2 9 10 2 5" xfId="20344"/>
    <cellStyle name="Normal 2 9 10 2_Deal Price Analysis" xfId="20345"/>
    <cellStyle name="Normal 2 9 10 3" xfId="20346"/>
    <cellStyle name="Normal 2 9 10 3 2" xfId="20347"/>
    <cellStyle name="Normal 2 9 10 3 2 2" xfId="20348"/>
    <cellStyle name="Normal 2 9 10 3 3" xfId="20349"/>
    <cellStyle name="Normal 2 9 10 3_Deal Price Analysis" xfId="20350"/>
    <cellStyle name="Normal 2 9 10 4" xfId="20351"/>
    <cellStyle name="Normal 2 9 10 4 2" xfId="20352"/>
    <cellStyle name="Normal 2 9 10 4 2 2" xfId="20353"/>
    <cellStyle name="Normal 2 9 10 4 3" xfId="20354"/>
    <cellStyle name="Normal 2 9 10 4_Deal Price Analysis" xfId="20355"/>
    <cellStyle name="Normal 2 9 10 5" xfId="20356"/>
    <cellStyle name="Normal 2 9 10 5 2" xfId="20357"/>
    <cellStyle name="Normal 2 9 10 6" xfId="20358"/>
    <cellStyle name="Normal 2 9 10_Deal Price Analysis" xfId="20359"/>
    <cellStyle name="Normal 2 9 11" xfId="20360"/>
    <cellStyle name="Normal 2 9 11 2" xfId="20361"/>
    <cellStyle name="Normal 2 9 11 2 2" xfId="20362"/>
    <cellStyle name="Normal 2 9 11 2 2 2" xfId="20363"/>
    <cellStyle name="Normal 2 9 11 2 2 2 2" xfId="20364"/>
    <cellStyle name="Normal 2 9 11 2 2 3" xfId="20365"/>
    <cellStyle name="Normal 2 9 11 2 2_Deal Price Analysis" xfId="20366"/>
    <cellStyle name="Normal 2 9 11 2 3" xfId="20367"/>
    <cellStyle name="Normal 2 9 11 2 3 2" xfId="20368"/>
    <cellStyle name="Normal 2 9 11 2 3 2 2" xfId="20369"/>
    <cellStyle name="Normal 2 9 11 2 3 3" xfId="20370"/>
    <cellStyle name="Normal 2 9 11 2 3_Deal Price Analysis" xfId="20371"/>
    <cellStyle name="Normal 2 9 11 2 4" xfId="20372"/>
    <cellStyle name="Normal 2 9 11 2 4 2" xfId="20373"/>
    <cellStyle name="Normal 2 9 11 2 5" xfId="20374"/>
    <cellStyle name="Normal 2 9 11 2_Deal Price Analysis" xfId="20375"/>
    <cellStyle name="Normal 2 9 11 3" xfId="20376"/>
    <cellStyle name="Normal 2 9 11 3 2" xfId="20377"/>
    <cellStyle name="Normal 2 9 11 3 2 2" xfId="20378"/>
    <cellStyle name="Normal 2 9 11 3 3" xfId="20379"/>
    <cellStyle name="Normal 2 9 11 3_Deal Price Analysis" xfId="20380"/>
    <cellStyle name="Normal 2 9 11 4" xfId="20381"/>
    <cellStyle name="Normal 2 9 11 4 2" xfId="20382"/>
    <cellStyle name="Normal 2 9 11 4 2 2" xfId="20383"/>
    <cellStyle name="Normal 2 9 11 4 3" xfId="20384"/>
    <cellStyle name="Normal 2 9 11 4_Deal Price Analysis" xfId="20385"/>
    <cellStyle name="Normal 2 9 11 5" xfId="20386"/>
    <cellStyle name="Normal 2 9 11 5 2" xfId="20387"/>
    <cellStyle name="Normal 2 9 11 6" xfId="20388"/>
    <cellStyle name="Normal 2 9 11_Deal Price Analysis" xfId="20389"/>
    <cellStyle name="Normal 2 9 12" xfId="20390"/>
    <cellStyle name="Normal 2 9 13" xfId="20391"/>
    <cellStyle name="Normal 2 9 13 2" xfId="20392"/>
    <cellStyle name="Normal 2 9 13 2 2" xfId="20393"/>
    <cellStyle name="Normal 2 9 13 2 2 2" xfId="20394"/>
    <cellStyle name="Normal 2 9 13 2 3" xfId="20395"/>
    <cellStyle name="Normal 2 9 13 2_Deal Price Analysis" xfId="20396"/>
    <cellStyle name="Normal 2 9 13 3" xfId="20397"/>
    <cellStyle name="Normal 2 9 13 3 2" xfId="20398"/>
    <cellStyle name="Normal 2 9 13 3 2 2" xfId="20399"/>
    <cellStyle name="Normal 2 9 13 3 3" xfId="20400"/>
    <cellStyle name="Normal 2 9 13 3_Deal Price Analysis" xfId="20401"/>
    <cellStyle name="Normal 2 9 13 4" xfId="20402"/>
    <cellStyle name="Normal 2 9 13 4 2" xfId="20403"/>
    <cellStyle name="Normal 2 9 13 5" xfId="20404"/>
    <cellStyle name="Normal 2 9 13_Deal Price Analysis" xfId="20405"/>
    <cellStyle name="Normal 2 9 14" xfId="20406"/>
    <cellStyle name="Normal 2 9 14 2" xfId="20407"/>
    <cellStyle name="Normal 2 9 14 2 2" xfId="20408"/>
    <cellStyle name="Normal 2 9 14 3" xfId="20409"/>
    <cellStyle name="Normal 2 9 14_Deal Price Analysis" xfId="20410"/>
    <cellStyle name="Normal 2 9 15" xfId="20411"/>
    <cellStyle name="Normal 2 9 15 2" xfId="20412"/>
    <cellStyle name="Normal 2 9 15 2 2" xfId="20413"/>
    <cellStyle name="Normal 2 9 15 3" xfId="20414"/>
    <cellStyle name="Normal 2 9 15_Deal Price Analysis" xfId="20415"/>
    <cellStyle name="Normal 2 9 16" xfId="20416"/>
    <cellStyle name="Normal 2 9 16 2" xfId="20417"/>
    <cellStyle name="Normal 2 9 17" xfId="20418"/>
    <cellStyle name="Normal 2 9 18" xfId="20419"/>
    <cellStyle name="Normal 2 9 19" xfId="20420"/>
    <cellStyle name="Normal 2 9 2" xfId="20421"/>
    <cellStyle name="Normal 2 9 2 2" xfId="20422"/>
    <cellStyle name="Normal 2 9 2 2 2" xfId="20423"/>
    <cellStyle name="Normal 2 9 2 2 2 2" xfId="20424"/>
    <cellStyle name="Normal 2 9 2 2 2 2 2" xfId="20425"/>
    <cellStyle name="Normal 2 9 2 2 2 2 2 2" xfId="20426"/>
    <cellStyle name="Normal 2 9 2 2 2 2 2 2 2" xfId="20427"/>
    <cellStyle name="Normal 2 9 2 2 2 2 2 3" xfId="20428"/>
    <cellStyle name="Normal 2 9 2 2 2 2 2_Deal Price Analysis" xfId="20429"/>
    <cellStyle name="Normal 2 9 2 2 2 2 3" xfId="20430"/>
    <cellStyle name="Normal 2 9 2 2 2 2 3 2" xfId="20431"/>
    <cellStyle name="Normal 2 9 2 2 2 2 3 2 2" xfId="20432"/>
    <cellStyle name="Normal 2 9 2 2 2 2 3 3" xfId="20433"/>
    <cellStyle name="Normal 2 9 2 2 2 2 3_Deal Price Analysis" xfId="20434"/>
    <cellStyle name="Normal 2 9 2 2 2 2 4" xfId="20435"/>
    <cellStyle name="Normal 2 9 2 2 2 2 4 2" xfId="20436"/>
    <cellStyle name="Normal 2 9 2 2 2 2 5" xfId="20437"/>
    <cellStyle name="Normal 2 9 2 2 2 2_Deal Price Analysis" xfId="20438"/>
    <cellStyle name="Normal 2 9 2 2 2 3" xfId="20439"/>
    <cellStyle name="Normal 2 9 2 2 2 3 2" xfId="20440"/>
    <cellStyle name="Normal 2 9 2 2 2 3 2 2" xfId="20441"/>
    <cellStyle name="Normal 2 9 2 2 2 3 3" xfId="20442"/>
    <cellStyle name="Normal 2 9 2 2 2 3_Deal Price Analysis" xfId="20443"/>
    <cellStyle name="Normal 2 9 2 2 2 4" xfId="20444"/>
    <cellStyle name="Normal 2 9 2 2 2 4 2" xfId="20445"/>
    <cellStyle name="Normal 2 9 2 2 2 4 2 2" xfId="20446"/>
    <cellStyle name="Normal 2 9 2 2 2 4 3" xfId="20447"/>
    <cellStyle name="Normal 2 9 2 2 2 4_Deal Price Analysis" xfId="20448"/>
    <cellStyle name="Normal 2 9 2 2 2 5" xfId="20449"/>
    <cellStyle name="Normal 2 9 2 2 2 5 2" xfId="20450"/>
    <cellStyle name="Normal 2 9 2 2 2 6" xfId="20451"/>
    <cellStyle name="Normal 2 9 2 2 2_Deal Price Analysis" xfId="20452"/>
    <cellStyle name="Normal 2 9 2 2 3" xfId="20453"/>
    <cellStyle name="Normal 2 9 2 2 3 2" xfId="20454"/>
    <cellStyle name="Normal 2 9 2 2 3 2 2" xfId="20455"/>
    <cellStyle name="Normal 2 9 2 2 3 2 2 2" xfId="20456"/>
    <cellStyle name="Normal 2 9 2 2 3 2 2 2 2" xfId="20457"/>
    <cellStyle name="Normal 2 9 2 2 3 2 2 3" xfId="20458"/>
    <cellStyle name="Normal 2 9 2 2 3 2 2_Deal Price Analysis" xfId="20459"/>
    <cellStyle name="Normal 2 9 2 2 3 2 3" xfId="20460"/>
    <cellStyle name="Normal 2 9 2 2 3 2 3 2" xfId="20461"/>
    <cellStyle name="Normal 2 9 2 2 3 2 3 2 2" xfId="20462"/>
    <cellStyle name="Normal 2 9 2 2 3 2 3 3" xfId="20463"/>
    <cellStyle name="Normal 2 9 2 2 3 2 3_Deal Price Analysis" xfId="20464"/>
    <cellStyle name="Normal 2 9 2 2 3 2 4" xfId="20465"/>
    <cellStyle name="Normal 2 9 2 2 3 2 4 2" xfId="20466"/>
    <cellStyle name="Normal 2 9 2 2 3 2 5" xfId="20467"/>
    <cellStyle name="Normal 2 9 2 2 3 2_Deal Price Analysis" xfId="20468"/>
    <cellStyle name="Normal 2 9 2 2 3 3" xfId="20469"/>
    <cellStyle name="Normal 2 9 2 2 3 3 2" xfId="20470"/>
    <cellStyle name="Normal 2 9 2 2 3 3 2 2" xfId="20471"/>
    <cellStyle name="Normal 2 9 2 2 3 3 3" xfId="20472"/>
    <cellStyle name="Normal 2 9 2 2 3 3_Deal Price Analysis" xfId="20473"/>
    <cellStyle name="Normal 2 9 2 2 3 4" xfId="20474"/>
    <cellStyle name="Normal 2 9 2 2 3 4 2" xfId="20475"/>
    <cellStyle name="Normal 2 9 2 2 3 4 2 2" xfId="20476"/>
    <cellStyle name="Normal 2 9 2 2 3 4 3" xfId="20477"/>
    <cellStyle name="Normal 2 9 2 2 3 4_Deal Price Analysis" xfId="20478"/>
    <cellStyle name="Normal 2 9 2 2 3 5" xfId="20479"/>
    <cellStyle name="Normal 2 9 2 2 3 5 2" xfId="20480"/>
    <cellStyle name="Normal 2 9 2 2 3 6" xfId="20481"/>
    <cellStyle name="Normal 2 9 2 2 3_Deal Price Analysis" xfId="20482"/>
    <cellStyle name="Normal 2 9 2 2 4" xfId="20483"/>
    <cellStyle name="Normal 2 9 2 2 4 2" xfId="20484"/>
    <cellStyle name="Normal 2 9 2 2 4 2 2" xfId="20485"/>
    <cellStyle name="Normal 2 9 2 2 4 2 2 2" xfId="20486"/>
    <cellStyle name="Normal 2 9 2 2 4 2 3" xfId="20487"/>
    <cellStyle name="Normal 2 9 2 2 4 2_Deal Price Analysis" xfId="20488"/>
    <cellStyle name="Normal 2 9 2 2 4 3" xfId="20489"/>
    <cellStyle name="Normal 2 9 2 2 4 3 2" xfId="20490"/>
    <cellStyle name="Normal 2 9 2 2 4 3 2 2" xfId="20491"/>
    <cellStyle name="Normal 2 9 2 2 4 3 3" xfId="20492"/>
    <cellStyle name="Normal 2 9 2 2 4 3_Deal Price Analysis" xfId="20493"/>
    <cellStyle name="Normal 2 9 2 2 4 4" xfId="20494"/>
    <cellStyle name="Normal 2 9 2 2 4 4 2" xfId="20495"/>
    <cellStyle name="Normal 2 9 2 2 4 5" xfId="20496"/>
    <cellStyle name="Normal 2 9 2 2 4_Deal Price Analysis" xfId="20497"/>
    <cellStyle name="Normal 2 9 2 2 5" xfId="20498"/>
    <cellStyle name="Normal 2 9 2 2 5 2" xfId="20499"/>
    <cellStyle name="Normal 2 9 2 2 5 2 2" xfId="20500"/>
    <cellStyle name="Normal 2 9 2 2 5 3" xfId="20501"/>
    <cellStyle name="Normal 2 9 2 2 5_Deal Price Analysis" xfId="20502"/>
    <cellStyle name="Normal 2 9 2 2 6" xfId="20503"/>
    <cellStyle name="Normal 2 9 2 2 6 2" xfId="20504"/>
    <cellStyle name="Normal 2 9 2 2 6 2 2" xfId="20505"/>
    <cellStyle name="Normal 2 9 2 2 6 3" xfId="20506"/>
    <cellStyle name="Normal 2 9 2 2 6_Deal Price Analysis" xfId="20507"/>
    <cellStyle name="Normal 2 9 2 2 7" xfId="20508"/>
    <cellStyle name="Normal 2 9 2 2 7 2" xfId="20509"/>
    <cellStyle name="Normal 2 9 2 2 8" xfId="20510"/>
    <cellStyle name="Normal 2 9 2 2_Deal Price Analysis" xfId="20511"/>
    <cellStyle name="Normal 2 9 2 3" xfId="20512"/>
    <cellStyle name="Normal 2 9 2 3 2" xfId="20513"/>
    <cellStyle name="Normal 2 9 2 3 2 2" xfId="20514"/>
    <cellStyle name="Normal 2 9 2 3 2 2 2" xfId="20515"/>
    <cellStyle name="Normal 2 9 2 3 2 2 2 2" xfId="20516"/>
    <cellStyle name="Normal 2 9 2 3 2 2 3" xfId="20517"/>
    <cellStyle name="Normal 2 9 2 3 2 2_Deal Price Analysis" xfId="20518"/>
    <cellStyle name="Normal 2 9 2 3 2 3" xfId="20519"/>
    <cellStyle name="Normal 2 9 2 3 2 3 2" xfId="20520"/>
    <cellStyle name="Normal 2 9 2 3 2 3 2 2" xfId="20521"/>
    <cellStyle name="Normal 2 9 2 3 2 3 3" xfId="20522"/>
    <cellStyle name="Normal 2 9 2 3 2 3_Deal Price Analysis" xfId="20523"/>
    <cellStyle name="Normal 2 9 2 3 2 4" xfId="20524"/>
    <cellStyle name="Normal 2 9 2 3 2 4 2" xfId="20525"/>
    <cellStyle name="Normal 2 9 2 3 2 5" xfId="20526"/>
    <cellStyle name="Normal 2 9 2 3 2_Deal Price Analysis" xfId="20527"/>
    <cellStyle name="Normal 2 9 2 3 3" xfId="20528"/>
    <cellStyle name="Normal 2 9 2 3 3 2" xfId="20529"/>
    <cellStyle name="Normal 2 9 2 3 3 2 2" xfId="20530"/>
    <cellStyle name="Normal 2 9 2 3 3 3" xfId="20531"/>
    <cellStyle name="Normal 2 9 2 3 3_Deal Price Analysis" xfId="20532"/>
    <cellStyle name="Normal 2 9 2 3 4" xfId="20533"/>
    <cellStyle name="Normal 2 9 2 3 4 2" xfId="20534"/>
    <cellStyle name="Normal 2 9 2 3 4 2 2" xfId="20535"/>
    <cellStyle name="Normal 2 9 2 3 4 3" xfId="20536"/>
    <cellStyle name="Normal 2 9 2 3 4_Deal Price Analysis" xfId="20537"/>
    <cellStyle name="Normal 2 9 2 3 5" xfId="20538"/>
    <cellStyle name="Normal 2 9 2 3 5 2" xfId="20539"/>
    <cellStyle name="Normal 2 9 2 3 6" xfId="20540"/>
    <cellStyle name="Normal 2 9 2 3_Deal Price Analysis" xfId="20541"/>
    <cellStyle name="Normal 2 9 2 4" xfId="20542"/>
    <cellStyle name="Normal 2 9 2 4 2" xfId="20543"/>
    <cellStyle name="Normal 2 9 2 4 2 2" xfId="20544"/>
    <cellStyle name="Normal 2 9 2 4 2 2 2" xfId="20545"/>
    <cellStyle name="Normal 2 9 2 4 2 2 2 2" xfId="20546"/>
    <cellStyle name="Normal 2 9 2 4 2 2 3" xfId="20547"/>
    <cellStyle name="Normal 2 9 2 4 2 2_Deal Price Analysis" xfId="20548"/>
    <cellStyle name="Normal 2 9 2 4 2 3" xfId="20549"/>
    <cellStyle name="Normal 2 9 2 4 2 3 2" xfId="20550"/>
    <cellStyle name="Normal 2 9 2 4 2 3 2 2" xfId="20551"/>
    <cellStyle name="Normal 2 9 2 4 2 3 3" xfId="20552"/>
    <cellStyle name="Normal 2 9 2 4 2 3_Deal Price Analysis" xfId="20553"/>
    <cellStyle name="Normal 2 9 2 4 2 4" xfId="20554"/>
    <cellStyle name="Normal 2 9 2 4 2 4 2" xfId="20555"/>
    <cellStyle name="Normal 2 9 2 4 2 5" xfId="20556"/>
    <cellStyle name="Normal 2 9 2 4 2_Deal Price Analysis" xfId="20557"/>
    <cellStyle name="Normal 2 9 2 4 3" xfId="20558"/>
    <cellStyle name="Normal 2 9 2 4 3 2" xfId="20559"/>
    <cellStyle name="Normal 2 9 2 4 3 2 2" xfId="20560"/>
    <cellStyle name="Normal 2 9 2 4 3 3" xfId="20561"/>
    <cellStyle name="Normal 2 9 2 4 3_Deal Price Analysis" xfId="20562"/>
    <cellStyle name="Normal 2 9 2 4 4" xfId="20563"/>
    <cellStyle name="Normal 2 9 2 4 4 2" xfId="20564"/>
    <cellStyle name="Normal 2 9 2 4 4 2 2" xfId="20565"/>
    <cellStyle name="Normal 2 9 2 4 4 3" xfId="20566"/>
    <cellStyle name="Normal 2 9 2 4 4_Deal Price Analysis" xfId="20567"/>
    <cellStyle name="Normal 2 9 2 4 5" xfId="20568"/>
    <cellStyle name="Normal 2 9 2 4 5 2" xfId="20569"/>
    <cellStyle name="Normal 2 9 2 4 6" xfId="20570"/>
    <cellStyle name="Normal 2 9 2 4_Deal Price Analysis" xfId="20571"/>
    <cellStyle name="Normal 2 9 2 5" xfId="20572"/>
    <cellStyle name="Normal 2 9 2 5 2" xfId="20573"/>
    <cellStyle name="Normal 2 9 2 5 2 2" xfId="20574"/>
    <cellStyle name="Normal 2 9 2 5 2 2 2" xfId="20575"/>
    <cellStyle name="Normal 2 9 2 5 2 3" xfId="20576"/>
    <cellStyle name="Normal 2 9 2 5 2_Deal Price Analysis" xfId="20577"/>
    <cellStyle name="Normal 2 9 2 5 3" xfId="20578"/>
    <cellStyle name="Normal 2 9 2 5 3 2" xfId="20579"/>
    <cellStyle name="Normal 2 9 2 5 3 2 2" xfId="20580"/>
    <cellStyle name="Normal 2 9 2 5 3 3" xfId="20581"/>
    <cellStyle name="Normal 2 9 2 5 3_Deal Price Analysis" xfId="20582"/>
    <cellStyle name="Normal 2 9 2 5 4" xfId="20583"/>
    <cellStyle name="Normal 2 9 2 5 4 2" xfId="20584"/>
    <cellStyle name="Normal 2 9 2 5 5" xfId="20585"/>
    <cellStyle name="Normal 2 9 2 5_Deal Price Analysis" xfId="20586"/>
    <cellStyle name="Normal 2 9 2 6" xfId="20587"/>
    <cellStyle name="Normal 2 9 2 6 2" xfId="20588"/>
    <cellStyle name="Normal 2 9 2 6 2 2" xfId="20589"/>
    <cellStyle name="Normal 2 9 2 6 3" xfId="20590"/>
    <cellStyle name="Normal 2 9 2 6_Deal Price Analysis" xfId="20591"/>
    <cellStyle name="Normal 2 9 2 7" xfId="20592"/>
    <cellStyle name="Normal 2 9 2 7 2" xfId="20593"/>
    <cellStyle name="Normal 2 9 2 7 2 2" xfId="20594"/>
    <cellStyle name="Normal 2 9 2 7 3" xfId="20595"/>
    <cellStyle name="Normal 2 9 2 7_Deal Price Analysis" xfId="20596"/>
    <cellStyle name="Normal 2 9 2 8" xfId="20597"/>
    <cellStyle name="Normal 2 9 2 8 2" xfId="20598"/>
    <cellStyle name="Normal 2 9 2 9" xfId="20599"/>
    <cellStyle name="Normal 2 9 2_Deal Price Analysis" xfId="20600"/>
    <cellStyle name="Normal 2 9 20" xfId="20601"/>
    <cellStyle name="Normal 2 9 3" xfId="20602"/>
    <cellStyle name="Normal 2 9 3 2" xfId="20603"/>
    <cellStyle name="Normal 2 9 3 2 2" xfId="20604"/>
    <cellStyle name="Normal 2 9 3 2 2 2" xfId="20605"/>
    <cellStyle name="Normal 2 9 3 2 2 2 2" xfId="20606"/>
    <cellStyle name="Normal 2 9 3 2 2 2 2 2" xfId="20607"/>
    <cellStyle name="Normal 2 9 3 2 2 2 2 2 2" xfId="20608"/>
    <cellStyle name="Normal 2 9 3 2 2 2 2 3" xfId="20609"/>
    <cellStyle name="Normal 2 9 3 2 2 2 2_Deal Price Analysis" xfId="20610"/>
    <cellStyle name="Normal 2 9 3 2 2 2 3" xfId="20611"/>
    <cellStyle name="Normal 2 9 3 2 2 2 3 2" xfId="20612"/>
    <cellStyle name="Normal 2 9 3 2 2 2 3 2 2" xfId="20613"/>
    <cellStyle name="Normal 2 9 3 2 2 2 3 3" xfId="20614"/>
    <cellStyle name="Normal 2 9 3 2 2 2 3_Deal Price Analysis" xfId="20615"/>
    <cellStyle name="Normal 2 9 3 2 2 2 4" xfId="20616"/>
    <cellStyle name="Normal 2 9 3 2 2 2 4 2" xfId="20617"/>
    <cellStyle name="Normal 2 9 3 2 2 2 5" xfId="20618"/>
    <cellStyle name="Normal 2 9 3 2 2 2_Deal Price Analysis" xfId="20619"/>
    <cellStyle name="Normal 2 9 3 2 2 3" xfId="20620"/>
    <cellStyle name="Normal 2 9 3 2 2 3 2" xfId="20621"/>
    <cellStyle name="Normal 2 9 3 2 2 3 2 2" xfId="20622"/>
    <cellStyle name="Normal 2 9 3 2 2 3 3" xfId="20623"/>
    <cellStyle name="Normal 2 9 3 2 2 3_Deal Price Analysis" xfId="20624"/>
    <cellStyle name="Normal 2 9 3 2 2 4" xfId="20625"/>
    <cellStyle name="Normal 2 9 3 2 2 4 2" xfId="20626"/>
    <cellStyle name="Normal 2 9 3 2 2 4 2 2" xfId="20627"/>
    <cellStyle name="Normal 2 9 3 2 2 4 3" xfId="20628"/>
    <cellStyle name="Normal 2 9 3 2 2 4_Deal Price Analysis" xfId="20629"/>
    <cellStyle name="Normal 2 9 3 2 2 5" xfId="20630"/>
    <cellStyle name="Normal 2 9 3 2 2 5 2" xfId="20631"/>
    <cellStyle name="Normal 2 9 3 2 2 6" xfId="20632"/>
    <cellStyle name="Normal 2 9 3 2 2_Deal Price Analysis" xfId="20633"/>
    <cellStyle name="Normal 2 9 3 2 3" xfId="20634"/>
    <cellStyle name="Normal 2 9 3 2 3 2" xfId="20635"/>
    <cellStyle name="Normal 2 9 3 2 3 2 2" xfId="20636"/>
    <cellStyle name="Normal 2 9 3 2 3 2 2 2" xfId="20637"/>
    <cellStyle name="Normal 2 9 3 2 3 2 2 2 2" xfId="20638"/>
    <cellStyle name="Normal 2 9 3 2 3 2 2 3" xfId="20639"/>
    <cellStyle name="Normal 2 9 3 2 3 2 2_Deal Price Analysis" xfId="20640"/>
    <cellStyle name="Normal 2 9 3 2 3 2 3" xfId="20641"/>
    <cellStyle name="Normal 2 9 3 2 3 2 3 2" xfId="20642"/>
    <cellStyle name="Normal 2 9 3 2 3 2 3 2 2" xfId="20643"/>
    <cellStyle name="Normal 2 9 3 2 3 2 3 3" xfId="20644"/>
    <cellStyle name="Normal 2 9 3 2 3 2 3_Deal Price Analysis" xfId="20645"/>
    <cellStyle name="Normal 2 9 3 2 3 2 4" xfId="20646"/>
    <cellStyle name="Normal 2 9 3 2 3 2 4 2" xfId="20647"/>
    <cellStyle name="Normal 2 9 3 2 3 2 5" xfId="20648"/>
    <cellStyle name="Normal 2 9 3 2 3 2_Deal Price Analysis" xfId="20649"/>
    <cellStyle name="Normal 2 9 3 2 3 3" xfId="20650"/>
    <cellStyle name="Normal 2 9 3 2 3 3 2" xfId="20651"/>
    <cellStyle name="Normal 2 9 3 2 3 3 2 2" xfId="20652"/>
    <cellStyle name="Normal 2 9 3 2 3 3 3" xfId="20653"/>
    <cellStyle name="Normal 2 9 3 2 3 3_Deal Price Analysis" xfId="20654"/>
    <cellStyle name="Normal 2 9 3 2 3 4" xfId="20655"/>
    <cellStyle name="Normal 2 9 3 2 3 4 2" xfId="20656"/>
    <cellStyle name="Normal 2 9 3 2 3 4 2 2" xfId="20657"/>
    <cellStyle name="Normal 2 9 3 2 3 4 3" xfId="20658"/>
    <cellStyle name="Normal 2 9 3 2 3 4_Deal Price Analysis" xfId="20659"/>
    <cellStyle name="Normal 2 9 3 2 3 5" xfId="20660"/>
    <cellStyle name="Normal 2 9 3 2 3 5 2" xfId="20661"/>
    <cellStyle name="Normal 2 9 3 2 3 6" xfId="20662"/>
    <cellStyle name="Normal 2 9 3 2 3_Deal Price Analysis" xfId="20663"/>
    <cellStyle name="Normal 2 9 3 2 4" xfId="20664"/>
    <cellStyle name="Normal 2 9 3 2 4 2" xfId="20665"/>
    <cellStyle name="Normal 2 9 3 2 4 2 2" xfId="20666"/>
    <cellStyle name="Normal 2 9 3 2 4 2 2 2" xfId="20667"/>
    <cellStyle name="Normal 2 9 3 2 4 2 3" xfId="20668"/>
    <cellStyle name="Normal 2 9 3 2 4 2_Deal Price Analysis" xfId="20669"/>
    <cellStyle name="Normal 2 9 3 2 4 3" xfId="20670"/>
    <cellStyle name="Normal 2 9 3 2 4 3 2" xfId="20671"/>
    <cellStyle name="Normal 2 9 3 2 4 3 2 2" xfId="20672"/>
    <cellStyle name="Normal 2 9 3 2 4 3 3" xfId="20673"/>
    <cellStyle name="Normal 2 9 3 2 4 3_Deal Price Analysis" xfId="20674"/>
    <cellStyle name="Normal 2 9 3 2 4 4" xfId="20675"/>
    <cellStyle name="Normal 2 9 3 2 4 4 2" xfId="20676"/>
    <cellStyle name="Normal 2 9 3 2 4 5" xfId="20677"/>
    <cellStyle name="Normal 2 9 3 2 4_Deal Price Analysis" xfId="20678"/>
    <cellStyle name="Normal 2 9 3 2 5" xfId="20679"/>
    <cellStyle name="Normal 2 9 3 2 5 2" xfId="20680"/>
    <cellStyle name="Normal 2 9 3 2 5 2 2" xfId="20681"/>
    <cellStyle name="Normal 2 9 3 2 5 3" xfId="20682"/>
    <cellStyle name="Normal 2 9 3 2 5_Deal Price Analysis" xfId="20683"/>
    <cellStyle name="Normal 2 9 3 2 6" xfId="20684"/>
    <cellStyle name="Normal 2 9 3 2 6 2" xfId="20685"/>
    <cellStyle name="Normal 2 9 3 2 6 2 2" xfId="20686"/>
    <cellStyle name="Normal 2 9 3 2 6 3" xfId="20687"/>
    <cellStyle name="Normal 2 9 3 2 6_Deal Price Analysis" xfId="20688"/>
    <cellStyle name="Normal 2 9 3 2 7" xfId="20689"/>
    <cellStyle name="Normal 2 9 3 2 7 2" xfId="20690"/>
    <cellStyle name="Normal 2 9 3 2 8" xfId="20691"/>
    <cellStyle name="Normal 2 9 3 2_Deal Price Analysis" xfId="20692"/>
    <cellStyle name="Normal 2 9 3 3" xfId="20693"/>
    <cellStyle name="Normal 2 9 3 3 2" xfId="20694"/>
    <cellStyle name="Normal 2 9 3 3 2 2" xfId="20695"/>
    <cellStyle name="Normal 2 9 3 3 2 2 2" xfId="20696"/>
    <cellStyle name="Normal 2 9 3 3 2 2 2 2" xfId="20697"/>
    <cellStyle name="Normal 2 9 3 3 2 2 3" xfId="20698"/>
    <cellStyle name="Normal 2 9 3 3 2 2_Deal Price Analysis" xfId="20699"/>
    <cellStyle name="Normal 2 9 3 3 2 3" xfId="20700"/>
    <cellStyle name="Normal 2 9 3 3 2 3 2" xfId="20701"/>
    <cellStyle name="Normal 2 9 3 3 2 3 2 2" xfId="20702"/>
    <cellStyle name="Normal 2 9 3 3 2 3 3" xfId="20703"/>
    <cellStyle name="Normal 2 9 3 3 2 3_Deal Price Analysis" xfId="20704"/>
    <cellStyle name="Normal 2 9 3 3 2 4" xfId="20705"/>
    <cellStyle name="Normal 2 9 3 3 2 4 2" xfId="20706"/>
    <cellStyle name="Normal 2 9 3 3 2 5" xfId="20707"/>
    <cellStyle name="Normal 2 9 3 3 2_Deal Price Analysis" xfId="20708"/>
    <cellStyle name="Normal 2 9 3 3 3" xfId="20709"/>
    <cellStyle name="Normal 2 9 3 3 3 2" xfId="20710"/>
    <cellStyle name="Normal 2 9 3 3 3 2 2" xfId="20711"/>
    <cellStyle name="Normal 2 9 3 3 3 3" xfId="20712"/>
    <cellStyle name="Normal 2 9 3 3 3_Deal Price Analysis" xfId="20713"/>
    <cellStyle name="Normal 2 9 3 3 4" xfId="20714"/>
    <cellStyle name="Normal 2 9 3 3 4 2" xfId="20715"/>
    <cellStyle name="Normal 2 9 3 3 4 2 2" xfId="20716"/>
    <cellStyle name="Normal 2 9 3 3 4 3" xfId="20717"/>
    <cellStyle name="Normal 2 9 3 3 4_Deal Price Analysis" xfId="20718"/>
    <cellStyle name="Normal 2 9 3 3 5" xfId="20719"/>
    <cellStyle name="Normal 2 9 3 3 5 2" xfId="20720"/>
    <cellStyle name="Normal 2 9 3 3 6" xfId="20721"/>
    <cellStyle name="Normal 2 9 3 3_Deal Price Analysis" xfId="20722"/>
    <cellStyle name="Normal 2 9 3 4" xfId="20723"/>
    <cellStyle name="Normal 2 9 3 4 2" xfId="20724"/>
    <cellStyle name="Normal 2 9 3 4 2 2" xfId="20725"/>
    <cellStyle name="Normal 2 9 3 4 2 2 2" xfId="20726"/>
    <cellStyle name="Normal 2 9 3 4 2 2 2 2" xfId="20727"/>
    <cellStyle name="Normal 2 9 3 4 2 2 3" xfId="20728"/>
    <cellStyle name="Normal 2 9 3 4 2 2_Deal Price Analysis" xfId="20729"/>
    <cellStyle name="Normal 2 9 3 4 2 3" xfId="20730"/>
    <cellStyle name="Normal 2 9 3 4 2 3 2" xfId="20731"/>
    <cellStyle name="Normal 2 9 3 4 2 3 2 2" xfId="20732"/>
    <cellStyle name="Normal 2 9 3 4 2 3 3" xfId="20733"/>
    <cellStyle name="Normal 2 9 3 4 2 3_Deal Price Analysis" xfId="20734"/>
    <cellStyle name="Normal 2 9 3 4 2 4" xfId="20735"/>
    <cellStyle name="Normal 2 9 3 4 2 4 2" xfId="20736"/>
    <cellStyle name="Normal 2 9 3 4 2 5" xfId="20737"/>
    <cellStyle name="Normal 2 9 3 4 2_Deal Price Analysis" xfId="20738"/>
    <cellStyle name="Normal 2 9 3 4 3" xfId="20739"/>
    <cellStyle name="Normal 2 9 3 4 3 2" xfId="20740"/>
    <cellStyle name="Normal 2 9 3 4 3 2 2" xfId="20741"/>
    <cellStyle name="Normal 2 9 3 4 3 3" xfId="20742"/>
    <cellStyle name="Normal 2 9 3 4 3_Deal Price Analysis" xfId="20743"/>
    <cellStyle name="Normal 2 9 3 4 4" xfId="20744"/>
    <cellStyle name="Normal 2 9 3 4 4 2" xfId="20745"/>
    <cellStyle name="Normal 2 9 3 4 4 2 2" xfId="20746"/>
    <cellStyle name="Normal 2 9 3 4 4 3" xfId="20747"/>
    <cellStyle name="Normal 2 9 3 4 4_Deal Price Analysis" xfId="20748"/>
    <cellStyle name="Normal 2 9 3 4 5" xfId="20749"/>
    <cellStyle name="Normal 2 9 3 4 5 2" xfId="20750"/>
    <cellStyle name="Normal 2 9 3 4 6" xfId="20751"/>
    <cellStyle name="Normal 2 9 3 4_Deal Price Analysis" xfId="20752"/>
    <cellStyle name="Normal 2 9 3 5" xfId="20753"/>
    <cellStyle name="Normal 2 9 3 5 2" xfId="20754"/>
    <cellStyle name="Normal 2 9 3 5 2 2" xfId="20755"/>
    <cellStyle name="Normal 2 9 3 5 2 2 2" xfId="20756"/>
    <cellStyle name="Normal 2 9 3 5 2 3" xfId="20757"/>
    <cellStyle name="Normal 2 9 3 5 2_Deal Price Analysis" xfId="20758"/>
    <cellStyle name="Normal 2 9 3 5 3" xfId="20759"/>
    <cellStyle name="Normal 2 9 3 5 3 2" xfId="20760"/>
    <cellStyle name="Normal 2 9 3 5 3 2 2" xfId="20761"/>
    <cellStyle name="Normal 2 9 3 5 3 3" xfId="20762"/>
    <cellStyle name="Normal 2 9 3 5 3_Deal Price Analysis" xfId="20763"/>
    <cellStyle name="Normal 2 9 3 5 4" xfId="20764"/>
    <cellStyle name="Normal 2 9 3 5 4 2" xfId="20765"/>
    <cellStyle name="Normal 2 9 3 5 5" xfId="20766"/>
    <cellStyle name="Normal 2 9 3 5_Deal Price Analysis" xfId="20767"/>
    <cellStyle name="Normal 2 9 3 6" xfId="20768"/>
    <cellStyle name="Normal 2 9 3 6 2" xfId="20769"/>
    <cellStyle name="Normal 2 9 3 6 2 2" xfId="20770"/>
    <cellStyle name="Normal 2 9 3 6 3" xfId="20771"/>
    <cellStyle name="Normal 2 9 3 6_Deal Price Analysis" xfId="20772"/>
    <cellStyle name="Normal 2 9 3 7" xfId="20773"/>
    <cellStyle name="Normal 2 9 3 7 2" xfId="20774"/>
    <cellStyle name="Normal 2 9 3 7 2 2" xfId="20775"/>
    <cellStyle name="Normal 2 9 3 7 3" xfId="20776"/>
    <cellStyle name="Normal 2 9 3 7_Deal Price Analysis" xfId="20777"/>
    <cellStyle name="Normal 2 9 3 8" xfId="20778"/>
    <cellStyle name="Normal 2 9 3 8 2" xfId="20779"/>
    <cellStyle name="Normal 2 9 3 9" xfId="20780"/>
    <cellStyle name="Normal 2 9 3_Deal Price Analysis" xfId="20781"/>
    <cellStyle name="Normal 2 9 4" xfId="20782"/>
    <cellStyle name="Normal 2 9 4 2" xfId="20783"/>
    <cellStyle name="Normal 2 9 4 2 2" xfId="20784"/>
    <cellStyle name="Normal 2 9 4 2 2 2" xfId="20785"/>
    <cellStyle name="Normal 2 9 4 2 2 2 2" xfId="20786"/>
    <cellStyle name="Normal 2 9 4 2 2 2 2 2" xfId="20787"/>
    <cellStyle name="Normal 2 9 4 2 2 2 2 2 2" xfId="20788"/>
    <cellStyle name="Normal 2 9 4 2 2 2 2 3" xfId="20789"/>
    <cellStyle name="Normal 2 9 4 2 2 2 2_Deal Price Analysis" xfId="20790"/>
    <cellStyle name="Normal 2 9 4 2 2 2 3" xfId="20791"/>
    <cellStyle name="Normal 2 9 4 2 2 2 3 2" xfId="20792"/>
    <cellStyle name="Normal 2 9 4 2 2 2 3 2 2" xfId="20793"/>
    <cellStyle name="Normal 2 9 4 2 2 2 3 3" xfId="20794"/>
    <cellStyle name="Normal 2 9 4 2 2 2 3_Deal Price Analysis" xfId="20795"/>
    <cellStyle name="Normal 2 9 4 2 2 2 4" xfId="20796"/>
    <cellStyle name="Normal 2 9 4 2 2 2 4 2" xfId="20797"/>
    <cellStyle name="Normal 2 9 4 2 2 2 5" xfId="20798"/>
    <cellStyle name="Normal 2 9 4 2 2 2_Deal Price Analysis" xfId="20799"/>
    <cellStyle name="Normal 2 9 4 2 2 3" xfId="20800"/>
    <cellStyle name="Normal 2 9 4 2 2 3 2" xfId="20801"/>
    <cellStyle name="Normal 2 9 4 2 2 3 2 2" xfId="20802"/>
    <cellStyle name="Normal 2 9 4 2 2 3 3" xfId="20803"/>
    <cellStyle name="Normal 2 9 4 2 2 3_Deal Price Analysis" xfId="20804"/>
    <cellStyle name="Normal 2 9 4 2 2 4" xfId="20805"/>
    <cellStyle name="Normal 2 9 4 2 2 4 2" xfId="20806"/>
    <cellStyle name="Normal 2 9 4 2 2 4 2 2" xfId="20807"/>
    <cellStyle name="Normal 2 9 4 2 2 4 3" xfId="20808"/>
    <cellStyle name="Normal 2 9 4 2 2 4_Deal Price Analysis" xfId="20809"/>
    <cellStyle name="Normal 2 9 4 2 2 5" xfId="20810"/>
    <cellStyle name="Normal 2 9 4 2 2 5 2" xfId="20811"/>
    <cellStyle name="Normal 2 9 4 2 2 6" xfId="20812"/>
    <cellStyle name="Normal 2 9 4 2 2_Deal Price Analysis" xfId="20813"/>
    <cellStyle name="Normal 2 9 4 2 3" xfId="20814"/>
    <cellStyle name="Normal 2 9 4 2 3 2" xfId="20815"/>
    <cellStyle name="Normal 2 9 4 2 3 2 2" xfId="20816"/>
    <cellStyle name="Normal 2 9 4 2 3 2 2 2" xfId="20817"/>
    <cellStyle name="Normal 2 9 4 2 3 2 2 2 2" xfId="20818"/>
    <cellStyle name="Normal 2 9 4 2 3 2 2 3" xfId="20819"/>
    <cellStyle name="Normal 2 9 4 2 3 2 2_Deal Price Analysis" xfId="20820"/>
    <cellStyle name="Normal 2 9 4 2 3 2 3" xfId="20821"/>
    <cellStyle name="Normal 2 9 4 2 3 2 3 2" xfId="20822"/>
    <cellStyle name="Normal 2 9 4 2 3 2 3 2 2" xfId="20823"/>
    <cellStyle name="Normal 2 9 4 2 3 2 3 3" xfId="20824"/>
    <cellStyle name="Normal 2 9 4 2 3 2 3_Deal Price Analysis" xfId="20825"/>
    <cellStyle name="Normal 2 9 4 2 3 2 4" xfId="20826"/>
    <cellStyle name="Normal 2 9 4 2 3 2 4 2" xfId="20827"/>
    <cellStyle name="Normal 2 9 4 2 3 2 5" xfId="20828"/>
    <cellStyle name="Normal 2 9 4 2 3 2_Deal Price Analysis" xfId="20829"/>
    <cellStyle name="Normal 2 9 4 2 3 3" xfId="20830"/>
    <cellStyle name="Normal 2 9 4 2 3 3 2" xfId="20831"/>
    <cellStyle name="Normal 2 9 4 2 3 3 2 2" xfId="20832"/>
    <cellStyle name="Normal 2 9 4 2 3 3 3" xfId="20833"/>
    <cellStyle name="Normal 2 9 4 2 3 3_Deal Price Analysis" xfId="20834"/>
    <cellStyle name="Normal 2 9 4 2 3 4" xfId="20835"/>
    <cellStyle name="Normal 2 9 4 2 3 4 2" xfId="20836"/>
    <cellStyle name="Normal 2 9 4 2 3 4 2 2" xfId="20837"/>
    <cellStyle name="Normal 2 9 4 2 3 4 3" xfId="20838"/>
    <cellStyle name="Normal 2 9 4 2 3 4_Deal Price Analysis" xfId="20839"/>
    <cellStyle name="Normal 2 9 4 2 3 5" xfId="20840"/>
    <cellStyle name="Normal 2 9 4 2 3 5 2" xfId="20841"/>
    <cellStyle name="Normal 2 9 4 2 3 6" xfId="20842"/>
    <cellStyle name="Normal 2 9 4 2 3_Deal Price Analysis" xfId="20843"/>
    <cellStyle name="Normal 2 9 4 2 4" xfId="20844"/>
    <cellStyle name="Normal 2 9 4 2 4 2" xfId="20845"/>
    <cellStyle name="Normal 2 9 4 2 4 2 2" xfId="20846"/>
    <cellStyle name="Normal 2 9 4 2 4 2 2 2" xfId="20847"/>
    <cellStyle name="Normal 2 9 4 2 4 2 3" xfId="20848"/>
    <cellStyle name="Normal 2 9 4 2 4 2_Deal Price Analysis" xfId="20849"/>
    <cellStyle name="Normal 2 9 4 2 4 3" xfId="20850"/>
    <cellStyle name="Normal 2 9 4 2 4 3 2" xfId="20851"/>
    <cellStyle name="Normal 2 9 4 2 4 3 2 2" xfId="20852"/>
    <cellStyle name="Normal 2 9 4 2 4 3 3" xfId="20853"/>
    <cellStyle name="Normal 2 9 4 2 4 3_Deal Price Analysis" xfId="20854"/>
    <cellStyle name="Normal 2 9 4 2 4 4" xfId="20855"/>
    <cellStyle name="Normal 2 9 4 2 4 4 2" xfId="20856"/>
    <cellStyle name="Normal 2 9 4 2 4 5" xfId="20857"/>
    <cellStyle name="Normal 2 9 4 2 4_Deal Price Analysis" xfId="20858"/>
    <cellStyle name="Normal 2 9 4 2 5" xfId="20859"/>
    <cellStyle name="Normal 2 9 4 2 5 2" xfId="20860"/>
    <cellStyle name="Normal 2 9 4 2 5 2 2" xfId="20861"/>
    <cellStyle name="Normal 2 9 4 2 5 3" xfId="20862"/>
    <cellStyle name="Normal 2 9 4 2 5_Deal Price Analysis" xfId="20863"/>
    <cellStyle name="Normal 2 9 4 2 6" xfId="20864"/>
    <cellStyle name="Normal 2 9 4 2 6 2" xfId="20865"/>
    <cellStyle name="Normal 2 9 4 2 6 2 2" xfId="20866"/>
    <cellStyle name="Normal 2 9 4 2 6 3" xfId="20867"/>
    <cellStyle name="Normal 2 9 4 2 6_Deal Price Analysis" xfId="20868"/>
    <cellStyle name="Normal 2 9 4 2 7" xfId="20869"/>
    <cellStyle name="Normal 2 9 4 2 7 2" xfId="20870"/>
    <cellStyle name="Normal 2 9 4 2 8" xfId="20871"/>
    <cellStyle name="Normal 2 9 4 2_Deal Price Analysis" xfId="20872"/>
    <cellStyle name="Normal 2 9 4 3" xfId="20873"/>
    <cellStyle name="Normal 2 9 4 3 2" xfId="20874"/>
    <cellStyle name="Normal 2 9 4 3 2 2" xfId="20875"/>
    <cellStyle name="Normal 2 9 4 3 2 2 2" xfId="20876"/>
    <cellStyle name="Normal 2 9 4 3 2 2 2 2" xfId="20877"/>
    <cellStyle name="Normal 2 9 4 3 2 2 3" xfId="20878"/>
    <cellStyle name="Normal 2 9 4 3 2 2_Deal Price Analysis" xfId="20879"/>
    <cellStyle name="Normal 2 9 4 3 2 3" xfId="20880"/>
    <cellStyle name="Normal 2 9 4 3 2 3 2" xfId="20881"/>
    <cellStyle name="Normal 2 9 4 3 2 3 2 2" xfId="20882"/>
    <cellStyle name="Normal 2 9 4 3 2 3 3" xfId="20883"/>
    <cellStyle name="Normal 2 9 4 3 2 3_Deal Price Analysis" xfId="20884"/>
    <cellStyle name="Normal 2 9 4 3 2 4" xfId="20885"/>
    <cellStyle name="Normal 2 9 4 3 2 4 2" xfId="20886"/>
    <cellStyle name="Normal 2 9 4 3 2 5" xfId="20887"/>
    <cellStyle name="Normal 2 9 4 3 2_Deal Price Analysis" xfId="20888"/>
    <cellStyle name="Normal 2 9 4 3 3" xfId="20889"/>
    <cellStyle name="Normal 2 9 4 3 3 2" xfId="20890"/>
    <cellStyle name="Normal 2 9 4 3 3 2 2" xfId="20891"/>
    <cellStyle name="Normal 2 9 4 3 3 3" xfId="20892"/>
    <cellStyle name="Normal 2 9 4 3 3_Deal Price Analysis" xfId="20893"/>
    <cellStyle name="Normal 2 9 4 3 4" xfId="20894"/>
    <cellStyle name="Normal 2 9 4 3 4 2" xfId="20895"/>
    <cellStyle name="Normal 2 9 4 3 4 2 2" xfId="20896"/>
    <cellStyle name="Normal 2 9 4 3 4 3" xfId="20897"/>
    <cellStyle name="Normal 2 9 4 3 4_Deal Price Analysis" xfId="20898"/>
    <cellStyle name="Normal 2 9 4 3 5" xfId="20899"/>
    <cellStyle name="Normal 2 9 4 3 5 2" xfId="20900"/>
    <cellStyle name="Normal 2 9 4 3 6" xfId="20901"/>
    <cellStyle name="Normal 2 9 4 3_Deal Price Analysis" xfId="20902"/>
    <cellStyle name="Normal 2 9 4 4" xfId="20903"/>
    <cellStyle name="Normal 2 9 4 4 2" xfId="20904"/>
    <cellStyle name="Normal 2 9 4 4 2 2" xfId="20905"/>
    <cellStyle name="Normal 2 9 4 4 2 2 2" xfId="20906"/>
    <cellStyle name="Normal 2 9 4 4 2 2 2 2" xfId="20907"/>
    <cellStyle name="Normal 2 9 4 4 2 2 3" xfId="20908"/>
    <cellStyle name="Normal 2 9 4 4 2 2_Deal Price Analysis" xfId="20909"/>
    <cellStyle name="Normal 2 9 4 4 2 3" xfId="20910"/>
    <cellStyle name="Normal 2 9 4 4 2 3 2" xfId="20911"/>
    <cellStyle name="Normal 2 9 4 4 2 3 2 2" xfId="20912"/>
    <cellStyle name="Normal 2 9 4 4 2 3 3" xfId="20913"/>
    <cellStyle name="Normal 2 9 4 4 2 3_Deal Price Analysis" xfId="20914"/>
    <cellStyle name="Normal 2 9 4 4 2 4" xfId="20915"/>
    <cellStyle name="Normal 2 9 4 4 2 4 2" xfId="20916"/>
    <cellStyle name="Normal 2 9 4 4 2 5" xfId="20917"/>
    <cellStyle name="Normal 2 9 4 4 2_Deal Price Analysis" xfId="20918"/>
    <cellStyle name="Normal 2 9 4 4 3" xfId="20919"/>
    <cellStyle name="Normal 2 9 4 4 3 2" xfId="20920"/>
    <cellStyle name="Normal 2 9 4 4 3 2 2" xfId="20921"/>
    <cellStyle name="Normal 2 9 4 4 3 3" xfId="20922"/>
    <cellStyle name="Normal 2 9 4 4 3_Deal Price Analysis" xfId="20923"/>
    <cellStyle name="Normal 2 9 4 4 4" xfId="20924"/>
    <cellStyle name="Normal 2 9 4 4 4 2" xfId="20925"/>
    <cellStyle name="Normal 2 9 4 4 4 2 2" xfId="20926"/>
    <cellStyle name="Normal 2 9 4 4 4 3" xfId="20927"/>
    <cellStyle name="Normal 2 9 4 4 4_Deal Price Analysis" xfId="20928"/>
    <cellStyle name="Normal 2 9 4 4 5" xfId="20929"/>
    <cellStyle name="Normal 2 9 4 4 5 2" xfId="20930"/>
    <cellStyle name="Normal 2 9 4 4 6" xfId="20931"/>
    <cellStyle name="Normal 2 9 4 4_Deal Price Analysis" xfId="20932"/>
    <cellStyle name="Normal 2 9 4 5" xfId="20933"/>
    <cellStyle name="Normal 2 9 4 5 2" xfId="20934"/>
    <cellStyle name="Normal 2 9 4 5 2 2" xfId="20935"/>
    <cellStyle name="Normal 2 9 4 5 2 2 2" xfId="20936"/>
    <cellStyle name="Normal 2 9 4 5 2 3" xfId="20937"/>
    <cellStyle name="Normal 2 9 4 5 2_Deal Price Analysis" xfId="20938"/>
    <cellStyle name="Normal 2 9 4 5 3" xfId="20939"/>
    <cellStyle name="Normal 2 9 4 5 3 2" xfId="20940"/>
    <cellStyle name="Normal 2 9 4 5 3 2 2" xfId="20941"/>
    <cellStyle name="Normal 2 9 4 5 3 3" xfId="20942"/>
    <cellStyle name="Normal 2 9 4 5 3_Deal Price Analysis" xfId="20943"/>
    <cellStyle name="Normal 2 9 4 5 4" xfId="20944"/>
    <cellStyle name="Normal 2 9 4 5 4 2" xfId="20945"/>
    <cellStyle name="Normal 2 9 4 5 5" xfId="20946"/>
    <cellStyle name="Normal 2 9 4 5_Deal Price Analysis" xfId="20947"/>
    <cellStyle name="Normal 2 9 4 6" xfId="20948"/>
    <cellStyle name="Normal 2 9 4 6 2" xfId="20949"/>
    <cellStyle name="Normal 2 9 4 6 2 2" xfId="20950"/>
    <cellStyle name="Normal 2 9 4 6 3" xfId="20951"/>
    <cellStyle name="Normal 2 9 4 6_Deal Price Analysis" xfId="20952"/>
    <cellStyle name="Normal 2 9 4 7" xfId="20953"/>
    <cellStyle name="Normal 2 9 4 7 2" xfId="20954"/>
    <cellStyle name="Normal 2 9 4 7 2 2" xfId="20955"/>
    <cellStyle name="Normal 2 9 4 7 3" xfId="20956"/>
    <cellStyle name="Normal 2 9 4 7_Deal Price Analysis" xfId="20957"/>
    <cellStyle name="Normal 2 9 4 8" xfId="20958"/>
    <cellStyle name="Normal 2 9 4 8 2" xfId="20959"/>
    <cellStyle name="Normal 2 9 4 9" xfId="20960"/>
    <cellStyle name="Normal 2 9 4_Deal Price Analysis" xfId="20961"/>
    <cellStyle name="Normal 2 9 5" xfId="20962"/>
    <cellStyle name="Normal 2 9 5 2" xfId="20963"/>
    <cellStyle name="Normal 2 9 5 2 2" xfId="20964"/>
    <cellStyle name="Normal 2 9 5 2 2 2" xfId="20965"/>
    <cellStyle name="Normal 2 9 5 2 2 2 2" xfId="20966"/>
    <cellStyle name="Normal 2 9 5 2 2 2 2 2" xfId="20967"/>
    <cellStyle name="Normal 2 9 5 2 2 2 2 2 2" xfId="20968"/>
    <cellStyle name="Normal 2 9 5 2 2 2 2 3" xfId="20969"/>
    <cellStyle name="Normal 2 9 5 2 2 2 2_Deal Price Analysis" xfId="20970"/>
    <cellStyle name="Normal 2 9 5 2 2 2 3" xfId="20971"/>
    <cellStyle name="Normal 2 9 5 2 2 2 3 2" xfId="20972"/>
    <cellStyle name="Normal 2 9 5 2 2 2 3 2 2" xfId="20973"/>
    <cellStyle name="Normal 2 9 5 2 2 2 3 3" xfId="20974"/>
    <cellStyle name="Normal 2 9 5 2 2 2 3_Deal Price Analysis" xfId="20975"/>
    <cellStyle name="Normal 2 9 5 2 2 2 4" xfId="20976"/>
    <cellStyle name="Normal 2 9 5 2 2 2 4 2" xfId="20977"/>
    <cellStyle name="Normal 2 9 5 2 2 2 5" xfId="20978"/>
    <cellStyle name="Normal 2 9 5 2 2 2_Deal Price Analysis" xfId="20979"/>
    <cellStyle name="Normal 2 9 5 2 2 3" xfId="20980"/>
    <cellStyle name="Normal 2 9 5 2 2 3 2" xfId="20981"/>
    <cellStyle name="Normal 2 9 5 2 2 3 2 2" xfId="20982"/>
    <cellStyle name="Normal 2 9 5 2 2 3 3" xfId="20983"/>
    <cellStyle name="Normal 2 9 5 2 2 3_Deal Price Analysis" xfId="20984"/>
    <cellStyle name="Normal 2 9 5 2 2 4" xfId="20985"/>
    <cellStyle name="Normal 2 9 5 2 2 4 2" xfId="20986"/>
    <cellStyle name="Normal 2 9 5 2 2 4 2 2" xfId="20987"/>
    <cellStyle name="Normal 2 9 5 2 2 4 3" xfId="20988"/>
    <cellStyle name="Normal 2 9 5 2 2 4_Deal Price Analysis" xfId="20989"/>
    <cellStyle name="Normal 2 9 5 2 2 5" xfId="20990"/>
    <cellStyle name="Normal 2 9 5 2 2 5 2" xfId="20991"/>
    <cellStyle name="Normal 2 9 5 2 2 6" xfId="20992"/>
    <cellStyle name="Normal 2 9 5 2 2_Deal Price Analysis" xfId="20993"/>
    <cellStyle name="Normal 2 9 5 2 3" xfId="20994"/>
    <cellStyle name="Normal 2 9 5 2 3 2" xfId="20995"/>
    <cellStyle name="Normal 2 9 5 2 3 2 2" xfId="20996"/>
    <cellStyle name="Normal 2 9 5 2 3 2 2 2" xfId="20997"/>
    <cellStyle name="Normal 2 9 5 2 3 2 2 2 2" xfId="20998"/>
    <cellStyle name="Normal 2 9 5 2 3 2 2 3" xfId="20999"/>
    <cellStyle name="Normal 2 9 5 2 3 2 2_Deal Price Analysis" xfId="21000"/>
    <cellStyle name="Normal 2 9 5 2 3 2 3" xfId="21001"/>
    <cellStyle name="Normal 2 9 5 2 3 2 3 2" xfId="21002"/>
    <cellStyle name="Normal 2 9 5 2 3 2 3 2 2" xfId="21003"/>
    <cellStyle name="Normal 2 9 5 2 3 2 3 3" xfId="21004"/>
    <cellStyle name="Normal 2 9 5 2 3 2 3_Deal Price Analysis" xfId="21005"/>
    <cellStyle name="Normal 2 9 5 2 3 2 4" xfId="21006"/>
    <cellStyle name="Normal 2 9 5 2 3 2 4 2" xfId="21007"/>
    <cellStyle name="Normal 2 9 5 2 3 2 5" xfId="21008"/>
    <cellStyle name="Normal 2 9 5 2 3 2_Deal Price Analysis" xfId="21009"/>
    <cellStyle name="Normal 2 9 5 2 3 3" xfId="21010"/>
    <cellStyle name="Normal 2 9 5 2 3 3 2" xfId="21011"/>
    <cellStyle name="Normal 2 9 5 2 3 3 2 2" xfId="21012"/>
    <cellStyle name="Normal 2 9 5 2 3 3 3" xfId="21013"/>
    <cellStyle name="Normal 2 9 5 2 3 3_Deal Price Analysis" xfId="21014"/>
    <cellStyle name="Normal 2 9 5 2 3 4" xfId="21015"/>
    <cellStyle name="Normal 2 9 5 2 3 4 2" xfId="21016"/>
    <cellStyle name="Normal 2 9 5 2 3 4 2 2" xfId="21017"/>
    <cellStyle name="Normal 2 9 5 2 3 4 3" xfId="21018"/>
    <cellStyle name="Normal 2 9 5 2 3 4_Deal Price Analysis" xfId="21019"/>
    <cellStyle name="Normal 2 9 5 2 3 5" xfId="21020"/>
    <cellStyle name="Normal 2 9 5 2 3 5 2" xfId="21021"/>
    <cellStyle name="Normal 2 9 5 2 3 6" xfId="21022"/>
    <cellStyle name="Normal 2 9 5 2 3_Deal Price Analysis" xfId="21023"/>
    <cellStyle name="Normal 2 9 5 2 4" xfId="21024"/>
    <cellStyle name="Normal 2 9 5 2 4 2" xfId="21025"/>
    <cellStyle name="Normal 2 9 5 2 4 2 2" xfId="21026"/>
    <cellStyle name="Normal 2 9 5 2 4 2 2 2" xfId="21027"/>
    <cellStyle name="Normal 2 9 5 2 4 2 3" xfId="21028"/>
    <cellStyle name="Normal 2 9 5 2 4 2_Deal Price Analysis" xfId="21029"/>
    <cellStyle name="Normal 2 9 5 2 4 3" xfId="21030"/>
    <cellStyle name="Normal 2 9 5 2 4 3 2" xfId="21031"/>
    <cellStyle name="Normal 2 9 5 2 4 3 2 2" xfId="21032"/>
    <cellStyle name="Normal 2 9 5 2 4 3 3" xfId="21033"/>
    <cellStyle name="Normal 2 9 5 2 4 3_Deal Price Analysis" xfId="21034"/>
    <cellStyle name="Normal 2 9 5 2 4 4" xfId="21035"/>
    <cellStyle name="Normal 2 9 5 2 4 4 2" xfId="21036"/>
    <cellStyle name="Normal 2 9 5 2 4 5" xfId="21037"/>
    <cellStyle name="Normal 2 9 5 2 4_Deal Price Analysis" xfId="21038"/>
    <cellStyle name="Normal 2 9 5 2 5" xfId="21039"/>
    <cellStyle name="Normal 2 9 5 2 5 2" xfId="21040"/>
    <cellStyle name="Normal 2 9 5 2 5 2 2" xfId="21041"/>
    <cellStyle name="Normal 2 9 5 2 5 3" xfId="21042"/>
    <cellStyle name="Normal 2 9 5 2 5_Deal Price Analysis" xfId="21043"/>
    <cellStyle name="Normal 2 9 5 2 6" xfId="21044"/>
    <cellStyle name="Normal 2 9 5 2 6 2" xfId="21045"/>
    <cellStyle name="Normal 2 9 5 2 6 2 2" xfId="21046"/>
    <cellStyle name="Normal 2 9 5 2 6 3" xfId="21047"/>
    <cellStyle name="Normal 2 9 5 2 6_Deal Price Analysis" xfId="21048"/>
    <cellStyle name="Normal 2 9 5 2 7" xfId="21049"/>
    <cellStyle name="Normal 2 9 5 2 7 2" xfId="21050"/>
    <cellStyle name="Normal 2 9 5 2 8" xfId="21051"/>
    <cellStyle name="Normal 2 9 5 2_Deal Price Analysis" xfId="21052"/>
    <cellStyle name="Normal 2 9 5 3" xfId="21053"/>
    <cellStyle name="Normal 2 9 5 3 2" xfId="21054"/>
    <cellStyle name="Normal 2 9 5 3 2 2" xfId="21055"/>
    <cellStyle name="Normal 2 9 5 3 2 2 2" xfId="21056"/>
    <cellStyle name="Normal 2 9 5 3 2 2 2 2" xfId="21057"/>
    <cellStyle name="Normal 2 9 5 3 2 2 3" xfId="21058"/>
    <cellStyle name="Normal 2 9 5 3 2 2_Deal Price Analysis" xfId="21059"/>
    <cellStyle name="Normal 2 9 5 3 2 3" xfId="21060"/>
    <cellStyle name="Normal 2 9 5 3 2 3 2" xfId="21061"/>
    <cellStyle name="Normal 2 9 5 3 2 3 2 2" xfId="21062"/>
    <cellStyle name="Normal 2 9 5 3 2 3 3" xfId="21063"/>
    <cellStyle name="Normal 2 9 5 3 2 3_Deal Price Analysis" xfId="21064"/>
    <cellStyle name="Normal 2 9 5 3 2 4" xfId="21065"/>
    <cellStyle name="Normal 2 9 5 3 2 4 2" xfId="21066"/>
    <cellStyle name="Normal 2 9 5 3 2 5" xfId="21067"/>
    <cellStyle name="Normal 2 9 5 3 2_Deal Price Analysis" xfId="21068"/>
    <cellStyle name="Normal 2 9 5 3 3" xfId="21069"/>
    <cellStyle name="Normal 2 9 5 3 3 2" xfId="21070"/>
    <cellStyle name="Normal 2 9 5 3 3 2 2" xfId="21071"/>
    <cellStyle name="Normal 2 9 5 3 3 3" xfId="21072"/>
    <cellStyle name="Normal 2 9 5 3 3_Deal Price Analysis" xfId="21073"/>
    <cellStyle name="Normal 2 9 5 3 4" xfId="21074"/>
    <cellStyle name="Normal 2 9 5 3 4 2" xfId="21075"/>
    <cellStyle name="Normal 2 9 5 3 4 2 2" xfId="21076"/>
    <cellStyle name="Normal 2 9 5 3 4 3" xfId="21077"/>
    <cellStyle name="Normal 2 9 5 3 4_Deal Price Analysis" xfId="21078"/>
    <cellStyle name="Normal 2 9 5 3 5" xfId="21079"/>
    <cellStyle name="Normal 2 9 5 3 5 2" xfId="21080"/>
    <cellStyle name="Normal 2 9 5 3 6" xfId="21081"/>
    <cellStyle name="Normal 2 9 5 3_Deal Price Analysis" xfId="21082"/>
    <cellStyle name="Normal 2 9 5 4" xfId="21083"/>
    <cellStyle name="Normal 2 9 5 4 2" xfId="21084"/>
    <cellStyle name="Normal 2 9 5 4 2 2" xfId="21085"/>
    <cellStyle name="Normal 2 9 5 4 2 2 2" xfId="21086"/>
    <cellStyle name="Normal 2 9 5 4 2 2 2 2" xfId="21087"/>
    <cellStyle name="Normal 2 9 5 4 2 2 3" xfId="21088"/>
    <cellStyle name="Normal 2 9 5 4 2 2_Deal Price Analysis" xfId="21089"/>
    <cellStyle name="Normal 2 9 5 4 2 3" xfId="21090"/>
    <cellStyle name="Normal 2 9 5 4 2 3 2" xfId="21091"/>
    <cellStyle name="Normal 2 9 5 4 2 3 2 2" xfId="21092"/>
    <cellStyle name="Normal 2 9 5 4 2 3 3" xfId="21093"/>
    <cellStyle name="Normal 2 9 5 4 2 3_Deal Price Analysis" xfId="21094"/>
    <cellStyle name="Normal 2 9 5 4 2 4" xfId="21095"/>
    <cellStyle name="Normal 2 9 5 4 2 4 2" xfId="21096"/>
    <cellStyle name="Normal 2 9 5 4 2 5" xfId="21097"/>
    <cellStyle name="Normal 2 9 5 4 2_Deal Price Analysis" xfId="21098"/>
    <cellStyle name="Normal 2 9 5 4 3" xfId="21099"/>
    <cellStyle name="Normal 2 9 5 4 3 2" xfId="21100"/>
    <cellStyle name="Normal 2 9 5 4 3 2 2" xfId="21101"/>
    <cellStyle name="Normal 2 9 5 4 3 3" xfId="21102"/>
    <cellStyle name="Normal 2 9 5 4 3_Deal Price Analysis" xfId="21103"/>
    <cellStyle name="Normal 2 9 5 4 4" xfId="21104"/>
    <cellStyle name="Normal 2 9 5 4 4 2" xfId="21105"/>
    <cellStyle name="Normal 2 9 5 4 4 2 2" xfId="21106"/>
    <cellStyle name="Normal 2 9 5 4 4 3" xfId="21107"/>
    <cellStyle name="Normal 2 9 5 4 4_Deal Price Analysis" xfId="21108"/>
    <cellStyle name="Normal 2 9 5 4 5" xfId="21109"/>
    <cellStyle name="Normal 2 9 5 4 5 2" xfId="21110"/>
    <cellStyle name="Normal 2 9 5 4 6" xfId="21111"/>
    <cellStyle name="Normal 2 9 5 4_Deal Price Analysis" xfId="21112"/>
    <cellStyle name="Normal 2 9 5 5" xfId="21113"/>
    <cellStyle name="Normal 2 9 5 5 2" xfId="21114"/>
    <cellStyle name="Normal 2 9 5 5 2 2" xfId="21115"/>
    <cellStyle name="Normal 2 9 5 5 2 2 2" xfId="21116"/>
    <cellStyle name="Normal 2 9 5 5 2 3" xfId="21117"/>
    <cellStyle name="Normal 2 9 5 5 2_Deal Price Analysis" xfId="21118"/>
    <cellStyle name="Normal 2 9 5 5 3" xfId="21119"/>
    <cellStyle name="Normal 2 9 5 5 3 2" xfId="21120"/>
    <cellStyle name="Normal 2 9 5 5 3 2 2" xfId="21121"/>
    <cellStyle name="Normal 2 9 5 5 3 3" xfId="21122"/>
    <cellStyle name="Normal 2 9 5 5 3_Deal Price Analysis" xfId="21123"/>
    <cellStyle name="Normal 2 9 5 5 4" xfId="21124"/>
    <cellStyle name="Normal 2 9 5 5 4 2" xfId="21125"/>
    <cellStyle name="Normal 2 9 5 5 5" xfId="21126"/>
    <cellStyle name="Normal 2 9 5 5_Deal Price Analysis" xfId="21127"/>
    <cellStyle name="Normal 2 9 5 6" xfId="21128"/>
    <cellStyle name="Normal 2 9 5 6 2" xfId="21129"/>
    <cellStyle name="Normal 2 9 5 6 2 2" xfId="21130"/>
    <cellStyle name="Normal 2 9 5 6 3" xfId="21131"/>
    <cellStyle name="Normal 2 9 5 6_Deal Price Analysis" xfId="21132"/>
    <cellStyle name="Normal 2 9 5 7" xfId="21133"/>
    <cellStyle name="Normal 2 9 5 7 2" xfId="21134"/>
    <cellStyle name="Normal 2 9 5 7 2 2" xfId="21135"/>
    <cellStyle name="Normal 2 9 5 7 3" xfId="21136"/>
    <cellStyle name="Normal 2 9 5 7_Deal Price Analysis" xfId="21137"/>
    <cellStyle name="Normal 2 9 5 8" xfId="21138"/>
    <cellStyle name="Normal 2 9 5 8 2" xfId="21139"/>
    <cellStyle name="Normal 2 9 5 9" xfId="21140"/>
    <cellStyle name="Normal 2 9 5_Deal Price Analysis" xfId="21141"/>
    <cellStyle name="Normal 2 9 6" xfId="21142"/>
    <cellStyle name="Normal 2 9 6 2" xfId="21143"/>
    <cellStyle name="Normal 2 9 6 2 2" xfId="21144"/>
    <cellStyle name="Normal 2 9 6 2 2 2" xfId="21145"/>
    <cellStyle name="Normal 2 9 6 2 2 2 2" xfId="21146"/>
    <cellStyle name="Normal 2 9 6 2 2 2 2 2" xfId="21147"/>
    <cellStyle name="Normal 2 9 6 2 2 2 2 2 2" xfId="21148"/>
    <cellStyle name="Normal 2 9 6 2 2 2 2 3" xfId="21149"/>
    <cellStyle name="Normal 2 9 6 2 2 2 2_Deal Price Analysis" xfId="21150"/>
    <cellStyle name="Normal 2 9 6 2 2 2 3" xfId="21151"/>
    <cellStyle name="Normal 2 9 6 2 2 2 3 2" xfId="21152"/>
    <cellStyle name="Normal 2 9 6 2 2 2 3 2 2" xfId="21153"/>
    <cellStyle name="Normal 2 9 6 2 2 2 3 3" xfId="21154"/>
    <cellStyle name="Normal 2 9 6 2 2 2 3_Deal Price Analysis" xfId="21155"/>
    <cellStyle name="Normal 2 9 6 2 2 2 4" xfId="21156"/>
    <cellStyle name="Normal 2 9 6 2 2 2 4 2" xfId="21157"/>
    <cellStyle name="Normal 2 9 6 2 2 2 5" xfId="21158"/>
    <cellStyle name="Normal 2 9 6 2 2 2_Deal Price Analysis" xfId="21159"/>
    <cellStyle name="Normal 2 9 6 2 2 3" xfId="21160"/>
    <cellStyle name="Normal 2 9 6 2 2 3 2" xfId="21161"/>
    <cellStyle name="Normal 2 9 6 2 2 3 2 2" xfId="21162"/>
    <cellStyle name="Normal 2 9 6 2 2 3 3" xfId="21163"/>
    <cellStyle name="Normal 2 9 6 2 2 3_Deal Price Analysis" xfId="21164"/>
    <cellStyle name="Normal 2 9 6 2 2 4" xfId="21165"/>
    <cellStyle name="Normal 2 9 6 2 2 4 2" xfId="21166"/>
    <cellStyle name="Normal 2 9 6 2 2 4 2 2" xfId="21167"/>
    <cellStyle name="Normal 2 9 6 2 2 4 3" xfId="21168"/>
    <cellStyle name="Normal 2 9 6 2 2 4_Deal Price Analysis" xfId="21169"/>
    <cellStyle name="Normal 2 9 6 2 2 5" xfId="21170"/>
    <cellStyle name="Normal 2 9 6 2 2 5 2" xfId="21171"/>
    <cellStyle name="Normal 2 9 6 2 2 6" xfId="21172"/>
    <cellStyle name="Normal 2 9 6 2 2_Deal Price Analysis" xfId="21173"/>
    <cellStyle name="Normal 2 9 6 2 3" xfId="21174"/>
    <cellStyle name="Normal 2 9 6 2 3 2" xfId="21175"/>
    <cellStyle name="Normal 2 9 6 2 3 2 2" xfId="21176"/>
    <cellStyle name="Normal 2 9 6 2 3 2 2 2" xfId="21177"/>
    <cellStyle name="Normal 2 9 6 2 3 2 2 2 2" xfId="21178"/>
    <cellStyle name="Normal 2 9 6 2 3 2 2 3" xfId="21179"/>
    <cellStyle name="Normal 2 9 6 2 3 2 2_Deal Price Analysis" xfId="21180"/>
    <cellStyle name="Normal 2 9 6 2 3 2 3" xfId="21181"/>
    <cellStyle name="Normal 2 9 6 2 3 2 3 2" xfId="21182"/>
    <cellStyle name="Normal 2 9 6 2 3 2 3 2 2" xfId="21183"/>
    <cellStyle name="Normal 2 9 6 2 3 2 3 3" xfId="21184"/>
    <cellStyle name="Normal 2 9 6 2 3 2 3_Deal Price Analysis" xfId="21185"/>
    <cellStyle name="Normal 2 9 6 2 3 2 4" xfId="21186"/>
    <cellStyle name="Normal 2 9 6 2 3 2 4 2" xfId="21187"/>
    <cellStyle name="Normal 2 9 6 2 3 2 5" xfId="21188"/>
    <cellStyle name="Normal 2 9 6 2 3 2_Deal Price Analysis" xfId="21189"/>
    <cellStyle name="Normal 2 9 6 2 3 3" xfId="21190"/>
    <cellStyle name="Normal 2 9 6 2 3 3 2" xfId="21191"/>
    <cellStyle name="Normal 2 9 6 2 3 3 2 2" xfId="21192"/>
    <cellStyle name="Normal 2 9 6 2 3 3 3" xfId="21193"/>
    <cellStyle name="Normal 2 9 6 2 3 3_Deal Price Analysis" xfId="21194"/>
    <cellStyle name="Normal 2 9 6 2 3 4" xfId="21195"/>
    <cellStyle name="Normal 2 9 6 2 3 4 2" xfId="21196"/>
    <cellStyle name="Normal 2 9 6 2 3 4 2 2" xfId="21197"/>
    <cellStyle name="Normal 2 9 6 2 3 4 3" xfId="21198"/>
    <cellStyle name="Normal 2 9 6 2 3 4_Deal Price Analysis" xfId="21199"/>
    <cellStyle name="Normal 2 9 6 2 3 5" xfId="21200"/>
    <cellStyle name="Normal 2 9 6 2 3 5 2" xfId="21201"/>
    <cellStyle name="Normal 2 9 6 2 3 6" xfId="21202"/>
    <cellStyle name="Normal 2 9 6 2 3_Deal Price Analysis" xfId="21203"/>
    <cellStyle name="Normal 2 9 6 2 4" xfId="21204"/>
    <cellStyle name="Normal 2 9 6 2 4 2" xfId="21205"/>
    <cellStyle name="Normal 2 9 6 2 4 2 2" xfId="21206"/>
    <cellStyle name="Normal 2 9 6 2 4 2 2 2" xfId="21207"/>
    <cellStyle name="Normal 2 9 6 2 4 2 3" xfId="21208"/>
    <cellStyle name="Normal 2 9 6 2 4 2_Deal Price Analysis" xfId="21209"/>
    <cellStyle name="Normal 2 9 6 2 4 3" xfId="21210"/>
    <cellStyle name="Normal 2 9 6 2 4 3 2" xfId="21211"/>
    <cellStyle name="Normal 2 9 6 2 4 3 2 2" xfId="21212"/>
    <cellStyle name="Normal 2 9 6 2 4 3 3" xfId="21213"/>
    <cellStyle name="Normal 2 9 6 2 4 3_Deal Price Analysis" xfId="21214"/>
    <cellStyle name="Normal 2 9 6 2 4 4" xfId="21215"/>
    <cellStyle name="Normal 2 9 6 2 4 4 2" xfId="21216"/>
    <cellStyle name="Normal 2 9 6 2 4 5" xfId="21217"/>
    <cellStyle name="Normal 2 9 6 2 4_Deal Price Analysis" xfId="21218"/>
    <cellStyle name="Normal 2 9 6 2 5" xfId="21219"/>
    <cellStyle name="Normal 2 9 6 2 5 2" xfId="21220"/>
    <cellStyle name="Normal 2 9 6 2 5 2 2" xfId="21221"/>
    <cellStyle name="Normal 2 9 6 2 5 3" xfId="21222"/>
    <cellStyle name="Normal 2 9 6 2 5_Deal Price Analysis" xfId="21223"/>
    <cellStyle name="Normal 2 9 6 2 6" xfId="21224"/>
    <cellStyle name="Normal 2 9 6 2 6 2" xfId="21225"/>
    <cellStyle name="Normal 2 9 6 2 6 2 2" xfId="21226"/>
    <cellStyle name="Normal 2 9 6 2 6 3" xfId="21227"/>
    <cellStyle name="Normal 2 9 6 2 6_Deal Price Analysis" xfId="21228"/>
    <cellStyle name="Normal 2 9 6 2 7" xfId="21229"/>
    <cellStyle name="Normal 2 9 6 2 7 2" xfId="21230"/>
    <cellStyle name="Normal 2 9 6 2 8" xfId="21231"/>
    <cellStyle name="Normal 2 9 6 2_Deal Price Analysis" xfId="21232"/>
    <cellStyle name="Normal 2 9 6 3" xfId="21233"/>
    <cellStyle name="Normal 2 9 6 3 2" xfId="21234"/>
    <cellStyle name="Normal 2 9 6 3 2 2" xfId="21235"/>
    <cellStyle name="Normal 2 9 6 3 2 2 2" xfId="21236"/>
    <cellStyle name="Normal 2 9 6 3 2 2 2 2" xfId="21237"/>
    <cellStyle name="Normal 2 9 6 3 2 2 3" xfId="21238"/>
    <cellStyle name="Normal 2 9 6 3 2 2_Deal Price Analysis" xfId="21239"/>
    <cellStyle name="Normal 2 9 6 3 2 3" xfId="21240"/>
    <cellStyle name="Normal 2 9 6 3 2 3 2" xfId="21241"/>
    <cellStyle name="Normal 2 9 6 3 2 3 2 2" xfId="21242"/>
    <cellStyle name="Normal 2 9 6 3 2 3 3" xfId="21243"/>
    <cellStyle name="Normal 2 9 6 3 2 3_Deal Price Analysis" xfId="21244"/>
    <cellStyle name="Normal 2 9 6 3 2 4" xfId="21245"/>
    <cellStyle name="Normal 2 9 6 3 2 4 2" xfId="21246"/>
    <cellStyle name="Normal 2 9 6 3 2 5" xfId="21247"/>
    <cellStyle name="Normal 2 9 6 3 2_Deal Price Analysis" xfId="21248"/>
    <cellStyle name="Normal 2 9 6 3 3" xfId="21249"/>
    <cellStyle name="Normal 2 9 6 3 3 2" xfId="21250"/>
    <cellStyle name="Normal 2 9 6 3 3 2 2" xfId="21251"/>
    <cellStyle name="Normal 2 9 6 3 3 3" xfId="21252"/>
    <cellStyle name="Normal 2 9 6 3 3_Deal Price Analysis" xfId="21253"/>
    <cellStyle name="Normal 2 9 6 3 4" xfId="21254"/>
    <cellStyle name="Normal 2 9 6 3 4 2" xfId="21255"/>
    <cellStyle name="Normal 2 9 6 3 4 2 2" xfId="21256"/>
    <cellStyle name="Normal 2 9 6 3 4 3" xfId="21257"/>
    <cellStyle name="Normal 2 9 6 3 4_Deal Price Analysis" xfId="21258"/>
    <cellStyle name="Normal 2 9 6 3 5" xfId="21259"/>
    <cellStyle name="Normal 2 9 6 3 5 2" xfId="21260"/>
    <cellStyle name="Normal 2 9 6 3 6" xfId="21261"/>
    <cellStyle name="Normal 2 9 6 3_Deal Price Analysis" xfId="21262"/>
    <cellStyle name="Normal 2 9 6 4" xfId="21263"/>
    <cellStyle name="Normal 2 9 6 4 2" xfId="21264"/>
    <cellStyle name="Normal 2 9 6 4 2 2" xfId="21265"/>
    <cellStyle name="Normal 2 9 6 4 2 2 2" xfId="21266"/>
    <cellStyle name="Normal 2 9 6 4 2 2 2 2" xfId="21267"/>
    <cellStyle name="Normal 2 9 6 4 2 2 3" xfId="21268"/>
    <cellStyle name="Normal 2 9 6 4 2 2_Deal Price Analysis" xfId="21269"/>
    <cellStyle name="Normal 2 9 6 4 2 3" xfId="21270"/>
    <cellStyle name="Normal 2 9 6 4 2 3 2" xfId="21271"/>
    <cellStyle name="Normal 2 9 6 4 2 3 2 2" xfId="21272"/>
    <cellStyle name="Normal 2 9 6 4 2 3 3" xfId="21273"/>
    <cellStyle name="Normal 2 9 6 4 2 3_Deal Price Analysis" xfId="21274"/>
    <cellStyle name="Normal 2 9 6 4 2 4" xfId="21275"/>
    <cellStyle name="Normal 2 9 6 4 2 4 2" xfId="21276"/>
    <cellStyle name="Normal 2 9 6 4 2 5" xfId="21277"/>
    <cellStyle name="Normal 2 9 6 4 2_Deal Price Analysis" xfId="21278"/>
    <cellStyle name="Normal 2 9 6 4 3" xfId="21279"/>
    <cellStyle name="Normal 2 9 6 4 3 2" xfId="21280"/>
    <cellStyle name="Normal 2 9 6 4 3 2 2" xfId="21281"/>
    <cellStyle name="Normal 2 9 6 4 3 3" xfId="21282"/>
    <cellStyle name="Normal 2 9 6 4 3_Deal Price Analysis" xfId="21283"/>
    <cellStyle name="Normal 2 9 6 4 4" xfId="21284"/>
    <cellStyle name="Normal 2 9 6 4 4 2" xfId="21285"/>
    <cellStyle name="Normal 2 9 6 4 4 2 2" xfId="21286"/>
    <cellStyle name="Normal 2 9 6 4 4 3" xfId="21287"/>
    <cellStyle name="Normal 2 9 6 4 4_Deal Price Analysis" xfId="21288"/>
    <cellStyle name="Normal 2 9 6 4 5" xfId="21289"/>
    <cellStyle name="Normal 2 9 6 4 5 2" xfId="21290"/>
    <cellStyle name="Normal 2 9 6 4 6" xfId="21291"/>
    <cellStyle name="Normal 2 9 6 4_Deal Price Analysis" xfId="21292"/>
    <cellStyle name="Normal 2 9 6 5" xfId="21293"/>
    <cellStyle name="Normal 2 9 6 5 2" xfId="21294"/>
    <cellStyle name="Normal 2 9 6 5 2 2" xfId="21295"/>
    <cellStyle name="Normal 2 9 6 5 2 2 2" xfId="21296"/>
    <cellStyle name="Normal 2 9 6 5 2 3" xfId="21297"/>
    <cellStyle name="Normal 2 9 6 5 2_Deal Price Analysis" xfId="21298"/>
    <cellStyle name="Normal 2 9 6 5 3" xfId="21299"/>
    <cellStyle name="Normal 2 9 6 5 3 2" xfId="21300"/>
    <cellStyle name="Normal 2 9 6 5 3 2 2" xfId="21301"/>
    <cellStyle name="Normal 2 9 6 5 3 3" xfId="21302"/>
    <cellStyle name="Normal 2 9 6 5 3_Deal Price Analysis" xfId="21303"/>
    <cellStyle name="Normal 2 9 6 5 4" xfId="21304"/>
    <cellStyle name="Normal 2 9 6 5 4 2" xfId="21305"/>
    <cellStyle name="Normal 2 9 6 5 5" xfId="21306"/>
    <cellStyle name="Normal 2 9 6 5_Deal Price Analysis" xfId="21307"/>
    <cellStyle name="Normal 2 9 6 6" xfId="21308"/>
    <cellStyle name="Normal 2 9 6 6 2" xfId="21309"/>
    <cellStyle name="Normal 2 9 6 6 2 2" xfId="21310"/>
    <cellStyle name="Normal 2 9 6 6 3" xfId="21311"/>
    <cellStyle name="Normal 2 9 6 6_Deal Price Analysis" xfId="21312"/>
    <cellStyle name="Normal 2 9 6 7" xfId="21313"/>
    <cellStyle name="Normal 2 9 6 7 2" xfId="21314"/>
    <cellStyle name="Normal 2 9 6 7 2 2" xfId="21315"/>
    <cellStyle name="Normal 2 9 6 7 3" xfId="21316"/>
    <cellStyle name="Normal 2 9 6 7_Deal Price Analysis" xfId="21317"/>
    <cellStyle name="Normal 2 9 6 8" xfId="21318"/>
    <cellStyle name="Normal 2 9 6 8 2" xfId="21319"/>
    <cellStyle name="Normal 2 9 6 9" xfId="21320"/>
    <cellStyle name="Normal 2 9 6_Deal Price Analysis" xfId="21321"/>
    <cellStyle name="Normal 2 9 7" xfId="21322"/>
    <cellStyle name="Normal 2 9 7 2" xfId="21323"/>
    <cellStyle name="Normal 2 9 7 2 2" xfId="21324"/>
    <cellStyle name="Normal 2 9 7 2 2 2" xfId="21325"/>
    <cellStyle name="Normal 2 9 7 2 2 2 2" xfId="21326"/>
    <cellStyle name="Normal 2 9 7 2 2 2 2 2" xfId="21327"/>
    <cellStyle name="Normal 2 9 7 2 2 2 3" xfId="21328"/>
    <cellStyle name="Normal 2 9 7 2 2 2_Deal Price Analysis" xfId="21329"/>
    <cellStyle name="Normal 2 9 7 2 2 3" xfId="21330"/>
    <cellStyle name="Normal 2 9 7 2 2 3 2" xfId="21331"/>
    <cellStyle name="Normal 2 9 7 2 2 3 2 2" xfId="21332"/>
    <cellStyle name="Normal 2 9 7 2 2 3 3" xfId="21333"/>
    <cellStyle name="Normal 2 9 7 2 2 3_Deal Price Analysis" xfId="21334"/>
    <cellStyle name="Normal 2 9 7 2 2 4" xfId="21335"/>
    <cellStyle name="Normal 2 9 7 2 2 4 2" xfId="21336"/>
    <cellStyle name="Normal 2 9 7 2 2 5" xfId="21337"/>
    <cellStyle name="Normal 2 9 7 2 2_Deal Price Analysis" xfId="21338"/>
    <cellStyle name="Normal 2 9 7 2 3" xfId="21339"/>
    <cellStyle name="Normal 2 9 7 2 3 2" xfId="21340"/>
    <cellStyle name="Normal 2 9 7 2 3 2 2" xfId="21341"/>
    <cellStyle name="Normal 2 9 7 2 3 3" xfId="21342"/>
    <cellStyle name="Normal 2 9 7 2 3_Deal Price Analysis" xfId="21343"/>
    <cellStyle name="Normal 2 9 7 2 4" xfId="21344"/>
    <cellStyle name="Normal 2 9 7 2 4 2" xfId="21345"/>
    <cellStyle name="Normal 2 9 7 2 4 2 2" xfId="21346"/>
    <cellStyle name="Normal 2 9 7 2 4 3" xfId="21347"/>
    <cellStyle name="Normal 2 9 7 2 4_Deal Price Analysis" xfId="21348"/>
    <cellStyle name="Normal 2 9 7 2 5" xfId="21349"/>
    <cellStyle name="Normal 2 9 7 2 5 2" xfId="21350"/>
    <cellStyle name="Normal 2 9 7 2 6" xfId="21351"/>
    <cellStyle name="Normal 2 9 7 2_Deal Price Analysis" xfId="21352"/>
    <cellStyle name="Normal 2 9 7 3" xfId="21353"/>
    <cellStyle name="Normal 2 9 7 3 2" xfId="21354"/>
    <cellStyle name="Normal 2 9 7 3 2 2" xfId="21355"/>
    <cellStyle name="Normal 2 9 7 3 2 2 2" xfId="21356"/>
    <cellStyle name="Normal 2 9 7 3 2 2 2 2" xfId="21357"/>
    <cellStyle name="Normal 2 9 7 3 2 2 3" xfId="21358"/>
    <cellStyle name="Normal 2 9 7 3 2 2_Deal Price Analysis" xfId="21359"/>
    <cellStyle name="Normal 2 9 7 3 2 3" xfId="21360"/>
    <cellStyle name="Normal 2 9 7 3 2 3 2" xfId="21361"/>
    <cellStyle name="Normal 2 9 7 3 2 3 2 2" xfId="21362"/>
    <cellStyle name="Normal 2 9 7 3 2 3 3" xfId="21363"/>
    <cellStyle name="Normal 2 9 7 3 2 3_Deal Price Analysis" xfId="21364"/>
    <cellStyle name="Normal 2 9 7 3 2 4" xfId="21365"/>
    <cellStyle name="Normal 2 9 7 3 2 4 2" xfId="21366"/>
    <cellStyle name="Normal 2 9 7 3 2 5" xfId="21367"/>
    <cellStyle name="Normal 2 9 7 3 2_Deal Price Analysis" xfId="21368"/>
    <cellStyle name="Normal 2 9 7 3 3" xfId="21369"/>
    <cellStyle name="Normal 2 9 7 3 3 2" xfId="21370"/>
    <cellStyle name="Normal 2 9 7 3 3 2 2" xfId="21371"/>
    <cellStyle name="Normal 2 9 7 3 3 3" xfId="21372"/>
    <cellStyle name="Normal 2 9 7 3 3_Deal Price Analysis" xfId="21373"/>
    <cellStyle name="Normal 2 9 7 3 4" xfId="21374"/>
    <cellStyle name="Normal 2 9 7 3 4 2" xfId="21375"/>
    <cellStyle name="Normal 2 9 7 3 4 2 2" xfId="21376"/>
    <cellStyle name="Normal 2 9 7 3 4 3" xfId="21377"/>
    <cellStyle name="Normal 2 9 7 3 4_Deal Price Analysis" xfId="21378"/>
    <cellStyle name="Normal 2 9 7 3 5" xfId="21379"/>
    <cellStyle name="Normal 2 9 7 3 5 2" xfId="21380"/>
    <cellStyle name="Normal 2 9 7 3 6" xfId="21381"/>
    <cellStyle name="Normal 2 9 7 3_Deal Price Analysis" xfId="21382"/>
    <cellStyle name="Normal 2 9 7 4" xfId="21383"/>
    <cellStyle name="Normal 2 9 7 4 2" xfId="21384"/>
    <cellStyle name="Normal 2 9 7 4 2 2" xfId="21385"/>
    <cellStyle name="Normal 2 9 7 4 2 2 2" xfId="21386"/>
    <cellStyle name="Normal 2 9 7 4 2 3" xfId="21387"/>
    <cellStyle name="Normal 2 9 7 4 2_Deal Price Analysis" xfId="21388"/>
    <cellStyle name="Normal 2 9 7 4 3" xfId="21389"/>
    <cellStyle name="Normal 2 9 7 4 3 2" xfId="21390"/>
    <cellStyle name="Normal 2 9 7 4 3 2 2" xfId="21391"/>
    <cellStyle name="Normal 2 9 7 4 3 3" xfId="21392"/>
    <cellStyle name="Normal 2 9 7 4 3_Deal Price Analysis" xfId="21393"/>
    <cellStyle name="Normal 2 9 7 4 4" xfId="21394"/>
    <cellStyle name="Normal 2 9 7 4 4 2" xfId="21395"/>
    <cellStyle name="Normal 2 9 7 4 5" xfId="21396"/>
    <cellStyle name="Normal 2 9 7 4_Deal Price Analysis" xfId="21397"/>
    <cellStyle name="Normal 2 9 7 5" xfId="21398"/>
    <cellStyle name="Normal 2 9 7 5 2" xfId="21399"/>
    <cellStyle name="Normal 2 9 7 5 2 2" xfId="21400"/>
    <cellStyle name="Normal 2 9 7 5 3" xfId="21401"/>
    <cellStyle name="Normal 2 9 7 5_Deal Price Analysis" xfId="21402"/>
    <cellStyle name="Normal 2 9 7 6" xfId="21403"/>
    <cellStyle name="Normal 2 9 7 6 2" xfId="21404"/>
    <cellStyle name="Normal 2 9 7 6 2 2" xfId="21405"/>
    <cellStyle name="Normal 2 9 7 6 3" xfId="21406"/>
    <cellStyle name="Normal 2 9 7 6_Deal Price Analysis" xfId="21407"/>
    <cellStyle name="Normal 2 9 7 7" xfId="21408"/>
    <cellStyle name="Normal 2 9 7 7 2" xfId="21409"/>
    <cellStyle name="Normal 2 9 7 8" xfId="21410"/>
    <cellStyle name="Normal 2 9 7_Deal Price Analysis" xfId="21411"/>
    <cellStyle name="Normal 2 9 8" xfId="21412"/>
    <cellStyle name="Normal 2 9 8 2" xfId="21413"/>
    <cellStyle name="Normal 2 9 8 2 2" xfId="21414"/>
    <cellStyle name="Normal 2 9 8 2 2 2" xfId="21415"/>
    <cellStyle name="Normal 2 9 8 2 2 2 2" xfId="21416"/>
    <cellStyle name="Normal 2 9 8 2 2 2 2 2" xfId="21417"/>
    <cellStyle name="Normal 2 9 8 2 2 2 3" xfId="21418"/>
    <cellStyle name="Normal 2 9 8 2 2 2_Deal Price Analysis" xfId="21419"/>
    <cellStyle name="Normal 2 9 8 2 2 3" xfId="21420"/>
    <cellStyle name="Normal 2 9 8 2 2 3 2" xfId="21421"/>
    <cellStyle name="Normal 2 9 8 2 2 3 2 2" xfId="21422"/>
    <cellStyle name="Normal 2 9 8 2 2 3 3" xfId="21423"/>
    <cellStyle name="Normal 2 9 8 2 2 3_Deal Price Analysis" xfId="21424"/>
    <cellStyle name="Normal 2 9 8 2 2 4" xfId="21425"/>
    <cellStyle name="Normal 2 9 8 2 2 4 2" xfId="21426"/>
    <cellStyle name="Normal 2 9 8 2 2 5" xfId="21427"/>
    <cellStyle name="Normal 2 9 8 2 2_Deal Price Analysis" xfId="21428"/>
    <cellStyle name="Normal 2 9 8 2 3" xfId="21429"/>
    <cellStyle name="Normal 2 9 8 2 3 2" xfId="21430"/>
    <cellStyle name="Normal 2 9 8 2 3 2 2" xfId="21431"/>
    <cellStyle name="Normal 2 9 8 2 3 3" xfId="21432"/>
    <cellStyle name="Normal 2 9 8 2 3_Deal Price Analysis" xfId="21433"/>
    <cellStyle name="Normal 2 9 8 2 4" xfId="21434"/>
    <cellStyle name="Normal 2 9 8 2 4 2" xfId="21435"/>
    <cellStyle name="Normal 2 9 8 2 4 2 2" xfId="21436"/>
    <cellStyle name="Normal 2 9 8 2 4 3" xfId="21437"/>
    <cellStyle name="Normal 2 9 8 2 4_Deal Price Analysis" xfId="21438"/>
    <cellStyle name="Normal 2 9 8 2 5" xfId="21439"/>
    <cellStyle name="Normal 2 9 8 2 5 2" xfId="21440"/>
    <cellStyle name="Normal 2 9 8 2 6" xfId="21441"/>
    <cellStyle name="Normal 2 9 8 2_Deal Price Analysis" xfId="21442"/>
    <cellStyle name="Normal 2 9 8 3" xfId="21443"/>
    <cellStyle name="Normal 2 9 8 3 2" xfId="21444"/>
    <cellStyle name="Normal 2 9 8 3 2 2" xfId="21445"/>
    <cellStyle name="Normal 2 9 8 3 2 2 2" xfId="21446"/>
    <cellStyle name="Normal 2 9 8 3 2 2 2 2" xfId="21447"/>
    <cellStyle name="Normal 2 9 8 3 2 2 3" xfId="21448"/>
    <cellStyle name="Normal 2 9 8 3 2 2_Deal Price Analysis" xfId="21449"/>
    <cellStyle name="Normal 2 9 8 3 2 3" xfId="21450"/>
    <cellStyle name="Normal 2 9 8 3 2 3 2" xfId="21451"/>
    <cellStyle name="Normal 2 9 8 3 2 3 2 2" xfId="21452"/>
    <cellStyle name="Normal 2 9 8 3 2 3 3" xfId="21453"/>
    <cellStyle name="Normal 2 9 8 3 2 3_Deal Price Analysis" xfId="21454"/>
    <cellStyle name="Normal 2 9 8 3 2 4" xfId="21455"/>
    <cellStyle name="Normal 2 9 8 3 2 4 2" xfId="21456"/>
    <cellStyle name="Normal 2 9 8 3 2 5" xfId="21457"/>
    <cellStyle name="Normal 2 9 8 3 2_Deal Price Analysis" xfId="21458"/>
    <cellStyle name="Normal 2 9 8 3 3" xfId="21459"/>
    <cellStyle name="Normal 2 9 8 3 3 2" xfId="21460"/>
    <cellStyle name="Normal 2 9 8 3 3 2 2" xfId="21461"/>
    <cellStyle name="Normal 2 9 8 3 3 3" xfId="21462"/>
    <cellStyle name="Normal 2 9 8 3 3_Deal Price Analysis" xfId="21463"/>
    <cellStyle name="Normal 2 9 8 3 4" xfId="21464"/>
    <cellStyle name="Normal 2 9 8 3 4 2" xfId="21465"/>
    <cellStyle name="Normal 2 9 8 3 4 2 2" xfId="21466"/>
    <cellStyle name="Normal 2 9 8 3 4 3" xfId="21467"/>
    <cellStyle name="Normal 2 9 8 3 4_Deal Price Analysis" xfId="21468"/>
    <cellStyle name="Normal 2 9 8 3 5" xfId="21469"/>
    <cellStyle name="Normal 2 9 8 3 5 2" xfId="21470"/>
    <cellStyle name="Normal 2 9 8 3 6" xfId="21471"/>
    <cellStyle name="Normal 2 9 8 3_Deal Price Analysis" xfId="21472"/>
    <cellStyle name="Normal 2 9 9" xfId="21473"/>
    <cellStyle name="Normal 2 9 9 2" xfId="21474"/>
    <cellStyle name="Normal 2 9 9 2 2" xfId="21475"/>
    <cellStyle name="Normal 2 9 9 2 2 2" xfId="21476"/>
    <cellStyle name="Normal 2 9 9 2 2 2 2" xfId="21477"/>
    <cellStyle name="Normal 2 9 9 2 2 3" xfId="21478"/>
    <cellStyle name="Normal 2 9 9 2 2_Deal Price Analysis" xfId="21479"/>
    <cellStyle name="Normal 2 9 9 2 3" xfId="21480"/>
    <cellStyle name="Normal 2 9 9 2 3 2" xfId="21481"/>
    <cellStyle name="Normal 2 9 9 2 3 2 2" xfId="21482"/>
    <cellStyle name="Normal 2 9 9 2 3 3" xfId="21483"/>
    <cellStyle name="Normal 2 9 9 2 3_Deal Price Analysis" xfId="21484"/>
    <cellStyle name="Normal 2 9 9 2 4" xfId="21485"/>
    <cellStyle name="Normal 2 9 9 2 4 2" xfId="21486"/>
    <cellStyle name="Normal 2 9 9 2 5" xfId="21487"/>
    <cellStyle name="Normal 2 9 9 2_Deal Price Analysis" xfId="21488"/>
    <cellStyle name="Normal 2 9 9 3" xfId="21489"/>
    <cellStyle name="Normal 2 9 9 3 2" xfId="21490"/>
    <cellStyle name="Normal 2 9 9 3 2 2" xfId="21491"/>
    <cellStyle name="Normal 2 9 9 3 3" xfId="21492"/>
    <cellStyle name="Normal 2 9 9 3_Deal Price Analysis" xfId="21493"/>
    <cellStyle name="Normal 2 9 9 4" xfId="21494"/>
    <cellStyle name="Normal 2 9 9 4 2" xfId="21495"/>
    <cellStyle name="Normal 2 9 9 4 2 2" xfId="21496"/>
    <cellStyle name="Normal 2 9 9 4 3" xfId="21497"/>
    <cellStyle name="Normal 2 9 9 4_Deal Price Analysis" xfId="21498"/>
    <cellStyle name="Normal 2 9 9 5" xfId="21499"/>
    <cellStyle name="Normal 2 9 9 5 2" xfId="21500"/>
    <cellStyle name="Normal 2 9 9 6" xfId="21501"/>
    <cellStyle name="Normal 2 9 9_Deal Price Analysis" xfId="21502"/>
    <cellStyle name="Normal 2 9_Deal Price Analysis" xfId="21503"/>
    <cellStyle name="Normal 2_Deal Price Analysis" xfId="21504"/>
    <cellStyle name="Normal 20" xfId="21505"/>
    <cellStyle name="Normal 21" xfId="21506"/>
    <cellStyle name="Normal 21 2" xfId="21507"/>
    <cellStyle name="Normal 21 2 2" xfId="21508"/>
    <cellStyle name="Normal 21 2 2 2" xfId="21509"/>
    <cellStyle name="Normal 21 2 3" xfId="21510"/>
    <cellStyle name="Normal 21 2_Deal Price Analysis" xfId="21511"/>
    <cellStyle name="Normal 21 3" xfId="21512"/>
    <cellStyle name="Normal 21 3 2" xfId="21513"/>
    <cellStyle name="Normal 21 3 2 2" xfId="21514"/>
    <cellStyle name="Normal 21 3 3" xfId="21515"/>
    <cellStyle name="Normal 21 3_Deal Price Analysis" xfId="21516"/>
    <cellStyle name="Normal 21 4" xfId="21517"/>
    <cellStyle name="Normal 21 4 2" xfId="21518"/>
    <cellStyle name="Normal 21 5" xfId="21519"/>
    <cellStyle name="Normal 21_Deal Price Analysis" xfId="21520"/>
    <cellStyle name="Normal 22" xfId="21521"/>
    <cellStyle name="Normal 22 2" xfId="21522"/>
    <cellStyle name="Normal 22 3" xfId="21523"/>
    <cellStyle name="Normal 22 4" xfId="21524"/>
    <cellStyle name="Normal 22 5" xfId="21525"/>
    <cellStyle name="Normal 22 6" xfId="21526"/>
    <cellStyle name="Normal 22 7" xfId="21527"/>
    <cellStyle name="Normal 22 8" xfId="21528"/>
    <cellStyle name="Normal 22_Deal Price Analysis" xfId="21529"/>
    <cellStyle name="Normal 23" xfId="21530"/>
    <cellStyle name="Normal 24" xfId="21531"/>
    <cellStyle name="Normal 24 2" xfId="21532"/>
    <cellStyle name="Normal 24 2 2" xfId="21533"/>
    <cellStyle name="Normal 24 2 2 2" xfId="21534"/>
    <cellStyle name="Normal 24 2 3" xfId="21535"/>
    <cellStyle name="Normal 24 2_Deal Price Analysis" xfId="21536"/>
    <cellStyle name="Normal 24 3" xfId="21537"/>
    <cellStyle name="Normal 24 3 2" xfId="21538"/>
    <cellStyle name="Normal 24 4" xfId="21539"/>
    <cellStyle name="Normal 24_Deal Price Analysis" xfId="21540"/>
    <cellStyle name="Normal 25" xfId="21541"/>
    <cellStyle name="Normal 25 2" xfId="21542"/>
    <cellStyle name="Normal 25 2 2" xfId="21543"/>
    <cellStyle name="Normal 25 3" xfId="21544"/>
    <cellStyle name="Normal 25_Deal Price Analysis" xfId="21545"/>
    <cellStyle name="Normal 26" xfId="21546"/>
    <cellStyle name="Normal 27" xfId="21547"/>
    <cellStyle name="Normal 28" xfId="21548"/>
    <cellStyle name="Normal 29" xfId="21549"/>
    <cellStyle name="Normal 3" xfId="21550"/>
    <cellStyle name="Normal 3 10" xfId="21551"/>
    <cellStyle name="Normal 3 11" xfId="21552"/>
    <cellStyle name="Normal 3 12" xfId="21553"/>
    <cellStyle name="Normal 3 13" xfId="21554"/>
    <cellStyle name="Normal 3 14" xfId="21555"/>
    <cellStyle name="Normal 3 2" xfId="21556"/>
    <cellStyle name="Normal 3 2 10" xfId="21557"/>
    <cellStyle name="Normal 3 2 10 2" xfId="21558"/>
    <cellStyle name="Normal 3 2 10 2 2" xfId="21559"/>
    <cellStyle name="Normal 3 2 10 2 2 2" xfId="21560"/>
    <cellStyle name="Normal 3 2 10 2 2 2 2" xfId="21561"/>
    <cellStyle name="Normal 3 2 10 2 2 3" xfId="21562"/>
    <cellStyle name="Normal 3 2 10 2 2_Deal Price Analysis" xfId="21563"/>
    <cellStyle name="Normal 3 2 10 2 3" xfId="21564"/>
    <cellStyle name="Normal 3 2 10 2 3 2" xfId="21565"/>
    <cellStyle name="Normal 3 2 10 2 3 2 2" xfId="21566"/>
    <cellStyle name="Normal 3 2 10 2 3 3" xfId="21567"/>
    <cellStyle name="Normal 3 2 10 2 3_Deal Price Analysis" xfId="21568"/>
    <cellStyle name="Normal 3 2 10 2 4" xfId="21569"/>
    <cellStyle name="Normal 3 2 10 2 4 2" xfId="21570"/>
    <cellStyle name="Normal 3 2 10 2 5" xfId="21571"/>
    <cellStyle name="Normal 3 2 10 2_Deal Price Analysis" xfId="21572"/>
    <cellStyle name="Normal 3 2 10 3" xfId="21573"/>
    <cellStyle name="Normal 3 2 10 3 2" xfId="21574"/>
    <cellStyle name="Normal 3 2 10 3 2 2" xfId="21575"/>
    <cellStyle name="Normal 3 2 10 3 3" xfId="21576"/>
    <cellStyle name="Normal 3 2 10 3_Deal Price Analysis" xfId="21577"/>
    <cellStyle name="Normal 3 2 10 4" xfId="21578"/>
    <cellStyle name="Normal 3 2 10 4 2" xfId="21579"/>
    <cellStyle name="Normal 3 2 10 4 2 2" xfId="21580"/>
    <cellStyle name="Normal 3 2 10 4 3" xfId="21581"/>
    <cellStyle name="Normal 3 2 10 4_Deal Price Analysis" xfId="21582"/>
    <cellStyle name="Normal 3 2 10 5" xfId="21583"/>
    <cellStyle name="Normal 3 2 10 5 2" xfId="21584"/>
    <cellStyle name="Normal 3 2 10 6" xfId="21585"/>
    <cellStyle name="Normal 3 2 10_Deal Price Analysis" xfId="21586"/>
    <cellStyle name="Normal 3 2 11" xfId="21587"/>
    <cellStyle name="Normal 3 2 11 2" xfId="21588"/>
    <cellStyle name="Normal 3 2 11 2 2" xfId="21589"/>
    <cellStyle name="Normal 3 2 11 2 2 2" xfId="21590"/>
    <cellStyle name="Normal 3 2 11 2 2 2 2" xfId="21591"/>
    <cellStyle name="Normal 3 2 11 2 2 3" xfId="21592"/>
    <cellStyle name="Normal 3 2 11 2 2_Deal Price Analysis" xfId="21593"/>
    <cellStyle name="Normal 3 2 11 2 3" xfId="21594"/>
    <cellStyle name="Normal 3 2 11 2 3 2" xfId="21595"/>
    <cellStyle name="Normal 3 2 11 2 3 2 2" xfId="21596"/>
    <cellStyle name="Normal 3 2 11 2 3 3" xfId="21597"/>
    <cellStyle name="Normal 3 2 11 2 3_Deal Price Analysis" xfId="21598"/>
    <cellStyle name="Normal 3 2 11 2 4" xfId="21599"/>
    <cellStyle name="Normal 3 2 11 2 4 2" xfId="21600"/>
    <cellStyle name="Normal 3 2 11 2 5" xfId="21601"/>
    <cellStyle name="Normal 3 2 11 2_Deal Price Analysis" xfId="21602"/>
    <cellStyle name="Normal 3 2 11 3" xfId="21603"/>
    <cellStyle name="Normal 3 2 11 3 2" xfId="21604"/>
    <cellStyle name="Normal 3 2 11 3 2 2" xfId="21605"/>
    <cellStyle name="Normal 3 2 11 3 3" xfId="21606"/>
    <cellStyle name="Normal 3 2 11 3_Deal Price Analysis" xfId="21607"/>
    <cellStyle name="Normal 3 2 11 4" xfId="21608"/>
    <cellStyle name="Normal 3 2 11 4 2" xfId="21609"/>
    <cellStyle name="Normal 3 2 11 4 2 2" xfId="21610"/>
    <cellStyle name="Normal 3 2 11 4 3" xfId="21611"/>
    <cellStyle name="Normal 3 2 11 4_Deal Price Analysis" xfId="21612"/>
    <cellStyle name="Normal 3 2 11 5" xfId="21613"/>
    <cellStyle name="Normal 3 2 11 5 2" xfId="21614"/>
    <cellStyle name="Normal 3 2 11 6" xfId="21615"/>
    <cellStyle name="Normal 3 2 11_Deal Price Analysis" xfId="21616"/>
    <cellStyle name="Normal 3 2 12" xfId="21617"/>
    <cellStyle name="Normal 3 2 12 2" xfId="21618"/>
    <cellStyle name="Normal 3 2 12 2 2" xfId="21619"/>
    <cellStyle name="Normal 3 2 12 2 2 2" xfId="21620"/>
    <cellStyle name="Normal 3 2 12 2 2 2 2" xfId="21621"/>
    <cellStyle name="Normal 3 2 12 2 2 3" xfId="21622"/>
    <cellStyle name="Normal 3 2 12 2 2_Deal Price Analysis" xfId="21623"/>
    <cellStyle name="Normal 3 2 12 2 3" xfId="21624"/>
    <cellStyle name="Normal 3 2 12 2 3 2" xfId="21625"/>
    <cellStyle name="Normal 3 2 12 2 3 2 2" xfId="21626"/>
    <cellStyle name="Normal 3 2 12 2 3 3" xfId="21627"/>
    <cellStyle name="Normal 3 2 12 2 3_Deal Price Analysis" xfId="21628"/>
    <cellStyle name="Normal 3 2 12 2 4" xfId="21629"/>
    <cellStyle name="Normal 3 2 12 2 4 2" xfId="21630"/>
    <cellStyle name="Normal 3 2 12 2 5" xfId="21631"/>
    <cellStyle name="Normal 3 2 12 2_Deal Price Analysis" xfId="21632"/>
    <cellStyle name="Normal 3 2 12 3" xfId="21633"/>
    <cellStyle name="Normal 3 2 12 3 2" xfId="21634"/>
    <cellStyle name="Normal 3 2 12 3 2 2" xfId="21635"/>
    <cellStyle name="Normal 3 2 12 3 3" xfId="21636"/>
    <cellStyle name="Normal 3 2 12 3_Deal Price Analysis" xfId="21637"/>
    <cellStyle name="Normal 3 2 12 4" xfId="21638"/>
    <cellStyle name="Normal 3 2 12 4 2" xfId="21639"/>
    <cellStyle name="Normal 3 2 12 4 2 2" xfId="21640"/>
    <cellStyle name="Normal 3 2 12 4 3" xfId="21641"/>
    <cellStyle name="Normal 3 2 12 4_Deal Price Analysis" xfId="21642"/>
    <cellStyle name="Normal 3 2 12 5" xfId="21643"/>
    <cellStyle name="Normal 3 2 12 5 2" xfId="21644"/>
    <cellStyle name="Normal 3 2 12 6" xfId="21645"/>
    <cellStyle name="Normal 3 2 12_Deal Price Analysis" xfId="21646"/>
    <cellStyle name="Normal 3 2 13" xfId="21647"/>
    <cellStyle name="Normal 3 2 14" xfId="21648"/>
    <cellStyle name="Normal 3 2 14 2" xfId="21649"/>
    <cellStyle name="Normal 3 2 14 2 2" xfId="21650"/>
    <cellStyle name="Normal 3 2 14 2 2 2" xfId="21651"/>
    <cellStyle name="Normal 3 2 14 2 3" xfId="21652"/>
    <cellStyle name="Normal 3 2 14 2_Deal Price Analysis" xfId="21653"/>
    <cellStyle name="Normal 3 2 14 3" xfId="21654"/>
    <cellStyle name="Normal 3 2 14 3 2" xfId="21655"/>
    <cellStyle name="Normal 3 2 14 3 2 2" xfId="21656"/>
    <cellStyle name="Normal 3 2 14 3 3" xfId="21657"/>
    <cellStyle name="Normal 3 2 14 3_Deal Price Analysis" xfId="21658"/>
    <cellStyle name="Normal 3 2 14 4" xfId="21659"/>
    <cellStyle name="Normal 3 2 14 4 2" xfId="21660"/>
    <cellStyle name="Normal 3 2 14 5" xfId="21661"/>
    <cellStyle name="Normal 3 2 14_Deal Price Analysis" xfId="21662"/>
    <cellStyle name="Normal 3 2 15" xfId="21663"/>
    <cellStyle name="Normal 3 2 15 2" xfId="21664"/>
    <cellStyle name="Normal 3 2 15 2 2" xfId="21665"/>
    <cellStyle name="Normal 3 2 15 3" xfId="21666"/>
    <cellStyle name="Normal 3 2 15_Deal Price Analysis" xfId="21667"/>
    <cellStyle name="Normal 3 2 16" xfId="21668"/>
    <cellStyle name="Normal 3 2 16 2" xfId="21669"/>
    <cellStyle name="Normal 3 2 16 2 2" xfId="21670"/>
    <cellStyle name="Normal 3 2 16 3" xfId="21671"/>
    <cellStyle name="Normal 3 2 16_Deal Price Analysis" xfId="21672"/>
    <cellStyle name="Normal 3 2 17" xfId="21673"/>
    <cellStyle name="Normal 3 2 17 2" xfId="21674"/>
    <cellStyle name="Normal 3 2 18" xfId="21675"/>
    <cellStyle name="Normal 3 2 19" xfId="21676"/>
    <cellStyle name="Normal 3 2 2" xfId="21677"/>
    <cellStyle name="Normal 3 2 2 10" xfId="21678"/>
    <cellStyle name="Normal 3 2 2 11" xfId="21679"/>
    <cellStyle name="Normal 3 2 2 12" xfId="21680"/>
    <cellStyle name="Normal 3 2 2 12 2" xfId="21681"/>
    <cellStyle name="Normal 3 2 2 12 2 2" xfId="21682"/>
    <cellStyle name="Normal 3 2 2 12 2 2 2" xfId="21683"/>
    <cellStyle name="Normal 3 2 2 12 2 2 2 2" xfId="21684"/>
    <cellStyle name="Normal 3 2 2 12 2 2 3" xfId="21685"/>
    <cellStyle name="Normal 3 2 2 12 2 2_Deal Price Analysis" xfId="21686"/>
    <cellStyle name="Normal 3 2 2 12 2 3" xfId="21687"/>
    <cellStyle name="Normal 3 2 2 12 2 3 2" xfId="21688"/>
    <cellStyle name="Normal 3 2 2 12 2 3 2 2" xfId="21689"/>
    <cellStyle name="Normal 3 2 2 12 2 3 3" xfId="21690"/>
    <cellStyle name="Normal 3 2 2 12 2 3_Deal Price Analysis" xfId="21691"/>
    <cellStyle name="Normal 3 2 2 12 2 4" xfId="21692"/>
    <cellStyle name="Normal 3 2 2 12 2 4 2" xfId="21693"/>
    <cellStyle name="Normal 3 2 2 12 2 5" xfId="21694"/>
    <cellStyle name="Normal 3 2 2 12 2_Deal Price Analysis" xfId="21695"/>
    <cellStyle name="Normal 3 2 2 12 3" xfId="21696"/>
    <cellStyle name="Normal 3 2 2 12 3 2" xfId="21697"/>
    <cellStyle name="Normal 3 2 2 12 3 2 2" xfId="21698"/>
    <cellStyle name="Normal 3 2 2 12 3 3" xfId="21699"/>
    <cellStyle name="Normal 3 2 2 12 3_Deal Price Analysis" xfId="21700"/>
    <cellStyle name="Normal 3 2 2 12 4" xfId="21701"/>
    <cellStyle name="Normal 3 2 2 12 4 2" xfId="21702"/>
    <cellStyle name="Normal 3 2 2 12 4 2 2" xfId="21703"/>
    <cellStyle name="Normal 3 2 2 12 4 3" xfId="21704"/>
    <cellStyle name="Normal 3 2 2 12 4_Deal Price Analysis" xfId="21705"/>
    <cellStyle name="Normal 3 2 2 12 5" xfId="21706"/>
    <cellStyle name="Normal 3 2 2 12 5 2" xfId="21707"/>
    <cellStyle name="Normal 3 2 2 12 6" xfId="21708"/>
    <cellStyle name="Normal 3 2 2 12_Deal Price Analysis" xfId="21709"/>
    <cellStyle name="Normal 3 2 2 13" xfId="21710"/>
    <cellStyle name="Normal 3 2 2 14" xfId="21711"/>
    <cellStyle name="Normal 3 2 2 15" xfId="21712"/>
    <cellStyle name="Normal 3 2 2 16" xfId="21713"/>
    <cellStyle name="Normal 3 2 2 17" xfId="21714"/>
    <cellStyle name="Normal 3 2 2 2" xfId="21715"/>
    <cellStyle name="Normal 3 2 2 3" xfId="21716"/>
    <cellStyle name="Normal 3 2 2 4" xfId="21717"/>
    <cellStyle name="Normal 3 2 2 5" xfId="21718"/>
    <cellStyle name="Normal 3 2 2 6" xfId="21719"/>
    <cellStyle name="Normal 3 2 2 7" xfId="21720"/>
    <cellStyle name="Normal 3 2 2 8" xfId="21721"/>
    <cellStyle name="Normal 3 2 2 8 2" xfId="21722"/>
    <cellStyle name="Normal 3 2 2 8 3" xfId="21723"/>
    <cellStyle name="Normal 3 2 2 8 4" xfId="21724"/>
    <cellStyle name="Normal 3 2 2 8 4 2" xfId="21725"/>
    <cellStyle name="Normal 3 2 2 8 4 2 2" xfId="21726"/>
    <cellStyle name="Normal 3 2 2 8 4 2 2 2" xfId="21727"/>
    <cellStyle name="Normal 3 2 2 8 4 2 3" xfId="21728"/>
    <cellStyle name="Normal 3 2 2 8 4 2_Deal Price Analysis" xfId="21729"/>
    <cellStyle name="Normal 3 2 2 8 4 3" xfId="21730"/>
    <cellStyle name="Normal 3 2 2 8 4 3 2" xfId="21731"/>
    <cellStyle name="Normal 3 2 2 8 4 3 2 2" xfId="21732"/>
    <cellStyle name="Normal 3 2 2 8 4 3 3" xfId="21733"/>
    <cellStyle name="Normal 3 2 2 8 4 3_Deal Price Analysis" xfId="21734"/>
    <cellStyle name="Normal 3 2 2 8 4 4" xfId="21735"/>
    <cellStyle name="Normal 3 2 2 8 4 4 2" xfId="21736"/>
    <cellStyle name="Normal 3 2 2 8 4 5" xfId="21737"/>
    <cellStyle name="Normal 3 2 2 8 4_Deal Price Analysis" xfId="21738"/>
    <cellStyle name="Normal 3 2 2 8 5" xfId="21739"/>
    <cellStyle name="Normal 3 2 2 8 5 2" xfId="21740"/>
    <cellStyle name="Normal 3 2 2 8 5 2 2" xfId="21741"/>
    <cellStyle name="Normal 3 2 2 8 5 3" xfId="21742"/>
    <cellStyle name="Normal 3 2 2 8 5_Deal Price Analysis" xfId="21743"/>
    <cellStyle name="Normal 3 2 2 8 6" xfId="21744"/>
    <cellStyle name="Normal 3 2 2 8 6 2" xfId="21745"/>
    <cellStyle name="Normal 3 2 2 8 6 2 2" xfId="21746"/>
    <cellStyle name="Normal 3 2 2 8 6 3" xfId="21747"/>
    <cellStyle name="Normal 3 2 2 8 6_Deal Price Analysis" xfId="21748"/>
    <cellStyle name="Normal 3 2 2 8 7" xfId="21749"/>
    <cellStyle name="Normal 3 2 2 8 7 2" xfId="21750"/>
    <cellStyle name="Normal 3 2 2 8 8" xfId="21751"/>
    <cellStyle name="Normal 3 2 2 8_Deal Price Analysis" xfId="21752"/>
    <cellStyle name="Normal 3 2 2 9" xfId="21753"/>
    <cellStyle name="Normal 3 2 2_Deal Price Analysis" xfId="21754"/>
    <cellStyle name="Normal 3 2 20" xfId="21755"/>
    <cellStyle name="Normal 3 2 21" xfId="21756"/>
    <cellStyle name="Normal 3 2 22" xfId="21757"/>
    <cellStyle name="Normal 3 2 3" xfId="21758"/>
    <cellStyle name="Normal 3 2 3 2" xfId="21759"/>
    <cellStyle name="Normal 3 2 3 2 2" xfId="21760"/>
    <cellStyle name="Normal 3 2 3 2 2 2" xfId="21761"/>
    <cellStyle name="Normal 3 2 3 2 2 2 2" xfId="21762"/>
    <cellStyle name="Normal 3 2 3 2 2 2 2 2" xfId="21763"/>
    <cellStyle name="Normal 3 2 3 2 2 2 2 2 2" xfId="21764"/>
    <cellStyle name="Normal 3 2 3 2 2 2 2 3" xfId="21765"/>
    <cellStyle name="Normal 3 2 3 2 2 2 2_Deal Price Analysis" xfId="21766"/>
    <cellStyle name="Normal 3 2 3 2 2 2 3" xfId="21767"/>
    <cellStyle name="Normal 3 2 3 2 2 2 3 2" xfId="21768"/>
    <cellStyle name="Normal 3 2 3 2 2 2 3 2 2" xfId="21769"/>
    <cellStyle name="Normal 3 2 3 2 2 2 3 3" xfId="21770"/>
    <cellStyle name="Normal 3 2 3 2 2 2 3_Deal Price Analysis" xfId="21771"/>
    <cellStyle name="Normal 3 2 3 2 2 2 4" xfId="21772"/>
    <cellStyle name="Normal 3 2 3 2 2 2 4 2" xfId="21773"/>
    <cellStyle name="Normal 3 2 3 2 2 2 5" xfId="21774"/>
    <cellStyle name="Normal 3 2 3 2 2 2_Deal Price Analysis" xfId="21775"/>
    <cellStyle name="Normal 3 2 3 2 2 3" xfId="21776"/>
    <cellStyle name="Normal 3 2 3 2 2 3 2" xfId="21777"/>
    <cellStyle name="Normal 3 2 3 2 2 3 2 2" xfId="21778"/>
    <cellStyle name="Normal 3 2 3 2 2 3 3" xfId="21779"/>
    <cellStyle name="Normal 3 2 3 2 2 3_Deal Price Analysis" xfId="21780"/>
    <cellStyle name="Normal 3 2 3 2 2 4" xfId="21781"/>
    <cellStyle name="Normal 3 2 3 2 2 4 2" xfId="21782"/>
    <cellStyle name="Normal 3 2 3 2 2 4 2 2" xfId="21783"/>
    <cellStyle name="Normal 3 2 3 2 2 4 3" xfId="21784"/>
    <cellStyle name="Normal 3 2 3 2 2 4_Deal Price Analysis" xfId="21785"/>
    <cellStyle name="Normal 3 2 3 2 2 5" xfId="21786"/>
    <cellStyle name="Normal 3 2 3 2 2 5 2" xfId="21787"/>
    <cellStyle name="Normal 3 2 3 2 2 6" xfId="21788"/>
    <cellStyle name="Normal 3 2 3 2 2_Deal Price Analysis" xfId="21789"/>
    <cellStyle name="Normal 3 2 3 2 3" xfId="21790"/>
    <cellStyle name="Normal 3 2 3 2 3 2" xfId="21791"/>
    <cellStyle name="Normal 3 2 3 2 3 2 2" xfId="21792"/>
    <cellStyle name="Normal 3 2 3 2 3 2 2 2" xfId="21793"/>
    <cellStyle name="Normal 3 2 3 2 3 2 2 2 2" xfId="21794"/>
    <cellStyle name="Normal 3 2 3 2 3 2 2 3" xfId="21795"/>
    <cellStyle name="Normal 3 2 3 2 3 2 2_Deal Price Analysis" xfId="21796"/>
    <cellStyle name="Normal 3 2 3 2 3 2 3" xfId="21797"/>
    <cellStyle name="Normal 3 2 3 2 3 2 3 2" xfId="21798"/>
    <cellStyle name="Normal 3 2 3 2 3 2 3 2 2" xfId="21799"/>
    <cellStyle name="Normal 3 2 3 2 3 2 3 3" xfId="21800"/>
    <cellStyle name="Normal 3 2 3 2 3 2 3_Deal Price Analysis" xfId="21801"/>
    <cellStyle name="Normal 3 2 3 2 3 2 4" xfId="21802"/>
    <cellStyle name="Normal 3 2 3 2 3 2 4 2" xfId="21803"/>
    <cellStyle name="Normal 3 2 3 2 3 2 5" xfId="21804"/>
    <cellStyle name="Normal 3 2 3 2 3 2_Deal Price Analysis" xfId="21805"/>
    <cellStyle name="Normal 3 2 3 2 3 3" xfId="21806"/>
    <cellStyle name="Normal 3 2 3 2 3 3 2" xfId="21807"/>
    <cellStyle name="Normal 3 2 3 2 3 3 2 2" xfId="21808"/>
    <cellStyle name="Normal 3 2 3 2 3 3 3" xfId="21809"/>
    <cellStyle name="Normal 3 2 3 2 3 3_Deal Price Analysis" xfId="21810"/>
    <cellStyle name="Normal 3 2 3 2 3 4" xfId="21811"/>
    <cellStyle name="Normal 3 2 3 2 3 4 2" xfId="21812"/>
    <cellStyle name="Normal 3 2 3 2 3 4 2 2" xfId="21813"/>
    <cellStyle name="Normal 3 2 3 2 3 4 3" xfId="21814"/>
    <cellStyle name="Normal 3 2 3 2 3 4_Deal Price Analysis" xfId="21815"/>
    <cellStyle name="Normal 3 2 3 2 3 5" xfId="21816"/>
    <cellStyle name="Normal 3 2 3 2 3 5 2" xfId="21817"/>
    <cellStyle name="Normal 3 2 3 2 3 6" xfId="21818"/>
    <cellStyle name="Normal 3 2 3 2 3_Deal Price Analysis" xfId="21819"/>
    <cellStyle name="Normal 3 2 3 2 4" xfId="21820"/>
    <cellStyle name="Normal 3 2 3 2 4 2" xfId="21821"/>
    <cellStyle name="Normal 3 2 3 2 4 2 2" xfId="21822"/>
    <cellStyle name="Normal 3 2 3 2 4 2 2 2" xfId="21823"/>
    <cellStyle name="Normal 3 2 3 2 4 2 3" xfId="21824"/>
    <cellStyle name="Normal 3 2 3 2 4 2_Deal Price Analysis" xfId="21825"/>
    <cellStyle name="Normal 3 2 3 2 4 3" xfId="21826"/>
    <cellStyle name="Normal 3 2 3 2 4 3 2" xfId="21827"/>
    <cellStyle name="Normal 3 2 3 2 4 3 2 2" xfId="21828"/>
    <cellStyle name="Normal 3 2 3 2 4 3 3" xfId="21829"/>
    <cellStyle name="Normal 3 2 3 2 4 3_Deal Price Analysis" xfId="21830"/>
    <cellStyle name="Normal 3 2 3 2 4 4" xfId="21831"/>
    <cellStyle name="Normal 3 2 3 2 4 4 2" xfId="21832"/>
    <cellStyle name="Normal 3 2 3 2 4 5" xfId="21833"/>
    <cellStyle name="Normal 3 2 3 2 4_Deal Price Analysis" xfId="21834"/>
    <cellStyle name="Normal 3 2 3 2 5" xfId="21835"/>
    <cellStyle name="Normal 3 2 3 2 5 2" xfId="21836"/>
    <cellStyle name="Normal 3 2 3 2 5 2 2" xfId="21837"/>
    <cellStyle name="Normal 3 2 3 2 5 3" xfId="21838"/>
    <cellStyle name="Normal 3 2 3 2 5_Deal Price Analysis" xfId="21839"/>
    <cellStyle name="Normal 3 2 3 2 6" xfId="21840"/>
    <cellStyle name="Normal 3 2 3 2 6 2" xfId="21841"/>
    <cellStyle name="Normal 3 2 3 2 6 2 2" xfId="21842"/>
    <cellStyle name="Normal 3 2 3 2 6 3" xfId="21843"/>
    <cellStyle name="Normal 3 2 3 2 6_Deal Price Analysis" xfId="21844"/>
    <cellStyle name="Normal 3 2 3 2 7" xfId="21845"/>
    <cellStyle name="Normal 3 2 3 2 7 2" xfId="21846"/>
    <cellStyle name="Normal 3 2 3 2 8" xfId="21847"/>
    <cellStyle name="Normal 3 2 3 2_Deal Price Analysis" xfId="21848"/>
    <cellStyle name="Normal 3 2 3 3" xfId="21849"/>
    <cellStyle name="Normal 3 2 3 3 2" xfId="21850"/>
    <cellStyle name="Normal 3 2 3 3 2 2" xfId="21851"/>
    <cellStyle name="Normal 3 2 3 3 2 2 2" xfId="21852"/>
    <cellStyle name="Normal 3 2 3 3 2 2 2 2" xfId="21853"/>
    <cellStyle name="Normal 3 2 3 3 2 2 3" xfId="21854"/>
    <cellStyle name="Normal 3 2 3 3 2 2_Deal Price Analysis" xfId="21855"/>
    <cellStyle name="Normal 3 2 3 3 2 3" xfId="21856"/>
    <cellStyle name="Normal 3 2 3 3 2 3 2" xfId="21857"/>
    <cellStyle name="Normal 3 2 3 3 2 3 2 2" xfId="21858"/>
    <cellStyle name="Normal 3 2 3 3 2 3 3" xfId="21859"/>
    <cellStyle name="Normal 3 2 3 3 2 3_Deal Price Analysis" xfId="21860"/>
    <cellStyle name="Normal 3 2 3 3 2 4" xfId="21861"/>
    <cellStyle name="Normal 3 2 3 3 2 4 2" xfId="21862"/>
    <cellStyle name="Normal 3 2 3 3 2 5" xfId="21863"/>
    <cellStyle name="Normal 3 2 3 3 2_Deal Price Analysis" xfId="21864"/>
    <cellStyle name="Normal 3 2 3 3 3" xfId="21865"/>
    <cellStyle name="Normal 3 2 3 3 3 2" xfId="21866"/>
    <cellStyle name="Normal 3 2 3 3 3 2 2" xfId="21867"/>
    <cellStyle name="Normal 3 2 3 3 3 3" xfId="21868"/>
    <cellStyle name="Normal 3 2 3 3 3_Deal Price Analysis" xfId="21869"/>
    <cellStyle name="Normal 3 2 3 3 4" xfId="21870"/>
    <cellStyle name="Normal 3 2 3 3 4 2" xfId="21871"/>
    <cellStyle name="Normal 3 2 3 3 4 2 2" xfId="21872"/>
    <cellStyle name="Normal 3 2 3 3 4 3" xfId="21873"/>
    <cellStyle name="Normal 3 2 3 3 4_Deal Price Analysis" xfId="21874"/>
    <cellStyle name="Normal 3 2 3 3 5" xfId="21875"/>
    <cellStyle name="Normal 3 2 3 3 5 2" xfId="21876"/>
    <cellStyle name="Normal 3 2 3 3 6" xfId="21877"/>
    <cellStyle name="Normal 3 2 3 3_Deal Price Analysis" xfId="21878"/>
    <cellStyle name="Normal 3 2 3 4" xfId="21879"/>
    <cellStyle name="Normal 3 2 3 4 2" xfId="21880"/>
    <cellStyle name="Normal 3 2 3 4 2 2" xfId="21881"/>
    <cellStyle name="Normal 3 2 3 4 2 2 2" xfId="21882"/>
    <cellStyle name="Normal 3 2 3 4 2 2 2 2" xfId="21883"/>
    <cellStyle name="Normal 3 2 3 4 2 2 3" xfId="21884"/>
    <cellStyle name="Normal 3 2 3 4 2 2_Deal Price Analysis" xfId="21885"/>
    <cellStyle name="Normal 3 2 3 4 2 3" xfId="21886"/>
    <cellStyle name="Normal 3 2 3 4 2 3 2" xfId="21887"/>
    <cellStyle name="Normal 3 2 3 4 2 3 2 2" xfId="21888"/>
    <cellStyle name="Normal 3 2 3 4 2 3 3" xfId="21889"/>
    <cellStyle name="Normal 3 2 3 4 2 3_Deal Price Analysis" xfId="21890"/>
    <cellStyle name="Normal 3 2 3 4 2 4" xfId="21891"/>
    <cellStyle name="Normal 3 2 3 4 2 4 2" xfId="21892"/>
    <cellStyle name="Normal 3 2 3 4 2 5" xfId="21893"/>
    <cellStyle name="Normal 3 2 3 4 2_Deal Price Analysis" xfId="21894"/>
    <cellStyle name="Normal 3 2 3 4 3" xfId="21895"/>
    <cellStyle name="Normal 3 2 3 4 3 2" xfId="21896"/>
    <cellStyle name="Normal 3 2 3 4 3 2 2" xfId="21897"/>
    <cellStyle name="Normal 3 2 3 4 3 3" xfId="21898"/>
    <cellStyle name="Normal 3 2 3 4 3_Deal Price Analysis" xfId="21899"/>
    <cellStyle name="Normal 3 2 3 4 4" xfId="21900"/>
    <cellStyle name="Normal 3 2 3 4 4 2" xfId="21901"/>
    <cellStyle name="Normal 3 2 3 4 4 2 2" xfId="21902"/>
    <cellStyle name="Normal 3 2 3 4 4 3" xfId="21903"/>
    <cellStyle name="Normal 3 2 3 4 4_Deal Price Analysis" xfId="21904"/>
    <cellStyle name="Normal 3 2 3 4 5" xfId="21905"/>
    <cellStyle name="Normal 3 2 3 4 5 2" xfId="21906"/>
    <cellStyle name="Normal 3 2 3 4 6" xfId="21907"/>
    <cellStyle name="Normal 3 2 3 4_Deal Price Analysis" xfId="21908"/>
    <cellStyle name="Normal 3 2 3 5" xfId="21909"/>
    <cellStyle name="Normal 3 2 3 5 2" xfId="21910"/>
    <cellStyle name="Normal 3 2 3 5 2 2" xfId="21911"/>
    <cellStyle name="Normal 3 2 3 5 2 2 2" xfId="21912"/>
    <cellStyle name="Normal 3 2 3 5 2 3" xfId="21913"/>
    <cellStyle name="Normal 3 2 3 5 2_Deal Price Analysis" xfId="21914"/>
    <cellStyle name="Normal 3 2 3 5 3" xfId="21915"/>
    <cellStyle name="Normal 3 2 3 5 3 2" xfId="21916"/>
    <cellStyle name="Normal 3 2 3 5 3 2 2" xfId="21917"/>
    <cellStyle name="Normal 3 2 3 5 3 3" xfId="21918"/>
    <cellStyle name="Normal 3 2 3 5 3_Deal Price Analysis" xfId="21919"/>
    <cellStyle name="Normal 3 2 3 5 4" xfId="21920"/>
    <cellStyle name="Normal 3 2 3 5 4 2" xfId="21921"/>
    <cellStyle name="Normal 3 2 3 5 5" xfId="21922"/>
    <cellStyle name="Normal 3 2 3 5_Deal Price Analysis" xfId="21923"/>
    <cellStyle name="Normal 3 2 3 6" xfId="21924"/>
    <cellStyle name="Normal 3 2 3 6 2" xfId="21925"/>
    <cellStyle name="Normal 3 2 3 6 2 2" xfId="21926"/>
    <cellStyle name="Normal 3 2 3 6 3" xfId="21927"/>
    <cellStyle name="Normal 3 2 3 6_Deal Price Analysis" xfId="21928"/>
    <cellStyle name="Normal 3 2 3 7" xfId="21929"/>
    <cellStyle name="Normal 3 2 3 7 2" xfId="21930"/>
    <cellStyle name="Normal 3 2 3 7 2 2" xfId="21931"/>
    <cellStyle name="Normal 3 2 3 7 3" xfId="21932"/>
    <cellStyle name="Normal 3 2 3 7_Deal Price Analysis" xfId="21933"/>
    <cellStyle name="Normal 3 2 3 8" xfId="21934"/>
    <cellStyle name="Normal 3 2 3 8 2" xfId="21935"/>
    <cellStyle name="Normal 3 2 3 9" xfId="21936"/>
    <cellStyle name="Normal 3 2 3_Deal Price Analysis" xfId="21937"/>
    <cellStyle name="Normal 3 2 4" xfId="21938"/>
    <cellStyle name="Normal 3 2 4 2" xfId="21939"/>
    <cellStyle name="Normal 3 2 4 2 2" xfId="21940"/>
    <cellStyle name="Normal 3 2 4 2 2 2" xfId="21941"/>
    <cellStyle name="Normal 3 2 4 2 2 2 2" xfId="21942"/>
    <cellStyle name="Normal 3 2 4 2 2 2 2 2" xfId="21943"/>
    <cellStyle name="Normal 3 2 4 2 2 2 2 2 2" xfId="21944"/>
    <cellStyle name="Normal 3 2 4 2 2 2 2 3" xfId="21945"/>
    <cellStyle name="Normal 3 2 4 2 2 2 2_Deal Price Analysis" xfId="21946"/>
    <cellStyle name="Normal 3 2 4 2 2 2 3" xfId="21947"/>
    <cellStyle name="Normal 3 2 4 2 2 2 3 2" xfId="21948"/>
    <cellStyle name="Normal 3 2 4 2 2 2 3 2 2" xfId="21949"/>
    <cellStyle name="Normal 3 2 4 2 2 2 3 3" xfId="21950"/>
    <cellStyle name="Normal 3 2 4 2 2 2 3_Deal Price Analysis" xfId="21951"/>
    <cellStyle name="Normal 3 2 4 2 2 2 4" xfId="21952"/>
    <cellStyle name="Normal 3 2 4 2 2 2 4 2" xfId="21953"/>
    <cellStyle name="Normal 3 2 4 2 2 2 5" xfId="21954"/>
    <cellStyle name="Normal 3 2 4 2 2 2_Deal Price Analysis" xfId="21955"/>
    <cellStyle name="Normal 3 2 4 2 2 3" xfId="21956"/>
    <cellStyle name="Normal 3 2 4 2 2 3 2" xfId="21957"/>
    <cellStyle name="Normal 3 2 4 2 2 3 2 2" xfId="21958"/>
    <cellStyle name="Normal 3 2 4 2 2 3 3" xfId="21959"/>
    <cellStyle name="Normal 3 2 4 2 2 3_Deal Price Analysis" xfId="21960"/>
    <cellStyle name="Normal 3 2 4 2 2 4" xfId="21961"/>
    <cellStyle name="Normal 3 2 4 2 2 4 2" xfId="21962"/>
    <cellStyle name="Normal 3 2 4 2 2 4 2 2" xfId="21963"/>
    <cellStyle name="Normal 3 2 4 2 2 4 3" xfId="21964"/>
    <cellStyle name="Normal 3 2 4 2 2 4_Deal Price Analysis" xfId="21965"/>
    <cellStyle name="Normal 3 2 4 2 2 5" xfId="21966"/>
    <cellStyle name="Normal 3 2 4 2 2 5 2" xfId="21967"/>
    <cellStyle name="Normal 3 2 4 2 2 6" xfId="21968"/>
    <cellStyle name="Normal 3 2 4 2 2_Deal Price Analysis" xfId="21969"/>
    <cellStyle name="Normal 3 2 4 2 3" xfId="21970"/>
    <cellStyle name="Normal 3 2 4 2 3 2" xfId="21971"/>
    <cellStyle name="Normal 3 2 4 2 3 2 2" xfId="21972"/>
    <cellStyle name="Normal 3 2 4 2 3 2 2 2" xfId="21973"/>
    <cellStyle name="Normal 3 2 4 2 3 2 2 2 2" xfId="21974"/>
    <cellStyle name="Normal 3 2 4 2 3 2 2 3" xfId="21975"/>
    <cellStyle name="Normal 3 2 4 2 3 2 2_Deal Price Analysis" xfId="21976"/>
    <cellStyle name="Normal 3 2 4 2 3 2 3" xfId="21977"/>
    <cellStyle name="Normal 3 2 4 2 3 2 3 2" xfId="21978"/>
    <cellStyle name="Normal 3 2 4 2 3 2 3 2 2" xfId="21979"/>
    <cellStyle name="Normal 3 2 4 2 3 2 3 3" xfId="21980"/>
    <cellStyle name="Normal 3 2 4 2 3 2 3_Deal Price Analysis" xfId="21981"/>
    <cellStyle name="Normal 3 2 4 2 3 2 4" xfId="21982"/>
    <cellStyle name="Normal 3 2 4 2 3 2 4 2" xfId="21983"/>
    <cellStyle name="Normal 3 2 4 2 3 2 5" xfId="21984"/>
    <cellStyle name="Normal 3 2 4 2 3 2_Deal Price Analysis" xfId="21985"/>
    <cellStyle name="Normal 3 2 4 2 3 3" xfId="21986"/>
    <cellStyle name="Normal 3 2 4 2 3 3 2" xfId="21987"/>
    <cellStyle name="Normal 3 2 4 2 3 3 2 2" xfId="21988"/>
    <cellStyle name="Normal 3 2 4 2 3 3 3" xfId="21989"/>
    <cellStyle name="Normal 3 2 4 2 3 3_Deal Price Analysis" xfId="21990"/>
    <cellStyle name="Normal 3 2 4 2 3 4" xfId="21991"/>
    <cellStyle name="Normal 3 2 4 2 3 4 2" xfId="21992"/>
    <cellStyle name="Normal 3 2 4 2 3 4 2 2" xfId="21993"/>
    <cellStyle name="Normal 3 2 4 2 3 4 3" xfId="21994"/>
    <cellStyle name="Normal 3 2 4 2 3 4_Deal Price Analysis" xfId="21995"/>
    <cellStyle name="Normal 3 2 4 2 3 5" xfId="21996"/>
    <cellStyle name="Normal 3 2 4 2 3 5 2" xfId="21997"/>
    <cellStyle name="Normal 3 2 4 2 3 6" xfId="21998"/>
    <cellStyle name="Normal 3 2 4 2 3_Deal Price Analysis" xfId="21999"/>
    <cellStyle name="Normal 3 2 4 2 4" xfId="22000"/>
    <cellStyle name="Normal 3 2 4 2 4 2" xfId="22001"/>
    <cellStyle name="Normal 3 2 4 2 4 2 2" xfId="22002"/>
    <cellStyle name="Normal 3 2 4 2 4 2 2 2" xfId="22003"/>
    <cellStyle name="Normal 3 2 4 2 4 2 3" xfId="22004"/>
    <cellStyle name="Normal 3 2 4 2 4 2_Deal Price Analysis" xfId="22005"/>
    <cellStyle name="Normal 3 2 4 2 4 3" xfId="22006"/>
    <cellStyle name="Normal 3 2 4 2 4 3 2" xfId="22007"/>
    <cellStyle name="Normal 3 2 4 2 4 3 2 2" xfId="22008"/>
    <cellStyle name="Normal 3 2 4 2 4 3 3" xfId="22009"/>
    <cellStyle name="Normal 3 2 4 2 4 3_Deal Price Analysis" xfId="22010"/>
    <cellStyle name="Normal 3 2 4 2 4 4" xfId="22011"/>
    <cellStyle name="Normal 3 2 4 2 4 4 2" xfId="22012"/>
    <cellStyle name="Normal 3 2 4 2 4 5" xfId="22013"/>
    <cellStyle name="Normal 3 2 4 2 4_Deal Price Analysis" xfId="22014"/>
    <cellStyle name="Normal 3 2 4 2 5" xfId="22015"/>
    <cellStyle name="Normal 3 2 4 2 5 2" xfId="22016"/>
    <cellStyle name="Normal 3 2 4 2 5 2 2" xfId="22017"/>
    <cellStyle name="Normal 3 2 4 2 5 3" xfId="22018"/>
    <cellStyle name="Normal 3 2 4 2 5_Deal Price Analysis" xfId="22019"/>
    <cellStyle name="Normal 3 2 4 2 6" xfId="22020"/>
    <cellStyle name="Normal 3 2 4 2 6 2" xfId="22021"/>
    <cellStyle name="Normal 3 2 4 2 6 2 2" xfId="22022"/>
    <cellStyle name="Normal 3 2 4 2 6 3" xfId="22023"/>
    <cellStyle name="Normal 3 2 4 2 6_Deal Price Analysis" xfId="22024"/>
    <cellStyle name="Normal 3 2 4 2 7" xfId="22025"/>
    <cellStyle name="Normal 3 2 4 2 7 2" xfId="22026"/>
    <cellStyle name="Normal 3 2 4 2 8" xfId="22027"/>
    <cellStyle name="Normal 3 2 4 2_Deal Price Analysis" xfId="22028"/>
    <cellStyle name="Normal 3 2 4 3" xfId="22029"/>
    <cellStyle name="Normal 3 2 4 3 2" xfId="22030"/>
    <cellStyle name="Normal 3 2 4 3 2 2" xfId="22031"/>
    <cellStyle name="Normal 3 2 4 3 2 2 2" xfId="22032"/>
    <cellStyle name="Normal 3 2 4 3 2 2 2 2" xfId="22033"/>
    <cellStyle name="Normal 3 2 4 3 2 2 3" xfId="22034"/>
    <cellStyle name="Normal 3 2 4 3 2 2_Deal Price Analysis" xfId="22035"/>
    <cellStyle name="Normal 3 2 4 3 2 3" xfId="22036"/>
    <cellStyle name="Normal 3 2 4 3 2 3 2" xfId="22037"/>
    <cellStyle name="Normal 3 2 4 3 2 3 2 2" xfId="22038"/>
    <cellStyle name="Normal 3 2 4 3 2 3 3" xfId="22039"/>
    <cellStyle name="Normal 3 2 4 3 2 3_Deal Price Analysis" xfId="22040"/>
    <cellStyle name="Normal 3 2 4 3 2 4" xfId="22041"/>
    <cellStyle name="Normal 3 2 4 3 2 4 2" xfId="22042"/>
    <cellStyle name="Normal 3 2 4 3 2 5" xfId="22043"/>
    <cellStyle name="Normal 3 2 4 3 2_Deal Price Analysis" xfId="22044"/>
    <cellStyle name="Normal 3 2 4 3 3" xfId="22045"/>
    <cellStyle name="Normal 3 2 4 3 3 2" xfId="22046"/>
    <cellStyle name="Normal 3 2 4 3 3 2 2" xfId="22047"/>
    <cellStyle name="Normal 3 2 4 3 3 3" xfId="22048"/>
    <cellStyle name="Normal 3 2 4 3 3_Deal Price Analysis" xfId="22049"/>
    <cellStyle name="Normal 3 2 4 3 4" xfId="22050"/>
    <cellStyle name="Normal 3 2 4 3 4 2" xfId="22051"/>
    <cellStyle name="Normal 3 2 4 3 4 2 2" xfId="22052"/>
    <cellStyle name="Normal 3 2 4 3 4 3" xfId="22053"/>
    <cellStyle name="Normal 3 2 4 3 4_Deal Price Analysis" xfId="22054"/>
    <cellStyle name="Normal 3 2 4 3 5" xfId="22055"/>
    <cellStyle name="Normal 3 2 4 3 5 2" xfId="22056"/>
    <cellStyle name="Normal 3 2 4 3 6" xfId="22057"/>
    <cellStyle name="Normal 3 2 4 3_Deal Price Analysis" xfId="22058"/>
    <cellStyle name="Normal 3 2 4 4" xfId="22059"/>
    <cellStyle name="Normal 3 2 4 4 2" xfId="22060"/>
    <cellStyle name="Normal 3 2 4 4 2 2" xfId="22061"/>
    <cellStyle name="Normal 3 2 4 4 2 2 2" xfId="22062"/>
    <cellStyle name="Normal 3 2 4 4 2 2 2 2" xfId="22063"/>
    <cellStyle name="Normal 3 2 4 4 2 2 3" xfId="22064"/>
    <cellStyle name="Normal 3 2 4 4 2 2_Deal Price Analysis" xfId="22065"/>
    <cellStyle name="Normal 3 2 4 4 2 3" xfId="22066"/>
    <cellStyle name="Normal 3 2 4 4 2 3 2" xfId="22067"/>
    <cellStyle name="Normal 3 2 4 4 2 3 2 2" xfId="22068"/>
    <cellStyle name="Normal 3 2 4 4 2 3 3" xfId="22069"/>
    <cellStyle name="Normal 3 2 4 4 2 3_Deal Price Analysis" xfId="22070"/>
    <cellStyle name="Normal 3 2 4 4 2 4" xfId="22071"/>
    <cellStyle name="Normal 3 2 4 4 2 4 2" xfId="22072"/>
    <cellStyle name="Normal 3 2 4 4 2 5" xfId="22073"/>
    <cellStyle name="Normal 3 2 4 4 2_Deal Price Analysis" xfId="22074"/>
    <cellStyle name="Normal 3 2 4 4 3" xfId="22075"/>
    <cellStyle name="Normal 3 2 4 4 3 2" xfId="22076"/>
    <cellStyle name="Normal 3 2 4 4 3 2 2" xfId="22077"/>
    <cellStyle name="Normal 3 2 4 4 3 3" xfId="22078"/>
    <cellStyle name="Normal 3 2 4 4 3_Deal Price Analysis" xfId="22079"/>
    <cellStyle name="Normal 3 2 4 4 4" xfId="22080"/>
    <cellStyle name="Normal 3 2 4 4 4 2" xfId="22081"/>
    <cellStyle name="Normal 3 2 4 4 4 2 2" xfId="22082"/>
    <cellStyle name="Normal 3 2 4 4 4 3" xfId="22083"/>
    <cellStyle name="Normal 3 2 4 4 4_Deal Price Analysis" xfId="22084"/>
    <cellStyle name="Normal 3 2 4 4 5" xfId="22085"/>
    <cellStyle name="Normal 3 2 4 4 5 2" xfId="22086"/>
    <cellStyle name="Normal 3 2 4 4 6" xfId="22087"/>
    <cellStyle name="Normal 3 2 4 4_Deal Price Analysis" xfId="22088"/>
    <cellStyle name="Normal 3 2 4 5" xfId="22089"/>
    <cellStyle name="Normal 3 2 4 5 2" xfId="22090"/>
    <cellStyle name="Normal 3 2 4 5 2 2" xfId="22091"/>
    <cellStyle name="Normal 3 2 4 5 2 2 2" xfId="22092"/>
    <cellStyle name="Normal 3 2 4 5 2 3" xfId="22093"/>
    <cellStyle name="Normal 3 2 4 5 2_Deal Price Analysis" xfId="22094"/>
    <cellStyle name="Normal 3 2 4 5 3" xfId="22095"/>
    <cellStyle name="Normal 3 2 4 5 3 2" xfId="22096"/>
    <cellStyle name="Normal 3 2 4 5 3 2 2" xfId="22097"/>
    <cellStyle name="Normal 3 2 4 5 3 3" xfId="22098"/>
    <cellStyle name="Normal 3 2 4 5 3_Deal Price Analysis" xfId="22099"/>
    <cellStyle name="Normal 3 2 4 5 4" xfId="22100"/>
    <cellStyle name="Normal 3 2 4 5 4 2" xfId="22101"/>
    <cellStyle name="Normal 3 2 4 5 5" xfId="22102"/>
    <cellStyle name="Normal 3 2 4 5_Deal Price Analysis" xfId="22103"/>
    <cellStyle name="Normal 3 2 4 6" xfId="22104"/>
    <cellStyle name="Normal 3 2 4 6 2" xfId="22105"/>
    <cellStyle name="Normal 3 2 4 6 2 2" xfId="22106"/>
    <cellStyle name="Normal 3 2 4 6 3" xfId="22107"/>
    <cellStyle name="Normal 3 2 4 6_Deal Price Analysis" xfId="22108"/>
    <cellStyle name="Normal 3 2 4 7" xfId="22109"/>
    <cellStyle name="Normal 3 2 4 7 2" xfId="22110"/>
    <cellStyle name="Normal 3 2 4 7 2 2" xfId="22111"/>
    <cellStyle name="Normal 3 2 4 7 3" xfId="22112"/>
    <cellStyle name="Normal 3 2 4 7_Deal Price Analysis" xfId="22113"/>
    <cellStyle name="Normal 3 2 4 8" xfId="22114"/>
    <cellStyle name="Normal 3 2 4 8 2" xfId="22115"/>
    <cellStyle name="Normal 3 2 4 9" xfId="22116"/>
    <cellStyle name="Normal 3 2 4_Deal Price Analysis" xfId="22117"/>
    <cellStyle name="Normal 3 2 5" xfId="22118"/>
    <cellStyle name="Normal 3 2 5 2" xfId="22119"/>
    <cellStyle name="Normal 3 2 5 2 2" xfId="22120"/>
    <cellStyle name="Normal 3 2 5 2 2 2" xfId="22121"/>
    <cellStyle name="Normal 3 2 5 2 2 2 2" xfId="22122"/>
    <cellStyle name="Normal 3 2 5 2 2 2 2 2" xfId="22123"/>
    <cellStyle name="Normal 3 2 5 2 2 2 2 2 2" xfId="22124"/>
    <cellStyle name="Normal 3 2 5 2 2 2 2 3" xfId="22125"/>
    <cellStyle name="Normal 3 2 5 2 2 2 2_Deal Price Analysis" xfId="22126"/>
    <cellStyle name="Normal 3 2 5 2 2 2 3" xfId="22127"/>
    <cellStyle name="Normal 3 2 5 2 2 2 3 2" xfId="22128"/>
    <cellStyle name="Normal 3 2 5 2 2 2 3 2 2" xfId="22129"/>
    <cellStyle name="Normal 3 2 5 2 2 2 3 3" xfId="22130"/>
    <cellStyle name="Normal 3 2 5 2 2 2 3_Deal Price Analysis" xfId="22131"/>
    <cellStyle name="Normal 3 2 5 2 2 2 4" xfId="22132"/>
    <cellStyle name="Normal 3 2 5 2 2 2 4 2" xfId="22133"/>
    <cellStyle name="Normal 3 2 5 2 2 2 5" xfId="22134"/>
    <cellStyle name="Normal 3 2 5 2 2 2_Deal Price Analysis" xfId="22135"/>
    <cellStyle name="Normal 3 2 5 2 2 3" xfId="22136"/>
    <cellStyle name="Normal 3 2 5 2 2 3 2" xfId="22137"/>
    <cellStyle name="Normal 3 2 5 2 2 3 2 2" xfId="22138"/>
    <cellStyle name="Normal 3 2 5 2 2 3 3" xfId="22139"/>
    <cellStyle name="Normal 3 2 5 2 2 3_Deal Price Analysis" xfId="22140"/>
    <cellStyle name="Normal 3 2 5 2 2 4" xfId="22141"/>
    <cellStyle name="Normal 3 2 5 2 2 4 2" xfId="22142"/>
    <cellStyle name="Normal 3 2 5 2 2 4 2 2" xfId="22143"/>
    <cellStyle name="Normal 3 2 5 2 2 4 3" xfId="22144"/>
    <cellStyle name="Normal 3 2 5 2 2 4_Deal Price Analysis" xfId="22145"/>
    <cellStyle name="Normal 3 2 5 2 2 5" xfId="22146"/>
    <cellStyle name="Normal 3 2 5 2 2 5 2" xfId="22147"/>
    <cellStyle name="Normal 3 2 5 2 2 6" xfId="22148"/>
    <cellStyle name="Normal 3 2 5 2 2_Deal Price Analysis" xfId="22149"/>
    <cellStyle name="Normal 3 2 5 2 3" xfId="22150"/>
    <cellStyle name="Normal 3 2 5 2 3 2" xfId="22151"/>
    <cellStyle name="Normal 3 2 5 2 3 2 2" xfId="22152"/>
    <cellStyle name="Normal 3 2 5 2 3 2 2 2" xfId="22153"/>
    <cellStyle name="Normal 3 2 5 2 3 2 2 2 2" xfId="22154"/>
    <cellStyle name="Normal 3 2 5 2 3 2 2 3" xfId="22155"/>
    <cellStyle name="Normal 3 2 5 2 3 2 2_Deal Price Analysis" xfId="22156"/>
    <cellStyle name="Normal 3 2 5 2 3 2 3" xfId="22157"/>
    <cellStyle name="Normal 3 2 5 2 3 2 3 2" xfId="22158"/>
    <cellStyle name="Normal 3 2 5 2 3 2 3 2 2" xfId="22159"/>
    <cellStyle name="Normal 3 2 5 2 3 2 3 3" xfId="22160"/>
    <cellStyle name="Normal 3 2 5 2 3 2 3_Deal Price Analysis" xfId="22161"/>
    <cellStyle name="Normal 3 2 5 2 3 2 4" xfId="22162"/>
    <cellStyle name="Normal 3 2 5 2 3 2 4 2" xfId="22163"/>
    <cellStyle name="Normal 3 2 5 2 3 2 5" xfId="22164"/>
    <cellStyle name="Normal 3 2 5 2 3 2_Deal Price Analysis" xfId="22165"/>
    <cellStyle name="Normal 3 2 5 2 3 3" xfId="22166"/>
    <cellStyle name="Normal 3 2 5 2 3 3 2" xfId="22167"/>
    <cellStyle name="Normal 3 2 5 2 3 3 2 2" xfId="22168"/>
    <cellStyle name="Normal 3 2 5 2 3 3 3" xfId="22169"/>
    <cellStyle name="Normal 3 2 5 2 3 3_Deal Price Analysis" xfId="22170"/>
    <cellStyle name="Normal 3 2 5 2 3 4" xfId="22171"/>
    <cellStyle name="Normal 3 2 5 2 3 4 2" xfId="22172"/>
    <cellStyle name="Normal 3 2 5 2 3 4 2 2" xfId="22173"/>
    <cellStyle name="Normal 3 2 5 2 3 4 3" xfId="22174"/>
    <cellStyle name="Normal 3 2 5 2 3 4_Deal Price Analysis" xfId="22175"/>
    <cellStyle name="Normal 3 2 5 2 3 5" xfId="22176"/>
    <cellStyle name="Normal 3 2 5 2 3 5 2" xfId="22177"/>
    <cellStyle name="Normal 3 2 5 2 3 6" xfId="22178"/>
    <cellStyle name="Normal 3 2 5 2 3_Deal Price Analysis" xfId="22179"/>
    <cellStyle name="Normal 3 2 5 2 4" xfId="22180"/>
    <cellStyle name="Normal 3 2 5 2 4 2" xfId="22181"/>
    <cellStyle name="Normal 3 2 5 2 4 2 2" xfId="22182"/>
    <cellStyle name="Normal 3 2 5 2 4 2 2 2" xfId="22183"/>
    <cellStyle name="Normal 3 2 5 2 4 2 3" xfId="22184"/>
    <cellStyle name="Normal 3 2 5 2 4 2_Deal Price Analysis" xfId="22185"/>
    <cellStyle name="Normal 3 2 5 2 4 3" xfId="22186"/>
    <cellStyle name="Normal 3 2 5 2 4 3 2" xfId="22187"/>
    <cellStyle name="Normal 3 2 5 2 4 3 2 2" xfId="22188"/>
    <cellStyle name="Normal 3 2 5 2 4 3 3" xfId="22189"/>
    <cellStyle name="Normal 3 2 5 2 4 3_Deal Price Analysis" xfId="22190"/>
    <cellStyle name="Normal 3 2 5 2 4 4" xfId="22191"/>
    <cellStyle name="Normal 3 2 5 2 4 4 2" xfId="22192"/>
    <cellStyle name="Normal 3 2 5 2 4 5" xfId="22193"/>
    <cellStyle name="Normal 3 2 5 2 4_Deal Price Analysis" xfId="22194"/>
    <cellStyle name="Normal 3 2 5 2 5" xfId="22195"/>
    <cellStyle name="Normal 3 2 5 2 5 2" xfId="22196"/>
    <cellStyle name="Normal 3 2 5 2 5 2 2" xfId="22197"/>
    <cellStyle name="Normal 3 2 5 2 5 3" xfId="22198"/>
    <cellStyle name="Normal 3 2 5 2 5_Deal Price Analysis" xfId="22199"/>
    <cellStyle name="Normal 3 2 5 2 6" xfId="22200"/>
    <cellStyle name="Normal 3 2 5 2 6 2" xfId="22201"/>
    <cellStyle name="Normal 3 2 5 2 6 2 2" xfId="22202"/>
    <cellStyle name="Normal 3 2 5 2 6 3" xfId="22203"/>
    <cellStyle name="Normal 3 2 5 2 6_Deal Price Analysis" xfId="22204"/>
    <cellStyle name="Normal 3 2 5 2 7" xfId="22205"/>
    <cellStyle name="Normal 3 2 5 2 7 2" xfId="22206"/>
    <cellStyle name="Normal 3 2 5 2 8" xfId="22207"/>
    <cellStyle name="Normal 3 2 5 2_Deal Price Analysis" xfId="22208"/>
    <cellStyle name="Normal 3 2 5 3" xfId="22209"/>
    <cellStyle name="Normal 3 2 5 3 2" xfId="22210"/>
    <cellStyle name="Normal 3 2 5 3 2 2" xfId="22211"/>
    <cellStyle name="Normal 3 2 5 3 2 2 2" xfId="22212"/>
    <cellStyle name="Normal 3 2 5 3 2 2 2 2" xfId="22213"/>
    <cellStyle name="Normal 3 2 5 3 2 2 3" xfId="22214"/>
    <cellStyle name="Normal 3 2 5 3 2 2_Deal Price Analysis" xfId="22215"/>
    <cellStyle name="Normal 3 2 5 3 2 3" xfId="22216"/>
    <cellStyle name="Normal 3 2 5 3 2 3 2" xfId="22217"/>
    <cellStyle name="Normal 3 2 5 3 2 3 2 2" xfId="22218"/>
    <cellStyle name="Normal 3 2 5 3 2 3 3" xfId="22219"/>
    <cellStyle name="Normal 3 2 5 3 2 3_Deal Price Analysis" xfId="22220"/>
    <cellStyle name="Normal 3 2 5 3 2 4" xfId="22221"/>
    <cellStyle name="Normal 3 2 5 3 2 4 2" xfId="22222"/>
    <cellStyle name="Normal 3 2 5 3 2 5" xfId="22223"/>
    <cellStyle name="Normal 3 2 5 3 2_Deal Price Analysis" xfId="22224"/>
    <cellStyle name="Normal 3 2 5 3 3" xfId="22225"/>
    <cellStyle name="Normal 3 2 5 3 3 2" xfId="22226"/>
    <cellStyle name="Normal 3 2 5 3 3 2 2" xfId="22227"/>
    <cellStyle name="Normal 3 2 5 3 3 3" xfId="22228"/>
    <cellStyle name="Normal 3 2 5 3 3_Deal Price Analysis" xfId="22229"/>
    <cellStyle name="Normal 3 2 5 3 4" xfId="22230"/>
    <cellStyle name="Normal 3 2 5 3 4 2" xfId="22231"/>
    <cellStyle name="Normal 3 2 5 3 4 2 2" xfId="22232"/>
    <cellStyle name="Normal 3 2 5 3 4 3" xfId="22233"/>
    <cellStyle name="Normal 3 2 5 3 4_Deal Price Analysis" xfId="22234"/>
    <cellStyle name="Normal 3 2 5 3 5" xfId="22235"/>
    <cellStyle name="Normal 3 2 5 3 5 2" xfId="22236"/>
    <cellStyle name="Normal 3 2 5 3 6" xfId="22237"/>
    <cellStyle name="Normal 3 2 5 3_Deal Price Analysis" xfId="22238"/>
    <cellStyle name="Normal 3 2 5 4" xfId="22239"/>
    <cellStyle name="Normal 3 2 5 4 2" xfId="22240"/>
    <cellStyle name="Normal 3 2 5 4 2 2" xfId="22241"/>
    <cellStyle name="Normal 3 2 5 4 2 2 2" xfId="22242"/>
    <cellStyle name="Normal 3 2 5 4 2 2 2 2" xfId="22243"/>
    <cellStyle name="Normal 3 2 5 4 2 2 3" xfId="22244"/>
    <cellStyle name="Normal 3 2 5 4 2 2_Deal Price Analysis" xfId="22245"/>
    <cellStyle name="Normal 3 2 5 4 2 3" xfId="22246"/>
    <cellStyle name="Normal 3 2 5 4 2 3 2" xfId="22247"/>
    <cellStyle name="Normal 3 2 5 4 2 3 2 2" xfId="22248"/>
    <cellStyle name="Normal 3 2 5 4 2 3 3" xfId="22249"/>
    <cellStyle name="Normal 3 2 5 4 2 3_Deal Price Analysis" xfId="22250"/>
    <cellStyle name="Normal 3 2 5 4 2 4" xfId="22251"/>
    <cellStyle name="Normal 3 2 5 4 2 4 2" xfId="22252"/>
    <cellStyle name="Normal 3 2 5 4 2 5" xfId="22253"/>
    <cellStyle name="Normal 3 2 5 4 2_Deal Price Analysis" xfId="22254"/>
    <cellStyle name="Normal 3 2 5 4 3" xfId="22255"/>
    <cellStyle name="Normal 3 2 5 4 3 2" xfId="22256"/>
    <cellStyle name="Normal 3 2 5 4 3 2 2" xfId="22257"/>
    <cellStyle name="Normal 3 2 5 4 3 3" xfId="22258"/>
    <cellStyle name="Normal 3 2 5 4 3_Deal Price Analysis" xfId="22259"/>
    <cellStyle name="Normal 3 2 5 4 4" xfId="22260"/>
    <cellStyle name="Normal 3 2 5 4 4 2" xfId="22261"/>
    <cellStyle name="Normal 3 2 5 4 4 2 2" xfId="22262"/>
    <cellStyle name="Normal 3 2 5 4 4 3" xfId="22263"/>
    <cellStyle name="Normal 3 2 5 4 4_Deal Price Analysis" xfId="22264"/>
    <cellStyle name="Normal 3 2 5 4 5" xfId="22265"/>
    <cellStyle name="Normal 3 2 5 4 5 2" xfId="22266"/>
    <cellStyle name="Normal 3 2 5 4 6" xfId="22267"/>
    <cellStyle name="Normal 3 2 5 4_Deal Price Analysis" xfId="22268"/>
    <cellStyle name="Normal 3 2 5 5" xfId="22269"/>
    <cellStyle name="Normal 3 2 5 5 2" xfId="22270"/>
    <cellStyle name="Normal 3 2 5 5 2 2" xfId="22271"/>
    <cellStyle name="Normal 3 2 5 5 2 2 2" xfId="22272"/>
    <cellStyle name="Normal 3 2 5 5 2 3" xfId="22273"/>
    <cellStyle name="Normal 3 2 5 5 2_Deal Price Analysis" xfId="22274"/>
    <cellStyle name="Normal 3 2 5 5 3" xfId="22275"/>
    <cellStyle name="Normal 3 2 5 5 3 2" xfId="22276"/>
    <cellStyle name="Normal 3 2 5 5 3 2 2" xfId="22277"/>
    <cellStyle name="Normal 3 2 5 5 3 3" xfId="22278"/>
    <cellStyle name="Normal 3 2 5 5 3_Deal Price Analysis" xfId="22279"/>
    <cellStyle name="Normal 3 2 5 5 4" xfId="22280"/>
    <cellStyle name="Normal 3 2 5 5 4 2" xfId="22281"/>
    <cellStyle name="Normal 3 2 5 5 5" xfId="22282"/>
    <cellStyle name="Normal 3 2 5 5_Deal Price Analysis" xfId="22283"/>
    <cellStyle name="Normal 3 2 5 6" xfId="22284"/>
    <cellStyle name="Normal 3 2 5 6 2" xfId="22285"/>
    <cellStyle name="Normal 3 2 5 6 2 2" xfId="22286"/>
    <cellStyle name="Normal 3 2 5 6 3" xfId="22287"/>
    <cellStyle name="Normal 3 2 5 6_Deal Price Analysis" xfId="22288"/>
    <cellStyle name="Normal 3 2 5 7" xfId="22289"/>
    <cellStyle name="Normal 3 2 5 7 2" xfId="22290"/>
    <cellStyle name="Normal 3 2 5 7 2 2" xfId="22291"/>
    <cellStyle name="Normal 3 2 5 7 3" xfId="22292"/>
    <cellStyle name="Normal 3 2 5 7_Deal Price Analysis" xfId="22293"/>
    <cellStyle name="Normal 3 2 5 8" xfId="22294"/>
    <cellStyle name="Normal 3 2 5 8 2" xfId="22295"/>
    <cellStyle name="Normal 3 2 5 9" xfId="22296"/>
    <cellStyle name="Normal 3 2 5_Deal Price Analysis" xfId="22297"/>
    <cellStyle name="Normal 3 2 6" xfId="22298"/>
    <cellStyle name="Normal 3 2 6 2" xfId="22299"/>
    <cellStyle name="Normal 3 2 6 2 2" xfId="22300"/>
    <cellStyle name="Normal 3 2 6 2 2 2" xfId="22301"/>
    <cellStyle name="Normal 3 2 6 2 2 2 2" xfId="22302"/>
    <cellStyle name="Normal 3 2 6 2 2 2 2 2" xfId="22303"/>
    <cellStyle name="Normal 3 2 6 2 2 2 2 2 2" xfId="22304"/>
    <cellStyle name="Normal 3 2 6 2 2 2 2 3" xfId="22305"/>
    <cellStyle name="Normal 3 2 6 2 2 2 2_Deal Price Analysis" xfId="22306"/>
    <cellStyle name="Normal 3 2 6 2 2 2 3" xfId="22307"/>
    <cellStyle name="Normal 3 2 6 2 2 2 3 2" xfId="22308"/>
    <cellStyle name="Normal 3 2 6 2 2 2 3 2 2" xfId="22309"/>
    <cellStyle name="Normal 3 2 6 2 2 2 3 3" xfId="22310"/>
    <cellStyle name="Normal 3 2 6 2 2 2 3_Deal Price Analysis" xfId="22311"/>
    <cellStyle name="Normal 3 2 6 2 2 2 4" xfId="22312"/>
    <cellStyle name="Normal 3 2 6 2 2 2 4 2" xfId="22313"/>
    <cellStyle name="Normal 3 2 6 2 2 2 5" xfId="22314"/>
    <cellStyle name="Normal 3 2 6 2 2 2_Deal Price Analysis" xfId="22315"/>
    <cellStyle name="Normal 3 2 6 2 2 3" xfId="22316"/>
    <cellStyle name="Normal 3 2 6 2 2 3 2" xfId="22317"/>
    <cellStyle name="Normal 3 2 6 2 2 3 2 2" xfId="22318"/>
    <cellStyle name="Normal 3 2 6 2 2 3 3" xfId="22319"/>
    <cellStyle name="Normal 3 2 6 2 2 3_Deal Price Analysis" xfId="22320"/>
    <cellStyle name="Normal 3 2 6 2 2 4" xfId="22321"/>
    <cellStyle name="Normal 3 2 6 2 2 4 2" xfId="22322"/>
    <cellStyle name="Normal 3 2 6 2 2 4 2 2" xfId="22323"/>
    <cellStyle name="Normal 3 2 6 2 2 4 3" xfId="22324"/>
    <cellStyle name="Normal 3 2 6 2 2 4_Deal Price Analysis" xfId="22325"/>
    <cellStyle name="Normal 3 2 6 2 2 5" xfId="22326"/>
    <cellStyle name="Normal 3 2 6 2 2 5 2" xfId="22327"/>
    <cellStyle name="Normal 3 2 6 2 2 6" xfId="22328"/>
    <cellStyle name="Normal 3 2 6 2 2_Deal Price Analysis" xfId="22329"/>
    <cellStyle name="Normal 3 2 6 2 3" xfId="22330"/>
    <cellStyle name="Normal 3 2 6 2 3 2" xfId="22331"/>
    <cellStyle name="Normal 3 2 6 2 3 2 2" xfId="22332"/>
    <cellStyle name="Normal 3 2 6 2 3 2 2 2" xfId="22333"/>
    <cellStyle name="Normal 3 2 6 2 3 2 2 2 2" xfId="22334"/>
    <cellStyle name="Normal 3 2 6 2 3 2 2 3" xfId="22335"/>
    <cellStyle name="Normal 3 2 6 2 3 2 2_Deal Price Analysis" xfId="22336"/>
    <cellStyle name="Normal 3 2 6 2 3 2 3" xfId="22337"/>
    <cellStyle name="Normal 3 2 6 2 3 2 3 2" xfId="22338"/>
    <cellStyle name="Normal 3 2 6 2 3 2 3 2 2" xfId="22339"/>
    <cellStyle name="Normal 3 2 6 2 3 2 3 3" xfId="22340"/>
    <cellStyle name="Normal 3 2 6 2 3 2 3_Deal Price Analysis" xfId="22341"/>
    <cellStyle name="Normal 3 2 6 2 3 2 4" xfId="22342"/>
    <cellStyle name="Normal 3 2 6 2 3 2 4 2" xfId="22343"/>
    <cellStyle name="Normal 3 2 6 2 3 2 5" xfId="22344"/>
    <cellStyle name="Normal 3 2 6 2 3 2_Deal Price Analysis" xfId="22345"/>
    <cellStyle name="Normal 3 2 6 2 3 3" xfId="22346"/>
    <cellStyle name="Normal 3 2 6 2 3 3 2" xfId="22347"/>
    <cellStyle name="Normal 3 2 6 2 3 3 2 2" xfId="22348"/>
    <cellStyle name="Normal 3 2 6 2 3 3 3" xfId="22349"/>
    <cellStyle name="Normal 3 2 6 2 3 3_Deal Price Analysis" xfId="22350"/>
    <cellStyle name="Normal 3 2 6 2 3 4" xfId="22351"/>
    <cellStyle name="Normal 3 2 6 2 3 4 2" xfId="22352"/>
    <cellStyle name="Normal 3 2 6 2 3 4 2 2" xfId="22353"/>
    <cellStyle name="Normal 3 2 6 2 3 4 3" xfId="22354"/>
    <cellStyle name="Normal 3 2 6 2 3 4_Deal Price Analysis" xfId="22355"/>
    <cellStyle name="Normal 3 2 6 2 3 5" xfId="22356"/>
    <cellStyle name="Normal 3 2 6 2 3 5 2" xfId="22357"/>
    <cellStyle name="Normal 3 2 6 2 3 6" xfId="22358"/>
    <cellStyle name="Normal 3 2 6 2 3_Deal Price Analysis" xfId="22359"/>
    <cellStyle name="Normal 3 2 6 2 4" xfId="22360"/>
    <cellStyle name="Normal 3 2 6 2 4 2" xfId="22361"/>
    <cellStyle name="Normal 3 2 6 2 4 2 2" xfId="22362"/>
    <cellStyle name="Normal 3 2 6 2 4 2 2 2" xfId="22363"/>
    <cellStyle name="Normal 3 2 6 2 4 2 3" xfId="22364"/>
    <cellStyle name="Normal 3 2 6 2 4 2_Deal Price Analysis" xfId="22365"/>
    <cellStyle name="Normal 3 2 6 2 4 3" xfId="22366"/>
    <cellStyle name="Normal 3 2 6 2 4 3 2" xfId="22367"/>
    <cellStyle name="Normal 3 2 6 2 4 3 2 2" xfId="22368"/>
    <cellStyle name="Normal 3 2 6 2 4 3 3" xfId="22369"/>
    <cellStyle name="Normal 3 2 6 2 4 3_Deal Price Analysis" xfId="22370"/>
    <cellStyle name="Normal 3 2 6 2 4 4" xfId="22371"/>
    <cellStyle name="Normal 3 2 6 2 4 4 2" xfId="22372"/>
    <cellStyle name="Normal 3 2 6 2 4 5" xfId="22373"/>
    <cellStyle name="Normal 3 2 6 2 4_Deal Price Analysis" xfId="22374"/>
    <cellStyle name="Normal 3 2 6 2 5" xfId="22375"/>
    <cellStyle name="Normal 3 2 6 2 5 2" xfId="22376"/>
    <cellStyle name="Normal 3 2 6 2 5 2 2" xfId="22377"/>
    <cellStyle name="Normal 3 2 6 2 5 3" xfId="22378"/>
    <cellStyle name="Normal 3 2 6 2 5_Deal Price Analysis" xfId="22379"/>
    <cellStyle name="Normal 3 2 6 2 6" xfId="22380"/>
    <cellStyle name="Normal 3 2 6 2 6 2" xfId="22381"/>
    <cellStyle name="Normal 3 2 6 2 6 2 2" xfId="22382"/>
    <cellStyle name="Normal 3 2 6 2 6 3" xfId="22383"/>
    <cellStyle name="Normal 3 2 6 2 6_Deal Price Analysis" xfId="22384"/>
    <cellStyle name="Normal 3 2 6 2 7" xfId="22385"/>
    <cellStyle name="Normal 3 2 6 2 7 2" xfId="22386"/>
    <cellStyle name="Normal 3 2 6 2 8" xfId="22387"/>
    <cellStyle name="Normal 3 2 6 2_Deal Price Analysis" xfId="22388"/>
    <cellStyle name="Normal 3 2 6 3" xfId="22389"/>
    <cellStyle name="Normal 3 2 6 3 2" xfId="22390"/>
    <cellStyle name="Normal 3 2 6 3 2 2" xfId="22391"/>
    <cellStyle name="Normal 3 2 6 3 2 2 2" xfId="22392"/>
    <cellStyle name="Normal 3 2 6 3 2 2 2 2" xfId="22393"/>
    <cellStyle name="Normal 3 2 6 3 2 2 3" xfId="22394"/>
    <cellStyle name="Normal 3 2 6 3 2 2_Deal Price Analysis" xfId="22395"/>
    <cellStyle name="Normal 3 2 6 3 2 3" xfId="22396"/>
    <cellStyle name="Normal 3 2 6 3 2 3 2" xfId="22397"/>
    <cellStyle name="Normal 3 2 6 3 2 3 2 2" xfId="22398"/>
    <cellStyle name="Normal 3 2 6 3 2 3 3" xfId="22399"/>
    <cellStyle name="Normal 3 2 6 3 2 3_Deal Price Analysis" xfId="22400"/>
    <cellStyle name="Normal 3 2 6 3 2 4" xfId="22401"/>
    <cellStyle name="Normal 3 2 6 3 2 4 2" xfId="22402"/>
    <cellStyle name="Normal 3 2 6 3 2 5" xfId="22403"/>
    <cellStyle name="Normal 3 2 6 3 2_Deal Price Analysis" xfId="22404"/>
    <cellStyle name="Normal 3 2 6 3 3" xfId="22405"/>
    <cellStyle name="Normal 3 2 6 3 3 2" xfId="22406"/>
    <cellStyle name="Normal 3 2 6 3 3 2 2" xfId="22407"/>
    <cellStyle name="Normal 3 2 6 3 3 3" xfId="22408"/>
    <cellStyle name="Normal 3 2 6 3 3_Deal Price Analysis" xfId="22409"/>
    <cellStyle name="Normal 3 2 6 3 4" xfId="22410"/>
    <cellStyle name="Normal 3 2 6 3 4 2" xfId="22411"/>
    <cellStyle name="Normal 3 2 6 3 4 2 2" xfId="22412"/>
    <cellStyle name="Normal 3 2 6 3 4 3" xfId="22413"/>
    <cellStyle name="Normal 3 2 6 3 4_Deal Price Analysis" xfId="22414"/>
    <cellStyle name="Normal 3 2 6 3 5" xfId="22415"/>
    <cellStyle name="Normal 3 2 6 3 5 2" xfId="22416"/>
    <cellStyle name="Normal 3 2 6 3 6" xfId="22417"/>
    <cellStyle name="Normal 3 2 6 3_Deal Price Analysis" xfId="22418"/>
    <cellStyle name="Normal 3 2 6 4" xfId="22419"/>
    <cellStyle name="Normal 3 2 6 4 2" xfId="22420"/>
    <cellStyle name="Normal 3 2 6 4 2 2" xfId="22421"/>
    <cellStyle name="Normal 3 2 6 4 2 2 2" xfId="22422"/>
    <cellStyle name="Normal 3 2 6 4 2 2 2 2" xfId="22423"/>
    <cellStyle name="Normal 3 2 6 4 2 2 3" xfId="22424"/>
    <cellStyle name="Normal 3 2 6 4 2 2_Deal Price Analysis" xfId="22425"/>
    <cellStyle name="Normal 3 2 6 4 2 3" xfId="22426"/>
    <cellStyle name="Normal 3 2 6 4 2 3 2" xfId="22427"/>
    <cellStyle name="Normal 3 2 6 4 2 3 2 2" xfId="22428"/>
    <cellStyle name="Normal 3 2 6 4 2 3 3" xfId="22429"/>
    <cellStyle name="Normal 3 2 6 4 2 3_Deal Price Analysis" xfId="22430"/>
    <cellStyle name="Normal 3 2 6 4 2 4" xfId="22431"/>
    <cellStyle name="Normal 3 2 6 4 2 4 2" xfId="22432"/>
    <cellStyle name="Normal 3 2 6 4 2 5" xfId="22433"/>
    <cellStyle name="Normal 3 2 6 4 2_Deal Price Analysis" xfId="22434"/>
    <cellStyle name="Normal 3 2 6 4 3" xfId="22435"/>
    <cellStyle name="Normal 3 2 6 4 3 2" xfId="22436"/>
    <cellStyle name="Normal 3 2 6 4 3 2 2" xfId="22437"/>
    <cellStyle name="Normal 3 2 6 4 3 3" xfId="22438"/>
    <cellStyle name="Normal 3 2 6 4 3_Deal Price Analysis" xfId="22439"/>
    <cellStyle name="Normal 3 2 6 4 4" xfId="22440"/>
    <cellStyle name="Normal 3 2 6 4 4 2" xfId="22441"/>
    <cellStyle name="Normal 3 2 6 4 4 2 2" xfId="22442"/>
    <cellStyle name="Normal 3 2 6 4 4 3" xfId="22443"/>
    <cellStyle name="Normal 3 2 6 4 4_Deal Price Analysis" xfId="22444"/>
    <cellStyle name="Normal 3 2 6 4 5" xfId="22445"/>
    <cellStyle name="Normal 3 2 6 4 5 2" xfId="22446"/>
    <cellStyle name="Normal 3 2 6 4 6" xfId="22447"/>
    <cellStyle name="Normal 3 2 6 4_Deal Price Analysis" xfId="22448"/>
    <cellStyle name="Normal 3 2 6 5" xfId="22449"/>
    <cellStyle name="Normal 3 2 6 5 2" xfId="22450"/>
    <cellStyle name="Normal 3 2 6 5 2 2" xfId="22451"/>
    <cellStyle name="Normal 3 2 6 5 2 2 2" xfId="22452"/>
    <cellStyle name="Normal 3 2 6 5 2 3" xfId="22453"/>
    <cellStyle name="Normal 3 2 6 5 2_Deal Price Analysis" xfId="22454"/>
    <cellStyle name="Normal 3 2 6 5 3" xfId="22455"/>
    <cellStyle name="Normal 3 2 6 5 3 2" xfId="22456"/>
    <cellStyle name="Normal 3 2 6 5 3 2 2" xfId="22457"/>
    <cellStyle name="Normal 3 2 6 5 3 3" xfId="22458"/>
    <cellStyle name="Normal 3 2 6 5 3_Deal Price Analysis" xfId="22459"/>
    <cellStyle name="Normal 3 2 6 5 4" xfId="22460"/>
    <cellStyle name="Normal 3 2 6 5 4 2" xfId="22461"/>
    <cellStyle name="Normal 3 2 6 5 5" xfId="22462"/>
    <cellStyle name="Normal 3 2 6 5_Deal Price Analysis" xfId="22463"/>
    <cellStyle name="Normal 3 2 6 6" xfId="22464"/>
    <cellStyle name="Normal 3 2 6 6 2" xfId="22465"/>
    <cellStyle name="Normal 3 2 6 6 2 2" xfId="22466"/>
    <cellStyle name="Normal 3 2 6 6 3" xfId="22467"/>
    <cellStyle name="Normal 3 2 6 6_Deal Price Analysis" xfId="22468"/>
    <cellStyle name="Normal 3 2 6 7" xfId="22469"/>
    <cellStyle name="Normal 3 2 6 7 2" xfId="22470"/>
    <cellStyle name="Normal 3 2 6 7 2 2" xfId="22471"/>
    <cellStyle name="Normal 3 2 6 7 3" xfId="22472"/>
    <cellStyle name="Normal 3 2 6 7_Deal Price Analysis" xfId="22473"/>
    <cellStyle name="Normal 3 2 6 8" xfId="22474"/>
    <cellStyle name="Normal 3 2 6 8 2" xfId="22475"/>
    <cellStyle name="Normal 3 2 6 9" xfId="22476"/>
    <cellStyle name="Normal 3 2 6_Deal Price Analysis" xfId="22477"/>
    <cellStyle name="Normal 3 2 7" xfId="22478"/>
    <cellStyle name="Normal 3 2 7 2" xfId="22479"/>
    <cellStyle name="Normal 3 2 7 2 2" xfId="22480"/>
    <cellStyle name="Normal 3 2 7 2 2 2" xfId="22481"/>
    <cellStyle name="Normal 3 2 7 2 2 2 2" xfId="22482"/>
    <cellStyle name="Normal 3 2 7 2 2 2 2 2" xfId="22483"/>
    <cellStyle name="Normal 3 2 7 2 2 2 2 2 2" xfId="22484"/>
    <cellStyle name="Normal 3 2 7 2 2 2 2 3" xfId="22485"/>
    <cellStyle name="Normal 3 2 7 2 2 2 2_Deal Price Analysis" xfId="22486"/>
    <cellStyle name="Normal 3 2 7 2 2 2 3" xfId="22487"/>
    <cellStyle name="Normal 3 2 7 2 2 2 3 2" xfId="22488"/>
    <cellStyle name="Normal 3 2 7 2 2 2 3 2 2" xfId="22489"/>
    <cellStyle name="Normal 3 2 7 2 2 2 3 3" xfId="22490"/>
    <cellStyle name="Normal 3 2 7 2 2 2 3_Deal Price Analysis" xfId="22491"/>
    <cellStyle name="Normal 3 2 7 2 2 2 4" xfId="22492"/>
    <cellStyle name="Normal 3 2 7 2 2 2 4 2" xfId="22493"/>
    <cellStyle name="Normal 3 2 7 2 2 2 5" xfId="22494"/>
    <cellStyle name="Normal 3 2 7 2 2 2_Deal Price Analysis" xfId="22495"/>
    <cellStyle name="Normal 3 2 7 2 2 3" xfId="22496"/>
    <cellStyle name="Normal 3 2 7 2 2 3 2" xfId="22497"/>
    <cellStyle name="Normal 3 2 7 2 2 3 2 2" xfId="22498"/>
    <cellStyle name="Normal 3 2 7 2 2 3 3" xfId="22499"/>
    <cellStyle name="Normal 3 2 7 2 2 3_Deal Price Analysis" xfId="22500"/>
    <cellStyle name="Normal 3 2 7 2 2 4" xfId="22501"/>
    <cellStyle name="Normal 3 2 7 2 2 4 2" xfId="22502"/>
    <cellStyle name="Normal 3 2 7 2 2 4 2 2" xfId="22503"/>
    <cellStyle name="Normal 3 2 7 2 2 4 3" xfId="22504"/>
    <cellStyle name="Normal 3 2 7 2 2 4_Deal Price Analysis" xfId="22505"/>
    <cellStyle name="Normal 3 2 7 2 2 5" xfId="22506"/>
    <cellStyle name="Normal 3 2 7 2 2 5 2" xfId="22507"/>
    <cellStyle name="Normal 3 2 7 2 2 6" xfId="22508"/>
    <cellStyle name="Normal 3 2 7 2 2_Deal Price Analysis" xfId="22509"/>
    <cellStyle name="Normal 3 2 7 2 3" xfId="22510"/>
    <cellStyle name="Normal 3 2 7 2 3 2" xfId="22511"/>
    <cellStyle name="Normal 3 2 7 2 3 2 2" xfId="22512"/>
    <cellStyle name="Normal 3 2 7 2 3 2 2 2" xfId="22513"/>
    <cellStyle name="Normal 3 2 7 2 3 2 2 2 2" xfId="22514"/>
    <cellStyle name="Normal 3 2 7 2 3 2 2 3" xfId="22515"/>
    <cellStyle name="Normal 3 2 7 2 3 2 2_Deal Price Analysis" xfId="22516"/>
    <cellStyle name="Normal 3 2 7 2 3 2 3" xfId="22517"/>
    <cellStyle name="Normal 3 2 7 2 3 2 3 2" xfId="22518"/>
    <cellStyle name="Normal 3 2 7 2 3 2 3 2 2" xfId="22519"/>
    <cellStyle name="Normal 3 2 7 2 3 2 3 3" xfId="22520"/>
    <cellStyle name="Normal 3 2 7 2 3 2 3_Deal Price Analysis" xfId="22521"/>
    <cellStyle name="Normal 3 2 7 2 3 2 4" xfId="22522"/>
    <cellStyle name="Normal 3 2 7 2 3 2 4 2" xfId="22523"/>
    <cellStyle name="Normal 3 2 7 2 3 2 5" xfId="22524"/>
    <cellStyle name="Normal 3 2 7 2 3 2_Deal Price Analysis" xfId="22525"/>
    <cellStyle name="Normal 3 2 7 2 3 3" xfId="22526"/>
    <cellStyle name="Normal 3 2 7 2 3 3 2" xfId="22527"/>
    <cellStyle name="Normal 3 2 7 2 3 3 2 2" xfId="22528"/>
    <cellStyle name="Normal 3 2 7 2 3 3 3" xfId="22529"/>
    <cellStyle name="Normal 3 2 7 2 3 3_Deal Price Analysis" xfId="22530"/>
    <cellStyle name="Normal 3 2 7 2 3 4" xfId="22531"/>
    <cellStyle name="Normal 3 2 7 2 3 4 2" xfId="22532"/>
    <cellStyle name="Normal 3 2 7 2 3 4 2 2" xfId="22533"/>
    <cellStyle name="Normal 3 2 7 2 3 4 3" xfId="22534"/>
    <cellStyle name="Normal 3 2 7 2 3 4_Deal Price Analysis" xfId="22535"/>
    <cellStyle name="Normal 3 2 7 2 3 5" xfId="22536"/>
    <cellStyle name="Normal 3 2 7 2 3 5 2" xfId="22537"/>
    <cellStyle name="Normal 3 2 7 2 3 6" xfId="22538"/>
    <cellStyle name="Normal 3 2 7 2 3_Deal Price Analysis" xfId="22539"/>
    <cellStyle name="Normal 3 2 7 2 4" xfId="22540"/>
    <cellStyle name="Normal 3 2 7 2 4 2" xfId="22541"/>
    <cellStyle name="Normal 3 2 7 2 4 2 2" xfId="22542"/>
    <cellStyle name="Normal 3 2 7 2 4 2 2 2" xfId="22543"/>
    <cellStyle name="Normal 3 2 7 2 4 2 3" xfId="22544"/>
    <cellStyle name="Normal 3 2 7 2 4 2_Deal Price Analysis" xfId="22545"/>
    <cellStyle name="Normal 3 2 7 2 4 3" xfId="22546"/>
    <cellStyle name="Normal 3 2 7 2 4 3 2" xfId="22547"/>
    <cellStyle name="Normal 3 2 7 2 4 3 2 2" xfId="22548"/>
    <cellStyle name="Normal 3 2 7 2 4 3 3" xfId="22549"/>
    <cellStyle name="Normal 3 2 7 2 4 3_Deal Price Analysis" xfId="22550"/>
    <cellStyle name="Normal 3 2 7 2 4 4" xfId="22551"/>
    <cellStyle name="Normal 3 2 7 2 4 4 2" xfId="22552"/>
    <cellStyle name="Normal 3 2 7 2 4 5" xfId="22553"/>
    <cellStyle name="Normal 3 2 7 2 4_Deal Price Analysis" xfId="22554"/>
    <cellStyle name="Normal 3 2 7 2 5" xfId="22555"/>
    <cellStyle name="Normal 3 2 7 2 5 2" xfId="22556"/>
    <cellStyle name="Normal 3 2 7 2 5 2 2" xfId="22557"/>
    <cellStyle name="Normal 3 2 7 2 5 3" xfId="22558"/>
    <cellStyle name="Normal 3 2 7 2 5_Deal Price Analysis" xfId="22559"/>
    <cellStyle name="Normal 3 2 7 2 6" xfId="22560"/>
    <cellStyle name="Normal 3 2 7 2 6 2" xfId="22561"/>
    <cellStyle name="Normal 3 2 7 2 6 2 2" xfId="22562"/>
    <cellStyle name="Normal 3 2 7 2 6 3" xfId="22563"/>
    <cellStyle name="Normal 3 2 7 2 6_Deal Price Analysis" xfId="22564"/>
    <cellStyle name="Normal 3 2 7 2 7" xfId="22565"/>
    <cellStyle name="Normal 3 2 7 2 7 2" xfId="22566"/>
    <cellStyle name="Normal 3 2 7 2 8" xfId="22567"/>
    <cellStyle name="Normal 3 2 7 2_Deal Price Analysis" xfId="22568"/>
    <cellStyle name="Normal 3 2 7 3" xfId="22569"/>
    <cellStyle name="Normal 3 2 7 3 2" xfId="22570"/>
    <cellStyle name="Normal 3 2 7 3 2 2" xfId="22571"/>
    <cellStyle name="Normal 3 2 7 3 2 2 2" xfId="22572"/>
    <cellStyle name="Normal 3 2 7 3 2 2 2 2" xfId="22573"/>
    <cellStyle name="Normal 3 2 7 3 2 2 3" xfId="22574"/>
    <cellStyle name="Normal 3 2 7 3 2 2_Deal Price Analysis" xfId="22575"/>
    <cellStyle name="Normal 3 2 7 3 2 3" xfId="22576"/>
    <cellStyle name="Normal 3 2 7 3 2 3 2" xfId="22577"/>
    <cellStyle name="Normal 3 2 7 3 2 3 2 2" xfId="22578"/>
    <cellStyle name="Normal 3 2 7 3 2 3 3" xfId="22579"/>
    <cellStyle name="Normal 3 2 7 3 2 3_Deal Price Analysis" xfId="22580"/>
    <cellStyle name="Normal 3 2 7 3 2 4" xfId="22581"/>
    <cellStyle name="Normal 3 2 7 3 2 4 2" xfId="22582"/>
    <cellStyle name="Normal 3 2 7 3 2 5" xfId="22583"/>
    <cellStyle name="Normal 3 2 7 3 2_Deal Price Analysis" xfId="22584"/>
    <cellStyle name="Normal 3 2 7 3 3" xfId="22585"/>
    <cellStyle name="Normal 3 2 7 3 3 2" xfId="22586"/>
    <cellStyle name="Normal 3 2 7 3 3 2 2" xfId="22587"/>
    <cellStyle name="Normal 3 2 7 3 3 3" xfId="22588"/>
    <cellStyle name="Normal 3 2 7 3 3_Deal Price Analysis" xfId="22589"/>
    <cellStyle name="Normal 3 2 7 3 4" xfId="22590"/>
    <cellStyle name="Normal 3 2 7 3 4 2" xfId="22591"/>
    <cellStyle name="Normal 3 2 7 3 4 2 2" xfId="22592"/>
    <cellStyle name="Normal 3 2 7 3 4 3" xfId="22593"/>
    <cellStyle name="Normal 3 2 7 3 4_Deal Price Analysis" xfId="22594"/>
    <cellStyle name="Normal 3 2 7 3 5" xfId="22595"/>
    <cellStyle name="Normal 3 2 7 3 5 2" xfId="22596"/>
    <cellStyle name="Normal 3 2 7 3 6" xfId="22597"/>
    <cellStyle name="Normal 3 2 7 3_Deal Price Analysis" xfId="22598"/>
    <cellStyle name="Normal 3 2 7 4" xfId="22599"/>
    <cellStyle name="Normal 3 2 7 4 2" xfId="22600"/>
    <cellStyle name="Normal 3 2 7 4 2 2" xfId="22601"/>
    <cellStyle name="Normal 3 2 7 4 2 2 2" xfId="22602"/>
    <cellStyle name="Normal 3 2 7 4 2 2 2 2" xfId="22603"/>
    <cellStyle name="Normal 3 2 7 4 2 2 3" xfId="22604"/>
    <cellStyle name="Normal 3 2 7 4 2 2_Deal Price Analysis" xfId="22605"/>
    <cellStyle name="Normal 3 2 7 4 2 3" xfId="22606"/>
    <cellStyle name="Normal 3 2 7 4 2 3 2" xfId="22607"/>
    <cellStyle name="Normal 3 2 7 4 2 3 2 2" xfId="22608"/>
    <cellStyle name="Normal 3 2 7 4 2 3 3" xfId="22609"/>
    <cellStyle name="Normal 3 2 7 4 2 3_Deal Price Analysis" xfId="22610"/>
    <cellStyle name="Normal 3 2 7 4 2 4" xfId="22611"/>
    <cellStyle name="Normal 3 2 7 4 2 4 2" xfId="22612"/>
    <cellStyle name="Normal 3 2 7 4 2 5" xfId="22613"/>
    <cellStyle name="Normal 3 2 7 4 2_Deal Price Analysis" xfId="22614"/>
    <cellStyle name="Normal 3 2 7 4 3" xfId="22615"/>
    <cellStyle name="Normal 3 2 7 4 3 2" xfId="22616"/>
    <cellStyle name="Normal 3 2 7 4 3 2 2" xfId="22617"/>
    <cellStyle name="Normal 3 2 7 4 3 3" xfId="22618"/>
    <cellStyle name="Normal 3 2 7 4 3_Deal Price Analysis" xfId="22619"/>
    <cellStyle name="Normal 3 2 7 4 4" xfId="22620"/>
    <cellStyle name="Normal 3 2 7 4 4 2" xfId="22621"/>
    <cellStyle name="Normal 3 2 7 4 4 2 2" xfId="22622"/>
    <cellStyle name="Normal 3 2 7 4 4 3" xfId="22623"/>
    <cellStyle name="Normal 3 2 7 4 4_Deal Price Analysis" xfId="22624"/>
    <cellStyle name="Normal 3 2 7 4 5" xfId="22625"/>
    <cellStyle name="Normal 3 2 7 4 5 2" xfId="22626"/>
    <cellStyle name="Normal 3 2 7 4 6" xfId="22627"/>
    <cellStyle name="Normal 3 2 7 4_Deal Price Analysis" xfId="22628"/>
    <cellStyle name="Normal 3 2 7 5" xfId="22629"/>
    <cellStyle name="Normal 3 2 7 5 2" xfId="22630"/>
    <cellStyle name="Normal 3 2 7 5 2 2" xfId="22631"/>
    <cellStyle name="Normal 3 2 7 5 2 2 2" xfId="22632"/>
    <cellStyle name="Normal 3 2 7 5 2 3" xfId="22633"/>
    <cellStyle name="Normal 3 2 7 5 2_Deal Price Analysis" xfId="22634"/>
    <cellStyle name="Normal 3 2 7 5 3" xfId="22635"/>
    <cellStyle name="Normal 3 2 7 5 3 2" xfId="22636"/>
    <cellStyle name="Normal 3 2 7 5 3 2 2" xfId="22637"/>
    <cellStyle name="Normal 3 2 7 5 3 3" xfId="22638"/>
    <cellStyle name="Normal 3 2 7 5 3_Deal Price Analysis" xfId="22639"/>
    <cellStyle name="Normal 3 2 7 5 4" xfId="22640"/>
    <cellStyle name="Normal 3 2 7 5 4 2" xfId="22641"/>
    <cellStyle name="Normal 3 2 7 5 5" xfId="22642"/>
    <cellStyle name="Normal 3 2 7 5_Deal Price Analysis" xfId="22643"/>
    <cellStyle name="Normal 3 2 7 6" xfId="22644"/>
    <cellStyle name="Normal 3 2 7 6 2" xfId="22645"/>
    <cellStyle name="Normal 3 2 7 6 2 2" xfId="22646"/>
    <cellStyle name="Normal 3 2 7 6 3" xfId="22647"/>
    <cellStyle name="Normal 3 2 7 6_Deal Price Analysis" xfId="22648"/>
    <cellStyle name="Normal 3 2 7 7" xfId="22649"/>
    <cellStyle name="Normal 3 2 7 7 2" xfId="22650"/>
    <cellStyle name="Normal 3 2 7 7 2 2" xfId="22651"/>
    <cellStyle name="Normal 3 2 7 7 3" xfId="22652"/>
    <cellStyle name="Normal 3 2 7 7_Deal Price Analysis" xfId="22653"/>
    <cellStyle name="Normal 3 2 7 8" xfId="22654"/>
    <cellStyle name="Normal 3 2 7 8 2" xfId="22655"/>
    <cellStyle name="Normal 3 2 7 9" xfId="22656"/>
    <cellStyle name="Normal 3 2 7_Deal Price Analysis" xfId="22657"/>
    <cellStyle name="Normal 3 2 8" xfId="22658"/>
    <cellStyle name="Normal 3 2 8 2" xfId="22659"/>
    <cellStyle name="Normal 3 2 8 2 2" xfId="22660"/>
    <cellStyle name="Normal 3 2 8 2 2 2" xfId="22661"/>
    <cellStyle name="Normal 3 2 8 2 2 2 2" xfId="22662"/>
    <cellStyle name="Normal 3 2 8 2 2 2 2 2" xfId="22663"/>
    <cellStyle name="Normal 3 2 8 2 2 2 3" xfId="22664"/>
    <cellStyle name="Normal 3 2 8 2 2 2_Deal Price Analysis" xfId="22665"/>
    <cellStyle name="Normal 3 2 8 2 2 3" xfId="22666"/>
    <cellStyle name="Normal 3 2 8 2 2 3 2" xfId="22667"/>
    <cellStyle name="Normal 3 2 8 2 2 3 2 2" xfId="22668"/>
    <cellStyle name="Normal 3 2 8 2 2 3 3" xfId="22669"/>
    <cellStyle name="Normal 3 2 8 2 2 3_Deal Price Analysis" xfId="22670"/>
    <cellStyle name="Normal 3 2 8 2 2 4" xfId="22671"/>
    <cellStyle name="Normal 3 2 8 2 2 4 2" xfId="22672"/>
    <cellStyle name="Normal 3 2 8 2 2 5" xfId="22673"/>
    <cellStyle name="Normal 3 2 8 2 2_Deal Price Analysis" xfId="22674"/>
    <cellStyle name="Normal 3 2 8 2 3" xfId="22675"/>
    <cellStyle name="Normal 3 2 8 2 3 2" xfId="22676"/>
    <cellStyle name="Normal 3 2 8 2 3 2 2" xfId="22677"/>
    <cellStyle name="Normal 3 2 8 2 3 3" xfId="22678"/>
    <cellStyle name="Normal 3 2 8 2 3_Deal Price Analysis" xfId="22679"/>
    <cellStyle name="Normal 3 2 8 2 4" xfId="22680"/>
    <cellStyle name="Normal 3 2 8 2 4 2" xfId="22681"/>
    <cellStyle name="Normal 3 2 8 2 4 2 2" xfId="22682"/>
    <cellStyle name="Normal 3 2 8 2 4 3" xfId="22683"/>
    <cellStyle name="Normal 3 2 8 2 4_Deal Price Analysis" xfId="22684"/>
    <cellStyle name="Normal 3 2 8 2 5" xfId="22685"/>
    <cellStyle name="Normal 3 2 8 2 5 2" xfId="22686"/>
    <cellStyle name="Normal 3 2 8 2 6" xfId="22687"/>
    <cellStyle name="Normal 3 2 8 2_Deal Price Analysis" xfId="22688"/>
    <cellStyle name="Normal 3 2 8 3" xfId="22689"/>
    <cellStyle name="Normal 3 2 8 3 2" xfId="22690"/>
    <cellStyle name="Normal 3 2 8 3 2 2" xfId="22691"/>
    <cellStyle name="Normal 3 2 8 3 2 2 2" xfId="22692"/>
    <cellStyle name="Normal 3 2 8 3 2 2 2 2" xfId="22693"/>
    <cellStyle name="Normal 3 2 8 3 2 2 3" xfId="22694"/>
    <cellStyle name="Normal 3 2 8 3 2 2_Deal Price Analysis" xfId="22695"/>
    <cellStyle name="Normal 3 2 8 3 2 3" xfId="22696"/>
    <cellStyle name="Normal 3 2 8 3 2 3 2" xfId="22697"/>
    <cellStyle name="Normal 3 2 8 3 2 3 2 2" xfId="22698"/>
    <cellStyle name="Normal 3 2 8 3 2 3 3" xfId="22699"/>
    <cellStyle name="Normal 3 2 8 3 2 3_Deal Price Analysis" xfId="22700"/>
    <cellStyle name="Normal 3 2 8 3 2 4" xfId="22701"/>
    <cellStyle name="Normal 3 2 8 3 2 4 2" xfId="22702"/>
    <cellStyle name="Normal 3 2 8 3 2 5" xfId="22703"/>
    <cellStyle name="Normal 3 2 8 3 2_Deal Price Analysis" xfId="22704"/>
    <cellStyle name="Normal 3 2 8 3 3" xfId="22705"/>
    <cellStyle name="Normal 3 2 8 3 3 2" xfId="22706"/>
    <cellStyle name="Normal 3 2 8 3 3 2 2" xfId="22707"/>
    <cellStyle name="Normal 3 2 8 3 3 3" xfId="22708"/>
    <cellStyle name="Normal 3 2 8 3 3_Deal Price Analysis" xfId="22709"/>
    <cellStyle name="Normal 3 2 8 3 4" xfId="22710"/>
    <cellStyle name="Normal 3 2 8 3 4 2" xfId="22711"/>
    <cellStyle name="Normal 3 2 8 3 4 2 2" xfId="22712"/>
    <cellStyle name="Normal 3 2 8 3 4 3" xfId="22713"/>
    <cellStyle name="Normal 3 2 8 3 4_Deal Price Analysis" xfId="22714"/>
    <cellStyle name="Normal 3 2 8 3 5" xfId="22715"/>
    <cellStyle name="Normal 3 2 8 3 5 2" xfId="22716"/>
    <cellStyle name="Normal 3 2 8 3 6" xfId="22717"/>
    <cellStyle name="Normal 3 2 8 3_Deal Price Analysis" xfId="22718"/>
    <cellStyle name="Normal 3 2 8 4" xfId="22719"/>
    <cellStyle name="Normal 3 2 8 4 2" xfId="22720"/>
    <cellStyle name="Normal 3 2 8 4 2 2" xfId="22721"/>
    <cellStyle name="Normal 3 2 8 4 2 2 2" xfId="22722"/>
    <cellStyle name="Normal 3 2 8 4 2 3" xfId="22723"/>
    <cellStyle name="Normal 3 2 8 4 2_Deal Price Analysis" xfId="22724"/>
    <cellStyle name="Normal 3 2 8 4 3" xfId="22725"/>
    <cellStyle name="Normal 3 2 8 4 3 2" xfId="22726"/>
    <cellStyle name="Normal 3 2 8 4 3 2 2" xfId="22727"/>
    <cellStyle name="Normal 3 2 8 4 3 3" xfId="22728"/>
    <cellStyle name="Normal 3 2 8 4 3_Deal Price Analysis" xfId="22729"/>
    <cellStyle name="Normal 3 2 8 4 4" xfId="22730"/>
    <cellStyle name="Normal 3 2 8 4 4 2" xfId="22731"/>
    <cellStyle name="Normal 3 2 8 4 5" xfId="22732"/>
    <cellStyle name="Normal 3 2 8 4_Deal Price Analysis" xfId="22733"/>
    <cellStyle name="Normal 3 2 8 5" xfId="22734"/>
    <cellStyle name="Normal 3 2 8 5 2" xfId="22735"/>
    <cellStyle name="Normal 3 2 8 5 2 2" xfId="22736"/>
    <cellStyle name="Normal 3 2 8 5 3" xfId="22737"/>
    <cellStyle name="Normal 3 2 8 5_Deal Price Analysis" xfId="22738"/>
    <cellStyle name="Normal 3 2 8 6" xfId="22739"/>
    <cellStyle name="Normal 3 2 8 6 2" xfId="22740"/>
    <cellStyle name="Normal 3 2 8 6 2 2" xfId="22741"/>
    <cellStyle name="Normal 3 2 8 6 3" xfId="22742"/>
    <cellStyle name="Normal 3 2 8 6_Deal Price Analysis" xfId="22743"/>
    <cellStyle name="Normal 3 2 8 7" xfId="22744"/>
    <cellStyle name="Normal 3 2 8 7 2" xfId="22745"/>
    <cellStyle name="Normal 3 2 8 8" xfId="22746"/>
    <cellStyle name="Normal 3 2 8_Deal Price Analysis" xfId="22747"/>
    <cellStyle name="Normal 3 2 9" xfId="22748"/>
    <cellStyle name="Normal 3 2 9 2" xfId="22749"/>
    <cellStyle name="Normal 3 2 9 2 2" xfId="22750"/>
    <cellStyle name="Normal 3 2 9 2 2 2" xfId="22751"/>
    <cellStyle name="Normal 3 2 9 2 2 2 2" xfId="22752"/>
    <cellStyle name="Normal 3 2 9 2 2 2 2 2" xfId="22753"/>
    <cellStyle name="Normal 3 2 9 2 2 2 3" xfId="22754"/>
    <cellStyle name="Normal 3 2 9 2 2 2_Deal Price Analysis" xfId="22755"/>
    <cellStyle name="Normal 3 2 9 2 2 3" xfId="22756"/>
    <cellStyle name="Normal 3 2 9 2 2 3 2" xfId="22757"/>
    <cellStyle name="Normal 3 2 9 2 2 3 2 2" xfId="22758"/>
    <cellStyle name="Normal 3 2 9 2 2 3 3" xfId="22759"/>
    <cellStyle name="Normal 3 2 9 2 2 3_Deal Price Analysis" xfId="22760"/>
    <cellStyle name="Normal 3 2 9 2 2 4" xfId="22761"/>
    <cellStyle name="Normal 3 2 9 2 2 4 2" xfId="22762"/>
    <cellStyle name="Normal 3 2 9 2 2 5" xfId="22763"/>
    <cellStyle name="Normal 3 2 9 2 2_Deal Price Analysis" xfId="22764"/>
    <cellStyle name="Normal 3 2 9 2 3" xfId="22765"/>
    <cellStyle name="Normal 3 2 9 2 3 2" xfId="22766"/>
    <cellStyle name="Normal 3 2 9 2 3 2 2" xfId="22767"/>
    <cellStyle name="Normal 3 2 9 2 3 3" xfId="22768"/>
    <cellStyle name="Normal 3 2 9 2 3_Deal Price Analysis" xfId="22769"/>
    <cellStyle name="Normal 3 2 9 2 4" xfId="22770"/>
    <cellStyle name="Normal 3 2 9 2 4 2" xfId="22771"/>
    <cellStyle name="Normal 3 2 9 2 4 2 2" xfId="22772"/>
    <cellStyle name="Normal 3 2 9 2 4 3" xfId="22773"/>
    <cellStyle name="Normal 3 2 9 2 4_Deal Price Analysis" xfId="22774"/>
    <cellStyle name="Normal 3 2 9 2 5" xfId="22775"/>
    <cellStyle name="Normal 3 2 9 2 5 2" xfId="22776"/>
    <cellStyle name="Normal 3 2 9 2 6" xfId="22777"/>
    <cellStyle name="Normal 3 2 9 2_Deal Price Analysis" xfId="22778"/>
    <cellStyle name="Normal 3 2 9 3" xfId="22779"/>
    <cellStyle name="Normal 3 2 9 3 2" xfId="22780"/>
    <cellStyle name="Normal 3 2 9 3 2 2" xfId="22781"/>
    <cellStyle name="Normal 3 2 9 3 2 2 2" xfId="22782"/>
    <cellStyle name="Normal 3 2 9 3 2 2 2 2" xfId="22783"/>
    <cellStyle name="Normal 3 2 9 3 2 2 3" xfId="22784"/>
    <cellStyle name="Normal 3 2 9 3 2 2_Deal Price Analysis" xfId="22785"/>
    <cellStyle name="Normal 3 2 9 3 2 3" xfId="22786"/>
    <cellStyle name="Normal 3 2 9 3 2 3 2" xfId="22787"/>
    <cellStyle name="Normal 3 2 9 3 2 3 2 2" xfId="22788"/>
    <cellStyle name="Normal 3 2 9 3 2 3 3" xfId="22789"/>
    <cellStyle name="Normal 3 2 9 3 2 3_Deal Price Analysis" xfId="22790"/>
    <cellStyle name="Normal 3 2 9 3 2 4" xfId="22791"/>
    <cellStyle name="Normal 3 2 9 3 2 4 2" xfId="22792"/>
    <cellStyle name="Normal 3 2 9 3 2 5" xfId="22793"/>
    <cellStyle name="Normal 3 2 9 3 2_Deal Price Analysis" xfId="22794"/>
    <cellStyle name="Normal 3 2 9 3 3" xfId="22795"/>
    <cellStyle name="Normal 3 2 9 3 3 2" xfId="22796"/>
    <cellStyle name="Normal 3 2 9 3 3 2 2" xfId="22797"/>
    <cellStyle name="Normal 3 2 9 3 3 3" xfId="22798"/>
    <cellStyle name="Normal 3 2 9 3 3_Deal Price Analysis" xfId="22799"/>
    <cellStyle name="Normal 3 2 9 3 4" xfId="22800"/>
    <cellStyle name="Normal 3 2 9 3 4 2" xfId="22801"/>
    <cellStyle name="Normal 3 2 9 3 4 2 2" xfId="22802"/>
    <cellStyle name="Normal 3 2 9 3 4 3" xfId="22803"/>
    <cellStyle name="Normal 3 2 9 3 4_Deal Price Analysis" xfId="22804"/>
    <cellStyle name="Normal 3 2 9 3 5" xfId="22805"/>
    <cellStyle name="Normal 3 2 9 3 5 2" xfId="22806"/>
    <cellStyle name="Normal 3 2 9 3 6" xfId="22807"/>
    <cellStyle name="Normal 3 2 9 3_Deal Price Analysis" xfId="22808"/>
    <cellStyle name="Normal 3 2_Deal Price Analysis" xfId="22809"/>
    <cellStyle name="Normal 3 3" xfId="22810"/>
    <cellStyle name="Normal 3 3 2" xfId="22811"/>
    <cellStyle name="Normal 3 3 3" xfId="22812"/>
    <cellStyle name="Normal 3 3 4" xfId="22813"/>
    <cellStyle name="Normal 3 3 5" xfId="22814"/>
    <cellStyle name="Normal 3 3 6" xfId="22815"/>
    <cellStyle name="Normal 3 3 7" xfId="22816"/>
    <cellStyle name="Normal 3 3 8" xfId="22817"/>
    <cellStyle name="Normal 3 3 9" xfId="22818"/>
    <cellStyle name="Normal 3 3_Deal Price Analysis" xfId="22819"/>
    <cellStyle name="Normal 3 4" xfId="22820"/>
    <cellStyle name="Normal 3 5" xfId="22821"/>
    <cellStyle name="Normal 3 6" xfId="22822"/>
    <cellStyle name="Normal 3 7" xfId="22823"/>
    <cellStyle name="Normal 3 8" xfId="22824"/>
    <cellStyle name="Normal 3 9" xfId="22825"/>
    <cellStyle name="Normal 30" xfId="22826"/>
    <cellStyle name="Normal 31" xfId="22827"/>
    <cellStyle name="Normal 32" xfId="22828"/>
    <cellStyle name="Normal 33" xfId="22829"/>
    <cellStyle name="Normal 34" xfId="22830"/>
    <cellStyle name="Normal 35" xfId="22831"/>
    <cellStyle name="Normal 36" xfId="22832"/>
    <cellStyle name="Normal 37" xfId="22833"/>
    <cellStyle name="Normal 38" xfId="22834"/>
    <cellStyle name="Normal 39" xfId="22835"/>
    <cellStyle name="Normal 4" xfId="22836"/>
    <cellStyle name="Normal 4 10" xfId="22837"/>
    <cellStyle name="Normal 4 10 2" xfId="22838"/>
    <cellStyle name="Normal 4 10 2 2" xfId="22839"/>
    <cellStyle name="Normal 4 10 2 2 2" xfId="22840"/>
    <cellStyle name="Normal 4 10 2 2 2 2" xfId="22841"/>
    <cellStyle name="Normal 4 10 2 2 2 2 2" xfId="22842"/>
    <cellStyle name="Normal 4 10 2 2 2 2 2 2" xfId="22843"/>
    <cellStyle name="Normal 4 10 2 2 2 2 3" xfId="22844"/>
    <cellStyle name="Normal 4 10 2 2 2 2_Deal Price Analysis" xfId="22845"/>
    <cellStyle name="Normal 4 10 2 2 2 3" xfId="22846"/>
    <cellStyle name="Normal 4 10 2 2 2 3 2" xfId="22847"/>
    <cellStyle name="Normal 4 10 2 2 2 3 2 2" xfId="22848"/>
    <cellStyle name="Normal 4 10 2 2 2 3 3" xfId="22849"/>
    <cellStyle name="Normal 4 10 2 2 2 3_Deal Price Analysis" xfId="22850"/>
    <cellStyle name="Normal 4 10 2 2 2 4" xfId="22851"/>
    <cellStyle name="Normal 4 10 2 2 2 4 2" xfId="22852"/>
    <cellStyle name="Normal 4 10 2 2 2 5" xfId="22853"/>
    <cellStyle name="Normal 4 10 2 2 2_Deal Price Analysis" xfId="22854"/>
    <cellStyle name="Normal 4 10 2 2 3" xfId="22855"/>
    <cellStyle name="Normal 4 10 2 2 3 2" xfId="22856"/>
    <cellStyle name="Normal 4 10 2 2 3 2 2" xfId="22857"/>
    <cellStyle name="Normal 4 10 2 2 3 3" xfId="22858"/>
    <cellStyle name="Normal 4 10 2 2 3_Deal Price Analysis" xfId="22859"/>
    <cellStyle name="Normal 4 10 2 2 4" xfId="22860"/>
    <cellStyle name="Normal 4 10 2 2 4 2" xfId="22861"/>
    <cellStyle name="Normal 4 10 2 2 4 2 2" xfId="22862"/>
    <cellStyle name="Normal 4 10 2 2 4 3" xfId="22863"/>
    <cellStyle name="Normal 4 10 2 2 4_Deal Price Analysis" xfId="22864"/>
    <cellStyle name="Normal 4 10 2 2 5" xfId="22865"/>
    <cellStyle name="Normal 4 10 2 2 5 2" xfId="22866"/>
    <cellStyle name="Normal 4 10 2 2 6" xfId="22867"/>
    <cellStyle name="Normal 4 10 2 2_Deal Price Analysis" xfId="22868"/>
    <cellStyle name="Normal 4 10 2 3" xfId="22869"/>
    <cellStyle name="Normal 4 10 2 3 2" xfId="22870"/>
    <cellStyle name="Normal 4 10 2 3 2 2" xfId="22871"/>
    <cellStyle name="Normal 4 10 2 3 2 2 2" xfId="22872"/>
    <cellStyle name="Normal 4 10 2 3 2 2 2 2" xfId="22873"/>
    <cellStyle name="Normal 4 10 2 3 2 2 3" xfId="22874"/>
    <cellStyle name="Normal 4 10 2 3 2 2_Deal Price Analysis" xfId="22875"/>
    <cellStyle name="Normal 4 10 2 3 2 3" xfId="22876"/>
    <cellStyle name="Normal 4 10 2 3 2 3 2" xfId="22877"/>
    <cellStyle name="Normal 4 10 2 3 2 3 2 2" xfId="22878"/>
    <cellStyle name="Normal 4 10 2 3 2 3 3" xfId="22879"/>
    <cellStyle name="Normal 4 10 2 3 2 3_Deal Price Analysis" xfId="22880"/>
    <cellStyle name="Normal 4 10 2 3 2 4" xfId="22881"/>
    <cellStyle name="Normal 4 10 2 3 2 4 2" xfId="22882"/>
    <cellStyle name="Normal 4 10 2 3 2 5" xfId="22883"/>
    <cellStyle name="Normal 4 10 2 3 2_Deal Price Analysis" xfId="22884"/>
    <cellStyle name="Normal 4 10 2 3 3" xfId="22885"/>
    <cellStyle name="Normal 4 10 2 3 3 2" xfId="22886"/>
    <cellStyle name="Normal 4 10 2 3 3 2 2" xfId="22887"/>
    <cellStyle name="Normal 4 10 2 3 3 3" xfId="22888"/>
    <cellStyle name="Normal 4 10 2 3 3_Deal Price Analysis" xfId="22889"/>
    <cellStyle name="Normal 4 10 2 3 4" xfId="22890"/>
    <cellStyle name="Normal 4 10 2 3 4 2" xfId="22891"/>
    <cellStyle name="Normal 4 10 2 3 4 2 2" xfId="22892"/>
    <cellStyle name="Normal 4 10 2 3 4 3" xfId="22893"/>
    <cellStyle name="Normal 4 10 2 3 4_Deal Price Analysis" xfId="22894"/>
    <cellStyle name="Normal 4 10 2 3 5" xfId="22895"/>
    <cellStyle name="Normal 4 10 2 3 5 2" xfId="22896"/>
    <cellStyle name="Normal 4 10 2 3 6" xfId="22897"/>
    <cellStyle name="Normal 4 10 2 3_Deal Price Analysis" xfId="22898"/>
    <cellStyle name="Normal 4 10 2 4" xfId="22899"/>
    <cellStyle name="Normal 4 10 2 4 2" xfId="22900"/>
    <cellStyle name="Normal 4 10 2 4 2 2" xfId="22901"/>
    <cellStyle name="Normal 4 10 2 4 2 2 2" xfId="22902"/>
    <cellStyle name="Normal 4 10 2 4 2 3" xfId="22903"/>
    <cellStyle name="Normal 4 10 2 4 2_Deal Price Analysis" xfId="22904"/>
    <cellStyle name="Normal 4 10 2 4 3" xfId="22905"/>
    <cellStyle name="Normal 4 10 2 4 3 2" xfId="22906"/>
    <cellStyle name="Normal 4 10 2 4 3 2 2" xfId="22907"/>
    <cellStyle name="Normal 4 10 2 4 3 3" xfId="22908"/>
    <cellStyle name="Normal 4 10 2 4 3_Deal Price Analysis" xfId="22909"/>
    <cellStyle name="Normal 4 10 2 4 4" xfId="22910"/>
    <cellStyle name="Normal 4 10 2 4 4 2" xfId="22911"/>
    <cellStyle name="Normal 4 10 2 4 5" xfId="22912"/>
    <cellStyle name="Normal 4 10 2 4_Deal Price Analysis" xfId="22913"/>
    <cellStyle name="Normal 4 10 2 5" xfId="22914"/>
    <cellStyle name="Normal 4 10 2 5 2" xfId="22915"/>
    <cellStyle name="Normal 4 10 2 5 2 2" xfId="22916"/>
    <cellStyle name="Normal 4 10 2 5 3" xfId="22917"/>
    <cellStyle name="Normal 4 10 2 5_Deal Price Analysis" xfId="22918"/>
    <cellStyle name="Normal 4 10 2 6" xfId="22919"/>
    <cellStyle name="Normal 4 10 2 6 2" xfId="22920"/>
    <cellStyle name="Normal 4 10 2 6 2 2" xfId="22921"/>
    <cellStyle name="Normal 4 10 2 6 3" xfId="22922"/>
    <cellStyle name="Normal 4 10 2 6_Deal Price Analysis" xfId="22923"/>
    <cellStyle name="Normal 4 10 2 7" xfId="22924"/>
    <cellStyle name="Normal 4 10 2 7 2" xfId="22925"/>
    <cellStyle name="Normal 4 10 2 8" xfId="22926"/>
    <cellStyle name="Normal 4 10 2_Deal Price Analysis" xfId="22927"/>
    <cellStyle name="Normal 4 10 3" xfId="22928"/>
    <cellStyle name="Normal 4 10 3 2" xfId="22929"/>
    <cellStyle name="Normal 4 10 3 2 2" xfId="22930"/>
    <cellStyle name="Normal 4 10 3 2 2 2" xfId="22931"/>
    <cellStyle name="Normal 4 10 3 2 2 2 2" xfId="22932"/>
    <cellStyle name="Normal 4 10 3 2 2 3" xfId="22933"/>
    <cellStyle name="Normal 4 10 3 2 2_Deal Price Analysis" xfId="22934"/>
    <cellStyle name="Normal 4 10 3 2 3" xfId="22935"/>
    <cellStyle name="Normal 4 10 3 2 3 2" xfId="22936"/>
    <cellStyle name="Normal 4 10 3 2 3 2 2" xfId="22937"/>
    <cellStyle name="Normal 4 10 3 2 3 3" xfId="22938"/>
    <cellStyle name="Normal 4 10 3 2 3_Deal Price Analysis" xfId="22939"/>
    <cellStyle name="Normal 4 10 3 2 4" xfId="22940"/>
    <cellStyle name="Normal 4 10 3 2 4 2" xfId="22941"/>
    <cellStyle name="Normal 4 10 3 2 5" xfId="22942"/>
    <cellStyle name="Normal 4 10 3 2_Deal Price Analysis" xfId="22943"/>
    <cellStyle name="Normal 4 10 3 3" xfId="22944"/>
    <cellStyle name="Normal 4 10 3 3 2" xfId="22945"/>
    <cellStyle name="Normal 4 10 3 3 2 2" xfId="22946"/>
    <cellStyle name="Normal 4 10 3 3 3" xfId="22947"/>
    <cellStyle name="Normal 4 10 3 3_Deal Price Analysis" xfId="22948"/>
    <cellStyle name="Normal 4 10 3 4" xfId="22949"/>
    <cellStyle name="Normal 4 10 3 4 2" xfId="22950"/>
    <cellStyle name="Normal 4 10 3 4 2 2" xfId="22951"/>
    <cellStyle name="Normal 4 10 3 4 3" xfId="22952"/>
    <cellStyle name="Normal 4 10 3 4_Deal Price Analysis" xfId="22953"/>
    <cellStyle name="Normal 4 10 3 5" xfId="22954"/>
    <cellStyle name="Normal 4 10 3 5 2" xfId="22955"/>
    <cellStyle name="Normal 4 10 3 6" xfId="22956"/>
    <cellStyle name="Normal 4 10 3_Deal Price Analysis" xfId="22957"/>
    <cellStyle name="Normal 4 10 4" xfId="22958"/>
    <cellStyle name="Normal 4 10 4 2" xfId="22959"/>
    <cellStyle name="Normal 4 10 4 2 2" xfId="22960"/>
    <cellStyle name="Normal 4 10 4 2 2 2" xfId="22961"/>
    <cellStyle name="Normal 4 10 4 2 2 2 2" xfId="22962"/>
    <cellStyle name="Normal 4 10 4 2 2 3" xfId="22963"/>
    <cellStyle name="Normal 4 10 4 2 2_Deal Price Analysis" xfId="22964"/>
    <cellStyle name="Normal 4 10 4 2 3" xfId="22965"/>
    <cellStyle name="Normal 4 10 4 2 3 2" xfId="22966"/>
    <cellStyle name="Normal 4 10 4 2 3 2 2" xfId="22967"/>
    <cellStyle name="Normal 4 10 4 2 3 3" xfId="22968"/>
    <cellStyle name="Normal 4 10 4 2 3_Deal Price Analysis" xfId="22969"/>
    <cellStyle name="Normal 4 10 4 2 4" xfId="22970"/>
    <cellStyle name="Normal 4 10 4 2 4 2" xfId="22971"/>
    <cellStyle name="Normal 4 10 4 2 5" xfId="22972"/>
    <cellStyle name="Normal 4 10 4 2_Deal Price Analysis" xfId="22973"/>
    <cellStyle name="Normal 4 10 4 3" xfId="22974"/>
    <cellStyle name="Normal 4 10 4 3 2" xfId="22975"/>
    <cellStyle name="Normal 4 10 4 3 2 2" xfId="22976"/>
    <cellStyle name="Normal 4 10 4 3 3" xfId="22977"/>
    <cellStyle name="Normal 4 10 4 3_Deal Price Analysis" xfId="22978"/>
    <cellStyle name="Normal 4 10 4 4" xfId="22979"/>
    <cellStyle name="Normal 4 10 4 4 2" xfId="22980"/>
    <cellStyle name="Normal 4 10 4 4 2 2" xfId="22981"/>
    <cellStyle name="Normal 4 10 4 4 3" xfId="22982"/>
    <cellStyle name="Normal 4 10 4 4_Deal Price Analysis" xfId="22983"/>
    <cellStyle name="Normal 4 10 4 5" xfId="22984"/>
    <cellStyle name="Normal 4 10 4 5 2" xfId="22985"/>
    <cellStyle name="Normal 4 10 4 6" xfId="22986"/>
    <cellStyle name="Normal 4 10 4_Deal Price Analysis" xfId="22987"/>
    <cellStyle name="Normal 4 10 5" xfId="22988"/>
    <cellStyle name="Normal 4 10 5 2" xfId="22989"/>
    <cellStyle name="Normal 4 10 5 2 2" xfId="22990"/>
    <cellStyle name="Normal 4 10 5 2 2 2" xfId="22991"/>
    <cellStyle name="Normal 4 10 5 2 3" xfId="22992"/>
    <cellStyle name="Normal 4 10 5 2_Deal Price Analysis" xfId="22993"/>
    <cellStyle name="Normal 4 10 5 3" xfId="22994"/>
    <cellStyle name="Normal 4 10 5 3 2" xfId="22995"/>
    <cellStyle name="Normal 4 10 5 3 2 2" xfId="22996"/>
    <cellStyle name="Normal 4 10 5 3 3" xfId="22997"/>
    <cellStyle name="Normal 4 10 5 3_Deal Price Analysis" xfId="22998"/>
    <cellStyle name="Normal 4 10 5 4" xfId="22999"/>
    <cellStyle name="Normal 4 10 5 4 2" xfId="23000"/>
    <cellStyle name="Normal 4 10 5 5" xfId="23001"/>
    <cellStyle name="Normal 4 10 5_Deal Price Analysis" xfId="23002"/>
    <cellStyle name="Normal 4 10 6" xfId="23003"/>
    <cellStyle name="Normal 4 10 6 2" xfId="23004"/>
    <cellStyle name="Normal 4 10 6 2 2" xfId="23005"/>
    <cellStyle name="Normal 4 10 6 3" xfId="23006"/>
    <cellStyle name="Normal 4 10 6_Deal Price Analysis" xfId="23007"/>
    <cellStyle name="Normal 4 10 7" xfId="23008"/>
    <cellStyle name="Normal 4 10 7 2" xfId="23009"/>
    <cellStyle name="Normal 4 10 7 2 2" xfId="23010"/>
    <cellStyle name="Normal 4 10 7 3" xfId="23011"/>
    <cellStyle name="Normal 4 10 7_Deal Price Analysis" xfId="23012"/>
    <cellStyle name="Normal 4 10 8" xfId="23013"/>
    <cellStyle name="Normal 4 10 8 2" xfId="23014"/>
    <cellStyle name="Normal 4 10 9" xfId="23015"/>
    <cellStyle name="Normal 4 10_Deal Price Analysis" xfId="23016"/>
    <cellStyle name="Normal 4 11" xfId="23017"/>
    <cellStyle name="Normal 4 11 2" xfId="23018"/>
    <cellStyle name="Normal 4 11 2 2" xfId="23019"/>
    <cellStyle name="Normal 4 11 2 2 2" xfId="23020"/>
    <cellStyle name="Normal 4 11 2 2 2 2" xfId="23021"/>
    <cellStyle name="Normal 4 11 2 2 2 2 2" xfId="23022"/>
    <cellStyle name="Normal 4 11 2 2 2 2 2 2" xfId="23023"/>
    <cellStyle name="Normal 4 11 2 2 2 2 3" xfId="23024"/>
    <cellStyle name="Normal 4 11 2 2 2 2_Deal Price Analysis" xfId="23025"/>
    <cellStyle name="Normal 4 11 2 2 2 3" xfId="23026"/>
    <cellStyle name="Normal 4 11 2 2 2 3 2" xfId="23027"/>
    <cellStyle name="Normal 4 11 2 2 2 3 2 2" xfId="23028"/>
    <cellStyle name="Normal 4 11 2 2 2 3 3" xfId="23029"/>
    <cellStyle name="Normal 4 11 2 2 2 3_Deal Price Analysis" xfId="23030"/>
    <cellStyle name="Normal 4 11 2 2 2 4" xfId="23031"/>
    <cellStyle name="Normal 4 11 2 2 2 4 2" xfId="23032"/>
    <cellStyle name="Normal 4 11 2 2 2 5" xfId="23033"/>
    <cellStyle name="Normal 4 11 2 2 2_Deal Price Analysis" xfId="23034"/>
    <cellStyle name="Normal 4 11 2 2 3" xfId="23035"/>
    <cellStyle name="Normal 4 11 2 2 3 2" xfId="23036"/>
    <cellStyle name="Normal 4 11 2 2 3 2 2" xfId="23037"/>
    <cellStyle name="Normal 4 11 2 2 3 3" xfId="23038"/>
    <cellStyle name="Normal 4 11 2 2 3_Deal Price Analysis" xfId="23039"/>
    <cellStyle name="Normal 4 11 2 2 4" xfId="23040"/>
    <cellStyle name="Normal 4 11 2 2 4 2" xfId="23041"/>
    <cellStyle name="Normal 4 11 2 2 4 2 2" xfId="23042"/>
    <cellStyle name="Normal 4 11 2 2 4 3" xfId="23043"/>
    <cellStyle name="Normal 4 11 2 2 4_Deal Price Analysis" xfId="23044"/>
    <cellStyle name="Normal 4 11 2 2 5" xfId="23045"/>
    <cellStyle name="Normal 4 11 2 2 5 2" xfId="23046"/>
    <cellStyle name="Normal 4 11 2 2 6" xfId="23047"/>
    <cellStyle name="Normal 4 11 2 2_Deal Price Analysis" xfId="23048"/>
    <cellStyle name="Normal 4 11 2 3" xfId="23049"/>
    <cellStyle name="Normal 4 11 2 3 2" xfId="23050"/>
    <cellStyle name="Normal 4 11 2 3 2 2" xfId="23051"/>
    <cellStyle name="Normal 4 11 2 3 2 2 2" xfId="23052"/>
    <cellStyle name="Normal 4 11 2 3 2 2 2 2" xfId="23053"/>
    <cellStyle name="Normal 4 11 2 3 2 2 3" xfId="23054"/>
    <cellStyle name="Normal 4 11 2 3 2 2_Deal Price Analysis" xfId="23055"/>
    <cellStyle name="Normal 4 11 2 3 2 3" xfId="23056"/>
    <cellStyle name="Normal 4 11 2 3 2 3 2" xfId="23057"/>
    <cellStyle name="Normal 4 11 2 3 2 3 2 2" xfId="23058"/>
    <cellStyle name="Normal 4 11 2 3 2 3 3" xfId="23059"/>
    <cellStyle name="Normal 4 11 2 3 2 3_Deal Price Analysis" xfId="23060"/>
    <cellStyle name="Normal 4 11 2 3 2 4" xfId="23061"/>
    <cellStyle name="Normal 4 11 2 3 2 4 2" xfId="23062"/>
    <cellStyle name="Normal 4 11 2 3 2 5" xfId="23063"/>
    <cellStyle name="Normal 4 11 2 3 2_Deal Price Analysis" xfId="23064"/>
    <cellStyle name="Normal 4 11 2 3 3" xfId="23065"/>
    <cellStyle name="Normal 4 11 2 3 3 2" xfId="23066"/>
    <cellStyle name="Normal 4 11 2 3 3 2 2" xfId="23067"/>
    <cellStyle name="Normal 4 11 2 3 3 3" xfId="23068"/>
    <cellStyle name="Normal 4 11 2 3 3_Deal Price Analysis" xfId="23069"/>
    <cellStyle name="Normal 4 11 2 3 4" xfId="23070"/>
    <cellStyle name="Normal 4 11 2 3 4 2" xfId="23071"/>
    <cellStyle name="Normal 4 11 2 3 4 2 2" xfId="23072"/>
    <cellStyle name="Normal 4 11 2 3 4 3" xfId="23073"/>
    <cellStyle name="Normal 4 11 2 3 4_Deal Price Analysis" xfId="23074"/>
    <cellStyle name="Normal 4 11 2 3 5" xfId="23075"/>
    <cellStyle name="Normal 4 11 2 3 5 2" xfId="23076"/>
    <cellStyle name="Normal 4 11 2 3 6" xfId="23077"/>
    <cellStyle name="Normal 4 11 2 3_Deal Price Analysis" xfId="23078"/>
    <cellStyle name="Normal 4 11 2 4" xfId="23079"/>
    <cellStyle name="Normal 4 11 2 4 2" xfId="23080"/>
    <cellStyle name="Normal 4 11 2 4 2 2" xfId="23081"/>
    <cellStyle name="Normal 4 11 2 4 2 2 2" xfId="23082"/>
    <cellStyle name="Normal 4 11 2 4 2 3" xfId="23083"/>
    <cellStyle name="Normal 4 11 2 4 2_Deal Price Analysis" xfId="23084"/>
    <cellStyle name="Normal 4 11 2 4 3" xfId="23085"/>
    <cellStyle name="Normal 4 11 2 4 3 2" xfId="23086"/>
    <cellStyle name="Normal 4 11 2 4 3 2 2" xfId="23087"/>
    <cellStyle name="Normal 4 11 2 4 3 3" xfId="23088"/>
    <cellStyle name="Normal 4 11 2 4 3_Deal Price Analysis" xfId="23089"/>
    <cellStyle name="Normal 4 11 2 4 4" xfId="23090"/>
    <cellStyle name="Normal 4 11 2 4 4 2" xfId="23091"/>
    <cellStyle name="Normal 4 11 2 4 5" xfId="23092"/>
    <cellStyle name="Normal 4 11 2 4_Deal Price Analysis" xfId="23093"/>
    <cellStyle name="Normal 4 11 2 5" xfId="23094"/>
    <cellStyle name="Normal 4 11 2 5 2" xfId="23095"/>
    <cellStyle name="Normal 4 11 2 5 2 2" xfId="23096"/>
    <cellStyle name="Normal 4 11 2 5 3" xfId="23097"/>
    <cellStyle name="Normal 4 11 2 5_Deal Price Analysis" xfId="23098"/>
    <cellStyle name="Normal 4 11 2 6" xfId="23099"/>
    <cellStyle name="Normal 4 11 2 6 2" xfId="23100"/>
    <cellStyle name="Normal 4 11 2 6 2 2" xfId="23101"/>
    <cellStyle name="Normal 4 11 2 6 3" xfId="23102"/>
    <cellStyle name="Normal 4 11 2 6_Deal Price Analysis" xfId="23103"/>
    <cellStyle name="Normal 4 11 2 7" xfId="23104"/>
    <cellStyle name="Normal 4 11 2 7 2" xfId="23105"/>
    <cellStyle name="Normal 4 11 2 8" xfId="23106"/>
    <cellStyle name="Normal 4 11 2_Deal Price Analysis" xfId="23107"/>
    <cellStyle name="Normal 4 11 3" xfId="23108"/>
    <cellStyle name="Normal 4 11 3 2" xfId="23109"/>
    <cellStyle name="Normal 4 11 3 2 2" xfId="23110"/>
    <cellStyle name="Normal 4 11 3 2 2 2" xfId="23111"/>
    <cellStyle name="Normal 4 11 3 2 2 2 2" xfId="23112"/>
    <cellStyle name="Normal 4 11 3 2 2 3" xfId="23113"/>
    <cellStyle name="Normal 4 11 3 2 2_Deal Price Analysis" xfId="23114"/>
    <cellStyle name="Normal 4 11 3 2 3" xfId="23115"/>
    <cellStyle name="Normal 4 11 3 2 3 2" xfId="23116"/>
    <cellStyle name="Normal 4 11 3 2 3 2 2" xfId="23117"/>
    <cellStyle name="Normal 4 11 3 2 3 3" xfId="23118"/>
    <cellStyle name="Normal 4 11 3 2 3_Deal Price Analysis" xfId="23119"/>
    <cellStyle name="Normal 4 11 3 2 4" xfId="23120"/>
    <cellStyle name="Normal 4 11 3 2 4 2" xfId="23121"/>
    <cellStyle name="Normal 4 11 3 2 5" xfId="23122"/>
    <cellStyle name="Normal 4 11 3 2_Deal Price Analysis" xfId="23123"/>
    <cellStyle name="Normal 4 11 3 3" xfId="23124"/>
    <cellStyle name="Normal 4 11 3 3 2" xfId="23125"/>
    <cellStyle name="Normal 4 11 3 3 2 2" xfId="23126"/>
    <cellStyle name="Normal 4 11 3 3 3" xfId="23127"/>
    <cellStyle name="Normal 4 11 3 3_Deal Price Analysis" xfId="23128"/>
    <cellStyle name="Normal 4 11 3 4" xfId="23129"/>
    <cellStyle name="Normal 4 11 3 4 2" xfId="23130"/>
    <cellStyle name="Normal 4 11 3 4 2 2" xfId="23131"/>
    <cellStyle name="Normal 4 11 3 4 3" xfId="23132"/>
    <cellStyle name="Normal 4 11 3 4_Deal Price Analysis" xfId="23133"/>
    <cellStyle name="Normal 4 11 3 5" xfId="23134"/>
    <cellStyle name="Normal 4 11 3 5 2" xfId="23135"/>
    <cellStyle name="Normal 4 11 3 6" xfId="23136"/>
    <cellStyle name="Normal 4 11 3_Deal Price Analysis" xfId="23137"/>
    <cellStyle name="Normal 4 11 4" xfId="23138"/>
    <cellStyle name="Normal 4 11 4 2" xfId="23139"/>
    <cellStyle name="Normal 4 11 4 2 2" xfId="23140"/>
    <cellStyle name="Normal 4 11 4 2 2 2" xfId="23141"/>
    <cellStyle name="Normal 4 11 4 2 2 2 2" xfId="23142"/>
    <cellStyle name="Normal 4 11 4 2 2 3" xfId="23143"/>
    <cellStyle name="Normal 4 11 4 2 2_Deal Price Analysis" xfId="23144"/>
    <cellStyle name="Normal 4 11 4 2 3" xfId="23145"/>
    <cellStyle name="Normal 4 11 4 2 3 2" xfId="23146"/>
    <cellStyle name="Normal 4 11 4 2 3 2 2" xfId="23147"/>
    <cellStyle name="Normal 4 11 4 2 3 3" xfId="23148"/>
    <cellStyle name="Normal 4 11 4 2 3_Deal Price Analysis" xfId="23149"/>
    <cellStyle name="Normal 4 11 4 2 4" xfId="23150"/>
    <cellStyle name="Normal 4 11 4 2 4 2" xfId="23151"/>
    <cellStyle name="Normal 4 11 4 2 5" xfId="23152"/>
    <cellStyle name="Normal 4 11 4 2_Deal Price Analysis" xfId="23153"/>
    <cellStyle name="Normal 4 11 4 3" xfId="23154"/>
    <cellStyle name="Normal 4 11 4 3 2" xfId="23155"/>
    <cellStyle name="Normal 4 11 4 3 2 2" xfId="23156"/>
    <cellStyle name="Normal 4 11 4 3 3" xfId="23157"/>
    <cellStyle name="Normal 4 11 4 3_Deal Price Analysis" xfId="23158"/>
    <cellStyle name="Normal 4 11 4 4" xfId="23159"/>
    <cellStyle name="Normal 4 11 4 4 2" xfId="23160"/>
    <cellStyle name="Normal 4 11 4 4 2 2" xfId="23161"/>
    <cellStyle name="Normal 4 11 4 4 3" xfId="23162"/>
    <cellStyle name="Normal 4 11 4 4_Deal Price Analysis" xfId="23163"/>
    <cellStyle name="Normal 4 11 4 5" xfId="23164"/>
    <cellStyle name="Normal 4 11 4 5 2" xfId="23165"/>
    <cellStyle name="Normal 4 11 4 6" xfId="23166"/>
    <cellStyle name="Normal 4 11 4_Deal Price Analysis" xfId="23167"/>
    <cellStyle name="Normal 4 11 5" xfId="23168"/>
    <cellStyle name="Normal 4 11 5 2" xfId="23169"/>
    <cellStyle name="Normal 4 11 5 2 2" xfId="23170"/>
    <cellStyle name="Normal 4 11 5 2 2 2" xfId="23171"/>
    <cellStyle name="Normal 4 11 5 2 3" xfId="23172"/>
    <cellStyle name="Normal 4 11 5 2_Deal Price Analysis" xfId="23173"/>
    <cellStyle name="Normal 4 11 5 3" xfId="23174"/>
    <cellStyle name="Normal 4 11 5 3 2" xfId="23175"/>
    <cellStyle name="Normal 4 11 5 3 2 2" xfId="23176"/>
    <cellStyle name="Normal 4 11 5 3 3" xfId="23177"/>
    <cellStyle name="Normal 4 11 5 3_Deal Price Analysis" xfId="23178"/>
    <cellStyle name="Normal 4 11 5 4" xfId="23179"/>
    <cellStyle name="Normal 4 11 5 4 2" xfId="23180"/>
    <cellStyle name="Normal 4 11 5 5" xfId="23181"/>
    <cellStyle name="Normal 4 11 5_Deal Price Analysis" xfId="23182"/>
    <cellStyle name="Normal 4 11 6" xfId="23183"/>
    <cellStyle name="Normal 4 11 6 2" xfId="23184"/>
    <cellStyle name="Normal 4 11 6 2 2" xfId="23185"/>
    <cellStyle name="Normal 4 11 6 3" xfId="23186"/>
    <cellStyle name="Normal 4 11 6_Deal Price Analysis" xfId="23187"/>
    <cellStyle name="Normal 4 11 7" xfId="23188"/>
    <cellStyle name="Normal 4 11 7 2" xfId="23189"/>
    <cellStyle name="Normal 4 11 7 2 2" xfId="23190"/>
    <cellStyle name="Normal 4 11 7 3" xfId="23191"/>
    <cellStyle name="Normal 4 11 7_Deal Price Analysis" xfId="23192"/>
    <cellStyle name="Normal 4 11 8" xfId="23193"/>
    <cellStyle name="Normal 4 11 8 2" xfId="23194"/>
    <cellStyle name="Normal 4 11 9" xfId="23195"/>
    <cellStyle name="Normal 4 11_Deal Price Analysis" xfId="23196"/>
    <cellStyle name="Normal 4 12" xfId="23197"/>
    <cellStyle name="Normal 4 12 2" xfId="23198"/>
    <cellStyle name="Normal 4 12 2 2" xfId="23199"/>
    <cellStyle name="Normal 4 12 2 2 2" xfId="23200"/>
    <cellStyle name="Normal 4 12 2 2 2 2" xfId="23201"/>
    <cellStyle name="Normal 4 12 2 2 2 2 2" xfId="23202"/>
    <cellStyle name="Normal 4 12 2 2 2 2 2 2" xfId="23203"/>
    <cellStyle name="Normal 4 12 2 2 2 2 3" xfId="23204"/>
    <cellStyle name="Normal 4 12 2 2 2 2_Deal Price Analysis" xfId="23205"/>
    <cellStyle name="Normal 4 12 2 2 2 3" xfId="23206"/>
    <cellStyle name="Normal 4 12 2 2 2 3 2" xfId="23207"/>
    <cellStyle name="Normal 4 12 2 2 2 3 2 2" xfId="23208"/>
    <cellStyle name="Normal 4 12 2 2 2 3 3" xfId="23209"/>
    <cellStyle name="Normal 4 12 2 2 2 3_Deal Price Analysis" xfId="23210"/>
    <cellStyle name="Normal 4 12 2 2 2 4" xfId="23211"/>
    <cellStyle name="Normal 4 12 2 2 2 4 2" xfId="23212"/>
    <cellStyle name="Normal 4 12 2 2 2 5" xfId="23213"/>
    <cellStyle name="Normal 4 12 2 2 2_Deal Price Analysis" xfId="23214"/>
    <cellStyle name="Normal 4 12 2 2 3" xfId="23215"/>
    <cellStyle name="Normal 4 12 2 2 3 2" xfId="23216"/>
    <cellStyle name="Normal 4 12 2 2 3 2 2" xfId="23217"/>
    <cellStyle name="Normal 4 12 2 2 3 3" xfId="23218"/>
    <cellStyle name="Normal 4 12 2 2 3_Deal Price Analysis" xfId="23219"/>
    <cellStyle name="Normal 4 12 2 2 4" xfId="23220"/>
    <cellStyle name="Normal 4 12 2 2 4 2" xfId="23221"/>
    <cellStyle name="Normal 4 12 2 2 4 2 2" xfId="23222"/>
    <cellStyle name="Normal 4 12 2 2 4 3" xfId="23223"/>
    <cellStyle name="Normal 4 12 2 2 4_Deal Price Analysis" xfId="23224"/>
    <cellStyle name="Normal 4 12 2 2 5" xfId="23225"/>
    <cellStyle name="Normal 4 12 2 2 5 2" xfId="23226"/>
    <cellStyle name="Normal 4 12 2 2 6" xfId="23227"/>
    <cellStyle name="Normal 4 12 2 2_Deal Price Analysis" xfId="23228"/>
    <cellStyle name="Normal 4 12 2 3" xfId="23229"/>
    <cellStyle name="Normal 4 12 2 3 2" xfId="23230"/>
    <cellStyle name="Normal 4 12 2 3 2 2" xfId="23231"/>
    <cellStyle name="Normal 4 12 2 3 2 2 2" xfId="23232"/>
    <cellStyle name="Normal 4 12 2 3 2 2 2 2" xfId="23233"/>
    <cellStyle name="Normal 4 12 2 3 2 2 3" xfId="23234"/>
    <cellStyle name="Normal 4 12 2 3 2 2_Deal Price Analysis" xfId="23235"/>
    <cellStyle name="Normal 4 12 2 3 2 3" xfId="23236"/>
    <cellStyle name="Normal 4 12 2 3 2 3 2" xfId="23237"/>
    <cellStyle name="Normal 4 12 2 3 2 3 2 2" xfId="23238"/>
    <cellStyle name="Normal 4 12 2 3 2 3 3" xfId="23239"/>
    <cellStyle name="Normal 4 12 2 3 2 3_Deal Price Analysis" xfId="23240"/>
    <cellStyle name="Normal 4 12 2 3 2 4" xfId="23241"/>
    <cellStyle name="Normal 4 12 2 3 2 4 2" xfId="23242"/>
    <cellStyle name="Normal 4 12 2 3 2 5" xfId="23243"/>
    <cellStyle name="Normal 4 12 2 3 2_Deal Price Analysis" xfId="23244"/>
    <cellStyle name="Normal 4 12 2 3 3" xfId="23245"/>
    <cellStyle name="Normal 4 12 2 3 3 2" xfId="23246"/>
    <cellStyle name="Normal 4 12 2 3 3 2 2" xfId="23247"/>
    <cellStyle name="Normal 4 12 2 3 3 3" xfId="23248"/>
    <cellStyle name="Normal 4 12 2 3 3_Deal Price Analysis" xfId="23249"/>
    <cellStyle name="Normal 4 12 2 3 4" xfId="23250"/>
    <cellStyle name="Normal 4 12 2 3 4 2" xfId="23251"/>
    <cellStyle name="Normal 4 12 2 3 4 2 2" xfId="23252"/>
    <cellStyle name="Normal 4 12 2 3 4 3" xfId="23253"/>
    <cellStyle name="Normal 4 12 2 3 4_Deal Price Analysis" xfId="23254"/>
    <cellStyle name="Normal 4 12 2 3 5" xfId="23255"/>
    <cellStyle name="Normal 4 12 2 3 5 2" xfId="23256"/>
    <cellStyle name="Normal 4 12 2 3 6" xfId="23257"/>
    <cellStyle name="Normal 4 12 2 3_Deal Price Analysis" xfId="23258"/>
    <cellStyle name="Normal 4 12 2 4" xfId="23259"/>
    <cellStyle name="Normal 4 12 2 4 2" xfId="23260"/>
    <cellStyle name="Normal 4 12 2 4 2 2" xfId="23261"/>
    <cellStyle name="Normal 4 12 2 4 2 2 2" xfId="23262"/>
    <cellStyle name="Normal 4 12 2 4 2 3" xfId="23263"/>
    <cellStyle name="Normal 4 12 2 4 2_Deal Price Analysis" xfId="23264"/>
    <cellStyle name="Normal 4 12 2 4 3" xfId="23265"/>
    <cellStyle name="Normal 4 12 2 4 3 2" xfId="23266"/>
    <cellStyle name="Normal 4 12 2 4 3 2 2" xfId="23267"/>
    <cellStyle name="Normal 4 12 2 4 3 3" xfId="23268"/>
    <cellStyle name="Normal 4 12 2 4 3_Deal Price Analysis" xfId="23269"/>
    <cellStyle name="Normal 4 12 2 4 4" xfId="23270"/>
    <cellStyle name="Normal 4 12 2 4 4 2" xfId="23271"/>
    <cellStyle name="Normal 4 12 2 4 5" xfId="23272"/>
    <cellStyle name="Normal 4 12 2 4_Deal Price Analysis" xfId="23273"/>
    <cellStyle name="Normal 4 12 2 5" xfId="23274"/>
    <cellStyle name="Normal 4 12 2 5 2" xfId="23275"/>
    <cellStyle name="Normal 4 12 2 5 2 2" xfId="23276"/>
    <cellStyle name="Normal 4 12 2 5 3" xfId="23277"/>
    <cellStyle name="Normal 4 12 2 5_Deal Price Analysis" xfId="23278"/>
    <cellStyle name="Normal 4 12 2 6" xfId="23279"/>
    <cellStyle name="Normal 4 12 2 6 2" xfId="23280"/>
    <cellStyle name="Normal 4 12 2 6 2 2" xfId="23281"/>
    <cellStyle name="Normal 4 12 2 6 3" xfId="23282"/>
    <cellStyle name="Normal 4 12 2 6_Deal Price Analysis" xfId="23283"/>
    <cellStyle name="Normal 4 12 2 7" xfId="23284"/>
    <cellStyle name="Normal 4 12 2 7 2" xfId="23285"/>
    <cellStyle name="Normal 4 12 2 8" xfId="23286"/>
    <cellStyle name="Normal 4 12 2_Deal Price Analysis" xfId="23287"/>
    <cellStyle name="Normal 4 12 3" xfId="23288"/>
    <cellStyle name="Normal 4 12 3 2" xfId="23289"/>
    <cellStyle name="Normal 4 12 3 2 2" xfId="23290"/>
    <cellStyle name="Normal 4 12 3 2 2 2" xfId="23291"/>
    <cellStyle name="Normal 4 12 3 2 2 2 2" xfId="23292"/>
    <cellStyle name="Normal 4 12 3 2 2 3" xfId="23293"/>
    <cellStyle name="Normal 4 12 3 2 2_Deal Price Analysis" xfId="23294"/>
    <cellStyle name="Normal 4 12 3 2 3" xfId="23295"/>
    <cellStyle name="Normal 4 12 3 2 3 2" xfId="23296"/>
    <cellStyle name="Normal 4 12 3 2 3 2 2" xfId="23297"/>
    <cellStyle name="Normal 4 12 3 2 3 3" xfId="23298"/>
    <cellStyle name="Normal 4 12 3 2 3_Deal Price Analysis" xfId="23299"/>
    <cellStyle name="Normal 4 12 3 2 4" xfId="23300"/>
    <cellStyle name="Normal 4 12 3 2 4 2" xfId="23301"/>
    <cellStyle name="Normal 4 12 3 2 5" xfId="23302"/>
    <cellStyle name="Normal 4 12 3 2_Deal Price Analysis" xfId="23303"/>
    <cellStyle name="Normal 4 12 3 3" xfId="23304"/>
    <cellStyle name="Normal 4 12 3 3 2" xfId="23305"/>
    <cellStyle name="Normal 4 12 3 3 2 2" xfId="23306"/>
    <cellStyle name="Normal 4 12 3 3 3" xfId="23307"/>
    <cellStyle name="Normal 4 12 3 3_Deal Price Analysis" xfId="23308"/>
    <cellStyle name="Normal 4 12 3 4" xfId="23309"/>
    <cellStyle name="Normal 4 12 3 4 2" xfId="23310"/>
    <cellStyle name="Normal 4 12 3 4 2 2" xfId="23311"/>
    <cellStyle name="Normal 4 12 3 4 3" xfId="23312"/>
    <cellStyle name="Normal 4 12 3 4_Deal Price Analysis" xfId="23313"/>
    <cellStyle name="Normal 4 12 3 5" xfId="23314"/>
    <cellStyle name="Normal 4 12 3 5 2" xfId="23315"/>
    <cellStyle name="Normal 4 12 3 6" xfId="23316"/>
    <cellStyle name="Normal 4 12 3_Deal Price Analysis" xfId="23317"/>
    <cellStyle name="Normal 4 12 4" xfId="23318"/>
    <cellStyle name="Normal 4 12 4 2" xfId="23319"/>
    <cellStyle name="Normal 4 12 4 2 2" xfId="23320"/>
    <cellStyle name="Normal 4 12 4 2 2 2" xfId="23321"/>
    <cellStyle name="Normal 4 12 4 2 2 2 2" xfId="23322"/>
    <cellStyle name="Normal 4 12 4 2 2 3" xfId="23323"/>
    <cellStyle name="Normal 4 12 4 2 2_Deal Price Analysis" xfId="23324"/>
    <cellStyle name="Normal 4 12 4 2 3" xfId="23325"/>
    <cellStyle name="Normal 4 12 4 2 3 2" xfId="23326"/>
    <cellStyle name="Normal 4 12 4 2 3 2 2" xfId="23327"/>
    <cellStyle name="Normal 4 12 4 2 3 3" xfId="23328"/>
    <cellStyle name="Normal 4 12 4 2 3_Deal Price Analysis" xfId="23329"/>
    <cellStyle name="Normal 4 12 4 2 4" xfId="23330"/>
    <cellStyle name="Normal 4 12 4 2 4 2" xfId="23331"/>
    <cellStyle name="Normal 4 12 4 2 5" xfId="23332"/>
    <cellStyle name="Normal 4 12 4 2_Deal Price Analysis" xfId="23333"/>
    <cellStyle name="Normal 4 12 4 3" xfId="23334"/>
    <cellStyle name="Normal 4 12 4 3 2" xfId="23335"/>
    <cellStyle name="Normal 4 12 4 3 2 2" xfId="23336"/>
    <cellStyle name="Normal 4 12 4 3 3" xfId="23337"/>
    <cellStyle name="Normal 4 12 4 3_Deal Price Analysis" xfId="23338"/>
    <cellStyle name="Normal 4 12 4 4" xfId="23339"/>
    <cellStyle name="Normal 4 12 4 4 2" xfId="23340"/>
    <cellStyle name="Normal 4 12 4 4 2 2" xfId="23341"/>
    <cellStyle name="Normal 4 12 4 4 3" xfId="23342"/>
    <cellStyle name="Normal 4 12 4 4_Deal Price Analysis" xfId="23343"/>
    <cellStyle name="Normal 4 12 4 5" xfId="23344"/>
    <cellStyle name="Normal 4 12 4 5 2" xfId="23345"/>
    <cellStyle name="Normal 4 12 4 6" xfId="23346"/>
    <cellStyle name="Normal 4 12 4_Deal Price Analysis" xfId="23347"/>
    <cellStyle name="Normal 4 12 5" xfId="23348"/>
    <cellStyle name="Normal 4 12 5 2" xfId="23349"/>
    <cellStyle name="Normal 4 12 5 2 2" xfId="23350"/>
    <cellStyle name="Normal 4 12 5 2 2 2" xfId="23351"/>
    <cellStyle name="Normal 4 12 5 2 3" xfId="23352"/>
    <cellStyle name="Normal 4 12 5 2_Deal Price Analysis" xfId="23353"/>
    <cellStyle name="Normal 4 12 5 3" xfId="23354"/>
    <cellStyle name="Normal 4 12 5 3 2" xfId="23355"/>
    <cellStyle name="Normal 4 12 5 3 2 2" xfId="23356"/>
    <cellStyle name="Normal 4 12 5 3 3" xfId="23357"/>
    <cellStyle name="Normal 4 12 5 3_Deal Price Analysis" xfId="23358"/>
    <cellStyle name="Normal 4 12 5 4" xfId="23359"/>
    <cellStyle name="Normal 4 12 5 4 2" xfId="23360"/>
    <cellStyle name="Normal 4 12 5 5" xfId="23361"/>
    <cellStyle name="Normal 4 12 5_Deal Price Analysis" xfId="23362"/>
    <cellStyle name="Normal 4 12 6" xfId="23363"/>
    <cellStyle name="Normal 4 12 6 2" xfId="23364"/>
    <cellStyle name="Normal 4 12 6 2 2" xfId="23365"/>
    <cellStyle name="Normal 4 12 6 3" xfId="23366"/>
    <cellStyle name="Normal 4 12 6_Deal Price Analysis" xfId="23367"/>
    <cellStyle name="Normal 4 12 7" xfId="23368"/>
    <cellStyle name="Normal 4 12 7 2" xfId="23369"/>
    <cellStyle name="Normal 4 12 7 2 2" xfId="23370"/>
    <cellStyle name="Normal 4 12 7 3" xfId="23371"/>
    <cellStyle name="Normal 4 12 7_Deal Price Analysis" xfId="23372"/>
    <cellStyle name="Normal 4 12 8" xfId="23373"/>
    <cellStyle name="Normal 4 12 8 2" xfId="23374"/>
    <cellStyle name="Normal 4 12 9" xfId="23375"/>
    <cellStyle name="Normal 4 12_Deal Price Analysis" xfId="23376"/>
    <cellStyle name="Normal 4 13" xfId="23377"/>
    <cellStyle name="Normal 4 13 2" xfId="23378"/>
    <cellStyle name="Normal 4 13 2 2" xfId="23379"/>
    <cellStyle name="Normal 4 13 2 2 2" xfId="23380"/>
    <cellStyle name="Normal 4 13 2 2 2 2" xfId="23381"/>
    <cellStyle name="Normal 4 13 2 2 2 2 2" xfId="23382"/>
    <cellStyle name="Normal 4 13 2 2 2 2 2 2" xfId="23383"/>
    <cellStyle name="Normal 4 13 2 2 2 2 3" xfId="23384"/>
    <cellStyle name="Normal 4 13 2 2 2 2_Deal Price Analysis" xfId="23385"/>
    <cellStyle name="Normal 4 13 2 2 2 3" xfId="23386"/>
    <cellStyle name="Normal 4 13 2 2 2 3 2" xfId="23387"/>
    <cellStyle name="Normal 4 13 2 2 2 3 2 2" xfId="23388"/>
    <cellStyle name="Normal 4 13 2 2 2 3 3" xfId="23389"/>
    <cellStyle name="Normal 4 13 2 2 2 3_Deal Price Analysis" xfId="23390"/>
    <cellStyle name="Normal 4 13 2 2 2 4" xfId="23391"/>
    <cellStyle name="Normal 4 13 2 2 2 4 2" xfId="23392"/>
    <cellStyle name="Normal 4 13 2 2 2 5" xfId="23393"/>
    <cellStyle name="Normal 4 13 2 2 2_Deal Price Analysis" xfId="23394"/>
    <cellStyle name="Normal 4 13 2 2 3" xfId="23395"/>
    <cellStyle name="Normal 4 13 2 2 3 2" xfId="23396"/>
    <cellStyle name="Normal 4 13 2 2 3 2 2" xfId="23397"/>
    <cellStyle name="Normal 4 13 2 2 3 3" xfId="23398"/>
    <cellStyle name="Normal 4 13 2 2 3_Deal Price Analysis" xfId="23399"/>
    <cellStyle name="Normal 4 13 2 2 4" xfId="23400"/>
    <cellStyle name="Normal 4 13 2 2 4 2" xfId="23401"/>
    <cellStyle name="Normal 4 13 2 2 4 2 2" xfId="23402"/>
    <cellStyle name="Normal 4 13 2 2 4 3" xfId="23403"/>
    <cellStyle name="Normal 4 13 2 2 4_Deal Price Analysis" xfId="23404"/>
    <cellStyle name="Normal 4 13 2 2 5" xfId="23405"/>
    <cellStyle name="Normal 4 13 2 2 5 2" xfId="23406"/>
    <cellStyle name="Normal 4 13 2 2 6" xfId="23407"/>
    <cellStyle name="Normal 4 13 2 2_Deal Price Analysis" xfId="23408"/>
    <cellStyle name="Normal 4 13 2 3" xfId="23409"/>
    <cellStyle name="Normal 4 13 2 3 2" xfId="23410"/>
    <cellStyle name="Normal 4 13 2 3 2 2" xfId="23411"/>
    <cellStyle name="Normal 4 13 2 3 2 2 2" xfId="23412"/>
    <cellStyle name="Normal 4 13 2 3 2 2 2 2" xfId="23413"/>
    <cellStyle name="Normal 4 13 2 3 2 2 3" xfId="23414"/>
    <cellStyle name="Normal 4 13 2 3 2 2_Deal Price Analysis" xfId="23415"/>
    <cellStyle name="Normal 4 13 2 3 2 3" xfId="23416"/>
    <cellStyle name="Normal 4 13 2 3 2 3 2" xfId="23417"/>
    <cellStyle name="Normal 4 13 2 3 2 3 2 2" xfId="23418"/>
    <cellStyle name="Normal 4 13 2 3 2 3 3" xfId="23419"/>
    <cellStyle name="Normal 4 13 2 3 2 3_Deal Price Analysis" xfId="23420"/>
    <cellStyle name="Normal 4 13 2 3 2 4" xfId="23421"/>
    <cellStyle name="Normal 4 13 2 3 2 4 2" xfId="23422"/>
    <cellStyle name="Normal 4 13 2 3 2 5" xfId="23423"/>
    <cellStyle name="Normal 4 13 2 3 2_Deal Price Analysis" xfId="23424"/>
    <cellStyle name="Normal 4 13 2 3 3" xfId="23425"/>
    <cellStyle name="Normal 4 13 2 3 3 2" xfId="23426"/>
    <cellStyle name="Normal 4 13 2 3 3 2 2" xfId="23427"/>
    <cellStyle name="Normal 4 13 2 3 3 3" xfId="23428"/>
    <cellStyle name="Normal 4 13 2 3 3_Deal Price Analysis" xfId="23429"/>
    <cellStyle name="Normal 4 13 2 3 4" xfId="23430"/>
    <cellStyle name="Normal 4 13 2 3 4 2" xfId="23431"/>
    <cellStyle name="Normal 4 13 2 3 4 2 2" xfId="23432"/>
    <cellStyle name="Normal 4 13 2 3 4 3" xfId="23433"/>
    <cellStyle name="Normal 4 13 2 3 4_Deal Price Analysis" xfId="23434"/>
    <cellStyle name="Normal 4 13 2 3 5" xfId="23435"/>
    <cellStyle name="Normal 4 13 2 3 5 2" xfId="23436"/>
    <cellStyle name="Normal 4 13 2 3 6" xfId="23437"/>
    <cellStyle name="Normal 4 13 2 3_Deal Price Analysis" xfId="23438"/>
    <cellStyle name="Normal 4 13 2 4" xfId="23439"/>
    <cellStyle name="Normal 4 13 2 4 2" xfId="23440"/>
    <cellStyle name="Normal 4 13 2 4 2 2" xfId="23441"/>
    <cellStyle name="Normal 4 13 2 4 2 2 2" xfId="23442"/>
    <cellStyle name="Normal 4 13 2 4 2 3" xfId="23443"/>
    <cellStyle name="Normal 4 13 2 4 2_Deal Price Analysis" xfId="23444"/>
    <cellStyle name="Normal 4 13 2 4 3" xfId="23445"/>
    <cellStyle name="Normal 4 13 2 4 3 2" xfId="23446"/>
    <cellStyle name="Normal 4 13 2 4 3 2 2" xfId="23447"/>
    <cellStyle name="Normal 4 13 2 4 3 3" xfId="23448"/>
    <cellStyle name="Normal 4 13 2 4 3_Deal Price Analysis" xfId="23449"/>
    <cellStyle name="Normal 4 13 2 4 4" xfId="23450"/>
    <cellStyle name="Normal 4 13 2 4 4 2" xfId="23451"/>
    <cellStyle name="Normal 4 13 2 4 5" xfId="23452"/>
    <cellStyle name="Normal 4 13 2 4_Deal Price Analysis" xfId="23453"/>
    <cellStyle name="Normal 4 13 2 5" xfId="23454"/>
    <cellStyle name="Normal 4 13 2 5 2" xfId="23455"/>
    <cellStyle name="Normal 4 13 2 5 2 2" xfId="23456"/>
    <cellStyle name="Normal 4 13 2 5 3" xfId="23457"/>
    <cellStyle name="Normal 4 13 2 5_Deal Price Analysis" xfId="23458"/>
    <cellStyle name="Normal 4 13 2 6" xfId="23459"/>
    <cellStyle name="Normal 4 13 2 6 2" xfId="23460"/>
    <cellStyle name="Normal 4 13 2 6 2 2" xfId="23461"/>
    <cellStyle name="Normal 4 13 2 6 3" xfId="23462"/>
    <cellStyle name="Normal 4 13 2 6_Deal Price Analysis" xfId="23463"/>
    <cellStyle name="Normal 4 13 2 7" xfId="23464"/>
    <cellStyle name="Normal 4 13 2 7 2" xfId="23465"/>
    <cellStyle name="Normal 4 13 2 8" xfId="23466"/>
    <cellStyle name="Normal 4 13 2_Deal Price Analysis" xfId="23467"/>
    <cellStyle name="Normal 4 13 3" xfId="23468"/>
    <cellStyle name="Normal 4 13 3 2" xfId="23469"/>
    <cellStyle name="Normal 4 13 3 2 2" xfId="23470"/>
    <cellStyle name="Normal 4 13 3 2 2 2" xfId="23471"/>
    <cellStyle name="Normal 4 13 3 2 2 2 2" xfId="23472"/>
    <cellStyle name="Normal 4 13 3 2 2 3" xfId="23473"/>
    <cellStyle name="Normal 4 13 3 2 2_Deal Price Analysis" xfId="23474"/>
    <cellStyle name="Normal 4 13 3 2 3" xfId="23475"/>
    <cellStyle name="Normal 4 13 3 2 3 2" xfId="23476"/>
    <cellStyle name="Normal 4 13 3 2 3 2 2" xfId="23477"/>
    <cellStyle name="Normal 4 13 3 2 3 3" xfId="23478"/>
    <cellStyle name="Normal 4 13 3 2 3_Deal Price Analysis" xfId="23479"/>
    <cellStyle name="Normal 4 13 3 2 4" xfId="23480"/>
    <cellStyle name="Normal 4 13 3 2 4 2" xfId="23481"/>
    <cellStyle name="Normal 4 13 3 2 5" xfId="23482"/>
    <cellStyle name="Normal 4 13 3 2_Deal Price Analysis" xfId="23483"/>
    <cellStyle name="Normal 4 13 3 3" xfId="23484"/>
    <cellStyle name="Normal 4 13 3 3 2" xfId="23485"/>
    <cellStyle name="Normal 4 13 3 3 2 2" xfId="23486"/>
    <cellStyle name="Normal 4 13 3 3 3" xfId="23487"/>
    <cellStyle name="Normal 4 13 3 3_Deal Price Analysis" xfId="23488"/>
    <cellStyle name="Normal 4 13 3 4" xfId="23489"/>
    <cellStyle name="Normal 4 13 3 4 2" xfId="23490"/>
    <cellStyle name="Normal 4 13 3 4 2 2" xfId="23491"/>
    <cellStyle name="Normal 4 13 3 4 3" xfId="23492"/>
    <cellStyle name="Normal 4 13 3 4_Deal Price Analysis" xfId="23493"/>
    <cellStyle name="Normal 4 13 3 5" xfId="23494"/>
    <cellStyle name="Normal 4 13 3 5 2" xfId="23495"/>
    <cellStyle name="Normal 4 13 3 6" xfId="23496"/>
    <cellStyle name="Normal 4 13 3_Deal Price Analysis" xfId="23497"/>
    <cellStyle name="Normal 4 13 4" xfId="23498"/>
    <cellStyle name="Normal 4 13 4 2" xfId="23499"/>
    <cellStyle name="Normal 4 13 4 2 2" xfId="23500"/>
    <cellStyle name="Normal 4 13 4 2 2 2" xfId="23501"/>
    <cellStyle name="Normal 4 13 4 2 2 2 2" xfId="23502"/>
    <cellStyle name="Normal 4 13 4 2 2 3" xfId="23503"/>
    <cellStyle name="Normal 4 13 4 2 2_Deal Price Analysis" xfId="23504"/>
    <cellStyle name="Normal 4 13 4 2 3" xfId="23505"/>
    <cellStyle name="Normal 4 13 4 2 3 2" xfId="23506"/>
    <cellStyle name="Normal 4 13 4 2 3 2 2" xfId="23507"/>
    <cellStyle name="Normal 4 13 4 2 3 3" xfId="23508"/>
    <cellStyle name="Normal 4 13 4 2 3_Deal Price Analysis" xfId="23509"/>
    <cellStyle name="Normal 4 13 4 2 4" xfId="23510"/>
    <cellStyle name="Normal 4 13 4 2 4 2" xfId="23511"/>
    <cellStyle name="Normal 4 13 4 2 5" xfId="23512"/>
    <cellStyle name="Normal 4 13 4 2_Deal Price Analysis" xfId="23513"/>
    <cellStyle name="Normal 4 13 4 3" xfId="23514"/>
    <cellStyle name="Normal 4 13 4 3 2" xfId="23515"/>
    <cellStyle name="Normal 4 13 4 3 2 2" xfId="23516"/>
    <cellStyle name="Normal 4 13 4 3 3" xfId="23517"/>
    <cellStyle name="Normal 4 13 4 3_Deal Price Analysis" xfId="23518"/>
    <cellStyle name="Normal 4 13 4 4" xfId="23519"/>
    <cellStyle name="Normal 4 13 4 4 2" xfId="23520"/>
    <cellStyle name="Normal 4 13 4 4 2 2" xfId="23521"/>
    <cellStyle name="Normal 4 13 4 4 3" xfId="23522"/>
    <cellStyle name="Normal 4 13 4 4_Deal Price Analysis" xfId="23523"/>
    <cellStyle name="Normal 4 13 4 5" xfId="23524"/>
    <cellStyle name="Normal 4 13 4 5 2" xfId="23525"/>
    <cellStyle name="Normal 4 13 4 6" xfId="23526"/>
    <cellStyle name="Normal 4 13 4_Deal Price Analysis" xfId="23527"/>
    <cellStyle name="Normal 4 13 5" xfId="23528"/>
    <cellStyle name="Normal 4 13 5 2" xfId="23529"/>
    <cellStyle name="Normal 4 13 5 2 2" xfId="23530"/>
    <cellStyle name="Normal 4 13 5 2 2 2" xfId="23531"/>
    <cellStyle name="Normal 4 13 5 2 3" xfId="23532"/>
    <cellStyle name="Normal 4 13 5 2_Deal Price Analysis" xfId="23533"/>
    <cellStyle name="Normal 4 13 5 3" xfId="23534"/>
    <cellStyle name="Normal 4 13 5 3 2" xfId="23535"/>
    <cellStyle name="Normal 4 13 5 3 2 2" xfId="23536"/>
    <cellStyle name="Normal 4 13 5 3 3" xfId="23537"/>
    <cellStyle name="Normal 4 13 5 3_Deal Price Analysis" xfId="23538"/>
    <cellStyle name="Normal 4 13 5 4" xfId="23539"/>
    <cellStyle name="Normal 4 13 5 4 2" xfId="23540"/>
    <cellStyle name="Normal 4 13 5 5" xfId="23541"/>
    <cellStyle name="Normal 4 13 5_Deal Price Analysis" xfId="23542"/>
    <cellStyle name="Normal 4 13 6" xfId="23543"/>
    <cellStyle name="Normal 4 13 6 2" xfId="23544"/>
    <cellStyle name="Normal 4 13 6 2 2" xfId="23545"/>
    <cellStyle name="Normal 4 13 6 3" xfId="23546"/>
    <cellStyle name="Normal 4 13 6_Deal Price Analysis" xfId="23547"/>
    <cellStyle name="Normal 4 13 7" xfId="23548"/>
    <cellStyle name="Normal 4 13 7 2" xfId="23549"/>
    <cellStyle name="Normal 4 13 7 2 2" xfId="23550"/>
    <cellStyle name="Normal 4 13 7 3" xfId="23551"/>
    <cellStyle name="Normal 4 13 7_Deal Price Analysis" xfId="23552"/>
    <cellStyle name="Normal 4 13 8" xfId="23553"/>
    <cellStyle name="Normal 4 13 8 2" xfId="23554"/>
    <cellStyle name="Normal 4 13 9" xfId="23555"/>
    <cellStyle name="Normal 4 13_Deal Price Analysis" xfId="23556"/>
    <cellStyle name="Normal 4 14" xfId="23557"/>
    <cellStyle name="Normal 4 14 2" xfId="23558"/>
    <cellStyle name="Normal 4 14 2 2" xfId="23559"/>
    <cellStyle name="Normal 4 14 2 2 2" xfId="23560"/>
    <cellStyle name="Normal 4 14 2 2 2 2" xfId="23561"/>
    <cellStyle name="Normal 4 14 2 2 2 2 2" xfId="23562"/>
    <cellStyle name="Normal 4 14 2 2 2 2 2 2" xfId="23563"/>
    <cellStyle name="Normal 4 14 2 2 2 2 3" xfId="23564"/>
    <cellStyle name="Normal 4 14 2 2 2 2_Deal Price Analysis" xfId="23565"/>
    <cellStyle name="Normal 4 14 2 2 2 3" xfId="23566"/>
    <cellStyle name="Normal 4 14 2 2 2 3 2" xfId="23567"/>
    <cellStyle name="Normal 4 14 2 2 2 3 2 2" xfId="23568"/>
    <cellStyle name="Normal 4 14 2 2 2 3 3" xfId="23569"/>
    <cellStyle name="Normal 4 14 2 2 2 3_Deal Price Analysis" xfId="23570"/>
    <cellStyle name="Normal 4 14 2 2 2 4" xfId="23571"/>
    <cellStyle name="Normal 4 14 2 2 2 4 2" xfId="23572"/>
    <cellStyle name="Normal 4 14 2 2 2 5" xfId="23573"/>
    <cellStyle name="Normal 4 14 2 2 2_Deal Price Analysis" xfId="23574"/>
    <cellStyle name="Normal 4 14 2 2 3" xfId="23575"/>
    <cellStyle name="Normal 4 14 2 2 3 2" xfId="23576"/>
    <cellStyle name="Normal 4 14 2 2 3 2 2" xfId="23577"/>
    <cellStyle name="Normal 4 14 2 2 3 3" xfId="23578"/>
    <cellStyle name="Normal 4 14 2 2 3_Deal Price Analysis" xfId="23579"/>
    <cellStyle name="Normal 4 14 2 2 4" xfId="23580"/>
    <cellStyle name="Normal 4 14 2 2 4 2" xfId="23581"/>
    <cellStyle name="Normal 4 14 2 2 4 2 2" xfId="23582"/>
    <cellStyle name="Normal 4 14 2 2 4 3" xfId="23583"/>
    <cellStyle name="Normal 4 14 2 2 4_Deal Price Analysis" xfId="23584"/>
    <cellStyle name="Normal 4 14 2 2 5" xfId="23585"/>
    <cellStyle name="Normal 4 14 2 2 5 2" xfId="23586"/>
    <cellStyle name="Normal 4 14 2 2 6" xfId="23587"/>
    <cellStyle name="Normal 4 14 2 2_Deal Price Analysis" xfId="23588"/>
    <cellStyle name="Normal 4 14 2 3" xfId="23589"/>
    <cellStyle name="Normal 4 14 2 3 2" xfId="23590"/>
    <cellStyle name="Normal 4 14 2 3 2 2" xfId="23591"/>
    <cellStyle name="Normal 4 14 2 3 2 2 2" xfId="23592"/>
    <cellStyle name="Normal 4 14 2 3 2 2 2 2" xfId="23593"/>
    <cellStyle name="Normal 4 14 2 3 2 2 3" xfId="23594"/>
    <cellStyle name="Normal 4 14 2 3 2 2_Deal Price Analysis" xfId="23595"/>
    <cellStyle name="Normal 4 14 2 3 2 3" xfId="23596"/>
    <cellStyle name="Normal 4 14 2 3 2 3 2" xfId="23597"/>
    <cellStyle name="Normal 4 14 2 3 2 3 2 2" xfId="23598"/>
    <cellStyle name="Normal 4 14 2 3 2 3 3" xfId="23599"/>
    <cellStyle name="Normal 4 14 2 3 2 3_Deal Price Analysis" xfId="23600"/>
    <cellStyle name="Normal 4 14 2 3 2 4" xfId="23601"/>
    <cellStyle name="Normal 4 14 2 3 2 4 2" xfId="23602"/>
    <cellStyle name="Normal 4 14 2 3 2 5" xfId="23603"/>
    <cellStyle name="Normal 4 14 2 3 2_Deal Price Analysis" xfId="23604"/>
    <cellStyle name="Normal 4 14 2 3 3" xfId="23605"/>
    <cellStyle name="Normal 4 14 2 3 3 2" xfId="23606"/>
    <cellStyle name="Normal 4 14 2 3 3 2 2" xfId="23607"/>
    <cellStyle name="Normal 4 14 2 3 3 3" xfId="23608"/>
    <cellStyle name="Normal 4 14 2 3 3_Deal Price Analysis" xfId="23609"/>
    <cellStyle name="Normal 4 14 2 3 4" xfId="23610"/>
    <cellStyle name="Normal 4 14 2 3 4 2" xfId="23611"/>
    <cellStyle name="Normal 4 14 2 3 4 2 2" xfId="23612"/>
    <cellStyle name="Normal 4 14 2 3 4 3" xfId="23613"/>
    <cellStyle name="Normal 4 14 2 3 4_Deal Price Analysis" xfId="23614"/>
    <cellStyle name="Normal 4 14 2 3 5" xfId="23615"/>
    <cellStyle name="Normal 4 14 2 3 5 2" xfId="23616"/>
    <cellStyle name="Normal 4 14 2 3 6" xfId="23617"/>
    <cellStyle name="Normal 4 14 2 3_Deal Price Analysis" xfId="23618"/>
    <cellStyle name="Normal 4 14 2 4" xfId="23619"/>
    <cellStyle name="Normal 4 14 2 4 2" xfId="23620"/>
    <cellStyle name="Normal 4 14 2 4 2 2" xfId="23621"/>
    <cellStyle name="Normal 4 14 2 4 2 2 2" xfId="23622"/>
    <cellStyle name="Normal 4 14 2 4 2 3" xfId="23623"/>
    <cellStyle name="Normal 4 14 2 4 2_Deal Price Analysis" xfId="23624"/>
    <cellStyle name="Normal 4 14 2 4 3" xfId="23625"/>
    <cellStyle name="Normal 4 14 2 4 3 2" xfId="23626"/>
    <cellStyle name="Normal 4 14 2 4 3 2 2" xfId="23627"/>
    <cellStyle name="Normal 4 14 2 4 3 3" xfId="23628"/>
    <cellStyle name="Normal 4 14 2 4 3_Deal Price Analysis" xfId="23629"/>
    <cellStyle name="Normal 4 14 2 4 4" xfId="23630"/>
    <cellStyle name="Normal 4 14 2 4 4 2" xfId="23631"/>
    <cellStyle name="Normal 4 14 2 4 5" xfId="23632"/>
    <cellStyle name="Normal 4 14 2 4_Deal Price Analysis" xfId="23633"/>
    <cellStyle name="Normal 4 14 2 5" xfId="23634"/>
    <cellStyle name="Normal 4 14 2 5 2" xfId="23635"/>
    <cellStyle name="Normal 4 14 2 5 2 2" xfId="23636"/>
    <cellStyle name="Normal 4 14 2 5 3" xfId="23637"/>
    <cellStyle name="Normal 4 14 2 5_Deal Price Analysis" xfId="23638"/>
    <cellStyle name="Normal 4 14 2 6" xfId="23639"/>
    <cellStyle name="Normal 4 14 2 6 2" xfId="23640"/>
    <cellStyle name="Normal 4 14 2 6 2 2" xfId="23641"/>
    <cellStyle name="Normal 4 14 2 6 3" xfId="23642"/>
    <cellStyle name="Normal 4 14 2 6_Deal Price Analysis" xfId="23643"/>
    <cellStyle name="Normal 4 14 2 7" xfId="23644"/>
    <cellStyle name="Normal 4 14 2 7 2" xfId="23645"/>
    <cellStyle name="Normal 4 14 2 8" xfId="23646"/>
    <cellStyle name="Normal 4 14 2_Deal Price Analysis" xfId="23647"/>
    <cellStyle name="Normal 4 14 3" xfId="23648"/>
    <cellStyle name="Normal 4 14 3 2" xfId="23649"/>
    <cellStyle name="Normal 4 14 3 2 2" xfId="23650"/>
    <cellStyle name="Normal 4 14 3 2 2 2" xfId="23651"/>
    <cellStyle name="Normal 4 14 3 2 2 2 2" xfId="23652"/>
    <cellStyle name="Normal 4 14 3 2 2 3" xfId="23653"/>
    <cellStyle name="Normal 4 14 3 2 2_Deal Price Analysis" xfId="23654"/>
    <cellStyle name="Normal 4 14 3 2 3" xfId="23655"/>
    <cellStyle name="Normal 4 14 3 2 3 2" xfId="23656"/>
    <cellStyle name="Normal 4 14 3 2 3 2 2" xfId="23657"/>
    <cellStyle name="Normal 4 14 3 2 3 3" xfId="23658"/>
    <cellStyle name="Normal 4 14 3 2 3_Deal Price Analysis" xfId="23659"/>
    <cellStyle name="Normal 4 14 3 2 4" xfId="23660"/>
    <cellStyle name="Normal 4 14 3 2 4 2" xfId="23661"/>
    <cellStyle name="Normal 4 14 3 2 5" xfId="23662"/>
    <cellStyle name="Normal 4 14 3 2_Deal Price Analysis" xfId="23663"/>
    <cellStyle name="Normal 4 14 3 3" xfId="23664"/>
    <cellStyle name="Normal 4 14 3 3 2" xfId="23665"/>
    <cellStyle name="Normal 4 14 3 3 2 2" xfId="23666"/>
    <cellStyle name="Normal 4 14 3 3 3" xfId="23667"/>
    <cellStyle name="Normal 4 14 3 3_Deal Price Analysis" xfId="23668"/>
    <cellStyle name="Normal 4 14 3 4" xfId="23669"/>
    <cellStyle name="Normal 4 14 3 4 2" xfId="23670"/>
    <cellStyle name="Normal 4 14 3 4 2 2" xfId="23671"/>
    <cellStyle name="Normal 4 14 3 4 3" xfId="23672"/>
    <cellStyle name="Normal 4 14 3 4_Deal Price Analysis" xfId="23673"/>
    <cellStyle name="Normal 4 14 3 5" xfId="23674"/>
    <cellStyle name="Normal 4 14 3 5 2" xfId="23675"/>
    <cellStyle name="Normal 4 14 3 6" xfId="23676"/>
    <cellStyle name="Normal 4 14 3_Deal Price Analysis" xfId="23677"/>
    <cellStyle name="Normal 4 14 4" xfId="23678"/>
    <cellStyle name="Normal 4 14 4 2" xfId="23679"/>
    <cellStyle name="Normal 4 14 4 2 2" xfId="23680"/>
    <cellStyle name="Normal 4 14 4 2 2 2" xfId="23681"/>
    <cellStyle name="Normal 4 14 4 2 2 2 2" xfId="23682"/>
    <cellStyle name="Normal 4 14 4 2 2 3" xfId="23683"/>
    <cellStyle name="Normal 4 14 4 2 2_Deal Price Analysis" xfId="23684"/>
    <cellStyle name="Normal 4 14 4 2 3" xfId="23685"/>
    <cellStyle name="Normal 4 14 4 2 3 2" xfId="23686"/>
    <cellStyle name="Normal 4 14 4 2 3 2 2" xfId="23687"/>
    <cellStyle name="Normal 4 14 4 2 3 3" xfId="23688"/>
    <cellStyle name="Normal 4 14 4 2 3_Deal Price Analysis" xfId="23689"/>
    <cellStyle name="Normal 4 14 4 2 4" xfId="23690"/>
    <cellStyle name="Normal 4 14 4 2 4 2" xfId="23691"/>
    <cellStyle name="Normal 4 14 4 2 5" xfId="23692"/>
    <cellStyle name="Normal 4 14 4 2_Deal Price Analysis" xfId="23693"/>
    <cellStyle name="Normal 4 14 4 3" xfId="23694"/>
    <cellStyle name="Normal 4 14 4 3 2" xfId="23695"/>
    <cellStyle name="Normal 4 14 4 3 2 2" xfId="23696"/>
    <cellStyle name="Normal 4 14 4 3 3" xfId="23697"/>
    <cellStyle name="Normal 4 14 4 3_Deal Price Analysis" xfId="23698"/>
    <cellStyle name="Normal 4 14 4 4" xfId="23699"/>
    <cellStyle name="Normal 4 14 4 4 2" xfId="23700"/>
    <cellStyle name="Normal 4 14 4 4 2 2" xfId="23701"/>
    <cellStyle name="Normal 4 14 4 4 3" xfId="23702"/>
    <cellStyle name="Normal 4 14 4 4_Deal Price Analysis" xfId="23703"/>
    <cellStyle name="Normal 4 14 4 5" xfId="23704"/>
    <cellStyle name="Normal 4 14 4 5 2" xfId="23705"/>
    <cellStyle name="Normal 4 14 4 6" xfId="23706"/>
    <cellStyle name="Normal 4 14 4_Deal Price Analysis" xfId="23707"/>
    <cellStyle name="Normal 4 14 5" xfId="23708"/>
    <cellStyle name="Normal 4 14 5 2" xfId="23709"/>
    <cellStyle name="Normal 4 14 5 2 2" xfId="23710"/>
    <cellStyle name="Normal 4 14 5 2 2 2" xfId="23711"/>
    <cellStyle name="Normal 4 14 5 2 3" xfId="23712"/>
    <cellStyle name="Normal 4 14 5 2_Deal Price Analysis" xfId="23713"/>
    <cellStyle name="Normal 4 14 5 3" xfId="23714"/>
    <cellStyle name="Normal 4 14 5 3 2" xfId="23715"/>
    <cellStyle name="Normal 4 14 5 3 2 2" xfId="23716"/>
    <cellStyle name="Normal 4 14 5 3 3" xfId="23717"/>
    <cellStyle name="Normal 4 14 5 3_Deal Price Analysis" xfId="23718"/>
    <cellStyle name="Normal 4 14 5 4" xfId="23719"/>
    <cellStyle name="Normal 4 14 5 4 2" xfId="23720"/>
    <cellStyle name="Normal 4 14 5 5" xfId="23721"/>
    <cellStyle name="Normal 4 14 5_Deal Price Analysis" xfId="23722"/>
    <cellStyle name="Normal 4 14 6" xfId="23723"/>
    <cellStyle name="Normal 4 14 6 2" xfId="23724"/>
    <cellStyle name="Normal 4 14 6 2 2" xfId="23725"/>
    <cellStyle name="Normal 4 14 6 3" xfId="23726"/>
    <cellStyle name="Normal 4 14 6_Deal Price Analysis" xfId="23727"/>
    <cellStyle name="Normal 4 14 7" xfId="23728"/>
    <cellStyle name="Normal 4 14 7 2" xfId="23729"/>
    <cellStyle name="Normal 4 14 7 2 2" xfId="23730"/>
    <cellStyle name="Normal 4 14 7 3" xfId="23731"/>
    <cellStyle name="Normal 4 14 7_Deal Price Analysis" xfId="23732"/>
    <cellStyle name="Normal 4 14 8" xfId="23733"/>
    <cellStyle name="Normal 4 14 8 2" xfId="23734"/>
    <cellStyle name="Normal 4 14 9" xfId="23735"/>
    <cellStyle name="Normal 4 14_Deal Price Analysis" xfId="23736"/>
    <cellStyle name="Normal 4 15" xfId="23737"/>
    <cellStyle name="Normal 4 15 2" xfId="23738"/>
    <cellStyle name="Normal 4 15 2 2" xfId="23739"/>
    <cellStyle name="Normal 4 15 2 2 2" xfId="23740"/>
    <cellStyle name="Normal 4 15 2 2 2 2" xfId="23741"/>
    <cellStyle name="Normal 4 15 2 2 2 2 2" xfId="23742"/>
    <cellStyle name="Normal 4 15 2 2 2 3" xfId="23743"/>
    <cellStyle name="Normal 4 15 2 2 2_Deal Price Analysis" xfId="23744"/>
    <cellStyle name="Normal 4 15 2 2 3" xfId="23745"/>
    <cellStyle name="Normal 4 15 2 2 3 2" xfId="23746"/>
    <cellStyle name="Normal 4 15 2 2 3 2 2" xfId="23747"/>
    <cellStyle name="Normal 4 15 2 2 3 3" xfId="23748"/>
    <cellStyle name="Normal 4 15 2 2 3_Deal Price Analysis" xfId="23749"/>
    <cellStyle name="Normal 4 15 2 2 4" xfId="23750"/>
    <cellStyle name="Normal 4 15 2 2 4 2" xfId="23751"/>
    <cellStyle name="Normal 4 15 2 2 5" xfId="23752"/>
    <cellStyle name="Normal 4 15 2 2_Deal Price Analysis" xfId="23753"/>
    <cellStyle name="Normal 4 15 2 3" xfId="23754"/>
    <cellStyle name="Normal 4 15 2 3 2" xfId="23755"/>
    <cellStyle name="Normal 4 15 2 3 2 2" xfId="23756"/>
    <cellStyle name="Normal 4 15 2 3 3" xfId="23757"/>
    <cellStyle name="Normal 4 15 2 3_Deal Price Analysis" xfId="23758"/>
    <cellStyle name="Normal 4 15 2 4" xfId="23759"/>
    <cellStyle name="Normal 4 15 2 4 2" xfId="23760"/>
    <cellStyle name="Normal 4 15 2 4 2 2" xfId="23761"/>
    <cellStyle name="Normal 4 15 2 4 3" xfId="23762"/>
    <cellStyle name="Normal 4 15 2 4_Deal Price Analysis" xfId="23763"/>
    <cellStyle name="Normal 4 15 2 5" xfId="23764"/>
    <cellStyle name="Normal 4 15 2 5 2" xfId="23765"/>
    <cellStyle name="Normal 4 15 2 6" xfId="23766"/>
    <cellStyle name="Normal 4 15 2_Deal Price Analysis" xfId="23767"/>
    <cellStyle name="Normal 4 15 3" xfId="23768"/>
    <cellStyle name="Normal 4 15 3 2" xfId="23769"/>
    <cellStyle name="Normal 4 15 3 2 2" xfId="23770"/>
    <cellStyle name="Normal 4 15 3 2 2 2" xfId="23771"/>
    <cellStyle name="Normal 4 15 3 2 2 2 2" xfId="23772"/>
    <cellStyle name="Normal 4 15 3 2 2 3" xfId="23773"/>
    <cellStyle name="Normal 4 15 3 2 2_Deal Price Analysis" xfId="23774"/>
    <cellStyle name="Normal 4 15 3 2 3" xfId="23775"/>
    <cellStyle name="Normal 4 15 3 2 3 2" xfId="23776"/>
    <cellStyle name="Normal 4 15 3 2 3 2 2" xfId="23777"/>
    <cellStyle name="Normal 4 15 3 2 3 3" xfId="23778"/>
    <cellStyle name="Normal 4 15 3 2 3_Deal Price Analysis" xfId="23779"/>
    <cellStyle name="Normal 4 15 3 2 4" xfId="23780"/>
    <cellStyle name="Normal 4 15 3 2 4 2" xfId="23781"/>
    <cellStyle name="Normal 4 15 3 2 5" xfId="23782"/>
    <cellStyle name="Normal 4 15 3 2_Deal Price Analysis" xfId="23783"/>
    <cellStyle name="Normal 4 15 3 3" xfId="23784"/>
    <cellStyle name="Normal 4 15 3 3 2" xfId="23785"/>
    <cellStyle name="Normal 4 15 3 3 2 2" xfId="23786"/>
    <cellStyle name="Normal 4 15 3 3 3" xfId="23787"/>
    <cellStyle name="Normal 4 15 3 3_Deal Price Analysis" xfId="23788"/>
    <cellStyle name="Normal 4 15 3 4" xfId="23789"/>
    <cellStyle name="Normal 4 15 3 4 2" xfId="23790"/>
    <cellStyle name="Normal 4 15 3 4 2 2" xfId="23791"/>
    <cellStyle name="Normal 4 15 3 4 3" xfId="23792"/>
    <cellStyle name="Normal 4 15 3 4_Deal Price Analysis" xfId="23793"/>
    <cellStyle name="Normal 4 15 3 5" xfId="23794"/>
    <cellStyle name="Normal 4 15 3 5 2" xfId="23795"/>
    <cellStyle name="Normal 4 15 3 6" xfId="23796"/>
    <cellStyle name="Normal 4 15 3_Deal Price Analysis" xfId="23797"/>
    <cellStyle name="Normal 4 15 4" xfId="23798"/>
    <cellStyle name="Normal 4 15 4 2" xfId="23799"/>
    <cellStyle name="Normal 4 15 4 2 2" xfId="23800"/>
    <cellStyle name="Normal 4 15 4 2 2 2" xfId="23801"/>
    <cellStyle name="Normal 4 15 4 2 3" xfId="23802"/>
    <cellStyle name="Normal 4 15 4 2_Deal Price Analysis" xfId="23803"/>
    <cellStyle name="Normal 4 15 4 3" xfId="23804"/>
    <cellStyle name="Normal 4 15 4 3 2" xfId="23805"/>
    <cellStyle name="Normal 4 15 4 3 2 2" xfId="23806"/>
    <cellStyle name="Normal 4 15 4 3 3" xfId="23807"/>
    <cellStyle name="Normal 4 15 4 3_Deal Price Analysis" xfId="23808"/>
    <cellStyle name="Normal 4 15 4 4" xfId="23809"/>
    <cellStyle name="Normal 4 15 4 4 2" xfId="23810"/>
    <cellStyle name="Normal 4 15 4 5" xfId="23811"/>
    <cellStyle name="Normal 4 15 4_Deal Price Analysis" xfId="23812"/>
    <cellStyle name="Normal 4 15 5" xfId="23813"/>
    <cellStyle name="Normal 4 15 5 2" xfId="23814"/>
    <cellStyle name="Normal 4 15 5 2 2" xfId="23815"/>
    <cellStyle name="Normal 4 15 5 3" xfId="23816"/>
    <cellStyle name="Normal 4 15 5_Deal Price Analysis" xfId="23817"/>
    <cellStyle name="Normal 4 15 6" xfId="23818"/>
    <cellStyle name="Normal 4 15 6 2" xfId="23819"/>
    <cellStyle name="Normal 4 15 6 2 2" xfId="23820"/>
    <cellStyle name="Normal 4 15 6 3" xfId="23821"/>
    <cellStyle name="Normal 4 15 6_Deal Price Analysis" xfId="23822"/>
    <cellStyle name="Normal 4 15 7" xfId="23823"/>
    <cellStyle name="Normal 4 15 7 2" xfId="23824"/>
    <cellStyle name="Normal 4 15 8" xfId="23825"/>
    <cellStyle name="Normal 4 15_Deal Price Analysis" xfId="23826"/>
    <cellStyle name="Normal 4 16" xfId="23827"/>
    <cellStyle name="Normal 4 16 2" xfId="23828"/>
    <cellStyle name="Normal 4 16 2 2" xfId="23829"/>
    <cellStyle name="Normal 4 16 2 2 2" xfId="23830"/>
    <cellStyle name="Normal 4 16 2 2 2 2" xfId="23831"/>
    <cellStyle name="Normal 4 16 2 2 2 2 2" xfId="23832"/>
    <cellStyle name="Normal 4 16 2 2 2 3" xfId="23833"/>
    <cellStyle name="Normal 4 16 2 2 2_Deal Price Analysis" xfId="23834"/>
    <cellStyle name="Normal 4 16 2 2 3" xfId="23835"/>
    <cellStyle name="Normal 4 16 2 2 3 2" xfId="23836"/>
    <cellStyle name="Normal 4 16 2 2 3 2 2" xfId="23837"/>
    <cellStyle name="Normal 4 16 2 2 3 3" xfId="23838"/>
    <cellStyle name="Normal 4 16 2 2 3_Deal Price Analysis" xfId="23839"/>
    <cellStyle name="Normal 4 16 2 2 4" xfId="23840"/>
    <cellStyle name="Normal 4 16 2 2 4 2" xfId="23841"/>
    <cellStyle name="Normal 4 16 2 2 5" xfId="23842"/>
    <cellStyle name="Normal 4 16 2 2_Deal Price Analysis" xfId="23843"/>
    <cellStyle name="Normal 4 16 2 3" xfId="23844"/>
    <cellStyle name="Normal 4 16 2 3 2" xfId="23845"/>
    <cellStyle name="Normal 4 16 2 3 2 2" xfId="23846"/>
    <cellStyle name="Normal 4 16 2 3 3" xfId="23847"/>
    <cellStyle name="Normal 4 16 2 3_Deal Price Analysis" xfId="23848"/>
    <cellStyle name="Normal 4 16 2 4" xfId="23849"/>
    <cellStyle name="Normal 4 16 2 4 2" xfId="23850"/>
    <cellStyle name="Normal 4 16 2 4 2 2" xfId="23851"/>
    <cellStyle name="Normal 4 16 2 4 3" xfId="23852"/>
    <cellStyle name="Normal 4 16 2 4_Deal Price Analysis" xfId="23853"/>
    <cellStyle name="Normal 4 16 2 5" xfId="23854"/>
    <cellStyle name="Normal 4 16 2 5 2" xfId="23855"/>
    <cellStyle name="Normal 4 16 2 6" xfId="23856"/>
    <cellStyle name="Normal 4 16 2_Deal Price Analysis" xfId="23857"/>
    <cellStyle name="Normal 4 16 3" xfId="23858"/>
    <cellStyle name="Normal 4 16 3 2" xfId="23859"/>
    <cellStyle name="Normal 4 16 3 2 2" xfId="23860"/>
    <cellStyle name="Normal 4 16 3 2 2 2" xfId="23861"/>
    <cellStyle name="Normal 4 16 3 2 2 2 2" xfId="23862"/>
    <cellStyle name="Normal 4 16 3 2 2 3" xfId="23863"/>
    <cellStyle name="Normal 4 16 3 2 2_Deal Price Analysis" xfId="23864"/>
    <cellStyle name="Normal 4 16 3 2 3" xfId="23865"/>
    <cellStyle name="Normal 4 16 3 2 3 2" xfId="23866"/>
    <cellStyle name="Normal 4 16 3 2 3 2 2" xfId="23867"/>
    <cellStyle name="Normal 4 16 3 2 3 3" xfId="23868"/>
    <cellStyle name="Normal 4 16 3 2 3_Deal Price Analysis" xfId="23869"/>
    <cellStyle name="Normal 4 16 3 2 4" xfId="23870"/>
    <cellStyle name="Normal 4 16 3 2 4 2" xfId="23871"/>
    <cellStyle name="Normal 4 16 3 2 5" xfId="23872"/>
    <cellStyle name="Normal 4 16 3 2_Deal Price Analysis" xfId="23873"/>
    <cellStyle name="Normal 4 16 3 3" xfId="23874"/>
    <cellStyle name="Normal 4 16 3 3 2" xfId="23875"/>
    <cellStyle name="Normal 4 16 3 3 2 2" xfId="23876"/>
    <cellStyle name="Normal 4 16 3 3 3" xfId="23877"/>
    <cellStyle name="Normal 4 16 3 3_Deal Price Analysis" xfId="23878"/>
    <cellStyle name="Normal 4 16 3 4" xfId="23879"/>
    <cellStyle name="Normal 4 16 3 4 2" xfId="23880"/>
    <cellStyle name="Normal 4 16 3 4 2 2" xfId="23881"/>
    <cellStyle name="Normal 4 16 3 4 3" xfId="23882"/>
    <cellStyle name="Normal 4 16 3 4_Deal Price Analysis" xfId="23883"/>
    <cellStyle name="Normal 4 16 3 5" xfId="23884"/>
    <cellStyle name="Normal 4 16 3 5 2" xfId="23885"/>
    <cellStyle name="Normal 4 16 3 6" xfId="23886"/>
    <cellStyle name="Normal 4 16 3_Deal Price Analysis" xfId="23887"/>
    <cellStyle name="Normal 4 16_Deal Price Analysis" xfId="23888"/>
    <cellStyle name="Normal 4 17" xfId="23889"/>
    <cellStyle name="Normal 4 17 2" xfId="23890"/>
    <cellStyle name="Normal 4 17 2 2" xfId="23891"/>
    <cellStyle name="Normal 4 17 2 2 2" xfId="23892"/>
    <cellStyle name="Normal 4 17 2 2 2 2" xfId="23893"/>
    <cellStyle name="Normal 4 17 2 2 3" xfId="23894"/>
    <cellStyle name="Normal 4 17 2 2_Deal Price Analysis" xfId="23895"/>
    <cellStyle name="Normal 4 17 2 3" xfId="23896"/>
    <cellStyle name="Normal 4 17 2 3 2" xfId="23897"/>
    <cellStyle name="Normal 4 17 2 3 2 2" xfId="23898"/>
    <cellStyle name="Normal 4 17 2 3 3" xfId="23899"/>
    <cellStyle name="Normal 4 17 2 3_Deal Price Analysis" xfId="23900"/>
    <cellStyle name="Normal 4 17 2 4" xfId="23901"/>
    <cellStyle name="Normal 4 17 2 4 2" xfId="23902"/>
    <cellStyle name="Normal 4 17 2 5" xfId="23903"/>
    <cellStyle name="Normal 4 17 2_Deal Price Analysis" xfId="23904"/>
    <cellStyle name="Normal 4 17 3" xfId="23905"/>
    <cellStyle name="Normal 4 17 3 2" xfId="23906"/>
    <cellStyle name="Normal 4 17 3 2 2" xfId="23907"/>
    <cellStyle name="Normal 4 17 3 3" xfId="23908"/>
    <cellStyle name="Normal 4 17 3_Deal Price Analysis" xfId="23909"/>
    <cellStyle name="Normal 4 17 4" xfId="23910"/>
    <cellStyle name="Normal 4 17 4 2" xfId="23911"/>
    <cellStyle name="Normal 4 17 4 2 2" xfId="23912"/>
    <cellStyle name="Normal 4 17 4 3" xfId="23913"/>
    <cellStyle name="Normal 4 17 4_Deal Price Analysis" xfId="23914"/>
    <cellStyle name="Normal 4 17 5" xfId="23915"/>
    <cellStyle name="Normal 4 17 5 2" xfId="23916"/>
    <cellStyle name="Normal 4 17 6" xfId="23917"/>
    <cellStyle name="Normal 4 17_Deal Price Analysis" xfId="23918"/>
    <cellStyle name="Normal 4 18" xfId="23919"/>
    <cellStyle name="Normal 4 18 2" xfId="23920"/>
    <cellStyle name="Normal 4 18 2 2" xfId="23921"/>
    <cellStyle name="Normal 4 18 2 2 2" xfId="23922"/>
    <cellStyle name="Normal 4 18 2 2 2 2" xfId="23923"/>
    <cellStyle name="Normal 4 18 2 2 3" xfId="23924"/>
    <cellStyle name="Normal 4 18 2 2_Deal Price Analysis" xfId="23925"/>
    <cellStyle name="Normal 4 18 2 3" xfId="23926"/>
    <cellStyle name="Normal 4 18 2 3 2" xfId="23927"/>
    <cellStyle name="Normal 4 18 2 3 2 2" xfId="23928"/>
    <cellStyle name="Normal 4 18 2 3 3" xfId="23929"/>
    <cellStyle name="Normal 4 18 2 3_Deal Price Analysis" xfId="23930"/>
    <cellStyle name="Normal 4 18 2 4" xfId="23931"/>
    <cellStyle name="Normal 4 18 2 4 2" xfId="23932"/>
    <cellStyle name="Normal 4 18 2 5" xfId="23933"/>
    <cellStyle name="Normal 4 18 2_Deal Price Analysis" xfId="23934"/>
    <cellStyle name="Normal 4 18 3" xfId="23935"/>
    <cellStyle name="Normal 4 18 3 2" xfId="23936"/>
    <cellStyle name="Normal 4 18 3 2 2" xfId="23937"/>
    <cellStyle name="Normal 4 18 3 3" xfId="23938"/>
    <cellStyle name="Normal 4 18 3_Deal Price Analysis" xfId="23939"/>
    <cellStyle name="Normal 4 18 4" xfId="23940"/>
    <cellStyle name="Normal 4 18 4 2" xfId="23941"/>
    <cellStyle name="Normal 4 18 4 2 2" xfId="23942"/>
    <cellStyle name="Normal 4 18 4 3" xfId="23943"/>
    <cellStyle name="Normal 4 18 4_Deal Price Analysis" xfId="23944"/>
    <cellStyle name="Normal 4 18 5" xfId="23945"/>
    <cellStyle name="Normal 4 18 5 2" xfId="23946"/>
    <cellStyle name="Normal 4 18 6" xfId="23947"/>
    <cellStyle name="Normal 4 18_Deal Price Analysis" xfId="23948"/>
    <cellStyle name="Normal 4 19" xfId="23949"/>
    <cellStyle name="Normal 4 19 2" xfId="23950"/>
    <cellStyle name="Normal 4 19 2 2" xfId="23951"/>
    <cellStyle name="Normal 4 19 2 2 2" xfId="23952"/>
    <cellStyle name="Normal 4 19 2 2 2 2" xfId="23953"/>
    <cellStyle name="Normal 4 19 2 2 3" xfId="23954"/>
    <cellStyle name="Normal 4 19 2 2_Deal Price Analysis" xfId="23955"/>
    <cellStyle name="Normal 4 19 2 3" xfId="23956"/>
    <cellStyle name="Normal 4 19 2 3 2" xfId="23957"/>
    <cellStyle name="Normal 4 19 2 3 2 2" xfId="23958"/>
    <cellStyle name="Normal 4 19 2 3 3" xfId="23959"/>
    <cellStyle name="Normal 4 19 2 3_Deal Price Analysis" xfId="23960"/>
    <cellStyle name="Normal 4 19 2 4" xfId="23961"/>
    <cellStyle name="Normal 4 19 2 4 2" xfId="23962"/>
    <cellStyle name="Normal 4 19 2 5" xfId="23963"/>
    <cellStyle name="Normal 4 19 2_Deal Price Analysis" xfId="23964"/>
    <cellStyle name="Normal 4 19 3" xfId="23965"/>
    <cellStyle name="Normal 4 19 3 2" xfId="23966"/>
    <cellStyle name="Normal 4 19 3 2 2" xfId="23967"/>
    <cellStyle name="Normal 4 19 3 3" xfId="23968"/>
    <cellStyle name="Normal 4 19 3_Deal Price Analysis" xfId="23969"/>
    <cellStyle name="Normal 4 19 4" xfId="23970"/>
    <cellStyle name="Normal 4 19 4 2" xfId="23971"/>
    <cellStyle name="Normal 4 19 4 2 2" xfId="23972"/>
    <cellStyle name="Normal 4 19 4 3" xfId="23973"/>
    <cellStyle name="Normal 4 19 4_Deal Price Analysis" xfId="23974"/>
    <cellStyle name="Normal 4 19 5" xfId="23975"/>
    <cellStyle name="Normal 4 19 5 2" xfId="23976"/>
    <cellStyle name="Normal 4 19 6" xfId="23977"/>
    <cellStyle name="Normal 4 19_Deal Price Analysis" xfId="23978"/>
    <cellStyle name="Normal 4 2" xfId="23979"/>
    <cellStyle name="Normal 4 2 10" xfId="23980"/>
    <cellStyle name="Normal 4 2 10 2" xfId="23981"/>
    <cellStyle name="Normal 4 2 10 2 2" xfId="23982"/>
    <cellStyle name="Normal 4 2 10 2 2 2" xfId="23983"/>
    <cellStyle name="Normal 4 2 10 2 2 2 2" xfId="23984"/>
    <cellStyle name="Normal 4 2 10 2 2 3" xfId="23985"/>
    <cellStyle name="Normal 4 2 10 2 2_Deal Price Analysis" xfId="23986"/>
    <cellStyle name="Normal 4 2 10 2 3" xfId="23987"/>
    <cellStyle name="Normal 4 2 10 2 3 2" xfId="23988"/>
    <cellStyle name="Normal 4 2 10 2 3 2 2" xfId="23989"/>
    <cellStyle name="Normal 4 2 10 2 3 3" xfId="23990"/>
    <cellStyle name="Normal 4 2 10 2 3_Deal Price Analysis" xfId="23991"/>
    <cellStyle name="Normal 4 2 10 2 4" xfId="23992"/>
    <cellStyle name="Normal 4 2 10 2 4 2" xfId="23993"/>
    <cellStyle name="Normal 4 2 10 2 5" xfId="23994"/>
    <cellStyle name="Normal 4 2 10 2_Deal Price Analysis" xfId="23995"/>
    <cellStyle name="Normal 4 2 10 3" xfId="23996"/>
    <cellStyle name="Normal 4 2 10 3 2" xfId="23997"/>
    <cellStyle name="Normal 4 2 10 3 2 2" xfId="23998"/>
    <cellStyle name="Normal 4 2 10 3 3" xfId="23999"/>
    <cellStyle name="Normal 4 2 10 3_Deal Price Analysis" xfId="24000"/>
    <cellStyle name="Normal 4 2 10 4" xfId="24001"/>
    <cellStyle name="Normal 4 2 10 4 2" xfId="24002"/>
    <cellStyle name="Normal 4 2 10 4 2 2" xfId="24003"/>
    <cellStyle name="Normal 4 2 10 4 3" xfId="24004"/>
    <cellStyle name="Normal 4 2 10 4_Deal Price Analysis" xfId="24005"/>
    <cellStyle name="Normal 4 2 10 5" xfId="24006"/>
    <cellStyle name="Normal 4 2 10 5 2" xfId="24007"/>
    <cellStyle name="Normal 4 2 10 6" xfId="24008"/>
    <cellStyle name="Normal 4 2 10_Deal Price Analysis" xfId="24009"/>
    <cellStyle name="Normal 4 2 11" xfId="24010"/>
    <cellStyle name="Normal 4 2 11 2" xfId="24011"/>
    <cellStyle name="Normal 4 2 11 2 2" xfId="24012"/>
    <cellStyle name="Normal 4 2 11 2 2 2" xfId="24013"/>
    <cellStyle name="Normal 4 2 11 2 2 2 2" xfId="24014"/>
    <cellStyle name="Normal 4 2 11 2 2 3" xfId="24015"/>
    <cellStyle name="Normal 4 2 11 2 2_Deal Price Analysis" xfId="24016"/>
    <cellStyle name="Normal 4 2 11 2 3" xfId="24017"/>
    <cellStyle name="Normal 4 2 11 2 3 2" xfId="24018"/>
    <cellStyle name="Normal 4 2 11 2 3 2 2" xfId="24019"/>
    <cellStyle name="Normal 4 2 11 2 3 3" xfId="24020"/>
    <cellStyle name="Normal 4 2 11 2 3_Deal Price Analysis" xfId="24021"/>
    <cellStyle name="Normal 4 2 11 2 4" xfId="24022"/>
    <cellStyle name="Normal 4 2 11 2 4 2" xfId="24023"/>
    <cellStyle name="Normal 4 2 11 2 5" xfId="24024"/>
    <cellStyle name="Normal 4 2 11 2_Deal Price Analysis" xfId="24025"/>
    <cellStyle name="Normal 4 2 11 3" xfId="24026"/>
    <cellStyle name="Normal 4 2 11 3 2" xfId="24027"/>
    <cellStyle name="Normal 4 2 11 3 2 2" xfId="24028"/>
    <cellStyle name="Normal 4 2 11 3 3" xfId="24029"/>
    <cellStyle name="Normal 4 2 11 3_Deal Price Analysis" xfId="24030"/>
    <cellStyle name="Normal 4 2 11 4" xfId="24031"/>
    <cellStyle name="Normal 4 2 11 4 2" xfId="24032"/>
    <cellStyle name="Normal 4 2 11 4 2 2" xfId="24033"/>
    <cellStyle name="Normal 4 2 11 4 3" xfId="24034"/>
    <cellStyle name="Normal 4 2 11 4_Deal Price Analysis" xfId="24035"/>
    <cellStyle name="Normal 4 2 11 5" xfId="24036"/>
    <cellStyle name="Normal 4 2 11 5 2" xfId="24037"/>
    <cellStyle name="Normal 4 2 11 6" xfId="24038"/>
    <cellStyle name="Normal 4 2 11_Deal Price Analysis" xfId="24039"/>
    <cellStyle name="Normal 4 2 12" xfId="24040"/>
    <cellStyle name="Normal 4 2 12 2" xfId="24041"/>
    <cellStyle name="Normal 4 2 12 2 2" xfId="24042"/>
    <cellStyle name="Normal 4 2 12 2 2 2" xfId="24043"/>
    <cellStyle name="Normal 4 2 12 2 2 2 2" xfId="24044"/>
    <cellStyle name="Normal 4 2 12 2 2 3" xfId="24045"/>
    <cellStyle name="Normal 4 2 12 2 2_Deal Price Analysis" xfId="24046"/>
    <cellStyle name="Normal 4 2 12 2 3" xfId="24047"/>
    <cellStyle name="Normal 4 2 12 2 3 2" xfId="24048"/>
    <cellStyle name="Normal 4 2 12 2 3 2 2" xfId="24049"/>
    <cellStyle name="Normal 4 2 12 2 3 3" xfId="24050"/>
    <cellStyle name="Normal 4 2 12 2 3_Deal Price Analysis" xfId="24051"/>
    <cellStyle name="Normal 4 2 12 2 4" xfId="24052"/>
    <cellStyle name="Normal 4 2 12 2 4 2" xfId="24053"/>
    <cellStyle name="Normal 4 2 12 2 5" xfId="24054"/>
    <cellStyle name="Normal 4 2 12 2_Deal Price Analysis" xfId="24055"/>
    <cellStyle name="Normal 4 2 12 3" xfId="24056"/>
    <cellStyle name="Normal 4 2 12 3 2" xfId="24057"/>
    <cellStyle name="Normal 4 2 12 3 2 2" xfId="24058"/>
    <cellStyle name="Normal 4 2 12 3 3" xfId="24059"/>
    <cellStyle name="Normal 4 2 12 3_Deal Price Analysis" xfId="24060"/>
    <cellStyle name="Normal 4 2 12 4" xfId="24061"/>
    <cellStyle name="Normal 4 2 12 4 2" xfId="24062"/>
    <cellStyle name="Normal 4 2 12 4 2 2" xfId="24063"/>
    <cellStyle name="Normal 4 2 12 4 3" xfId="24064"/>
    <cellStyle name="Normal 4 2 12 4_Deal Price Analysis" xfId="24065"/>
    <cellStyle name="Normal 4 2 12 5" xfId="24066"/>
    <cellStyle name="Normal 4 2 12 5 2" xfId="24067"/>
    <cellStyle name="Normal 4 2 12 6" xfId="24068"/>
    <cellStyle name="Normal 4 2 12_Deal Price Analysis" xfId="24069"/>
    <cellStyle name="Normal 4 2 13" xfId="24070"/>
    <cellStyle name="Normal 4 2 13 2" xfId="24071"/>
    <cellStyle name="Normal 4 2 13 2 2" xfId="24072"/>
    <cellStyle name="Normal 4 2 13 2 2 2" xfId="24073"/>
    <cellStyle name="Normal 4 2 13 2 2 2 2" xfId="24074"/>
    <cellStyle name="Normal 4 2 13 2 2 3" xfId="24075"/>
    <cellStyle name="Normal 4 2 13 2 2_Deal Price Analysis" xfId="24076"/>
    <cellStyle name="Normal 4 2 13 2 3" xfId="24077"/>
    <cellStyle name="Normal 4 2 13 2 3 2" xfId="24078"/>
    <cellStyle name="Normal 4 2 13 2 3 2 2" xfId="24079"/>
    <cellStyle name="Normal 4 2 13 2 3 3" xfId="24080"/>
    <cellStyle name="Normal 4 2 13 2 3_Deal Price Analysis" xfId="24081"/>
    <cellStyle name="Normal 4 2 13 2 4" xfId="24082"/>
    <cellStyle name="Normal 4 2 13 2 4 2" xfId="24083"/>
    <cellStyle name="Normal 4 2 13 2 5" xfId="24084"/>
    <cellStyle name="Normal 4 2 13 2_Deal Price Analysis" xfId="24085"/>
    <cellStyle name="Normal 4 2 13 3" xfId="24086"/>
    <cellStyle name="Normal 4 2 13 3 2" xfId="24087"/>
    <cellStyle name="Normal 4 2 13 3 2 2" xfId="24088"/>
    <cellStyle name="Normal 4 2 13 3 3" xfId="24089"/>
    <cellStyle name="Normal 4 2 13 3_Deal Price Analysis" xfId="24090"/>
    <cellStyle name="Normal 4 2 13 4" xfId="24091"/>
    <cellStyle name="Normal 4 2 13 4 2" xfId="24092"/>
    <cellStyle name="Normal 4 2 13 4 2 2" xfId="24093"/>
    <cellStyle name="Normal 4 2 13 4 3" xfId="24094"/>
    <cellStyle name="Normal 4 2 13 4_Deal Price Analysis" xfId="24095"/>
    <cellStyle name="Normal 4 2 13 5" xfId="24096"/>
    <cellStyle name="Normal 4 2 13 5 2" xfId="24097"/>
    <cellStyle name="Normal 4 2 13 6" xfId="24098"/>
    <cellStyle name="Normal 4 2 13_Deal Price Analysis" xfId="24099"/>
    <cellStyle name="Normal 4 2 14" xfId="24100"/>
    <cellStyle name="Normal 4 2 14 2" xfId="24101"/>
    <cellStyle name="Normal 4 2 14 2 2" xfId="24102"/>
    <cellStyle name="Normal 4 2 14 2 2 2" xfId="24103"/>
    <cellStyle name="Normal 4 2 14 2 2 2 2" xfId="24104"/>
    <cellStyle name="Normal 4 2 14 2 2 3" xfId="24105"/>
    <cellStyle name="Normal 4 2 14 2 2_Deal Price Analysis" xfId="24106"/>
    <cellStyle name="Normal 4 2 14 2 3" xfId="24107"/>
    <cellStyle name="Normal 4 2 14 2 3 2" xfId="24108"/>
    <cellStyle name="Normal 4 2 14 2 3 2 2" xfId="24109"/>
    <cellStyle name="Normal 4 2 14 2 3 3" xfId="24110"/>
    <cellStyle name="Normal 4 2 14 2 3_Deal Price Analysis" xfId="24111"/>
    <cellStyle name="Normal 4 2 14 2 4" xfId="24112"/>
    <cellStyle name="Normal 4 2 14 2 4 2" xfId="24113"/>
    <cellStyle name="Normal 4 2 14 2 5" xfId="24114"/>
    <cellStyle name="Normal 4 2 14 2_Deal Price Analysis" xfId="24115"/>
    <cellStyle name="Normal 4 2 14 3" xfId="24116"/>
    <cellStyle name="Normal 4 2 14 3 2" xfId="24117"/>
    <cellStyle name="Normal 4 2 14 3 2 2" xfId="24118"/>
    <cellStyle name="Normal 4 2 14 3 3" xfId="24119"/>
    <cellStyle name="Normal 4 2 14 3_Deal Price Analysis" xfId="24120"/>
    <cellStyle name="Normal 4 2 14 4" xfId="24121"/>
    <cellStyle name="Normal 4 2 14 4 2" xfId="24122"/>
    <cellStyle name="Normal 4 2 14 4 2 2" xfId="24123"/>
    <cellStyle name="Normal 4 2 14 4 3" xfId="24124"/>
    <cellStyle name="Normal 4 2 14 4_Deal Price Analysis" xfId="24125"/>
    <cellStyle name="Normal 4 2 14 5" xfId="24126"/>
    <cellStyle name="Normal 4 2 14 5 2" xfId="24127"/>
    <cellStyle name="Normal 4 2 14 6" xfId="24128"/>
    <cellStyle name="Normal 4 2 14_Deal Price Analysis" xfId="24129"/>
    <cellStyle name="Normal 4 2 15" xfId="24130"/>
    <cellStyle name="Normal 4 2 16" xfId="24131"/>
    <cellStyle name="Normal 4 2 16 2" xfId="24132"/>
    <cellStyle name="Normal 4 2 16 2 2" xfId="24133"/>
    <cellStyle name="Normal 4 2 16 2 2 2" xfId="24134"/>
    <cellStyle name="Normal 4 2 16 2 3" xfId="24135"/>
    <cellStyle name="Normal 4 2 16 2_Deal Price Analysis" xfId="24136"/>
    <cellStyle name="Normal 4 2 16 3" xfId="24137"/>
    <cellStyle name="Normal 4 2 16 3 2" xfId="24138"/>
    <cellStyle name="Normal 4 2 16 3 2 2" xfId="24139"/>
    <cellStyle name="Normal 4 2 16 3 3" xfId="24140"/>
    <cellStyle name="Normal 4 2 16 3_Deal Price Analysis" xfId="24141"/>
    <cellStyle name="Normal 4 2 16 4" xfId="24142"/>
    <cellStyle name="Normal 4 2 16 4 2" xfId="24143"/>
    <cellStyle name="Normal 4 2 16 5" xfId="24144"/>
    <cellStyle name="Normal 4 2 16_Deal Price Analysis" xfId="24145"/>
    <cellStyle name="Normal 4 2 17" xfId="24146"/>
    <cellStyle name="Normal 4 2 17 2" xfId="24147"/>
    <cellStyle name="Normal 4 2 17 2 2" xfId="24148"/>
    <cellStyle name="Normal 4 2 17 3" xfId="24149"/>
    <cellStyle name="Normal 4 2 17_Deal Price Analysis" xfId="24150"/>
    <cellStyle name="Normal 4 2 18" xfId="24151"/>
    <cellStyle name="Normal 4 2 18 2" xfId="24152"/>
    <cellStyle name="Normal 4 2 18 2 2" xfId="24153"/>
    <cellStyle name="Normal 4 2 18 3" xfId="24154"/>
    <cellStyle name="Normal 4 2 18_Deal Price Analysis" xfId="24155"/>
    <cellStyle name="Normal 4 2 19" xfId="24156"/>
    <cellStyle name="Normal 4 2 19 2" xfId="24157"/>
    <cellStyle name="Normal 4 2 2" xfId="24158"/>
    <cellStyle name="Normal 4 2 2 10" xfId="24159"/>
    <cellStyle name="Normal 4 2 2 10 2" xfId="24160"/>
    <cellStyle name="Normal 4 2 2 11" xfId="24161"/>
    <cellStyle name="Normal 4 2 2 2" xfId="24162"/>
    <cellStyle name="Normal 4 2 2 2 2" xfId="24163"/>
    <cellStyle name="Normal 4 2 2 2 2 2" xfId="24164"/>
    <cellStyle name="Normal 4 2 2 2 2 2 2" xfId="24165"/>
    <cellStyle name="Normal 4 2 2 2 2 2 2 2" xfId="24166"/>
    <cellStyle name="Normal 4 2 2 2 2 2 2 2 2" xfId="24167"/>
    <cellStyle name="Normal 4 2 2 2 2 2 2 3" xfId="24168"/>
    <cellStyle name="Normal 4 2 2 2 2 2 2_Deal Price Analysis" xfId="24169"/>
    <cellStyle name="Normal 4 2 2 2 2 2 3" xfId="24170"/>
    <cellStyle name="Normal 4 2 2 2 2 2 3 2" xfId="24171"/>
    <cellStyle name="Normal 4 2 2 2 2 2 3 2 2" xfId="24172"/>
    <cellStyle name="Normal 4 2 2 2 2 2 3 3" xfId="24173"/>
    <cellStyle name="Normal 4 2 2 2 2 2 3_Deal Price Analysis" xfId="24174"/>
    <cellStyle name="Normal 4 2 2 2 2 2 4" xfId="24175"/>
    <cellStyle name="Normal 4 2 2 2 2 2 4 2" xfId="24176"/>
    <cellStyle name="Normal 4 2 2 2 2 2 5" xfId="24177"/>
    <cellStyle name="Normal 4 2 2 2 2 2_Deal Price Analysis" xfId="24178"/>
    <cellStyle name="Normal 4 2 2 2 2 3" xfId="24179"/>
    <cellStyle name="Normal 4 2 2 2 2 3 2" xfId="24180"/>
    <cellStyle name="Normal 4 2 2 2 2 3 2 2" xfId="24181"/>
    <cellStyle name="Normal 4 2 2 2 2 3 3" xfId="24182"/>
    <cellStyle name="Normal 4 2 2 2 2 3_Deal Price Analysis" xfId="24183"/>
    <cellStyle name="Normal 4 2 2 2 2 4" xfId="24184"/>
    <cellStyle name="Normal 4 2 2 2 2 4 2" xfId="24185"/>
    <cellStyle name="Normal 4 2 2 2 2 4 2 2" xfId="24186"/>
    <cellStyle name="Normal 4 2 2 2 2 4 3" xfId="24187"/>
    <cellStyle name="Normal 4 2 2 2 2 4_Deal Price Analysis" xfId="24188"/>
    <cellStyle name="Normal 4 2 2 2 2 5" xfId="24189"/>
    <cellStyle name="Normal 4 2 2 2 2 5 2" xfId="24190"/>
    <cellStyle name="Normal 4 2 2 2 2 6" xfId="24191"/>
    <cellStyle name="Normal 4 2 2 2 2_Deal Price Analysis" xfId="24192"/>
    <cellStyle name="Normal 4 2 2 2 3" xfId="24193"/>
    <cellStyle name="Normal 4 2 2 2 3 2" xfId="24194"/>
    <cellStyle name="Normal 4 2 2 2 3 2 2" xfId="24195"/>
    <cellStyle name="Normal 4 2 2 2 3 2 2 2" xfId="24196"/>
    <cellStyle name="Normal 4 2 2 2 3 2 2 2 2" xfId="24197"/>
    <cellStyle name="Normal 4 2 2 2 3 2 2 3" xfId="24198"/>
    <cellStyle name="Normal 4 2 2 2 3 2 2_Deal Price Analysis" xfId="24199"/>
    <cellStyle name="Normal 4 2 2 2 3 2 3" xfId="24200"/>
    <cellStyle name="Normal 4 2 2 2 3 2 3 2" xfId="24201"/>
    <cellStyle name="Normal 4 2 2 2 3 2 3 2 2" xfId="24202"/>
    <cellStyle name="Normal 4 2 2 2 3 2 3 3" xfId="24203"/>
    <cellStyle name="Normal 4 2 2 2 3 2 3_Deal Price Analysis" xfId="24204"/>
    <cellStyle name="Normal 4 2 2 2 3 2 4" xfId="24205"/>
    <cellStyle name="Normal 4 2 2 2 3 2 4 2" xfId="24206"/>
    <cellStyle name="Normal 4 2 2 2 3 2 5" xfId="24207"/>
    <cellStyle name="Normal 4 2 2 2 3 2_Deal Price Analysis" xfId="24208"/>
    <cellStyle name="Normal 4 2 2 2 3 3" xfId="24209"/>
    <cellStyle name="Normal 4 2 2 2 3 3 2" xfId="24210"/>
    <cellStyle name="Normal 4 2 2 2 3 3 2 2" xfId="24211"/>
    <cellStyle name="Normal 4 2 2 2 3 3 3" xfId="24212"/>
    <cellStyle name="Normal 4 2 2 2 3 3_Deal Price Analysis" xfId="24213"/>
    <cellStyle name="Normal 4 2 2 2 3 4" xfId="24214"/>
    <cellStyle name="Normal 4 2 2 2 3 4 2" xfId="24215"/>
    <cellStyle name="Normal 4 2 2 2 3 4 2 2" xfId="24216"/>
    <cellStyle name="Normal 4 2 2 2 3 4 3" xfId="24217"/>
    <cellStyle name="Normal 4 2 2 2 3 4_Deal Price Analysis" xfId="24218"/>
    <cellStyle name="Normal 4 2 2 2 3 5" xfId="24219"/>
    <cellStyle name="Normal 4 2 2 2 3 5 2" xfId="24220"/>
    <cellStyle name="Normal 4 2 2 2 3 6" xfId="24221"/>
    <cellStyle name="Normal 4 2 2 2 3_Deal Price Analysis" xfId="24222"/>
    <cellStyle name="Normal 4 2 2 2 4" xfId="24223"/>
    <cellStyle name="Normal 4 2 2 2 4 2" xfId="24224"/>
    <cellStyle name="Normal 4 2 2 2 4 2 2" xfId="24225"/>
    <cellStyle name="Normal 4 2 2 2 4 2 2 2" xfId="24226"/>
    <cellStyle name="Normal 4 2 2 2 4 2 3" xfId="24227"/>
    <cellStyle name="Normal 4 2 2 2 4 2_Deal Price Analysis" xfId="24228"/>
    <cellStyle name="Normal 4 2 2 2 4 3" xfId="24229"/>
    <cellStyle name="Normal 4 2 2 2 4 3 2" xfId="24230"/>
    <cellStyle name="Normal 4 2 2 2 4 3 2 2" xfId="24231"/>
    <cellStyle name="Normal 4 2 2 2 4 3 3" xfId="24232"/>
    <cellStyle name="Normal 4 2 2 2 4 3_Deal Price Analysis" xfId="24233"/>
    <cellStyle name="Normal 4 2 2 2 4 4" xfId="24234"/>
    <cellStyle name="Normal 4 2 2 2 4 4 2" xfId="24235"/>
    <cellStyle name="Normal 4 2 2 2 4 5" xfId="24236"/>
    <cellStyle name="Normal 4 2 2 2 4_Deal Price Analysis" xfId="24237"/>
    <cellStyle name="Normal 4 2 2 2 5" xfId="24238"/>
    <cellStyle name="Normal 4 2 2 2 5 2" xfId="24239"/>
    <cellStyle name="Normal 4 2 2 2 5 2 2" xfId="24240"/>
    <cellStyle name="Normal 4 2 2 2 5 3" xfId="24241"/>
    <cellStyle name="Normal 4 2 2 2 5_Deal Price Analysis" xfId="24242"/>
    <cellStyle name="Normal 4 2 2 2 6" xfId="24243"/>
    <cellStyle name="Normal 4 2 2 2 6 2" xfId="24244"/>
    <cellStyle name="Normal 4 2 2 2 6 2 2" xfId="24245"/>
    <cellStyle name="Normal 4 2 2 2 6 3" xfId="24246"/>
    <cellStyle name="Normal 4 2 2 2 6_Deal Price Analysis" xfId="24247"/>
    <cellStyle name="Normal 4 2 2 2 7" xfId="24248"/>
    <cellStyle name="Normal 4 2 2 2 7 2" xfId="24249"/>
    <cellStyle name="Normal 4 2 2 2 8" xfId="24250"/>
    <cellStyle name="Normal 4 2 2 2_Deal Price Analysis" xfId="24251"/>
    <cellStyle name="Normal 4 2 2 3" xfId="24252"/>
    <cellStyle name="Normal 4 2 2 3 2" xfId="24253"/>
    <cellStyle name="Normal 4 2 2 3 2 2" xfId="24254"/>
    <cellStyle name="Normal 4 2 2 3 2 2 2" xfId="24255"/>
    <cellStyle name="Normal 4 2 2 3 2 2 2 2" xfId="24256"/>
    <cellStyle name="Normal 4 2 2 3 2 2 2 2 2" xfId="24257"/>
    <cellStyle name="Normal 4 2 2 3 2 2 2 3" xfId="24258"/>
    <cellStyle name="Normal 4 2 2 3 2 2 2_Deal Price Analysis" xfId="24259"/>
    <cellStyle name="Normal 4 2 2 3 2 2 3" xfId="24260"/>
    <cellStyle name="Normal 4 2 2 3 2 2 3 2" xfId="24261"/>
    <cellStyle name="Normal 4 2 2 3 2 2 3 2 2" xfId="24262"/>
    <cellStyle name="Normal 4 2 2 3 2 2 3 3" xfId="24263"/>
    <cellStyle name="Normal 4 2 2 3 2 2 3_Deal Price Analysis" xfId="24264"/>
    <cellStyle name="Normal 4 2 2 3 2 2 4" xfId="24265"/>
    <cellStyle name="Normal 4 2 2 3 2 2 4 2" xfId="24266"/>
    <cellStyle name="Normal 4 2 2 3 2 2 5" xfId="24267"/>
    <cellStyle name="Normal 4 2 2 3 2 2_Deal Price Analysis" xfId="24268"/>
    <cellStyle name="Normal 4 2 2 3 2 3" xfId="24269"/>
    <cellStyle name="Normal 4 2 2 3 2 3 2" xfId="24270"/>
    <cellStyle name="Normal 4 2 2 3 2 3 2 2" xfId="24271"/>
    <cellStyle name="Normal 4 2 2 3 2 3 3" xfId="24272"/>
    <cellStyle name="Normal 4 2 2 3 2 3_Deal Price Analysis" xfId="24273"/>
    <cellStyle name="Normal 4 2 2 3 2 4" xfId="24274"/>
    <cellStyle name="Normal 4 2 2 3 2 4 2" xfId="24275"/>
    <cellStyle name="Normal 4 2 2 3 2 4 2 2" xfId="24276"/>
    <cellStyle name="Normal 4 2 2 3 2 4 3" xfId="24277"/>
    <cellStyle name="Normal 4 2 2 3 2 4_Deal Price Analysis" xfId="24278"/>
    <cellStyle name="Normal 4 2 2 3 2 5" xfId="24279"/>
    <cellStyle name="Normal 4 2 2 3 2 5 2" xfId="24280"/>
    <cellStyle name="Normal 4 2 2 3 2 6" xfId="24281"/>
    <cellStyle name="Normal 4 2 2 3 2_Deal Price Analysis" xfId="24282"/>
    <cellStyle name="Normal 4 2 2 3 3" xfId="24283"/>
    <cellStyle name="Normal 4 2 2 3 3 2" xfId="24284"/>
    <cellStyle name="Normal 4 2 2 3 3 2 2" xfId="24285"/>
    <cellStyle name="Normal 4 2 2 3 3 2 2 2" xfId="24286"/>
    <cellStyle name="Normal 4 2 2 3 3 2 2 2 2" xfId="24287"/>
    <cellStyle name="Normal 4 2 2 3 3 2 2 3" xfId="24288"/>
    <cellStyle name="Normal 4 2 2 3 3 2 2_Deal Price Analysis" xfId="24289"/>
    <cellStyle name="Normal 4 2 2 3 3 2 3" xfId="24290"/>
    <cellStyle name="Normal 4 2 2 3 3 2 3 2" xfId="24291"/>
    <cellStyle name="Normal 4 2 2 3 3 2 3 2 2" xfId="24292"/>
    <cellStyle name="Normal 4 2 2 3 3 2 3 3" xfId="24293"/>
    <cellStyle name="Normal 4 2 2 3 3 2 3_Deal Price Analysis" xfId="24294"/>
    <cellStyle name="Normal 4 2 2 3 3 2 4" xfId="24295"/>
    <cellStyle name="Normal 4 2 2 3 3 2 4 2" xfId="24296"/>
    <cellStyle name="Normal 4 2 2 3 3 2 5" xfId="24297"/>
    <cellStyle name="Normal 4 2 2 3 3 2_Deal Price Analysis" xfId="24298"/>
    <cellStyle name="Normal 4 2 2 3 3 3" xfId="24299"/>
    <cellStyle name="Normal 4 2 2 3 3 3 2" xfId="24300"/>
    <cellStyle name="Normal 4 2 2 3 3 3 2 2" xfId="24301"/>
    <cellStyle name="Normal 4 2 2 3 3 3 3" xfId="24302"/>
    <cellStyle name="Normal 4 2 2 3 3 3_Deal Price Analysis" xfId="24303"/>
    <cellStyle name="Normal 4 2 2 3 3 4" xfId="24304"/>
    <cellStyle name="Normal 4 2 2 3 3 4 2" xfId="24305"/>
    <cellStyle name="Normal 4 2 2 3 3 4 2 2" xfId="24306"/>
    <cellStyle name="Normal 4 2 2 3 3 4 3" xfId="24307"/>
    <cellStyle name="Normal 4 2 2 3 3 4_Deal Price Analysis" xfId="24308"/>
    <cellStyle name="Normal 4 2 2 3 3 5" xfId="24309"/>
    <cellStyle name="Normal 4 2 2 3 3 5 2" xfId="24310"/>
    <cellStyle name="Normal 4 2 2 3 3 6" xfId="24311"/>
    <cellStyle name="Normal 4 2 2 3 3_Deal Price Analysis" xfId="24312"/>
    <cellStyle name="Normal 4 2 2 3_Deal Price Analysis" xfId="24313"/>
    <cellStyle name="Normal 4 2 2 4" xfId="24314"/>
    <cellStyle name="Normal 4 2 2 4 2" xfId="24315"/>
    <cellStyle name="Normal 4 2 2 4 2 2" xfId="24316"/>
    <cellStyle name="Normal 4 2 2 4 2 2 2" xfId="24317"/>
    <cellStyle name="Normal 4 2 2 4 2 2 2 2" xfId="24318"/>
    <cellStyle name="Normal 4 2 2 4 2 2 3" xfId="24319"/>
    <cellStyle name="Normal 4 2 2 4 2 2_Deal Price Analysis" xfId="24320"/>
    <cellStyle name="Normal 4 2 2 4 2 3" xfId="24321"/>
    <cellStyle name="Normal 4 2 2 4 2 3 2" xfId="24322"/>
    <cellStyle name="Normal 4 2 2 4 2 3 2 2" xfId="24323"/>
    <cellStyle name="Normal 4 2 2 4 2 3 3" xfId="24324"/>
    <cellStyle name="Normal 4 2 2 4 2 3_Deal Price Analysis" xfId="24325"/>
    <cellStyle name="Normal 4 2 2 4 2 4" xfId="24326"/>
    <cellStyle name="Normal 4 2 2 4 2 4 2" xfId="24327"/>
    <cellStyle name="Normal 4 2 2 4 2 5" xfId="24328"/>
    <cellStyle name="Normal 4 2 2 4 2_Deal Price Analysis" xfId="24329"/>
    <cellStyle name="Normal 4 2 2 4 3" xfId="24330"/>
    <cellStyle name="Normal 4 2 2 4 3 2" xfId="24331"/>
    <cellStyle name="Normal 4 2 2 4 3 2 2" xfId="24332"/>
    <cellStyle name="Normal 4 2 2 4 3 3" xfId="24333"/>
    <cellStyle name="Normal 4 2 2 4 3_Deal Price Analysis" xfId="24334"/>
    <cellStyle name="Normal 4 2 2 4 4" xfId="24335"/>
    <cellStyle name="Normal 4 2 2 4 4 2" xfId="24336"/>
    <cellStyle name="Normal 4 2 2 4 4 2 2" xfId="24337"/>
    <cellStyle name="Normal 4 2 2 4 4 3" xfId="24338"/>
    <cellStyle name="Normal 4 2 2 4 4_Deal Price Analysis" xfId="24339"/>
    <cellStyle name="Normal 4 2 2 4 5" xfId="24340"/>
    <cellStyle name="Normal 4 2 2 4 5 2" xfId="24341"/>
    <cellStyle name="Normal 4 2 2 4 6" xfId="24342"/>
    <cellStyle name="Normal 4 2 2 4_Deal Price Analysis" xfId="24343"/>
    <cellStyle name="Normal 4 2 2 5" xfId="24344"/>
    <cellStyle name="Normal 4 2 2 5 2" xfId="24345"/>
    <cellStyle name="Normal 4 2 2 5 2 2" xfId="24346"/>
    <cellStyle name="Normal 4 2 2 5 2 2 2" xfId="24347"/>
    <cellStyle name="Normal 4 2 2 5 2 2 2 2" xfId="24348"/>
    <cellStyle name="Normal 4 2 2 5 2 2 3" xfId="24349"/>
    <cellStyle name="Normal 4 2 2 5 2 2_Deal Price Analysis" xfId="24350"/>
    <cellStyle name="Normal 4 2 2 5 2 3" xfId="24351"/>
    <cellStyle name="Normal 4 2 2 5 2 3 2" xfId="24352"/>
    <cellStyle name="Normal 4 2 2 5 2 3 2 2" xfId="24353"/>
    <cellStyle name="Normal 4 2 2 5 2 3 3" xfId="24354"/>
    <cellStyle name="Normal 4 2 2 5 2 3_Deal Price Analysis" xfId="24355"/>
    <cellStyle name="Normal 4 2 2 5 2 4" xfId="24356"/>
    <cellStyle name="Normal 4 2 2 5 2 4 2" xfId="24357"/>
    <cellStyle name="Normal 4 2 2 5 2 5" xfId="24358"/>
    <cellStyle name="Normal 4 2 2 5 2_Deal Price Analysis" xfId="24359"/>
    <cellStyle name="Normal 4 2 2 5 3" xfId="24360"/>
    <cellStyle name="Normal 4 2 2 5 3 2" xfId="24361"/>
    <cellStyle name="Normal 4 2 2 5 3 2 2" xfId="24362"/>
    <cellStyle name="Normal 4 2 2 5 3 3" xfId="24363"/>
    <cellStyle name="Normal 4 2 2 5 3_Deal Price Analysis" xfId="24364"/>
    <cellStyle name="Normal 4 2 2 5 4" xfId="24365"/>
    <cellStyle name="Normal 4 2 2 5 4 2" xfId="24366"/>
    <cellStyle name="Normal 4 2 2 5 4 2 2" xfId="24367"/>
    <cellStyle name="Normal 4 2 2 5 4 3" xfId="24368"/>
    <cellStyle name="Normal 4 2 2 5 4_Deal Price Analysis" xfId="24369"/>
    <cellStyle name="Normal 4 2 2 5 5" xfId="24370"/>
    <cellStyle name="Normal 4 2 2 5 5 2" xfId="24371"/>
    <cellStyle name="Normal 4 2 2 5 6" xfId="24372"/>
    <cellStyle name="Normal 4 2 2 5_Deal Price Analysis" xfId="24373"/>
    <cellStyle name="Normal 4 2 2 6" xfId="24374"/>
    <cellStyle name="Normal 4 2 2 7" xfId="24375"/>
    <cellStyle name="Normal 4 2 2 7 2" xfId="24376"/>
    <cellStyle name="Normal 4 2 2 7 2 2" xfId="24377"/>
    <cellStyle name="Normal 4 2 2 7 2 2 2" xfId="24378"/>
    <cellStyle name="Normal 4 2 2 7 2 3" xfId="24379"/>
    <cellStyle name="Normal 4 2 2 7 2_Deal Price Analysis" xfId="24380"/>
    <cellStyle name="Normal 4 2 2 7 3" xfId="24381"/>
    <cellStyle name="Normal 4 2 2 7 3 2" xfId="24382"/>
    <cellStyle name="Normal 4 2 2 7 3 2 2" xfId="24383"/>
    <cellStyle name="Normal 4 2 2 7 3 3" xfId="24384"/>
    <cellStyle name="Normal 4 2 2 7 3_Deal Price Analysis" xfId="24385"/>
    <cellStyle name="Normal 4 2 2 7 4" xfId="24386"/>
    <cellStyle name="Normal 4 2 2 7 4 2" xfId="24387"/>
    <cellStyle name="Normal 4 2 2 7 5" xfId="24388"/>
    <cellStyle name="Normal 4 2 2 7_Deal Price Analysis" xfId="24389"/>
    <cellStyle name="Normal 4 2 2 8" xfId="24390"/>
    <cellStyle name="Normal 4 2 2 8 2" xfId="24391"/>
    <cellStyle name="Normal 4 2 2 8 2 2" xfId="24392"/>
    <cellStyle name="Normal 4 2 2 8 3" xfId="24393"/>
    <cellStyle name="Normal 4 2 2 8_Deal Price Analysis" xfId="24394"/>
    <cellStyle name="Normal 4 2 2 9" xfId="24395"/>
    <cellStyle name="Normal 4 2 2 9 2" xfId="24396"/>
    <cellStyle name="Normal 4 2 2 9 2 2" xfId="24397"/>
    <cellStyle name="Normal 4 2 2 9 3" xfId="24398"/>
    <cellStyle name="Normal 4 2 2 9_Deal Price Analysis" xfId="24399"/>
    <cellStyle name="Normal 4 2 2_Deal Price Analysis" xfId="24400"/>
    <cellStyle name="Normal 4 2 20" xfId="24401"/>
    <cellStyle name="Normal 4 2 21" xfId="24402"/>
    <cellStyle name="Normal 4 2 22" xfId="24403"/>
    <cellStyle name="Normal 4 2 23" xfId="24404"/>
    <cellStyle name="Normal 4 2 24" xfId="24405"/>
    <cellStyle name="Normal 4 2 3" xfId="24406"/>
    <cellStyle name="Normal 4 2 3 10" xfId="24407"/>
    <cellStyle name="Normal 4 2 3 10 2" xfId="24408"/>
    <cellStyle name="Normal 4 2 3 11" xfId="24409"/>
    <cellStyle name="Normal 4 2 3 2" xfId="24410"/>
    <cellStyle name="Normal 4 2 3 2 2" xfId="24411"/>
    <cellStyle name="Normal 4 2 3 2 2 2" xfId="24412"/>
    <cellStyle name="Normal 4 2 3 2 2 2 2" xfId="24413"/>
    <cellStyle name="Normal 4 2 3 2 2 2 2 2" xfId="24414"/>
    <cellStyle name="Normal 4 2 3 2 2 2 2 2 2" xfId="24415"/>
    <cellStyle name="Normal 4 2 3 2 2 2 2 3" xfId="24416"/>
    <cellStyle name="Normal 4 2 3 2 2 2 2_Deal Price Analysis" xfId="24417"/>
    <cellStyle name="Normal 4 2 3 2 2 2 3" xfId="24418"/>
    <cellStyle name="Normal 4 2 3 2 2 2 3 2" xfId="24419"/>
    <cellStyle name="Normal 4 2 3 2 2 2 3 2 2" xfId="24420"/>
    <cellStyle name="Normal 4 2 3 2 2 2 3 3" xfId="24421"/>
    <cellStyle name="Normal 4 2 3 2 2 2 3_Deal Price Analysis" xfId="24422"/>
    <cellStyle name="Normal 4 2 3 2 2 2 4" xfId="24423"/>
    <cellStyle name="Normal 4 2 3 2 2 2 4 2" xfId="24424"/>
    <cellStyle name="Normal 4 2 3 2 2 2 5" xfId="24425"/>
    <cellStyle name="Normal 4 2 3 2 2 2_Deal Price Analysis" xfId="24426"/>
    <cellStyle name="Normal 4 2 3 2 2 3" xfId="24427"/>
    <cellStyle name="Normal 4 2 3 2 2 3 2" xfId="24428"/>
    <cellStyle name="Normal 4 2 3 2 2 3 2 2" xfId="24429"/>
    <cellStyle name="Normal 4 2 3 2 2 3 3" xfId="24430"/>
    <cellStyle name="Normal 4 2 3 2 2 3_Deal Price Analysis" xfId="24431"/>
    <cellStyle name="Normal 4 2 3 2 2 4" xfId="24432"/>
    <cellStyle name="Normal 4 2 3 2 2 4 2" xfId="24433"/>
    <cellStyle name="Normal 4 2 3 2 2 4 2 2" xfId="24434"/>
    <cellStyle name="Normal 4 2 3 2 2 4 3" xfId="24435"/>
    <cellStyle name="Normal 4 2 3 2 2 4_Deal Price Analysis" xfId="24436"/>
    <cellStyle name="Normal 4 2 3 2 2 5" xfId="24437"/>
    <cellStyle name="Normal 4 2 3 2 2 5 2" xfId="24438"/>
    <cellStyle name="Normal 4 2 3 2 2 6" xfId="24439"/>
    <cellStyle name="Normal 4 2 3 2 2_Deal Price Analysis" xfId="24440"/>
    <cellStyle name="Normal 4 2 3 2 3" xfId="24441"/>
    <cellStyle name="Normal 4 2 3 2 3 2" xfId="24442"/>
    <cellStyle name="Normal 4 2 3 2 3 2 2" xfId="24443"/>
    <cellStyle name="Normal 4 2 3 2 3 2 2 2" xfId="24444"/>
    <cellStyle name="Normal 4 2 3 2 3 2 2 2 2" xfId="24445"/>
    <cellStyle name="Normal 4 2 3 2 3 2 2 3" xfId="24446"/>
    <cellStyle name="Normal 4 2 3 2 3 2 2_Deal Price Analysis" xfId="24447"/>
    <cellStyle name="Normal 4 2 3 2 3 2 3" xfId="24448"/>
    <cellStyle name="Normal 4 2 3 2 3 2 3 2" xfId="24449"/>
    <cellStyle name="Normal 4 2 3 2 3 2 3 2 2" xfId="24450"/>
    <cellStyle name="Normal 4 2 3 2 3 2 3 3" xfId="24451"/>
    <cellStyle name="Normal 4 2 3 2 3 2 3_Deal Price Analysis" xfId="24452"/>
    <cellStyle name="Normal 4 2 3 2 3 2 4" xfId="24453"/>
    <cellStyle name="Normal 4 2 3 2 3 2 4 2" xfId="24454"/>
    <cellStyle name="Normal 4 2 3 2 3 2 5" xfId="24455"/>
    <cellStyle name="Normal 4 2 3 2 3 2_Deal Price Analysis" xfId="24456"/>
    <cellStyle name="Normal 4 2 3 2 3 3" xfId="24457"/>
    <cellStyle name="Normal 4 2 3 2 3 3 2" xfId="24458"/>
    <cellStyle name="Normal 4 2 3 2 3 3 2 2" xfId="24459"/>
    <cellStyle name="Normal 4 2 3 2 3 3 3" xfId="24460"/>
    <cellStyle name="Normal 4 2 3 2 3 3_Deal Price Analysis" xfId="24461"/>
    <cellStyle name="Normal 4 2 3 2 3 4" xfId="24462"/>
    <cellStyle name="Normal 4 2 3 2 3 4 2" xfId="24463"/>
    <cellStyle name="Normal 4 2 3 2 3 4 2 2" xfId="24464"/>
    <cellStyle name="Normal 4 2 3 2 3 4 3" xfId="24465"/>
    <cellStyle name="Normal 4 2 3 2 3 4_Deal Price Analysis" xfId="24466"/>
    <cellStyle name="Normal 4 2 3 2 3 5" xfId="24467"/>
    <cellStyle name="Normal 4 2 3 2 3 5 2" xfId="24468"/>
    <cellStyle name="Normal 4 2 3 2 3 6" xfId="24469"/>
    <cellStyle name="Normal 4 2 3 2 3_Deal Price Analysis" xfId="24470"/>
    <cellStyle name="Normal 4 2 3 2 4" xfId="24471"/>
    <cellStyle name="Normal 4 2 3 2 4 2" xfId="24472"/>
    <cellStyle name="Normal 4 2 3 2 4 2 2" xfId="24473"/>
    <cellStyle name="Normal 4 2 3 2 4 2 2 2" xfId="24474"/>
    <cellStyle name="Normal 4 2 3 2 4 2 3" xfId="24475"/>
    <cellStyle name="Normal 4 2 3 2 4 2_Deal Price Analysis" xfId="24476"/>
    <cellStyle name="Normal 4 2 3 2 4 3" xfId="24477"/>
    <cellStyle name="Normal 4 2 3 2 4 3 2" xfId="24478"/>
    <cellStyle name="Normal 4 2 3 2 4 3 2 2" xfId="24479"/>
    <cellStyle name="Normal 4 2 3 2 4 3 3" xfId="24480"/>
    <cellStyle name="Normal 4 2 3 2 4 3_Deal Price Analysis" xfId="24481"/>
    <cellStyle name="Normal 4 2 3 2 4 4" xfId="24482"/>
    <cellStyle name="Normal 4 2 3 2 4 4 2" xfId="24483"/>
    <cellStyle name="Normal 4 2 3 2 4 5" xfId="24484"/>
    <cellStyle name="Normal 4 2 3 2 4_Deal Price Analysis" xfId="24485"/>
    <cellStyle name="Normal 4 2 3 2 5" xfId="24486"/>
    <cellStyle name="Normal 4 2 3 2 5 2" xfId="24487"/>
    <cellStyle name="Normal 4 2 3 2 5 2 2" xfId="24488"/>
    <cellStyle name="Normal 4 2 3 2 5 3" xfId="24489"/>
    <cellStyle name="Normal 4 2 3 2 5_Deal Price Analysis" xfId="24490"/>
    <cellStyle name="Normal 4 2 3 2 6" xfId="24491"/>
    <cellStyle name="Normal 4 2 3 2 6 2" xfId="24492"/>
    <cellStyle name="Normal 4 2 3 2 6 2 2" xfId="24493"/>
    <cellStyle name="Normal 4 2 3 2 6 3" xfId="24494"/>
    <cellStyle name="Normal 4 2 3 2 6_Deal Price Analysis" xfId="24495"/>
    <cellStyle name="Normal 4 2 3 2 7" xfId="24496"/>
    <cellStyle name="Normal 4 2 3 2 7 2" xfId="24497"/>
    <cellStyle name="Normal 4 2 3 2 8" xfId="24498"/>
    <cellStyle name="Normal 4 2 3 2_Deal Price Analysis" xfId="24499"/>
    <cellStyle name="Normal 4 2 3 3" xfId="24500"/>
    <cellStyle name="Normal 4 2 3 3 2" xfId="24501"/>
    <cellStyle name="Normal 4 2 3 3 2 2" xfId="24502"/>
    <cellStyle name="Normal 4 2 3 3 2 2 2" xfId="24503"/>
    <cellStyle name="Normal 4 2 3 3 2 2 2 2" xfId="24504"/>
    <cellStyle name="Normal 4 2 3 3 2 2 2 2 2" xfId="24505"/>
    <cellStyle name="Normal 4 2 3 3 2 2 2 3" xfId="24506"/>
    <cellStyle name="Normal 4 2 3 3 2 2 2_Deal Price Analysis" xfId="24507"/>
    <cellStyle name="Normal 4 2 3 3 2 2 3" xfId="24508"/>
    <cellStyle name="Normal 4 2 3 3 2 2 3 2" xfId="24509"/>
    <cellStyle name="Normal 4 2 3 3 2 2 3 2 2" xfId="24510"/>
    <cellStyle name="Normal 4 2 3 3 2 2 3 3" xfId="24511"/>
    <cellStyle name="Normal 4 2 3 3 2 2 3_Deal Price Analysis" xfId="24512"/>
    <cellStyle name="Normal 4 2 3 3 2 2 4" xfId="24513"/>
    <cellStyle name="Normal 4 2 3 3 2 2 4 2" xfId="24514"/>
    <cellStyle name="Normal 4 2 3 3 2 2 5" xfId="24515"/>
    <cellStyle name="Normal 4 2 3 3 2 2_Deal Price Analysis" xfId="24516"/>
    <cellStyle name="Normal 4 2 3 3 2 3" xfId="24517"/>
    <cellStyle name="Normal 4 2 3 3 2 3 2" xfId="24518"/>
    <cellStyle name="Normal 4 2 3 3 2 3 2 2" xfId="24519"/>
    <cellStyle name="Normal 4 2 3 3 2 3 3" xfId="24520"/>
    <cellStyle name="Normal 4 2 3 3 2 3_Deal Price Analysis" xfId="24521"/>
    <cellStyle name="Normal 4 2 3 3 2 4" xfId="24522"/>
    <cellStyle name="Normal 4 2 3 3 2 4 2" xfId="24523"/>
    <cellStyle name="Normal 4 2 3 3 2 4 2 2" xfId="24524"/>
    <cellStyle name="Normal 4 2 3 3 2 4 3" xfId="24525"/>
    <cellStyle name="Normal 4 2 3 3 2 4_Deal Price Analysis" xfId="24526"/>
    <cellStyle name="Normal 4 2 3 3 2 5" xfId="24527"/>
    <cellStyle name="Normal 4 2 3 3 2 5 2" xfId="24528"/>
    <cellStyle name="Normal 4 2 3 3 2 6" xfId="24529"/>
    <cellStyle name="Normal 4 2 3 3 2_Deal Price Analysis" xfId="24530"/>
    <cellStyle name="Normal 4 2 3 3 3" xfId="24531"/>
    <cellStyle name="Normal 4 2 3 3 3 2" xfId="24532"/>
    <cellStyle name="Normal 4 2 3 3 3 2 2" xfId="24533"/>
    <cellStyle name="Normal 4 2 3 3 3 2 2 2" xfId="24534"/>
    <cellStyle name="Normal 4 2 3 3 3 2 2 2 2" xfId="24535"/>
    <cellStyle name="Normal 4 2 3 3 3 2 2 3" xfId="24536"/>
    <cellStyle name="Normal 4 2 3 3 3 2 2_Deal Price Analysis" xfId="24537"/>
    <cellStyle name="Normal 4 2 3 3 3 2 3" xfId="24538"/>
    <cellStyle name="Normal 4 2 3 3 3 2 3 2" xfId="24539"/>
    <cellStyle name="Normal 4 2 3 3 3 2 3 2 2" xfId="24540"/>
    <cellStyle name="Normal 4 2 3 3 3 2 3 3" xfId="24541"/>
    <cellStyle name="Normal 4 2 3 3 3 2 3_Deal Price Analysis" xfId="24542"/>
    <cellStyle name="Normal 4 2 3 3 3 2 4" xfId="24543"/>
    <cellStyle name="Normal 4 2 3 3 3 2 4 2" xfId="24544"/>
    <cellStyle name="Normal 4 2 3 3 3 2 5" xfId="24545"/>
    <cellStyle name="Normal 4 2 3 3 3 2_Deal Price Analysis" xfId="24546"/>
    <cellStyle name="Normal 4 2 3 3 3 3" xfId="24547"/>
    <cellStyle name="Normal 4 2 3 3 3 3 2" xfId="24548"/>
    <cellStyle name="Normal 4 2 3 3 3 3 2 2" xfId="24549"/>
    <cellStyle name="Normal 4 2 3 3 3 3 3" xfId="24550"/>
    <cellStyle name="Normal 4 2 3 3 3 3_Deal Price Analysis" xfId="24551"/>
    <cellStyle name="Normal 4 2 3 3 3 4" xfId="24552"/>
    <cellStyle name="Normal 4 2 3 3 3 4 2" xfId="24553"/>
    <cellStyle name="Normal 4 2 3 3 3 4 2 2" xfId="24554"/>
    <cellStyle name="Normal 4 2 3 3 3 4 3" xfId="24555"/>
    <cellStyle name="Normal 4 2 3 3 3 4_Deal Price Analysis" xfId="24556"/>
    <cellStyle name="Normal 4 2 3 3 3 5" xfId="24557"/>
    <cellStyle name="Normal 4 2 3 3 3 5 2" xfId="24558"/>
    <cellStyle name="Normal 4 2 3 3 3 6" xfId="24559"/>
    <cellStyle name="Normal 4 2 3 3 3_Deal Price Analysis" xfId="24560"/>
    <cellStyle name="Normal 4 2 3 3_Deal Price Analysis" xfId="24561"/>
    <cellStyle name="Normal 4 2 3 4" xfId="24562"/>
    <cellStyle name="Normal 4 2 3 4 2" xfId="24563"/>
    <cellStyle name="Normal 4 2 3 4 2 2" xfId="24564"/>
    <cellStyle name="Normal 4 2 3 4 2 2 2" xfId="24565"/>
    <cellStyle name="Normal 4 2 3 4 2 2 2 2" xfId="24566"/>
    <cellStyle name="Normal 4 2 3 4 2 2 3" xfId="24567"/>
    <cellStyle name="Normal 4 2 3 4 2 2_Deal Price Analysis" xfId="24568"/>
    <cellStyle name="Normal 4 2 3 4 2 3" xfId="24569"/>
    <cellStyle name="Normal 4 2 3 4 2 3 2" xfId="24570"/>
    <cellStyle name="Normal 4 2 3 4 2 3 2 2" xfId="24571"/>
    <cellStyle name="Normal 4 2 3 4 2 3 3" xfId="24572"/>
    <cellStyle name="Normal 4 2 3 4 2 3_Deal Price Analysis" xfId="24573"/>
    <cellStyle name="Normal 4 2 3 4 2 4" xfId="24574"/>
    <cellStyle name="Normal 4 2 3 4 2 4 2" xfId="24575"/>
    <cellStyle name="Normal 4 2 3 4 2 5" xfId="24576"/>
    <cellStyle name="Normal 4 2 3 4 2_Deal Price Analysis" xfId="24577"/>
    <cellStyle name="Normal 4 2 3 4 3" xfId="24578"/>
    <cellStyle name="Normal 4 2 3 4 3 2" xfId="24579"/>
    <cellStyle name="Normal 4 2 3 4 3 2 2" xfId="24580"/>
    <cellStyle name="Normal 4 2 3 4 3 3" xfId="24581"/>
    <cellStyle name="Normal 4 2 3 4 3_Deal Price Analysis" xfId="24582"/>
    <cellStyle name="Normal 4 2 3 4 4" xfId="24583"/>
    <cellStyle name="Normal 4 2 3 4 4 2" xfId="24584"/>
    <cellStyle name="Normal 4 2 3 4 4 2 2" xfId="24585"/>
    <cellStyle name="Normal 4 2 3 4 4 3" xfId="24586"/>
    <cellStyle name="Normal 4 2 3 4 4_Deal Price Analysis" xfId="24587"/>
    <cellStyle name="Normal 4 2 3 4 5" xfId="24588"/>
    <cellStyle name="Normal 4 2 3 4 5 2" xfId="24589"/>
    <cellStyle name="Normal 4 2 3 4 6" xfId="24590"/>
    <cellStyle name="Normal 4 2 3 4_Deal Price Analysis" xfId="24591"/>
    <cellStyle name="Normal 4 2 3 5" xfId="24592"/>
    <cellStyle name="Normal 4 2 3 5 2" xfId="24593"/>
    <cellStyle name="Normal 4 2 3 5 2 2" xfId="24594"/>
    <cellStyle name="Normal 4 2 3 5 2 2 2" xfId="24595"/>
    <cellStyle name="Normal 4 2 3 5 2 2 2 2" xfId="24596"/>
    <cellStyle name="Normal 4 2 3 5 2 2 3" xfId="24597"/>
    <cellStyle name="Normal 4 2 3 5 2 2_Deal Price Analysis" xfId="24598"/>
    <cellStyle name="Normal 4 2 3 5 2 3" xfId="24599"/>
    <cellStyle name="Normal 4 2 3 5 2 3 2" xfId="24600"/>
    <cellStyle name="Normal 4 2 3 5 2 3 2 2" xfId="24601"/>
    <cellStyle name="Normal 4 2 3 5 2 3 3" xfId="24602"/>
    <cellStyle name="Normal 4 2 3 5 2 3_Deal Price Analysis" xfId="24603"/>
    <cellStyle name="Normal 4 2 3 5 2 4" xfId="24604"/>
    <cellStyle name="Normal 4 2 3 5 2 4 2" xfId="24605"/>
    <cellStyle name="Normal 4 2 3 5 2 5" xfId="24606"/>
    <cellStyle name="Normal 4 2 3 5 2_Deal Price Analysis" xfId="24607"/>
    <cellStyle name="Normal 4 2 3 5 3" xfId="24608"/>
    <cellStyle name="Normal 4 2 3 5 3 2" xfId="24609"/>
    <cellStyle name="Normal 4 2 3 5 3 2 2" xfId="24610"/>
    <cellStyle name="Normal 4 2 3 5 3 3" xfId="24611"/>
    <cellStyle name="Normal 4 2 3 5 3_Deal Price Analysis" xfId="24612"/>
    <cellStyle name="Normal 4 2 3 5 4" xfId="24613"/>
    <cellStyle name="Normal 4 2 3 5 4 2" xfId="24614"/>
    <cellStyle name="Normal 4 2 3 5 4 2 2" xfId="24615"/>
    <cellStyle name="Normal 4 2 3 5 4 3" xfId="24616"/>
    <cellStyle name="Normal 4 2 3 5 4_Deal Price Analysis" xfId="24617"/>
    <cellStyle name="Normal 4 2 3 5 5" xfId="24618"/>
    <cellStyle name="Normal 4 2 3 5 5 2" xfId="24619"/>
    <cellStyle name="Normal 4 2 3 5 6" xfId="24620"/>
    <cellStyle name="Normal 4 2 3 5_Deal Price Analysis" xfId="24621"/>
    <cellStyle name="Normal 4 2 3 6" xfId="24622"/>
    <cellStyle name="Normal 4 2 3 7" xfId="24623"/>
    <cellStyle name="Normal 4 2 3 7 2" xfId="24624"/>
    <cellStyle name="Normal 4 2 3 7 2 2" xfId="24625"/>
    <cellStyle name="Normal 4 2 3 7 2 2 2" xfId="24626"/>
    <cellStyle name="Normal 4 2 3 7 2 3" xfId="24627"/>
    <cellStyle name="Normal 4 2 3 7 2_Deal Price Analysis" xfId="24628"/>
    <cellStyle name="Normal 4 2 3 7 3" xfId="24629"/>
    <cellStyle name="Normal 4 2 3 7 3 2" xfId="24630"/>
    <cellStyle name="Normal 4 2 3 7 3 2 2" xfId="24631"/>
    <cellStyle name="Normal 4 2 3 7 3 3" xfId="24632"/>
    <cellStyle name="Normal 4 2 3 7 3_Deal Price Analysis" xfId="24633"/>
    <cellStyle name="Normal 4 2 3 7 4" xfId="24634"/>
    <cellStyle name="Normal 4 2 3 7 4 2" xfId="24635"/>
    <cellStyle name="Normal 4 2 3 7 5" xfId="24636"/>
    <cellStyle name="Normal 4 2 3 7_Deal Price Analysis" xfId="24637"/>
    <cellStyle name="Normal 4 2 3 8" xfId="24638"/>
    <cellStyle name="Normal 4 2 3 8 2" xfId="24639"/>
    <cellStyle name="Normal 4 2 3 8 2 2" xfId="24640"/>
    <cellStyle name="Normal 4 2 3 8 3" xfId="24641"/>
    <cellStyle name="Normal 4 2 3 8_Deal Price Analysis" xfId="24642"/>
    <cellStyle name="Normal 4 2 3 9" xfId="24643"/>
    <cellStyle name="Normal 4 2 3 9 2" xfId="24644"/>
    <cellStyle name="Normal 4 2 3 9 2 2" xfId="24645"/>
    <cellStyle name="Normal 4 2 3 9 3" xfId="24646"/>
    <cellStyle name="Normal 4 2 3 9_Deal Price Analysis" xfId="24647"/>
    <cellStyle name="Normal 4 2 3_Deal Price Analysis" xfId="24648"/>
    <cellStyle name="Normal 4 2 4" xfId="24649"/>
    <cellStyle name="Normal 4 2 4 10" xfId="24650"/>
    <cellStyle name="Normal 4 2 4 10 2" xfId="24651"/>
    <cellStyle name="Normal 4 2 4 11" xfId="24652"/>
    <cellStyle name="Normal 4 2 4 2" xfId="24653"/>
    <cellStyle name="Normal 4 2 4 2 2" xfId="24654"/>
    <cellStyle name="Normal 4 2 4 2 2 2" xfId="24655"/>
    <cellStyle name="Normal 4 2 4 2 2 2 2" xfId="24656"/>
    <cellStyle name="Normal 4 2 4 2 2 2 2 2" xfId="24657"/>
    <cellStyle name="Normal 4 2 4 2 2 2 2 2 2" xfId="24658"/>
    <cellStyle name="Normal 4 2 4 2 2 2 2 3" xfId="24659"/>
    <cellStyle name="Normal 4 2 4 2 2 2 2_Deal Price Analysis" xfId="24660"/>
    <cellStyle name="Normal 4 2 4 2 2 2 3" xfId="24661"/>
    <cellStyle name="Normal 4 2 4 2 2 2 3 2" xfId="24662"/>
    <cellStyle name="Normal 4 2 4 2 2 2 3 2 2" xfId="24663"/>
    <cellStyle name="Normal 4 2 4 2 2 2 3 3" xfId="24664"/>
    <cellStyle name="Normal 4 2 4 2 2 2 3_Deal Price Analysis" xfId="24665"/>
    <cellStyle name="Normal 4 2 4 2 2 2 4" xfId="24666"/>
    <cellStyle name="Normal 4 2 4 2 2 2 4 2" xfId="24667"/>
    <cellStyle name="Normal 4 2 4 2 2 2 5" xfId="24668"/>
    <cellStyle name="Normal 4 2 4 2 2 2_Deal Price Analysis" xfId="24669"/>
    <cellStyle name="Normal 4 2 4 2 2 3" xfId="24670"/>
    <cellStyle name="Normal 4 2 4 2 2 3 2" xfId="24671"/>
    <cellStyle name="Normal 4 2 4 2 2 3 2 2" xfId="24672"/>
    <cellStyle name="Normal 4 2 4 2 2 3 3" xfId="24673"/>
    <cellStyle name="Normal 4 2 4 2 2 3_Deal Price Analysis" xfId="24674"/>
    <cellStyle name="Normal 4 2 4 2 2 4" xfId="24675"/>
    <cellStyle name="Normal 4 2 4 2 2 4 2" xfId="24676"/>
    <cellStyle name="Normal 4 2 4 2 2 4 2 2" xfId="24677"/>
    <cellStyle name="Normal 4 2 4 2 2 4 3" xfId="24678"/>
    <cellStyle name="Normal 4 2 4 2 2 4_Deal Price Analysis" xfId="24679"/>
    <cellStyle name="Normal 4 2 4 2 2 5" xfId="24680"/>
    <cellStyle name="Normal 4 2 4 2 2 5 2" xfId="24681"/>
    <cellStyle name="Normal 4 2 4 2 2 6" xfId="24682"/>
    <cellStyle name="Normal 4 2 4 2 2_Deal Price Analysis" xfId="24683"/>
    <cellStyle name="Normal 4 2 4 2 3" xfId="24684"/>
    <cellStyle name="Normal 4 2 4 2 3 2" xfId="24685"/>
    <cellStyle name="Normal 4 2 4 2 3 2 2" xfId="24686"/>
    <cellStyle name="Normal 4 2 4 2 3 2 2 2" xfId="24687"/>
    <cellStyle name="Normal 4 2 4 2 3 2 2 2 2" xfId="24688"/>
    <cellStyle name="Normal 4 2 4 2 3 2 2 3" xfId="24689"/>
    <cellStyle name="Normal 4 2 4 2 3 2 2_Deal Price Analysis" xfId="24690"/>
    <cellStyle name="Normal 4 2 4 2 3 2 3" xfId="24691"/>
    <cellStyle name="Normal 4 2 4 2 3 2 3 2" xfId="24692"/>
    <cellStyle name="Normal 4 2 4 2 3 2 3 2 2" xfId="24693"/>
    <cellStyle name="Normal 4 2 4 2 3 2 3 3" xfId="24694"/>
    <cellStyle name="Normal 4 2 4 2 3 2 3_Deal Price Analysis" xfId="24695"/>
    <cellStyle name="Normal 4 2 4 2 3 2 4" xfId="24696"/>
    <cellStyle name="Normal 4 2 4 2 3 2 4 2" xfId="24697"/>
    <cellStyle name="Normal 4 2 4 2 3 2 5" xfId="24698"/>
    <cellStyle name="Normal 4 2 4 2 3 2_Deal Price Analysis" xfId="24699"/>
    <cellStyle name="Normal 4 2 4 2 3 3" xfId="24700"/>
    <cellStyle name="Normal 4 2 4 2 3 3 2" xfId="24701"/>
    <cellStyle name="Normal 4 2 4 2 3 3 2 2" xfId="24702"/>
    <cellStyle name="Normal 4 2 4 2 3 3 3" xfId="24703"/>
    <cellStyle name="Normal 4 2 4 2 3 3_Deal Price Analysis" xfId="24704"/>
    <cellStyle name="Normal 4 2 4 2 3 4" xfId="24705"/>
    <cellStyle name="Normal 4 2 4 2 3 4 2" xfId="24706"/>
    <cellStyle name="Normal 4 2 4 2 3 4 2 2" xfId="24707"/>
    <cellStyle name="Normal 4 2 4 2 3 4 3" xfId="24708"/>
    <cellStyle name="Normal 4 2 4 2 3 4_Deal Price Analysis" xfId="24709"/>
    <cellStyle name="Normal 4 2 4 2 3 5" xfId="24710"/>
    <cellStyle name="Normal 4 2 4 2 3 5 2" xfId="24711"/>
    <cellStyle name="Normal 4 2 4 2 3 6" xfId="24712"/>
    <cellStyle name="Normal 4 2 4 2 3_Deal Price Analysis" xfId="24713"/>
    <cellStyle name="Normal 4 2 4 2 4" xfId="24714"/>
    <cellStyle name="Normal 4 2 4 2 4 2" xfId="24715"/>
    <cellStyle name="Normal 4 2 4 2 4 2 2" xfId="24716"/>
    <cellStyle name="Normal 4 2 4 2 4 2 2 2" xfId="24717"/>
    <cellStyle name="Normal 4 2 4 2 4 2 3" xfId="24718"/>
    <cellStyle name="Normal 4 2 4 2 4 2_Deal Price Analysis" xfId="24719"/>
    <cellStyle name="Normal 4 2 4 2 4 3" xfId="24720"/>
    <cellStyle name="Normal 4 2 4 2 4 3 2" xfId="24721"/>
    <cellStyle name="Normal 4 2 4 2 4 3 2 2" xfId="24722"/>
    <cellStyle name="Normal 4 2 4 2 4 3 3" xfId="24723"/>
    <cellStyle name="Normal 4 2 4 2 4 3_Deal Price Analysis" xfId="24724"/>
    <cellStyle name="Normal 4 2 4 2 4 4" xfId="24725"/>
    <cellStyle name="Normal 4 2 4 2 4 4 2" xfId="24726"/>
    <cellStyle name="Normal 4 2 4 2 4 5" xfId="24727"/>
    <cellStyle name="Normal 4 2 4 2 4_Deal Price Analysis" xfId="24728"/>
    <cellStyle name="Normal 4 2 4 2 5" xfId="24729"/>
    <cellStyle name="Normal 4 2 4 2 5 2" xfId="24730"/>
    <cellStyle name="Normal 4 2 4 2 5 2 2" xfId="24731"/>
    <cellStyle name="Normal 4 2 4 2 5 3" xfId="24732"/>
    <cellStyle name="Normal 4 2 4 2 5_Deal Price Analysis" xfId="24733"/>
    <cellStyle name="Normal 4 2 4 2 6" xfId="24734"/>
    <cellStyle name="Normal 4 2 4 2 6 2" xfId="24735"/>
    <cellStyle name="Normal 4 2 4 2 6 2 2" xfId="24736"/>
    <cellStyle name="Normal 4 2 4 2 6 3" xfId="24737"/>
    <cellStyle name="Normal 4 2 4 2 6_Deal Price Analysis" xfId="24738"/>
    <cellStyle name="Normal 4 2 4 2 7" xfId="24739"/>
    <cellStyle name="Normal 4 2 4 2 7 2" xfId="24740"/>
    <cellStyle name="Normal 4 2 4 2 8" xfId="24741"/>
    <cellStyle name="Normal 4 2 4 2_Deal Price Analysis" xfId="24742"/>
    <cellStyle name="Normal 4 2 4 3" xfId="24743"/>
    <cellStyle name="Normal 4 2 4 3 2" xfId="24744"/>
    <cellStyle name="Normal 4 2 4 3 2 2" xfId="24745"/>
    <cellStyle name="Normal 4 2 4 3 2 2 2" xfId="24746"/>
    <cellStyle name="Normal 4 2 4 3 2 2 2 2" xfId="24747"/>
    <cellStyle name="Normal 4 2 4 3 2 2 2 2 2" xfId="24748"/>
    <cellStyle name="Normal 4 2 4 3 2 2 2 3" xfId="24749"/>
    <cellStyle name="Normal 4 2 4 3 2 2 2_Deal Price Analysis" xfId="24750"/>
    <cellStyle name="Normal 4 2 4 3 2 2 3" xfId="24751"/>
    <cellStyle name="Normal 4 2 4 3 2 2 3 2" xfId="24752"/>
    <cellStyle name="Normal 4 2 4 3 2 2 3 2 2" xfId="24753"/>
    <cellStyle name="Normal 4 2 4 3 2 2 3 3" xfId="24754"/>
    <cellStyle name="Normal 4 2 4 3 2 2 3_Deal Price Analysis" xfId="24755"/>
    <cellStyle name="Normal 4 2 4 3 2 2 4" xfId="24756"/>
    <cellStyle name="Normal 4 2 4 3 2 2 4 2" xfId="24757"/>
    <cellStyle name="Normal 4 2 4 3 2 2 5" xfId="24758"/>
    <cellStyle name="Normal 4 2 4 3 2 2_Deal Price Analysis" xfId="24759"/>
    <cellStyle name="Normal 4 2 4 3 2 3" xfId="24760"/>
    <cellStyle name="Normal 4 2 4 3 2 3 2" xfId="24761"/>
    <cellStyle name="Normal 4 2 4 3 2 3 2 2" xfId="24762"/>
    <cellStyle name="Normal 4 2 4 3 2 3 3" xfId="24763"/>
    <cellStyle name="Normal 4 2 4 3 2 3_Deal Price Analysis" xfId="24764"/>
    <cellStyle name="Normal 4 2 4 3 2 4" xfId="24765"/>
    <cellStyle name="Normal 4 2 4 3 2 4 2" xfId="24766"/>
    <cellStyle name="Normal 4 2 4 3 2 4 2 2" xfId="24767"/>
    <cellStyle name="Normal 4 2 4 3 2 4 3" xfId="24768"/>
    <cellStyle name="Normal 4 2 4 3 2 4_Deal Price Analysis" xfId="24769"/>
    <cellStyle name="Normal 4 2 4 3 2 5" xfId="24770"/>
    <cellStyle name="Normal 4 2 4 3 2 5 2" xfId="24771"/>
    <cellStyle name="Normal 4 2 4 3 2 6" xfId="24772"/>
    <cellStyle name="Normal 4 2 4 3 2_Deal Price Analysis" xfId="24773"/>
    <cellStyle name="Normal 4 2 4 3 3" xfId="24774"/>
    <cellStyle name="Normal 4 2 4 3 3 2" xfId="24775"/>
    <cellStyle name="Normal 4 2 4 3 3 2 2" xfId="24776"/>
    <cellStyle name="Normal 4 2 4 3 3 2 2 2" xfId="24777"/>
    <cellStyle name="Normal 4 2 4 3 3 2 2 2 2" xfId="24778"/>
    <cellStyle name="Normal 4 2 4 3 3 2 2 3" xfId="24779"/>
    <cellStyle name="Normal 4 2 4 3 3 2 2_Deal Price Analysis" xfId="24780"/>
    <cellStyle name="Normal 4 2 4 3 3 2 3" xfId="24781"/>
    <cellStyle name="Normal 4 2 4 3 3 2 3 2" xfId="24782"/>
    <cellStyle name="Normal 4 2 4 3 3 2 3 2 2" xfId="24783"/>
    <cellStyle name="Normal 4 2 4 3 3 2 3 3" xfId="24784"/>
    <cellStyle name="Normal 4 2 4 3 3 2 3_Deal Price Analysis" xfId="24785"/>
    <cellStyle name="Normal 4 2 4 3 3 2 4" xfId="24786"/>
    <cellStyle name="Normal 4 2 4 3 3 2 4 2" xfId="24787"/>
    <cellStyle name="Normal 4 2 4 3 3 2 5" xfId="24788"/>
    <cellStyle name="Normal 4 2 4 3 3 2_Deal Price Analysis" xfId="24789"/>
    <cellStyle name="Normal 4 2 4 3 3 3" xfId="24790"/>
    <cellStyle name="Normal 4 2 4 3 3 3 2" xfId="24791"/>
    <cellStyle name="Normal 4 2 4 3 3 3 2 2" xfId="24792"/>
    <cellStyle name="Normal 4 2 4 3 3 3 3" xfId="24793"/>
    <cellStyle name="Normal 4 2 4 3 3 3_Deal Price Analysis" xfId="24794"/>
    <cellStyle name="Normal 4 2 4 3 3 4" xfId="24795"/>
    <cellStyle name="Normal 4 2 4 3 3 4 2" xfId="24796"/>
    <cellStyle name="Normal 4 2 4 3 3 4 2 2" xfId="24797"/>
    <cellStyle name="Normal 4 2 4 3 3 4 3" xfId="24798"/>
    <cellStyle name="Normal 4 2 4 3 3 4_Deal Price Analysis" xfId="24799"/>
    <cellStyle name="Normal 4 2 4 3 3 5" xfId="24800"/>
    <cellStyle name="Normal 4 2 4 3 3 5 2" xfId="24801"/>
    <cellStyle name="Normal 4 2 4 3 3 6" xfId="24802"/>
    <cellStyle name="Normal 4 2 4 3 3_Deal Price Analysis" xfId="24803"/>
    <cellStyle name="Normal 4 2 4 3_Deal Price Analysis" xfId="24804"/>
    <cellStyle name="Normal 4 2 4 4" xfId="24805"/>
    <cellStyle name="Normal 4 2 4 4 2" xfId="24806"/>
    <cellStyle name="Normal 4 2 4 4 2 2" xfId="24807"/>
    <cellStyle name="Normal 4 2 4 4 2 2 2" xfId="24808"/>
    <cellStyle name="Normal 4 2 4 4 2 2 2 2" xfId="24809"/>
    <cellStyle name="Normal 4 2 4 4 2 2 3" xfId="24810"/>
    <cellStyle name="Normal 4 2 4 4 2 2_Deal Price Analysis" xfId="24811"/>
    <cellStyle name="Normal 4 2 4 4 2 3" xfId="24812"/>
    <cellStyle name="Normal 4 2 4 4 2 3 2" xfId="24813"/>
    <cellStyle name="Normal 4 2 4 4 2 3 2 2" xfId="24814"/>
    <cellStyle name="Normal 4 2 4 4 2 3 3" xfId="24815"/>
    <cellStyle name="Normal 4 2 4 4 2 3_Deal Price Analysis" xfId="24816"/>
    <cellStyle name="Normal 4 2 4 4 2 4" xfId="24817"/>
    <cellStyle name="Normal 4 2 4 4 2 4 2" xfId="24818"/>
    <cellStyle name="Normal 4 2 4 4 2 5" xfId="24819"/>
    <cellStyle name="Normal 4 2 4 4 2_Deal Price Analysis" xfId="24820"/>
    <cellStyle name="Normal 4 2 4 4 3" xfId="24821"/>
    <cellStyle name="Normal 4 2 4 4 3 2" xfId="24822"/>
    <cellStyle name="Normal 4 2 4 4 3 2 2" xfId="24823"/>
    <cellStyle name="Normal 4 2 4 4 3 3" xfId="24824"/>
    <cellStyle name="Normal 4 2 4 4 3_Deal Price Analysis" xfId="24825"/>
    <cellStyle name="Normal 4 2 4 4 4" xfId="24826"/>
    <cellStyle name="Normal 4 2 4 4 4 2" xfId="24827"/>
    <cellStyle name="Normal 4 2 4 4 4 2 2" xfId="24828"/>
    <cellStyle name="Normal 4 2 4 4 4 3" xfId="24829"/>
    <cellStyle name="Normal 4 2 4 4 4_Deal Price Analysis" xfId="24830"/>
    <cellStyle name="Normal 4 2 4 4 5" xfId="24831"/>
    <cellStyle name="Normal 4 2 4 4 5 2" xfId="24832"/>
    <cellStyle name="Normal 4 2 4 4 6" xfId="24833"/>
    <cellStyle name="Normal 4 2 4 4_Deal Price Analysis" xfId="24834"/>
    <cellStyle name="Normal 4 2 4 5" xfId="24835"/>
    <cellStyle name="Normal 4 2 4 5 2" xfId="24836"/>
    <cellStyle name="Normal 4 2 4 5 2 2" xfId="24837"/>
    <cellStyle name="Normal 4 2 4 5 2 2 2" xfId="24838"/>
    <cellStyle name="Normal 4 2 4 5 2 2 2 2" xfId="24839"/>
    <cellStyle name="Normal 4 2 4 5 2 2 3" xfId="24840"/>
    <cellStyle name="Normal 4 2 4 5 2 2_Deal Price Analysis" xfId="24841"/>
    <cellStyle name="Normal 4 2 4 5 2 3" xfId="24842"/>
    <cellStyle name="Normal 4 2 4 5 2 3 2" xfId="24843"/>
    <cellStyle name="Normal 4 2 4 5 2 3 2 2" xfId="24844"/>
    <cellStyle name="Normal 4 2 4 5 2 3 3" xfId="24845"/>
    <cellStyle name="Normal 4 2 4 5 2 3_Deal Price Analysis" xfId="24846"/>
    <cellStyle name="Normal 4 2 4 5 2 4" xfId="24847"/>
    <cellStyle name="Normal 4 2 4 5 2 4 2" xfId="24848"/>
    <cellStyle name="Normal 4 2 4 5 2 5" xfId="24849"/>
    <cellStyle name="Normal 4 2 4 5 2_Deal Price Analysis" xfId="24850"/>
    <cellStyle name="Normal 4 2 4 5 3" xfId="24851"/>
    <cellStyle name="Normal 4 2 4 5 3 2" xfId="24852"/>
    <cellStyle name="Normal 4 2 4 5 3 2 2" xfId="24853"/>
    <cellStyle name="Normal 4 2 4 5 3 3" xfId="24854"/>
    <cellStyle name="Normal 4 2 4 5 3_Deal Price Analysis" xfId="24855"/>
    <cellStyle name="Normal 4 2 4 5 4" xfId="24856"/>
    <cellStyle name="Normal 4 2 4 5 4 2" xfId="24857"/>
    <cellStyle name="Normal 4 2 4 5 4 2 2" xfId="24858"/>
    <cellStyle name="Normal 4 2 4 5 4 3" xfId="24859"/>
    <cellStyle name="Normal 4 2 4 5 4_Deal Price Analysis" xfId="24860"/>
    <cellStyle name="Normal 4 2 4 5 5" xfId="24861"/>
    <cellStyle name="Normal 4 2 4 5 5 2" xfId="24862"/>
    <cellStyle name="Normal 4 2 4 5 6" xfId="24863"/>
    <cellStyle name="Normal 4 2 4 5_Deal Price Analysis" xfId="24864"/>
    <cellStyle name="Normal 4 2 4 6" xfId="24865"/>
    <cellStyle name="Normal 4 2 4 7" xfId="24866"/>
    <cellStyle name="Normal 4 2 4 7 2" xfId="24867"/>
    <cellStyle name="Normal 4 2 4 7 2 2" xfId="24868"/>
    <cellStyle name="Normal 4 2 4 7 2 2 2" xfId="24869"/>
    <cellStyle name="Normal 4 2 4 7 2 3" xfId="24870"/>
    <cellStyle name="Normal 4 2 4 7 2_Deal Price Analysis" xfId="24871"/>
    <cellStyle name="Normal 4 2 4 7 3" xfId="24872"/>
    <cellStyle name="Normal 4 2 4 7 3 2" xfId="24873"/>
    <cellStyle name="Normal 4 2 4 7 3 2 2" xfId="24874"/>
    <cellStyle name="Normal 4 2 4 7 3 3" xfId="24875"/>
    <cellStyle name="Normal 4 2 4 7 3_Deal Price Analysis" xfId="24876"/>
    <cellStyle name="Normal 4 2 4 7 4" xfId="24877"/>
    <cellStyle name="Normal 4 2 4 7 4 2" xfId="24878"/>
    <cellStyle name="Normal 4 2 4 7 5" xfId="24879"/>
    <cellStyle name="Normal 4 2 4 7_Deal Price Analysis" xfId="24880"/>
    <cellStyle name="Normal 4 2 4 8" xfId="24881"/>
    <cellStyle name="Normal 4 2 4 8 2" xfId="24882"/>
    <cellStyle name="Normal 4 2 4 8 2 2" xfId="24883"/>
    <cellStyle name="Normal 4 2 4 8 3" xfId="24884"/>
    <cellStyle name="Normal 4 2 4 8_Deal Price Analysis" xfId="24885"/>
    <cellStyle name="Normal 4 2 4 9" xfId="24886"/>
    <cellStyle name="Normal 4 2 4 9 2" xfId="24887"/>
    <cellStyle name="Normal 4 2 4 9 2 2" xfId="24888"/>
    <cellStyle name="Normal 4 2 4 9 3" xfId="24889"/>
    <cellStyle name="Normal 4 2 4 9_Deal Price Analysis" xfId="24890"/>
    <cellStyle name="Normal 4 2 4_Deal Price Analysis" xfId="24891"/>
    <cellStyle name="Normal 4 2 5" xfId="24892"/>
    <cellStyle name="Normal 4 2 5 10" xfId="24893"/>
    <cellStyle name="Normal 4 2 5 10 2" xfId="24894"/>
    <cellStyle name="Normal 4 2 5 11" xfId="24895"/>
    <cellStyle name="Normal 4 2 5 2" xfId="24896"/>
    <cellStyle name="Normal 4 2 5 2 2" xfId="24897"/>
    <cellStyle name="Normal 4 2 5 2 2 2" xfId="24898"/>
    <cellStyle name="Normal 4 2 5 2 2 2 2" xfId="24899"/>
    <cellStyle name="Normal 4 2 5 2 2 2 2 2" xfId="24900"/>
    <cellStyle name="Normal 4 2 5 2 2 2 2 2 2" xfId="24901"/>
    <cellStyle name="Normal 4 2 5 2 2 2 2 3" xfId="24902"/>
    <cellStyle name="Normal 4 2 5 2 2 2 2_Deal Price Analysis" xfId="24903"/>
    <cellStyle name="Normal 4 2 5 2 2 2 3" xfId="24904"/>
    <cellStyle name="Normal 4 2 5 2 2 2 3 2" xfId="24905"/>
    <cellStyle name="Normal 4 2 5 2 2 2 3 2 2" xfId="24906"/>
    <cellStyle name="Normal 4 2 5 2 2 2 3 3" xfId="24907"/>
    <cellStyle name="Normal 4 2 5 2 2 2 3_Deal Price Analysis" xfId="24908"/>
    <cellStyle name="Normal 4 2 5 2 2 2 4" xfId="24909"/>
    <cellStyle name="Normal 4 2 5 2 2 2 4 2" xfId="24910"/>
    <cellStyle name="Normal 4 2 5 2 2 2 5" xfId="24911"/>
    <cellStyle name="Normal 4 2 5 2 2 2_Deal Price Analysis" xfId="24912"/>
    <cellStyle name="Normal 4 2 5 2 2 3" xfId="24913"/>
    <cellStyle name="Normal 4 2 5 2 2 3 2" xfId="24914"/>
    <cellStyle name="Normal 4 2 5 2 2 3 2 2" xfId="24915"/>
    <cellStyle name="Normal 4 2 5 2 2 3 3" xfId="24916"/>
    <cellStyle name="Normal 4 2 5 2 2 3_Deal Price Analysis" xfId="24917"/>
    <cellStyle name="Normal 4 2 5 2 2 4" xfId="24918"/>
    <cellStyle name="Normal 4 2 5 2 2 4 2" xfId="24919"/>
    <cellStyle name="Normal 4 2 5 2 2 4 2 2" xfId="24920"/>
    <cellStyle name="Normal 4 2 5 2 2 4 3" xfId="24921"/>
    <cellStyle name="Normal 4 2 5 2 2 4_Deal Price Analysis" xfId="24922"/>
    <cellStyle name="Normal 4 2 5 2 2 5" xfId="24923"/>
    <cellStyle name="Normal 4 2 5 2 2 5 2" xfId="24924"/>
    <cellStyle name="Normal 4 2 5 2 2 6" xfId="24925"/>
    <cellStyle name="Normal 4 2 5 2 2_Deal Price Analysis" xfId="24926"/>
    <cellStyle name="Normal 4 2 5 2 3" xfId="24927"/>
    <cellStyle name="Normal 4 2 5 2 3 2" xfId="24928"/>
    <cellStyle name="Normal 4 2 5 2 3 2 2" xfId="24929"/>
    <cellStyle name="Normal 4 2 5 2 3 2 2 2" xfId="24930"/>
    <cellStyle name="Normal 4 2 5 2 3 2 2 2 2" xfId="24931"/>
    <cellStyle name="Normal 4 2 5 2 3 2 2 3" xfId="24932"/>
    <cellStyle name="Normal 4 2 5 2 3 2 2_Deal Price Analysis" xfId="24933"/>
    <cellStyle name="Normal 4 2 5 2 3 2 3" xfId="24934"/>
    <cellStyle name="Normal 4 2 5 2 3 2 3 2" xfId="24935"/>
    <cellStyle name="Normal 4 2 5 2 3 2 3 2 2" xfId="24936"/>
    <cellStyle name="Normal 4 2 5 2 3 2 3 3" xfId="24937"/>
    <cellStyle name="Normal 4 2 5 2 3 2 3_Deal Price Analysis" xfId="24938"/>
    <cellStyle name="Normal 4 2 5 2 3 2 4" xfId="24939"/>
    <cellStyle name="Normal 4 2 5 2 3 2 4 2" xfId="24940"/>
    <cellStyle name="Normal 4 2 5 2 3 2 5" xfId="24941"/>
    <cellStyle name="Normal 4 2 5 2 3 2_Deal Price Analysis" xfId="24942"/>
    <cellStyle name="Normal 4 2 5 2 3 3" xfId="24943"/>
    <cellStyle name="Normal 4 2 5 2 3 3 2" xfId="24944"/>
    <cellStyle name="Normal 4 2 5 2 3 3 2 2" xfId="24945"/>
    <cellStyle name="Normal 4 2 5 2 3 3 3" xfId="24946"/>
    <cellStyle name="Normal 4 2 5 2 3 3_Deal Price Analysis" xfId="24947"/>
    <cellStyle name="Normal 4 2 5 2 3 4" xfId="24948"/>
    <cellStyle name="Normal 4 2 5 2 3 4 2" xfId="24949"/>
    <cellStyle name="Normal 4 2 5 2 3 4 2 2" xfId="24950"/>
    <cellStyle name="Normal 4 2 5 2 3 4 3" xfId="24951"/>
    <cellStyle name="Normal 4 2 5 2 3 4_Deal Price Analysis" xfId="24952"/>
    <cellStyle name="Normal 4 2 5 2 3 5" xfId="24953"/>
    <cellStyle name="Normal 4 2 5 2 3 5 2" xfId="24954"/>
    <cellStyle name="Normal 4 2 5 2 3 6" xfId="24955"/>
    <cellStyle name="Normal 4 2 5 2 3_Deal Price Analysis" xfId="24956"/>
    <cellStyle name="Normal 4 2 5 2 4" xfId="24957"/>
    <cellStyle name="Normal 4 2 5 2 4 2" xfId="24958"/>
    <cellStyle name="Normal 4 2 5 2 4 2 2" xfId="24959"/>
    <cellStyle name="Normal 4 2 5 2 4 2 2 2" xfId="24960"/>
    <cellStyle name="Normal 4 2 5 2 4 2 3" xfId="24961"/>
    <cellStyle name="Normal 4 2 5 2 4 2_Deal Price Analysis" xfId="24962"/>
    <cellStyle name="Normal 4 2 5 2 4 3" xfId="24963"/>
    <cellStyle name="Normal 4 2 5 2 4 3 2" xfId="24964"/>
    <cellStyle name="Normal 4 2 5 2 4 3 2 2" xfId="24965"/>
    <cellStyle name="Normal 4 2 5 2 4 3 3" xfId="24966"/>
    <cellStyle name="Normal 4 2 5 2 4 3_Deal Price Analysis" xfId="24967"/>
    <cellStyle name="Normal 4 2 5 2 4 4" xfId="24968"/>
    <cellStyle name="Normal 4 2 5 2 4 4 2" xfId="24969"/>
    <cellStyle name="Normal 4 2 5 2 4 5" xfId="24970"/>
    <cellStyle name="Normal 4 2 5 2 4_Deal Price Analysis" xfId="24971"/>
    <cellStyle name="Normal 4 2 5 2 5" xfId="24972"/>
    <cellStyle name="Normal 4 2 5 2 5 2" xfId="24973"/>
    <cellStyle name="Normal 4 2 5 2 5 2 2" xfId="24974"/>
    <cellStyle name="Normal 4 2 5 2 5 3" xfId="24975"/>
    <cellStyle name="Normal 4 2 5 2 5_Deal Price Analysis" xfId="24976"/>
    <cellStyle name="Normal 4 2 5 2 6" xfId="24977"/>
    <cellStyle name="Normal 4 2 5 2 6 2" xfId="24978"/>
    <cellStyle name="Normal 4 2 5 2 6 2 2" xfId="24979"/>
    <cellStyle name="Normal 4 2 5 2 6 3" xfId="24980"/>
    <cellStyle name="Normal 4 2 5 2 6_Deal Price Analysis" xfId="24981"/>
    <cellStyle name="Normal 4 2 5 2 7" xfId="24982"/>
    <cellStyle name="Normal 4 2 5 2 7 2" xfId="24983"/>
    <cellStyle name="Normal 4 2 5 2 8" xfId="24984"/>
    <cellStyle name="Normal 4 2 5 2_Deal Price Analysis" xfId="24985"/>
    <cellStyle name="Normal 4 2 5 3" xfId="24986"/>
    <cellStyle name="Normal 4 2 5 3 2" xfId="24987"/>
    <cellStyle name="Normal 4 2 5 3 2 2" xfId="24988"/>
    <cellStyle name="Normal 4 2 5 3 2 2 2" xfId="24989"/>
    <cellStyle name="Normal 4 2 5 3 2 2 2 2" xfId="24990"/>
    <cellStyle name="Normal 4 2 5 3 2 2 2 2 2" xfId="24991"/>
    <cellStyle name="Normal 4 2 5 3 2 2 2 3" xfId="24992"/>
    <cellStyle name="Normal 4 2 5 3 2 2 2_Deal Price Analysis" xfId="24993"/>
    <cellStyle name="Normal 4 2 5 3 2 2 3" xfId="24994"/>
    <cellStyle name="Normal 4 2 5 3 2 2 3 2" xfId="24995"/>
    <cellStyle name="Normal 4 2 5 3 2 2 3 2 2" xfId="24996"/>
    <cellStyle name="Normal 4 2 5 3 2 2 3 3" xfId="24997"/>
    <cellStyle name="Normal 4 2 5 3 2 2 3_Deal Price Analysis" xfId="24998"/>
    <cellStyle name="Normal 4 2 5 3 2 2 4" xfId="24999"/>
    <cellStyle name="Normal 4 2 5 3 2 2 4 2" xfId="25000"/>
    <cellStyle name="Normal 4 2 5 3 2 2 5" xfId="25001"/>
    <cellStyle name="Normal 4 2 5 3 2 2_Deal Price Analysis" xfId="25002"/>
    <cellStyle name="Normal 4 2 5 3 2 3" xfId="25003"/>
    <cellStyle name="Normal 4 2 5 3 2 3 2" xfId="25004"/>
    <cellStyle name="Normal 4 2 5 3 2 3 2 2" xfId="25005"/>
    <cellStyle name="Normal 4 2 5 3 2 3 3" xfId="25006"/>
    <cellStyle name="Normal 4 2 5 3 2 3_Deal Price Analysis" xfId="25007"/>
    <cellStyle name="Normal 4 2 5 3 2 4" xfId="25008"/>
    <cellStyle name="Normal 4 2 5 3 2 4 2" xfId="25009"/>
    <cellStyle name="Normal 4 2 5 3 2 4 2 2" xfId="25010"/>
    <cellStyle name="Normal 4 2 5 3 2 4 3" xfId="25011"/>
    <cellStyle name="Normal 4 2 5 3 2 4_Deal Price Analysis" xfId="25012"/>
    <cellStyle name="Normal 4 2 5 3 2 5" xfId="25013"/>
    <cellStyle name="Normal 4 2 5 3 2 5 2" xfId="25014"/>
    <cellStyle name="Normal 4 2 5 3 2 6" xfId="25015"/>
    <cellStyle name="Normal 4 2 5 3 2_Deal Price Analysis" xfId="25016"/>
    <cellStyle name="Normal 4 2 5 3 3" xfId="25017"/>
    <cellStyle name="Normal 4 2 5 3 3 2" xfId="25018"/>
    <cellStyle name="Normal 4 2 5 3 3 2 2" xfId="25019"/>
    <cellStyle name="Normal 4 2 5 3 3 2 2 2" xfId="25020"/>
    <cellStyle name="Normal 4 2 5 3 3 2 2 2 2" xfId="25021"/>
    <cellStyle name="Normal 4 2 5 3 3 2 2 3" xfId="25022"/>
    <cellStyle name="Normal 4 2 5 3 3 2 2_Deal Price Analysis" xfId="25023"/>
    <cellStyle name="Normal 4 2 5 3 3 2 3" xfId="25024"/>
    <cellStyle name="Normal 4 2 5 3 3 2 3 2" xfId="25025"/>
    <cellStyle name="Normal 4 2 5 3 3 2 3 2 2" xfId="25026"/>
    <cellStyle name="Normal 4 2 5 3 3 2 3 3" xfId="25027"/>
    <cellStyle name="Normal 4 2 5 3 3 2 3_Deal Price Analysis" xfId="25028"/>
    <cellStyle name="Normal 4 2 5 3 3 2 4" xfId="25029"/>
    <cellStyle name="Normal 4 2 5 3 3 2 4 2" xfId="25030"/>
    <cellStyle name="Normal 4 2 5 3 3 2 5" xfId="25031"/>
    <cellStyle name="Normal 4 2 5 3 3 2_Deal Price Analysis" xfId="25032"/>
    <cellStyle name="Normal 4 2 5 3 3 3" xfId="25033"/>
    <cellStyle name="Normal 4 2 5 3 3 3 2" xfId="25034"/>
    <cellStyle name="Normal 4 2 5 3 3 3 2 2" xfId="25035"/>
    <cellStyle name="Normal 4 2 5 3 3 3 3" xfId="25036"/>
    <cellStyle name="Normal 4 2 5 3 3 3_Deal Price Analysis" xfId="25037"/>
    <cellStyle name="Normal 4 2 5 3 3 4" xfId="25038"/>
    <cellStyle name="Normal 4 2 5 3 3 4 2" xfId="25039"/>
    <cellStyle name="Normal 4 2 5 3 3 4 2 2" xfId="25040"/>
    <cellStyle name="Normal 4 2 5 3 3 4 3" xfId="25041"/>
    <cellStyle name="Normal 4 2 5 3 3 4_Deal Price Analysis" xfId="25042"/>
    <cellStyle name="Normal 4 2 5 3 3 5" xfId="25043"/>
    <cellStyle name="Normal 4 2 5 3 3 5 2" xfId="25044"/>
    <cellStyle name="Normal 4 2 5 3 3 6" xfId="25045"/>
    <cellStyle name="Normal 4 2 5 3 3_Deal Price Analysis" xfId="25046"/>
    <cellStyle name="Normal 4 2 5 3_Deal Price Analysis" xfId="25047"/>
    <cellStyle name="Normal 4 2 5 4" xfId="25048"/>
    <cellStyle name="Normal 4 2 5 4 2" xfId="25049"/>
    <cellStyle name="Normal 4 2 5 4 2 2" xfId="25050"/>
    <cellStyle name="Normal 4 2 5 4 2 2 2" xfId="25051"/>
    <cellStyle name="Normal 4 2 5 4 2 2 2 2" xfId="25052"/>
    <cellStyle name="Normal 4 2 5 4 2 2 3" xfId="25053"/>
    <cellStyle name="Normal 4 2 5 4 2 2_Deal Price Analysis" xfId="25054"/>
    <cellStyle name="Normal 4 2 5 4 2 3" xfId="25055"/>
    <cellStyle name="Normal 4 2 5 4 2 3 2" xfId="25056"/>
    <cellStyle name="Normal 4 2 5 4 2 3 2 2" xfId="25057"/>
    <cellStyle name="Normal 4 2 5 4 2 3 3" xfId="25058"/>
    <cellStyle name="Normal 4 2 5 4 2 3_Deal Price Analysis" xfId="25059"/>
    <cellStyle name="Normal 4 2 5 4 2 4" xfId="25060"/>
    <cellStyle name="Normal 4 2 5 4 2 4 2" xfId="25061"/>
    <cellStyle name="Normal 4 2 5 4 2 5" xfId="25062"/>
    <cellStyle name="Normal 4 2 5 4 2_Deal Price Analysis" xfId="25063"/>
    <cellStyle name="Normal 4 2 5 4 3" xfId="25064"/>
    <cellStyle name="Normal 4 2 5 4 3 2" xfId="25065"/>
    <cellStyle name="Normal 4 2 5 4 3 2 2" xfId="25066"/>
    <cellStyle name="Normal 4 2 5 4 3 3" xfId="25067"/>
    <cellStyle name="Normal 4 2 5 4 3_Deal Price Analysis" xfId="25068"/>
    <cellStyle name="Normal 4 2 5 4 4" xfId="25069"/>
    <cellStyle name="Normal 4 2 5 4 4 2" xfId="25070"/>
    <cellStyle name="Normal 4 2 5 4 4 2 2" xfId="25071"/>
    <cellStyle name="Normal 4 2 5 4 4 3" xfId="25072"/>
    <cellStyle name="Normal 4 2 5 4 4_Deal Price Analysis" xfId="25073"/>
    <cellStyle name="Normal 4 2 5 4 5" xfId="25074"/>
    <cellStyle name="Normal 4 2 5 4 5 2" xfId="25075"/>
    <cellStyle name="Normal 4 2 5 4 6" xfId="25076"/>
    <cellStyle name="Normal 4 2 5 4_Deal Price Analysis" xfId="25077"/>
    <cellStyle name="Normal 4 2 5 5" xfId="25078"/>
    <cellStyle name="Normal 4 2 5 5 2" xfId="25079"/>
    <cellStyle name="Normal 4 2 5 5 2 2" xfId="25080"/>
    <cellStyle name="Normal 4 2 5 5 2 2 2" xfId="25081"/>
    <cellStyle name="Normal 4 2 5 5 2 2 2 2" xfId="25082"/>
    <cellStyle name="Normal 4 2 5 5 2 2 3" xfId="25083"/>
    <cellStyle name="Normal 4 2 5 5 2 2_Deal Price Analysis" xfId="25084"/>
    <cellStyle name="Normal 4 2 5 5 2 3" xfId="25085"/>
    <cellStyle name="Normal 4 2 5 5 2 3 2" xfId="25086"/>
    <cellStyle name="Normal 4 2 5 5 2 3 2 2" xfId="25087"/>
    <cellStyle name="Normal 4 2 5 5 2 3 3" xfId="25088"/>
    <cellStyle name="Normal 4 2 5 5 2 3_Deal Price Analysis" xfId="25089"/>
    <cellStyle name="Normal 4 2 5 5 2 4" xfId="25090"/>
    <cellStyle name="Normal 4 2 5 5 2 4 2" xfId="25091"/>
    <cellStyle name="Normal 4 2 5 5 2 5" xfId="25092"/>
    <cellStyle name="Normal 4 2 5 5 2_Deal Price Analysis" xfId="25093"/>
    <cellStyle name="Normal 4 2 5 5 3" xfId="25094"/>
    <cellStyle name="Normal 4 2 5 5 3 2" xfId="25095"/>
    <cellStyle name="Normal 4 2 5 5 3 2 2" xfId="25096"/>
    <cellStyle name="Normal 4 2 5 5 3 3" xfId="25097"/>
    <cellStyle name="Normal 4 2 5 5 3_Deal Price Analysis" xfId="25098"/>
    <cellStyle name="Normal 4 2 5 5 4" xfId="25099"/>
    <cellStyle name="Normal 4 2 5 5 4 2" xfId="25100"/>
    <cellStyle name="Normal 4 2 5 5 4 2 2" xfId="25101"/>
    <cellStyle name="Normal 4 2 5 5 4 3" xfId="25102"/>
    <cellStyle name="Normal 4 2 5 5 4_Deal Price Analysis" xfId="25103"/>
    <cellStyle name="Normal 4 2 5 5 5" xfId="25104"/>
    <cellStyle name="Normal 4 2 5 5 5 2" xfId="25105"/>
    <cellStyle name="Normal 4 2 5 5 6" xfId="25106"/>
    <cellStyle name="Normal 4 2 5 5_Deal Price Analysis" xfId="25107"/>
    <cellStyle name="Normal 4 2 5 6" xfId="25108"/>
    <cellStyle name="Normal 4 2 5 7" xfId="25109"/>
    <cellStyle name="Normal 4 2 5 7 2" xfId="25110"/>
    <cellStyle name="Normal 4 2 5 7 2 2" xfId="25111"/>
    <cellStyle name="Normal 4 2 5 7 2 2 2" xfId="25112"/>
    <cellStyle name="Normal 4 2 5 7 2 3" xfId="25113"/>
    <cellStyle name="Normal 4 2 5 7 2_Deal Price Analysis" xfId="25114"/>
    <cellStyle name="Normal 4 2 5 7 3" xfId="25115"/>
    <cellStyle name="Normal 4 2 5 7 3 2" xfId="25116"/>
    <cellStyle name="Normal 4 2 5 7 3 2 2" xfId="25117"/>
    <cellStyle name="Normal 4 2 5 7 3 3" xfId="25118"/>
    <cellStyle name="Normal 4 2 5 7 3_Deal Price Analysis" xfId="25119"/>
    <cellStyle name="Normal 4 2 5 7 4" xfId="25120"/>
    <cellStyle name="Normal 4 2 5 7 4 2" xfId="25121"/>
    <cellStyle name="Normal 4 2 5 7 5" xfId="25122"/>
    <cellStyle name="Normal 4 2 5 7_Deal Price Analysis" xfId="25123"/>
    <cellStyle name="Normal 4 2 5 8" xfId="25124"/>
    <cellStyle name="Normal 4 2 5 8 2" xfId="25125"/>
    <cellStyle name="Normal 4 2 5 8 2 2" xfId="25126"/>
    <cellStyle name="Normal 4 2 5 8 3" xfId="25127"/>
    <cellStyle name="Normal 4 2 5 8_Deal Price Analysis" xfId="25128"/>
    <cellStyle name="Normal 4 2 5 9" xfId="25129"/>
    <cellStyle name="Normal 4 2 5 9 2" xfId="25130"/>
    <cellStyle name="Normal 4 2 5 9 2 2" xfId="25131"/>
    <cellStyle name="Normal 4 2 5 9 3" xfId="25132"/>
    <cellStyle name="Normal 4 2 5 9_Deal Price Analysis" xfId="25133"/>
    <cellStyle name="Normal 4 2 5_Deal Price Analysis" xfId="25134"/>
    <cellStyle name="Normal 4 2 6" xfId="25135"/>
    <cellStyle name="Normal 4 2 6 10" xfId="25136"/>
    <cellStyle name="Normal 4 2 6 10 2" xfId="25137"/>
    <cellStyle name="Normal 4 2 6 11" xfId="25138"/>
    <cellStyle name="Normal 4 2 6 2" xfId="25139"/>
    <cellStyle name="Normal 4 2 6 2 2" xfId="25140"/>
    <cellStyle name="Normal 4 2 6 2 2 2" xfId="25141"/>
    <cellStyle name="Normal 4 2 6 2 2 2 2" xfId="25142"/>
    <cellStyle name="Normal 4 2 6 2 2 2 2 2" xfId="25143"/>
    <cellStyle name="Normal 4 2 6 2 2 2 2 2 2" xfId="25144"/>
    <cellStyle name="Normal 4 2 6 2 2 2 2 3" xfId="25145"/>
    <cellStyle name="Normal 4 2 6 2 2 2 2_Deal Price Analysis" xfId="25146"/>
    <cellStyle name="Normal 4 2 6 2 2 2 3" xfId="25147"/>
    <cellStyle name="Normal 4 2 6 2 2 2 3 2" xfId="25148"/>
    <cellStyle name="Normal 4 2 6 2 2 2 3 2 2" xfId="25149"/>
    <cellStyle name="Normal 4 2 6 2 2 2 3 3" xfId="25150"/>
    <cellStyle name="Normal 4 2 6 2 2 2 3_Deal Price Analysis" xfId="25151"/>
    <cellStyle name="Normal 4 2 6 2 2 2 4" xfId="25152"/>
    <cellStyle name="Normal 4 2 6 2 2 2 4 2" xfId="25153"/>
    <cellStyle name="Normal 4 2 6 2 2 2 5" xfId="25154"/>
    <cellStyle name="Normal 4 2 6 2 2 2_Deal Price Analysis" xfId="25155"/>
    <cellStyle name="Normal 4 2 6 2 2 3" xfId="25156"/>
    <cellStyle name="Normal 4 2 6 2 2 3 2" xfId="25157"/>
    <cellStyle name="Normal 4 2 6 2 2 3 2 2" xfId="25158"/>
    <cellStyle name="Normal 4 2 6 2 2 3 3" xfId="25159"/>
    <cellStyle name="Normal 4 2 6 2 2 3_Deal Price Analysis" xfId="25160"/>
    <cellStyle name="Normal 4 2 6 2 2 4" xfId="25161"/>
    <cellStyle name="Normal 4 2 6 2 2 4 2" xfId="25162"/>
    <cellStyle name="Normal 4 2 6 2 2 4 2 2" xfId="25163"/>
    <cellStyle name="Normal 4 2 6 2 2 4 3" xfId="25164"/>
    <cellStyle name="Normal 4 2 6 2 2 4_Deal Price Analysis" xfId="25165"/>
    <cellStyle name="Normal 4 2 6 2 2 5" xfId="25166"/>
    <cellStyle name="Normal 4 2 6 2 2 5 2" xfId="25167"/>
    <cellStyle name="Normal 4 2 6 2 2 6" xfId="25168"/>
    <cellStyle name="Normal 4 2 6 2 2_Deal Price Analysis" xfId="25169"/>
    <cellStyle name="Normal 4 2 6 2 3" xfId="25170"/>
    <cellStyle name="Normal 4 2 6 2 3 2" xfId="25171"/>
    <cellStyle name="Normal 4 2 6 2 3 2 2" xfId="25172"/>
    <cellStyle name="Normal 4 2 6 2 3 2 2 2" xfId="25173"/>
    <cellStyle name="Normal 4 2 6 2 3 2 2 2 2" xfId="25174"/>
    <cellStyle name="Normal 4 2 6 2 3 2 2 3" xfId="25175"/>
    <cellStyle name="Normal 4 2 6 2 3 2 2_Deal Price Analysis" xfId="25176"/>
    <cellStyle name="Normal 4 2 6 2 3 2 3" xfId="25177"/>
    <cellStyle name="Normal 4 2 6 2 3 2 3 2" xfId="25178"/>
    <cellStyle name="Normal 4 2 6 2 3 2 3 2 2" xfId="25179"/>
    <cellStyle name="Normal 4 2 6 2 3 2 3 3" xfId="25180"/>
    <cellStyle name="Normal 4 2 6 2 3 2 3_Deal Price Analysis" xfId="25181"/>
    <cellStyle name="Normal 4 2 6 2 3 2 4" xfId="25182"/>
    <cellStyle name="Normal 4 2 6 2 3 2 4 2" xfId="25183"/>
    <cellStyle name="Normal 4 2 6 2 3 2 5" xfId="25184"/>
    <cellStyle name="Normal 4 2 6 2 3 2_Deal Price Analysis" xfId="25185"/>
    <cellStyle name="Normal 4 2 6 2 3 3" xfId="25186"/>
    <cellStyle name="Normal 4 2 6 2 3 3 2" xfId="25187"/>
    <cellStyle name="Normal 4 2 6 2 3 3 2 2" xfId="25188"/>
    <cellStyle name="Normal 4 2 6 2 3 3 3" xfId="25189"/>
    <cellStyle name="Normal 4 2 6 2 3 3_Deal Price Analysis" xfId="25190"/>
    <cellStyle name="Normal 4 2 6 2 3 4" xfId="25191"/>
    <cellStyle name="Normal 4 2 6 2 3 4 2" xfId="25192"/>
    <cellStyle name="Normal 4 2 6 2 3 4 2 2" xfId="25193"/>
    <cellStyle name="Normal 4 2 6 2 3 4 3" xfId="25194"/>
    <cellStyle name="Normal 4 2 6 2 3 4_Deal Price Analysis" xfId="25195"/>
    <cellStyle name="Normal 4 2 6 2 3 5" xfId="25196"/>
    <cellStyle name="Normal 4 2 6 2 3 5 2" xfId="25197"/>
    <cellStyle name="Normal 4 2 6 2 3 6" xfId="25198"/>
    <cellStyle name="Normal 4 2 6 2 3_Deal Price Analysis" xfId="25199"/>
    <cellStyle name="Normal 4 2 6 2 4" xfId="25200"/>
    <cellStyle name="Normal 4 2 6 2 4 2" xfId="25201"/>
    <cellStyle name="Normal 4 2 6 2 4 2 2" xfId="25202"/>
    <cellStyle name="Normal 4 2 6 2 4 2 2 2" xfId="25203"/>
    <cellStyle name="Normal 4 2 6 2 4 2 3" xfId="25204"/>
    <cellStyle name="Normal 4 2 6 2 4 2_Deal Price Analysis" xfId="25205"/>
    <cellStyle name="Normal 4 2 6 2 4 3" xfId="25206"/>
    <cellStyle name="Normal 4 2 6 2 4 3 2" xfId="25207"/>
    <cellStyle name="Normal 4 2 6 2 4 3 2 2" xfId="25208"/>
    <cellStyle name="Normal 4 2 6 2 4 3 3" xfId="25209"/>
    <cellStyle name="Normal 4 2 6 2 4 3_Deal Price Analysis" xfId="25210"/>
    <cellStyle name="Normal 4 2 6 2 4 4" xfId="25211"/>
    <cellStyle name="Normal 4 2 6 2 4 4 2" xfId="25212"/>
    <cellStyle name="Normal 4 2 6 2 4 5" xfId="25213"/>
    <cellStyle name="Normal 4 2 6 2 4_Deal Price Analysis" xfId="25214"/>
    <cellStyle name="Normal 4 2 6 2 5" xfId="25215"/>
    <cellStyle name="Normal 4 2 6 2 5 2" xfId="25216"/>
    <cellStyle name="Normal 4 2 6 2 5 2 2" xfId="25217"/>
    <cellStyle name="Normal 4 2 6 2 5 3" xfId="25218"/>
    <cellStyle name="Normal 4 2 6 2 5_Deal Price Analysis" xfId="25219"/>
    <cellStyle name="Normal 4 2 6 2 6" xfId="25220"/>
    <cellStyle name="Normal 4 2 6 2 6 2" xfId="25221"/>
    <cellStyle name="Normal 4 2 6 2 6 2 2" xfId="25222"/>
    <cellStyle name="Normal 4 2 6 2 6 3" xfId="25223"/>
    <cellStyle name="Normal 4 2 6 2 6_Deal Price Analysis" xfId="25224"/>
    <cellStyle name="Normal 4 2 6 2 7" xfId="25225"/>
    <cellStyle name="Normal 4 2 6 2 7 2" xfId="25226"/>
    <cellStyle name="Normal 4 2 6 2 8" xfId="25227"/>
    <cellStyle name="Normal 4 2 6 2_Deal Price Analysis" xfId="25228"/>
    <cellStyle name="Normal 4 2 6 3" xfId="25229"/>
    <cellStyle name="Normal 4 2 6 3 2" xfId="25230"/>
    <cellStyle name="Normal 4 2 6 3 2 2" xfId="25231"/>
    <cellStyle name="Normal 4 2 6 3 2 2 2" xfId="25232"/>
    <cellStyle name="Normal 4 2 6 3 2 2 2 2" xfId="25233"/>
    <cellStyle name="Normal 4 2 6 3 2 2 2 2 2" xfId="25234"/>
    <cellStyle name="Normal 4 2 6 3 2 2 2 3" xfId="25235"/>
    <cellStyle name="Normal 4 2 6 3 2 2 2_Deal Price Analysis" xfId="25236"/>
    <cellStyle name="Normal 4 2 6 3 2 2 3" xfId="25237"/>
    <cellStyle name="Normal 4 2 6 3 2 2 3 2" xfId="25238"/>
    <cellStyle name="Normal 4 2 6 3 2 2 3 2 2" xfId="25239"/>
    <cellStyle name="Normal 4 2 6 3 2 2 3 3" xfId="25240"/>
    <cellStyle name="Normal 4 2 6 3 2 2 3_Deal Price Analysis" xfId="25241"/>
    <cellStyle name="Normal 4 2 6 3 2 2 4" xfId="25242"/>
    <cellStyle name="Normal 4 2 6 3 2 2 4 2" xfId="25243"/>
    <cellStyle name="Normal 4 2 6 3 2 2 5" xfId="25244"/>
    <cellStyle name="Normal 4 2 6 3 2 2_Deal Price Analysis" xfId="25245"/>
    <cellStyle name="Normal 4 2 6 3 2 3" xfId="25246"/>
    <cellStyle name="Normal 4 2 6 3 2 3 2" xfId="25247"/>
    <cellStyle name="Normal 4 2 6 3 2 3 2 2" xfId="25248"/>
    <cellStyle name="Normal 4 2 6 3 2 3 3" xfId="25249"/>
    <cellStyle name="Normal 4 2 6 3 2 3_Deal Price Analysis" xfId="25250"/>
    <cellStyle name="Normal 4 2 6 3 2 4" xfId="25251"/>
    <cellStyle name="Normal 4 2 6 3 2 4 2" xfId="25252"/>
    <cellStyle name="Normal 4 2 6 3 2 4 2 2" xfId="25253"/>
    <cellStyle name="Normal 4 2 6 3 2 4 3" xfId="25254"/>
    <cellStyle name="Normal 4 2 6 3 2 4_Deal Price Analysis" xfId="25255"/>
    <cellStyle name="Normal 4 2 6 3 2 5" xfId="25256"/>
    <cellStyle name="Normal 4 2 6 3 2 5 2" xfId="25257"/>
    <cellStyle name="Normal 4 2 6 3 2 6" xfId="25258"/>
    <cellStyle name="Normal 4 2 6 3 2_Deal Price Analysis" xfId="25259"/>
    <cellStyle name="Normal 4 2 6 3 3" xfId="25260"/>
    <cellStyle name="Normal 4 2 6 3 3 2" xfId="25261"/>
    <cellStyle name="Normal 4 2 6 3 3 2 2" xfId="25262"/>
    <cellStyle name="Normal 4 2 6 3 3 2 2 2" xfId="25263"/>
    <cellStyle name="Normal 4 2 6 3 3 2 2 2 2" xfId="25264"/>
    <cellStyle name="Normal 4 2 6 3 3 2 2 3" xfId="25265"/>
    <cellStyle name="Normal 4 2 6 3 3 2 2_Deal Price Analysis" xfId="25266"/>
    <cellStyle name="Normal 4 2 6 3 3 2 3" xfId="25267"/>
    <cellStyle name="Normal 4 2 6 3 3 2 3 2" xfId="25268"/>
    <cellStyle name="Normal 4 2 6 3 3 2 3 2 2" xfId="25269"/>
    <cellStyle name="Normal 4 2 6 3 3 2 3 3" xfId="25270"/>
    <cellStyle name="Normal 4 2 6 3 3 2 3_Deal Price Analysis" xfId="25271"/>
    <cellStyle name="Normal 4 2 6 3 3 2 4" xfId="25272"/>
    <cellStyle name="Normal 4 2 6 3 3 2 4 2" xfId="25273"/>
    <cellStyle name="Normal 4 2 6 3 3 2 5" xfId="25274"/>
    <cellStyle name="Normal 4 2 6 3 3 2_Deal Price Analysis" xfId="25275"/>
    <cellStyle name="Normal 4 2 6 3 3 3" xfId="25276"/>
    <cellStyle name="Normal 4 2 6 3 3 3 2" xfId="25277"/>
    <cellStyle name="Normal 4 2 6 3 3 3 2 2" xfId="25278"/>
    <cellStyle name="Normal 4 2 6 3 3 3 3" xfId="25279"/>
    <cellStyle name="Normal 4 2 6 3 3 3_Deal Price Analysis" xfId="25280"/>
    <cellStyle name="Normal 4 2 6 3 3 4" xfId="25281"/>
    <cellStyle name="Normal 4 2 6 3 3 4 2" xfId="25282"/>
    <cellStyle name="Normal 4 2 6 3 3 4 2 2" xfId="25283"/>
    <cellStyle name="Normal 4 2 6 3 3 4 3" xfId="25284"/>
    <cellStyle name="Normal 4 2 6 3 3 4_Deal Price Analysis" xfId="25285"/>
    <cellStyle name="Normal 4 2 6 3 3 5" xfId="25286"/>
    <cellStyle name="Normal 4 2 6 3 3 5 2" xfId="25287"/>
    <cellStyle name="Normal 4 2 6 3 3 6" xfId="25288"/>
    <cellStyle name="Normal 4 2 6 3 3_Deal Price Analysis" xfId="25289"/>
    <cellStyle name="Normal 4 2 6 3_Deal Price Analysis" xfId="25290"/>
    <cellStyle name="Normal 4 2 6 4" xfId="25291"/>
    <cellStyle name="Normal 4 2 6 4 2" xfId="25292"/>
    <cellStyle name="Normal 4 2 6 4 2 2" xfId="25293"/>
    <cellStyle name="Normal 4 2 6 4 2 2 2" xfId="25294"/>
    <cellStyle name="Normal 4 2 6 4 2 2 2 2" xfId="25295"/>
    <cellStyle name="Normal 4 2 6 4 2 2 3" xfId="25296"/>
    <cellStyle name="Normal 4 2 6 4 2 2_Deal Price Analysis" xfId="25297"/>
    <cellStyle name="Normal 4 2 6 4 2 3" xfId="25298"/>
    <cellStyle name="Normal 4 2 6 4 2 3 2" xfId="25299"/>
    <cellStyle name="Normal 4 2 6 4 2 3 2 2" xfId="25300"/>
    <cellStyle name="Normal 4 2 6 4 2 3 3" xfId="25301"/>
    <cellStyle name="Normal 4 2 6 4 2 3_Deal Price Analysis" xfId="25302"/>
    <cellStyle name="Normal 4 2 6 4 2 4" xfId="25303"/>
    <cellStyle name="Normal 4 2 6 4 2 4 2" xfId="25304"/>
    <cellStyle name="Normal 4 2 6 4 2 5" xfId="25305"/>
    <cellStyle name="Normal 4 2 6 4 2_Deal Price Analysis" xfId="25306"/>
    <cellStyle name="Normal 4 2 6 4 3" xfId="25307"/>
    <cellStyle name="Normal 4 2 6 4 3 2" xfId="25308"/>
    <cellStyle name="Normal 4 2 6 4 3 2 2" xfId="25309"/>
    <cellStyle name="Normal 4 2 6 4 3 3" xfId="25310"/>
    <cellStyle name="Normal 4 2 6 4 3_Deal Price Analysis" xfId="25311"/>
    <cellStyle name="Normal 4 2 6 4 4" xfId="25312"/>
    <cellStyle name="Normal 4 2 6 4 4 2" xfId="25313"/>
    <cellStyle name="Normal 4 2 6 4 4 2 2" xfId="25314"/>
    <cellStyle name="Normal 4 2 6 4 4 3" xfId="25315"/>
    <cellStyle name="Normal 4 2 6 4 4_Deal Price Analysis" xfId="25316"/>
    <cellStyle name="Normal 4 2 6 4 5" xfId="25317"/>
    <cellStyle name="Normal 4 2 6 4 5 2" xfId="25318"/>
    <cellStyle name="Normal 4 2 6 4 6" xfId="25319"/>
    <cellStyle name="Normal 4 2 6 4_Deal Price Analysis" xfId="25320"/>
    <cellStyle name="Normal 4 2 6 5" xfId="25321"/>
    <cellStyle name="Normal 4 2 6 5 2" xfId="25322"/>
    <cellStyle name="Normal 4 2 6 5 2 2" xfId="25323"/>
    <cellStyle name="Normal 4 2 6 5 2 2 2" xfId="25324"/>
    <cellStyle name="Normal 4 2 6 5 2 2 2 2" xfId="25325"/>
    <cellStyle name="Normal 4 2 6 5 2 2 3" xfId="25326"/>
    <cellStyle name="Normal 4 2 6 5 2 2_Deal Price Analysis" xfId="25327"/>
    <cellStyle name="Normal 4 2 6 5 2 3" xfId="25328"/>
    <cellStyle name="Normal 4 2 6 5 2 3 2" xfId="25329"/>
    <cellStyle name="Normal 4 2 6 5 2 3 2 2" xfId="25330"/>
    <cellStyle name="Normal 4 2 6 5 2 3 3" xfId="25331"/>
    <cellStyle name="Normal 4 2 6 5 2 3_Deal Price Analysis" xfId="25332"/>
    <cellStyle name="Normal 4 2 6 5 2 4" xfId="25333"/>
    <cellStyle name="Normal 4 2 6 5 2 4 2" xfId="25334"/>
    <cellStyle name="Normal 4 2 6 5 2 5" xfId="25335"/>
    <cellStyle name="Normal 4 2 6 5 2_Deal Price Analysis" xfId="25336"/>
    <cellStyle name="Normal 4 2 6 5 3" xfId="25337"/>
    <cellStyle name="Normal 4 2 6 5 3 2" xfId="25338"/>
    <cellStyle name="Normal 4 2 6 5 3 2 2" xfId="25339"/>
    <cellStyle name="Normal 4 2 6 5 3 3" xfId="25340"/>
    <cellStyle name="Normal 4 2 6 5 3_Deal Price Analysis" xfId="25341"/>
    <cellStyle name="Normal 4 2 6 5 4" xfId="25342"/>
    <cellStyle name="Normal 4 2 6 5 4 2" xfId="25343"/>
    <cellStyle name="Normal 4 2 6 5 4 2 2" xfId="25344"/>
    <cellStyle name="Normal 4 2 6 5 4 3" xfId="25345"/>
    <cellStyle name="Normal 4 2 6 5 4_Deal Price Analysis" xfId="25346"/>
    <cellStyle name="Normal 4 2 6 5 5" xfId="25347"/>
    <cellStyle name="Normal 4 2 6 5 5 2" xfId="25348"/>
    <cellStyle name="Normal 4 2 6 5 6" xfId="25349"/>
    <cellStyle name="Normal 4 2 6 5_Deal Price Analysis" xfId="25350"/>
    <cellStyle name="Normal 4 2 6 6" xfId="25351"/>
    <cellStyle name="Normal 4 2 6 7" xfId="25352"/>
    <cellStyle name="Normal 4 2 6 7 2" xfId="25353"/>
    <cellStyle name="Normal 4 2 6 7 2 2" xfId="25354"/>
    <cellStyle name="Normal 4 2 6 7 2 2 2" xfId="25355"/>
    <cellStyle name="Normal 4 2 6 7 2 3" xfId="25356"/>
    <cellStyle name="Normal 4 2 6 7 2_Deal Price Analysis" xfId="25357"/>
    <cellStyle name="Normal 4 2 6 7 3" xfId="25358"/>
    <cellStyle name="Normal 4 2 6 7 3 2" xfId="25359"/>
    <cellStyle name="Normal 4 2 6 7 3 2 2" xfId="25360"/>
    <cellStyle name="Normal 4 2 6 7 3 3" xfId="25361"/>
    <cellStyle name="Normal 4 2 6 7 3_Deal Price Analysis" xfId="25362"/>
    <cellStyle name="Normal 4 2 6 7 4" xfId="25363"/>
    <cellStyle name="Normal 4 2 6 7 4 2" xfId="25364"/>
    <cellStyle name="Normal 4 2 6 7 5" xfId="25365"/>
    <cellStyle name="Normal 4 2 6 7_Deal Price Analysis" xfId="25366"/>
    <cellStyle name="Normal 4 2 6 8" xfId="25367"/>
    <cellStyle name="Normal 4 2 6 8 2" xfId="25368"/>
    <cellStyle name="Normal 4 2 6 8 2 2" xfId="25369"/>
    <cellStyle name="Normal 4 2 6 8 3" xfId="25370"/>
    <cellStyle name="Normal 4 2 6 8_Deal Price Analysis" xfId="25371"/>
    <cellStyle name="Normal 4 2 6 9" xfId="25372"/>
    <cellStyle name="Normal 4 2 6 9 2" xfId="25373"/>
    <cellStyle name="Normal 4 2 6 9 2 2" xfId="25374"/>
    <cellStyle name="Normal 4 2 6 9 3" xfId="25375"/>
    <cellStyle name="Normal 4 2 6 9_Deal Price Analysis" xfId="25376"/>
    <cellStyle name="Normal 4 2 6_Deal Price Analysis" xfId="25377"/>
    <cellStyle name="Normal 4 2 7" xfId="25378"/>
    <cellStyle name="Normal 4 2 7 10" xfId="25379"/>
    <cellStyle name="Normal 4 2 7 2" xfId="25380"/>
    <cellStyle name="Normal 4 2 7 2 2" xfId="25381"/>
    <cellStyle name="Normal 4 2 7 2 2 2" xfId="25382"/>
    <cellStyle name="Normal 4 2 7 2 2 2 2" xfId="25383"/>
    <cellStyle name="Normal 4 2 7 2 2 2 2 2" xfId="25384"/>
    <cellStyle name="Normal 4 2 7 2 2 2 2 2 2" xfId="25385"/>
    <cellStyle name="Normal 4 2 7 2 2 2 2 3" xfId="25386"/>
    <cellStyle name="Normal 4 2 7 2 2 2 2_Deal Price Analysis" xfId="25387"/>
    <cellStyle name="Normal 4 2 7 2 2 2 3" xfId="25388"/>
    <cellStyle name="Normal 4 2 7 2 2 2 3 2" xfId="25389"/>
    <cellStyle name="Normal 4 2 7 2 2 2 3 2 2" xfId="25390"/>
    <cellStyle name="Normal 4 2 7 2 2 2 3 3" xfId="25391"/>
    <cellStyle name="Normal 4 2 7 2 2 2 3_Deal Price Analysis" xfId="25392"/>
    <cellStyle name="Normal 4 2 7 2 2 2 4" xfId="25393"/>
    <cellStyle name="Normal 4 2 7 2 2 2 4 2" xfId="25394"/>
    <cellStyle name="Normal 4 2 7 2 2 2 5" xfId="25395"/>
    <cellStyle name="Normal 4 2 7 2 2 2_Deal Price Analysis" xfId="25396"/>
    <cellStyle name="Normal 4 2 7 2 2 3" xfId="25397"/>
    <cellStyle name="Normal 4 2 7 2 2 3 2" xfId="25398"/>
    <cellStyle name="Normal 4 2 7 2 2 3 2 2" xfId="25399"/>
    <cellStyle name="Normal 4 2 7 2 2 3 3" xfId="25400"/>
    <cellStyle name="Normal 4 2 7 2 2 3_Deal Price Analysis" xfId="25401"/>
    <cellStyle name="Normal 4 2 7 2 2 4" xfId="25402"/>
    <cellStyle name="Normal 4 2 7 2 2 4 2" xfId="25403"/>
    <cellStyle name="Normal 4 2 7 2 2 4 2 2" xfId="25404"/>
    <cellStyle name="Normal 4 2 7 2 2 4 3" xfId="25405"/>
    <cellStyle name="Normal 4 2 7 2 2 4_Deal Price Analysis" xfId="25406"/>
    <cellStyle name="Normal 4 2 7 2 2 5" xfId="25407"/>
    <cellStyle name="Normal 4 2 7 2 2 5 2" xfId="25408"/>
    <cellStyle name="Normal 4 2 7 2 2 6" xfId="25409"/>
    <cellStyle name="Normal 4 2 7 2 2_Deal Price Analysis" xfId="25410"/>
    <cellStyle name="Normal 4 2 7 2 3" xfId="25411"/>
    <cellStyle name="Normal 4 2 7 2 3 2" xfId="25412"/>
    <cellStyle name="Normal 4 2 7 2 3 2 2" xfId="25413"/>
    <cellStyle name="Normal 4 2 7 2 3 2 2 2" xfId="25414"/>
    <cellStyle name="Normal 4 2 7 2 3 2 2 2 2" xfId="25415"/>
    <cellStyle name="Normal 4 2 7 2 3 2 2 3" xfId="25416"/>
    <cellStyle name="Normal 4 2 7 2 3 2 2_Deal Price Analysis" xfId="25417"/>
    <cellStyle name="Normal 4 2 7 2 3 2 3" xfId="25418"/>
    <cellStyle name="Normal 4 2 7 2 3 2 3 2" xfId="25419"/>
    <cellStyle name="Normal 4 2 7 2 3 2 3 2 2" xfId="25420"/>
    <cellStyle name="Normal 4 2 7 2 3 2 3 3" xfId="25421"/>
    <cellStyle name="Normal 4 2 7 2 3 2 3_Deal Price Analysis" xfId="25422"/>
    <cellStyle name="Normal 4 2 7 2 3 2 4" xfId="25423"/>
    <cellStyle name="Normal 4 2 7 2 3 2 4 2" xfId="25424"/>
    <cellStyle name="Normal 4 2 7 2 3 2 5" xfId="25425"/>
    <cellStyle name="Normal 4 2 7 2 3 2_Deal Price Analysis" xfId="25426"/>
    <cellStyle name="Normal 4 2 7 2 3 3" xfId="25427"/>
    <cellStyle name="Normal 4 2 7 2 3 3 2" xfId="25428"/>
    <cellStyle name="Normal 4 2 7 2 3 3 2 2" xfId="25429"/>
    <cellStyle name="Normal 4 2 7 2 3 3 3" xfId="25430"/>
    <cellStyle name="Normal 4 2 7 2 3 3_Deal Price Analysis" xfId="25431"/>
    <cellStyle name="Normal 4 2 7 2 3 4" xfId="25432"/>
    <cellStyle name="Normal 4 2 7 2 3 4 2" xfId="25433"/>
    <cellStyle name="Normal 4 2 7 2 3 4 2 2" xfId="25434"/>
    <cellStyle name="Normal 4 2 7 2 3 4 3" xfId="25435"/>
    <cellStyle name="Normal 4 2 7 2 3 4_Deal Price Analysis" xfId="25436"/>
    <cellStyle name="Normal 4 2 7 2 3 5" xfId="25437"/>
    <cellStyle name="Normal 4 2 7 2 3 5 2" xfId="25438"/>
    <cellStyle name="Normal 4 2 7 2 3 6" xfId="25439"/>
    <cellStyle name="Normal 4 2 7 2 3_Deal Price Analysis" xfId="25440"/>
    <cellStyle name="Normal 4 2 7 2_Deal Price Analysis" xfId="25441"/>
    <cellStyle name="Normal 4 2 7 3" xfId="25442"/>
    <cellStyle name="Normal 4 2 7 3 2" xfId="25443"/>
    <cellStyle name="Normal 4 2 7 3 2 2" xfId="25444"/>
    <cellStyle name="Normal 4 2 7 3 2 2 2" xfId="25445"/>
    <cellStyle name="Normal 4 2 7 3 2 2 2 2" xfId="25446"/>
    <cellStyle name="Normal 4 2 7 3 2 2 3" xfId="25447"/>
    <cellStyle name="Normal 4 2 7 3 2 2_Deal Price Analysis" xfId="25448"/>
    <cellStyle name="Normal 4 2 7 3 2 3" xfId="25449"/>
    <cellStyle name="Normal 4 2 7 3 2 3 2" xfId="25450"/>
    <cellStyle name="Normal 4 2 7 3 2 3 2 2" xfId="25451"/>
    <cellStyle name="Normal 4 2 7 3 2 3 3" xfId="25452"/>
    <cellStyle name="Normal 4 2 7 3 2 3_Deal Price Analysis" xfId="25453"/>
    <cellStyle name="Normal 4 2 7 3 2 4" xfId="25454"/>
    <cellStyle name="Normal 4 2 7 3 2 4 2" xfId="25455"/>
    <cellStyle name="Normal 4 2 7 3 2 5" xfId="25456"/>
    <cellStyle name="Normal 4 2 7 3 2_Deal Price Analysis" xfId="25457"/>
    <cellStyle name="Normal 4 2 7 3 3" xfId="25458"/>
    <cellStyle name="Normal 4 2 7 3 3 2" xfId="25459"/>
    <cellStyle name="Normal 4 2 7 3 3 2 2" xfId="25460"/>
    <cellStyle name="Normal 4 2 7 3 3 3" xfId="25461"/>
    <cellStyle name="Normal 4 2 7 3 3_Deal Price Analysis" xfId="25462"/>
    <cellStyle name="Normal 4 2 7 3 4" xfId="25463"/>
    <cellStyle name="Normal 4 2 7 3 4 2" xfId="25464"/>
    <cellStyle name="Normal 4 2 7 3 4 2 2" xfId="25465"/>
    <cellStyle name="Normal 4 2 7 3 4 3" xfId="25466"/>
    <cellStyle name="Normal 4 2 7 3 4_Deal Price Analysis" xfId="25467"/>
    <cellStyle name="Normal 4 2 7 3 5" xfId="25468"/>
    <cellStyle name="Normal 4 2 7 3 5 2" xfId="25469"/>
    <cellStyle name="Normal 4 2 7 3 6" xfId="25470"/>
    <cellStyle name="Normal 4 2 7 3_Deal Price Analysis" xfId="25471"/>
    <cellStyle name="Normal 4 2 7 4" xfId="25472"/>
    <cellStyle name="Normal 4 2 7 4 2" xfId="25473"/>
    <cellStyle name="Normal 4 2 7 4 2 2" xfId="25474"/>
    <cellStyle name="Normal 4 2 7 4 2 2 2" xfId="25475"/>
    <cellStyle name="Normal 4 2 7 4 2 2 2 2" xfId="25476"/>
    <cellStyle name="Normal 4 2 7 4 2 2 3" xfId="25477"/>
    <cellStyle name="Normal 4 2 7 4 2 2_Deal Price Analysis" xfId="25478"/>
    <cellStyle name="Normal 4 2 7 4 2 3" xfId="25479"/>
    <cellStyle name="Normal 4 2 7 4 2 3 2" xfId="25480"/>
    <cellStyle name="Normal 4 2 7 4 2 3 2 2" xfId="25481"/>
    <cellStyle name="Normal 4 2 7 4 2 3 3" xfId="25482"/>
    <cellStyle name="Normal 4 2 7 4 2 3_Deal Price Analysis" xfId="25483"/>
    <cellStyle name="Normal 4 2 7 4 2 4" xfId="25484"/>
    <cellStyle name="Normal 4 2 7 4 2 4 2" xfId="25485"/>
    <cellStyle name="Normal 4 2 7 4 2 5" xfId="25486"/>
    <cellStyle name="Normal 4 2 7 4 2_Deal Price Analysis" xfId="25487"/>
    <cellStyle name="Normal 4 2 7 4 3" xfId="25488"/>
    <cellStyle name="Normal 4 2 7 4 3 2" xfId="25489"/>
    <cellStyle name="Normal 4 2 7 4 3 2 2" xfId="25490"/>
    <cellStyle name="Normal 4 2 7 4 3 3" xfId="25491"/>
    <cellStyle name="Normal 4 2 7 4 3_Deal Price Analysis" xfId="25492"/>
    <cellStyle name="Normal 4 2 7 4 4" xfId="25493"/>
    <cellStyle name="Normal 4 2 7 4 4 2" xfId="25494"/>
    <cellStyle name="Normal 4 2 7 4 4 2 2" xfId="25495"/>
    <cellStyle name="Normal 4 2 7 4 4 3" xfId="25496"/>
    <cellStyle name="Normal 4 2 7 4 4_Deal Price Analysis" xfId="25497"/>
    <cellStyle name="Normal 4 2 7 4 5" xfId="25498"/>
    <cellStyle name="Normal 4 2 7 4 5 2" xfId="25499"/>
    <cellStyle name="Normal 4 2 7 4 6" xfId="25500"/>
    <cellStyle name="Normal 4 2 7 4_Deal Price Analysis" xfId="25501"/>
    <cellStyle name="Normal 4 2 7 5" xfId="25502"/>
    <cellStyle name="Normal 4 2 7 6" xfId="25503"/>
    <cellStyle name="Normal 4 2 7 6 2" xfId="25504"/>
    <cellStyle name="Normal 4 2 7 6 2 2" xfId="25505"/>
    <cellStyle name="Normal 4 2 7 6 2 2 2" xfId="25506"/>
    <cellStyle name="Normal 4 2 7 6 2 3" xfId="25507"/>
    <cellStyle name="Normal 4 2 7 6 2_Deal Price Analysis" xfId="25508"/>
    <cellStyle name="Normal 4 2 7 6 3" xfId="25509"/>
    <cellStyle name="Normal 4 2 7 6 3 2" xfId="25510"/>
    <cellStyle name="Normal 4 2 7 6 3 2 2" xfId="25511"/>
    <cellStyle name="Normal 4 2 7 6 3 3" xfId="25512"/>
    <cellStyle name="Normal 4 2 7 6 3_Deal Price Analysis" xfId="25513"/>
    <cellStyle name="Normal 4 2 7 6 4" xfId="25514"/>
    <cellStyle name="Normal 4 2 7 6 4 2" xfId="25515"/>
    <cellStyle name="Normal 4 2 7 6 5" xfId="25516"/>
    <cellStyle name="Normal 4 2 7 6_Deal Price Analysis" xfId="25517"/>
    <cellStyle name="Normal 4 2 7 7" xfId="25518"/>
    <cellStyle name="Normal 4 2 7 7 2" xfId="25519"/>
    <cellStyle name="Normal 4 2 7 7 2 2" xfId="25520"/>
    <cellStyle name="Normal 4 2 7 7 3" xfId="25521"/>
    <cellStyle name="Normal 4 2 7 7_Deal Price Analysis" xfId="25522"/>
    <cellStyle name="Normal 4 2 7 8" xfId="25523"/>
    <cellStyle name="Normal 4 2 7 8 2" xfId="25524"/>
    <cellStyle name="Normal 4 2 7 8 2 2" xfId="25525"/>
    <cellStyle name="Normal 4 2 7 8 3" xfId="25526"/>
    <cellStyle name="Normal 4 2 7 8_Deal Price Analysis" xfId="25527"/>
    <cellStyle name="Normal 4 2 7 9" xfId="25528"/>
    <cellStyle name="Normal 4 2 7 9 2" xfId="25529"/>
    <cellStyle name="Normal 4 2 7_Deal Price Analysis" xfId="25530"/>
    <cellStyle name="Normal 4 2 8" xfId="25531"/>
    <cellStyle name="Normal 4 2 9" xfId="25532"/>
    <cellStyle name="Normal 4 2 9 2" xfId="25533"/>
    <cellStyle name="Normal 4 2 9 2 2" xfId="25534"/>
    <cellStyle name="Normal 4 2 9 2 2 2" xfId="25535"/>
    <cellStyle name="Normal 4 2 9 2 2 2 2" xfId="25536"/>
    <cellStyle name="Normal 4 2 9 2 2 3" xfId="25537"/>
    <cellStyle name="Normal 4 2 9 2 2_Deal Price Analysis" xfId="25538"/>
    <cellStyle name="Normal 4 2 9 2 3" xfId="25539"/>
    <cellStyle name="Normal 4 2 9 2 3 2" xfId="25540"/>
    <cellStyle name="Normal 4 2 9 2 3 2 2" xfId="25541"/>
    <cellStyle name="Normal 4 2 9 2 3 3" xfId="25542"/>
    <cellStyle name="Normal 4 2 9 2 3_Deal Price Analysis" xfId="25543"/>
    <cellStyle name="Normal 4 2 9 2 4" xfId="25544"/>
    <cellStyle name="Normal 4 2 9 2 4 2" xfId="25545"/>
    <cellStyle name="Normal 4 2 9 2 5" xfId="25546"/>
    <cellStyle name="Normal 4 2 9 2_Deal Price Analysis" xfId="25547"/>
    <cellStyle name="Normal 4 2 9 3" xfId="25548"/>
    <cellStyle name="Normal 4 2 9 3 2" xfId="25549"/>
    <cellStyle name="Normal 4 2 9 3 2 2" xfId="25550"/>
    <cellStyle name="Normal 4 2 9 3 3" xfId="25551"/>
    <cellStyle name="Normal 4 2 9 3_Deal Price Analysis" xfId="25552"/>
    <cellStyle name="Normal 4 2 9 4" xfId="25553"/>
    <cellStyle name="Normal 4 2 9 4 2" xfId="25554"/>
    <cellStyle name="Normal 4 2 9 4 2 2" xfId="25555"/>
    <cellStyle name="Normal 4 2 9 4 3" xfId="25556"/>
    <cellStyle name="Normal 4 2 9 4_Deal Price Analysis" xfId="25557"/>
    <cellStyle name="Normal 4 2 9 5" xfId="25558"/>
    <cellStyle name="Normal 4 2 9 5 2" xfId="25559"/>
    <cellStyle name="Normal 4 2 9 6" xfId="25560"/>
    <cellStyle name="Normal 4 2 9_Deal Price Analysis" xfId="25561"/>
    <cellStyle name="Normal 4 2_Deal Price Analysis" xfId="25562"/>
    <cellStyle name="Normal 4 20" xfId="25563"/>
    <cellStyle name="Normal 4 21" xfId="25564"/>
    <cellStyle name="Normal 4 21 2" xfId="25565"/>
    <cellStyle name="Normal 4 21 2 2" xfId="25566"/>
    <cellStyle name="Normal 4 21 2 2 2" xfId="25567"/>
    <cellStyle name="Normal 4 21 2 3" xfId="25568"/>
    <cellStyle name="Normal 4 21 2_Deal Price Analysis" xfId="25569"/>
    <cellStyle name="Normal 4 21 3" xfId="25570"/>
    <cellStyle name="Normal 4 21 3 2" xfId="25571"/>
    <cellStyle name="Normal 4 21 3 2 2" xfId="25572"/>
    <cellStyle name="Normal 4 21 3 3" xfId="25573"/>
    <cellStyle name="Normal 4 21 3_Deal Price Analysis" xfId="25574"/>
    <cellStyle name="Normal 4 21 4" xfId="25575"/>
    <cellStyle name="Normal 4 21 4 2" xfId="25576"/>
    <cellStyle name="Normal 4 21 5" xfId="25577"/>
    <cellStyle name="Normal 4 21_Deal Price Analysis" xfId="25578"/>
    <cellStyle name="Normal 4 22" xfId="25579"/>
    <cellStyle name="Normal 4 22 2" xfId="25580"/>
    <cellStyle name="Normal 4 22 2 2" xfId="25581"/>
    <cellStyle name="Normal 4 22 3" xfId="25582"/>
    <cellStyle name="Normal 4 22_Deal Price Analysis" xfId="25583"/>
    <cellStyle name="Normal 4 23" xfId="25584"/>
    <cellStyle name="Normal 4 23 2" xfId="25585"/>
    <cellStyle name="Normal 4 23 2 2" xfId="25586"/>
    <cellStyle name="Normal 4 23 3" xfId="25587"/>
    <cellStyle name="Normal 4 23_Deal Price Analysis" xfId="25588"/>
    <cellStyle name="Normal 4 24" xfId="25589"/>
    <cellStyle name="Normal 4 24 2" xfId="25590"/>
    <cellStyle name="Normal 4 25" xfId="25591"/>
    <cellStyle name="Normal 4 26" xfId="25592"/>
    <cellStyle name="Normal 4 27" xfId="25593"/>
    <cellStyle name="Normal 4 28" xfId="25594"/>
    <cellStyle name="Normal 4 3" xfId="25595"/>
    <cellStyle name="Normal 4 4" xfId="25596"/>
    <cellStyle name="Normal 4 4 10" xfId="25597"/>
    <cellStyle name="Normal 4 4 10 2" xfId="25598"/>
    <cellStyle name="Normal 4 4 10 2 2" xfId="25599"/>
    <cellStyle name="Normal 4 4 10 2 2 2" xfId="25600"/>
    <cellStyle name="Normal 4 4 10 2 2 2 2" xfId="25601"/>
    <cellStyle name="Normal 4 4 10 2 2 3" xfId="25602"/>
    <cellStyle name="Normal 4 4 10 2 2_Deal Price Analysis" xfId="25603"/>
    <cellStyle name="Normal 4 4 10 2 3" xfId="25604"/>
    <cellStyle name="Normal 4 4 10 2 3 2" xfId="25605"/>
    <cellStyle name="Normal 4 4 10 2 3 2 2" xfId="25606"/>
    <cellStyle name="Normal 4 4 10 2 3 3" xfId="25607"/>
    <cellStyle name="Normal 4 4 10 2 3_Deal Price Analysis" xfId="25608"/>
    <cellStyle name="Normal 4 4 10 2 4" xfId="25609"/>
    <cellStyle name="Normal 4 4 10 2 4 2" xfId="25610"/>
    <cellStyle name="Normal 4 4 10 2 5" xfId="25611"/>
    <cellStyle name="Normal 4 4 10 2_Deal Price Analysis" xfId="25612"/>
    <cellStyle name="Normal 4 4 10 3" xfId="25613"/>
    <cellStyle name="Normal 4 4 10 3 2" xfId="25614"/>
    <cellStyle name="Normal 4 4 10 3 2 2" xfId="25615"/>
    <cellStyle name="Normal 4 4 10 3 3" xfId="25616"/>
    <cellStyle name="Normal 4 4 10 3_Deal Price Analysis" xfId="25617"/>
    <cellStyle name="Normal 4 4 10 4" xfId="25618"/>
    <cellStyle name="Normal 4 4 10 4 2" xfId="25619"/>
    <cellStyle name="Normal 4 4 10 4 2 2" xfId="25620"/>
    <cellStyle name="Normal 4 4 10 4 3" xfId="25621"/>
    <cellStyle name="Normal 4 4 10 4_Deal Price Analysis" xfId="25622"/>
    <cellStyle name="Normal 4 4 10 5" xfId="25623"/>
    <cellStyle name="Normal 4 4 10 5 2" xfId="25624"/>
    <cellStyle name="Normal 4 4 10 6" xfId="25625"/>
    <cellStyle name="Normal 4 4 10_Deal Price Analysis" xfId="25626"/>
    <cellStyle name="Normal 4 4 11" xfId="25627"/>
    <cellStyle name="Normal 4 4 11 2" xfId="25628"/>
    <cellStyle name="Normal 4 4 11 2 2" xfId="25629"/>
    <cellStyle name="Normal 4 4 11 2 2 2" xfId="25630"/>
    <cellStyle name="Normal 4 4 11 2 2 2 2" xfId="25631"/>
    <cellStyle name="Normal 4 4 11 2 2 3" xfId="25632"/>
    <cellStyle name="Normal 4 4 11 2 2_Deal Price Analysis" xfId="25633"/>
    <cellStyle name="Normal 4 4 11 2 3" xfId="25634"/>
    <cellStyle name="Normal 4 4 11 2 3 2" xfId="25635"/>
    <cellStyle name="Normal 4 4 11 2 3 2 2" xfId="25636"/>
    <cellStyle name="Normal 4 4 11 2 3 3" xfId="25637"/>
    <cellStyle name="Normal 4 4 11 2 3_Deal Price Analysis" xfId="25638"/>
    <cellStyle name="Normal 4 4 11 2 4" xfId="25639"/>
    <cellStyle name="Normal 4 4 11 2 4 2" xfId="25640"/>
    <cellStyle name="Normal 4 4 11 2 5" xfId="25641"/>
    <cellStyle name="Normal 4 4 11 2_Deal Price Analysis" xfId="25642"/>
    <cellStyle name="Normal 4 4 11 3" xfId="25643"/>
    <cellStyle name="Normal 4 4 11 3 2" xfId="25644"/>
    <cellStyle name="Normal 4 4 11 3 2 2" xfId="25645"/>
    <cellStyle name="Normal 4 4 11 3 3" xfId="25646"/>
    <cellStyle name="Normal 4 4 11 3_Deal Price Analysis" xfId="25647"/>
    <cellStyle name="Normal 4 4 11 4" xfId="25648"/>
    <cellStyle name="Normal 4 4 11 4 2" xfId="25649"/>
    <cellStyle name="Normal 4 4 11 4 2 2" xfId="25650"/>
    <cellStyle name="Normal 4 4 11 4 3" xfId="25651"/>
    <cellStyle name="Normal 4 4 11 4_Deal Price Analysis" xfId="25652"/>
    <cellStyle name="Normal 4 4 11 5" xfId="25653"/>
    <cellStyle name="Normal 4 4 11 5 2" xfId="25654"/>
    <cellStyle name="Normal 4 4 11 6" xfId="25655"/>
    <cellStyle name="Normal 4 4 11_Deal Price Analysis" xfId="25656"/>
    <cellStyle name="Normal 4 4 12" xfId="25657"/>
    <cellStyle name="Normal 4 4 13" xfId="25658"/>
    <cellStyle name="Normal 4 4 13 2" xfId="25659"/>
    <cellStyle name="Normal 4 4 13 2 2" xfId="25660"/>
    <cellStyle name="Normal 4 4 13 2 2 2" xfId="25661"/>
    <cellStyle name="Normal 4 4 13 2 3" xfId="25662"/>
    <cellStyle name="Normal 4 4 13 2_Deal Price Analysis" xfId="25663"/>
    <cellStyle name="Normal 4 4 13 3" xfId="25664"/>
    <cellStyle name="Normal 4 4 13 3 2" xfId="25665"/>
    <cellStyle name="Normal 4 4 13 3 2 2" xfId="25666"/>
    <cellStyle name="Normal 4 4 13 3 3" xfId="25667"/>
    <cellStyle name="Normal 4 4 13 3_Deal Price Analysis" xfId="25668"/>
    <cellStyle name="Normal 4 4 13 4" xfId="25669"/>
    <cellStyle name="Normal 4 4 13 4 2" xfId="25670"/>
    <cellStyle name="Normal 4 4 13 5" xfId="25671"/>
    <cellStyle name="Normal 4 4 13_Deal Price Analysis" xfId="25672"/>
    <cellStyle name="Normal 4 4 14" xfId="25673"/>
    <cellStyle name="Normal 4 4 14 2" xfId="25674"/>
    <cellStyle name="Normal 4 4 14 2 2" xfId="25675"/>
    <cellStyle name="Normal 4 4 14 3" xfId="25676"/>
    <cellStyle name="Normal 4 4 14_Deal Price Analysis" xfId="25677"/>
    <cellStyle name="Normal 4 4 15" xfId="25678"/>
    <cellStyle name="Normal 4 4 15 2" xfId="25679"/>
    <cellStyle name="Normal 4 4 15 2 2" xfId="25680"/>
    <cellStyle name="Normal 4 4 15 3" xfId="25681"/>
    <cellStyle name="Normal 4 4 15_Deal Price Analysis" xfId="25682"/>
    <cellStyle name="Normal 4 4 16" xfId="25683"/>
    <cellStyle name="Normal 4 4 16 2" xfId="25684"/>
    <cellStyle name="Normal 4 4 17" xfId="25685"/>
    <cellStyle name="Normal 4 4 18" xfId="25686"/>
    <cellStyle name="Normal 4 4 19" xfId="25687"/>
    <cellStyle name="Normal 4 4 2" xfId="25688"/>
    <cellStyle name="Normal 4 4 2 2" xfId="25689"/>
    <cellStyle name="Normal 4 4 2 2 2" xfId="25690"/>
    <cellStyle name="Normal 4 4 2 2 2 2" xfId="25691"/>
    <cellStyle name="Normal 4 4 2 2 2 2 2" xfId="25692"/>
    <cellStyle name="Normal 4 4 2 2 2 2 2 2" xfId="25693"/>
    <cellStyle name="Normal 4 4 2 2 2 2 2 2 2" xfId="25694"/>
    <cellStyle name="Normal 4 4 2 2 2 2 2 3" xfId="25695"/>
    <cellStyle name="Normal 4 4 2 2 2 2 2_Deal Price Analysis" xfId="25696"/>
    <cellStyle name="Normal 4 4 2 2 2 2 3" xfId="25697"/>
    <cellStyle name="Normal 4 4 2 2 2 2 3 2" xfId="25698"/>
    <cellStyle name="Normal 4 4 2 2 2 2 3 2 2" xfId="25699"/>
    <cellStyle name="Normal 4 4 2 2 2 2 3 3" xfId="25700"/>
    <cellStyle name="Normal 4 4 2 2 2 2 3_Deal Price Analysis" xfId="25701"/>
    <cellStyle name="Normal 4 4 2 2 2 2 4" xfId="25702"/>
    <cellStyle name="Normal 4 4 2 2 2 2 4 2" xfId="25703"/>
    <cellStyle name="Normal 4 4 2 2 2 2 5" xfId="25704"/>
    <cellStyle name="Normal 4 4 2 2 2 2_Deal Price Analysis" xfId="25705"/>
    <cellStyle name="Normal 4 4 2 2 2 3" xfId="25706"/>
    <cellStyle name="Normal 4 4 2 2 2 3 2" xfId="25707"/>
    <cellStyle name="Normal 4 4 2 2 2 3 2 2" xfId="25708"/>
    <cellStyle name="Normal 4 4 2 2 2 3 3" xfId="25709"/>
    <cellStyle name="Normal 4 4 2 2 2 3_Deal Price Analysis" xfId="25710"/>
    <cellStyle name="Normal 4 4 2 2 2 4" xfId="25711"/>
    <cellStyle name="Normal 4 4 2 2 2 4 2" xfId="25712"/>
    <cellStyle name="Normal 4 4 2 2 2 4 2 2" xfId="25713"/>
    <cellStyle name="Normal 4 4 2 2 2 4 3" xfId="25714"/>
    <cellStyle name="Normal 4 4 2 2 2 4_Deal Price Analysis" xfId="25715"/>
    <cellStyle name="Normal 4 4 2 2 2 5" xfId="25716"/>
    <cellStyle name="Normal 4 4 2 2 2 5 2" xfId="25717"/>
    <cellStyle name="Normal 4 4 2 2 2 6" xfId="25718"/>
    <cellStyle name="Normal 4 4 2 2 2_Deal Price Analysis" xfId="25719"/>
    <cellStyle name="Normal 4 4 2 2 3" xfId="25720"/>
    <cellStyle name="Normal 4 4 2 2 3 2" xfId="25721"/>
    <cellStyle name="Normal 4 4 2 2 3 2 2" xfId="25722"/>
    <cellStyle name="Normal 4 4 2 2 3 2 2 2" xfId="25723"/>
    <cellStyle name="Normal 4 4 2 2 3 2 2 2 2" xfId="25724"/>
    <cellStyle name="Normal 4 4 2 2 3 2 2 3" xfId="25725"/>
    <cellStyle name="Normal 4 4 2 2 3 2 2_Deal Price Analysis" xfId="25726"/>
    <cellStyle name="Normal 4 4 2 2 3 2 3" xfId="25727"/>
    <cellStyle name="Normal 4 4 2 2 3 2 3 2" xfId="25728"/>
    <cellStyle name="Normal 4 4 2 2 3 2 3 2 2" xfId="25729"/>
    <cellStyle name="Normal 4 4 2 2 3 2 3 3" xfId="25730"/>
    <cellStyle name="Normal 4 4 2 2 3 2 3_Deal Price Analysis" xfId="25731"/>
    <cellStyle name="Normal 4 4 2 2 3 2 4" xfId="25732"/>
    <cellStyle name="Normal 4 4 2 2 3 2 4 2" xfId="25733"/>
    <cellStyle name="Normal 4 4 2 2 3 2 5" xfId="25734"/>
    <cellStyle name="Normal 4 4 2 2 3 2_Deal Price Analysis" xfId="25735"/>
    <cellStyle name="Normal 4 4 2 2 3 3" xfId="25736"/>
    <cellStyle name="Normal 4 4 2 2 3 3 2" xfId="25737"/>
    <cellStyle name="Normal 4 4 2 2 3 3 2 2" xfId="25738"/>
    <cellStyle name="Normal 4 4 2 2 3 3 3" xfId="25739"/>
    <cellStyle name="Normal 4 4 2 2 3 3_Deal Price Analysis" xfId="25740"/>
    <cellStyle name="Normal 4 4 2 2 3 4" xfId="25741"/>
    <cellStyle name="Normal 4 4 2 2 3 4 2" xfId="25742"/>
    <cellStyle name="Normal 4 4 2 2 3 4 2 2" xfId="25743"/>
    <cellStyle name="Normal 4 4 2 2 3 4 3" xfId="25744"/>
    <cellStyle name="Normal 4 4 2 2 3 4_Deal Price Analysis" xfId="25745"/>
    <cellStyle name="Normal 4 4 2 2 3 5" xfId="25746"/>
    <cellStyle name="Normal 4 4 2 2 3 5 2" xfId="25747"/>
    <cellStyle name="Normal 4 4 2 2 3 6" xfId="25748"/>
    <cellStyle name="Normal 4 4 2 2 3_Deal Price Analysis" xfId="25749"/>
    <cellStyle name="Normal 4 4 2 2 4" xfId="25750"/>
    <cellStyle name="Normal 4 4 2 2 4 2" xfId="25751"/>
    <cellStyle name="Normal 4 4 2 2 4 2 2" xfId="25752"/>
    <cellStyle name="Normal 4 4 2 2 4 2 2 2" xfId="25753"/>
    <cellStyle name="Normal 4 4 2 2 4 2 3" xfId="25754"/>
    <cellStyle name="Normal 4 4 2 2 4 2_Deal Price Analysis" xfId="25755"/>
    <cellStyle name="Normal 4 4 2 2 4 3" xfId="25756"/>
    <cellStyle name="Normal 4 4 2 2 4 3 2" xfId="25757"/>
    <cellStyle name="Normal 4 4 2 2 4 3 2 2" xfId="25758"/>
    <cellStyle name="Normal 4 4 2 2 4 3 3" xfId="25759"/>
    <cellStyle name="Normal 4 4 2 2 4 3_Deal Price Analysis" xfId="25760"/>
    <cellStyle name="Normal 4 4 2 2 4 4" xfId="25761"/>
    <cellStyle name="Normal 4 4 2 2 4 4 2" xfId="25762"/>
    <cellStyle name="Normal 4 4 2 2 4 5" xfId="25763"/>
    <cellStyle name="Normal 4 4 2 2 4_Deal Price Analysis" xfId="25764"/>
    <cellStyle name="Normal 4 4 2 2 5" xfId="25765"/>
    <cellStyle name="Normal 4 4 2 2 5 2" xfId="25766"/>
    <cellStyle name="Normal 4 4 2 2 5 2 2" xfId="25767"/>
    <cellStyle name="Normal 4 4 2 2 5 3" xfId="25768"/>
    <cellStyle name="Normal 4 4 2 2 5_Deal Price Analysis" xfId="25769"/>
    <cellStyle name="Normal 4 4 2 2 6" xfId="25770"/>
    <cellStyle name="Normal 4 4 2 2 6 2" xfId="25771"/>
    <cellStyle name="Normal 4 4 2 2 6 2 2" xfId="25772"/>
    <cellStyle name="Normal 4 4 2 2 6 3" xfId="25773"/>
    <cellStyle name="Normal 4 4 2 2 6_Deal Price Analysis" xfId="25774"/>
    <cellStyle name="Normal 4 4 2 2 7" xfId="25775"/>
    <cellStyle name="Normal 4 4 2 2 7 2" xfId="25776"/>
    <cellStyle name="Normal 4 4 2 2 8" xfId="25777"/>
    <cellStyle name="Normal 4 4 2 2_Deal Price Analysis" xfId="25778"/>
    <cellStyle name="Normal 4 4 2 3" xfId="25779"/>
    <cellStyle name="Normal 4 4 2 3 2" xfId="25780"/>
    <cellStyle name="Normal 4 4 2 3 2 2" xfId="25781"/>
    <cellStyle name="Normal 4 4 2 3 2 2 2" xfId="25782"/>
    <cellStyle name="Normal 4 4 2 3 2 2 2 2" xfId="25783"/>
    <cellStyle name="Normal 4 4 2 3 2 2 3" xfId="25784"/>
    <cellStyle name="Normal 4 4 2 3 2 2_Deal Price Analysis" xfId="25785"/>
    <cellStyle name="Normal 4 4 2 3 2 3" xfId="25786"/>
    <cellStyle name="Normal 4 4 2 3 2 3 2" xfId="25787"/>
    <cellStyle name="Normal 4 4 2 3 2 3 2 2" xfId="25788"/>
    <cellStyle name="Normal 4 4 2 3 2 3 3" xfId="25789"/>
    <cellStyle name="Normal 4 4 2 3 2 3_Deal Price Analysis" xfId="25790"/>
    <cellStyle name="Normal 4 4 2 3 2 4" xfId="25791"/>
    <cellStyle name="Normal 4 4 2 3 2 4 2" xfId="25792"/>
    <cellStyle name="Normal 4 4 2 3 2 5" xfId="25793"/>
    <cellStyle name="Normal 4 4 2 3 2_Deal Price Analysis" xfId="25794"/>
    <cellStyle name="Normal 4 4 2 3 3" xfId="25795"/>
    <cellStyle name="Normal 4 4 2 3 3 2" xfId="25796"/>
    <cellStyle name="Normal 4 4 2 3 3 2 2" xfId="25797"/>
    <cellStyle name="Normal 4 4 2 3 3 3" xfId="25798"/>
    <cellStyle name="Normal 4 4 2 3 3_Deal Price Analysis" xfId="25799"/>
    <cellStyle name="Normal 4 4 2 3 4" xfId="25800"/>
    <cellStyle name="Normal 4 4 2 3 4 2" xfId="25801"/>
    <cellStyle name="Normal 4 4 2 3 4 2 2" xfId="25802"/>
    <cellStyle name="Normal 4 4 2 3 4 3" xfId="25803"/>
    <cellStyle name="Normal 4 4 2 3 4_Deal Price Analysis" xfId="25804"/>
    <cellStyle name="Normal 4 4 2 3 5" xfId="25805"/>
    <cellStyle name="Normal 4 4 2 3 5 2" xfId="25806"/>
    <cellStyle name="Normal 4 4 2 3 6" xfId="25807"/>
    <cellStyle name="Normal 4 4 2 3_Deal Price Analysis" xfId="25808"/>
    <cellStyle name="Normal 4 4 2 4" xfId="25809"/>
    <cellStyle name="Normal 4 4 2 4 2" xfId="25810"/>
    <cellStyle name="Normal 4 4 2 4 2 2" xfId="25811"/>
    <cellStyle name="Normal 4 4 2 4 2 2 2" xfId="25812"/>
    <cellStyle name="Normal 4 4 2 4 2 2 2 2" xfId="25813"/>
    <cellStyle name="Normal 4 4 2 4 2 2 3" xfId="25814"/>
    <cellStyle name="Normal 4 4 2 4 2 2_Deal Price Analysis" xfId="25815"/>
    <cellStyle name="Normal 4 4 2 4 2 3" xfId="25816"/>
    <cellStyle name="Normal 4 4 2 4 2 3 2" xfId="25817"/>
    <cellStyle name="Normal 4 4 2 4 2 3 2 2" xfId="25818"/>
    <cellStyle name="Normal 4 4 2 4 2 3 3" xfId="25819"/>
    <cellStyle name="Normal 4 4 2 4 2 3_Deal Price Analysis" xfId="25820"/>
    <cellStyle name="Normal 4 4 2 4 2 4" xfId="25821"/>
    <cellStyle name="Normal 4 4 2 4 2 4 2" xfId="25822"/>
    <cellStyle name="Normal 4 4 2 4 2 5" xfId="25823"/>
    <cellStyle name="Normal 4 4 2 4 2_Deal Price Analysis" xfId="25824"/>
    <cellStyle name="Normal 4 4 2 4 3" xfId="25825"/>
    <cellStyle name="Normal 4 4 2 4 3 2" xfId="25826"/>
    <cellStyle name="Normal 4 4 2 4 3 2 2" xfId="25827"/>
    <cellStyle name="Normal 4 4 2 4 3 3" xfId="25828"/>
    <cellStyle name="Normal 4 4 2 4 3_Deal Price Analysis" xfId="25829"/>
    <cellStyle name="Normal 4 4 2 4 4" xfId="25830"/>
    <cellStyle name="Normal 4 4 2 4 4 2" xfId="25831"/>
    <cellStyle name="Normal 4 4 2 4 4 2 2" xfId="25832"/>
    <cellStyle name="Normal 4 4 2 4 4 3" xfId="25833"/>
    <cellStyle name="Normal 4 4 2 4 4_Deal Price Analysis" xfId="25834"/>
    <cellStyle name="Normal 4 4 2 4 5" xfId="25835"/>
    <cellStyle name="Normal 4 4 2 4 5 2" xfId="25836"/>
    <cellStyle name="Normal 4 4 2 4 6" xfId="25837"/>
    <cellStyle name="Normal 4 4 2 4_Deal Price Analysis" xfId="25838"/>
    <cellStyle name="Normal 4 4 2 5" xfId="25839"/>
    <cellStyle name="Normal 4 4 2 5 2" xfId="25840"/>
    <cellStyle name="Normal 4 4 2 5 2 2" xfId="25841"/>
    <cellStyle name="Normal 4 4 2 5 2 2 2" xfId="25842"/>
    <cellStyle name="Normal 4 4 2 5 2 3" xfId="25843"/>
    <cellStyle name="Normal 4 4 2 5 2_Deal Price Analysis" xfId="25844"/>
    <cellStyle name="Normal 4 4 2 5 3" xfId="25845"/>
    <cellStyle name="Normal 4 4 2 5 3 2" xfId="25846"/>
    <cellStyle name="Normal 4 4 2 5 3 2 2" xfId="25847"/>
    <cellStyle name="Normal 4 4 2 5 3 3" xfId="25848"/>
    <cellStyle name="Normal 4 4 2 5 3_Deal Price Analysis" xfId="25849"/>
    <cellStyle name="Normal 4 4 2 5 4" xfId="25850"/>
    <cellStyle name="Normal 4 4 2 5 4 2" xfId="25851"/>
    <cellStyle name="Normal 4 4 2 5 5" xfId="25852"/>
    <cellStyle name="Normal 4 4 2 5_Deal Price Analysis" xfId="25853"/>
    <cellStyle name="Normal 4 4 2 6" xfId="25854"/>
    <cellStyle name="Normal 4 4 2 6 2" xfId="25855"/>
    <cellStyle name="Normal 4 4 2 6 2 2" xfId="25856"/>
    <cellStyle name="Normal 4 4 2 6 3" xfId="25857"/>
    <cellStyle name="Normal 4 4 2 6_Deal Price Analysis" xfId="25858"/>
    <cellStyle name="Normal 4 4 2 7" xfId="25859"/>
    <cellStyle name="Normal 4 4 2 7 2" xfId="25860"/>
    <cellStyle name="Normal 4 4 2 7 2 2" xfId="25861"/>
    <cellStyle name="Normal 4 4 2 7 3" xfId="25862"/>
    <cellStyle name="Normal 4 4 2 7_Deal Price Analysis" xfId="25863"/>
    <cellStyle name="Normal 4 4 2 8" xfId="25864"/>
    <cellStyle name="Normal 4 4 2 8 2" xfId="25865"/>
    <cellStyle name="Normal 4 4 2 9" xfId="25866"/>
    <cellStyle name="Normal 4 4 2_Deal Price Analysis" xfId="25867"/>
    <cellStyle name="Normal 4 4 20" xfId="25868"/>
    <cellStyle name="Normal 4 4 3" xfId="25869"/>
    <cellStyle name="Normal 4 4 3 2" xfId="25870"/>
    <cellStyle name="Normal 4 4 3 2 2" xfId="25871"/>
    <cellStyle name="Normal 4 4 3 2 2 2" xfId="25872"/>
    <cellStyle name="Normal 4 4 3 2 2 2 2" xfId="25873"/>
    <cellStyle name="Normal 4 4 3 2 2 2 2 2" xfId="25874"/>
    <cellStyle name="Normal 4 4 3 2 2 2 2 2 2" xfId="25875"/>
    <cellStyle name="Normal 4 4 3 2 2 2 2 3" xfId="25876"/>
    <cellStyle name="Normal 4 4 3 2 2 2 2_Deal Price Analysis" xfId="25877"/>
    <cellStyle name="Normal 4 4 3 2 2 2 3" xfId="25878"/>
    <cellStyle name="Normal 4 4 3 2 2 2 3 2" xfId="25879"/>
    <cellStyle name="Normal 4 4 3 2 2 2 3 2 2" xfId="25880"/>
    <cellStyle name="Normal 4 4 3 2 2 2 3 3" xfId="25881"/>
    <cellStyle name="Normal 4 4 3 2 2 2 3_Deal Price Analysis" xfId="25882"/>
    <cellStyle name="Normal 4 4 3 2 2 2 4" xfId="25883"/>
    <cellStyle name="Normal 4 4 3 2 2 2 4 2" xfId="25884"/>
    <cellStyle name="Normal 4 4 3 2 2 2 5" xfId="25885"/>
    <cellStyle name="Normal 4 4 3 2 2 2_Deal Price Analysis" xfId="25886"/>
    <cellStyle name="Normal 4 4 3 2 2 3" xfId="25887"/>
    <cellStyle name="Normal 4 4 3 2 2 3 2" xfId="25888"/>
    <cellStyle name="Normal 4 4 3 2 2 3 2 2" xfId="25889"/>
    <cellStyle name="Normal 4 4 3 2 2 3 3" xfId="25890"/>
    <cellStyle name="Normal 4 4 3 2 2 3_Deal Price Analysis" xfId="25891"/>
    <cellStyle name="Normal 4 4 3 2 2 4" xfId="25892"/>
    <cellStyle name="Normal 4 4 3 2 2 4 2" xfId="25893"/>
    <cellStyle name="Normal 4 4 3 2 2 4 2 2" xfId="25894"/>
    <cellStyle name="Normal 4 4 3 2 2 4 3" xfId="25895"/>
    <cellStyle name="Normal 4 4 3 2 2 4_Deal Price Analysis" xfId="25896"/>
    <cellStyle name="Normal 4 4 3 2 2 5" xfId="25897"/>
    <cellStyle name="Normal 4 4 3 2 2 5 2" xfId="25898"/>
    <cellStyle name="Normal 4 4 3 2 2 6" xfId="25899"/>
    <cellStyle name="Normal 4 4 3 2 2_Deal Price Analysis" xfId="25900"/>
    <cellStyle name="Normal 4 4 3 2 3" xfId="25901"/>
    <cellStyle name="Normal 4 4 3 2 3 2" xfId="25902"/>
    <cellStyle name="Normal 4 4 3 2 3 2 2" xfId="25903"/>
    <cellStyle name="Normal 4 4 3 2 3 2 2 2" xfId="25904"/>
    <cellStyle name="Normal 4 4 3 2 3 2 2 2 2" xfId="25905"/>
    <cellStyle name="Normal 4 4 3 2 3 2 2 3" xfId="25906"/>
    <cellStyle name="Normal 4 4 3 2 3 2 2_Deal Price Analysis" xfId="25907"/>
    <cellStyle name="Normal 4 4 3 2 3 2 3" xfId="25908"/>
    <cellStyle name="Normal 4 4 3 2 3 2 3 2" xfId="25909"/>
    <cellStyle name="Normal 4 4 3 2 3 2 3 2 2" xfId="25910"/>
    <cellStyle name="Normal 4 4 3 2 3 2 3 3" xfId="25911"/>
    <cellStyle name="Normal 4 4 3 2 3 2 3_Deal Price Analysis" xfId="25912"/>
    <cellStyle name="Normal 4 4 3 2 3 2 4" xfId="25913"/>
    <cellStyle name="Normal 4 4 3 2 3 2 4 2" xfId="25914"/>
    <cellStyle name="Normal 4 4 3 2 3 2 5" xfId="25915"/>
    <cellStyle name="Normal 4 4 3 2 3 2_Deal Price Analysis" xfId="25916"/>
    <cellStyle name="Normal 4 4 3 2 3 3" xfId="25917"/>
    <cellStyle name="Normal 4 4 3 2 3 3 2" xfId="25918"/>
    <cellStyle name="Normal 4 4 3 2 3 3 2 2" xfId="25919"/>
    <cellStyle name="Normal 4 4 3 2 3 3 3" xfId="25920"/>
    <cellStyle name="Normal 4 4 3 2 3 3_Deal Price Analysis" xfId="25921"/>
    <cellStyle name="Normal 4 4 3 2 3 4" xfId="25922"/>
    <cellStyle name="Normal 4 4 3 2 3 4 2" xfId="25923"/>
    <cellStyle name="Normal 4 4 3 2 3 4 2 2" xfId="25924"/>
    <cellStyle name="Normal 4 4 3 2 3 4 3" xfId="25925"/>
    <cellStyle name="Normal 4 4 3 2 3 4_Deal Price Analysis" xfId="25926"/>
    <cellStyle name="Normal 4 4 3 2 3 5" xfId="25927"/>
    <cellStyle name="Normal 4 4 3 2 3 5 2" xfId="25928"/>
    <cellStyle name="Normal 4 4 3 2 3 6" xfId="25929"/>
    <cellStyle name="Normal 4 4 3 2 3_Deal Price Analysis" xfId="25930"/>
    <cellStyle name="Normal 4 4 3 2 4" xfId="25931"/>
    <cellStyle name="Normal 4 4 3 2 4 2" xfId="25932"/>
    <cellStyle name="Normal 4 4 3 2 4 2 2" xfId="25933"/>
    <cellStyle name="Normal 4 4 3 2 4 2 2 2" xfId="25934"/>
    <cellStyle name="Normal 4 4 3 2 4 2 3" xfId="25935"/>
    <cellStyle name="Normal 4 4 3 2 4 2_Deal Price Analysis" xfId="25936"/>
    <cellStyle name="Normal 4 4 3 2 4 3" xfId="25937"/>
    <cellStyle name="Normal 4 4 3 2 4 3 2" xfId="25938"/>
    <cellStyle name="Normal 4 4 3 2 4 3 2 2" xfId="25939"/>
    <cellStyle name="Normal 4 4 3 2 4 3 3" xfId="25940"/>
    <cellStyle name="Normal 4 4 3 2 4 3_Deal Price Analysis" xfId="25941"/>
    <cellStyle name="Normal 4 4 3 2 4 4" xfId="25942"/>
    <cellStyle name="Normal 4 4 3 2 4 4 2" xfId="25943"/>
    <cellStyle name="Normal 4 4 3 2 4 5" xfId="25944"/>
    <cellStyle name="Normal 4 4 3 2 4_Deal Price Analysis" xfId="25945"/>
    <cellStyle name="Normal 4 4 3 2 5" xfId="25946"/>
    <cellStyle name="Normal 4 4 3 2 5 2" xfId="25947"/>
    <cellStyle name="Normal 4 4 3 2 5 2 2" xfId="25948"/>
    <cellStyle name="Normal 4 4 3 2 5 3" xfId="25949"/>
    <cellStyle name="Normal 4 4 3 2 5_Deal Price Analysis" xfId="25950"/>
    <cellStyle name="Normal 4 4 3 2 6" xfId="25951"/>
    <cellStyle name="Normal 4 4 3 2 6 2" xfId="25952"/>
    <cellStyle name="Normal 4 4 3 2 6 2 2" xfId="25953"/>
    <cellStyle name="Normal 4 4 3 2 6 3" xfId="25954"/>
    <cellStyle name="Normal 4 4 3 2 6_Deal Price Analysis" xfId="25955"/>
    <cellStyle name="Normal 4 4 3 2 7" xfId="25956"/>
    <cellStyle name="Normal 4 4 3 2 7 2" xfId="25957"/>
    <cellStyle name="Normal 4 4 3 2 8" xfId="25958"/>
    <cellStyle name="Normal 4 4 3 2_Deal Price Analysis" xfId="25959"/>
    <cellStyle name="Normal 4 4 3 3" xfId="25960"/>
    <cellStyle name="Normal 4 4 3 3 2" xfId="25961"/>
    <cellStyle name="Normal 4 4 3 3 2 2" xfId="25962"/>
    <cellStyle name="Normal 4 4 3 3 2 2 2" xfId="25963"/>
    <cellStyle name="Normal 4 4 3 3 2 2 2 2" xfId="25964"/>
    <cellStyle name="Normal 4 4 3 3 2 2 3" xfId="25965"/>
    <cellStyle name="Normal 4 4 3 3 2 2_Deal Price Analysis" xfId="25966"/>
    <cellStyle name="Normal 4 4 3 3 2 3" xfId="25967"/>
    <cellStyle name="Normal 4 4 3 3 2 3 2" xfId="25968"/>
    <cellStyle name="Normal 4 4 3 3 2 3 2 2" xfId="25969"/>
    <cellStyle name="Normal 4 4 3 3 2 3 3" xfId="25970"/>
    <cellStyle name="Normal 4 4 3 3 2 3_Deal Price Analysis" xfId="25971"/>
    <cellStyle name="Normal 4 4 3 3 2 4" xfId="25972"/>
    <cellStyle name="Normal 4 4 3 3 2 4 2" xfId="25973"/>
    <cellStyle name="Normal 4 4 3 3 2 5" xfId="25974"/>
    <cellStyle name="Normal 4 4 3 3 2_Deal Price Analysis" xfId="25975"/>
    <cellStyle name="Normal 4 4 3 3 3" xfId="25976"/>
    <cellStyle name="Normal 4 4 3 3 3 2" xfId="25977"/>
    <cellStyle name="Normal 4 4 3 3 3 2 2" xfId="25978"/>
    <cellStyle name="Normal 4 4 3 3 3 3" xfId="25979"/>
    <cellStyle name="Normal 4 4 3 3 3_Deal Price Analysis" xfId="25980"/>
    <cellStyle name="Normal 4 4 3 3 4" xfId="25981"/>
    <cellStyle name="Normal 4 4 3 3 4 2" xfId="25982"/>
    <cellStyle name="Normal 4 4 3 3 4 2 2" xfId="25983"/>
    <cellStyle name="Normal 4 4 3 3 4 3" xfId="25984"/>
    <cellStyle name="Normal 4 4 3 3 4_Deal Price Analysis" xfId="25985"/>
    <cellStyle name="Normal 4 4 3 3 5" xfId="25986"/>
    <cellStyle name="Normal 4 4 3 3 5 2" xfId="25987"/>
    <cellStyle name="Normal 4 4 3 3 6" xfId="25988"/>
    <cellStyle name="Normal 4 4 3 3_Deal Price Analysis" xfId="25989"/>
    <cellStyle name="Normal 4 4 3 4" xfId="25990"/>
    <cellStyle name="Normal 4 4 3 4 2" xfId="25991"/>
    <cellStyle name="Normal 4 4 3 4 2 2" xfId="25992"/>
    <cellStyle name="Normal 4 4 3 4 2 2 2" xfId="25993"/>
    <cellStyle name="Normal 4 4 3 4 2 2 2 2" xfId="25994"/>
    <cellStyle name="Normal 4 4 3 4 2 2 3" xfId="25995"/>
    <cellStyle name="Normal 4 4 3 4 2 2_Deal Price Analysis" xfId="25996"/>
    <cellStyle name="Normal 4 4 3 4 2 3" xfId="25997"/>
    <cellStyle name="Normal 4 4 3 4 2 3 2" xfId="25998"/>
    <cellStyle name="Normal 4 4 3 4 2 3 2 2" xfId="25999"/>
    <cellStyle name="Normal 4 4 3 4 2 3 3" xfId="26000"/>
    <cellStyle name="Normal 4 4 3 4 2 3_Deal Price Analysis" xfId="26001"/>
    <cellStyle name="Normal 4 4 3 4 2 4" xfId="26002"/>
    <cellStyle name="Normal 4 4 3 4 2 4 2" xfId="26003"/>
    <cellStyle name="Normal 4 4 3 4 2 5" xfId="26004"/>
    <cellStyle name="Normal 4 4 3 4 2_Deal Price Analysis" xfId="26005"/>
    <cellStyle name="Normal 4 4 3 4 3" xfId="26006"/>
    <cellStyle name="Normal 4 4 3 4 3 2" xfId="26007"/>
    <cellStyle name="Normal 4 4 3 4 3 2 2" xfId="26008"/>
    <cellStyle name="Normal 4 4 3 4 3 3" xfId="26009"/>
    <cellStyle name="Normal 4 4 3 4 3_Deal Price Analysis" xfId="26010"/>
    <cellStyle name="Normal 4 4 3 4 4" xfId="26011"/>
    <cellStyle name="Normal 4 4 3 4 4 2" xfId="26012"/>
    <cellStyle name="Normal 4 4 3 4 4 2 2" xfId="26013"/>
    <cellStyle name="Normal 4 4 3 4 4 3" xfId="26014"/>
    <cellStyle name="Normal 4 4 3 4 4_Deal Price Analysis" xfId="26015"/>
    <cellStyle name="Normal 4 4 3 4 5" xfId="26016"/>
    <cellStyle name="Normal 4 4 3 4 5 2" xfId="26017"/>
    <cellStyle name="Normal 4 4 3 4 6" xfId="26018"/>
    <cellStyle name="Normal 4 4 3 4_Deal Price Analysis" xfId="26019"/>
    <cellStyle name="Normal 4 4 3 5" xfId="26020"/>
    <cellStyle name="Normal 4 4 3 5 2" xfId="26021"/>
    <cellStyle name="Normal 4 4 3 5 2 2" xfId="26022"/>
    <cellStyle name="Normal 4 4 3 5 2 2 2" xfId="26023"/>
    <cellStyle name="Normal 4 4 3 5 2 3" xfId="26024"/>
    <cellStyle name="Normal 4 4 3 5 2_Deal Price Analysis" xfId="26025"/>
    <cellStyle name="Normal 4 4 3 5 3" xfId="26026"/>
    <cellStyle name="Normal 4 4 3 5 3 2" xfId="26027"/>
    <cellStyle name="Normal 4 4 3 5 3 2 2" xfId="26028"/>
    <cellStyle name="Normal 4 4 3 5 3 3" xfId="26029"/>
    <cellStyle name="Normal 4 4 3 5 3_Deal Price Analysis" xfId="26030"/>
    <cellStyle name="Normal 4 4 3 5 4" xfId="26031"/>
    <cellStyle name="Normal 4 4 3 5 4 2" xfId="26032"/>
    <cellStyle name="Normal 4 4 3 5 5" xfId="26033"/>
    <cellStyle name="Normal 4 4 3 5_Deal Price Analysis" xfId="26034"/>
    <cellStyle name="Normal 4 4 3 6" xfId="26035"/>
    <cellStyle name="Normal 4 4 3 6 2" xfId="26036"/>
    <cellStyle name="Normal 4 4 3 6 2 2" xfId="26037"/>
    <cellStyle name="Normal 4 4 3 6 3" xfId="26038"/>
    <cellStyle name="Normal 4 4 3 6_Deal Price Analysis" xfId="26039"/>
    <cellStyle name="Normal 4 4 3 7" xfId="26040"/>
    <cellStyle name="Normal 4 4 3 7 2" xfId="26041"/>
    <cellStyle name="Normal 4 4 3 7 2 2" xfId="26042"/>
    <cellStyle name="Normal 4 4 3 7 3" xfId="26043"/>
    <cellStyle name="Normal 4 4 3 7_Deal Price Analysis" xfId="26044"/>
    <cellStyle name="Normal 4 4 3 8" xfId="26045"/>
    <cellStyle name="Normal 4 4 3 8 2" xfId="26046"/>
    <cellStyle name="Normal 4 4 3 9" xfId="26047"/>
    <cellStyle name="Normal 4 4 3_Deal Price Analysis" xfId="26048"/>
    <cellStyle name="Normal 4 4 4" xfId="26049"/>
    <cellStyle name="Normal 4 4 4 2" xfId="26050"/>
    <cellStyle name="Normal 4 4 4 2 2" xfId="26051"/>
    <cellStyle name="Normal 4 4 4 2 2 2" xfId="26052"/>
    <cellStyle name="Normal 4 4 4 2 2 2 2" xfId="26053"/>
    <cellStyle name="Normal 4 4 4 2 2 2 2 2" xfId="26054"/>
    <cellStyle name="Normal 4 4 4 2 2 2 2 2 2" xfId="26055"/>
    <cellStyle name="Normal 4 4 4 2 2 2 2 3" xfId="26056"/>
    <cellStyle name="Normal 4 4 4 2 2 2 2_Deal Price Analysis" xfId="26057"/>
    <cellStyle name="Normal 4 4 4 2 2 2 3" xfId="26058"/>
    <cellStyle name="Normal 4 4 4 2 2 2 3 2" xfId="26059"/>
    <cellStyle name="Normal 4 4 4 2 2 2 3 2 2" xfId="26060"/>
    <cellStyle name="Normal 4 4 4 2 2 2 3 3" xfId="26061"/>
    <cellStyle name="Normal 4 4 4 2 2 2 3_Deal Price Analysis" xfId="26062"/>
    <cellStyle name="Normal 4 4 4 2 2 2 4" xfId="26063"/>
    <cellStyle name="Normal 4 4 4 2 2 2 4 2" xfId="26064"/>
    <cellStyle name="Normal 4 4 4 2 2 2 5" xfId="26065"/>
    <cellStyle name="Normal 4 4 4 2 2 2_Deal Price Analysis" xfId="26066"/>
    <cellStyle name="Normal 4 4 4 2 2 3" xfId="26067"/>
    <cellStyle name="Normal 4 4 4 2 2 3 2" xfId="26068"/>
    <cellStyle name="Normal 4 4 4 2 2 3 2 2" xfId="26069"/>
    <cellStyle name="Normal 4 4 4 2 2 3 3" xfId="26070"/>
    <cellStyle name="Normal 4 4 4 2 2 3_Deal Price Analysis" xfId="26071"/>
    <cellStyle name="Normal 4 4 4 2 2 4" xfId="26072"/>
    <cellStyle name="Normal 4 4 4 2 2 4 2" xfId="26073"/>
    <cellStyle name="Normal 4 4 4 2 2 4 2 2" xfId="26074"/>
    <cellStyle name="Normal 4 4 4 2 2 4 3" xfId="26075"/>
    <cellStyle name="Normal 4 4 4 2 2 4_Deal Price Analysis" xfId="26076"/>
    <cellStyle name="Normal 4 4 4 2 2 5" xfId="26077"/>
    <cellStyle name="Normal 4 4 4 2 2 5 2" xfId="26078"/>
    <cellStyle name="Normal 4 4 4 2 2 6" xfId="26079"/>
    <cellStyle name="Normal 4 4 4 2 2_Deal Price Analysis" xfId="26080"/>
    <cellStyle name="Normal 4 4 4 2 3" xfId="26081"/>
    <cellStyle name="Normal 4 4 4 2 3 2" xfId="26082"/>
    <cellStyle name="Normal 4 4 4 2 3 2 2" xfId="26083"/>
    <cellStyle name="Normal 4 4 4 2 3 2 2 2" xfId="26084"/>
    <cellStyle name="Normal 4 4 4 2 3 2 2 2 2" xfId="26085"/>
    <cellStyle name="Normal 4 4 4 2 3 2 2 3" xfId="26086"/>
    <cellStyle name="Normal 4 4 4 2 3 2 2_Deal Price Analysis" xfId="26087"/>
    <cellStyle name="Normal 4 4 4 2 3 2 3" xfId="26088"/>
    <cellStyle name="Normal 4 4 4 2 3 2 3 2" xfId="26089"/>
    <cellStyle name="Normal 4 4 4 2 3 2 3 2 2" xfId="26090"/>
    <cellStyle name="Normal 4 4 4 2 3 2 3 3" xfId="26091"/>
    <cellStyle name="Normal 4 4 4 2 3 2 3_Deal Price Analysis" xfId="26092"/>
    <cellStyle name="Normal 4 4 4 2 3 2 4" xfId="26093"/>
    <cellStyle name="Normal 4 4 4 2 3 2 4 2" xfId="26094"/>
    <cellStyle name="Normal 4 4 4 2 3 2 5" xfId="26095"/>
    <cellStyle name="Normal 4 4 4 2 3 2_Deal Price Analysis" xfId="26096"/>
    <cellStyle name="Normal 4 4 4 2 3 3" xfId="26097"/>
    <cellStyle name="Normal 4 4 4 2 3 3 2" xfId="26098"/>
    <cellStyle name="Normal 4 4 4 2 3 3 2 2" xfId="26099"/>
    <cellStyle name="Normal 4 4 4 2 3 3 3" xfId="26100"/>
    <cellStyle name="Normal 4 4 4 2 3 3_Deal Price Analysis" xfId="26101"/>
    <cellStyle name="Normal 4 4 4 2 3 4" xfId="26102"/>
    <cellStyle name="Normal 4 4 4 2 3 4 2" xfId="26103"/>
    <cellStyle name="Normal 4 4 4 2 3 4 2 2" xfId="26104"/>
    <cellStyle name="Normal 4 4 4 2 3 4 3" xfId="26105"/>
    <cellStyle name="Normal 4 4 4 2 3 4_Deal Price Analysis" xfId="26106"/>
    <cellStyle name="Normal 4 4 4 2 3 5" xfId="26107"/>
    <cellStyle name="Normal 4 4 4 2 3 5 2" xfId="26108"/>
    <cellStyle name="Normal 4 4 4 2 3 6" xfId="26109"/>
    <cellStyle name="Normal 4 4 4 2 3_Deal Price Analysis" xfId="26110"/>
    <cellStyle name="Normal 4 4 4 2 4" xfId="26111"/>
    <cellStyle name="Normal 4 4 4 2 4 2" xfId="26112"/>
    <cellStyle name="Normal 4 4 4 2 4 2 2" xfId="26113"/>
    <cellStyle name="Normal 4 4 4 2 4 2 2 2" xfId="26114"/>
    <cellStyle name="Normal 4 4 4 2 4 2 3" xfId="26115"/>
    <cellStyle name="Normal 4 4 4 2 4 2_Deal Price Analysis" xfId="26116"/>
    <cellStyle name="Normal 4 4 4 2 4 3" xfId="26117"/>
    <cellStyle name="Normal 4 4 4 2 4 3 2" xfId="26118"/>
    <cellStyle name="Normal 4 4 4 2 4 3 2 2" xfId="26119"/>
    <cellStyle name="Normal 4 4 4 2 4 3 3" xfId="26120"/>
    <cellStyle name="Normal 4 4 4 2 4 3_Deal Price Analysis" xfId="26121"/>
    <cellStyle name="Normal 4 4 4 2 4 4" xfId="26122"/>
    <cellStyle name="Normal 4 4 4 2 4 4 2" xfId="26123"/>
    <cellStyle name="Normal 4 4 4 2 4 5" xfId="26124"/>
    <cellStyle name="Normal 4 4 4 2 4_Deal Price Analysis" xfId="26125"/>
    <cellStyle name="Normal 4 4 4 2 5" xfId="26126"/>
    <cellStyle name="Normal 4 4 4 2 5 2" xfId="26127"/>
    <cellStyle name="Normal 4 4 4 2 5 2 2" xfId="26128"/>
    <cellStyle name="Normal 4 4 4 2 5 3" xfId="26129"/>
    <cellStyle name="Normal 4 4 4 2 5_Deal Price Analysis" xfId="26130"/>
    <cellStyle name="Normal 4 4 4 2 6" xfId="26131"/>
    <cellStyle name="Normal 4 4 4 2 6 2" xfId="26132"/>
    <cellStyle name="Normal 4 4 4 2 6 2 2" xfId="26133"/>
    <cellStyle name="Normal 4 4 4 2 6 3" xfId="26134"/>
    <cellStyle name="Normal 4 4 4 2 6_Deal Price Analysis" xfId="26135"/>
    <cellStyle name="Normal 4 4 4 2 7" xfId="26136"/>
    <cellStyle name="Normal 4 4 4 2 7 2" xfId="26137"/>
    <cellStyle name="Normal 4 4 4 2 8" xfId="26138"/>
    <cellStyle name="Normal 4 4 4 2_Deal Price Analysis" xfId="26139"/>
    <cellStyle name="Normal 4 4 4 3" xfId="26140"/>
    <cellStyle name="Normal 4 4 4 3 2" xfId="26141"/>
    <cellStyle name="Normal 4 4 4 3 2 2" xfId="26142"/>
    <cellStyle name="Normal 4 4 4 3 2 2 2" xfId="26143"/>
    <cellStyle name="Normal 4 4 4 3 2 2 2 2" xfId="26144"/>
    <cellStyle name="Normal 4 4 4 3 2 2 3" xfId="26145"/>
    <cellStyle name="Normal 4 4 4 3 2 2_Deal Price Analysis" xfId="26146"/>
    <cellStyle name="Normal 4 4 4 3 2 3" xfId="26147"/>
    <cellStyle name="Normal 4 4 4 3 2 3 2" xfId="26148"/>
    <cellStyle name="Normal 4 4 4 3 2 3 2 2" xfId="26149"/>
    <cellStyle name="Normal 4 4 4 3 2 3 3" xfId="26150"/>
    <cellStyle name="Normal 4 4 4 3 2 3_Deal Price Analysis" xfId="26151"/>
    <cellStyle name="Normal 4 4 4 3 2 4" xfId="26152"/>
    <cellStyle name="Normal 4 4 4 3 2 4 2" xfId="26153"/>
    <cellStyle name="Normal 4 4 4 3 2 5" xfId="26154"/>
    <cellStyle name="Normal 4 4 4 3 2_Deal Price Analysis" xfId="26155"/>
    <cellStyle name="Normal 4 4 4 3 3" xfId="26156"/>
    <cellStyle name="Normal 4 4 4 3 3 2" xfId="26157"/>
    <cellStyle name="Normal 4 4 4 3 3 2 2" xfId="26158"/>
    <cellStyle name="Normal 4 4 4 3 3 3" xfId="26159"/>
    <cellStyle name="Normal 4 4 4 3 3_Deal Price Analysis" xfId="26160"/>
    <cellStyle name="Normal 4 4 4 3 4" xfId="26161"/>
    <cellStyle name="Normal 4 4 4 3 4 2" xfId="26162"/>
    <cellStyle name="Normal 4 4 4 3 4 2 2" xfId="26163"/>
    <cellStyle name="Normal 4 4 4 3 4 3" xfId="26164"/>
    <cellStyle name="Normal 4 4 4 3 4_Deal Price Analysis" xfId="26165"/>
    <cellStyle name="Normal 4 4 4 3 5" xfId="26166"/>
    <cellStyle name="Normal 4 4 4 3 5 2" xfId="26167"/>
    <cellStyle name="Normal 4 4 4 3 6" xfId="26168"/>
    <cellStyle name="Normal 4 4 4 3_Deal Price Analysis" xfId="26169"/>
    <cellStyle name="Normal 4 4 4 4" xfId="26170"/>
    <cellStyle name="Normal 4 4 4 4 2" xfId="26171"/>
    <cellStyle name="Normal 4 4 4 4 2 2" xfId="26172"/>
    <cellStyle name="Normal 4 4 4 4 2 2 2" xfId="26173"/>
    <cellStyle name="Normal 4 4 4 4 2 2 2 2" xfId="26174"/>
    <cellStyle name="Normal 4 4 4 4 2 2 3" xfId="26175"/>
    <cellStyle name="Normal 4 4 4 4 2 2_Deal Price Analysis" xfId="26176"/>
    <cellStyle name="Normal 4 4 4 4 2 3" xfId="26177"/>
    <cellStyle name="Normal 4 4 4 4 2 3 2" xfId="26178"/>
    <cellStyle name="Normal 4 4 4 4 2 3 2 2" xfId="26179"/>
    <cellStyle name="Normal 4 4 4 4 2 3 3" xfId="26180"/>
    <cellStyle name="Normal 4 4 4 4 2 3_Deal Price Analysis" xfId="26181"/>
    <cellStyle name="Normal 4 4 4 4 2 4" xfId="26182"/>
    <cellStyle name="Normal 4 4 4 4 2 4 2" xfId="26183"/>
    <cellStyle name="Normal 4 4 4 4 2 5" xfId="26184"/>
    <cellStyle name="Normal 4 4 4 4 2_Deal Price Analysis" xfId="26185"/>
    <cellStyle name="Normal 4 4 4 4 3" xfId="26186"/>
    <cellStyle name="Normal 4 4 4 4 3 2" xfId="26187"/>
    <cellStyle name="Normal 4 4 4 4 3 2 2" xfId="26188"/>
    <cellStyle name="Normal 4 4 4 4 3 3" xfId="26189"/>
    <cellStyle name="Normal 4 4 4 4 3_Deal Price Analysis" xfId="26190"/>
    <cellStyle name="Normal 4 4 4 4 4" xfId="26191"/>
    <cellStyle name="Normal 4 4 4 4 4 2" xfId="26192"/>
    <cellStyle name="Normal 4 4 4 4 4 2 2" xfId="26193"/>
    <cellStyle name="Normal 4 4 4 4 4 3" xfId="26194"/>
    <cellStyle name="Normal 4 4 4 4 4_Deal Price Analysis" xfId="26195"/>
    <cellStyle name="Normal 4 4 4 4 5" xfId="26196"/>
    <cellStyle name="Normal 4 4 4 4 5 2" xfId="26197"/>
    <cellStyle name="Normal 4 4 4 4 6" xfId="26198"/>
    <cellStyle name="Normal 4 4 4 4_Deal Price Analysis" xfId="26199"/>
    <cellStyle name="Normal 4 4 4 5" xfId="26200"/>
    <cellStyle name="Normal 4 4 4 5 2" xfId="26201"/>
    <cellStyle name="Normal 4 4 4 5 2 2" xfId="26202"/>
    <cellStyle name="Normal 4 4 4 5 2 2 2" xfId="26203"/>
    <cellStyle name="Normal 4 4 4 5 2 3" xfId="26204"/>
    <cellStyle name="Normal 4 4 4 5 2_Deal Price Analysis" xfId="26205"/>
    <cellStyle name="Normal 4 4 4 5 3" xfId="26206"/>
    <cellStyle name="Normal 4 4 4 5 3 2" xfId="26207"/>
    <cellStyle name="Normal 4 4 4 5 3 2 2" xfId="26208"/>
    <cellStyle name="Normal 4 4 4 5 3 3" xfId="26209"/>
    <cellStyle name="Normal 4 4 4 5 3_Deal Price Analysis" xfId="26210"/>
    <cellStyle name="Normal 4 4 4 5 4" xfId="26211"/>
    <cellStyle name="Normal 4 4 4 5 4 2" xfId="26212"/>
    <cellStyle name="Normal 4 4 4 5 5" xfId="26213"/>
    <cellStyle name="Normal 4 4 4 5_Deal Price Analysis" xfId="26214"/>
    <cellStyle name="Normal 4 4 4 6" xfId="26215"/>
    <cellStyle name="Normal 4 4 4 6 2" xfId="26216"/>
    <cellStyle name="Normal 4 4 4 6 2 2" xfId="26217"/>
    <cellStyle name="Normal 4 4 4 6 3" xfId="26218"/>
    <cellStyle name="Normal 4 4 4 6_Deal Price Analysis" xfId="26219"/>
    <cellStyle name="Normal 4 4 4 7" xfId="26220"/>
    <cellStyle name="Normal 4 4 4 7 2" xfId="26221"/>
    <cellStyle name="Normal 4 4 4 7 2 2" xfId="26222"/>
    <cellStyle name="Normal 4 4 4 7 3" xfId="26223"/>
    <cellStyle name="Normal 4 4 4 7_Deal Price Analysis" xfId="26224"/>
    <cellStyle name="Normal 4 4 4 8" xfId="26225"/>
    <cellStyle name="Normal 4 4 4 8 2" xfId="26226"/>
    <cellStyle name="Normal 4 4 4 9" xfId="26227"/>
    <cellStyle name="Normal 4 4 4_Deal Price Analysis" xfId="26228"/>
    <cellStyle name="Normal 4 4 5" xfId="26229"/>
    <cellStyle name="Normal 4 4 5 2" xfId="26230"/>
    <cellStyle name="Normal 4 4 5 2 2" xfId="26231"/>
    <cellStyle name="Normal 4 4 5 2 2 2" xfId="26232"/>
    <cellStyle name="Normal 4 4 5 2 2 2 2" xfId="26233"/>
    <cellStyle name="Normal 4 4 5 2 2 2 2 2" xfId="26234"/>
    <cellStyle name="Normal 4 4 5 2 2 2 2 2 2" xfId="26235"/>
    <cellStyle name="Normal 4 4 5 2 2 2 2 3" xfId="26236"/>
    <cellStyle name="Normal 4 4 5 2 2 2 2_Deal Price Analysis" xfId="26237"/>
    <cellStyle name="Normal 4 4 5 2 2 2 3" xfId="26238"/>
    <cellStyle name="Normal 4 4 5 2 2 2 3 2" xfId="26239"/>
    <cellStyle name="Normal 4 4 5 2 2 2 3 2 2" xfId="26240"/>
    <cellStyle name="Normal 4 4 5 2 2 2 3 3" xfId="26241"/>
    <cellStyle name="Normal 4 4 5 2 2 2 3_Deal Price Analysis" xfId="26242"/>
    <cellStyle name="Normal 4 4 5 2 2 2 4" xfId="26243"/>
    <cellStyle name="Normal 4 4 5 2 2 2 4 2" xfId="26244"/>
    <cellStyle name="Normal 4 4 5 2 2 2 5" xfId="26245"/>
    <cellStyle name="Normal 4 4 5 2 2 2_Deal Price Analysis" xfId="26246"/>
    <cellStyle name="Normal 4 4 5 2 2 3" xfId="26247"/>
    <cellStyle name="Normal 4 4 5 2 2 3 2" xfId="26248"/>
    <cellStyle name="Normal 4 4 5 2 2 3 2 2" xfId="26249"/>
    <cellStyle name="Normal 4 4 5 2 2 3 3" xfId="26250"/>
    <cellStyle name="Normal 4 4 5 2 2 3_Deal Price Analysis" xfId="26251"/>
    <cellStyle name="Normal 4 4 5 2 2 4" xfId="26252"/>
    <cellStyle name="Normal 4 4 5 2 2 4 2" xfId="26253"/>
    <cellStyle name="Normal 4 4 5 2 2 4 2 2" xfId="26254"/>
    <cellStyle name="Normal 4 4 5 2 2 4 3" xfId="26255"/>
    <cellStyle name="Normal 4 4 5 2 2 4_Deal Price Analysis" xfId="26256"/>
    <cellStyle name="Normal 4 4 5 2 2 5" xfId="26257"/>
    <cellStyle name="Normal 4 4 5 2 2 5 2" xfId="26258"/>
    <cellStyle name="Normal 4 4 5 2 2 6" xfId="26259"/>
    <cellStyle name="Normal 4 4 5 2 2_Deal Price Analysis" xfId="26260"/>
    <cellStyle name="Normal 4 4 5 2 3" xfId="26261"/>
    <cellStyle name="Normal 4 4 5 2 3 2" xfId="26262"/>
    <cellStyle name="Normal 4 4 5 2 3 2 2" xfId="26263"/>
    <cellStyle name="Normal 4 4 5 2 3 2 2 2" xfId="26264"/>
    <cellStyle name="Normal 4 4 5 2 3 2 2 2 2" xfId="26265"/>
    <cellStyle name="Normal 4 4 5 2 3 2 2 3" xfId="26266"/>
    <cellStyle name="Normal 4 4 5 2 3 2 2_Deal Price Analysis" xfId="26267"/>
    <cellStyle name="Normal 4 4 5 2 3 2 3" xfId="26268"/>
    <cellStyle name="Normal 4 4 5 2 3 2 3 2" xfId="26269"/>
    <cellStyle name="Normal 4 4 5 2 3 2 3 2 2" xfId="26270"/>
    <cellStyle name="Normal 4 4 5 2 3 2 3 3" xfId="26271"/>
    <cellStyle name="Normal 4 4 5 2 3 2 3_Deal Price Analysis" xfId="26272"/>
    <cellStyle name="Normal 4 4 5 2 3 2 4" xfId="26273"/>
    <cellStyle name="Normal 4 4 5 2 3 2 4 2" xfId="26274"/>
    <cellStyle name="Normal 4 4 5 2 3 2 5" xfId="26275"/>
    <cellStyle name="Normal 4 4 5 2 3 2_Deal Price Analysis" xfId="26276"/>
    <cellStyle name="Normal 4 4 5 2 3 3" xfId="26277"/>
    <cellStyle name="Normal 4 4 5 2 3 3 2" xfId="26278"/>
    <cellStyle name="Normal 4 4 5 2 3 3 2 2" xfId="26279"/>
    <cellStyle name="Normal 4 4 5 2 3 3 3" xfId="26280"/>
    <cellStyle name="Normal 4 4 5 2 3 3_Deal Price Analysis" xfId="26281"/>
    <cellStyle name="Normal 4 4 5 2 3 4" xfId="26282"/>
    <cellStyle name="Normal 4 4 5 2 3 4 2" xfId="26283"/>
    <cellStyle name="Normal 4 4 5 2 3 4 2 2" xfId="26284"/>
    <cellStyle name="Normal 4 4 5 2 3 4 3" xfId="26285"/>
    <cellStyle name="Normal 4 4 5 2 3 4_Deal Price Analysis" xfId="26286"/>
    <cellStyle name="Normal 4 4 5 2 3 5" xfId="26287"/>
    <cellStyle name="Normal 4 4 5 2 3 5 2" xfId="26288"/>
    <cellStyle name="Normal 4 4 5 2 3 6" xfId="26289"/>
    <cellStyle name="Normal 4 4 5 2 3_Deal Price Analysis" xfId="26290"/>
    <cellStyle name="Normal 4 4 5 2 4" xfId="26291"/>
    <cellStyle name="Normal 4 4 5 2 4 2" xfId="26292"/>
    <cellStyle name="Normal 4 4 5 2 4 2 2" xfId="26293"/>
    <cellStyle name="Normal 4 4 5 2 4 2 2 2" xfId="26294"/>
    <cellStyle name="Normal 4 4 5 2 4 2 3" xfId="26295"/>
    <cellStyle name="Normal 4 4 5 2 4 2_Deal Price Analysis" xfId="26296"/>
    <cellStyle name="Normal 4 4 5 2 4 3" xfId="26297"/>
    <cellStyle name="Normal 4 4 5 2 4 3 2" xfId="26298"/>
    <cellStyle name="Normal 4 4 5 2 4 3 2 2" xfId="26299"/>
    <cellStyle name="Normal 4 4 5 2 4 3 3" xfId="26300"/>
    <cellStyle name="Normal 4 4 5 2 4 3_Deal Price Analysis" xfId="26301"/>
    <cellStyle name="Normal 4 4 5 2 4 4" xfId="26302"/>
    <cellStyle name="Normal 4 4 5 2 4 4 2" xfId="26303"/>
    <cellStyle name="Normal 4 4 5 2 4 5" xfId="26304"/>
    <cellStyle name="Normal 4 4 5 2 4_Deal Price Analysis" xfId="26305"/>
    <cellStyle name="Normal 4 4 5 2 5" xfId="26306"/>
    <cellStyle name="Normal 4 4 5 2 5 2" xfId="26307"/>
    <cellStyle name="Normal 4 4 5 2 5 2 2" xfId="26308"/>
    <cellStyle name="Normal 4 4 5 2 5 3" xfId="26309"/>
    <cellStyle name="Normal 4 4 5 2 5_Deal Price Analysis" xfId="26310"/>
    <cellStyle name="Normal 4 4 5 2 6" xfId="26311"/>
    <cellStyle name="Normal 4 4 5 2 6 2" xfId="26312"/>
    <cellStyle name="Normal 4 4 5 2 6 2 2" xfId="26313"/>
    <cellStyle name="Normal 4 4 5 2 6 3" xfId="26314"/>
    <cellStyle name="Normal 4 4 5 2 6_Deal Price Analysis" xfId="26315"/>
    <cellStyle name="Normal 4 4 5 2 7" xfId="26316"/>
    <cellStyle name="Normal 4 4 5 2 7 2" xfId="26317"/>
    <cellStyle name="Normal 4 4 5 2 8" xfId="26318"/>
    <cellStyle name="Normal 4 4 5 2_Deal Price Analysis" xfId="26319"/>
    <cellStyle name="Normal 4 4 5 3" xfId="26320"/>
    <cellStyle name="Normal 4 4 5 3 2" xfId="26321"/>
    <cellStyle name="Normal 4 4 5 3 2 2" xfId="26322"/>
    <cellStyle name="Normal 4 4 5 3 2 2 2" xfId="26323"/>
    <cellStyle name="Normal 4 4 5 3 2 2 2 2" xfId="26324"/>
    <cellStyle name="Normal 4 4 5 3 2 2 3" xfId="26325"/>
    <cellStyle name="Normal 4 4 5 3 2 2_Deal Price Analysis" xfId="26326"/>
    <cellStyle name="Normal 4 4 5 3 2 3" xfId="26327"/>
    <cellStyle name="Normal 4 4 5 3 2 3 2" xfId="26328"/>
    <cellStyle name="Normal 4 4 5 3 2 3 2 2" xfId="26329"/>
    <cellStyle name="Normal 4 4 5 3 2 3 3" xfId="26330"/>
    <cellStyle name="Normal 4 4 5 3 2 3_Deal Price Analysis" xfId="26331"/>
    <cellStyle name="Normal 4 4 5 3 2 4" xfId="26332"/>
    <cellStyle name="Normal 4 4 5 3 2 4 2" xfId="26333"/>
    <cellStyle name="Normal 4 4 5 3 2 5" xfId="26334"/>
    <cellStyle name="Normal 4 4 5 3 2_Deal Price Analysis" xfId="26335"/>
    <cellStyle name="Normal 4 4 5 3 3" xfId="26336"/>
    <cellStyle name="Normal 4 4 5 3 3 2" xfId="26337"/>
    <cellStyle name="Normal 4 4 5 3 3 2 2" xfId="26338"/>
    <cellStyle name="Normal 4 4 5 3 3 3" xfId="26339"/>
    <cellStyle name="Normal 4 4 5 3 3_Deal Price Analysis" xfId="26340"/>
    <cellStyle name="Normal 4 4 5 3 4" xfId="26341"/>
    <cellStyle name="Normal 4 4 5 3 4 2" xfId="26342"/>
    <cellStyle name="Normal 4 4 5 3 4 2 2" xfId="26343"/>
    <cellStyle name="Normal 4 4 5 3 4 3" xfId="26344"/>
    <cellStyle name="Normal 4 4 5 3 4_Deal Price Analysis" xfId="26345"/>
    <cellStyle name="Normal 4 4 5 3 5" xfId="26346"/>
    <cellStyle name="Normal 4 4 5 3 5 2" xfId="26347"/>
    <cellStyle name="Normal 4 4 5 3 6" xfId="26348"/>
    <cellStyle name="Normal 4 4 5 3_Deal Price Analysis" xfId="26349"/>
    <cellStyle name="Normal 4 4 5 4" xfId="26350"/>
    <cellStyle name="Normal 4 4 5 4 2" xfId="26351"/>
    <cellStyle name="Normal 4 4 5 4 2 2" xfId="26352"/>
    <cellStyle name="Normal 4 4 5 4 2 2 2" xfId="26353"/>
    <cellStyle name="Normal 4 4 5 4 2 2 2 2" xfId="26354"/>
    <cellStyle name="Normal 4 4 5 4 2 2 3" xfId="26355"/>
    <cellStyle name="Normal 4 4 5 4 2 2_Deal Price Analysis" xfId="26356"/>
    <cellStyle name="Normal 4 4 5 4 2 3" xfId="26357"/>
    <cellStyle name="Normal 4 4 5 4 2 3 2" xfId="26358"/>
    <cellStyle name="Normal 4 4 5 4 2 3 2 2" xfId="26359"/>
    <cellStyle name="Normal 4 4 5 4 2 3 3" xfId="26360"/>
    <cellStyle name="Normal 4 4 5 4 2 3_Deal Price Analysis" xfId="26361"/>
    <cellStyle name="Normal 4 4 5 4 2 4" xfId="26362"/>
    <cellStyle name="Normal 4 4 5 4 2 4 2" xfId="26363"/>
    <cellStyle name="Normal 4 4 5 4 2 5" xfId="26364"/>
    <cellStyle name="Normal 4 4 5 4 2_Deal Price Analysis" xfId="26365"/>
    <cellStyle name="Normal 4 4 5 4 3" xfId="26366"/>
    <cellStyle name="Normal 4 4 5 4 3 2" xfId="26367"/>
    <cellStyle name="Normal 4 4 5 4 3 2 2" xfId="26368"/>
    <cellStyle name="Normal 4 4 5 4 3 3" xfId="26369"/>
    <cellStyle name="Normal 4 4 5 4 3_Deal Price Analysis" xfId="26370"/>
    <cellStyle name="Normal 4 4 5 4 4" xfId="26371"/>
    <cellStyle name="Normal 4 4 5 4 4 2" xfId="26372"/>
    <cellStyle name="Normal 4 4 5 4 4 2 2" xfId="26373"/>
    <cellStyle name="Normal 4 4 5 4 4 3" xfId="26374"/>
    <cellStyle name="Normal 4 4 5 4 4_Deal Price Analysis" xfId="26375"/>
    <cellStyle name="Normal 4 4 5 4 5" xfId="26376"/>
    <cellStyle name="Normal 4 4 5 4 5 2" xfId="26377"/>
    <cellStyle name="Normal 4 4 5 4 6" xfId="26378"/>
    <cellStyle name="Normal 4 4 5 4_Deal Price Analysis" xfId="26379"/>
    <cellStyle name="Normal 4 4 5 5" xfId="26380"/>
    <cellStyle name="Normal 4 4 5 5 2" xfId="26381"/>
    <cellStyle name="Normal 4 4 5 5 2 2" xfId="26382"/>
    <cellStyle name="Normal 4 4 5 5 2 2 2" xfId="26383"/>
    <cellStyle name="Normal 4 4 5 5 2 3" xfId="26384"/>
    <cellStyle name="Normal 4 4 5 5 2_Deal Price Analysis" xfId="26385"/>
    <cellStyle name="Normal 4 4 5 5 3" xfId="26386"/>
    <cellStyle name="Normal 4 4 5 5 3 2" xfId="26387"/>
    <cellStyle name="Normal 4 4 5 5 3 2 2" xfId="26388"/>
    <cellStyle name="Normal 4 4 5 5 3 3" xfId="26389"/>
    <cellStyle name="Normal 4 4 5 5 3_Deal Price Analysis" xfId="26390"/>
    <cellStyle name="Normal 4 4 5 5 4" xfId="26391"/>
    <cellStyle name="Normal 4 4 5 5 4 2" xfId="26392"/>
    <cellStyle name="Normal 4 4 5 5 5" xfId="26393"/>
    <cellStyle name="Normal 4 4 5 5_Deal Price Analysis" xfId="26394"/>
    <cellStyle name="Normal 4 4 5 6" xfId="26395"/>
    <cellStyle name="Normal 4 4 5 6 2" xfId="26396"/>
    <cellStyle name="Normal 4 4 5 6 2 2" xfId="26397"/>
    <cellStyle name="Normal 4 4 5 6 3" xfId="26398"/>
    <cellStyle name="Normal 4 4 5 6_Deal Price Analysis" xfId="26399"/>
    <cellStyle name="Normal 4 4 5 7" xfId="26400"/>
    <cellStyle name="Normal 4 4 5 7 2" xfId="26401"/>
    <cellStyle name="Normal 4 4 5 7 2 2" xfId="26402"/>
    <cellStyle name="Normal 4 4 5 7 3" xfId="26403"/>
    <cellStyle name="Normal 4 4 5 7_Deal Price Analysis" xfId="26404"/>
    <cellStyle name="Normal 4 4 5 8" xfId="26405"/>
    <cellStyle name="Normal 4 4 5 8 2" xfId="26406"/>
    <cellStyle name="Normal 4 4 5 9" xfId="26407"/>
    <cellStyle name="Normal 4 4 5_Deal Price Analysis" xfId="26408"/>
    <cellStyle name="Normal 4 4 6" xfId="26409"/>
    <cellStyle name="Normal 4 4 6 2" xfId="26410"/>
    <cellStyle name="Normal 4 4 6 2 2" xfId="26411"/>
    <cellStyle name="Normal 4 4 6 2 2 2" xfId="26412"/>
    <cellStyle name="Normal 4 4 6 2 2 2 2" xfId="26413"/>
    <cellStyle name="Normal 4 4 6 2 2 2 2 2" xfId="26414"/>
    <cellStyle name="Normal 4 4 6 2 2 2 2 2 2" xfId="26415"/>
    <cellStyle name="Normal 4 4 6 2 2 2 2 3" xfId="26416"/>
    <cellStyle name="Normal 4 4 6 2 2 2 2_Deal Price Analysis" xfId="26417"/>
    <cellStyle name="Normal 4 4 6 2 2 2 3" xfId="26418"/>
    <cellStyle name="Normal 4 4 6 2 2 2 3 2" xfId="26419"/>
    <cellStyle name="Normal 4 4 6 2 2 2 3 2 2" xfId="26420"/>
    <cellStyle name="Normal 4 4 6 2 2 2 3 3" xfId="26421"/>
    <cellStyle name="Normal 4 4 6 2 2 2 3_Deal Price Analysis" xfId="26422"/>
    <cellStyle name="Normal 4 4 6 2 2 2 4" xfId="26423"/>
    <cellStyle name="Normal 4 4 6 2 2 2 4 2" xfId="26424"/>
    <cellStyle name="Normal 4 4 6 2 2 2 5" xfId="26425"/>
    <cellStyle name="Normal 4 4 6 2 2 2_Deal Price Analysis" xfId="26426"/>
    <cellStyle name="Normal 4 4 6 2 2 3" xfId="26427"/>
    <cellStyle name="Normal 4 4 6 2 2 3 2" xfId="26428"/>
    <cellStyle name="Normal 4 4 6 2 2 3 2 2" xfId="26429"/>
    <cellStyle name="Normal 4 4 6 2 2 3 3" xfId="26430"/>
    <cellStyle name="Normal 4 4 6 2 2 3_Deal Price Analysis" xfId="26431"/>
    <cellStyle name="Normal 4 4 6 2 2 4" xfId="26432"/>
    <cellStyle name="Normal 4 4 6 2 2 4 2" xfId="26433"/>
    <cellStyle name="Normal 4 4 6 2 2 4 2 2" xfId="26434"/>
    <cellStyle name="Normal 4 4 6 2 2 4 3" xfId="26435"/>
    <cellStyle name="Normal 4 4 6 2 2 4_Deal Price Analysis" xfId="26436"/>
    <cellStyle name="Normal 4 4 6 2 2 5" xfId="26437"/>
    <cellStyle name="Normal 4 4 6 2 2 5 2" xfId="26438"/>
    <cellStyle name="Normal 4 4 6 2 2 6" xfId="26439"/>
    <cellStyle name="Normal 4 4 6 2 2_Deal Price Analysis" xfId="26440"/>
    <cellStyle name="Normal 4 4 6 2 3" xfId="26441"/>
    <cellStyle name="Normal 4 4 6 2 3 2" xfId="26442"/>
    <cellStyle name="Normal 4 4 6 2 3 2 2" xfId="26443"/>
    <cellStyle name="Normal 4 4 6 2 3 2 2 2" xfId="26444"/>
    <cellStyle name="Normal 4 4 6 2 3 2 2 2 2" xfId="26445"/>
    <cellStyle name="Normal 4 4 6 2 3 2 2 3" xfId="26446"/>
    <cellStyle name="Normal 4 4 6 2 3 2 2_Deal Price Analysis" xfId="26447"/>
    <cellStyle name="Normal 4 4 6 2 3 2 3" xfId="26448"/>
    <cellStyle name="Normal 4 4 6 2 3 2 3 2" xfId="26449"/>
    <cellStyle name="Normal 4 4 6 2 3 2 3 2 2" xfId="26450"/>
    <cellStyle name="Normal 4 4 6 2 3 2 3 3" xfId="26451"/>
    <cellStyle name="Normal 4 4 6 2 3 2 3_Deal Price Analysis" xfId="26452"/>
    <cellStyle name="Normal 4 4 6 2 3 2 4" xfId="26453"/>
    <cellStyle name="Normal 4 4 6 2 3 2 4 2" xfId="26454"/>
    <cellStyle name="Normal 4 4 6 2 3 2 5" xfId="26455"/>
    <cellStyle name="Normal 4 4 6 2 3 2_Deal Price Analysis" xfId="26456"/>
    <cellStyle name="Normal 4 4 6 2 3 3" xfId="26457"/>
    <cellStyle name="Normal 4 4 6 2 3 3 2" xfId="26458"/>
    <cellStyle name="Normal 4 4 6 2 3 3 2 2" xfId="26459"/>
    <cellStyle name="Normal 4 4 6 2 3 3 3" xfId="26460"/>
    <cellStyle name="Normal 4 4 6 2 3 3_Deal Price Analysis" xfId="26461"/>
    <cellStyle name="Normal 4 4 6 2 3 4" xfId="26462"/>
    <cellStyle name="Normal 4 4 6 2 3 4 2" xfId="26463"/>
    <cellStyle name="Normal 4 4 6 2 3 4 2 2" xfId="26464"/>
    <cellStyle name="Normal 4 4 6 2 3 4 3" xfId="26465"/>
    <cellStyle name="Normal 4 4 6 2 3 4_Deal Price Analysis" xfId="26466"/>
    <cellStyle name="Normal 4 4 6 2 3 5" xfId="26467"/>
    <cellStyle name="Normal 4 4 6 2 3 5 2" xfId="26468"/>
    <cellStyle name="Normal 4 4 6 2 3 6" xfId="26469"/>
    <cellStyle name="Normal 4 4 6 2 3_Deal Price Analysis" xfId="26470"/>
    <cellStyle name="Normal 4 4 6 2 4" xfId="26471"/>
    <cellStyle name="Normal 4 4 6 2 4 2" xfId="26472"/>
    <cellStyle name="Normal 4 4 6 2 4 2 2" xfId="26473"/>
    <cellStyle name="Normal 4 4 6 2 4 2 2 2" xfId="26474"/>
    <cellStyle name="Normal 4 4 6 2 4 2 3" xfId="26475"/>
    <cellStyle name="Normal 4 4 6 2 4 2_Deal Price Analysis" xfId="26476"/>
    <cellStyle name="Normal 4 4 6 2 4 3" xfId="26477"/>
    <cellStyle name="Normal 4 4 6 2 4 3 2" xfId="26478"/>
    <cellStyle name="Normal 4 4 6 2 4 3 2 2" xfId="26479"/>
    <cellStyle name="Normal 4 4 6 2 4 3 3" xfId="26480"/>
    <cellStyle name="Normal 4 4 6 2 4 3_Deal Price Analysis" xfId="26481"/>
    <cellStyle name="Normal 4 4 6 2 4 4" xfId="26482"/>
    <cellStyle name="Normal 4 4 6 2 4 4 2" xfId="26483"/>
    <cellStyle name="Normal 4 4 6 2 4 5" xfId="26484"/>
    <cellStyle name="Normal 4 4 6 2 4_Deal Price Analysis" xfId="26485"/>
    <cellStyle name="Normal 4 4 6 2 5" xfId="26486"/>
    <cellStyle name="Normal 4 4 6 2 5 2" xfId="26487"/>
    <cellStyle name="Normal 4 4 6 2 5 2 2" xfId="26488"/>
    <cellStyle name="Normal 4 4 6 2 5 3" xfId="26489"/>
    <cellStyle name="Normal 4 4 6 2 5_Deal Price Analysis" xfId="26490"/>
    <cellStyle name="Normal 4 4 6 2 6" xfId="26491"/>
    <cellStyle name="Normal 4 4 6 2 6 2" xfId="26492"/>
    <cellStyle name="Normal 4 4 6 2 6 2 2" xfId="26493"/>
    <cellStyle name="Normal 4 4 6 2 6 3" xfId="26494"/>
    <cellStyle name="Normal 4 4 6 2 6_Deal Price Analysis" xfId="26495"/>
    <cellStyle name="Normal 4 4 6 2 7" xfId="26496"/>
    <cellStyle name="Normal 4 4 6 2 7 2" xfId="26497"/>
    <cellStyle name="Normal 4 4 6 2 8" xfId="26498"/>
    <cellStyle name="Normal 4 4 6 2_Deal Price Analysis" xfId="26499"/>
    <cellStyle name="Normal 4 4 6 3" xfId="26500"/>
    <cellStyle name="Normal 4 4 6 3 2" xfId="26501"/>
    <cellStyle name="Normal 4 4 6 3 2 2" xfId="26502"/>
    <cellStyle name="Normal 4 4 6 3 2 2 2" xfId="26503"/>
    <cellStyle name="Normal 4 4 6 3 2 2 2 2" xfId="26504"/>
    <cellStyle name="Normal 4 4 6 3 2 2 3" xfId="26505"/>
    <cellStyle name="Normal 4 4 6 3 2 2_Deal Price Analysis" xfId="26506"/>
    <cellStyle name="Normal 4 4 6 3 2 3" xfId="26507"/>
    <cellStyle name="Normal 4 4 6 3 2 3 2" xfId="26508"/>
    <cellStyle name="Normal 4 4 6 3 2 3 2 2" xfId="26509"/>
    <cellStyle name="Normal 4 4 6 3 2 3 3" xfId="26510"/>
    <cellStyle name="Normal 4 4 6 3 2 3_Deal Price Analysis" xfId="26511"/>
    <cellStyle name="Normal 4 4 6 3 2 4" xfId="26512"/>
    <cellStyle name="Normal 4 4 6 3 2 4 2" xfId="26513"/>
    <cellStyle name="Normal 4 4 6 3 2 5" xfId="26514"/>
    <cellStyle name="Normal 4 4 6 3 2_Deal Price Analysis" xfId="26515"/>
    <cellStyle name="Normal 4 4 6 3 3" xfId="26516"/>
    <cellStyle name="Normal 4 4 6 3 3 2" xfId="26517"/>
    <cellStyle name="Normal 4 4 6 3 3 2 2" xfId="26518"/>
    <cellStyle name="Normal 4 4 6 3 3 3" xfId="26519"/>
    <cellStyle name="Normal 4 4 6 3 3_Deal Price Analysis" xfId="26520"/>
    <cellStyle name="Normal 4 4 6 3 4" xfId="26521"/>
    <cellStyle name="Normal 4 4 6 3 4 2" xfId="26522"/>
    <cellStyle name="Normal 4 4 6 3 4 2 2" xfId="26523"/>
    <cellStyle name="Normal 4 4 6 3 4 3" xfId="26524"/>
    <cellStyle name="Normal 4 4 6 3 4_Deal Price Analysis" xfId="26525"/>
    <cellStyle name="Normal 4 4 6 3 5" xfId="26526"/>
    <cellStyle name="Normal 4 4 6 3 5 2" xfId="26527"/>
    <cellStyle name="Normal 4 4 6 3 6" xfId="26528"/>
    <cellStyle name="Normal 4 4 6 3_Deal Price Analysis" xfId="26529"/>
    <cellStyle name="Normal 4 4 6 4" xfId="26530"/>
    <cellStyle name="Normal 4 4 6 4 2" xfId="26531"/>
    <cellStyle name="Normal 4 4 6 4 2 2" xfId="26532"/>
    <cellStyle name="Normal 4 4 6 4 2 2 2" xfId="26533"/>
    <cellStyle name="Normal 4 4 6 4 2 2 2 2" xfId="26534"/>
    <cellStyle name="Normal 4 4 6 4 2 2 3" xfId="26535"/>
    <cellStyle name="Normal 4 4 6 4 2 2_Deal Price Analysis" xfId="26536"/>
    <cellStyle name="Normal 4 4 6 4 2 3" xfId="26537"/>
    <cellStyle name="Normal 4 4 6 4 2 3 2" xfId="26538"/>
    <cellStyle name="Normal 4 4 6 4 2 3 2 2" xfId="26539"/>
    <cellStyle name="Normal 4 4 6 4 2 3 3" xfId="26540"/>
    <cellStyle name="Normal 4 4 6 4 2 3_Deal Price Analysis" xfId="26541"/>
    <cellStyle name="Normal 4 4 6 4 2 4" xfId="26542"/>
    <cellStyle name="Normal 4 4 6 4 2 4 2" xfId="26543"/>
    <cellStyle name="Normal 4 4 6 4 2 5" xfId="26544"/>
    <cellStyle name="Normal 4 4 6 4 2_Deal Price Analysis" xfId="26545"/>
    <cellStyle name="Normal 4 4 6 4 3" xfId="26546"/>
    <cellStyle name="Normal 4 4 6 4 3 2" xfId="26547"/>
    <cellStyle name="Normal 4 4 6 4 3 2 2" xfId="26548"/>
    <cellStyle name="Normal 4 4 6 4 3 3" xfId="26549"/>
    <cellStyle name="Normal 4 4 6 4 3_Deal Price Analysis" xfId="26550"/>
    <cellStyle name="Normal 4 4 6 4 4" xfId="26551"/>
    <cellStyle name="Normal 4 4 6 4 4 2" xfId="26552"/>
    <cellStyle name="Normal 4 4 6 4 4 2 2" xfId="26553"/>
    <cellStyle name="Normal 4 4 6 4 4 3" xfId="26554"/>
    <cellStyle name="Normal 4 4 6 4 4_Deal Price Analysis" xfId="26555"/>
    <cellStyle name="Normal 4 4 6 4 5" xfId="26556"/>
    <cellStyle name="Normal 4 4 6 4 5 2" xfId="26557"/>
    <cellStyle name="Normal 4 4 6 4 6" xfId="26558"/>
    <cellStyle name="Normal 4 4 6 4_Deal Price Analysis" xfId="26559"/>
    <cellStyle name="Normal 4 4 6 5" xfId="26560"/>
    <cellStyle name="Normal 4 4 6 5 2" xfId="26561"/>
    <cellStyle name="Normal 4 4 6 5 2 2" xfId="26562"/>
    <cellStyle name="Normal 4 4 6 5 2 2 2" xfId="26563"/>
    <cellStyle name="Normal 4 4 6 5 2 3" xfId="26564"/>
    <cellStyle name="Normal 4 4 6 5 2_Deal Price Analysis" xfId="26565"/>
    <cellStyle name="Normal 4 4 6 5 3" xfId="26566"/>
    <cellStyle name="Normal 4 4 6 5 3 2" xfId="26567"/>
    <cellStyle name="Normal 4 4 6 5 3 2 2" xfId="26568"/>
    <cellStyle name="Normal 4 4 6 5 3 3" xfId="26569"/>
    <cellStyle name="Normal 4 4 6 5 3_Deal Price Analysis" xfId="26570"/>
    <cellStyle name="Normal 4 4 6 5 4" xfId="26571"/>
    <cellStyle name="Normal 4 4 6 5 4 2" xfId="26572"/>
    <cellStyle name="Normal 4 4 6 5 5" xfId="26573"/>
    <cellStyle name="Normal 4 4 6 5_Deal Price Analysis" xfId="26574"/>
    <cellStyle name="Normal 4 4 6 6" xfId="26575"/>
    <cellStyle name="Normal 4 4 6 6 2" xfId="26576"/>
    <cellStyle name="Normal 4 4 6 6 2 2" xfId="26577"/>
    <cellStyle name="Normal 4 4 6 6 3" xfId="26578"/>
    <cellStyle name="Normal 4 4 6 6_Deal Price Analysis" xfId="26579"/>
    <cellStyle name="Normal 4 4 6 7" xfId="26580"/>
    <cellStyle name="Normal 4 4 6 7 2" xfId="26581"/>
    <cellStyle name="Normal 4 4 6 7 2 2" xfId="26582"/>
    <cellStyle name="Normal 4 4 6 7 3" xfId="26583"/>
    <cellStyle name="Normal 4 4 6 7_Deal Price Analysis" xfId="26584"/>
    <cellStyle name="Normal 4 4 6 8" xfId="26585"/>
    <cellStyle name="Normal 4 4 6 8 2" xfId="26586"/>
    <cellStyle name="Normal 4 4 6 9" xfId="26587"/>
    <cellStyle name="Normal 4 4 6_Deal Price Analysis" xfId="26588"/>
    <cellStyle name="Normal 4 4 7" xfId="26589"/>
    <cellStyle name="Normal 4 4 7 2" xfId="26590"/>
    <cellStyle name="Normal 4 4 7 2 2" xfId="26591"/>
    <cellStyle name="Normal 4 4 7 2 2 2" xfId="26592"/>
    <cellStyle name="Normal 4 4 7 2 2 2 2" xfId="26593"/>
    <cellStyle name="Normal 4 4 7 2 2 2 2 2" xfId="26594"/>
    <cellStyle name="Normal 4 4 7 2 2 2 3" xfId="26595"/>
    <cellStyle name="Normal 4 4 7 2 2 2_Deal Price Analysis" xfId="26596"/>
    <cellStyle name="Normal 4 4 7 2 2 3" xfId="26597"/>
    <cellStyle name="Normal 4 4 7 2 2 3 2" xfId="26598"/>
    <cellStyle name="Normal 4 4 7 2 2 3 2 2" xfId="26599"/>
    <cellStyle name="Normal 4 4 7 2 2 3 3" xfId="26600"/>
    <cellStyle name="Normal 4 4 7 2 2 3_Deal Price Analysis" xfId="26601"/>
    <cellStyle name="Normal 4 4 7 2 2 4" xfId="26602"/>
    <cellStyle name="Normal 4 4 7 2 2 4 2" xfId="26603"/>
    <cellStyle name="Normal 4 4 7 2 2 5" xfId="26604"/>
    <cellStyle name="Normal 4 4 7 2 2_Deal Price Analysis" xfId="26605"/>
    <cellStyle name="Normal 4 4 7 2 3" xfId="26606"/>
    <cellStyle name="Normal 4 4 7 2 3 2" xfId="26607"/>
    <cellStyle name="Normal 4 4 7 2 3 2 2" xfId="26608"/>
    <cellStyle name="Normal 4 4 7 2 3 3" xfId="26609"/>
    <cellStyle name="Normal 4 4 7 2 3_Deal Price Analysis" xfId="26610"/>
    <cellStyle name="Normal 4 4 7 2 4" xfId="26611"/>
    <cellStyle name="Normal 4 4 7 2 4 2" xfId="26612"/>
    <cellStyle name="Normal 4 4 7 2 4 2 2" xfId="26613"/>
    <cellStyle name="Normal 4 4 7 2 4 3" xfId="26614"/>
    <cellStyle name="Normal 4 4 7 2 4_Deal Price Analysis" xfId="26615"/>
    <cellStyle name="Normal 4 4 7 2 5" xfId="26616"/>
    <cellStyle name="Normal 4 4 7 2 5 2" xfId="26617"/>
    <cellStyle name="Normal 4 4 7 2 6" xfId="26618"/>
    <cellStyle name="Normal 4 4 7 2_Deal Price Analysis" xfId="26619"/>
    <cellStyle name="Normal 4 4 7 3" xfId="26620"/>
    <cellStyle name="Normal 4 4 7 3 2" xfId="26621"/>
    <cellStyle name="Normal 4 4 7 3 2 2" xfId="26622"/>
    <cellStyle name="Normal 4 4 7 3 2 2 2" xfId="26623"/>
    <cellStyle name="Normal 4 4 7 3 2 2 2 2" xfId="26624"/>
    <cellStyle name="Normal 4 4 7 3 2 2 3" xfId="26625"/>
    <cellStyle name="Normal 4 4 7 3 2 2_Deal Price Analysis" xfId="26626"/>
    <cellStyle name="Normal 4 4 7 3 2 3" xfId="26627"/>
    <cellStyle name="Normal 4 4 7 3 2 3 2" xfId="26628"/>
    <cellStyle name="Normal 4 4 7 3 2 3 2 2" xfId="26629"/>
    <cellStyle name="Normal 4 4 7 3 2 3 3" xfId="26630"/>
    <cellStyle name="Normal 4 4 7 3 2 3_Deal Price Analysis" xfId="26631"/>
    <cellStyle name="Normal 4 4 7 3 2 4" xfId="26632"/>
    <cellStyle name="Normal 4 4 7 3 2 4 2" xfId="26633"/>
    <cellStyle name="Normal 4 4 7 3 2 5" xfId="26634"/>
    <cellStyle name="Normal 4 4 7 3 2_Deal Price Analysis" xfId="26635"/>
    <cellStyle name="Normal 4 4 7 3 3" xfId="26636"/>
    <cellStyle name="Normal 4 4 7 3 3 2" xfId="26637"/>
    <cellStyle name="Normal 4 4 7 3 3 2 2" xfId="26638"/>
    <cellStyle name="Normal 4 4 7 3 3 3" xfId="26639"/>
    <cellStyle name="Normal 4 4 7 3 3_Deal Price Analysis" xfId="26640"/>
    <cellStyle name="Normal 4 4 7 3 4" xfId="26641"/>
    <cellStyle name="Normal 4 4 7 3 4 2" xfId="26642"/>
    <cellStyle name="Normal 4 4 7 3 4 2 2" xfId="26643"/>
    <cellStyle name="Normal 4 4 7 3 4 3" xfId="26644"/>
    <cellStyle name="Normal 4 4 7 3 4_Deal Price Analysis" xfId="26645"/>
    <cellStyle name="Normal 4 4 7 3 5" xfId="26646"/>
    <cellStyle name="Normal 4 4 7 3 5 2" xfId="26647"/>
    <cellStyle name="Normal 4 4 7 3 6" xfId="26648"/>
    <cellStyle name="Normal 4 4 7 3_Deal Price Analysis" xfId="26649"/>
    <cellStyle name="Normal 4 4 7 4" xfId="26650"/>
    <cellStyle name="Normal 4 4 7 4 2" xfId="26651"/>
    <cellStyle name="Normal 4 4 7 4 2 2" xfId="26652"/>
    <cellStyle name="Normal 4 4 7 4 2 2 2" xfId="26653"/>
    <cellStyle name="Normal 4 4 7 4 2 3" xfId="26654"/>
    <cellStyle name="Normal 4 4 7 4 2_Deal Price Analysis" xfId="26655"/>
    <cellStyle name="Normal 4 4 7 4 3" xfId="26656"/>
    <cellStyle name="Normal 4 4 7 4 3 2" xfId="26657"/>
    <cellStyle name="Normal 4 4 7 4 3 2 2" xfId="26658"/>
    <cellStyle name="Normal 4 4 7 4 3 3" xfId="26659"/>
    <cellStyle name="Normal 4 4 7 4 3_Deal Price Analysis" xfId="26660"/>
    <cellStyle name="Normal 4 4 7 4 4" xfId="26661"/>
    <cellStyle name="Normal 4 4 7 4 4 2" xfId="26662"/>
    <cellStyle name="Normal 4 4 7 4 5" xfId="26663"/>
    <cellStyle name="Normal 4 4 7 4_Deal Price Analysis" xfId="26664"/>
    <cellStyle name="Normal 4 4 7 5" xfId="26665"/>
    <cellStyle name="Normal 4 4 7 5 2" xfId="26666"/>
    <cellStyle name="Normal 4 4 7 5 2 2" xfId="26667"/>
    <cellStyle name="Normal 4 4 7 5 3" xfId="26668"/>
    <cellStyle name="Normal 4 4 7 5_Deal Price Analysis" xfId="26669"/>
    <cellStyle name="Normal 4 4 7 6" xfId="26670"/>
    <cellStyle name="Normal 4 4 7 6 2" xfId="26671"/>
    <cellStyle name="Normal 4 4 7 6 2 2" xfId="26672"/>
    <cellStyle name="Normal 4 4 7 6 3" xfId="26673"/>
    <cellStyle name="Normal 4 4 7 6_Deal Price Analysis" xfId="26674"/>
    <cellStyle name="Normal 4 4 7 7" xfId="26675"/>
    <cellStyle name="Normal 4 4 7 7 2" xfId="26676"/>
    <cellStyle name="Normal 4 4 7 8" xfId="26677"/>
    <cellStyle name="Normal 4 4 7_Deal Price Analysis" xfId="26678"/>
    <cellStyle name="Normal 4 4 8" xfId="26679"/>
    <cellStyle name="Normal 4 4 8 2" xfId="26680"/>
    <cellStyle name="Normal 4 4 8 2 2" xfId="26681"/>
    <cellStyle name="Normal 4 4 8 2 2 2" xfId="26682"/>
    <cellStyle name="Normal 4 4 8 2 2 2 2" xfId="26683"/>
    <cellStyle name="Normal 4 4 8 2 2 2 2 2" xfId="26684"/>
    <cellStyle name="Normal 4 4 8 2 2 2 3" xfId="26685"/>
    <cellStyle name="Normal 4 4 8 2 2 2_Deal Price Analysis" xfId="26686"/>
    <cellStyle name="Normal 4 4 8 2 2 3" xfId="26687"/>
    <cellStyle name="Normal 4 4 8 2 2 3 2" xfId="26688"/>
    <cellStyle name="Normal 4 4 8 2 2 3 2 2" xfId="26689"/>
    <cellStyle name="Normal 4 4 8 2 2 3 3" xfId="26690"/>
    <cellStyle name="Normal 4 4 8 2 2 3_Deal Price Analysis" xfId="26691"/>
    <cellStyle name="Normal 4 4 8 2 2 4" xfId="26692"/>
    <cellStyle name="Normal 4 4 8 2 2 4 2" xfId="26693"/>
    <cellStyle name="Normal 4 4 8 2 2 5" xfId="26694"/>
    <cellStyle name="Normal 4 4 8 2 2_Deal Price Analysis" xfId="26695"/>
    <cellStyle name="Normal 4 4 8 2 3" xfId="26696"/>
    <cellStyle name="Normal 4 4 8 2 3 2" xfId="26697"/>
    <cellStyle name="Normal 4 4 8 2 3 2 2" xfId="26698"/>
    <cellStyle name="Normal 4 4 8 2 3 3" xfId="26699"/>
    <cellStyle name="Normal 4 4 8 2 3_Deal Price Analysis" xfId="26700"/>
    <cellStyle name="Normal 4 4 8 2 4" xfId="26701"/>
    <cellStyle name="Normal 4 4 8 2 4 2" xfId="26702"/>
    <cellStyle name="Normal 4 4 8 2 4 2 2" xfId="26703"/>
    <cellStyle name="Normal 4 4 8 2 4 3" xfId="26704"/>
    <cellStyle name="Normal 4 4 8 2 4_Deal Price Analysis" xfId="26705"/>
    <cellStyle name="Normal 4 4 8 2 5" xfId="26706"/>
    <cellStyle name="Normal 4 4 8 2 5 2" xfId="26707"/>
    <cellStyle name="Normal 4 4 8 2 6" xfId="26708"/>
    <cellStyle name="Normal 4 4 8 2_Deal Price Analysis" xfId="26709"/>
    <cellStyle name="Normal 4 4 8 3" xfId="26710"/>
    <cellStyle name="Normal 4 4 8 3 2" xfId="26711"/>
    <cellStyle name="Normal 4 4 8 3 2 2" xfId="26712"/>
    <cellStyle name="Normal 4 4 8 3 2 2 2" xfId="26713"/>
    <cellStyle name="Normal 4 4 8 3 2 2 2 2" xfId="26714"/>
    <cellStyle name="Normal 4 4 8 3 2 2 3" xfId="26715"/>
    <cellStyle name="Normal 4 4 8 3 2 2_Deal Price Analysis" xfId="26716"/>
    <cellStyle name="Normal 4 4 8 3 2 3" xfId="26717"/>
    <cellStyle name="Normal 4 4 8 3 2 3 2" xfId="26718"/>
    <cellStyle name="Normal 4 4 8 3 2 3 2 2" xfId="26719"/>
    <cellStyle name="Normal 4 4 8 3 2 3 3" xfId="26720"/>
    <cellStyle name="Normal 4 4 8 3 2 3_Deal Price Analysis" xfId="26721"/>
    <cellStyle name="Normal 4 4 8 3 2 4" xfId="26722"/>
    <cellStyle name="Normal 4 4 8 3 2 4 2" xfId="26723"/>
    <cellStyle name="Normal 4 4 8 3 2 5" xfId="26724"/>
    <cellStyle name="Normal 4 4 8 3 2_Deal Price Analysis" xfId="26725"/>
    <cellStyle name="Normal 4 4 8 3 3" xfId="26726"/>
    <cellStyle name="Normal 4 4 8 3 3 2" xfId="26727"/>
    <cellStyle name="Normal 4 4 8 3 3 2 2" xfId="26728"/>
    <cellStyle name="Normal 4 4 8 3 3 3" xfId="26729"/>
    <cellStyle name="Normal 4 4 8 3 3_Deal Price Analysis" xfId="26730"/>
    <cellStyle name="Normal 4 4 8 3 4" xfId="26731"/>
    <cellStyle name="Normal 4 4 8 3 4 2" xfId="26732"/>
    <cellStyle name="Normal 4 4 8 3 4 2 2" xfId="26733"/>
    <cellStyle name="Normal 4 4 8 3 4 3" xfId="26734"/>
    <cellStyle name="Normal 4 4 8 3 4_Deal Price Analysis" xfId="26735"/>
    <cellStyle name="Normal 4 4 8 3 5" xfId="26736"/>
    <cellStyle name="Normal 4 4 8 3 5 2" xfId="26737"/>
    <cellStyle name="Normal 4 4 8 3 6" xfId="26738"/>
    <cellStyle name="Normal 4 4 8 3_Deal Price Analysis" xfId="26739"/>
    <cellStyle name="Normal 4 4 8_Deal Price Analysis" xfId="26740"/>
    <cellStyle name="Normal 4 4 9" xfId="26741"/>
    <cellStyle name="Normal 4 4 9 2" xfId="26742"/>
    <cellStyle name="Normal 4 4 9 2 2" xfId="26743"/>
    <cellStyle name="Normal 4 4 9 2 2 2" xfId="26744"/>
    <cellStyle name="Normal 4 4 9 2 2 2 2" xfId="26745"/>
    <cellStyle name="Normal 4 4 9 2 2 3" xfId="26746"/>
    <cellStyle name="Normal 4 4 9 2 2_Deal Price Analysis" xfId="26747"/>
    <cellStyle name="Normal 4 4 9 2 3" xfId="26748"/>
    <cellStyle name="Normal 4 4 9 2 3 2" xfId="26749"/>
    <cellStyle name="Normal 4 4 9 2 3 2 2" xfId="26750"/>
    <cellStyle name="Normal 4 4 9 2 3 3" xfId="26751"/>
    <cellStyle name="Normal 4 4 9 2 3_Deal Price Analysis" xfId="26752"/>
    <cellStyle name="Normal 4 4 9 2 4" xfId="26753"/>
    <cellStyle name="Normal 4 4 9 2 4 2" xfId="26754"/>
    <cellStyle name="Normal 4 4 9 2 5" xfId="26755"/>
    <cellStyle name="Normal 4 4 9 2_Deal Price Analysis" xfId="26756"/>
    <cellStyle name="Normal 4 4 9 3" xfId="26757"/>
    <cellStyle name="Normal 4 4 9 3 2" xfId="26758"/>
    <cellStyle name="Normal 4 4 9 3 2 2" xfId="26759"/>
    <cellStyle name="Normal 4 4 9 3 3" xfId="26760"/>
    <cellStyle name="Normal 4 4 9 3_Deal Price Analysis" xfId="26761"/>
    <cellStyle name="Normal 4 4 9 4" xfId="26762"/>
    <cellStyle name="Normal 4 4 9 4 2" xfId="26763"/>
    <cellStyle name="Normal 4 4 9 4 2 2" xfId="26764"/>
    <cellStyle name="Normal 4 4 9 4 3" xfId="26765"/>
    <cellStyle name="Normal 4 4 9 4_Deal Price Analysis" xfId="26766"/>
    <cellStyle name="Normal 4 4 9 5" xfId="26767"/>
    <cellStyle name="Normal 4 4 9 5 2" xfId="26768"/>
    <cellStyle name="Normal 4 4 9 6" xfId="26769"/>
    <cellStyle name="Normal 4 4 9_Deal Price Analysis" xfId="26770"/>
    <cellStyle name="Normal 4 4_Deal Price Analysis" xfId="26771"/>
    <cellStyle name="Normal 4 5" xfId="26772"/>
    <cellStyle name="Normal 4 5 10" xfId="26773"/>
    <cellStyle name="Normal 4 5 10 2" xfId="26774"/>
    <cellStyle name="Normal 4 5 10 2 2" xfId="26775"/>
    <cellStyle name="Normal 4 5 10 2 2 2" xfId="26776"/>
    <cellStyle name="Normal 4 5 10 2 2 2 2" xfId="26777"/>
    <cellStyle name="Normal 4 5 10 2 2 3" xfId="26778"/>
    <cellStyle name="Normal 4 5 10 2 2_Deal Price Analysis" xfId="26779"/>
    <cellStyle name="Normal 4 5 10 2 3" xfId="26780"/>
    <cellStyle name="Normal 4 5 10 2 3 2" xfId="26781"/>
    <cellStyle name="Normal 4 5 10 2 3 2 2" xfId="26782"/>
    <cellStyle name="Normal 4 5 10 2 3 3" xfId="26783"/>
    <cellStyle name="Normal 4 5 10 2 3_Deal Price Analysis" xfId="26784"/>
    <cellStyle name="Normal 4 5 10 2 4" xfId="26785"/>
    <cellStyle name="Normal 4 5 10 2 4 2" xfId="26786"/>
    <cellStyle name="Normal 4 5 10 2 5" xfId="26787"/>
    <cellStyle name="Normal 4 5 10 2_Deal Price Analysis" xfId="26788"/>
    <cellStyle name="Normal 4 5 10 3" xfId="26789"/>
    <cellStyle name="Normal 4 5 10 3 2" xfId="26790"/>
    <cellStyle name="Normal 4 5 10 3 2 2" xfId="26791"/>
    <cellStyle name="Normal 4 5 10 3 3" xfId="26792"/>
    <cellStyle name="Normal 4 5 10 3_Deal Price Analysis" xfId="26793"/>
    <cellStyle name="Normal 4 5 10 4" xfId="26794"/>
    <cellStyle name="Normal 4 5 10 4 2" xfId="26795"/>
    <cellStyle name="Normal 4 5 10 4 2 2" xfId="26796"/>
    <cellStyle name="Normal 4 5 10 4 3" xfId="26797"/>
    <cellStyle name="Normal 4 5 10 4_Deal Price Analysis" xfId="26798"/>
    <cellStyle name="Normal 4 5 10 5" xfId="26799"/>
    <cellStyle name="Normal 4 5 10 5 2" xfId="26800"/>
    <cellStyle name="Normal 4 5 10 6" xfId="26801"/>
    <cellStyle name="Normal 4 5 10_Deal Price Analysis" xfId="26802"/>
    <cellStyle name="Normal 4 5 11" xfId="26803"/>
    <cellStyle name="Normal 4 5 11 2" xfId="26804"/>
    <cellStyle name="Normal 4 5 11 2 2" xfId="26805"/>
    <cellStyle name="Normal 4 5 11 2 2 2" xfId="26806"/>
    <cellStyle name="Normal 4 5 11 2 2 2 2" xfId="26807"/>
    <cellStyle name="Normal 4 5 11 2 2 3" xfId="26808"/>
    <cellStyle name="Normal 4 5 11 2 2_Deal Price Analysis" xfId="26809"/>
    <cellStyle name="Normal 4 5 11 2 3" xfId="26810"/>
    <cellStyle name="Normal 4 5 11 2 3 2" xfId="26811"/>
    <cellStyle name="Normal 4 5 11 2 3 2 2" xfId="26812"/>
    <cellStyle name="Normal 4 5 11 2 3 3" xfId="26813"/>
    <cellStyle name="Normal 4 5 11 2 3_Deal Price Analysis" xfId="26814"/>
    <cellStyle name="Normal 4 5 11 2 4" xfId="26815"/>
    <cellStyle name="Normal 4 5 11 2 4 2" xfId="26816"/>
    <cellStyle name="Normal 4 5 11 2 5" xfId="26817"/>
    <cellStyle name="Normal 4 5 11 2_Deal Price Analysis" xfId="26818"/>
    <cellStyle name="Normal 4 5 11 3" xfId="26819"/>
    <cellStyle name="Normal 4 5 11 3 2" xfId="26820"/>
    <cellStyle name="Normal 4 5 11 3 2 2" xfId="26821"/>
    <cellStyle name="Normal 4 5 11 3 3" xfId="26822"/>
    <cellStyle name="Normal 4 5 11 3_Deal Price Analysis" xfId="26823"/>
    <cellStyle name="Normal 4 5 11 4" xfId="26824"/>
    <cellStyle name="Normal 4 5 11 4 2" xfId="26825"/>
    <cellStyle name="Normal 4 5 11 4 2 2" xfId="26826"/>
    <cellStyle name="Normal 4 5 11 4 3" xfId="26827"/>
    <cellStyle name="Normal 4 5 11 4_Deal Price Analysis" xfId="26828"/>
    <cellStyle name="Normal 4 5 11 5" xfId="26829"/>
    <cellStyle name="Normal 4 5 11 5 2" xfId="26830"/>
    <cellStyle name="Normal 4 5 11 6" xfId="26831"/>
    <cellStyle name="Normal 4 5 11_Deal Price Analysis" xfId="26832"/>
    <cellStyle name="Normal 4 5 12" xfId="26833"/>
    <cellStyle name="Normal 4 5 13" xfId="26834"/>
    <cellStyle name="Normal 4 5 13 2" xfId="26835"/>
    <cellStyle name="Normal 4 5 13 2 2" xfId="26836"/>
    <cellStyle name="Normal 4 5 13 2 2 2" xfId="26837"/>
    <cellStyle name="Normal 4 5 13 2 3" xfId="26838"/>
    <cellStyle name="Normal 4 5 13 2_Deal Price Analysis" xfId="26839"/>
    <cellStyle name="Normal 4 5 13 3" xfId="26840"/>
    <cellStyle name="Normal 4 5 13 3 2" xfId="26841"/>
    <cellStyle name="Normal 4 5 13 3 2 2" xfId="26842"/>
    <cellStyle name="Normal 4 5 13 3 3" xfId="26843"/>
    <cellStyle name="Normal 4 5 13 3_Deal Price Analysis" xfId="26844"/>
    <cellStyle name="Normal 4 5 13 4" xfId="26845"/>
    <cellStyle name="Normal 4 5 13 4 2" xfId="26846"/>
    <cellStyle name="Normal 4 5 13 5" xfId="26847"/>
    <cellStyle name="Normal 4 5 13_Deal Price Analysis" xfId="26848"/>
    <cellStyle name="Normal 4 5 14" xfId="26849"/>
    <cellStyle name="Normal 4 5 14 2" xfId="26850"/>
    <cellStyle name="Normal 4 5 14 2 2" xfId="26851"/>
    <cellStyle name="Normal 4 5 14 3" xfId="26852"/>
    <cellStyle name="Normal 4 5 14_Deal Price Analysis" xfId="26853"/>
    <cellStyle name="Normal 4 5 15" xfId="26854"/>
    <cellStyle name="Normal 4 5 15 2" xfId="26855"/>
    <cellStyle name="Normal 4 5 15 2 2" xfId="26856"/>
    <cellStyle name="Normal 4 5 15 3" xfId="26857"/>
    <cellStyle name="Normal 4 5 15_Deal Price Analysis" xfId="26858"/>
    <cellStyle name="Normal 4 5 16" xfId="26859"/>
    <cellStyle name="Normal 4 5 16 2" xfId="26860"/>
    <cellStyle name="Normal 4 5 17" xfId="26861"/>
    <cellStyle name="Normal 4 5 18" xfId="26862"/>
    <cellStyle name="Normal 4 5 19" xfId="26863"/>
    <cellStyle name="Normal 4 5 2" xfId="26864"/>
    <cellStyle name="Normal 4 5 2 2" xfId="26865"/>
    <cellStyle name="Normal 4 5 2 2 2" xfId="26866"/>
    <cellStyle name="Normal 4 5 2 2 2 2" xfId="26867"/>
    <cellStyle name="Normal 4 5 2 2 2 2 2" xfId="26868"/>
    <cellStyle name="Normal 4 5 2 2 2 2 2 2" xfId="26869"/>
    <cellStyle name="Normal 4 5 2 2 2 2 2 2 2" xfId="26870"/>
    <cellStyle name="Normal 4 5 2 2 2 2 2 3" xfId="26871"/>
    <cellStyle name="Normal 4 5 2 2 2 2 2_Deal Price Analysis" xfId="26872"/>
    <cellStyle name="Normal 4 5 2 2 2 2 3" xfId="26873"/>
    <cellStyle name="Normal 4 5 2 2 2 2 3 2" xfId="26874"/>
    <cellStyle name="Normal 4 5 2 2 2 2 3 2 2" xfId="26875"/>
    <cellStyle name="Normal 4 5 2 2 2 2 3 3" xfId="26876"/>
    <cellStyle name="Normal 4 5 2 2 2 2 3_Deal Price Analysis" xfId="26877"/>
    <cellStyle name="Normal 4 5 2 2 2 2 4" xfId="26878"/>
    <cellStyle name="Normal 4 5 2 2 2 2 4 2" xfId="26879"/>
    <cellStyle name="Normal 4 5 2 2 2 2 5" xfId="26880"/>
    <cellStyle name="Normal 4 5 2 2 2 2_Deal Price Analysis" xfId="26881"/>
    <cellStyle name="Normal 4 5 2 2 2 3" xfId="26882"/>
    <cellStyle name="Normal 4 5 2 2 2 3 2" xfId="26883"/>
    <cellStyle name="Normal 4 5 2 2 2 3 2 2" xfId="26884"/>
    <cellStyle name="Normal 4 5 2 2 2 3 3" xfId="26885"/>
    <cellStyle name="Normal 4 5 2 2 2 3_Deal Price Analysis" xfId="26886"/>
    <cellStyle name="Normal 4 5 2 2 2 4" xfId="26887"/>
    <cellStyle name="Normal 4 5 2 2 2 4 2" xfId="26888"/>
    <cellStyle name="Normal 4 5 2 2 2 4 2 2" xfId="26889"/>
    <cellStyle name="Normal 4 5 2 2 2 4 3" xfId="26890"/>
    <cellStyle name="Normal 4 5 2 2 2 4_Deal Price Analysis" xfId="26891"/>
    <cellStyle name="Normal 4 5 2 2 2 5" xfId="26892"/>
    <cellStyle name="Normal 4 5 2 2 2 5 2" xfId="26893"/>
    <cellStyle name="Normal 4 5 2 2 2 6" xfId="26894"/>
    <cellStyle name="Normal 4 5 2 2 2_Deal Price Analysis" xfId="26895"/>
    <cellStyle name="Normal 4 5 2 2 3" xfId="26896"/>
    <cellStyle name="Normal 4 5 2 2 3 2" xfId="26897"/>
    <cellStyle name="Normal 4 5 2 2 3 2 2" xfId="26898"/>
    <cellStyle name="Normal 4 5 2 2 3 2 2 2" xfId="26899"/>
    <cellStyle name="Normal 4 5 2 2 3 2 2 2 2" xfId="26900"/>
    <cellStyle name="Normal 4 5 2 2 3 2 2 3" xfId="26901"/>
    <cellStyle name="Normal 4 5 2 2 3 2 2_Deal Price Analysis" xfId="26902"/>
    <cellStyle name="Normal 4 5 2 2 3 2 3" xfId="26903"/>
    <cellStyle name="Normal 4 5 2 2 3 2 3 2" xfId="26904"/>
    <cellStyle name="Normal 4 5 2 2 3 2 3 2 2" xfId="26905"/>
    <cellStyle name="Normal 4 5 2 2 3 2 3 3" xfId="26906"/>
    <cellStyle name="Normal 4 5 2 2 3 2 3_Deal Price Analysis" xfId="26907"/>
    <cellStyle name="Normal 4 5 2 2 3 2 4" xfId="26908"/>
    <cellStyle name="Normal 4 5 2 2 3 2 4 2" xfId="26909"/>
    <cellStyle name="Normal 4 5 2 2 3 2 5" xfId="26910"/>
    <cellStyle name="Normal 4 5 2 2 3 2_Deal Price Analysis" xfId="26911"/>
    <cellStyle name="Normal 4 5 2 2 3 3" xfId="26912"/>
    <cellStyle name="Normal 4 5 2 2 3 3 2" xfId="26913"/>
    <cellStyle name="Normal 4 5 2 2 3 3 2 2" xfId="26914"/>
    <cellStyle name="Normal 4 5 2 2 3 3 3" xfId="26915"/>
    <cellStyle name="Normal 4 5 2 2 3 3_Deal Price Analysis" xfId="26916"/>
    <cellStyle name="Normal 4 5 2 2 3 4" xfId="26917"/>
    <cellStyle name="Normal 4 5 2 2 3 4 2" xfId="26918"/>
    <cellStyle name="Normal 4 5 2 2 3 4 2 2" xfId="26919"/>
    <cellStyle name="Normal 4 5 2 2 3 4 3" xfId="26920"/>
    <cellStyle name="Normal 4 5 2 2 3 4_Deal Price Analysis" xfId="26921"/>
    <cellStyle name="Normal 4 5 2 2 3 5" xfId="26922"/>
    <cellStyle name="Normal 4 5 2 2 3 5 2" xfId="26923"/>
    <cellStyle name="Normal 4 5 2 2 3 6" xfId="26924"/>
    <cellStyle name="Normal 4 5 2 2 3_Deal Price Analysis" xfId="26925"/>
    <cellStyle name="Normal 4 5 2 2 4" xfId="26926"/>
    <cellStyle name="Normal 4 5 2 2 4 2" xfId="26927"/>
    <cellStyle name="Normal 4 5 2 2 4 2 2" xfId="26928"/>
    <cellStyle name="Normal 4 5 2 2 4 2 2 2" xfId="26929"/>
    <cellStyle name="Normal 4 5 2 2 4 2 3" xfId="26930"/>
    <cellStyle name="Normal 4 5 2 2 4 2_Deal Price Analysis" xfId="26931"/>
    <cellStyle name="Normal 4 5 2 2 4 3" xfId="26932"/>
    <cellStyle name="Normal 4 5 2 2 4 3 2" xfId="26933"/>
    <cellStyle name="Normal 4 5 2 2 4 3 2 2" xfId="26934"/>
    <cellStyle name="Normal 4 5 2 2 4 3 3" xfId="26935"/>
    <cellStyle name="Normal 4 5 2 2 4 3_Deal Price Analysis" xfId="26936"/>
    <cellStyle name="Normal 4 5 2 2 4 4" xfId="26937"/>
    <cellStyle name="Normal 4 5 2 2 4 4 2" xfId="26938"/>
    <cellStyle name="Normal 4 5 2 2 4 5" xfId="26939"/>
    <cellStyle name="Normal 4 5 2 2 4_Deal Price Analysis" xfId="26940"/>
    <cellStyle name="Normal 4 5 2 2 5" xfId="26941"/>
    <cellStyle name="Normal 4 5 2 2 5 2" xfId="26942"/>
    <cellStyle name="Normal 4 5 2 2 5 2 2" xfId="26943"/>
    <cellStyle name="Normal 4 5 2 2 5 3" xfId="26944"/>
    <cellStyle name="Normal 4 5 2 2 5_Deal Price Analysis" xfId="26945"/>
    <cellStyle name="Normal 4 5 2 2 6" xfId="26946"/>
    <cellStyle name="Normal 4 5 2 2 6 2" xfId="26947"/>
    <cellStyle name="Normal 4 5 2 2 6 2 2" xfId="26948"/>
    <cellStyle name="Normal 4 5 2 2 6 3" xfId="26949"/>
    <cellStyle name="Normal 4 5 2 2 6_Deal Price Analysis" xfId="26950"/>
    <cellStyle name="Normal 4 5 2 2 7" xfId="26951"/>
    <cellStyle name="Normal 4 5 2 2 7 2" xfId="26952"/>
    <cellStyle name="Normal 4 5 2 2 8" xfId="26953"/>
    <cellStyle name="Normal 4 5 2 2_Deal Price Analysis" xfId="26954"/>
    <cellStyle name="Normal 4 5 2 3" xfId="26955"/>
    <cellStyle name="Normal 4 5 2 3 2" xfId="26956"/>
    <cellStyle name="Normal 4 5 2 3 2 2" xfId="26957"/>
    <cellStyle name="Normal 4 5 2 3 2 2 2" xfId="26958"/>
    <cellStyle name="Normal 4 5 2 3 2 2 2 2" xfId="26959"/>
    <cellStyle name="Normal 4 5 2 3 2 2 3" xfId="26960"/>
    <cellStyle name="Normal 4 5 2 3 2 2_Deal Price Analysis" xfId="26961"/>
    <cellStyle name="Normal 4 5 2 3 2 3" xfId="26962"/>
    <cellStyle name="Normal 4 5 2 3 2 3 2" xfId="26963"/>
    <cellStyle name="Normal 4 5 2 3 2 3 2 2" xfId="26964"/>
    <cellStyle name="Normal 4 5 2 3 2 3 3" xfId="26965"/>
    <cellStyle name="Normal 4 5 2 3 2 3_Deal Price Analysis" xfId="26966"/>
    <cellStyle name="Normal 4 5 2 3 2 4" xfId="26967"/>
    <cellStyle name="Normal 4 5 2 3 2 4 2" xfId="26968"/>
    <cellStyle name="Normal 4 5 2 3 2 5" xfId="26969"/>
    <cellStyle name="Normal 4 5 2 3 2_Deal Price Analysis" xfId="26970"/>
    <cellStyle name="Normal 4 5 2 3 3" xfId="26971"/>
    <cellStyle name="Normal 4 5 2 3 3 2" xfId="26972"/>
    <cellStyle name="Normal 4 5 2 3 3 2 2" xfId="26973"/>
    <cellStyle name="Normal 4 5 2 3 3 3" xfId="26974"/>
    <cellStyle name="Normal 4 5 2 3 3_Deal Price Analysis" xfId="26975"/>
    <cellStyle name="Normal 4 5 2 3 4" xfId="26976"/>
    <cellStyle name="Normal 4 5 2 3 4 2" xfId="26977"/>
    <cellStyle name="Normal 4 5 2 3 4 2 2" xfId="26978"/>
    <cellStyle name="Normal 4 5 2 3 4 3" xfId="26979"/>
    <cellStyle name="Normal 4 5 2 3 4_Deal Price Analysis" xfId="26980"/>
    <cellStyle name="Normal 4 5 2 3 5" xfId="26981"/>
    <cellStyle name="Normal 4 5 2 3 5 2" xfId="26982"/>
    <cellStyle name="Normal 4 5 2 3 6" xfId="26983"/>
    <cellStyle name="Normal 4 5 2 3_Deal Price Analysis" xfId="26984"/>
    <cellStyle name="Normal 4 5 2 4" xfId="26985"/>
    <cellStyle name="Normal 4 5 2 4 2" xfId="26986"/>
    <cellStyle name="Normal 4 5 2 4 2 2" xfId="26987"/>
    <cellStyle name="Normal 4 5 2 4 2 2 2" xfId="26988"/>
    <cellStyle name="Normal 4 5 2 4 2 2 2 2" xfId="26989"/>
    <cellStyle name="Normal 4 5 2 4 2 2 3" xfId="26990"/>
    <cellStyle name="Normal 4 5 2 4 2 2_Deal Price Analysis" xfId="26991"/>
    <cellStyle name="Normal 4 5 2 4 2 3" xfId="26992"/>
    <cellStyle name="Normal 4 5 2 4 2 3 2" xfId="26993"/>
    <cellStyle name="Normal 4 5 2 4 2 3 2 2" xfId="26994"/>
    <cellStyle name="Normal 4 5 2 4 2 3 3" xfId="26995"/>
    <cellStyle name="Normal 4 5 2 4 2 3_Deal Price Analysis" xfId="26996"/>
    <cellStyle name="Normal 4 5 2 4 2 4" xfId="26997"/>
    <cellStyle name="Normal 4 5 2 4 2 4 2" xfId="26998"/>
    <cellStyle name="Normal 4 5 2 4 2 5" xfId="26999"/>
    <cellStyle name="Normal 4 5 2 4 2_Deal Price Analysis" xfId="27000"/>
    <cellStyle name="Normal 4 5 2 4 3" xfId="27001"/>
    <cellStyle name="Normal 4 5 2 4 3 2" xfId="27002"/>
    <cellStyle name="Normal 4 5 2 4 3 2 2" xfId="27003"/>
    <cellStyle name="Normal 4 5 2 4 3 3" xfId="27004"/>
    <cellStyle name="Normal 4 5 2 4 3_Deal Price Analysis" xfId="27005"/>
    <cellStyle name="Normal 4 5 2 4 4" xfId="27006"/>
    <cellStyle name="Normal 4 5 2 4 4 2" xfId="27007"/>
    <cellStyle name="Normal 4 5 2 4 4 2 2" xfId="27008"/>
    <cellStyle name="Normal 4 5 2 4 4 3" xfId="27009"/>
    <cellStyle name="Normal 4 5 2 4 4_Deal Price Analysis" xfId="27010"/>
    <cellStyle name="Normal 4 5 2 4 5" xfId="27011"/>
    <cellStyle name="Normal 4 5 2 4 5 2" xfId="27012"/>
    <cellStyle name="Normal 4 5 2 4 6" xfId="27013"/>
    <cellStyle name="Normal 4 5 2 4_Deal Price Analysis" xfId="27014"/>
    <cellStyle name="Normal 4 5 2 5" xfId="27015"/>
    <cellStyle name="Normal 4 5 2 5 2" xfId="27016"/>
    <cellStyle name="Normal 4 5 2 5 2 2" xfId="27017"/>
    <cellStyle name="Normal 4 5 2 5 2 2 2" xfId="27018"/>
    <cellStyle name="Normal 4 5 2 5 2 3" xfId="27019"/>
    <cellStyle name="Normal 4 5 2 5 2_Deal Price Analysis" xfId="27020"/>
    <cellStyle name="Normal 4 5 2 5 3" xfId="27021"/>
    <cellStyle name="Normal 4 5 2 5 3 2" xfId="27022"/>
    <cellStyle name="Normal 4 5 2 5 3 2 2" xfId="27023"/>
    <cellStyle name="Normal 4 5 2 5 3 3" xfId="27024"/>
    <cellStyle name="Normal 4 5 2 5 3_Deal Price Analysis" xfId="27025"/>
    <cellStyle name="Normal 4 5 2 5 4" xfId="27026"/>
    <cellStyle name="Normal 4 5 2 5 4 2" xfId="27027"/>
    <cellStyle name="Normal 4 5 2 5 5" xfId="27028"/>
    <cellStyle name="Normal 4 5 2 5_Deal Price Analysis" xfId="27029"/>
    <cellStyle name="Normal 4 5 2 6" xfId="27030"/>
    <cellStyle name="Normal 4 5 2 6 2" xfId="27031"/>
    <cellStyle name="Normal 4 5 2 6 2 2" xfId="27032"/>
    <cellStyle name="Normal 4 5 2 6 3" xfId="27033"/>
    <cellStyle name="Normal 4 5 2 6_Deal Price Analysis" xfId="27034"/>
    <cellStyle name="Normal 4 5 2 7" xfId="27035"/>
    <cellStyle name="Normal 4 5 2 7 2" xfId="27036"/>
    <cellStyle name="Normal 4 5 2 7 2 2" xfId="27037"/>
    <cellStyle name="Normal 4 5 2 7 3" xfId="27038"/>
    <cellStyle name="Normal 4 5 2 7_Deal Price Analysis" xfId="27039"/>
    <cellStyle name="Normal 4 5 2 8" xfId="27040"/>
    <cellStyle name="Normal 4 5 2 8 2" xfId="27041"/>
    <cellStyle name="Normal 4 5 2 9" xfId="27042"/>
    <cellStyle name="Normal 4 5 2_Deal Price Analysis" xfId="27043"/>
    <cellStyle name="Normal 4 5 20" xfId="27044"/>
    <cellStyle name="Normal 4 5 3" xfId="27045"/>
    <cellStyle name="Normal 4 5 3 2" xfId="27046"/>
    <cellStyle name="Normal 4 5 3 2 2" xfId="27047"/>
    <cellStyle name="Normal 4 5 3 2 2 2" xfId="27048"/>
    <cellStyle name="Normal 4 5 3 2 2 2 2" xfId="27049"/>
    <cellStyle name="Normal 4 5 3 2 2 2 2 2" xfId="27050"/>
    <cellStyle name="Normal 4 5 3 2 2 2 2 2 2" xfId="27051"/>
    <cellStyle name="Normal 4 5 3 2 2 2 2 3" xfId="27052"/>
    <cellStyle name="Normal 4 5 3 2 2 2 2_Deal Price Analysis" xfId="27053"/>
    <cellStyle name="Normal 4 5 3 2 2 2 3" xfId="27054"/>
    <cellStyle name="Normal 4 5 3 2 2 2 3 2" xfId="27055"/>
    <cellStyle name="Normal 4 5 3 2 2 2 3 2 2" xfId="27056"/>
    <cellStyle name="Normal 4 5 3 2 2 2 3 3" xfId="27057"/>
    <cellStyle name="Normal 4 5 3 2 2 2 3_Deal Price Analysis" xfId="27058"/>
    <cellStyle name="Normal 4 5 3 2 2 2 4" xfId="27059"/>
    <cellStyle name="Normal 4 5 3 2 2 2 4 2" xfId="27060"/>
    <cellStyle name="Normal 4 5 3 2 2 2 5" xfId="27061"/>
    <cellStyle name="Normal 4 5 3 2 2 2_Deal Price Analysis" xfId="27062"/>
    <cellStyle name="Normal 4 5 3 2 2 3" xfId="27063"/>
    <cellStyle name="Normal 4 5 3 2 2 3 2" xfId="27064"/>
    <cellStyle name="Normal 4 5 3 2 2 3 2 2" xfId="27065"/>
    <cellStyle name="Normal 4 5 3 2 2 3 3" xfId="27066"/>
    <cellStyle name="Normal 4 5 3 2 2 3_Deal Price Analysis" xfId="27067"/>
    <cellStyle name="Normal 4 5 3 2 2 4" xfId="27068"/>
    <cellStyle name="Normal 4 5 3 2 2 4 2" xfId="27069"/>
    <cellStyle name="Normal 4 5 3 2 2 4 2 2" xfId="27070"/>
    <cellStyle name="Normal 4 5 3 2 2 4 3" xfId="27071"/>
    <cellStyle name="Normal 4 5 3 2 2 4_Deal Price Analysis" xfId="27072"/>
    <cellStyle name="Normal 4 5 3 2 2 5" xfId="27073"/>
    <cellStyle name="Normal 4 5 3 2 2 5 2" xfId="27074"/>
    <cellStyle name="Normal 4 5 3 2 2 6" xfId="27075"/>
    <cellStyle name="Normal 4 5 3 2 2_Deal Price Analysis" xfId="27076"/>
    <cellStyle name="Normal 4 5 3 2 3" xfId="27077"/>
    <cellStyle name="Normal 4 5 3 2 3 2" xfId="27078"/>
    <cellStyle name="Normal 4 5 3 2 3 2 2" xfId="27079"/>
    <cellStyle name="Normal 4 5 3 2 3 2 2 2" xfId="27080"/>
    <cellStyle name="Normal 4 5 3 2 3 2 2 2 2" xfId="27081"/>
    <cellStyle name="Normal 4 5 3 2 3 2 2 3" xfId="27082"/>
    <cellStyle name="Normal 4 5 3 2 3 2 2_Deal Price Analysis" xfId="27083"/>
    <cellStyle name="Normal 4 5 3 2 3 2 3" xfId="27084"/>
    <cellStyle name="Normal 4 5 3 2 3 2 3 2" xfId="27085"/>
    <cellStyle name="Normal 4 5 3 2 3 2 3 2 2" xfId="27086"/>
    <cellStyle name="Normal 4 5 3 2 3 2 3 3" xfId="27087"/>
    <cellStyle name="Normal 4 5 3 2 3 2 3_Deal Price Analysis" xfId="27088"/>
    <cellStyle name="Normal 4 5 3 2 3 2 4" xfId="27089"/>
    <cellStyle name="Normal 4 5 3 2 3 2 4 2" xfId="27090"/>
    <cellStyle name="Normal 4 5 3 2 3 2 5" xfId="27091"/>
    <cellStyle name="Normal 4 5 3 2 3 2_Deal Price Analysis" xfId="27092"/>
    <cellStyle name="Normal 4 5 3 2 3 3" xfId="27093"/>
    <cellStyle name="Normal 4 5 3 2 3 3 2" xfId="27094"/>
    <cellStyle name="Normal 4 5 3 2 3 3 2 2" xfId="27095"/>
    <cellStyle name="Normal 4 5 3 2 3 3 3" xfId="27096"/>
    <cellStyle name="Normal 4 5 3 2 3 3_Deal Price Analysis" xfId="27097"/>
    <cellStyle name="Normal 4 5 3 2 3 4" xfId="27098"/>
    <cellStyle name="Normal 4 5 3 2 3 4 2" xfId="27099"/>
    <cellStyle name="Normal 4 5 3 2 3 4 2 2" xfId="27100"/>
    <cellStyle name="Normal 4 5 3 2 3 4 3" xfId="27101"/>
    <cellStyle name="Normal 4 5 3 2 3 4_Deal Price Analysis" xfId="27102"/>
    <cellStyle name="Normal 4 5 3 2 3 5" xfId="27103"/>
    <cellStyle name="Normal 4 5 3 2 3 5 2" xfId="27104"/>
    <cellStyle name="Normal 4 5 3 2 3 6" xfId="27105"/>
    <cellStyle name="Normal 4 5 3 2 3_Deal Price Analysis" xfId="27106"/>
    <cellStyle name="Normal 4 5 3 2 4" xfId="27107"/>
    <cellStyle name="Normal 4 5 3 2 4 2" xfId="27108"/>
    <cellStyle name="Normal 4 5 3 2 4 2 2" xfId="27109"/>
    <cellStyle name="Normal 4 5 3 2 4 2 2 2" xfId="27110"/>
    <cellStyle name="Normal 4 5 3 2 4 2 3" xfId="27111"/>
    <cellStyle name="Normal 4 5 3 2 4 2_Deal Price Analysis" xfId="27112"/>
    <cellStyle name="Normal 4 5 3 2 4 3" xfId="27113"/>
    <cellStyle name="Normal 4 5 3 2 4 3 2" xfId="27114"/>
    <cellStyle name="Normal 4 5 3 2 4 3 2 2" xfId="27115"/>
    <cellStyle name="Normal 4 5 3 2 4 3 3" xfId="27116"/>
    <cellStyle name="Normal 4 5 3 2 4 3_Deal Price Analysis" xfId="27117"/>
    <cellStyle name="Normal 4 5 3 2 4 4" xfId="27118"/>
    <cellStyle name="Normal 4 5 3 2 4 4 2" xfId="27119"/>
    <cellStyle name="Normal 4 5 3 2 4 5" xfId="27120"/>
    <cellStyle name="Normal 4 5 3 2 4_Deal Price Analysis" xfId="27121"/>
    <cellStyle name="Normal 4 5 3 2 5" xfId="27122"/>
    <cellStyle name="Normal 4 5 3 2 5 2" xfId="27123"/>
    <cellStyle name="Normal 4 5 3 2 5 2 2" xfId="27124"/>
    <cellStyle name="Normal 4 5 3 2 5 3" xfId="27125"/>
    <cellStyle name="Normal 4 5 3 2 5_Deal Price Analysis" xfId="27126"/>
    <cellStyle name="Normal 4 5 3 2 6" xfId="27127"/>
    <cellStyle name="Normal 4 5 3 2 6 2" xfId="27128"/>
    <cellStyle name="Normal 4 5 3 2 6 2 2" xfId="27129"/>
    <cellStyle name="Normal 4 5 3 2 6 3" xfId="27130"/>
    <cellStyle name="Normal 4 5 3 2 6_Deal Price Analysis" xfId="27131"/>
    <cellStyle name="Normal 4 5 3 2 7" xfId="27132"/>
    <cellStyle name="Normal 4 5 3 2 7 2" xfId="27133"/>
    <cellStyle name="Normal 4 5 3 2 8" xfId="27134"/>
    <cellStyle name="Normal 4 5 3 2_Deal Price Analysis" xfId="27135"/>
    <cellStyle name="Normal 4 5 3 3" xfId="27136"/>
    <cellStyle name="Normal 4 5 3 3 2" xfId="27137"/>
    <cellStyle name="Normal 4 5 3 3 2 2" xfId="27138"/>
    <cellStyle name="Normal 4 5 3 3 2 2 2" xfId="27139"/>
    <cellStyle name="Normal 4 5 3 3 2 2 2 2" xfId="27140"/>
    <cellStyle name="Normal 4 5 3 3 2 2 3" xfId="27141"/>
    <cellStyle name="Normal 4 5 3 3 2 2_Deal Price Analysis" xfId="27142"/>
    <cellStyle name="Normal 4 5 3 3 2 3" xfId="27143"/>
    <cellStyle name="Normal 4 5 3 3 2 3 2" xfId="27144"/>
    <cellStyle name="Normal 4 5 3 3 2 3 2 2" xfId="27145"/>
    <cellStyle name="Normal 4 5 3 3 2 3 3" xfId="27146"/>
    <cellStyle name="Normal 4 5 3 3 2 3_Deal Price Analysis" xfId="27147"/>
    <cellStyle name="Normal 4 5 3 3 2 4" xfId="27148"/>
    <cellStyle name="Normal 4 5 3 3 2 4 2" xfId="27149"/>
    <cellStyle name="Normal 4 5 3 3 2 5" xfId="27150"/>
    <cellStyle name="Normal 4 5 3 3 2_Deal Price Analysis" xfId="27151"/>
    <cellStyle name="Normal 4 5 3 3 3" xfId="27152"/>
    <cellStyle name="Normal 4 5 3 3 3 2" xfId="27153"/>
    <cellStyle name="Normal 4 5 3 3 3 2 2" xfId="27154"/>
    <cellStyle name="Normal 4 5 3 3 3 3" xfId="27155"/>
    <cellStyle name="Normal 4 5 3 3 3_Deal Price Analysis" xfId="27156"/>
    <cellStyle name="Normal 4 5 3 3 4" xfId="27157"/>
    <cellStyle name="Normal 4 5 3 3 4 2" xfId="27158"/>
    <cellStyle name="Normal 4 5 3 3 4 2 2" xfId="27159"/>
    <cellStyle name="Normal 4 5 3 3 4 3" xfId="27160"/>
    <cellStyle name="Normal 4 5 3 3 4_Deal Price Analysis" xfId="27161"/>
    <cellStyle name="Normal 4 5 3 3 5" xfId="27162"/>
    <cellStyle name="Normal 4 5 3 3 5 2" xfId="27163"/>
    <cellStyle name="Normal 4 5 3 3 6" xfId="27164"/>
    <cellStyle name="Normal 4 5 3 3_Deal Price Analysis" xfId="27165"/>
    <cellStyle name="Normal 4 5 3 4" xfId="27166"/>
    <cellStyle name="Normal 4 5 3 4 2" xfId="27167"/>
    <cellStyle name="Normal 4 5 3 4 2 2" xfId="27168"/>
    <cellStyle name="Normal 4 5 3 4 2 2 2" xfId="27169"/>
    <cellStyle name="Normal 4 5 3 4 2 2 2 2" xfId="27170"/>
    <cellStyle name="Normal 4 5 3 4 2 2 3" xfId="27171"/>
    <cellStyle name="Normal 4 5 3 4 2 2_Deal Price Analysis" xfId="27172"/>
    <cellStyle name="Normal 4 5 3 4 2 3" xfId="27173"/>
    <cellStyle name="Normal 4 5 3 4 2 3 2" xfId="27174"/>
    <cellStyle name="Normal 4 5 3 4 2 3 2 2" xfId="27175"/>
    <cellStyle name="Normal 4 5 3 4 2 3 3" xfId="27176"/>
    <cellStyle name="Normal 4 5 3 4 2 3_Deal Price Analysis" xfId="27177"/>
    <cellStyle name="Normal 4 5 3 4 2 4" xfId="27178"/>
    <cellStyle name="Normal 4 5 3 4 2 4 2" xfId="27179"/>
    <cellStyle name="Normal 4 5 3 4 2 5" xfId="27180"/>
    <cellStyle name="Normal 4 5 3 4 2_Deal Price Analysis" xfId="27181"/>
    <cellStyle name="Normal 4 5 3 4 3" xfId="27182"/>
    <cellStyle name="Normal 4 5 3 4 3 2" xfId="27183"/>
    <cellStyle name="Normal 4 5 3 4 3 2 2" xfId="27184"/>
    <cellStyle name="Normal 4 5 3 4 3 3" xfId="27185"/>
    <cellStyle name="Normal 4 5 3 4 3_Deal Price Analysis" xfId="27186"/>
    <cellStyle name="Normal 4 5 3 4 4" xfId="27187"/>
    <cellStyle name="Normal 4 5 3 4 4 2" xfId="27188"/>
    <cellStyle name="Normal 4 5 3 4 4 2 2" xfId="27189"/>
    <cellStyle name="Normal 4 5 3 4 4 3" xfId="27190"/>
    <cellStyle name="Normal 4 5 3 4 4_Deal Price Analysis" xfId="27191"/>
    <cellStyle name="Normal 4 5 3 4 5" xfId="27192"/>
    <cellStyle name="Normal 4 5 3 4 5 2" xfId="27193"/>
    <cellStyle name="Normal 4 5 3 4 6" xfId="27194"/>
    <cellStyle name="Normal 4 5 3 4_Deal Price Analysis" xfId="27195"/>
    <cellStyle name="Normal 4 5 3 5" xfId="27196"/>
    <cellStyle name="Normal 4 5 3 5 2" xfId="27197"/>
    <cellStyle name="Normal 4 5 3 5 2 2" xfId="27198"/>
    <cellStyle name="Normal 4 5 3 5 2 2 2" xfId="27199"/>
    <cellStyle name="Normal 4 5 3 5 2 3" xfId="27200"/>
    <cellStyle name="Normal 4 5 3 5 2_Deal Price Analysis" xfId="27201"/>
    <cellStyle name="Normal 4 5 3 5 3" xfId="27202"/>
    <cellStyle name="Normal 4 5 3 5 3 2" xfId="27203"/>
    <cellStyle name="Normal 4 5 3 5 3 2 2" xfId="27204"/>
    <cellStyle name="Normal 4 5 3 5 3 3" xfId="27205"/>
    <cellStyle name="Normal 4 5 3 5 3_Deal Price Analysis" xfId="27206"/>
    <cellStyle name="Normal 4 5 3 5 4" xfId="27207"/>
    <cellStyle name="Normal 4 5 3 5 4 2" xfId="27208"/>
    <cellStyle name="Normal 4 5 3 5 5" xfId="27209"/>
    <cellStyle name="Normal 4 5 3 5_Deal Price Analysis" xfId="27210"/>
    <cellStyle name="Normal 4 5 3 6" xfId="27211"/>
    <cellStyle name="Normal 4 5 3 6 2" xfId="27212"/>
    <cellStyle name="Normal 4 5 3 6 2 2" xfId="27213"/>
    <cellStyle name="Normal 4 5 3 6 3" xfId="27214"/>
    <cellStyle name="Normal 4 5 3 6_Deal Price Analysis" xfId="27215"/>
    <cellStyle name="Normal 4 5 3 7" xfId="27216"/>
    <cellStyle name="Normal 4 5 3 7 2" xfId="27217"/>
    <cellStyle name="Normal 4 5 3 7 2 2" xfId="27218"/>
    <cellStyle name="Normal 4 5 3 7 3" xfId="27219"/>
    <cellStyle name="Normal 4 5 3 7_Deal Price Analysis" xfId="27220"/>
    <cellStyle name="Normal 4 5 3 8" xfId="27221"/>
    <cellStyle name="Normal 4 5 3 8 2" xfId="27222"/>
    <cellStyle name="Normal 4 5 3 9" xfId="27223"/>
    <cellStyle name="Normal 4 5 3_Deal Price Analysis" xfId="27224"/>
    <cellStyle name="Normal 4 5 4" xfId="27225"/>
    <cellStyle name="Normal 4 5 4 2" xfId="27226"/>
    <cellStyle name="Normal 4 5 4 2 2" xfId="27227"/>
    <cellStyle name="Normal 4 5 4 2 2 2" xfId="27228"/>
    <cellStyle name="Normal 4 5 4 2 2 2 2" xfId="27229"/>
    <cellStyle name="Normal 4 5 4 2 2 2 2 2" xfId="27230"/>
    <cellStyle name="Normal 4 5 4 2 2 2 2 2 2" xfId="27231"/>
    <cellStyle name="Normal 4 5 4 2 2 2 2 3" xfId="27232"/>
    <cellStyle name="Normal 4 5 4 2 2 2 2_Deal Price Analysis" xfId="27233"/>
    <cellStyle name="Normal 4 5 4 2 2 2 3" xfId="27234"/>
    <cellStyle name="Normal 4 5 4 2 2 2 3 2" xfId="27235"/>
    <cellStyle name="Normal 4 5 4 2 2 2 3 2 2" xfId="27236"/>
    <cellStyle name="Normal 4 5 4 2 2 2 3 3" xfId="27237"/>
    <cellStyle name="Normal 4 5 4 2 2 2 3_Deal Price Analysis" xfId="27238"/>
    <cellStyle name="Normal 4 5 4 2 2 2 4" xfId="27239"/>
    <cellStyle name="Normal 4 5 4 2 2 2 4 2" xfId="27240"/>
    <cellStyle name="Normal 4 5 4 2 2 2 5" xfId="27241"/>
    <cellStyle name="Normal 4 5 4 2 2 2_Deal Price Analysis" xfId="27242"/>
    <cellStyle name="Normal 4 5 4 2 2 3" xfId="27243"/>
    <cellStyle name="Normal 4 5 4 2 2 3 2" xfId="27244"/>
    <cellStyle name="Normal 4 5 4 2 2 3 2 2" xfId="27245"/>
    <cellStyle name="Normal 4 5 4 2 2 3 3" xfId="27246"/>
    <cellStyle name="Normal 4 5 4 2 2 3_Deal Price Analysis" xfId="27247"/>
    <cellStyle name="Normal 4 5 4 2 2 4" xfId="27248"/>
    <cellStyle name="Normal 4 5 4 2 2 4 2" xfId="27249"/>
    <cellStyle name="Normal 4 5 4 2 2 4 2 2" xfId="27250"/>
    <cellStyle name="Normal 4 5 4 2 2 4 3" xfId="27251"/>
    <cellStyle name="Normal 4 5 4 2 2 4_Deal Price Analysis" xfId="27252"/>
    <cellStyle name="Normal 4 5 4 2 2 5" xfId="27253"/>
    <cellStyle name="Normal 4 5 4 2 2 5 2" xfId="27254"/>
    <cellStyle name="Normal 4 5 4 2 2 6" xfId="27255"/>
    <cellStyle name="Normal 4 5 4 2 2_Deal Price Analysis" xfId="27256"/>
    <cellStyle name="Normal 4 5 4 2 3" xfId="27257"/>
    <cellStyle name="Normal 4 5 4 2 3 2" xfId="27258"/>
    <cellStyle name="Normal 4 5 4 2 3 2 2" xfId="27259"/>
    <cellStyle name="Normal 4 5 4 2 3 2 2 2" xfId="27260"/>
    <cellStyle name="Normal 4 5 4 2 3 2 2 2 2" xfId="27261"/>
    <cellStyle name="Normal 4 5 4 2 3 2 2 3" xfId="27262"/>
    <cellStyle name="Normal 4 5 4 2 3 2 2_Deal Price Analysis" xfId="27263"/>
    <cellStyle name="Normal 4 5 4 2 3 2 3" xfId="27264"/>
    <cellStyle name="Normal 4 5 4 2 3 2 3 2" xfId="27265"/>
    <cellStyle name="Normal 4 5 4 2 3 2 3 2 2" xfId="27266"/>
    <cellStyle name="Normal 4 5 4 2 3 2 3 3" xfId="27267"/>
    <cellStyle name="Normal 4 5 4 2 3 2 3_Deal Price Analysis" xfId="27268"/>
    <cellStyle name="Normal 4 5 4 2 3 2 4" xfId="27269"/>
    <cellStyle name="Normal 4 5 4 2 3 2 4 2" xfId="27270"/>
    <cellStyle name="Normal 4 5 4 2 3 2 5" xfId="27271"/>
    <cellStyle name="Normal 4 5 4 2 3 2_Deal Price Analysis" xfId="27272"/>
    <cellStyle name="Normal 4 5 4 2 3 3" xfId="27273"/>
    <cellStyle name="Normal 4 5 4 2 3 3 2" xfId="27274"/>
    <cellStyle name="Normal 4 5 4 2 3 3 2 2" xfId="27275"/>
    <cellStyle name="Normal 4 5 4 2 3 3 3" xfId="27276"/>
    <cellStyle name="Normal 4 5 4 2 3 3_Deal Price Analysis" xfId="27277"/>
    <cellStyle name="Normal 4 5 4 2 3 4" xfId="27278"/>
    <cellStyle name="Normal 4 5 4 2 3 4 2" xfId="27279"/>
    <cellStyle name="Normal 4 5 4 2 3 4 2 2" xfId="27280"/>
    <cellStyle name="Normal 4 5 4 2 3 4 3" xfId="27281"/>
    <cellStyle name="Normal 4 5 4 2 3 4_Deal Price Analysis" xfId="27282"/>
    <cellStyle name="Normal 4 5 4 2 3 5" xfId="27283"/>
    <cellStyle name="Normal 4 5 4 2 3 5 2" xfId="27284"/>
    <cellStyle name="Normal 4 5 4 2 3 6" xfId="27285"/>
    <cellStyle name="Normal 4 5 4 2 3_Deal Price Analysis" xfId="27286"/>
    <cellStyle name="Normal 4 5 4 2 4" xfId="27287"/>
    <cellStyle name="Normal 4 5 4 2 4 2" xfId="27288"/>
    <cellStyle name="Normal 4 5 4 2 4 2 2" xfId="27289"/>
    <cellStyle name="Normal 4 5 4 2 4 2 2 2" xfId="27290"/>
    <cellStyle name="Normal 4 5 4 2 4 2 3" xfId="27291"/>
    <cellStyle name="Normal 4 5 4 2 4 2_Deal Price Analysis" xfId="27292"/>
    <cellStyle name="Normal 4 5 4 2 4 3" xfId="27293"/>
    <cellStyle name="Normal 4 5 4 2 4 3 2" xfId="27294"/>
    <cellStyle name="Normal 4 5 4 2 4 3 2 2" xfId="27295"/>
    <cellStyle name="Normal 4 5 4 2 4 3 3" xfId="27296"/>
    <cellStyle name="Normal 4 5 4 2 4 3_Deal Price Analysis" xfId="27297"/>
    <cellStyle name="Normal 4 5 4 2 4 4" xfId="27298"/>
    <cellStyle name="Normal 4 5 4 2 4 4 2" xfId="27299"/>
    <cellStyle name="Normal 4 5 4 2 4 5" xfId="27300"/>
    <cellStyle name="Normal 4 5 4 2 4_Deal Price Analysis" xfId="27301"/>
    <cellStyle name="Normal 4 5 4 2 5" xfId="27302"/>
    <cellStyle name="Normal 4 5 4 2 5 2" xfId="27303"/>
    <cellStyle name="Normal 4 5 4 2 5 2 2" xfId="27304"/>
    <cellStyle name="Normal 4 5 4 2 5 3" xfId="27305"/>
    <cellStyle name="Normal 4 5 4 2 5_Deal Price Analysis" xfId="27306"/>
    <cellStyle name="Normal 4 5 4 2 6" xfId="27307"/>
    <cellStyle name="Normal 4 5 4 2 6 2" xfId="27308"/>
    <cellStyle name="Normal 4 5 4 2 6 2 2" xfId="27309"/>
    <cellStyle name="Normal 4 5 4 2 6 3" xfId="27310"/>
    <cellStyle name="Normal 4 5 4 2 6_Deal Price Analysis" xfId="27311"/>
    <cellStyle name="Normal 4 5 4 2 7" xfId="27312"/>
    <cellStyle name="Normal 4 5 4 2 7 2" xfId="27313"/>
    <cellStyle name="Normal 4 5 4 2 8" xfId="27314"/>
    <cellStyle name="Normal 4 5 4 2_Deal Price Analysis" xfId="27315"/>
    <cellStyle name="Normal 4 5 4 3" xfId="27316"/>
    <cellStyle name="Normal 4 5 4 3 2" xfId="27317"/>
    <cellStyle name="Normal 4 5 4 3 2 2" xfId="27318"/>
    <cellStyle name="Normal 4 5 4 3 2 2 2" xfId="27319"/>
    <cellStyle name="Normal 4 5 4 3 2 2 2 2" xfId="27320"/>
    <cellStyle name="Normal 4 5 4 3 2 2 3" xfId="27321"/>
    <cellStyle name="Normal 4 5 4 3 2 2_Deal Price Analysis" xfId="27322"/>
    <cellStyle name="Normal 4 5 4 3 2 3" xfId="27323"/>
    <cellStyle name="Normal 4 5 4 3 2 3 2" xfId="27324"/>
    <cellStyle name="Normal 4 5 4 3 2 3 2 2" xfId="27325"/>
    <cellStyle name="Normal 4 5 4 3 2 3 3" xfId="27326"/>
    <cellStyle name="Normal 4 5 4 3 2 3_Deal Price Analysis" xfId="27327"/>
    <cellStyle name="Normal 4 5 4 3 2 4" xfId="27328"/>
    <cellStyle name="Normal 4 5 4 3 2 4 2" xfId="27329"/>
    <cellStyle name="Normal 4 5 4 3 2 5" xfId="27330"/>
    <cellStyle name="Normal 4 5 4 3 2_Deal Price Analysis" xfId="27331"/>
    <cellStyle name="Normal 4 5 4 3 3" xfId="27332"/>
    <cellStyle name="Normal 4 5 4 3 3 2" xfId="27333"/>
    <cellStyle name="Normal 4 5 4 3 3 2 2" xfId="27334"/>
    <cellStyle name="Normal 4 5 4 3 3 3" xfId="27335"/>
    <cellStyle name="Normal 4 5 4 3 3_Deal Price Analysis" xfId="27336"/>
    <cellStyle name="Normal 4 5 4 3 4" xfId="27337"/>
    <cellStyle name="Normal 4 5 4 3 4 2" xfId="27338"/>
    <cellStyle name="Normal 4 5 4 3 4 2 2" xfId="27339"/>
    <cellStyle name="Normal 4 5 4 3 4 3" xfId="27340"/>
    <cellStyle name="Normal 4 5 4 3 4_Deal Price Analysis" xfId="27341"/>
    <cellStyle name="Normal 4 5 4 3 5" xfId="27342"/>
    <cellStyle name="Normal 4 5 4 3 5 2" xfId="27343"/>
    <cellStyle name="Normal 4 5 4 3 6" xfId="27344"/>
    <cellStyle name="Normal 4 5 4 3_Deal Price Analysis" xfId="27345"/>
    <cellStyle name="Normal 4 5 4 4" xfId="27346"/>
    <cellStyle name="Normal 4 5 4 4 2" xfId="27347"/>
    <cellStyle name="Normal 4 5 4 4 2 2" xfId="27348"/>
    <cellStyle name="Normal 4 5 4 4 2 2 2" xfId="27349"/>
    <cellStyle name="Normal 4 5 4 4 2 2 2 2" xfId="27350"/>
    <cellStyle name="Normal 4 5 4 4 2 2 3" xfId="27351"/>
    <cellStyle name="Normal 4 5 4 4 2 2_Deal Price Analysis" xfId="27352"/>
    <cellStyle name="Normal 4 5 4 4 2 3" xfId="27353"/>
    <cellStyle name="Normal 4 5 4 4 2 3 2" xfId="27354"/>
    <cellStyle name="Normal 4 5 4 4 2 3 2 2" xfId="27355"/>
    <cellStyle name="Normal 4 5 4 4 2 3 3" xfId="27356"/>
    <cellStyle name="Normal 4 5 4 4 2 3_Deal Price Analysis" xfId="27357"/>
    <cellStyle name="Normal 4 5 4 4 2 4" xfId="27358"/>
    <cellStyle name="Normal 4 5 4 4 2 4 2" xfId="27359"/>
    <cellStyle name="Normal 4 5 4 4 2 5" xfId="27360"/>
    <cellStyle name="Normal 4 5 4 4 2_Deal Price Analysis" xfId="27361"/>
    <cellStyle name="Normal 4 5 4 4 3" xfId="27362"/>
    <cellStyle name="Normal 4 5 4 4 3 2" xfId="27363"/>
    <cellStyle name="Normal 4 5 4 4 3 2 2" xfId="27364"/>
    <cellStyle name="Normal 4 5 4 4 3 3" xfId="27365"/>
    <cellStyle name="Normal 4 5 4 4 3_Deal Price Analysis" xfId="27366"/>
    <cellStyle name="Normal 4 5 4 4 4" xfId="27367"/>
    <cellStyle name="Normal 4 5 4 4 4 2" xfId="27368"/>
    <cellStyle name="Normal 4 5 4 4 4 2 2" xfId="27369"/>
    <cellStyle name="Normal 4 5 4 4 4 3" xfId="27370"/>
    <cellStyle name="Normal 4 5 4 4 4_Deal Price Analysis" xfId="27371"/>
    <cellStyle name="Normal 4 5 4 4 5" xfId="27372"/>
    <cellStyle name="Normal 4 5 4 4 5 2" xfId="27373"/>
    <cellStyle name="Normal 4 5 4 4 6" xfId="27374"/>
    <cellStyle name="Normal 4 5 4 4_Deal Price Analysis" xfId="27375"/>
    <cellStyle name="Normal 4 5 4 5" xfId="27376"/>
    <cellStyle name="Normal 4 5 4 5 2" xfId="27377"/>
    <cellStyle name="Normal 4 5 4 5 2 2" xfId="27378"/>
    <cellStyle name="Normal 4 5 4 5 2 2 2" xfId="27379"/>
    <cellStyle name="Normal 4 5 4 5 2 3" xfId="27380"/>
    <cellStyle name="Normal 4 5 4 5 2_Deal Price Analysis" xfId="27381"/>
    <cellStyle name="Normal 4 5 4 5 3" xfId="27382"/>
    <cellStyle name="Normal 4 5 4 5 3 2" xfId="27383"/>
    <cellStyle name="Normal 4 5 4 5 3 2 2" xfId="27384"/>
    <cellStyle name="Normal 4 5 4 5 3 3" xfId="27385"/>
    <cellStyle name="Normal 4 5 4 5 3_Deal Price Analysis" xfId="27386"/>
    <cellStyle name="Normal 4 5 4 5 4" xfId="27387"/>
    <cellStyle name="Normal 4 5 4 5 4 2" xfId="27388"/>
    <cellStyle name="Normal 4 5 4 5 5" xfId="27389"/>
    <cellStyle name="Normal 4 5 4 5_Deal Price Analysis" xfId="27390"/>
    <cellStyle name="Normal 4 5 4 6" xfId="27391"/>
    <cellStyle name="Normal 4 5 4 6 2" xfId="27392"/>
    <cellStyle name="Normal 4 5 4 6 2 2" xfId="27393"/>
    <cellStyle name="Normal 4 5 4 6 3" xfId="27394"/>
    <cellStyle name="Normal 4 5 4 6_Deal Price Analysis" xfId="27395"/>
    <cellStyle name="Normal 4 5 4 7" xfId="27396"/>
    <cellStyle name="Normal 4 5 4 7 2" xfId="27397"/>
    <cellStyle name="Normal 4 5 4 7 2 2" xfId="27398"/>
    <cellStyle name="Normal 4 5 4 7 3" xfId="27399"/>
    <cellStyle name="Normal 4 5 4 7_Deal Price Analysis" xfId="27400"/>
    <cellStyle name="Normal 4 5 4 8" xfId="27401"/>
    <cellStyle name="Normal 4 5 4 8 2" xfId="27402"/>
    <cellStyle name="Normal 4 5 4 9" xfId="27403"/>
    <cellStyle name="Normal 4 5 4_Deal Price Analysis" xfId="27404"/>
    <cellStyle name="Normal 4 5 5" xfId="27405"/>
    <cellStyle name="Normal 4 5 5 2" xfId="27406"/>
    <cellStyle name="Normal 4 5 5 2 2" xfId="27407"/>
    <cellStyle name="Normal 4 5 5 2 2 2" xfId="27408"/>
    <cellStyle name="Normal 4 5 5 2 2 2 2" xfId="27409"/>
    <cellStyle name="Normal 4 5 5 2 2 2 2 2" xfId="27410"/>
    <cellStyle name="Normal 4 5 5 2 2 2 2 2 2" xfId="27411"/>
    <cellStyle name="Normal 4 5 5 2 2 2 2 3" xfId="27412"/>
    <cellStyle name="Normal 4 5 5 2 2 2 2_Deal Price Analysis" xfId="27413"/>
    <cellStyle name="Normal 4 5 5 2 2 2 3" xfId="27414"/>
    <cellStyle name="Normal 4 5 5 2 2 2 3 2" xfId="27415"/>
    <cellStyle name="Normal 4 5 5 2 2 2 3 2 2" xfId="27416"/>
    <cellStyle name="Normal 4 5 5 2 2 2 3 3" xfId="27417"/>
    <cellStyle name="Normal 4 5 5 2 2 2 3_Deal Price Analysis" xfId="27418"/>
    <cellStyle name="Normal 4 5 5 2 2 2 4" xfId="27419"/>
    <cellStyle name="Normal 4 5 5 2 2 2 4 2" xfId="27420"/>
    <cellStyle name="Normal 4 5 5 2 2 2 5" xfId="27421"/>
    <cellStyle name="Normal 4 5 5 2 2 2_Deal Price Analysis" xfId="27422"/>
    <cellStyle name="Normal 4 5 5 2 2 3" xfId="27423"/>
    <cellStyle name="Normal 4 5 5 2 2 3 2" xfId="27424"/>
    <cellStyle name="Normal 4 5 5 2 2 3 2 2" xfId="27425"/>
    <cellStyle name="Normal 4 5 5 2 2 3 3" xfId="27426"/>
    <cellStyle name="Normal 4 5 5 2 2 3_Deal Price Analysis" xfId="27427"/>
    <cellStyle name="Normal 4 5 5 2 2 4" xfId="27428"/>
    <cellStyle name="Normal 4 5 5 2 2 4 2" xfId="27429"/>
    <cellStyle name="Normal 4 5 5 2 2 4 2 2" xfId="27430"/>
    <cellStyle name="Normal 4 5 5 2 2 4 3" xfId="27431"/>
    <cellStyle name="Normal 4 5 5 2 2 4_Deal Price Analysis" xfId="27432"/>
    <cellStyle name="Normal 4 5 5 2 2 5" xfId="27433"/>
    <cellStyle name="Normal 4 5 5 2 2 5 2" xfId="27434"/>
    <cellStyle name="Normal 4 5 5 2 2 6" xfId="27435"/>
    <cellStyle name="Normal 4 5 5 2 2_Deal Price Analysis" xfId="27436"/>
    <cellStyle name="Normal 4 5 5 2 3" xfId="27437"/>
    <cellStyle name="Normal 4 5 5 2 3 2" xfId="27438"/>
    <cellStyle name="Normal 4 5 5 2 3 2 2" xfId="27439"/>
    <cellStyle name="Normal 4 5 5 2 3 2 2 2" xfId="27440"/>
    <cellStyle name="Normal 4 5 5 2 3 2 2 2 2" xfId="27441"/>
    <cellStyle name="Normal 4 5 5 2 3 2 2 3" xfId="27442"/>
    <cellStyle name="Normal 4 5 5 2 3 2 2_Deal Price Analysis" xfId="27443"/>
    <cellStyle name="Normal 4 5 5 2 3 2 3" xfId="27444"/>
    <cellStyle name="Normal 4 5 5 2 3 2 3 2" xfId="27445"/>
    <cellStyle name="Normal 4 5 5 2 3 2 3 2 2" xfId="27446"/>
    <cellStyle name="Normal 4 5 5 2 3 2 3 3" xfId="27447"/>
    <cellStyle name="Normal 4 5 5 2 3 2 3_Deal Price Analysis" xfId="27448"/>
    <cellStyle name="Normal 4 5 5 2 3 2 4" xfId="27449"/>
    <cellStyle name="Normal 4 5 5 2 3 2 4 2" xfId="27450"/>
    <cellStyle name="Normal 4 5 5 2 3 2 5" xfId="27451"/>
    <cellStyle name="Normal 4 5 5 2 3 2_Deal Price Analysis" xfId="27452"/>
    <cellStyle name="Normal 4 5 5 2 3 3" xfId="27453"/>
    <cellStyle name="Normal 4 5 5 2 3 3 2" xfId="27454"/>
    <cellStyle name="Normal 4 5 5 2 3 3 2 2" xfId="27455"/>
    <cellStyle name="Normal 4 5 5 2 3 3 3" xfId="27456"/>
    <cellStyle name="Normal 4 5 5 2 3 3_Deal Price Analysis" xfId="27457"/>
    <cellStyle name="Normal 4 5 5 2 3 4" xfId="27458"/>
    <cellStyle name="Normal 4 5 5 2 3 4 2" xfId="27459"/>
    <cellStyle name="Normal 4 5 5 2 3 4 2 2" xfId="27460"/>
    <cellStyle name="Normal 4 5 5 2 3 4 3" xfId="27461"/>
    <cellStyle name="Normal 4 5 5 2 3 4_Deal Price Analysis" xfId="27462"/>
    <cellStyle name="Normal 4 5 5 2 3 5" xfId="27463"/>
    <cellStyle name="Normal 4 5 5 2 3 5 2" xfId="27464"/>
    <cellStyle name="Normal 4 5 5 2 3 6" xfId="27465"/>
    <cellStyle name="Normal 4 5 5 2 3_Deal Price Analysis" xfId="27466"/>
    <cellStyle name="Normal 4 5 5 2 4" xfId="27467"/>
    <cellStyle name="Normal 4 5 5 2 4 2" xfId="27468"/>
    <cellStyle name="Normal 4 5 5 2 4 2 2" xfId="27469"/>
    <cellStyle name="Normal 4 5 5 2 4 2 2 2" xfId="27470"/>
    <cellStyle name="Normal 4 5 5 2 4 2 3" xfId="27471"/>
    <cellStyle name="Normal 4 5 5 2 4 2_Deal Price Analysis" xfId="27472"/>
    <cellStyle name="Normal 4 5 5 2 4 3" xfId="27473"/>
    <cellStyle name="Normal 4 5 5 2 4 3 2" xfId="27474"/>
    <cellStyle name="Normal 4 5 5 2 4 3 2 2" xfId="27475"/>
    <cellStyle name="Normal 4 5 5 2 4 3 3" xfId="27476"/>
    <cellStyle name="Normal 4 5 5 2 4 3_Deal Price Analysis" xfId="27477"/>
    <cellStyle name="Normal 4 5 5 2 4 4" xfId="27478"/>
    <cellStyle name="Normal 4 5 5 2 4 4 2" xfId="27479"/>
    <cellStyle name="Normal 4 5 5 2 4 5" xfId="27480"/>
    <cellStyle name="Normal 4 5 5 2 4_Deal Price Analysis" xfId="27481"/>
    <cellStyle name="Normal 4 5 5 2 5" xfId="27482"/>
    <cellStyle name="Normal 4 5 5 2 5 2" xfId="27483"/>
    <cellStyle name="Normal 4 5 5 2 5 2 2" xfId="27484"/>
    <cellStyle name="Normal 4 5 5 2 5 3" xfId="27485"/>
    <cellStyle name="Normal 4 5 5 2 5_Deal Price Analysis" xfId="27486"/>
    <cellStyle name="Normal 4 5 5 2 6" xfId="27487"/>
    <cellStyle name="Normal 4 5 5 2 6 2" xfId="27488"/>
    <cellStyle name="Normal 4 5 5 2 6 2 2" xfId="27489"/>
    <cellStyle name="Normal 4 5 5 2 6 3" xfId="27490"/>
    <cellStyle name="Normal 4 5 5 2 6_Deal Price Analysis" xfId="27491"/>
    <cellStyle name="Normal 4 5 5 2 7" xfId="27492"/>
    <cellStyle name="Normal 4 5 5 2 7 2" xfId="27493"/>
    <cellStyle name="Normal 4 5 5 2 8" xfId="27494"/>
    <cellStyle name="Normal 4 5 5 2_Deal Price Analysis" xfId="27495"/>
    <cellStyle name="Normal 4 5 5 3" xfId="27496"/>
    <cellStyle name="Normal 4 5 5 3 2" xfId="27497"/>
    <cellStyle name="Normal 4 5 5 3 2 2" xfId="27498"/>
    <cellStyle name="Normal 4 5 5 3 2 2 2" xfId="27499"/>
    <cellStyle name="Normal 4 5 5 3 2 2 2 2" xfId="27500"/>
    <cellStyle name="Normal 4 5 5 3 2 2 3" xfId="27501"/>
    <cellStyle name="Normal 4 5 5 3 2 2_Deal Price Analysis" xfId="27502"/>
    <cellStyle name="Normal 4 5 5 3 2 3" xfId="27503"/>
    <cellStyle name="Normal 4 5 5 3 2 3 2" xfId="27504"/>
    <cellStyle name="Normal 4 5 5 3 2 3 2 2" xfId="27505"/>
    <cellStyle name="Normal 4 5 5 3 2 3 3" xfId="27506"/>
    <cellStyle name="Normal 4 5 5 3 2 3_Deal Price Analysis" xfId="27507"/>
    <cellStyle name="Normal 4 5 5 3 2 4" xfId="27508"/>
    <cellStyle name="Normal 4 5 5 3 2 4 2" xfId="27509"/>
    <cellStyle name="Normal 4 5 5 3 2 5" xfId="27510"/>
    <cellStyle name="Normal 4 5 5 3 2_Deal Price Analysis" xfId="27511"/>
    <cellStyle name="Normal 4 5 5 3 3" xfId="27512"/>
    <cellStyle name="Normal 4 5 5 3 3 2" xfId="27513"/>
    <cellStyle name="Normal 4 5 5 3 3 2 2" xfId="27514"/>
    <cellStyle name="Normal 4 5 5 3 3 3" xfId="27515"/>
    <cellStyle name="Normal 4 5 5 3 3_Deal Price Analysis" xfId="27516"/>
    <cellStyle name="Normal 4 5 5 3 4" xfId="27517"/>
    <cellStyle name="Normal 4 5 5 3 4 2" xfId="27518"/>
    <cellStyle name="Normal 4 5 5 3 4 2 2" xfId="27519"/>
    <cellStyle name="Normal 4 5 5 3 4 3" xfId="27520"/>
    <cellStyle name="Normal 4 5 5 3 4_Deal Price Analysis" xfId="27521"/>
    <cellStyle name="Normal 4 5 5 3 5" xfId="27522"/>
    <cellStyle name="Normal 4 5 5 3 5 2" xfId="27523"/>
    <cellStyle name="Normal 4 5 5 3 6" xfId="27524"/>
    <cellStyle name="Normal 4 5 5 3_Deal Price Analysis" xfId="27525"/>
    <cellStyle name="Normal 4 5 5 4" xfId="27526"/>
    <cellStyle name="Normal 4 5 5 4 2" xfId="27527"/>
    <cellStyle name="Normal 4 5 5 4 2 2" xfId="27528"/>
    <cellStyle name="Normal 4 5 5 4 2 2 2" xfId="27529"/>
    <cellStyle name="Normal 4 5 5 4 2 2 2 2" xfId="27530"/>
    <cellStyle name="Normal 4 5 5 4 2 2 3" xfId="27531"/>
    <cellStyle name="Normal 4 5 5 4 2 2_Deal Price Analysis" xfId="27532"/>
    <cellStyle name="Normal 4 5 5 4 2 3" xfId="27533"/>
    <cellStyle name="Normal 4 5 5 4 2 3 2" xfId="27534"/>
    <cellStyle name="Normal 4 5 5 4 2 3 2 2" xfId="27535"/>
    <cellStyle name="Normal 4 5 5 4 2 3 3" xfId="27536"/>
    <cellStyle name="Normal 4 5 5 4 2 3_Deal Price Analysis" xfId="27537"/>
    <cellStyle name="Normal 4 5 5 4 2 4" xfId="27538"/>
    <cellStyle name="Normal 4 5 5 4 2 4 2" xfId="27539"/>
    <cellStyle name="Normal 4 5 5 4 2 5" xfId="27540"/>
    <cellStyle name="Normal 4 5 5 4 2_Deal Price Analysis" xfId="27541"/>
    <cellStyle name="Normal 4 5 5 4 3" xfId="27542"/>
    <cellStyle name="Normal 4 5 5 4 3 2" xfId="27543"/>
    <cellStyle name="Normal 4 5 5 4 3 2 2" xfId="27544"/>
    <cellStyle name="Normal 4 5 5 4 3 3" xfId="27545"/>
    <cellStyle name="Normal 4 5 5 4 3_Deal Price Analysis" xfId="27546"/>
    <cellStyle name="Normal 4 5 5 4 4" xfId="27547"/>
    <cellStyle name="Normal 4 5 5 4 4 2" xfId="27548"/>
    <cellStyle name="Normal 4 5 5 4 4 2 2" xfId="27549"/>
    <cellStyle name="Normal 4 5 5 4 4 3" xfId="27550"/>
    <cellStyle name="Normal 4 5 5 4 4_Deal Price Analysis" xfId="27551"/>
    <cellStyle name="Normal 4 5 5 4 5" xfId="27552"/>
    <cellStyle name="Normal 4 5 5 4 5 2" xfId="27553"/>
    <cellStyle name="Normal 4 5 5 4 6" xfId="27554"/>
    <cellStyle name="Normal 4 5 5 4_Deal Price Analysis" xfId="27555"/>
    <cellStyle name="Normal 4 5 5 5" xfId="27556"/>
    <cellStyle name="Normal 4 5 5 5 2" xfId="27557"/>
    <cellStyle name="Normal 4 5 5 5 2 2" xfId="27558"/>
    <cellStyle name="Normal 4 5 5 5 2 2 2" xfId="27559"/>
    <cellStyle name="Normal 4 5 5 5 2 3" xfId="27560"/>
    <cellStyle name="Normal 4 5 5 5 2_Deal Price Analysis" xfId="27561"/>
    <cellStyle name="Normal 4 5 5 5 3" xfId="27562"/>
    <cellStyle name="Normal 4 5 5 5 3 2" xfId="27563"/>
    <cellStyle name="Normal 4 5 5 5 3 2 2" xfId="27564"/>
    <cellStyle name="Normal 4 5 5 5 3 3" xfId="27565"/>
    <cellStyle name="Normal 4 5 5 5 3_Deal Price Analysis" xfId="27566"/>
    <cellStyle name="Normal 4 5 5 5 4" xfId="27567"/>
    <cellStyle name="Normal 4 5 5 5 4 2" xfId="27568"/>
    <cellStyle name="Normal 4 5 5 5 5" xfId="27569"/>
    <cellStyle name="Normal 4 5 5 5_Deal Price Analysis" xfId="27570"/>
    <cellStyle name="Normal 4 5 5 6" xfId="27571"/>
    <cellStyle name="Normal 4 5 5 6 2" xfId="27572"/>
    <cellStyle name="Normal 4 5 5 6 2 2" xfId="27573"/>
    <cellStyle name="Normal 4 5 5 6 3" xfId="27574"/>
    <cellStyle name="Normal 4 5 5 6_Deal Price Analysis" xfId="27575"/>
    <cellStyle name="Normal 4 5 5 7" xfId="27576"/>
    <cellStyle name="Normal 4 5 5 7 2" xfId="27577"/>
    <cellStyle name="Normal 4 5 5 7 2 2" xfId="27578"/>
    <cellStyle name="Normal 4 5 5 7 3" xfId="27579"/>
    <cellStyle name="Normal 4 5 5 7_Deal Price Analysis" xfId="27580"/>
    <cellStyle name="Normal 4 5 5 8" xfId="27581"/>
    <cellStyle name="Normal 4 5 5 8 2" xfId="27582"/>
    <cellStyle name="Normal 4 5 5 9" xfId="27583"/>
    <cellStyle name="Normal 4 5 5_Deal Price Analysis" xfId="27584"/>
    <cellStyle name="Normal 4 5 6" xfId="27585"/>
    <cellStyle name="Normal 4 5 6 2" xfId="27586"/>
    <cellStyle name="Normal 4 5 6 2 2" xfId="27587"/>
    <cellStyle name="Normal 4 5 6 2 2 2" xfId="27588"/>
    <cellStyle name="Normal 4 5 6 2 2 2 2" xfId="27589"/>
    <cellStyle name="Normal 4 5 6 2 2 2 2 2" xfId="27590"/>
    <cellStyle name="Normal 4 5 6 2 2 2 2 2 2" xfId="27591"/>
    <cellStyle name="Normal 4 5 6 2 2 2 2 3" xfId="27592"/>
    <cellStyle name="Normal 4 5 6 2 2 2 2_Deal Price Analysis" xfId="27593"/>
    <cellStyle name="Normal 4 5 6 2 2 2 3" xfId="27594"/>
    <cellStyle name="Normal 4 5 6 2 2 2 3 2" xfId="27595"/>
    <cellStyle name="Normal 4 5 6 2 2 2 3 2 2" xfId="27596"/>
    <cellStyle name="Normal 4 5 6 2 2 2 3 3" xfId="27597"/>
    <cellStyle name="Normal 4 5 6 2 2 2 3_Deal Price Analysis" xfId="27598"/>
    <cellStyle name="Normal 4 5 6 2 2 2 4" xfId="27599"/>
    <cellStyle name="Normal 4 5 6 2 2 2 4 2" xfId="27600"/>
    <cellStyle name="Normal 4 5 6 2 2 2 5" xfId="27601"/>
    <cellStyle name="Normal 4 5 6 2 2 2_Deal Price Analysis" xfId="27602"/>
    <cellStyle name="Normal 4 5 6 2 2 3" xfId="27603"/>
    <cellStyle name="Normal 4 5 6 2 2 3 2" xfId="27604"/>
    <cellStyle name="Normal 4 5 6 2 2 3 2 2" xfId="27605"/>
    <cellStyle name="Normal 4 5 6 2 2 3 3" xfId="27606"/>
    <cellStyle name="Normal 4 5 6 2 2 3_Deal Price Analysis" xfId="27607"/>
    <cellStyle name="Normal 4 5 6 2 2 4" xfId="27608"/>
    <cellStyle name="Normal 4 5 6 2 2 4 2" xfId="27609"/>
    <cellStyle name="Normal 4 5 6 2 2 4 2 2" xfId="27610"/>
    <cellStyle name="Normal 4 5 6 2 2 4 3" xfId="27611"/>
    <cellStyle name="Normal 4 5 6 2 2 4_Deal Price Analysis" xfId="27612"/>
    <cellStyle name="Normal 4 5 6 2 2 5" xfId="27613"/>
    <cellStyle name="Normal 4 5 6 2 2 5 2" xfId="27614"/>
    <cellStyle name="Normal 4 5 6 2 2 6" xfId="27615"/>
    <cellStyle name="Normal 4 5 6 2 2_Deal Price Analysis" xfId="27616"/>
    <cellStyle name="Normal 4 5 6 2 3" xfId="27617"/>
    <cellStyle name="Normal 4 5 6 2 3 2" xfId="27618"/>
    <cellStyle name="Normal 4 5 6 2 3 2 2" xfId="27619"/>
    <cellStyle name="Normal 4 5 6 2 3 2 2 2" xfId="27620"/>
    <cellStyle name="Normal 4 5 6 2 3 2 2 2 2" xfId="27621"/>
    <cellStyle name="Normal 4 5 6 2 3 2 2 3" xfId="27622"/>
    <cellStyle name="Normal 4 5 6 2 3 2 2_Deal Price Analysis" xfId="27623"/>
    <cellStyle name="Normal 4 5 6 2 3 2 3" xfId="27624"/>
    <cellStyle name="Normal 4 5 6 2 3 2 3 2" xfId="27625"/>
    <cellStyle name="Normal 4 5 6 2 3 2 3 2 2" xfId="27626"/>
    <cellStyle name="Normal 4 5 6 2 3 2 3 3" xfId="27627"/>
    <cellStyle name="Normal 4 5 6 2 3 2 3_Deal Price Analysis" xfId="27628"/>
    <cellStyle name="Normal 4 5 6 2 3 2 4" xfId="27629"/>
    <cellStyle name="Normal 4 5 6 2 3 2 4 2" xfId="27630"/>
    <cellStyle name="Normal 4 5 6 2 3 2 5" xfId="27631"/>
    <cellStyle name="Normal 4 5 6 2 3 2_Deal Price Analysis" xfId="27632"/>
    <cellStyle name="Normal 4 5 6 2 3 3" xfId="27633"/>
    <cellStyle name="Normal 4 5 6 2 3 3 2" xfId="27634"/>
    <cellStyle name="Normal 4 5 6 2 3 3 2 2" xfId="27635"/>
    <cellStyle name="Normal 4 5 6 2 3 3 3" xfId="27636"/>
    <cellStyle name="Normal 4 5 6 2 3 3_Deal Price Analysis" xfId="27637"/>
    <cellStyle name="Normal 4 5 6 2 3 4" xfId="27638"/>
    <cellStyle name="Normal 4 5 6 2 3 4 2" xfId="27639"/>
    <cellStyle name="Normal 4 5 6 2 3 4 2 2" xfId="27640"/>
    <cellStyle name="Normal 4 5 6 2 3 4 3" xfId="27641"/>
    <cellStyle name="Normal 4 5 6 2 3 4_Deal Price Analysis" xfId="27642"/>
    <cellStyle name="Normal 4 5 6 2 3 5" xfId="27643"/>
    <cellStyle name="Normal 4 5 6 2 3 5 2" xfId="27644"/>
    <cellStyle name="Normal 4 5 6 2 3 6" xfId="27645"/>
    <cellStyle name="Normal 4 5 6 2 3_Deal Price Analysis" xfId="27646"/>
    <cellStyle name="Normal 4 5 6 2 4" xfId="27647"/>
    <cellStyle name="Normal 4 5 6 2 4 2" xfId="27648"/>
    <cellStyle name="Normal 4 5 6 2 4 2 2" xfId="27649"/>
    <cellStyle name="Normal 4 5 6 2 4 2 2 2" xfId="27650"/>
    <cellStyle name="Normal 4 5 6 2 4 2 3" xfId="27651"/>
    <cellStyle name="Normal 4 5 6 2 4 2_Deal Price Analysis" xfId="27652"/>
    <cellStyle name="Normal 4 5 6 2 4 3" xfId="27653"/>
    <cellStyle name="Normal 4 5 6 2 4 3 2" xfId="27654"/>
    <cellStyle name="Normal 4 5 6 2 4 3 2 2" xfId="27655"/>
    <cellStyle name="Normal 4 5 6 2 4 3 3" xfId="27656"/>
    <cellStyle name="Normal 4 5 6 2 4 3_Deal Price Analysis" xfId="27657"/>
    <cellStyle name="Normal 4 5 6 2 4 4" xfId="27658"/>
    <cellStyle name="Normal 4 5 6 2 4 4 2" xfId="27659"/>
    <cellStyle name="Normal 4 5 6 2 4 5" xfId="27660"/>
    <cellStyle name="Normal 4 5 6 2 4_Deal Price Analysis" xfId="27661"/>
    <cellStyle name="Normal 4 5 6 2 5" xfId="27662"/>
    <cellStyle name="Normal 4 5 6 2 5 2" xfId="27663"/>
    <cellStyle name="Normal 4 5 6 2 5 2 2" xfId="27664"/>
    <cellStyle name="Normal 4 5 6 2 5 3" xfId="27665"/>
    <cellStyle name="Normal 4 5 6 2 5_Deal Price Analysis" xfId="27666"/>
    <cellStyle name="Normal 4 5 6 2 6" xfId="27667"/>
    <cellStyle name="Normal 4 5 6 2 6 2" xfId="27668"/>
    <cellStyle name="Normal 4 5 6 2 6 2 2" xfId="27669"/>
    <cellStyle name="Normal 4 5 6 2 6 3" xfId="27670"/>
    <cellStyle name="Normal 4 5 6 2 6_Deal Price Analysis" xfId="27671"/>
    <cellStyle name="Normal 4 5 6 2 7" xfId="27672"/>
    <cellStyle name="Normal 4 5 6 2 7 2" xfId="27673"/>
    <cellStyle name="Normal 4 5 6 2 8" xfId="27674"/>
    <cellStyle name="Normal 4 5 6 2_Deal Price Analysis" xfId="27675"/>
    <cellStyle name="Normal 4 5 6 3" xfId="27676"/>
    <cellStyle name="Normal 4 5 6 3 2" xfId="27677"/>
    <cellStyle name="Normal 4 5 6 3 2 2" xfId="27678"/>
    <cellStyle name="Normal 4 5 6 3 2 2 2" xfId="27679"/>
    <cellStyle name="Normal 4 5 6 3 2 2 2 2" xfId="27680"/>
    <cellStyle name="Normal 4 5 6 3 2 2 3" xfId="27681"/>
    <cellStyle name="Normal 4 5 6 3 2 2_Deal Price Analysis" xfId="27682"/>
    <cellStyle name="Normal 4 5 6 3 2 3" xfId="27683"/>
    <cellStyle name="Normal 4 5 6 3 2 3 2" xfId="27684"/>
    <cellStyle name="Normal 4 5 6 3 2 3 2 2" xfId="27685"/>
    <cellStyle name="Normal 4 5 6 3 2 3 3" xfId="27686"/>
    <cellStyle name="Normal 4 5 6 3 2 3_Deal Price Analysis" xfId="27687"/>
    <cellStyle name="Normal 4 5 6 3 2 4" xfId="27688"/>
    <cellStyle name="Normal 4 5 6 3 2 4 2" xfId="27689"/>
    <cellStyle name="Normal 4 5 6 3 2 5" xfId="27690"/>
    <cellStyle name="Normal 4 5 6 3 2_Deal Price Analysis" xfId="27691"/>
    <cellStyle name="Normal 4 5 6 3 3" xfId="27692"/>
    <cellStyle name="Normal 4 5 6 3 3 2" xfId="27693"/>
    <cellStyle name="Normal 4 5 6 3 3 2 2" xfId="27694"/>
    <cellStyle name="Normal 4 5 6 3 3 3" xfId="27695"/>
    <cellStyle name="Normal 4 5 6 3 3_Deal Price Analysis" xfId="27696"/>
    <cellStyle name="Normal 4 5 6 3 4" xfId="27697"/>
    <cellStyle name="Normal 4 5 6 3 4 2" xfId="27698"/>
    <cellStyle name="Normal 4 5 6 3 4 2 2" xfId="27699"/>
    <cellStyle name="Normal 4 5 6 3 4 3" xfId="27700"/>
    <cellStyle name="Normal 4 5 6 3 4_Deal Price Analysis" xfId="27701"/>
    <cellStyle name="Normal 4 5 6 3 5" xfId="27702"/>
    <cellStyle name="Normal 4 5 6 3 5 2" xfId="27703"/>
    <cellStyle name="Normal 4 5 6 3 6" xfId="27704"/>
    <cellStyle name="Normal 4 5 6 3_Deal Price Analysis" xfId="27705"/>
    <cellStyle name="Normal 4 5 6 4" xfId="27706"/>
    <cellStyle name="Normal 4 5 6 4 2" xfId="27707"/>
    <cellStyle name="Normal 4 5 6 4 2 2" xfId="27708"/>
    <cellStyle name="Normal 4 5 6 4 2 2 2" xfId="27709"/>
    <cellStyle name="Normal 4 5 6 4 2 2 2 2" xfId="27710"/>
    <cellStyle name="Normal 4 5 6 4 2 2 3" xfId="27711"/>
    <cellStyle name="Normal 4 5 6 4 2 2_Deal Price Analysis" xfId="27712"/>
    <cellStyle name="Normal 4 5 6 4 2 3" xfId="27713"/>
    <cellStyle name="Normal 4 5 6 4 2 3 2" xfId="27714"/>
    <cellStyle name="Normal 4 5 6 4 2 3 2 2" xfId="27715"/>
    <cellStyle name="Normal 4 5 6 4 2 3 3" xfId="27716"/>
    <cellStyle name="Normal 4 5 6 4 2 3_Deal Price Analysis" xfId="27717"/>
    <cellStyle name="Normal 4 5 6 4 2 4" xfId="27718"/>
    <cellStyle name="Normal 4 5 6 4 2 4 2" xfId="27719"/>
    <cellStyle name="Normal 4 5 6 4 2 5" xfId="27720"/>
    <cellStyle name="Normal 4 5 6 4 2_Deal Price Analysis" xfId="27721"/>
    <cellStyle name="Normal 4 5 6 4 3" xfId="27722"/>
    <cellStyle name="Normal 4 5 6 4 3 2" xfId="27723"/>
    <cellStyle name="Normal 4 5 6 4 3 2 2" xfId="27724"/>
    <cellStyle name="Normal 4 5 6 4 3 3" xfId="27725"/>
    <cellStyle name="Normal 4 5 6 4 3_Deal Price Analysis" xfId="27726"/>
    <cellStyle name="Normal 4 5 6 4 4" xfId="27727"/>
    <cellStyle name="Normal 4 5 6 4 4 2" xfId="27728"/>
    <cellStyle name="Normal 4 5 6 4 4 2 2" xfId="27729"/>
    <cellStyle name="Normal 4 5 6 4 4 3" xfId="27730"/>
    <cellStyle name="Normal 4 5 6 4 4_Deal Price Analysis" xfId="27731"/>
    <cellStyle name="Normal 4 5 6 4 5" xfId="27732"/>
    <cellStyle name="Normal 4 5 6 4 5 2" xfId="27733"/>
    <cellStyle name="Normal 4 5 6 4 6" xfId="27734"/>
    <cellStyle name="Normal 4 5 6 4_Deal Price Analysis" xfId="27735"/>
    <cellStyle name="Normal 4 5 6 5" xfId="27736"/>
    <cellStyle name="Normal 4 5 6 5 2" xfId="27737"/>
    <cellStyle name="Normal 4 5 6 5 2 2" xfId="27738"/>
    <cellStyle name="Normal 4 5 6 5 2 2 2" xfId="27739"/>
    <cellStyle name="Normal 4 5 6 5 2 3" xfId="27740"/>
    <cellStyle name="Normal 4 5 6 5 2_Deal Price Analysis" xfId="27741"/>
    <cellStyle name="Normal 4 5 6 5 3" xfId="27742"/>
    <cellStyle name="Normal 4 5 6 5 3 2" xfId="27743"/>
    <cellStyle name="Normal 4 5 6 5 3 2 2" xfId="27744"/>
    <cellStyle name="Normal 4 5 6 5 3 3" xfId="27745"/>
    <cellStyle name="Normal 4 5 6 5 3_Deal Price Analysis" xfId="27746"/>
    <cellStyle name="Normal 4 5 6 5 4" xfId="27747"/>
    <cellStyle name="Normal 4 5 6 5 4 2" xfId="27748"/>
    <cellStyle name="Normal 4 5 6 5 5" xfId="27749"/>
    <cellStyle name="Normal 4 5 6 5_Deal Price Analysis" xfId="27750"/>
    <cellStyle name="Normal 4 5 6 6" xfId="27751"/>
    <cellStyle name="Normal 4 5 6 6 2" xfId="27752"/>
    <cellStyle name="Normal 4 5 6 6 2 2" xfId="27753"/>
    <cellStyle name="Normal 4 5 6 6 3" xfId="27754"/>
    <cellStyle name="Normal 4 5 6 6_Deal Price Analysis" xfId="27755"/>
    <cellStyle name="Normal 4 5 6 7" xfId="27756"/>
    <cellStyle name="Normal 4 5 6 7 2" xfId="27757"/>
    <cellStyle name="Normal 4 5 6 7 2 2" xfId="27758"/>
    <cellStyle name="Normal 4 5 6 7 3" xfId="27759"/>
    <cellStyle name="Normal 4 5 6 7_Deal Price Analysis" xfId="27760"/>
    <cellStyle name="Normal 4 5 6 8" xfId="27761"/>
    <cellStyle name="Normal 4 5 6 8 2" xfId="27762"/>
    <cellStyle name="Normal 4 5 6 9" xfId="27763"/>
    <cellStyle name="Normal 4 5 6_Deal Price Analysis" xfId="27764"/>
    <cellStyle name="Normal 4 5 7" xfId="27765"/>
    <cellStyle name="Normal 4 5 7 2" xfId="27766"/>
    <cellStyle name="Normal 4 5 7 2 2" xfId="27767"/>
    <cellStyle name="Normal 4 5 7 2 2 2" xfId="27768"/>
    <cellStyle name="Normal 4 5 7 2 2 2 2" xfId="27769"/>
    <cellStyle name="Normal 4 5 7 2 2 2 2 2" xfId="27770"/>
    <cellStyle name="Normal 4 5 7 2 2 2 3" xfId="27771"/>
    <cellStyle name="Normal 4 5 7 2 2 2_Deal Price Analysis" xfId="27772"/>
    <cellStyle name="Normal 4 5 7 2 2 3" xfId="27773"/>
    <cellStyle name="Normal 4 5 7 2 2 3 2" xfId="27774"/>
    <cellStyle name="Normal 4 5 7 2 2 3 2 2" xfId="27775"/>
    <cellStyle name="Normal 4 5 7 2 2 3 3" xfId="27776"/>
    <cellStyle name="Normal 4 5 7 2 2 3_Deal Price Analysis" xfId="27777"/>
    <cellStyle name="Normal 4 5 7 2 2 4" xfId="27778"/>
    <cellStyle name="Normal 4 5 7 2 2 4 2" xfId="27779"/>
    <cellStyle name="Normal 4 5 7 2 2 5" xfId="27780"/>
    <cellStyle name="Normal 4 5 7 2 2_Deal Price Analysis" xfId="27781"/>
    <cellStyle name="Normal 4 5 7 2 3" xfId="27782"/>
    <cellStyle name="Normal 4 5 7 2 3 2" xfId="27783"/>
    <cellStyle name="Normal 4 5 7 2 3 2 2" xfId="27784"/>
    <cellStyle name="Normal 4 5 7 2 3 3" xfId="27785"/>
    <cellStyle name="Normal 4 5 7 2 3_Deal Price Analysis" xfId="27786"/>
    <cellStyle name="Normal 4 5 7 2 4" xfId="27787"/>
    <cellStyle name="Normal 4 5 7 2 4 2" xfId="27788"/>
    <cellStyle name="Normal 4 5 7 2 4 2 2" xfId="27789"/>
    <cellStyle name="Normal 4 5 7 2 4 3" xfId="27790"/>
    <cellStyle name="Normal 4 5 7 2 4_Deal Price Analysis" xfId="27791"/>
    <cellStyle name="Normal 4 5 7 2 5" xfId="27792"/>
    <cellStyle name="Normal 4 5 7 2 5 2" xfId="27793"/>
    <cellStyle name="Normal 4 5 7 2 6" xfId="27794"/>
    <cellStyle name="Normal 4 5 7 2_Deal Price Analysis" xfId="27795"/>
    <cellStyle name="Normal 4 5 7 3" xfId="27796"/>
    <cellStyle name="Normal 4 5 7 3 2" xfId="27797"/>
    <cellStyle name="Normal 4 5 7 3 2 2" xfId="27798"/>
    <cellStyle name="Normal 4 5 7 3 2 2 2" xfId="27799"/>
    <cellStyle name="Normal 4 5 7 3 2 2 2 2" xfId="27800"/>
    <cellStyle name="Normal 4 5 7 3 2 2 3" xfId="27801"/>
    <cellStyle name="Normal 4 5 7 3 2 2_Deal Price Analysis" xfId="27802"/>
    <cellStyle name="Normal 4 5 7 3 2 3" xfId="27803"/>
    <cellStyle name="Normal 4 5 7 3 2 3 2" xfId="27804"/>
    <cellStyle name="Normal 4 5 7 3 2 3 2 2" xfId="27805"/>
    <cellStyle name="Normal 4 5 7 3 2 3 3" xfId="27806"/>
    <cellStyle name="Normal 4 5 7 3 2 3_Deal Price Analysis" xfId="27807"/>
    <cellStyle name="Normal 4 5 7 3 2 4" xfId="27808"/>
    <cellStyle name="Normal 4 5 7 3 2 4 2" xfId="27809"/>
    <cellStyle name="Normal 4 5 7 3 2 5" xfId="27810"/>
    <cellStyle name="Normal 4 5 7 3 2_Deal Price Analysis" xfId="27811"/>
    <cellStyle name="Normal 4 5 7 3 3" xfId="27812"/>
    <cellStyle name="Normal 4 5 7 3 3 2" xfId="27813"/>
    <cellStyle name="Normal 4 5 7 3 3 2 2" xfId="27814"/>
    <cellStyle name="Normal 4 5 7 3 3 3" xfId="27815"/>
    <cellStyle name="Normal 4 5 7 3 3_Deal Price Analysis" xfId="27816"/>
    <cellStyle name="Normal 4 5 7 3 4" xfId="27817"/>
    <cellStyle name="Normal 4 5 7 3 4 2" xfId="27818"/>
    <cellStyle name="Normal 4 5 7 3 4 2 2" xfId="27819"/>
    <cellStyle name="Normal 4 5 7 3 4 3" xfId="27820"/>
    <cellStyle name="Normal 4 5 7 3 4_Deal Price Analysis" xfId="27821"/>
    <cellStyle name="Normal 4 5 7 3 5" xfId="27822"/>
    <cellStyle name="Normal 4 5 7 3 5 2" xfId="27823"/>
    <cellStyle name="Normal 4 5 7 3 6" xfId="27824"/>
    <cellStyle name="Normal 4 5 7 3_Deal Price Analysis" xfId="27825"/>
    <cellStyle name="Normal 4 5 7 4" xfId="27826"/>
    <cellStyle name="Normal 4 5 7 4 2" xfId="27827"/>
    <cellStyle name="Normal 4 5 7 4 2 2" xfId="27828"/>
    <cellStyle name="Normal 4 5 7 4 2 2 2" xfId="27829"/>
    <cellStyle name="Normal 4 5 7 4 2 3" xfId="27830"/>
    <cellStyle name="Normal 4 5 7 4 2_Deal Price Analysis" xfId="27831"/>
    <cellStyle name="Normal 4 5 7 4 3" xfId="27832"/>
    <cellStyle name="Normal 4 5 7 4 3 2" xfId="27833"/>
    <cellStyle name="Normal 4 5 7 4 3 2 2" xfId="27834"/>
    <cellStyle name="Normal 4 5 7 4 3 3" xfId="27835"/>
    <cellStyle name="Normal 4 5 7 4 3_Deal Price Analysis" xfId="27836"/>
    <cellStyle name="Normal 4 5 7 4 4" xfId="27837"/>
    <cellStyle name="Normal 4 5 7 4 4 2" xfId="27838"/>
    <cellStyle name="Normal 4 5 7 4 5" xfId="27839"/>
    <cellStyle name="Normal 4 5 7 4_Deal Price Analysis" xfId="27840"/>
    <cellStyle name="Normal 4 5 7 5" xfId="27841"/>
    <cellStyle name="Normal 4 5 7 5 2" xfId="27842"/>
    <cellStyle name="Normal 4 5 7 5 2 2" xfId="27843"/>
    <cellStyle name="Normal 4 5 7 5 3" xfId="27844"/>
    <cellStyle name="Normal 4 5 7 5_Deal Price Analysis" xfId="27845"/>
    <cellStyle name="Normal 4 5 7 6" xfId="27846"/>
    <cellStyle name="Normal 4 5 7 6 2" xfId="27847"/>
    <cellStyle name="Normal 4 5 7 6 2 2" xfId="27848"/>
    <cellStyle name="Normal 4 5 7 6 3" xfId="27849"/>
    <cellStyle name="Normal 4 5 7 6_Deal Price Analysis" xfId="27850"/>
    <cellStyle name="Normal 4 5 7 7" xfId="27851"/>
    <cellStyle name="Normal 4 5 7 7 2" xfId="27852"/>
    <cellStyle name="Normal 4 5 7 8" xfId="27853"/>
    <cellStyle name="Normal 4 5 7_Deal Price Analysis" xfId="27854"/>
    <cellStyle name="Normal 4 5 8" xfId="27855"/>
    <cellStyle name="Normal 4 5 8 2" xfId="27856"/>
    <cellStyle name="Normal 4 5 8 2 2" xfId="27857"/>
    <cellStyle name="Normal 4 5 8 2 2 2" xfId="27858"/>
    <cellStyle name="Normal 4 5 8 2 2 2 2" xfId="27859"/>
    <cellStyle name="Normal 4 5 8 2 2 2 2 2" xfId="27860"/>
    <cellStyle name="Normal 4 5 8 2 2 2 3" xfId="27861"/>
    <cellStyle name="Normal 4 5 8 2 2 2_Deal Price Analysis" xfId="27862"/>
    <cellStyle name="Normal 4 5 8 2 2 3" xfId="27863"/>
    <cellStyle name="Normal 4 5 8 2 2 3 2" xfId="27864"/>
    <cellStyle name="Normal 4 5 8 2 2 3 2 2" xfId="27865"/>
    <cellStyle name="Normal 4 5 8 2 2 3 3" xfId="27866"/>
    <cellStyle name="Normal 4 5 8 2 2 3_Deal Price Analysis" xfId="27867"/>
    <cellStyle name="Normal 4 5 8 2 2 4" xfId="27868"/>
    <cellStyle name="Normal 4 5 8 2 2 4 2" xfId="27869"/>
    <cellStyle name="Normal 4 5 8 2 2 5" xfId="27870"/>
    <cellStyle name="Normal 4 5 8 2 2_Deal Price Analysis" xfId="27871"/>
    <cellStyle name="Normal 4 5 8 2 3" xfId="27872"/>
    <cellStyle name="Normal 4 5 8 2 3 2" xfId="27873"/>
    <cellStyle name="Normal 4 5 8 2 3 2 2" xfId="27874"/>
    <cellStyle name="Normal 4 5 8 2 3 3" xfId="27875"/>
    <cellStyle name="Normal 4 5 8 2 3_Deal Price Analysis" xfId="27876"/>
    <cellStyle name="Normal 4 5 8 2 4" xfId="27877"/>
    <cellStyle name="Normal 4 5 8 2 4 2" xfId="27878"/>
    <cellStyle name="Normal 4 5 8 2 4 2 2" xfId="27879"/>
    <cellStyle name="Normal 4 5 8 2 4 3" xfId="27880"/>
    <cellStyle name="Normal 4 5 8 2 4_Deal Price Analysis" xfId="27881"/>
    <cellStyle name="Normal 4 5 8 2 5" xfId="27882"/>
    <cellStyle name="Normal 4 5 8 2 5 2" xfId="27883"/>
    <cellStyle name="Normal 4 5 8 2 6" xfId="27884"/>
    <cellStyle name="Normal 4 5 8 2_Deal Price Analysis" xfId="27885"/>
    <cellStyle name="Normal 4 5 8 3" xfId="27886"/>
    <cellStyle name="Normal 4 5 8 3 2" xfId="27887"/>
    <cellStyle name="Normal 4 5 8 3 2 2" xfId="27888"/>
    <cellStyle name="Normal 4 5 8 3 2 2 2" xfId="27889"/>
    <cellStyle name="Normal 4 5 8 3 2 2 2 2" xfId="27890"/>
    <cellStyle name="Normal 4 5 8 3 2 2 3" xfId="27891"/>
    <cellStyle name="Normal 4 5 8 3 2 2_Deal Price Analysis" xfId="27892"/>
    <cellStyle name="Normal 4 5 8 3 2 3" xfId="27893"/>
    <cellStyle name="Normal 4 5 8 3 2 3 2" xfId="27894"/>
    <cellStyle name="Normal 4 5 8 3 2 3 2 2" xfId="27895"/>
    <cellStyle name="Normal 4 5 8 3 2 3 3" xfId="27896"/>
    <cellStyle name="Normal 4 5 8 3 2 3_Deal Price Analysis" xfId="27897"/>
    <cellStyle name="Normal 4 5 8 3 2 4" xfId="27898"/>
    <cellStyle name="Normal 4 5 8 3 2 4 2" xfId="27899"/>
    <cellStyle name="Normal 4 5 8 3 2 5" xfId="27900"/>
    <cellStyle name="Normal 4 5 8 3 2_Deal Price Analysis" xfId="27901"/>
    <cellStyle name="Normal 4 5 8 3 3" xfId="27902"/>
    <cellStyle name="Normal 4 5 8 3 3 2" xfId="27903"/>
    <cellStyle name="Normal 4 5 8 3 3 2 2" xfId="27904"/>
    <cellStyle name="Normal 4 5 8 3 3 3" xfId="27905"/>
    <cellStyle name="Normal 4 5 8 3 3_Deal Price Analysis" xfId="27906"/>
    <cellStyle name="Normal 4 5 8 3 4" xfId="27907"/>
    <cellStyle name="Normal 4 5 8 3 4 2" xfId="27908"/>
    <cellStyle name="Normal 4 5 8 3 4 2 2" xfId="27909"/>
    <cellStyle name="Normal 4 5 8 3 4 3" xfId="27910"/>
    <cellStyle name="Normal 4 5 8 3 4_Deal Price Analysis" xfId="27911"/>
    <cellStyle name="Normal 4 5 8 3 5" xfId="27912"/>
    <cellStyle name="Normal 4 5 8 3 5 2" xfId="27913"/>
    <cellStyle name="Normal 4 5 8 3 6" xfId="27914"/>
    <cellStyle name="Normal 4 5 8 3_Deal Price Analysis" xfId="27915"/>
    <cellStyle name="Normal 4 5 8_Deal Price Analysis" xfId="27916"/>
    <cellStyle name="Normal 4 5 9" xfId="27917"/>
    <cellStyle name="Normal 4 5 9 2" xfId="27918"/>
    <cellStyle name="Normal 4 5 9 2 2" xfId="27919"/>
    <cellStyle name="Normal 4 5 9 2 2 2" xfId="27920"/>
    <cellStyle name="Normal 4 5 9 2 2 2 2" xfId="27921"/>
    <cellStyle name="Normal 4 5 9 2 2 3" xfId="27922"/>
    <cellStyle name="Normal 4 5 9 2 2_Deal Price Analysis" xfId="27923"/>
    <cellStyle name="Normal 4 5 9 2 3" xfId="27924"/>
    <cellStyle name="Normal 4 5 9 2 3 2" xfId="27925"/>
    <cellStyle name="Normal 4 5 9 2 3 2 2" xfId="27926"/>
    <cellStyle name="Normal 4 5 9 2 3 3" xfId="27927"/>
    <cellStyle name="Normal 4 5 9 2 3_Deal Price Analysis" xfId="27928"/>
    <cellStyle name="Normal 4 5 9 2 4" xfId="27929"/>
    <cellStyle name="Normal 4 5 9 2 4 2" xfId="27930"/>
    <cellStyle name="Normal 4 5 9 2 5" xfId="27931"/>
    <cellStyle name="Normal 4 5 9 2_Deal Price Analysis" xfId="27932"/>
    <cellStyle name="Normal 4 5 9 3" xfId="27933"/>
    <cellStyle name="Normal 4 5 9 3 2" xfId="27934"/>
    <cellStyle name="Normal 4 5 9 3 2 2" xfId="27935"/>
    <cellStyle name="Normal 4 5 9 3 3" xfId="27936"/>
    <cellStyle name="Normal 4 5 9 3_Deal Price Analysis" xfId="27937"/>
    <cellStyle name="Normal 4 5 9 4" xfId="27938"/>
    <cellStyle name="Normal 4 5 9 4 2" xfId="27939"/>
    <cellStyle name="Normal 4 5 9 4 2 2" xfId="27940"/>
    <cellStyle name="Normal 4 5 9 4 3" xfId="27941"/>
    <cellStyle name="Normal 4 5 9 4_Deal Price Analysis" xfId="27942"/>
    <cellStyle name="Normal 4 5 9 5" xfId="27943"/>
    <cellStyle name="Normal 4 5 9 5 2" xfId="27944"/>
    <cellStyle name="Normal 4 5 9 6" xfId="27945"/>
    <cellStyle name="Normal 4 5 9_Deal Price Analysis" xfId="27946"/>
    <cellStyle name="Normal 4 5_Deal Price Analysis" xfId="27947"/>
    <cellStyle name="Normal 4 6" xfId="27948"/>
    <cellStyle name="Normal 4 6 10" xfId="27949"/>
    <cellStyle name="Normal 4 6 10 2" xfId="27950"/>
    <cellStyle name="Normal 4 6 10 2 2" xfId="27951"/>
    <cellStyle name="Normal 4 6 10 2 2 2" xfId="27952"/>
    <cellStyle name="Normal 4 6 10 2 2 2 2" xfId="27953"/>
    <cellStyle name="Normal 4 6 10 2 2 3" xfId="27954"/>
    <cellStyle name="Normal 4 6 10 2 2_Deal Price Analysis" xfId="27955"/>
    <cellStyle name="Normal 4 6 10 2 3" xfId="27956"/>
    <cellStyle name="Normal 4 6 10 2 3 2" xfId="27957"/>
    <cellStyle name="Normal 4 6 10 2 3 2 2" xfId="27958"/>
    <cellStyle name="Normal 4 6 10 2 3 3" xfId="27959"/>
    <cellStyle name="Normal 4 6 10 2 3_Deal Price Analysis" xfId="27960"/>
    <cellStyle name="Normal 4 6 10 2 4" xfId="27961"/>
    <cellStyle name="Normal 4 6 10 2 4 2" xfId="27962"/>
    <cellStyle name="Normal 4 6 10 2 5" xfId="27963"/>
    <cellStyle name="Normal 4 6 10 2_Deal Price Analysis" xfId="27964"/>
    <cellStyle name="Normal 4 6 10 3" xfId="27965"/>
    <cellStyle name="Normal 4 6 10 3 2" xfId="27966"/>
    <cellStyle name="Normal 4 6 10 3 2 2" xfId="27967"/>
    <cellStyle name="Normal 4 6 10 3 3" xfId="27968"/>
    <cellStyle name="Normal 4 6 10 3_Deal Price Analysis" xfId="27969"/>
    <cellStyle name="Normal 4 6 10 4" xfId="27970"/>
    <cellStyle name="Normal 4 6 10 4 2" xfId="27971"/>
    <cellStyle name="Normal 4 6 10 4 2 2" xfId="27972"/>
    <cellStyle name="Normal 4 6 10 4 3" xfId="27973"/>
    <cellStyle name="Normal 4 6 10 4_Deal Price Analysis" xfId="27974"/>
    <cellStyle name="Normal 4 6 10 5" xfId="27975"/>
    <cellStyle name="Normal 4 6 10 5 2" xfId="27976"/>
    <cellStyle name="Normal 4 6 10 6" xfId="27977"/>
    <cellStyle name="Normal 4 6 10_Deal Price Analysis" xfId="27978"/>
    <cellStyle name="Normal 4 6 11" xfId="27979"/>
    <cellStyle name="Normal 4 6 11 2" xfId="27980"/>
    <cellStyle name="Normal 4 6 11 2 2" xfId="27981"/>
    <cellStyle name="Normal 4 6 11 2 2 2" xfId="27982"/>
    <cellStyle name="Normal 4 6 11 2 2 2 2" xfId="27983"/>
    <cellStyle name="Normal 4 6 11 2 2 3" xfId="27984"/>
    <cellStyle name="Normal 4 6 11 2 2_Deal Price Analysis" xfId="27985"/>
    <cellStyle name="Normal 4 6 11 2 3" xfId="27986"/>
    <cellStyle name="Normal 4 6 11 2 3 2" xfId="27987"/>
    <cellStyle name="Normal 4 6 11 2 3 2 2" xfId="27988"/>
    <cellStyle name="Normal 4 6 11 2 3 3" xfId="27989"/>
    <cellStyle name="Normal 4 6 11 2 3_Deal Price Analysis" xfId="27990"/>
    <cellStyle name="Normal 4 6 11 2 4" xfId="27991"/>
    <cellStyle name="Normal 4 6 11 2 4 2" xfId="27992"/>
    <cellStyle name="Normal 4 6 11 2 5" xfId="27993"/>
    <cellStyle name="Normal 4 6 11 2_Deal Price Analysis" xfId="27994"/>
    <cellStyle name="Normal 4 6 11 3" xfId="27995"/>
    <cellStyle name="Normal 4 6 11 3 2" xfId="27996"/>
    <cellStyle name="Normal 4 6 11 3 2 2" xfId="27997"/>
    <cellStyle name="Normal 4 6 11 3 3" xfId="27998"/>
    <cellStyle name="Normal 4 6 11 3_Deal Price Analysis" xfId="27999"/>
    <cellStyle name="Normal 4 6 11 4" xfId="28000"/>
    <cellStyle name="Normal 4 6 11 4 2" xfId="28001"/>
    <cellStyle name="Normal 4 6 11 4 2 2" xfId="28002"/>
    <cellStyle name="Normal 4 6 11 4 3" xfId="28003"/>
    <cellStyle name="Normal 4 6 11 4_Deal Price Analysis" xfId="28004"/>
    <cellStyle name="Normal 4 6 11 5" xfId="28005"/>
    <cellStyle name="Normal 4 6 11 5 2" xfId="28006"/>
    <cellStyle name="Normal 4 6 11 6" xfId="28007"/>
    <cellStyle name="Normal 4 6 11_Deal Price Analysis" xfId="28008"/>
    <cellStyle name="Normal 4 6 12" xfId="28009"/>
    <cellStyle name="Normal 4 6 13" xfId="28010"/>
    <cellStyle name="Normal 4 6 13 2" xfId="28011"/>
    <cellStyle name="Normal 4 6 13 2 2" xfId="28012"/>
    <cellStyle name="Normal 4 6 13 2 2 2" xfId="28013"/>
    <cellStyle name="Normal 4 6 13 2 3" xfId="28014"/>
    <cellStyle name="Normal 4 6 13 2_Deal Price Analysis" xfId="28015"/>
    <cellStyle name="Normal 4 6 13 3" xfId="28016"/>
    <cellStyle name="Normal 4 6 13 3 2" xfId="28017"/>
    <cellStyle name="Normal 4 6 13 3 2 2" xfId="28018"/>
    <cellStyle name="Normal 4 6 13 3 3" xfId="28019"/>
    <cellStyle name="Normal 4 6 13 3_Deal Price Analysis" xfId="28020"/>
    <cellStyle name="Normal 4 6 13 4" xfId="28021"/>
    <cellStyle name="Normal 4 6 13 4 2" xfId="28022"/>
    <cellStyle name="Normal 4 6 13 5" xfId="28023"/>
    <cellStyle name="Normal 4 6 13_Deal Price Analysis" xfId="28024"/>
    <cellStyle name="Normal 4 6 14" xfId="28025"/>
    <cellStyle name="Normal 4 6 14 2" xfId="28026"/>
    <cellStyle name="Normal 4 6 14 2 2" xfId="28027"/>
    <cellStyle name="Normal 4 6 14 3" xfId="28028"/>
    <cellStyle name="Normal 4 6 14_Deal Price Analysis" xfId="28029"/>
    <cellStyle name="Normal 4 6 15" xfId="28030"/>
    <cellStyle name="Normal 4 6 15 2" xfId="28031"/>
    <cellStyle name="Normal 4 6 15 2 2" xfId="28032"/>
    <cellStyle name="Normal 4 6 15 3" xfId="28033"/>
    <cellStyle name="Normal 4 6 15_Deal Price Analysis" xfId="28034"/>
    <cellStyle name="Normal 4 6 16" xfId="28035"/>
    <cellStyle name="Normal 4 6 16 2" xfId="28036"/>
    <cellStyle name="Normal 4 6 17" xfId="28037"/>
    <cellStyle name="Normal 4 6 18" xfId="28038"/>
    <cellStyle name="Normal 4 6 19" xfId="28039"/>
    <cellStyle name="Normal 4 6 2" xfId="28040"/>
    <cellStyle name="Normal 4 6 2 2" xfId="28041"/>
    <cellStyle name="Normal 4 6 2 2 2" xfId="28042"/>
    <cellStyle name="Normal 4 6 2 2 2 2" xfId="28043"/>
    <cellStyle name="Normal 4 6 2 2 2 2 2" xfId="28044"/>
    <cellStyle name="Normal 4 6 2 2 2 2 2 2" xfId="28045"/>
    <cellStyle name="Normal 4 6 2 2 2 2 2 2 2" xfId="28046"/>
    <cellStyle name="Normal 4 6 2 2 2 2 2 3" xfId="28047"/>
    <cellStyle name="Normal 4 6 2 2 2 2 2_Deal Price Analysis" xfId="28048"/>
    <cellStyle name="Normal 4 6 2 2 2 2 3" xfId="28049"/>
    <cellStyle name="Normal 4 6 2 2 2 2 3 2" xfId="28050"/>
    <cellStyle name="Normal 4 6 2 2 2 2 3 2 2" xfId="28051"/>
    <cellStyle name="Normal 4 6 2 2 2 2 3 3" xfId="28052"/>
    <cellStyle name="Normal 4 6 2 2 2 2 3_Deal Price Analysis" xfId="28053"/>
    <cellStyle name="Normal 4 6 2 2 2 2 4" xfId="28054"/>
    <cellStyle name="Normal 4 6 2 2 2 2 4 2" xfId="28055"/>
    <cellStyle name="Normal 4 6 2 2 2 2 5" xfId="28056"/>
    <cellStyle name="Normal 4 6 2 2 2 2_Deal Price Analysis" xfId="28057"/>
    <cellStyle name="Normal 4 6 2 2 2 3" xfId="28058"/>
    <cellStyle name="Normal 4 6 2 2 2 3 2" xfId="28059"/>
    <cellStyle name="Normal 4 6 2 2 2 3 2 2" xfId="28060"/>
    <cellStyle name="Normal 4 6 2 2 2 3 3" xfId="28061"/>
    <cellStyle name="Normal 4 6 2 2 2 3_Deal Price Analysis" xfId="28062"/>
    <cellStyle name="Normal 4 6 2 2 2 4" xfId="28063"/>
    <cellStyle name="Normal 4 6 2 2 2 4 2" xfId="28064"/>
    <cellStyle name="Normal 4 6 2 2 2 4 2 2" xfId="28065"/>
    <cellStyle name="Normal 4 6 2 2 2 4 3" xfId="28066"/>
    <cellStyle name="Normal 4 6 2 2 2 4_Deal Price Analysis" xfId="28067"/>
    <cellStyle name="Normal 4 6 2 2 2 5" xfId="28068"/>
    <cellStyle name="Normal 4 6 2 2 2 5 2" xfId="28069"/>
    <cellStyle name="Normal 4 6 2 2 2 6" xfId="28070"/>
    <cellStyle name="Normal 4 6 2 2 2_Deal Price Analysis" xfId="28071"/>
    <cellStyle name="Normal 4 6 2 2 3" xfId="28072"/>
    <cellStyle name="Normal 4 6 2 2 3 2" xfId="28073"/>
    <cellStyle name="Normal 4 6 2 2 3 2 2" xfId="28074"/>
    <cellStyle name="Normal 4 6 2 2 3 2 2 2" xfId="28075"/>
    <cellStyle name="Normal 4 6 2 2 3 2 2 2 2" xfId="28076"/>
    <cellStyle name="Normal 4 6 2 2 3 2 2 3" xfId="28077"/>
    <cellStyle name="Normal 4 6 2 2 3 2 2_Deal Price Analysis" xfId="28078"/>
    <cellStyle name="Normal 4 6 2 2 3 2 3" xfId="28079"/>
    <cellStyle name="Normal 4 6 2 2 3 2 3 2" xfId="28080"/>
    <cellStyle name="Normal 4 6 2 2 3 2 3 2 2" xfId="28081"/>
    <cellStyle name="Normal 4 6 2 2 3 2 3 3" xfId="28082"/>
    <cellStyle name="Normal 4 6 2 2 3 2 3_Deal Price Analysis" xfId="28083"/>
    <cellStyle name="Normal 4 6 2 2 3 2 4" xfId="28084"/>
    <cellStyle name="Normal 4 6 2 2 3 2 4 2" xfId="28085"/>
    <cellStyle name="Normal 4 6 2 2 3 2 5" xfId="28086"/>
    <cellStyle name="Normal 4 6 2 2 3 2_Deal Price Analysis" xfId="28087"/>
    <cellStyle name="Normal 4 6 2 2 3 3" xfId="28088"/>
    <cellStyle name="Normal 4 6 2 2 3 3 2" xfId="28089"/>
    <cellStyle name="Normal 4 6 2 2 3 3 2 2" xfId="28090"/>
    <cellStyle name="Normal 4 6 2 2 3 3 3" xfId="28091"/>
    <cellStyle name="Normal 4 6 2 2 3 3_Deal Price Analysis" xfId="28092"/>
    <cellStyle name="Normal 4 6 2 2 3 4" xfId="28093"/>
    <cellStyle name="Normal 4 6 2 2 3 4 2" xfId="28094"/>
    <cellStyle name="Normal 4 6 2 2 3 4 2 2" xfId="28095"/>
    <cellStyle name="Normal 4 6 2 2 3 4 3" xfId="28096"/>
    <cellStyle name="Normal 4 6 2 2 3 4_Deal Price Analysis" xfId="28097"/>
    <cellStyle name="Normal 4 6 2 2 3 5" xfId="28098"/>
    <cellStyle name="Normal 4 6 2 2 3 5 2" xfId="28099"/>
    <cellStyle name="Normal 4 6 2 2 3 6" xfId="28100"/>
    <cellStyle name="Normal 4 6 2 2 3_Deal Price Analysis" xfId="28101"/>
    <cellStyle name="Normal 4 6 2 2 4" xfId="28102"/>
    <cellStyle name="Normal 4 6 2 2 4 2" xfId="28103"/>
    <cellStyle name="Normal 4 6 2 2 4 2 2" xfId="28104"/>
    <cellStyle name="Normal 4 6 2 2 4 2 2 2" xfId="28105"/>
    <cellStyle name="Normal 4 6 2 2 4 2 3" xfId="28106"/>
    <cellStyle name="Normal 4 6 2 2 4 2_Deal Price Analysis" xfId="28107"/>
    <cellStyle name="Normal 4 6 2 2 4 3" xfId="28108"/>
    <cellStyle name="Normal 4 6 2 2 4 3 2" xfId="28109"/>
    <cellStyle name="Normal 4 6 2 2 4 3 2 2" xfId="28110"/>
    <cellStyle name="Normal 4 6 2 2 4 3 3" xfId="28111"/>
    <cellStyle name="Normal 4 6 2 2 4 3_Deal Price Analysis" xfId="28112"/>
    <cellStyle name="Normal 4 6 2 2 4 4" xfId="28113"/>
    <cellStyle name="Normal 4 6 2 2 4 4 2" xfId="28114"/>
    <cellStyle name="Normal 4 6 2 2 4 5" xfId="28115"/>
    <cellStyle name="Normal 4 6 2 2 4_Deal Price Analysis" xfId="28116"/>
    <cellStyle name="Normal 4 6 2 2 5" xfId="28117"/>
    <cellStyle name="Normal 4 6 2 2 5 2" xfId="28118"/>
    <cellStyle name="Normal 4 6 2 2 5 2 2" xfId="28119"/>
    <cellStyle name="Normal 4 6 2 2 5 3" xfId="28120"/>
    <cellStyle name="Normal 4 6 2 2 5_Deal Price Analysis" xfId="28121"/>
    <cellStyle name="Normal 4 6 2 2 6" xfId="28122"/>
    <cellStyle name="Normal 4 6 2 2 6 2" xfId="28123"/>
    <cellStyle name="Normal 4 6 2 2 6 2 2" xfId="28124"/>
    <cellStyle name="Normal 4 6 2 2 6 3" xfId="28125"/>
    <cellStyle name="Normal 4 6 2 2 6_Deal Price Analysis" xfId="28126"/>
    <cellStyle name="Normal 4 6 2 2 7" xfId="28127"/>
    <cellStyle name="Normal 4 6 2 2 7 2" xfId="28128"/>
    <cellStyle name="Normal 4 6 2 2 8" xfId="28129"/>
    <cellStyle name="Normal 4 6 2 2_Deal Price Analysis" xfId="28130"/>
    <cellStyle name="Normal 4 6 2 3" xfId="28131"/>
    <cellStyle name="Normal 4 6 2 3 2" xfId="28132"/>
    <cellStyle name="Normal 4 6 2 3 2 2" xfId="28133"/>
    <cellStyle name="Normal 4 6 2 3 2 2 2" xfId="28134"/>
    <cellStyle name="Normal 4 6 2 3 2 2 2 2" xfId="28135"/>
    <cellStyle name="Normal 4 6 2 3 2 2 3" xfId="28136"/>
    <cellStyle name="Normal 4 6 2 3 2 2_Deal Price Analysis" xfId="28137"/>
    <cellStyle name="Normal 4 6 2 3 2 3" xfId="28138"/>
    <cellStyle name="Normal 4 6 2 3 2 3 2" xfId="28139"/>
    <cellStyle name="Normal 4 6 2 3 2 3 2 2" xfId="28140"/>
    <cellStyle name="Normal 4 6 2 3 2 3 3" xfId="28141"/>
    <cellStyle name="Normal 4 6 2 3 2 3_Deal Price Analysis" xfId="28142"/>
    <cellStyle name="Normal 4 6 2 3 2 4" xfId="28143"/>
    <cellStyle name="Normal 4 6 2 3 2 4 2" xfId="28144"/>
    <cellStyle name="Normal 4 6 2 3 2 5" xfId="28145"/>
    <cellStyle name="Normal 4 6 2 3 2_Deal Price Analysis" xfId="28146"/>
    <cellStyle name="Normal 4 6 2 3 3" xfId="28147"/>
    <cellStyle name="Normal 4 6 2 3 3 2" xfId="28148"/>
    <cellStyle name="Normal 4 6 2 3 3 2 2" xfId="28149"/>
    <cellStyle name="Normal 4 6 2 3 3 3" xfId="28150"/>
    <cellStyle name="Normal 4 6 2 3 3_Deal Price Analysis" xfId="28151"/>
    <cellStyle name="Normal 4 6 2 3 4" xfId="28152"/>
    <cellStyle name="Normal 4 6 2 3 4 2" xfId="28153"/>
    <cellStyle name="Normal 4 6 2 3 4 2 2" xfId="28154"/>
    <cellStyle name="Normal 4 6 2 3 4 3" xfId="28155"/>
    <cellStyle name="Normal 4 6 2 3 4_Deal Price Analysis" xfId="28156"/>
    <cellStyle name="Normal 4 6 2 3 5" xfId="28157"/>
    <cellStyle name="Normal 4 6 2 3 5 2" xfId="28158"/>
    <cellStyle name="Normal 4 6 2 3 6" xfId="28159"/>
    <cellStyle name="Normal 4 6 2 3_Deal Price Analysis" xfId="28160"/>
    <cellStyle name="Normal 4 6 2 4" xfId="28161"/>
    <cellStyle name="Normal 4 6 2 4 2" xfId="28162"/>
    <cellStyle name="Normal 4 6 2 4 2 2" xfId="28163"/>
    <cellStyle name="Normal 4 6 2 4 2 2 2" xfId="28164"/>
    <cellStyle name="Normal 4 6 2 4 2 2 2 2" xfId="28165"/>
    <cellStyle name="Normal 4 6 2 4 2 2 3" xfId="28166"/>
    <cellStyle name="Normal 4 6 2 4 2 2_Deal Price Analysis" xfId="28167"/>
    <cellStyle name="Normal 4 6 2 4 2 3" xfId="28168"/>
    <cellStyle name="Normal 4 6 2 4 2 3 2" xfId="28169"/>
    <cellStyle name="Normal 4 6 2 4 2 3 2 2" xfId="28170"/>
    <cellStyle name="Normal 4 6 2 4 2 3 3" xfId="28171"/>
    <cellStyle name="Normal 4 6 2 4 2 3_Deal Price Analysis" xfId="28172"/>
    <cellStyle name="Normal 4 6 2 4 2 4" xfId="28173"/>
    <cellStyle name="Normal 4 6 2 4 2 4 2" xfId="28174"/>
    <cellStyle name="Normal 4 6 2 4 2 5" xfId="28175"/>
    <cellStyle name="Normal 4 6 2 4 2_Deal Price Analysis" xfId="28176"/>
    <cellStyle name="Normal 4 6 2 4 3" xfId="28177"/>
    <cellStyle name="Normal 4 6 2 4 3 2" xfId="28178"/>
    <cellStyle name="Normal 4 6 2 4 3 2 2" xfId="28179"/>
    <cellStyle name="Normal 4 6 2 4 3 3" xfId="28180"/>
    <cellStyle name="Normal 4 6 2 4 3_Deal Price Analysis" xfId="28181"/>
    <cellStyle name="Normal 4 6 2 4 4" xfId="28182"/>
    <cellStyle name="Normal 4 6 2 4 4 2" xfId="28183"/>
    <cellStyle name="Normal 4 6 2 4 4 2 2" xfId="28184"/>
    <cellStyle name="Normal 4 6 2 4 4 3" xfId="28185"/>
    <cellStyle name="Normal 4 6 2 4 4_Deal Price Analysis" xfId="28186"/>
    <cellStyle name="Normal 4 6 2 4 5" xfId="28187"/>
    <cellStyle name="Normal 4 6 2 4 5 2" xfId="28188"/>
    <cellStyle name="Normal 4 6 2 4 6" xfId="28189"/>
    <cellStyle name="Normal 4 6 2 4_Deal Price Analysis" xfId="28190"/>
    <cellStyle name="Normal 4 6 2 5" xfId="28191"/>
    <cellStyle name="Normal 4 6 2 5 2" xfId="28192"/>
    <cellStyle name="Normal 4 6 2 5 2 2" xfId="28193"/>
    <cellStyle name="Normal 4 6 2 5 2 2 2" xfId="28194"/>
    <cellStyle name="Normal 4 6 2 5 2 3" xfId="28195"/>
    <cellStyle name="Normal 4 6 2 5 2_Deal Price Analysis" xfId="28196"/>
    <cellStyle name="Normal 4 6 2 5 3" xfId="28197"/>
    <cellStyle name="Normal 4 6 2 5 3 2" xfId="28198"/>
    <cellStyle name="Normal 4 6 2 5 3 2 2" xfId="28199"/>
    <cellStyle name="Normal 4 6 2 5 3 3" xfId="28200"/>
    <cellStyle name="Normal 4 6 2 5 3_Deal Price Analysis" xfId="28201"/>
    <cellStyle name="Normal 4 6 2 5 4" xfId="28202"/>
    <cellStyle name="Normal 4 6 2 5 4 2" xfId="28203"/>
    <cellStyle name="Normal 4 6 2 5 5" xfId="28204"/>
    <cellStyle name="Normal 4 6 2 5_Deal Price Analysis" xfId="28205"/>
    <cellStyle name="Normal 4 6 2 6" xfId="28206"/>
    <cellStyle name="Normal 4 6 2 6 2" xfId="28207"/>
    <cellStyle name="Normal 4 6 2 6 2 2" xfId="28208"/>
    <cellStyle name="Normal 4 6 2 6 3" xfId="28209"/>
    <cellStyle name="Normal 4 6 2 6_Deal Price Analysis" xfId="28210"/>
    <cellStyle name="Normal 4 6 2 7" xfId="28211"/>
    <cellStyle name="Normal 4 6 2 7 2" xfId="28212"/>
    <cellStyle name="Normal 4 6 2 7 2 2" xfId="28213"/>
    <cellStyle name="Normal 4 6 2 7 3" xfId="28214"/>
    <cellStyle name="Normal 4 6 2 7_Deal Price Analysis" xfId="28215"/>
    <cellStyle name="Normal 4 6 2 8" xfId="28216"/>
    <cellStyle name="Normal 4 6 2 8 2" xfId="28217"/>
    <cellStyle name="Normal 4 6 2 9" xfId="28218"/>
    <cellStyle name="Normal 4 6 2_Deal Price Analysis" xfId="28219"/>
    <cellStyle name="Normal 4 6 20" xfId="28220"/>
    <cellStyle name="Normal 4 6 3" xfId="28221"/>
    <cellStyle name="Normal 4 6 3 2" xfId="28222"/>
    <cellStyle name="Normal 4 6 3 2 2" xfId="28223"/>
    <cellStyle name="Normal 4 6 3 2 2 2" xfId="28224"/>
    <cellStyle name="Normal 4 6 3 2 2 2 2" xfId="28225"/>
    <cellStyle name="Normal 4 6 3 2 2 2 2 2" xfId="28226"/>
    <cellStyle name="Normal 4 6 3 2 2 2 2 2 2" xfId="28227"/>
    <cellStyle name="Normal 4 6 3 2 2 2 2 3" xfId="28228"/>
    <cellStyle name="Normal 4 6 3 2 2 2 2_Deal Price Analysis" xfId="28229"/>
    <cellStyle name="Normal 4 6 3 2 2 2 3" xfId="28230"/>
    <cellStyle name="Normal 4 6 3 2 2 2 3 2" xfId="28231"/>
    <cellStyle name="Normal 4 6 3 2 2 2 3 2 2" xfId="28232"/>
    <cellStyle name="Normal 4 6 3 2 2 2 3 3" xfId="28233"/>
    <cellStyle name="Normal 4 6 3 2 2 2 3_Deal Price Analysis" xfId="28234"/>
    <cellStyle name="Normal 4 6 3 2 2 2 4" xfId="28235"/>
    <cellStyle name="Normal 4 6 3 2 2 2 4 2" xfId="28236"/>
    <cellStyle name="Normal 4 6 3 2 2 2 5" xfId="28237"/>
    <cellStyle name="Normal 4 6 3 2 2 2_Deal Price Analysis" xfId="28238"/>
    <cellStyle name="Normal 4 6 3 2 2 3" xfId="28239"/>
    <cellStyle name="Normal 4 6 3 2 2 3 2" xfId="28240"/>
    <cellStyle name="Normal 4 6 3 2 2 3 2 2" xfId="28241"/>
    <cellStyle name="Normal 4 6 3 2 2 3 3" xfId="28242"/>
    <cellStyle name="Normal 4 6 3 2 2 3_Deal Price Analysis" xfId="28243"/>
    <cellStyle name="Normal 4 6 3 2 2 4" xfId="28244"/>
    <cellStyle name="Normal 4 6 3 2 2 4 2" xfId="28245"/>
    <cellStyle name="Normal 4 6 3 2 2 4 2 2" xfId="28246"/>
    <cellStyle name="Normal 4 6 3 2 2 4 3" xfId="28247"/>
    <cellStyle name="Normal 4 6 3 2 2 4_Deal Price Analysis" xfId="28248"/>
    <cellStyle name="Normal 4 6 3 2 2 5" xfId="28249"/>
    <cellStyle name="Normal 4 6 3 2 2 5 2" xfId="28250"/>
    <cellStyle name="Normal 4 6 3 2 2 6" xfId="28251"/>
    <cellStyle name="Normal 4 6 3 2 2_Deal Price Analysis" xfId="28252"/>
    <cellStyle name="Normal 4 6 3 2 3" xfId="28253"/>
    <cellStyle name="Normal 4 6 3 2 3 2" xfId="28254"/>
    <cellStyle name="Normal 4 6 3 2 3 2 2" xfId="28255"/>
    <cellStyle name="Normal 4 6 3 2 3 2 2 2" xfId="28256"/>
    <cellStyle name="Normal 4 6 3 2 3 2 2 2 2" xfId="28257"/>
    <cellStyle name="Normal 4 6 3 2 3 2 2 3" xfId="28258"/>
    <cellStyle name="Normal 4 6 3 2 3 2 2_Deal Price Analysis" xfId="28259"/>
    <cellStyle name="Normal 4 6 3 2 3 2 3" xfId="28260"/>
    <cellStyle name="Normal 4 6 3 2 3 2 3 2" xfId="28261"/>
    <cellStyle name="Normal 4 6 3 2 3 2 3 2 2" xfId="28262"/>
    <cellStyle name="Normal 4 6 3 2 3 2 3 3" xfId="28263"/>
    <cellStyle name="Normal 4 6 3 2 3 2 3_Deal Price Analysis" xfId="28264"/>
    <cellStyle name="Normal 4 6 3 2 3 2 4" xfId="28265"/>
    <cellStyle name="Normal 4 6 3 2 3 2 4 2" xfId="28266"/>
    <cellStyle name="Normal 4 6 3 2 3 2 5" xfId="28267"/>
    <cellStyle name="Normal 4 6 3 2 3 2_Deal Price Analysis" xfId="28268"/>
    <cellStyle name="Normal 4 6 3 2 3 3" xfId="28269"/>
    <cellStyle name="Normal 4 6 3 2 3 3 2" xfId="28270"/>
    <cellStyle name="Normal 4 6 3 2 3 3 2 2" xfId="28271"/>
    <cellStyle name="Normal 4 6 3 2 3 3 3" xfId="28272"/>
    <cellStyle name="Normal 4 6 3 2 3 3_Deal Price Analysis" xfId="28273"/>
    <cellStyle name="Normal 4 6 3 2 3 4" xfId="28274"/>
    <cellStyle name="Normal 4 6 3 2 3 4 2" xfId="28275"/>
    <cellStyle name="Normal 4 6 3 2 3 4 2 2" xfId="28276"/>
    <cellStyle name="Normal 4 6 3 2 3 4 3" xfId="28277"/>
    <cellStyle name="Normal 4 6 3 2 3 4_Deal Price Analysis" xfId="28278"/>
    <cellStyle name="Normal 4 6 3 2 3 5" xfId="28279"/>
    <cellStyle name="Normal 4 6 3 2 3 5 2" xfId="28280"/>
    <cellStyle name="Normal 4 6 3 2 3 6" xfId="28281"/>
    <cellStyle name="Normal 4 6 3 2 3_Deal Price Analysis" xfId="28282"/>
    <cellStyle name="Normal 4 6 3 2 4" xfId="28283"/>
    <cellStyle name="Normal 4 6 3 2 4 2" xfId="28284"/>
    <cellStyle name="Normal 4 6 3 2 4 2 2" xfId="28285"/>
    <cellStyle name="Normal 4 6 3 2 4 2 2 2" xfId="28286"/>
    <cellStyle name="Normal 4 6 3 2 4 2 3" xfId="28287"/>
    <cellStyle name="Normal 4 6 3 2 4 2_Deal Price Analysis" xfId="28288"/>
    <cellStyle name="Normal 4 6 3 2 4 3" xfId="28289"/>
    <cellStyle name="Normal 4 6 3 2 4 3 2" xfId="28290"/>
    <cellStyle name="Normal 4 6 3 2 4 3 2 2" xfId="28291"/>
    <cellStyle name="Normal 4 6 3 2 4 3 3" xfId="28292"/>
    <cellStyle name="Normal 4 6 3 2 4 3_Deal Price Analysis" xfId="28293"/>
    <cellStyle name="Normal 4 6 3 2 4 4" xfId="28294"/>
    <cellStyle name="Normal 4 6 3 2 4 4 2" xfId="28295"/>
    <cellStyle name="Normal 4 6 3 2 4 5" xfId="28296"/>
    <cellStyle name="Normal 4 6 3 2 4_Deal Price Analysis" xfId="28297"/>
    <cellStyle name="Normal 4 6 3 2 5" xfId="28298"/>
    <cellStyle name="Normal 4 6 3 2 5 2" xfId="28299"/>
    <cellStyle name="Normal 4 6 3 2 5 2 2" xfId="28300"/>
    <cellStyle name="Normal 4 6 3 2 5 3" xfId="28301"/>
    <cellStyle name="Normal 4 6 3 2 5_Deal Price Analysis" xfId="28302"/>
    <cellStyle name="Normal 4 6 3 2 6" xfId="28303"/>
    <cellStyle name="Normal 4 6 3 2 6 2" xfId="28304"/>
    <cellStyle name="Normal 4 6 3 2 6 2 2" xfId="28305"/>
    <cellStyle name="Normal 4 6 3 2 6 3" xfId="28306"/>
    <cellStyle name="Normal 4 6 3 2 6_Deal Price Analysis" xfId="28307"/>
    <cellStyle name="Normal 4 6 3 2 7" xfId="28308"/>
    <cellStyle name="Normal 4 6 3 2 7 2" xfId="28309"/>
    <cellStyle name="Normal 4 6 3 2 8" xfId="28310"/>
    <cellStyle name="Normal 4 6 3 2_Deal Price Analysis" xfId="28311"/>
    <cellStyle name="Normal 4 6 3 3" xfId="28312"/>
    <cellStyle name="Normal 4 6 3 3 2" xfId="28313"/>
    <cellStyle name="Normal 4 6 3 3 2 2" xfId="28314"/>
    <cellStyle name="Normal 4 6 3 3 2 2 2" xfId="28315"/>
    <cellStyle name="Normal 4 6 3 3 2 2 2 2" xfId="28316"/>
    <cellStyle name="Normal 4 6 3 3 2 2 3" xfId="28317"/>
    <cellStyle name="Normal 4 6 3 3 2 2_Deal Price Analysis" xfId="28318"/>
    <cellStyle name="Normal 4 6 3 3 2 3" xfId="28319"/>
    <cellStyle name="Normal 4 6 3 3 2 3 2" xfId="28320"/>
    <cellStyle name="Normal 4 6 3 3 2 3 2 2" xfId="28321"/>
    <cellStyle name="Normal 4 6 3 3 2 3 3" xfId="28322"/>
    <cellStyle name="Normal 4 6 3 3 2 3_Deal Price Analysis" xfId="28323"/>
    <cellStyle name="Normal 4 6 3 3 2 4" xfId="28324"/>
    <cellStyle name="Normal 4 6 3 3 2 4 2" xfId="28325"/>
    <cellStyle name="Normal 4 6 3 3 2 5" xfId="28326"/>
    <cellStyle name="Normal 4 6 3 3 2_Deal Price Analysis" xfId="28327"/>
    <cellStyle name="Normal 4 6 3 3 3" xfId="28328"/>
    <cellStyle name="Normal 4 6 3 3 3 2" xfId="28329"/>
    <cellStyle name="Normal 4 6 3 3 3 2 2" xfId="28330"/>
    <cellStyle name="Normal 4 6 3 3 3 3" xfId="28331"/>
    <cellStyle name="Normal 4 6 3 3 3_Deal Price Analysis" xfId="28332"/>
    <cellStyle name="Normal 4 6 3 3 4" xfId="28333"/>
    <cellStyle name="Normal 4 6 3 3 4 2" xfId="28334"/>
    <cellStyle name="Normal 4 6 3 3 4 2 2" xfId="28335"/>
    <cellStyle name="Normal 4 6 3 3 4 3" xfId="28336"/>
    <cellStyle name="Normal 4 6 3 3 4_Deal Price Analysis" xfId="28337"/>
    <cellStyle name="Normal 4 6 3 3 5" xfId="28338"/>
    <cellStyle name="Normal 4 6 3 3 5 2" xfId="28339"/>
    <cellStyle name="Normal 4 6 3 3 6" xfId="28340"/>
    <cellStyle name="Normal 4 6 3 3_Deal Price Analysis" xfId="28341"/>
    <cellStyle name="Normal 4 6 3 4" xfId="28342"/>
    <cellStyle name="Normal 4 6 3 4 2" xfId="28343"/>
    <cellStyle name="Normal 4 6 3 4 2 2" xfId="28344"/>
    <cellStyle name="Normal 4 6 3 4 2 2 2" xfId="28345"/>
    <cellStyle name="Normal 4 6 3 4 2 2 2 2" xfId="28346"/>
    <cellStyle name="Normal 4 6 3 4 2 2 3" xfId="28347"/>
    <cellStyle name="Normal 4 6 3 4 2 2_Deal Price Analysis" xfId="28348"/>
    <cellStyle name="Normal 4 6 3 4 2 3" xfId="28349"/>
    <cellStyle name="Normal 4 6 3 4 2 3 2" xfId="28350"/>
    <cellStyle name="Normal 4 6 3 4 2 3 2 2" xfId="28351"/>
    <cellStyle name="Normal 4 6 3 4 2 3 3" xfId="28352"/>
    <cellStyle name="Normal 4 6 3 4 2 3_Deal Price Analysis" xfId="28353"/>
    <cellStyle name="Normal 4 6 3 4 2 4" xfId="28354"/>
    <cellStyle name="Normal 4 6 3 4 2 4 2" xfId="28355"/>
    <cellStyle name="Normal 4 6 3 4 2 5" xfId="28356"/>
    <cellStyle name="Normal 4 6 3 4 2_Deal Price Analysis" xfId="28357"/>
    <cellStyle name="Normal 4 6 3 4 3" xfId="28358"/>
    <cellStyle name="Normal 4 6 3 4 3 2" xfId="28359"/>
    <cellStyle name="Normal 4 6 3 4 3 2 2" xfId="28360"/>
    <cellStyle name="Normal 4 6 3 4 3 3" xfId="28361"/>
    <cellStyle name="Normal 4 6 3 4 3_Deal Price Analysis" xfId="28362"/>
    <cellStyle name="Normal 4 6 3 4 4" xfId="28363"/>
    <cellStyle name="Normal 4 6 3 4 4 2" xfId="28364"/>
    <cellStyle name="Normal 4 6 3 4 4 2 2" xfId="28365"/>
    <cellStyle name="Normal 4 6 3 4 4 3" xfId="28366"/>
    <cellStyle name="Normal 4 6 3 4 4_Deal Price Analysis" xfId="28367"/>
    <cellStyle name="Normal 4 6 3 4 5" xfId="28368"/>
    <cellStyle name="Normal 4 6 3 4 5 2" xfId="28369"/>
    <cellStyle name="Normal 4 6 3 4 6" xfId="28370"/>
    <cellStyle name="Normal 4 6 3 4_Deal Price Analysis" xfId="28371"/>
    <cellStyle name="Normal 4 6 3 5" xfId="28372"/>
    <cellStyle name="Normal 4 6 3 5 2" xfId="28373"/>
    <cellStyle name="Normal 4 6 3 5 2 2" xfId="28374"/>
    <cellStyle name="Normal 4 6 3 5 2 2 2" xfId="28375"/>
    <cellStyle name="Normal 4 6 3 5 2 3" xfId="28376"/>
    <cellStyle name="Normal 4 6 3 5 2_Deal Price Analysis" xfId="28377"/>
    <cellStyle name="Normal 4 6 3 5 3" xfId="28378"/>
    <cellStyle name="Normal 4 6 3 5 3 2" xfId="28379"/>
    <cellStyle name="Normal 4 6 3 5 3 2 2" xfId="28380"/>
    <cellStyle name="Normal 4 6 3 5 3 3" xfId="28381"/>
    <cellStyle name="Normal 4 6 3 5 3_Deal Price Analysis" xfId="28382"/>
    <cellStyle name="Normal 4 6 3 5 4" xfId="28383"/>
    <cellStyle name="Normal 4 6 3 5 4 2" xfId="28384"/>
    <cellStyle name="Normal 4 6 3 5 5" xfId="28385"/>
    <cellStyle name="Normal 4 6 3 5_Deal Price Analysis" xfId="28386"/>
    <cellStyle name="Normal 4 6 3 6" xfId="28387"/>
    <cellStyle name="Normal 4 6 3 6 2" xfId="28388"/>
    <cellStyle name="Normal 4 6 3 6 2 2" xfId="28389"/>
    <cellStyle name="Normal 4 6 3 6 3" xfId="28390"/>
    <cellStyle name="Normal 4 6 3 6_Deal Price Analysis" xfId="28391"/>
    <cellStyle name="Normal 4 6 3 7" xfId="28392"/>
    <cellStyle name="Normal 4 6 3 7 2" xfId="28393"/>
    <cellStyle name="Normal 4 6 3 7 2 2" xfId="28394"/>
    <cellStyle name="Normal 4 6 3 7 3" xfId="28395"/>
    <cellStyle name="Normal 4 6 3 7_Deal Price Analysis" xfId="28396"/>
    <cellStyle name="Normal 4 6 3 8" xfId="28397"/>
    <cellStyle name="Normal 4 6 3 8 2" xfId="28398"/>
    <cellStyle name="Normal 4 6 3 9" xfId="28399"/>
    <cellStyle name="Normal 4 6 3_Deal Price Analysis" xfId="28400"/>
    <cellStyle name="Normal 4 6 4" xfId="28401"/>
    <cellStyle name="Normal 4 6 4 2" xfId="28402"/>
    <cellStyle name="Normal 4 6 4 2 2" xfId="28403"/>
    <cellStyle name="Normal 4 6 4 2 2 2" xfId="28404"/>
    <cellStyle name="Normal 4 6 4 2 2 2 2" xfId="28405"/>
    <cellStyle name="Normal 4 6 4 2 2 2 2 2" xfId="28406"/>
    <cellStyle name="Normal 4 6 4 2 2 2 2 2 2" xfId="28407"/>
    <cellStyle name="Normal 4 6 4 2 2 2 2 3" xfId="28408"/>
    <cellStyle name="Normal 4 6 4 2 2 2 2_Deal Price Analysis" xfId="28409"/>
    <cellStyle name="Normal 4 6 4 2 2 2 3" xfId="28410"/>
    <cellStyle name="Normal 4 6 4 2 2 2 3 2" xfId="28411"/>
    <cellStyle name="Normal 4 6 4 2 2 2 3 2 2" xfId="28412"/>
    <cellStyle name="Normal 4 6 4 2 2 2 3 3" xfId="28413"/>
    <cellStyle name="Normal 4 6 4 2 2 2 3_Deal Price Analysis" xfId="28414"/>
    <cellStyle name="Normal 4 6 4 2 2 2 4" xfId="28415"/>
    <cellStyle name="Normal 4 6 4 2 2 2 4 2" xfId="28416"/>
    <cellStyle name="Normal 4 6 4 2 2 2 5" xfId="28417"/>
    <cellStyle name="Normal 4 6 4 2 2 2_Deal Price Analysis" xfId="28418"/>
    <cellStyle name="Normal 4 6 4 2 2 3" xfId="28419"/>
    <cellStyle name="Normal 4 6 4 2 2 3 2" xfId="28420"/>
    <cellStyle name="Normal 4 6 4 2 2 3 2 2" xfId="28421"/>
    <cellStyle name="Normal 4 6 4 2 2 3 3" xfId="28422"/>
    <cellStyle name="Normal 4 6 4 2 2 3_Deal Price Analysis" xfId="28423"/>
    <cellStyle name="Normal 4 6 4 2 2 4" xfId="28424"/>
    <cellStyle name="Normal 4 6 4 2 2 4 2" xfId="28425"/>
    <cellStyle name="Normal 4 6 4 2 2 4 2 2" xfId="28426"/>
    <cellStyle name="Normal 4 6 4 2 2 4 3" xfId="28427"/>
    <cellStyle name="Normal 4 6 4 2 2 4_Deal Price Analysis" xfId="28428"/>
    <cellStyle name="Normal 4 6 4 2 2 5" xfId="28429"/>
    <cellStyle name="Normal 4 6 4 2 2 5 2" xfId="28430"/>
    <cellStyle name="Normal 4 6 4 2 2 6" xfId="28431"/>
    <cellStyle name="Normal 4 6 4 2 2_Deal Price Analysis" xfId="28432"/>
    <cellStyle name="Normal 4 6 4 2 3" xfId="28433"/>
    <cellStyle name="Normal 4 6 4 2 3 2" xfId="28434"/>
    <cellStyle name="Normal 4 6 4 2 3 2 2" xfId="28435"/>
    <cellStyle name="Normal 4 6 4 2 3 2 2 2" xfId="28436"/>
    <cellStyle name="Normal 4 6 4 2 3 2 2 2 2" xfId="28437"/>
    <cellStyle name="Normal 4 6 4 2 3 2 2 3" xfId="28438"/>
    <cellStyle name="Normal 4 6 4 2 3 2 2_Deal Price Analysis" xfId="28439"/>
    <cellStyle name="Normal 4 6 4 2 3 2 3" xfId="28440"/>
    <cellStyle name="Normal 4 6 4 2 3 2 3 2" xfId="28441"/>
    <cellStyle name="Normal 4 6 4 2 3 2 3 2 2" xfId="28442"/>
    <cellStyle name="Normal 4 6 4 2 3 2 3 3" xfId="28443"/>
    <cellStyle name="Normal 4 6 4 2 3 2 3_Deal Price Analysis" xfId="28444"/>
    <cellStyle name="Normal 4 6 4 2 3 2 4" xfId="28445"/>
    <cellStyle name="Normal 4 6 4 2 3 2 4 2" xfId="28446"/>
    <cellStyle name="Normal 4 6 4 2 3 2 5" xfId="28447"/>
    <cellStyle name="Normal 4 6 4 2 3 2_Deal Price Analysis" xfId="28448"/>
    <cellStyle name="Normal 4 6 4 2 3 3" xfId="28449"/>
    <cellStyle name="Normal 4 6 4 2 3 3 2" xfId="28450"/>
    <cellStyle name="Normal 4 6 4 2 3 3 2 2" xfId="28451"/>
    <cellStyle name="Normal 4 6 4 2 3 3 3" xfId="28452"/>
    <cellStyle name="Normal 4 6 4 2 3 3_Deal Price Analysis" xfId="28453"/>
    <cellStyle name="Normal 4 6 4 2 3 4" xfId="28454"/>
    <cellStyle name="Normal 4 6 4 2 3 4 2" xfId="28455"/>
    <cellStyle name="Normal 4 6 4 2 3 4 2 2" xfId="28456"/>
    <cellStyle name="Normal 4 6 4 2 3 4 3" xfId="28457"/>
    <cellStyle name="Normal 4 6 4 2 3 4_Deal Price Analysis" xfId="28458"/>
    <cellStyle name="Normal 4 6 4 2 3 5" xfId="28459"/>
    <cellStyle name="Normal 4 6 4 2 3 5 2" xfId="28460"/>
    <cellStyle name="Normal 4 6 4 2 3 6" xfId="28461"/>
    <cellStyle name="Normal 4 6 4 2 3_Deal Price Analysis" xfId="28462"/>
    <cellStyle name="Normal 4 6 4 2 4" xfId="28463"/>
    <cellStyle name="Normal 4 6 4 2 4 2" xfId="28464"/>
    <cellStyle name="Normal 4 6 4 2 4 2 2" xfId="28465"/>
    <cellStyle name="Normal 4 6 4 2 4 2 2 2" xfId="28466"/>
    <cellStyle name="Normal 4 6 4 2 4 2 3" xfId="28467"/>
    <cellStyle name="Normal 4 6 4 2 4 2_Deal Price Analysis" xfId="28468"/>
    <cellStyle name="Normal 4 6 4 2 4 3" xfId="28469"/>
    <cellStyle name="Normal 4 6 4 2 4 3 2" xfId="28470"/>
    <cellStyle name="Normal 4 6 4 2 4 3 2 2" xfId="28471"/>
    <cellStyle name="Normal 4 6 4 2 4 3 3" xfId="28472"/>
    <cellStyle name="Normal 4 6 4 2 4 3_Deal Price Analysis" xfId="28473"/>
    <cellStyle name="Normal 4 6 4 2 4 4" xfId="28474"/>
    <cellStyle name="Normal 4 6 4 2 4 4 2" xfId="28475"/>
    <cellStyle name="Normal 4 6 4 2 4 5" xfId="28476"/>
    <cellStyle name="Normal 4 6 4 2 4_Deal Price Analysis" xfId="28477"/>
    <cellStyle name="Normal 4 6 4 2 5" xfId="28478"/>
    <cellStyle name="Normal 4 6 4 2 5 2" xfId="28479"/>
    <cellStyle name="Normal 4 6 4 2 5 2 2" xfId="28480"/>
    <cellStyle name="Normal 4 6 4 2 5 3" xfId="28481"/>
    <cellStyle name="Normal 4 6 4 2 5_Deal Price Analysis" xfId="28482"/>
    <cellStyle name="Normal 4 6 4 2 6" xfId="28483"/>
    <cellStyle name="Normal 4 6 4 2 6 2" xfId="28484"/>
    <cellStyle name="Normal 4 6 4 2 6 2 2" xfId="28485"/>
    <cellStyle name="Normal 4 6 4 2 6 3" xfId="28486"/>
    <cellStyle name="Normal 4 6 4 2 6_Deal Price Analysis" xfId="28487"/>
    <cellStyle name="Normal 4 6 4 2 7" xfId="28488"/>
    <cellStyle name="Normal 4 6 4 2 7 2" xfId="28489"/>
    <cellStyle name="Normal 4 6 4 2 8" xfId="28490"/>
    <cellStyle name="Normal 4 6 4 2_Deal Price Analysis" xfId="28491"/>
    <cellStyle name="Normal 4 6 4 3" xfId="28492"/>
    <cellStyle name="Normal 4 6 4 3 2" xfId="28493"/>
    <cellStyle name="Normal 4 6 4 3 2 2" xfId="28494"/>
    <cellStyle name="Normal 4 6 4 3 2 2 2" xfId="28495"/>
    <cellStyle name="Normal 4 6 4 3 2 2 2 2" xfId="28496"/>
    <cellStyle name="Normal 4 6 4 3 2 2 3" xfId="28497"/>
    <cellStyle name="Normal 4 6 4 3 2 2_Deal Price Analysis" xfId="28498"/>
    <cellStyle name="Normal 4 6 4 3 2 3" xfId="28499"/>
    <cellStyle name="Normal 4 6 4 3 2 3 2" xfId="28500"/>
    <cellStyle name="Normal 4 6 4 3 2 3 2 2" xfId="28501"/>
    <cellStyle name="Normal 4 6 4 3 2 3 3" xfId="28502"/>
    <cellStyle name="Normal 4 6 4 3 2 3_Deal Price Analysis" xfId="28503"/>
    <cellStyle name="Normal 4 6 4 3 2 4" xfId="28504"/>
    <cellStyle name="Normal 4 6 4 3 2 4 2" xfId="28505"/>
    <cellStyle name="Normal 4 6 4 3 2 5" xfId="28506"/>
    <cellStyle name="Normal 4 6 4 3 2_Deal Price Analysis" xfId="28507"/>
    <cellStyle name="Normal 4 6 4 3 3" xfId="28508"/>
    <cellStyle name="Normal 4 6 4 3 3 2" xfId="28509"/>
    <cellStyle name="Normal 4 6 4 3 3 2 2" xfId="28510"/>
    <cellStyle name="Normal 4 6 4 3 3 3" xfId="28511"/>
    <cellStyle name="Normal 4 6 4 3 3_Deal Price Analysis" xfId="28512"/>
    <cellStyle name="Normal 4 6 4 3 4" xfId="28513"/>
    <cellStyle name="Normal 4 6 4 3 4 2" xfId="28514"/>
    <cellStyle name="Normal 4 6 4 3 4 2 2" xfId="28515"/>
    <cellStyle name="Normal 4 6 4 3 4 3" xfId="28516"/>
    <cellStyle name="Normal 4 6 4 3 4_Deal Price Analysis" xfId="28517"/>
    <cellStyle name="Normal 4 6 4 3 5" xfId="28518"/>
    <cellStyle name="Normal 4 6 4 3 5 2" xfId="28519"/>
    <cellStyle name="Normal 4 6 4 3 6" xfId="28520"/>
    <cellStyle name="Normal 4 6 4 3_Deal Price Analysis" xfId="28521"/>
    <cellStyle name="Normal 4 6 4 4" xfId="28522"/>
    <cellStyle name="Normal 4 6 4 4 2" xfId="28523"/>
    <cellStyle name="Normal 4 6 4 4 2 2" xfId="28524"/>
    <cellStyle name="Normal 4 6 4 4 2 2 2" xfId="28525"/>
    <cellStyle name="Normal 4 6 4 4 2 2 2 2" xfId="28526"/>
    <cellStyle name="Normal 4 6 4 4 2 2 3" xfId="28527"/>
    <cellStyle name="Normal 4 6 4 4 2 2_Deal Price Analysis" xfId="28528"/>
    <cellStyle name="Normal 4 6 4 4 2 3" xfId="28529"/>
    <cellStyle name="Normal 4 6 4 4 2 3 2" xfId="28530"/>
    <cellStyle name="Normal 4 6 4 4 2 3 2 2" xfId="28531"/>
    <cellStyle name="Normal 4 6 4 4 2 3 3" xfId="28532"/>
    <cellStyle name="Normal 4 6 4 4 2 3_Deal Price Analysis" xfId="28533"/>
    <cellStyle name="Normal 4 6 4 4 2 4" xfId="28534"/>
    <cellStyle name="Normal 4 6 4 4 2 4 2" xfId="28535"/>
    <cellStyle name="Normal 4 6 4 4 2 5" xfId="28536"/>
    <cellStyle name="Normal 4 6 4 4 2_Deal Price Analysis" xfId="28537"/>
    <cellStyle name="Normal 4 6 4 4 3" xfId="28538"/>
    <cellStyle name="Normal 4 6 4 4 3 2" xfId="28539"/>
    <cellStyle name="Normal 4 6 4 4 3 2 2" xfId="28540"/>
    <cellStyle name="Normal 4 6 4 4 3 3" xfId="28541"/>
    <cellStyle name="Normal 4 6 4 4 3_Deal Price Analysis" xfId="28542"/>
    <cellStyle name="Normal 4 6 4 4 4" xfId="28543"/>
    <cellStyle name="Normal 4 6 4 4 4 2" xfId="28544"/>
    <cellStyle name="Normal 4 6 4 4 4 2 2" xfId="28545"/>
    <cellStyle name="Normal 4 6 4 4 4 3" xfId="28546"/>
    <cellStyle name="Normal 4 6 4 4 4_Deal Price Analysis" xfId="28547"/>
    <cellStyle name="Normal 4 6 4 4 5" xfId="28548"/>
    <cellStyle name="Normal 4 6 4 4 5 2" xfId="28549"/>
    <cellStyle name="Normal 4 6 4 4 6" xfId="28550"/>
    <cellStyle name="Normal 4 6 4 4_Deal Price Analysis" xfId="28551"/>
    <cellStyle name="Normal 4 6 4 5" xfId="28552"/>
    <cellStyle name="Normal 4 6 4 5 2" xfId="28553"/>
    <cellStyle name="Normal 4 6 4 5 2 2" xfId="28554"/>
    <cellStyle name="Normal 4 6 4 5 2 2 2" xfId="28555"/>
    <cellStyle name="Normal 4 6 4 5 2 3" xfId="28556"/>
    <cellStyle name="Normal 4 6 4 5 2_Deal Price Analysis" xfId="28557"/>
    <cellStyle name="Normal 4 6 4 5 3" xfId="28558"/>
    <cellStyle name="Normal 4 6 4 5 3 2" xfId="28559"/>
    <cellStyle name="Normal 4 6 4 5 3 2 2" xfId="28560"/>
    <cellStyle name="Normal 4 6 4 5 3 3" xfId="28561"/>
    <cellStyle name="Normal 4 6 4 5 3_Deal Price Analysis" xfId="28562"/>
    <cellStyle name="Normal 4 6 4 5 4" xfId="28563"/>
    <cellStyle name="Normal 4 6 4 5 4 2" xfId="28564"/>
    <cellStyle name="Normal 4 6 4 5 5" xfId="28565"/>
    <cellStyle name="Normal 4 6 4 5_Deal Price Analysis" xfId="28566"/>
    <cellStyle name="Normal 4 6 4 6" xfId="28567"/>
    <cellStyle name="Normal 4 6 4 6 2" xfId="28568"/>
    <cellStyle name="Normal 4 6 4 6 2 2" xfId="28569"/>
    <cellStyle name="Normal 4 6 4 6 3" xfId="28570"/>
    <cellStyle name="Normal 4 6 4 6_Deal Price Analysis" xfId="28571"/>
    <cellStyle name="Normal 4 6 4 7" xfId="28572"/>
    <cellStyle name="Normal 4 6 4 7 2" xfId="28573"/>
    <cellStyle name="Normal 4 6 4 7 2 2" xfId="28574"/>
    <cellStyle name="Normal 4 6 4 7 3" xfId="28575"/>
    <cellStyle name="Normal 4 6 4 7_Deal Price Analysis" xfId="28576"/>
    <cellStyle name="Normal 4 6 4 8" xfId="28577"/>
    <cellStyle name="Normal 4 6 4 8 2" xfId="28578"/>
    <cellStyle name="Normal 4 6 4 9" xfId="28579"/>
    <cellStyle name="Normal 4 6 4_Deal Price Analysis" xfId="28580"/>
    <cellStyle name="Normal 4 6 5" xfId="28581"/>
    <cellStyle name="Normal 4 6 5 2" xfId="28582"/>
    <cellStyle name="Normal 4 6 5 2 2" xfId="28583"/>
    <cellStyle name="Normal 4 6 5 2 2 2" xfId="28584"/>
    <cellStyle name="Normal 4 6 5 2 2 2 2" xfId="28585"/>
    <cellStyle name="Normal 4 6 5 2 2 2 2 2" xfId="28586"/>
    <cellStyle name="Normal 4 6 5 2 2 2 2 2 2" xfId="28587"/>
    <cellStyle name="Normal 4 6 5 2 2 2 2 3" xfId="28588"/>
    <cellStyle name="Normal 4 6 5 2 2 2 2_Deal Price Analysis" xfId="28589"/>
    <cellStyle name="Normal 4 6 5 2 2 2 3" xfId="28590"/>
    <cellStyle name="Normal 4 6 5 2 2 2 3 2" xfId="28591"/>
    <cellStyle name="Normal 4 6 5 2 2 2 3 2 2" xfId="28592"/>
    <cellStyle name="Normal 4 6 5 2 2 2 3 3" xfId="28593"/>
    <cellStyle name="Normal 4 6 5 2 2 2 3_Deal Price Analysis" xfId="28594"/>
    <cellStyle name="Normal 4 6 5 2 2 2 4" xfId="28595"/>
    <cellStyle name="Normal 4 6 5 2 2 2 4 2" xfId="28596"/>
    <cellStyle name="Normal 4 6 5 2 2 2 5" xfId="28597"/>
    <cellStyle name="Normal 4 6 5 2 2 2_Deal Price Analysis" xfId="28598"/>
    <cellStyle name="Normal 4 6 5 2 2 3" xfId="28599"/>
    <cellStyle name="Normal 4 6 5 2 2 3 2" xfId="28600"/>
    <cellStyle name="Normal 4 6 5 2 2 3 2 2" xfId="28601"/>
    <cellStyle name="Normal 4 6 5 2 2 3 3" xfId="28602"/>
    <cellStyle name="Normal 4 6 5 2 2 3_Deal Price Analysis" xfId="28603"/>
    <cellStyle name="Normal 4 6 5 2 2 4" xfId="28604"/>
    <cellStyle name="Normal 4 6 5 2 2 4 2" xfId="28605"/>
    <cellStyle name="Normal 4 6 5 2 2 4 2 2" xfId="28606"/>
    <cellStyle name="Normal 4 6 5 2 2 4 3" xfId="28607"/>
    <cellStyle name="Normal 4 6 5 2 2 4_Deal Price Analysis" xfId="28608"/>
    <cellStyle name="Normal 4 6 5 2 2 5" xfId="28609"/>
    <cellStyle name="Normal 4 6 5 2 2 5 2" xfId="28610"/>
    <cellStyle name="Normal 4 6 5 2 2 6" xfId="28611"/>
    <cellStyle name="Normal 4 6 5 2 2_Deal Price Analysis" xfId="28612"/>
    <cellStyle name="Normal 4 6 5 2 3" xfId="28613"/>
    <cellStyle name="Normal 4 6 5 2 3 2" xfId="28614"/>
    <cellStyle name="Normal 4 6 5 2 3 2 2" xfId="28615"/>
    <cellStyle name="Normal 4 6 5 2 3 2 2 2" xfId="28616"/>
    <cellStyle name="Normal 4 6 5 2 3 2 2 2 2" xfId="28617"/>
    <cellStyle name="Normal 4 6 5 2 3 2 2 3" xfId="28618"/>
    <cellStyle name="Normal 4 6 5 2 3 2 2_Deal Price Analysis" xfId="28619"/>
    <cellStyle name="Normal 4 6 5 2 3 2 3" xfId="28620"/>
    <cellStyle name="Normal 4 6 5 2 3 2 3 2" xfId="28621"/>
    <cellStyle name="Normal 4 6 5 2 3 2 3 2 2" xfId="28622"/>
    <cellStyle name="Normal 4 6 5 2 3 2 3 3" xfId="28623"/>
    <cellStyle name="Normal 4 6 5 2 3 2 3_Deal Price Analysis" xfId="28624"/>
    <cellStyle name="Normal 4 6 5 2 3 2 4" xfId="28625"/>
    <cellStyle name="Normal 4 6 5 2 3 2 4 2" xfId="28626"/>
    <cellStyle name="Normal 4 6 5 2 3 2 5" xfId="28627"/>
    <cellStyle name="Normal 4 6 5 2 3 2_Deal Price Analysis" xfId="28628"/>
    <cellStyle name="Normal 4 6 5 2 3 3" xfId="28629"/>
    <cellStyle name="Normal 4 6 5 2 3 3 2" xfId="28630"/>
    <cellStyle name="Normal 4 6 5 2 3 3 2 2" xfId="28631"/>
    <cellStyle name="Normal 4 6 5 2 3 3 3" xfId="28632"/>
    <cellStyle name="Normal 4 6 5 2 3 3_Deal Price Analysis" xfId="28633"/>
    <cellStyle name="Normal 4 6 5 2 3 4" xfId="28634"/>
    <cellStyle name="Normal 4 6 5 2 3 4 2" xfId="28635"/>
    <cellStyle name="Normal 4 6 5 2 3 4 2 2" xfId="28636"/>
    <cellStyle name="Normal 4 6 5 2 3 4 3" xfId="28637"/>
    <cellStyle name="Normal 4 6 5 2 3 4_Deal Price Analysis" xfId="28638"/>
    <cellStyle name="Normal 4 6 5 2 3 5" xfId="28639"/>
    <cellStyle name="Normal 4 6 5 2 3 5 2" xfId="28640"/>
    <cellStyle name="Normal 4 6 5 2 3 6" xfId="28641"/>
    <cellStyle name="Normal 4 6 5 2 3_Deal Price Analysis" xfId="28642"/>
    <cellStyle name="Normal 4 6 5 2 4" xfId="28643"/>
    <cellStyle name="Normal 4 6 5 2 4 2" xfId="28644"/>
    <cellStyle name="Normal 4 6 5 2 4 2 2" xfId="28645"/>
    <cellStyle name="Normal 4 6 5 2 4 2 2 2" xfId="28646"/>
    <cellStyle name="Normal 4 6 5 2 4 2 3" xfId="28647"/>
    <cellStyle name="Normal 4 6 5 2 4 2_Deal Price Analysis" xfId="28648"/>
    <cellStyle name="Normal 4 6 5 2 4 3" xfId="28649"/>
    <cellStyle name="Normal 4 6 5 2 4 3 2" xfId="28650"/>
    <cellStyle name="Normal 4 6 5 2 4 3 2 2" xfId="28651"/>
    <cellStyle name="Normal 4 6 5 2 4 3 3" xfId="28652"/>
    <cellStyle name="Normal 4 6 5 2 4 3_Deal Price Analysis" xfId="28653"/>
    <cellStyle name="Normal 4 6 5 2 4 4" xfId="28654"/>
    <cellStyle name="Normal 4 6 5 2 4 4 2" xfId="28655"/>
    <cellStyle name="Normal 4 6 5 2 4 5" xfId="28656"/>
    <cellStyle name="Normal 4 6 5 2 4_Deal Price Analysis" xfId="28657"/>
    <cellStyle name="Normal 4 6 5 2 5" xfId="28658"/>
    <cellStyle name="Normal 4 6 5 2 5 2" xfId="28659"/>
    <cellStyle name="Normal 4 6 5 2 5 2 2" xfId="28660"/>
    <cellStyle name="Normal 4 6 5 2 5 3" xfId="28661"/>
    <cellStyle name="Normal 4 6 5 2 5_Deal Price Analysis" xfId="28662"/>
    <cellStyle name="Normal 4 6 5 2 6" xfId="28663"/>
    <cellStyle name="Normal 4 6 5 2 6 2" xfId="28664"/>
    <cellStyle name="Normal 4 6 5 2 6 2 2" xfId="28665"/>
    <cellStyle name="Normal 4 6 5 2 6 3" xfId="28666"/>
    <cellStyle name="Normal 4 6 5 2 6_Deal Price Analysis" xfId="28667"/>
    <cellStyle name="Normal 4 6 5 2 7" xfId="28668"/>
    <cellStyle name="Normal 4 6 5 2 7 2" xfId="28669"/>
    <cellStyle name="Normal 4 6 5 2 8" xfId="28670"/>
    <cellStyle name="Normal 4 6 5 2_Deal Price Analysis" xfId="28671"/>
    <cellStyle name="Normal 4 6 5 3" xfId="28672"/>
    <cellStyle name="Normal 4 6 5 3 2" xfId="28673"/>
    <cellStyle name="Normal 4 6 5 3 2 2" xfId="28674"/>
    <cellStyle name="Normal 4 6 5 3 2 2 2" xfId="28675"/>
    <cellStyle name="Normal 4 6 5 3 2 2 2 2" xfId="28676"/>
    <cellStyle name="Normal 4 6 5 3 2 2 3" xfId="28677"/>
    <cellStyle name="Normal 4 6 5 3 2 2_Deal Price Analysis" xfId="28678"/>
    <cellStyle name="Normal 4 6 5 3 2 3" xfId="28679"/>
    <cellStyle name="Normal 4 6 5 3 2 3 2" xfId="28680"/>
    <cellStyle name="Normal 4 6 5 3 2 3 2 2" xfId="28681"/>
    <cellStyle name="Normal 4 6 5 3 2 3 3" xfId="28682"/>
    <cellStyle name="Normal 4 6 5 3 2 3_Deal Price Analysis" xfId="28683"/>
    <cellStyle name="Normal 4 6 5 3 2 4" xfId="28684"/>
    <cellStyle name="Normal 4 6 5 3 2 4 2" xfId="28685"/>
    <cellStyle name="Normal 4 6 5 3 2 5" xfId="28686"/>
    <cellStyle name="Normal 4 6 5 3 2_Deal Price Analysis" xfId="28687"/>
    <cellStyle name="Normal 4 6 5 3 3" xfId="28688"/>
    <cellStyle name="Normal 4 6 5 3 3 2" xfId="28689"/>
    <cellStyle name="Normal 4 6 5 3 3 2 2" xfId="28690"/>
    <cellStyle name="Normal 4 6 5 3 3 3" xfId="28691"/>
    <cellStyle name="Normal 4 6 5 3 3_Deal Price Analysis" xfId="28692"/>
    <cellStyle name="Normal 4 6 5 3 4" xfId="28693"/>
    <cellStyle name="Normal 4 6 5 3 4 2" xfId="28694"/>
    <cellStyle name="Normal 4 6 5 3 4 2 2" xfId="28695"/>
    <cellStyle name="Normal 4 6 5 3 4 3" xfId="28696"/>
    <cellStyle name="Normal 4 6 5 3 4_Deal Price Analysis" xfId="28697"/>
    <cellStyle name="Normal 4 6 5 3 5" xfId="28698"/>
    <cellStyle name="Normal 4 6 5 3 5 2" xfId="28699"/>
    <cellStyle name="Normal 4 6 5 3 6" xfId="28700"/>
    <cellStyle name="Normal 4 6 5 3_Deal Price Analysis" xfId="28701"/>
    <cellStyle name="Normal 4 6 5 4" xfId="28702"/>
    <cellStyle name="Normal 4 6 5 4 2" xfId="28703"/>
    <cellStyle name="Normal 4 6 5 4 2 2" xfId="28704"/>
    <cellStyle name="Normal 4 6 5 4 2 2 2" xfId="28705"/>
    <cellStyle name="Normal 4 6 5 4 2 2 2 2" xfId="28706"/>
    <cellStyle name="Normal 4 6 5 4 2 2 3" xfId="28707"/>
    <cellStyle name="Normal 4 6 5 4 2 2_Deal Price Analysis" xfId="28708"/>
    <cellStyle name="Normal 4 6 5 4 2 3" xfId="28709"/>
    <cellStyle name="Normal 4 6 5 4 2 3 2" xfId="28710"/>
    <cellStyle name="Normal 4 6 5 4 2 3 2 2" xfId="28711"/>
    <cellStyle name="Normal 4 6 5 4 2 3 3" xfId="28712"/>
    <cellStyle name="Normal 4 6 5 4 2 3_Deal Price Analysis" xfId="28713"/>
    <cellStyle name="Normal 4 6 5 4 2 4" xfId="28714"/>
    <cellStyle name="Normal 4 6 5 4 2 4 2" xfId="28715"/>
    <cellStyle name="Normal 4 6 5 4 2 5" xfId="28716"/>
    <cellStyle name="Normal 4 6 5 4 2_Deal Price Analysis" xfId="28717"/>
    <cellStyle name="Normal 4 6 5 4 3" xfId="28718"/>
    <cellStyle name="Normal 4 6 5 4 3 2" xfId="28719"/>
    <cellStyle name="Normal 4 6 5 4 3 2 2" xfId="28720"/>
    <cellStyle name="Normal 4 6 5 4 3 3" xfId="28721"/>
    <cellStyle name="Normal 4 6 5 4 3_Deal Price Analysis" xfId="28722"/>
    <cellStyle name="Normal 4 6 5 4 4" xfId="28723"/>
    <cellStyle name="Normal 4 6 5 4 4 2" xfId="28724"/>
    <cellStyle name="Normal 4 6 5 4 4 2 2" xfId="28725"/>
    <cellStyle name="Normal 4 6 5 4 4 3" xfId="28726"/>
    <cellStyle name="Normal 4 6 5 4 4_Deal Price Analysis" xfId="28727"/>
    <cellStyle name="Normal 4 6 5 4 5" xfId="28728"/>
    <cellStyle name="Normal 4 6 5 4 5 2" xfId="28729"/>
    <cellStyle name="Normal 4 6 5 4 6" xfId="28730"/>
    <cellStyle name="Normal 4 6 5 4_Deal Price Analysis" xfId="28731"/>
    <cellStyle name="Normal 4 6 5 5" xfId="28732"/>
    <cellStyle name="Normal 4 6 5 5 2" xfId="28733"/>
    <cellStyle name="Normal 4 6 5 5 2 2" xfId="28734"/>
    <cellStyle name="Normal 4 6 5 5 2 2 2" xfId="28735"/>
    <cellStyle name="Normal 4 6 5 5 2 3" xfId="28736"/>
    <cellStyle name="Normal 4 6 5 5 2_Deal Price Analysis" xfId="28737"/>
    <cellStyle name="Normal 4 6 5 5 3" xfId="28738"/>
    <cellStyle name="Normal 4 6 5 5 3 2" xfId="28739"/>
    <cellStyle name="Normal 4 6 5 5 3 2 2" xfId="28740"/>
    <cellStyle name="Normal 4 6 5 5 3 3" xfId="28741"/>
    <cellStyle name="Normal 4 6 5 5 3_Deal Price Analysis" xfId="28742"/>
    <cellStyle name="Normal 4 6 5 5 4" xfId="28743"/>
    <cellStyle name="Normal 4 6 5 5 4 2" xfId="28744"/>
    <cellStyle name="Normal 4 6 5 5 5" xfId="28745"/>
    <cellStyle name="Normal 4 6 5 5_Deal Price Analysis" xfId="28746"/>
    <cellStyle name="Normal 4 6 5 6" xfId="28747"/>
    <cellStyle name="Normal 4 6 5 6 2" xfId="28748"/>
    <cellStyle name="Normal 4 6 5 6 2 2" xfId="28749"/>
    <cellStyle name="Normal 4 6 5 6 3" xfId="28750"/>
    <cellStyle name="Normal 4 6 5 6_Deal Price Analysis" xfId="28751"/>
    <cellStyle name="Normal 4 6 5 7" xfId="28752"/>
    <cellStyle name="Normal 4 6 5 7 2" xfId="28753"/>
    <cellStyle name="Normal 4 6 5 7 2 2" xfId="28754"/>
    <cellStyle name="Normal 4 6 5 7 3" xfId="28755"/>
    <cellStyle name="Normal 4 6 5 7_Deal Price Analysis" xfId="28756"/>
    <cellStyle name="Normal 4 6 5 8" xfId="28757"/>
    <cellStyle name="Normal 4 6 5 8 2" xfId="28758"/>
    <cellStyle name="Normal 4 6 5 9" xfId="28759"/>
    <cellStyle name="Normal 4 6 5_Deal Price Analysis" xfId="28760"/>
    <cellStyle name="Normal 4 6 6" xfId="28761"/>
    <cellStyle name="Normal 4 6 6 2" xfId="28762"/>
    <cellStyle name="Normal 4 6 6 2 2" xfId="28763"/>
    <cellStyle name="Normal 4 6 6 2 2 2" xfId="28764"/>
    <cellStyle name="Normal 4 6 6 2 2 2 2" xfId="28765"/>
    <cellStyle name="Normal 4 6 6 2 2 2 2 2" xfId="28766"/>
    <cellStyle name="Normal 4 6 6 2 2 2 2 2 2" xfId="28767"/>
    <cellStyle name="Normal 4 6 6 2 2 2 2 3" xfId="28768"/>
    <cellStyle name="Normal 4 6 6 2 2 2 2_Deal Price Analysis" xfId="28769"/>
    <cellStyle name="Normal 4 6 6 2 2 2 3" xfId="28770"/>
    <cellStyle name="Normal 4 6 6 2 2 2 3 2" xfId="28771"/>
    <cellStyle name="Normal 4 6 6 2 2 2 3 2 2" xfId="28772"/>
    <cellStyle name="Normal 4 6 6 2 2 2 3 3" xfId="28773"/>
    <cellStyle name="Normal 4 6 6 2 2 2 3_Deal Price Analysis" xfId="28774"/>
    <cellStyle name="Normal 4 6 6 2 2 2 4" xfId="28775"/>
    <cellStyle name="Normal 4 6 6 2 2 2 4 2" xfId="28776"/>
    <cellStyle name="Normal 4 6 6 2 2 2 5" xfId="28777"/>
    <cellStyle name="Normal 4 6 6 2 2 2_Deal Price Analysis" xfId="28778"/>
    <cellStyle name="Normal 4 6 6 2 2 3" xfId="28779"/>
    <cellStyle name="Normal 4 6 6 2 2 3 2" xfId="28780"/>
    <cellStyle name="Normal 4 6 6 2 2 3 2 2" xfId="28781"/>
    <cellStyle name="Normal 4 6 6 2 2 3 3" xfId="28782"/>
    <cellStyle name="Normal 4 6 6 2 2 3_Deal Price Analysis" xfId="28783"/>
    <cellStyle name="Normal 4 6 6 2 2 4" xfId="28784"/>
    <cellStyle name="Normal 4 6 6 2 2 4 2" xfId="28785"/>
    <cellStyle name="Normal 4 6 6 2 2 4 2 2" xfId="28786"/>
    <cellStyle name="Normal 4 6 6 2 2 4 3" xfId="28787"/>
    <cellStyle name="Normal 4 6 6 2 2 4_Deal Price Analysis" xfId="28788"/>
    <cellStyle name="Normal 4 6 6 2 2 5" xfId="28789"/>
    <cellStyle name="Normal 4 6 6 2 2 5 2" xfId="28790"/>
    <cellStyle name="Normal 4 6 6 2 2 6" xfId="28791"/>
    <cellStyle name="Normal 4 6 6 2 2_Deal Price Analysis" xfId="28792"/>
    <cellStyle name="Normal 4 6 6 2 3" xfId="28793"/>
    <cellStyle name="Normal 4 6 6 2 3 2" xfId="28794"/>
    <cellStyle name="Normal 4 6 6 2 3 2 2" xfId="28795"/>
    <cellStyle name="Normal 4 6 6 2 3 2 2 2" xfId="28796"/>
    <cellStyle name="Normal 4 6 6 2 3 2 2 2 2" xfId="28797"/>
    <cellStyle name="Normal 4 6 6 2 3 2 2 3" xfId="28798"/>
    <cellStyle name="Normal 4 6 6 2 3 2 2_Deal Price Analysis" xfId="28799"/>
    <cellStyle name="Normal 4 6 6 2 3 2 3" xfId="28800"/>
    <cellStyle name="Normal 4 6 6 2 3 2 3 2" xfId="28801"/>
    <cellStyle name="Normal 4 6 6 2 3 2 3 2 2" xfId="28802"/>
    <cellStyle name="Normal 4 6 6 2 3 2 3 3" xfId="28803"/>
    <cellStyle name="Normal 4 6 6 2 3 2 3_Deal Price Analysis" xfId="28804"/>
    <cellStyle name="Normal 4 6 6 2 3 2 4" xfId="28805"/>
    <cellStyle name="Normal 4 6 6 2 3 2 4 2" xfId="28806"/>
    <cellStyle name="Normal 4 6 6 2 3 2 5" xfId="28807"/>
    <cellStyle name="Normal 4 6 6 2 3 2_Deal Price Analysis" xfId="28808"/>
    <cellStyle name="Normal 4 6 6 2 3 3" xfId="28809"/>
    <cellStyle name="Normal 4 6 6 2 3 3 2" xfId="28810"/>
    <cellStyle name="Normal 4 6 6 2 3 3 2 2" xfId="28811"/>
    <cellStyle name="Normal 4 6 6 2 3 3 3" xfId="28812"/>
    <cellStyle name="Normal 4 6 6 2 3 3_Deal Price Analysis" xfId="28813"/>
    <cellStyle name="Normal 4 6 6 2 3 4" xfId="28814"/>
    <cellStyle name="Normal 4 6 6 2 3 4 2" xfId="28815"/>
    <cellStyle name="Normal 4 6 6 2 3 4 2 2" xfId="28816"/>
    <cellStyle name="Normal 4 6 6 2 3 4 3" xfId="28817"/>
    <cellStyle name="Normal 4 6 6 2 3 4_Deal Price Analysis" xfId="28818"/>
    <cellStyle name="Normal 4 6 6 2 3 5" xfId="28819"/>
    <cellStyle name="Normal 4 6 6 2 3 5 2" xfId="28820"/>
    <cellStyle name="Normal 4 6 6 2 3 6" xfId="28821"/>
    <cellStyle name="Normal 4 6 6 2 3_Deal Price Analysis" xfId="28822"/>
    <cellStyle name="Normal 4 6 6 2 4" xfId="28823"/>
    <cellStyle name="Normal 4 6 6 2 4 2" xfId="28824"/>
    <cellStyle name="Normal 4 6 6 2 4 2 2" xfId="28825"/>
    <cellStyle name="Normal 4 6 6 2 4 2 2 2" xfId="28826"/>
    <cellStyle name="Normal 4 6 6 2 4 2 3" xfId="28827"/>
    <cellStyle name="Normal 4 6 6 2 4 2_Deal Price Analysis" xfId="28828"/>
    <cellStyle name="Normal 4 6 6 2 4 3" xfId="28829"/>
    <cellStyle name="Normal 4 6 6 2 4 3 2" xfId="28830"/>
    <cellStyle name="Normal 4 6 6 2 4 3 2 2" xfId="28831"/>
    <cellStyle name="Normal 4 6 6 2 4 3 3" xfId="28832"/>
    <cellStyle name="Normal 4 6 6 2 4 3_Deal Price Analysis" xfId="28833"/>
    <cellStyle name="Normal 4 6 6 2 4 4" xfId="28834"/>
    <cellStyle name="Normal 4 6 6 2 4 4 2" xfId="28835"/>
    <cellStyle name="Normal 4 6 6 2 4 5" xfId="28836"/>
    <cellStyle name="Normal 4 6 6 2 4_Deal Price Analysis" xfId="28837"/>
    <cellStyle name="Normal 4 6 6 2 5" xfId="28838"/>
    <cellStyle name="Normal 4 6 6 2 5 2" xfId="28839"/>
    <cellStyle name="Normal 4 6 6 2 5 2 2" xfId="28840"/>
    <cellStyle name="Normal 4 6 6 2 5 3" xfId="28841"/>
    <cellStyle name="Normal 4 6 6 2 5_Deal Price Analysis" xfId="28842"/>
    <cellStyle name="Normal 4 6 6 2 6" xfId="28843"/>
    <cellStyle name="Normal 4 6 6 2 6 2" xfId="28844"/>
    <cellStyle name="Normal 4 6 6 2 6 2 2" xfId="28845"/>
    <cellStyle name="Normal 4 6 6 2 6 3" xfId="28846"/>
    <cellStyle name="Normal 4 6 6 2 6_Deal Price Analysis" xfId="28847"/>
    <cellStyle name="Normal 4 6 6 2 7" xfId="28848"/>
    <cellStyle name="Normal 4 6 6 2 7 2" xfId="28849"/>
    <cellStyle name="Normal 4 6 6 2 8" xfId="28850"/>
    <cellStyle name="Normal 4 6 6 2_Deal Price Analysis" xfId="28851"/>
    <cellStyle name="Normal 4 6 6 3" xfId="28852"/>
    <cellStyle name="Normal 4 6 6 3 2" xfId="28853"/>
    <cellStyle name="Normal 4 6 6 3 2 2" xfId="28854"/>
    <cellStyle name="Normal 4 6 6 3 2 2 2" xfId="28855"/>
    <cellStyle name="Normal 4 6 6 3 2 2 2 2" xfId="28856"/>
    <cellStyle name="Normal 4 6 6 3 2 2 3" xfId="28857"/>
    <cellStyle name="Normal 4 6 6 3 2 2_Deal Price Analysis" xfId="28858"/>
    <cellStyle name="Normal 4 6 6 3 2 3" xfId="28859"/>
    <cellStyle name="Normal 4 6 6 3 2 3 2" xfId="28860"/>
    <cellStyle name="Normal 4 6 6 3 2 3 2 2" xfId="28861"/>
    <cellStyle name="Normal 4 6 6 3 2 3 3" xfId="28862"/>
    <cellStyle name="Normal 4 6 6 3 2 3_Deal Price Analysis" xfId="28863"/>
    <cellStyle name="Normal 4 6 6 3 2 4" xfId="28864"/>
    <cellStyle name="Normal 4 6 6 3 2 4 2" xfId="28865"/>
    <cellStyle name="Normal 4 6 6 3 2 5" xfId="28866"/>
    <cellStyle name="Normal 4 6 6 3 2_Deal Price Analysis" xfId="28867"/>
    <cellStyle name="Normal 4 6 6 3 3" xfId="28868"/>
    <cellStyle name="Normal 4 6 6 3 3 2" xfId="28869"/>
    <cellStyle name="Normal 4 6 6 3 3 2 2" xfId="28870"/>
    <cellStyle name="Normal 4 6 6 3 3 3" xfId="28871"/>
    <cellStyle name="Normal 4 6 6 3 3_Deal Price Analysis" xfId="28872"/>
    <cellStyle name="Normal 4 6 6 3 4" xfId="28873"/>
    <cellStyle name="Normal 4 6 6 3 4 2" xfId="28874"/>
    <cellStyle name="Normal 4 6 6 3 4 2 2" xfId="28875"/>
    <cellStyle name="Normal 4 6 6 3 4 3" xfId="28876"/>
    <cellStyle name="Normal 4 6 6 3 4_Deal Price Analysis" xfId="28877"/>
    <cellStyle name="Normal 4 6 6 3 5" xfId="28878"/>
    <cellStyle name="Normal 4 6 6 3 5 2" xfId="28879"/>
    <cellStyle name="Normal 4 6 6 3 6" xfId="28880"/>
    <cellStyle name="Normal 4 6 6 3_Deal Price Analysis" xfId="28881"/>
    <cellStyle name="Normal 4 6 6 4" xfId="28882"/>
    <cellStyle name="Normal 4 6 6 4 2" xfId="28883"/>
    <cellStyle name="Normal 4 6 6 4 2 2" xfId="28884"/>
    <cellStyle name="Normal 4 6 6 4 2 2 2" xfId="28885"/>
    <cellStyle name="Normal 4 6 6 4 2 2 2 2" xfId="28886"/>
    <cellStyle name="Normal 4 6 6 4 2 2 3" xfId="28887"/>
    <cellStyle name="Normal 4 6 6 4 2 2_Deal Price Analysis" xfId="28888"/>
    <cellStyle name="Normal 4 6 6 4 2 3" xfId="28889"/>
    <cellStyle name="Normal 4 6 6 4 2 3 2" xfId="28890"/>
    <cellStyle name="Normal 4 6 6 4 2 3 2 2" xfId="28891"/>
    <cellStyle name="Normal 4 6 6 4 2 3 3" xfId="28892"/>
    <cellStyle name="Normal 4 6 6 4 2 3_Deal Price Analysis" xfId="28893"/>
    <cellStyle name="Normal 4 6 6 4 2 4" xfId="28894"/>
    <cellStyle name="Normal 4 6 6 4 2 4 2" xfId="28895"/>
    <cellStyle name="Normal 4 6 6 4 2 5" xfId="28896"/>
    <cellStyle name="Normal 4 6 6 4 2_Deal Price Analysis" xfId="28897"/>
    <cellStyle name="Normal 4 6 6 4 3" xfId="28898"/>
    <cellStyle name="Normal 4 6 6 4 3 2" xfId="28899"/>
    <cellStyle name="Normal 4 6 6 4 3 2 2" xfId="28900"/>
    <cellStyle name="Normal 4 6 6 4 3 3" xfId="28901"/>
    <cellStyle name="Normal 4 6 6 4 3_Deal Price Analysis" xfId="28902"/>
    <cellStyle name="Normal 4 6 6 4 4" xfId="28903"/>
    <cellStyle name="Normal 4 6 6 4 4 2" xfId="28904"/>
    <cellStyle name="Normal 4 6 6 4 4 2 2" xfId="28905"/>
    <cellStyle name="Normal 4 6 6 4 4 3" xfId="28906"/>
    <cellStyle name="Normal 4 6 6 4 4_Deal Price Analysis" xfId="28907"/>
    <cellStyle name="Normal 4 6 6 4 5" xfId="28908"/>
    <cellStyle name="Normal 4 6 6 4 5 2" xfId="28909"/>
    <cellStyle name="Normal 4 6 6 4 6" xfId="28910"/>
    <cellStyle name="Normal 4 6 6 4_Deal Price Analysis" xfId="28911"/>
    <cellStyle name="Normal 4 6 6 5" xfId="28912"/>
    <cellStyle name="Normal 4 6 6 5 2" xfId="28913"/>
    <cellStyle name="Normal 4 6 6 5 2 2" xfId="28914"/>
    <cellStyle name="Normal 4 6 6 5 2 2 2" xfId="28915"/>
    <cellStyle name="Normal 4 6 6 5 2 3" xfId="28916"/>
    <cellStyle name="Normal 4 6 6 5 2_Deal Price Analysis" xfId="28917"/>
    <cellStyle name="Normal 4 6 6 5 3" xfId="28918"/>
    <cellStyle name="Normal 4 6 6 5 3 2" xfId="28919"/>
    <cellStyle name="Normal 4 6 6 5 3 2 2" xfId="28920"/>
    <cellStyle name="Normal 4 6 6 5 3 3" xfId="28921"/>
    <cellStyle name="Normal 4 6 6 5 3_Deal Price Analysis" xfId="28922"/>
    <cellStyle name="Normal 4 6 6 5 4" xfId="28923"/>
    <cellStyle name="Normal 4 6 6 5 4 2" xfId="28924"/>
    <cellStyle name="Normal 4 6 6 5 5" xfId="28925"/>
    <cellStyle name="Normal 4 6 6 5_Deal Price Analysis" xfId="28926"/>
    <cellStyle name="Normal 4 6 6 6" xfId="28927"/>
    <cellStyle name="Normal 4 6 6 6 2" xfId="28928"/>
    <cellStyle name="Normal 4 6 6 6 2 2" xfId="28929"/>
    <cellStyle name="Normal 4 6 6 6 3" xfId="28930"/>
    <cellStyle name="Normal 4 6 6 6_Deal Price Analysis" xfId="28931"/>
    <cellStyle name="Normal 4 6 6 7" xfId="28932"/>
    <cellStyle name="Normal 4 6 6 7 2" xfId="28933"/>
    <cellStyle name="Normal 4 6 6 7 2 2" xfId="28934"/>
    <cellStyle name="Normal 4 6 6 7 3" xfId="28935"/>
    <cellStyle name="Normal 4 6 6 7_Deal Price Analysis" xfId="28936"/>
    <cellStyle name="Normal 4 6 6 8" xfId="28937"/>
    <cellStyle name="Normal 4 6 6 8 2" xfId="28938"/>
    <cellStyle name="Normal 4 6 6 9" xfId="28939"/>
    <cellStyle name="Normal 4 6 6_Deal Price Analysis" xfId="28940"/>
    <cellStyle name="Normal 4 6 7" xfId="28941"/>
    <cellStyle name="Normal 4 6 7 2" xfId="28942"/>
    <cellStyle name="Normal 4 6 7 2 2" xfId="28943"/>
    <cellStyle name="Normal 4 6 7 2 2 2" xfId="28944"/>
    <cellStyle name="Normal 4 6 7 2 2 2 2" xfId="28945"/>
    <cellStyle name="Normal 4 6 7 2 2 2 2 2" xfId="28946"/>
    <cellStyle name="Normal 4 6 7 2 2 2 3" xfId="28947"/>
    <cellStyle name="Normal 4 6 7 2 2 2_Deal Price Analysis" xfId="28948"/>
    <cellStyle name="Normal 4 6 7 2 2 3" xfId="28949"/>
    <cellStyle name="Normal 4 6 7 2 2 3 2" xfId="28950"/>
    <cellStyle name="Normal 4 6 7 2 2 3 2 2" xfId="28951"/>
    <cellStyle name="Normal 4 6 7 2 2 3 3" xfId="28952"/>
    <cellStyle name="Normal 4 6 7 2 2 3_Deal Price Analysis" xfId="28953"/>
    <cellStyle name="Normal 4 6 7 2 2 4" xfId="28954"/>
    <cellStyle name="Normal 4 6 7 2 2 4 2" xfId="28955"/>
    <cellStyle name="Normal 4 6 7 2 2 5" xfId="28956"/>
    <cellStyle name="Normal 4 6 7 2 2_Deal Price Analysis" xfId="28957"/>
    <cellStyle name="Normal 4 6 7 2 3" xfId="28958"/>
    <cellStyle name="Normal 4 6 7 2 3 2" xfId="28959"/>
    <cellStyle name="Normal 4 6 7 2 3 2 2" xfId="28960"/>
    <cellStyle name="Normal 4 6 7 2 3 3" xfId="28961"/>
    <cellStyle name="Normal 4 6 7 2 3_Deal Price Analysis" xfId="28962"/>
    <cellStyle name="Normal 4 6 7 2 4" xfId="28963"/>
    <cellStyle name="Normal 4 6 7 2 4 2" xfId="28964"/>
    <cellStyle name="Normal 4 6 7 2 4 2 2" xfId="28965"/>
    <cellStyle name="Normal 4 6 7 2 4 3" xfId="28966"/>
    <cellStyle name="Normal 4 6 7 2 4_Deal Price Analysis" xfId="28967"/>
    <cellStyle name="Normal 4 6 7 2 5" xfId="28968"/>
    <cellStyle name="Normal 4 6 7 2 5 2" xfId="28969"/>
    <cellStyle name="Normal 4 6 7 2 6" xfId="28970"/>
    <cellStyle name="Normal 4 6 7 2_Deal Price Analysis" xfId="28971"/>
    <cellStyle name="Normal 4 6 7 3" xfId="28972"/>
    <cellStyle name="Normal 4 6 7 3 2" xfId="28973"/>
    <cellStyle name="Normal 4 6 7 3 2 2" xfId="28974"/>
    <cellStyle name="Normal 4 6 7 3 2 2 2" xfId="28975"/>
    <cellStyle name="Normal 4 6 7 3 2 2 2 2" xfId="28976"/>
    <cellStyle name="Normal 4 6 7 3 2 2 3" xfId="28977"/>
    <cellStyle name="Normal 4 6 7 3 2 2_Deal Price Analysis" xfId="28978"/>
    <cellStyle name="Normal 4 6 7 3 2 3" xfId="28979"/>
    <cellStyle name="Normal 4 6 7 3 2 3 2" xfId="28980"/>
    <cellStyle name="Normal 4 6 7 3 2 3 2 2" xfId="28981"/>
    <cellStyle name="Normal 4 6 7 3 2 3 3" xfId="28982"/>
    <cellStyle name="Normal 4 6 7 3 2 3_Deal Price Analysis" xfId="28983"/>
    <cellStyle name="Normal 4 6 7 3 2 4" xfId="28984"/>
    <cellStyle name="Normal 4 6 7 3 2 4 2" xfId="28985"/>
    <cellStyle name="Normal 4 6 7 3 2 5" xfId="28986"/>
    <cellStyle name="Normal 4 6 7 3 2_Deal Price Analysis" xfId="28987"/>
    <cellStyle name="Normal 4 6 7 3 3" xfId="28988"/>
    <cellStyle name="Normal 4 6 7 3 3 2" xfId="28989"/>
    <cellStyle name="Normal 4 6 7 3 3 2 2" xfId="28990"/>
    <cellStyle name="Normal 4 6 7 3 3 3" xfId="28991"/>
    <cellStyle name="Normal 4 6 7 3 3_Deal Price Analysis" xfId="28992"/>
    <cellStyle name="Normal 4 6 7 3 4" xfId="28993"/>
    <cellStyle name="Normal 4 6 7 3 4 2" xfId="28994"/>
    <cellStyle name="Normal 4 6 7 3 4 2 2" xfId="28995"/>
    <cellStyle name="Normal 4 6 7 3 4 3" xfId="28996"/>
    <cellStyle name="Normal 4 6 7 3 4_Deal Price Analysis" xfId="28997"/>
    <cellStyle name="Normal 4 6 7 3 5" xfId="28998"/>
    <cellStyle name="Normal 4 6 7 3 5 2" xfId="28999"/>
    <cellStyle name="Normal 4 6 7 3 6" xfId="29000"/>
    <cellStyle name="Normal 4 6 7 3_Deal Price Analysis" xfId="29001"/>
    <cellStyle name="Normal 4 6 7 4" xfId="29002"/>
    <cellStyle name="Normal 4 6 7 4 2" xfId="29003"/>
    <cellStyle name="Normal 4 6 7 4 2 2" xfId="29004"/>
    <cellStyle name="Normal 4 6 7 4 2 2 2" xfId="29005"/>
    <cellStyle name="Normal 4 6 7 4 2 3" xfId="29006"/>
    <cellStyle name="Normal 4 6 7 4 2_Deal Price Analysis" xfId="29007"/>
    <cellStyle name="Normal 4 6 7 4 3" xfId="29008"/>
    <cellStyle name="Normal 4 6 7 4 3 2" xfId="29009"/>
    <cellStyle name="Normal 4 6 7 4 3 2 2" xfId="29010"/>
    <cellStyle name="Normal 4 6 7 4 3 3" xfId="29011"/>
    <cellStyle name="Normal 4 6 7 4 3_Deal Price Analysis" xfId="29012"/>
    <cellStyle name="Normal 4 6 7 4 4" xfId="29013"/>
    <cellStyle name="Normal 4 6 7 4 4 2" xfId="29014"/>
    <cellStyle name="Normal 4 6 7 4 5" xfId="29015"/>
    <cellStyle name="Normal 4 6 7 4_Deal Price Analysis" xfId="29016"/>
    <cellStyle name="Normal 4 6 7 5" xfId="29017"/>
    <cellStyle name="Normal 4 6 7 5 2" xfId="29018"/>
    <cellStyle name="Normal 4 6 7 5 2 2" xfId="29019"/>
    <cellStyle name="Normal 4 6 7 5 3" xfId="29020"/>
    <cellStyle name="Normal 4 6 7 5_Deal Price Analysis" xfId="29021"/>
    <cellStyle name="Normal 4 6 7 6" xfId="29022"/>
    <cellStyle name="Normal 4 6 7 6 2" xfId="29023"/>
    <cellStyle name="Normal 4 6 7 6 2 2" xfId="29024"/>
    <cellStyle name="Normal 4 6 7 6 3" xfId="29025"/>
    <cellStyle name="Normal 4 6 7 6_Deal Price Analysis" xfId="29026"/>
    <cellStyle name="Normal 4 6 7 7" xfId="29027"/>
    <cellStyle name="Normal 4 6 7 7 2" xfId="29028"/>
    <cellStyle name="Normal 4 6 7 8" xfId="29029"/>
    <cellStyle name="Normal 4 6 7_Deal Price Analysis" xfId="29030"/>
    <cellStyle name="Normal 4 6 8" xfId="29031"/>
    <cellStyle name="Normal 4 6 8 2" xfId="29032"/>
    <cellStyle name="Normal 4 6 8 2 2" xfId="29033"/>
    <cellStyle name="Normal 4 6 8 2 2 2" xfId="29034"/>
    <cellStyle name="Normal 4 6 8 2 2 2 2" xfId="29035"/>
    <cellStyle name="Normal 4 6 8 2 2 2 2 2" xfId="29036"/>
    <cellStyle name="Normal 4 6 8 2 2 2 3" xfId="29037"/>
    <cellStyle name="Normal 4 6 8 2 2 2_Deal Price Analysis" xfId="29038"/>
    <cellStyle name="Normal 4 6 8 2 2 3" xfId="29039"/>
    <cellStyle name="Normal 4 6 8 2 2 3 2" xfId="29040"/>
    <cellStyle name="Normal 4 6 8 2 2 3 2 2" xfId="29041"/>
    <cellStyle name="Normal 4 6 8 2 2 3 3" xfId="29042"/>
    <cellStyle name="Normal 4 6 8 2 2 3_Deal Price Analysis" xfId="29043"/>
    <cellStyle name="Normal 4 6 8 2 2 4" xfId="29044"/>
    <cellStyle name="Normal 4 6 8 2 2 4 2" xfId="29045"/>
    <cellStyle name="Normal 4 6 8 2 2 5" xfId="29046"/>
    <cellStyle name="Normal 4 6 8 2 2_Deal Price Analysis" xfId="29047"/>
    <cellStyle name="Normal 4 6 8 2 3" xfId="29048"/>
    <cellStyle name="Normal 4 6 8 2 3 2" xfId="29049"/>
    <cellStyle name="Normal 4 6 8 2 3 2 2" xfId="29050"/>
    <cellStyle name="Normal 4 6 8 2 3 3" xfId="29051"/>
    <cellStyle name="Normal 4 6 8 2 3_Deal Price Analysis" xfId="29052"/>
    <cellStyle name="Normal 4 6 8 2 4" xfId="29053"/>
    <cellStyle name="Normal 4 6 8 2 4 2" xfId="29054"/>
    <cellStyle name="Normal 4 6 8 2 4 2 2" xfId="29055"/>
    <cellStyle name="Normal 4 6 8 2 4 3" xfId="29056"/>
    <cellStyle name="Normal 4 6 8 2 4_Deal Price Analysis" xfId="29057"/>
    <cellStyle name="Normal 4 6 8 2 5" xfId="29058"/>
    <cellStyle name="Normal 4 6 8 2 5 2" xfId="29059"/>
    <cellStyle name="Normal 4 6 8 2 6" xfId="29060"/>
    <cellStyle name="Normal 4 6 8 2_Deal Price Analysis" xfId="29061"/>
    <cellStyle name="Normal 4 6 8 3" xfId="29062"/>
    <cellStyle name="Normal 4 6 8 3 2" xfId="29063"/>
    <cellStyle name="Normal 4 6 8 3 2 2" xfId="29064"/>
    <cellStyle name="Normal 4 6 8 3 2 2 2" xfId="29065"/>
    <cellStyle name="Normal 4 6 8 3 2 2 2 2" xfId="29066"/>
    <cellStyle name="Normal 4 6 8 3 2 2 3" xfId="29067"/>
    <cellStyle name="Normal 4 6 8 3 2 2_Deal Price Analysis" xfId="29068"/>
    <cellStyle name="Normal 4 6 8 3 2 3" xfId="29069"/>
    <cellStyle name="Normal 4 6 8 3 2 3 2" xfId="29070"/>
    <cellStyle name="Normal 4 6 8 3 2 3 2 2" xfId="29071"/>
    <cellStyle name="Normal 4 6 8 3 2 3 3" xfId="29072"/>
    <cellStyle name="Normal 4 6 8 3 2 3_Deal Price Analysis" xfId="29073"/>
    <cellStyle name="Normal 4 6 8 3 2 4" xfId="29074"/>
    <cellStyle name="Normal 4 6 8 3 2 4 2" xfId="29075"/>
    <cellStyle name="Normal 4 6 8 3 2 5" xfId="29076"/>
    <cellStyle name="Normal 4 6 8 3 2_Deal Price Analysis" xfId="29077"/>
    <cellStyle name="Normal 4 6 8 3 3" xfId="29078"/>
    <cellStyle name="Normal 4 6 8 3 3 2" xfId="29079"/>
    <cellStyle name="Normal 4 6 8 3 3 2 2" xfId="29080"/>
    <cellStyle name="Normal 4 6 8 3 3 3" xfId="29081"/>
    <cellStyle name="Normal 4 6 8 3 3_Deal Price Analysis" xfId="29082"/>
    <cellStyle name="Normal 4 6 8 3 4" xfId="29083"/>
    <cellStyle name="Normal 4 6 8 3 4 2" xfId="29084"/>
    <cellStyle name="Normal 4 6 8 3 4 2 2" xfId="29085"/>
    <cellStyle name="Normal 4 6 8 3 4 3" xfId="29086"/>
    <cellStyle name="Normal 4 6 8 3 4_Deal Price Analysis" xfId="29087"/>
    <cellStyle name="Normal 4 6 8 3 5" xfId="29088"/>
    <cellStyle name="Normal 4 6 8 3 5 2" xfId="29089"/>
    <cellStyle name="Normal 4 6 8 3 6" xfId="29090"/>
    <cellStyle name="Normal 4 6 8 3_Deal Price Analysis" xfId="29091"/>
    <cellStyle name="Normal 4 6 8_Deal Price Analysis" xfId="29092"/>
    <cellStyle name="Normal 4 6 9" xfId="29093"/>
    <cellStyle name="Normal 4 6 9 2" xfId="29094"/>
    <cellStyle name="Normal 4 6 9 2 2" xfId="29095"/>
    <cellStyle name="Normal 4 6 9 2 2 2" xfId="29096"/>
    <cellStyle name="Normal 4 6 9 2 2 2 2" xfId="29097"/>
    <cellStyle name="Normal 4 6 9 2 2 3" xfId="29098"/>
    <cellStyle name="Normal 4 6 9 2 2_Deal Price Analysis" xfId="29099"/>
    <cellStyle name="Normal 4 6 9 2 3" xfId="29100"/>
    <cellStyle name="Normal 4 6 9 2 3 2" xfId="29101"/>
    <cellStyle name="Normal 4 6 9 2 3 2 2" xfId="29102"/>
    <cellStyle name="Normal 4 6 9 2 3 3" xfId="29103"/>
    <cellStyle name="Normal 4 6 9 2 3_Deal Price Analysis" xfId="29104"/>
    <cellStyle name="Normal 4 6 9 2 4" xfId="29105"/>
    <cellStyle name="Normal 4 6 9 2 4 2" xfId="29106"/>
    <cellStyle name="Normal 4 6 9 2 5" xfId="29107"/>
    <cellStyle name="Normal 4 6 9 2_Deal Price Analysis" xfId="29108"/>
    <cellStyle name="Normal 4 6 9 3" xfId="29109"/>
    <cellStyle name="Normal 4 6 9 3 2" xfId="29110"/>
    <cellStyle name="Normal 4 6 9 3 2 2" xfId="29111"/>
    <cellStyle name="Normal 4 6 9 3 3" xfId="29112"/>
    <cellStyle name="Normal 4 6 9 3_Deal Price Analysis" xfId="29113"/>
    <cellStyle name="Normal 4 6 9 4" xfId="29114"/>
    <cellStyle name="Normal 4 6 9 4 2" xfId="29115"/>
    <cellStyle name="Normal 4 6 9 4 2 2" xfId="29116"/>
    <cellStyle name="Normal 4 6 9 4 3" xfId="29117"/>
    <cellStyle name="Normal 4 6 9 4_Deal Price Analysis" xfId="29118"/>
    <cellStyle name="Normal 4 6 9 5" xfId="29119"/>
    <cellStyle name="Normal 4 6 9 5 2" xfId="29120"/>
    <cellStyle name="Normal 4 6 9 6" xfId="29121"/>
    <cellStyle name="Normal 4 6 9_Deal Price Analysis" xfId="29122"/>
    <cellStyle name="Normal 4 6_Deal Price Analysis" xfId="29123"/>
    <cellStyle name="Normal 4 7" xfId="29124"/>
    <cellStyle name="Normal 4 7 10" xfId="29125"/>
    <cellStyle name="Normal 4 7 10 2" xfId="29126"/>
    <cellStyle name="Normal 4 7 10 2 2" xfId="29127"/>
    <cellStyle name="Normal 4 7 10 2 2 2" xfId="29128"/>
    <cellStyle name="Normal 4 7 10 2 2 2 2" xfId="29129"/>
    <cellStyle name="Normal 4 7 10 2 2 3" xfId="29130"/>
    <cellStyle name="Normal 4 7 10 2 2_Deal Price Analysis" xfId="29131"/>
    <cellStyle name="Normal 4 7 10 2 3" xfId="29132"/>
    <cellStyle name="Normal 4 7 10 2 3 2" xfId="29133"/>
    <cellStyle name="Normal 4 7 10 2 3 2 2" xfId="29134"/>
    <cellStyle name="Normal 4 7 10 2 3 3" xfId="29135"/>
    <cellStyle name="Normal 4 7 10 2 3_Deal Price Analysis" xfId="29136"/>
    <cellStyle name="Normal 4 7 10 2 4" xfId="29137"/>
    <cellStyle name="Normal 4 7 10 2 4 2" xfId="29138"/>
    <cellStyle name="Normal 4 7 10 2 5" xfId="29139"/>
    <cellStyle name="Normal 4 7 10 2_Deal Price Analysis" xfId="29140"/>
    <cellStyle name="Normal 4 7 10 3" xfId="29141"/>
    <cellStyle name="Normal 4 7 10 3 2" xfId="29142"/>
    <cellStyle name="Normal 4 7 10 3 2 2" xfId="29143"/>
    <cellStyle name="Normal 4 7 10 3 3" xfId="29144"/>
    <cellStyle name="Normal 4 7 10 3_Deal Price Analysis" xfId="29145"/>
    <cellStyle name="Normal 4 7 10 4" xfId="29146"/>
    <cellStyle name="Normal 4 7 10 4 2" xfId="29147"/>
    <cellStyle name="Normal 4 7 10 4 2 2" xfId="29148"/>
    <cellStyle name="Normal 4 7 10 4 3" xfId="29149"/>
    <cellStyle name="Normal 4 7 10 4_Deal Price Analysis" xfId="29150"/>
    <cellStyle name="Normal 4 7 10 5" xfId="29151"/>
    <cellStyle name="Normal 4 7 10 5 2" xfId="29152"/>
    <cellStyle name="Normal 4 7 10 6" xfId="29153"/>
    <cellStyle name="Normal 4 7 10_Deal Price Analysis" xfId="29154"/>
    <cellStyle name="Normal 4 7 11" xfId="29155"/>
    <cellStyle name="Normal 4 7 11 2" xfId="29156"/>
    <cellStyle name="Normal 4 7 11 2 2" xfId="29157"/>
    <cellStyle name="Normal 4 7 11 2 2 2" xfId="29158"/>
    <cellStyle name="Normal 4 7 11 2 2 2 2" xfId="29159"/>
    <cellStyle name="Normal 4 7 11 2 2 3" xfId="29160"/>
    <cellStyle name="Normal 4 7 11 2 2_Deal Price Analysis" xfId="29161"/>
    <cellStyle name="Normal 4 7 11 2 3" xfId="29162"/>
    <cellStyle name="Normal 4 7 11 2 3 2" xfId="29163"/>
    <cellStyle name="Normal 4 7 11 2 3 2 2" xfId="29164"/>
    <cellStyle name="Normal 4 7 11 2 3 3" xfId="29165"/>
    <cellStyle name="Normal 4 7 11 2 3_Deal Price Analysis" xfId="29166"/>
    <cellStyle name="Normal 4 7 11 2 4" xfId="29167"/>
    <cellStyle name="Normal 4 7 11 2 4 2" xfId="29168"/>
    <cellStyle name="Normal 4 7 11 2 5" xfId="29169"/>
    <cellStyle name="Normal 4 7 11 2_Deal Price Analysis" xfId="29170"/>
    <cellStyle name="Normal 4 7 11 3" xfId="29171"/>
    <cellStyle name="Normal 4 7 11 3 2" xfId="29172"/>
    <cellStyle name="Normal 4 7 11 3 2 2" xfId="29173"/>
    <cellStyle name="Normal 4 7 11 3 3" xfId="29174"/>
    <cellStyle name="Normal 4 7 11 3_Deal Price Analysis" xfId="29175"/>
    <cellStyle name="Normal 4 7 11 4" xfId="29176"/>
    <cellStyle name="Normal 4 7 11 4 2" xfId="29177"/>
    <cellStyle name="Normal 4 7 11 4 2 2" xfId="29178"/>
    <cellStyle name="Normal 4 7 11 4 3" xfId="29179"/>
    <cellStyle name="Normal 4 7 11 4_Deal Price Analysis" xfId="29180"/>
    <cellStyle name="Normal 4 7 11 5" xfId="29181"/>
    <cellStyle name="Normal 4 7 11 5 2" xfId="29182"/>
    <cellStyle name="Normal 4 7 11 6" xfId="29183"/>
    <cellStyle name="Normal 4 7 11_Deal Price Analysis" xfId="29184"/>
    <cellStyle name="Normal 4 7 12" xfId="29185"/>
    <cellStyle name="Normal 4 7 13" xfId="29186"/>
    <cellStyle name="Normal 4 7 13 2" xfId="29187"/>
    <cellStyle name="Normal 4 7 13 2 2" xfId="29188"/>
    <cellStyle name="Normal 4 7 13 2 2 2" xfId="29189"/>
    <cellStyle name="Normal 4 7 13 2 3" xfId="29190"/>
    <cellStyle name="Normal 4 7 13 2_Deal Price Analysis" xfId="29191"/>
    <cellStyle name="Normal 4 7 13 3" xfId="29192"/>
    <cellStyle name="Normal 4 7 13 3 2" xfId="29193"/>
    <cellStyle name="Normal 4 7 13 3 2 2" xfId="29194"/>
    <cellStyle name="Normal 4 7 13 3 3" xfId="29195"/>
    <cellStyle name="Normal 4 7 13 3_Deal Price Analysis" xfId="29196"/>
    <cellStyle name="Normal 4 7 13 4" xfId="29197"/>
    <cellStyle name="Normal 4 7 13 4 2" xfId="29198"/>
    <cellStyle name="Normal 4 7 13 5" xfId="29199"/>
    <cellStyle name="Normal 4 7 13_Deal Price Analysis" xfId="29200"/>
    <cellStyle name="Normal 4 7 14" xfId="29201"/>
    <cellStyle name="Normal 4 7 14 2" xfId="29202"/>
    <cellStyle name="Normal 4 7 14 2 2" xfId="29203"/>
    <cellStyle name="Normal 4 7 14 3" xfId="29204"/>
    <cellStyle name="Normal 4 7 14_Deal Price Analysis" xfId="29205"/>
    <cellStyle name="Normal 4 7 15" xfId="29206"/>
    <cellStyle name="Normal 4 7 15 2" xfId="29207"/>
    <cellStyle name="Normal 4 7 15 2 2" xfId="29208"/>
    <cellStyle name="Normal 4 7 15 3" xfId="29209"/>
    <cellStyle name="Normal 4 7 15_Deal Price Analysis" xfId="29210"/>
    <cellStyle name="Normal 4 7 16" xfId="29211"/>
    <cellStyle name="Normal 4 7 16 2" xfId="29212"/>
    <cellStyle name="Normal 4 7 17" xfId="29213"/>
    <cellStyle name="Normal 4 7 18" xfId="29214"/>
    <cellStyle name="Normal 4 7 19" xfId="29215"/>
    <cellStyle name="Normal 4 7 2" xfId="29216"/>
    <cellStyle name="Normal 4 7 2 2" xfId="29217"/>
    <cellStyle name="Normal 4 7 2 2 2" xfId="29218"/>
    <cellStyle name="Normal 4 7 2 2 2 2" xfId="29219"/>
    <cellStyle name="Normal 4 7 2 2 2 2 2" xfId="29220"/>
    <cellStyle name="Normal 4 7 2 2 2 2 2 2" xfId="29221"/>
    <cellStyle name="Normal 4 7 2 2 2 2 2 2 2" xfId="29222"/>
    <cellStyle name="Normal 4 7 2 2 2 2 2 3" xfId="29223"/>
    <cellStyle name="Normal 4 7 2 2 2 2 2_Deal Price Analysis" xfId="29224"/>
    <cellStyle name="Normal 4 7 2 2 2 2 3" xfId="29225"/>
    <cellStyle name="Normal 4 7 2 2 2 2 3 2" xfId="29226"/>
    <cellStyle name="Normal 4 7 2 2 2 2 3 2 2" xfId="29227"/>
    <cellStyle name="Normal 4 7 2 2 2 2 3 3" xfId="29228"/>
    <cellStyle name="Normal 4 7 2 2 2 2 3_Deal Price Analysis" xfId="29229"/>
    <cellStyle name="Normal 4 7 2 2 2 2 4" xfId="29230"/>
    <cellStyle name="Normal 4 7 2 2 2 2 4 2" xfId="29231"/>
    <cellStyle name="Normal 4 7 2 2 2 2 5" xfId="29232"/>
    <cellStyle name="Normal 4 7 2 2 2 2_Deal Price Analysis" xfId="29233"/>
    <cellStyle name="Normal 4 7 2 2 2 3" xfId="29234"/>
    <cellStyle name="Normal 4 7 2 2 2 3 2" xfId="29235"/>
    <cellStyle name="Normal 4 7 2 2 2 3 2 2" xfId="29236"/>
    <cellStyle name="Normal 4 7 2 2 2 3 3" xfId="29237"/>
    <cellStyle name="Normal 4 7 2 2 2 3_Deal Price Analysis" xfId="29238"/>
    <cellStyle name="Normal 4 7 2 2 2 4" xfId="29239"/>
    <cellStyle name="Normal 4 7 2 2 2 4 2" xfId="29240"/>
    <cellStyle name="Normal 4 7 2 2 2 4 2 2" xfId="29241"/>
    <cellStyle name="Normal 4 7 2 2 2 4 3" xfId="29242"/>
    <cellStyle name="Normal 4 7 2 2 2 4_Deal Price Analysis" xfId="29243"/>
    <cellStyle name="Normal 4 7 2 2 2 5" xfId="29244"/>
    <cellStyle name="Normal 4 7 2 2 2 5 2" xfId="29245"/>
    <cellStyle name="Normal 4 7 2 2 2 6" xfId="29246"/>
    <cellStyle name="Normal 4 7 2 2 2_Deal Price Analysis" xfId="29247"/>
    <cellStyle name="Normal 4 7 2 2 3" xfId="29248"/>
    <cellStyle name="Normal 4 7 2 2 3 2" xfId="29249"/>
    <cellStyle name="Normal 4 7 2 2 3 2 2" xfId="29250"/>
    <cellStyle name="Normal 4 7 2 2 3 2 2 2" xfId="29251"/>
    <cellStyle name="Normal 4 7 2 2 3 2 2 2 2" xfId="29252"/>
    <cellStyle name="Normal 4 7 2 2 3 2 2 3" xfId="29253"/>
    <cellStyle name="Normal 4 7 2 2 3 2 2_Deal Price Analysis" xfId="29254"/>
    <cellStyle name="Normal 4 7 2 2 3 2 3" xfId="29255"/>
    <cellStyle name="Normal 4 7 2 2 3 2 3 2" xfId="29256"/>
    <cellStyle name="Normal 4 7 2 2 3 2 3 2 2" xfId="29257"/>
    <cellStyle name="Normal 4 7 2 2 3 2 3 3" xfId="29258"/>
    <cellStyle name="Normal 4 7 2 2 3 2 3_Deal Price Analysis" xfId="29259"/>
    <cellStyle name="Normal 4 7 2 2 3 2 4" xfId="29260"/>
    <cellStyle name="Normal 4 7 2 2 3 2 4 2" xfId="29261"/>
    <cellStyle name="Normal 4 7 2 2 3 2 5" xfId="29262"/>
    <cellStyle name="Normal 4 7 2 2 3 2_Deal Price Analysis" xfId="29263"/>
    <cellStyle name="Normal 4 7 2 2 3 3" xfId="29264"/>
    <cellStyle name="Normal 4 7 2 2 3 3 2" xfId="29265"/>
    <cellStyle name="Normal 4 7 2 2 3 3 2 2" xfId="29266"/>
    <cellStyle name="Normal 4 7 2 2 3 3 3" xfId="29267"/>
    <cellStyle name="Normal 4 7 2 2 3 3_Deal Price Analysis" xfId="29268"/>
    <cellStyle name="Normal 4 7 2 2 3 4" xfId="29269"/>
    <cellStyle name="Normal 4 7 2 2 3 4 2" xfId="29270"/>
    <cellStyle name="Normal 4 7 2 2 3 4 2 2" xfId="29271"/>
    <cellStyle name="Normal 4 7 2 2 3 4 3" xfId="29272"/>
    <cellStyle name="Normal 4 7 2 2 3 4_Deal Price Analysis" xfId="29273"/>
    <cellStyle name="Normal 4 7 2 2 3 5" xfId="29274"/>
    <cellStyle name="Normal 4 7 2 2 3 5 2" xfId="29275"/>
    <cellStyle name="Normal 4 7 2 2 3 6" xfId="29276"/>
    <cellStyle name="Normal 4 7 2 2 3_Deal Price Analysis" xfId="29277"/>
    <cellStyle name="Normal 4 7 2 2 4" xfId="29278"/>
    <cellStyle name="Normal 4 7 2 2 4 2" xfId="29279"/>
    <cellStyle name="Normal 4 7 2 2 4 2 2" xfId="29280"/>
    <cellStyle name="Normal 4 7 2 2 4 2 2 2" xfId="29281"/>
    <cellStyle name="Normal 4 7 2 2 4 2 3" xfId="29282"/>
    <cellStyle name="Normal 4 7 2 2 4 2_Deal Price Analysis" xfId="29283"/>
    <cellStyle name="Normal 4 7 2 2 4 3" xfId="29284"/>
    <cellStyle name="Normal 4 7 2 2 4 3 2" xfId="29285"/>
    <cellStyle name="Normal 4 7 2 2 4 3 2 2" xfId="29286"/>
    <cellStyle name="Normal 4 7 2 2 4 3 3" xfId="29287"/>
    <cellStyle name="Normal 4 7 2 2 4 3_Deal Price Analysis" xfId="29288"/>
    <cellStyle name="Normal 4 7 2 2 4 4" xfId="29289"/>
    <cellStyle name="Normal 4 7 2 2 4 4 2" xfId="29290"/>
    <cellStyle name="Normal 4 7 2 2 4 5" xfId="29291"/>
    <cellStyle name="Normal 4 7 2 2 4_Deal Price Analysis" xfId="29292"/>
    <cellStyle name="Normal 4 7 2 2 5" xfId="29293"/>
    <cellStyle name="Normal 4 7 2 2 5 2" xfId="29294"/>
    <cellStyle name="Normal 4 7 2 2 5 2 2" xfId="29295"/>
    <cellStyle name="Normal 4 7 2 2 5 3" xfId="29296"/>
    <cellStyle name="Normal 4 7 2 2 5_Deal Price Analysis" xfId="29297"/>
    <cellStyle name="Normal 4 7 2 2 6" xfId="29298"/>
    <cellStyle name="Normal 4 7 2 2 6 2" xfId="29299"/>
    <cellStyle name="Normal 4 7 2 2 6 2 2" xfId="29300"/>
    <cellStyle name="Normal 4 7 2 2 6 3" xfId="29301"/>
    <cellStyle name="Normal 4 7 2 2 6_Deal Price Analysis" xfId="29302"/>
    <cellStyle name="Normal 4 7 2 2 7" xfId="29303"/>
    <cellStyle name="Normal 4 7 2 2 7 2" xfId="29304"/>
    <cellStyle name="Normal 4 7 2 2 8" xfId="29305"/>
    <cellStyle name="Normal 4 7 2 2_Deal Price Analysis" xfId="29306"/>
    <cellStyle name="Normal 4 7 2 3" xfId="29307"/>
    <cellStyle name="Normal 4 7 2 3 2" xfId="29308"/>
    <cellStyle name="Normal 4 7 2 3 2 2" xfId="29309"/>
    <cellStyle name="Normal 4 7 2 3 2 2 2" xfId="29310"/>
    <cellStyle name="Normal 4 7 2 3 2 2 2 2" xfId="29311"/>
    <cellStyle name="Normal 4 7 2 3 2 2 3" xfId="29312"/>
    <cellStyle name="Normal 4 7 2 3 2 2_Deal Price Analysis" xfId="29313"/>
    <cellStyle name="Normal 4 7 2 3 2 3" xfId="29314"/>
    <cellStyle name="Normal 4 7 2 3 2 3 2" xfId="29315"/>
    <cellStyle name="Normal 4 7 2 3 2 3 2 2" xfId="29316"/>
    <cellStyle name="Normal 4 7 2 3 2 3 3" xfId="29317"/>
    <cellStyle name="Normal 4 7 2 3 2 3_Deal Price Analysis" xfId="29318"/>
    <cellStyle name="Normal 4 7 2 3 2 4" xfId="29319"/>
    <cellStyle name="Normal 4 7 2 3 2 4 2" xfId="29320"/>
    <cellStyle name="Normal 4 7 2 3 2 5" xfId="29321"/>
    <cellStyle name="Normal 4 7 2 3 2_Deal Price Analysis" xfId="29322"/>
    <cellStyle name="Normal 4 7 2 3 3" xfId="29323"/>
    <cellStyle name="Normal 4 7 2 3 3 2" xfId="29324"/>
    <cellStyle name="Normal 4 7 2 3 3 2 2" xfId="29325"/>
    <cellStyle name="Normal 4 7 2 3 3 3" xfId="29326"/>
    <cellStyle name="Normal 4 7 2 3 3_Deal Price Analysis" xfId="29327"/>
    <cellStyle name="Normal 4 7 2 3 4" xfId="29328"/>
    <cellStyle name="Normal 4 7 2 3 4 2" xfId="29329"/>
    <cellStyle name="Normal 4 7 2 3 4 2 2" xfId="29330"/>
    <cellStyle name="Normal 4 7 2 3 4 3" xfId="29331"/>
    <cellStyle name="Normal 4 7 2 3 4_Deal Price Analysis" xfId="29332"/>
    <cellStyle name="Normal 4 7 2 3 5" xfId="29333"/>
    <cellStyle name="Normal 4 7 2 3 5 2" xfId="29334"/>
    <cellStyle name="Normal 4 7 2 3 6" xfId="29335"/>
    <cellStyle name="Normal 4 7 2 3_Deal Price Analysis" xfId="29336"/>
    <cellStyle name="Normal 4 7 2 4" xfId="29337"/>
    <cellStyle name="Normal 4 7 2 4 2" xfId="29338"/>
    <cellStyle name="Normal 4 7 2 4 2 2" xfId="29339"/>
    <cellStyle name="Normal 4 7 2 4 2 2 2" xfId="29340"/>
    <cellStyle name="Normal 4 7 2 4 2 2 2 2" xfId="29341"/>
    <cellStyle name="Normal 4 7 2 4 2 2 3" xfId="29342"/>
    <cellStyle name="Normal 4 7 2 4 2 2_Deal Price Analysis" xfId="29343"/>
    <cellStyle name="Normal 4 7 2 4 2 3" xfId="29344"/>
    <cellStyle name="Normal 4 7 2 4 2 3 2" xfId="29345"/>
    <cellStyle name="Normal 4 7 2 4 2 3 2 2" xfId="29346"/>
    <cellStyle name="Normal 4 7 2 4 2 3 3" xfId="29347"/>
    <cellStyle name="Normal 4 7 2 4 2 3_Deal Price Analysis" xfId="29348"/>
    <cellStyle name="Normal 4 7 2 4 2 4" xfId="29349"/>
    <cellStyle name="Normal 4 7 2 4 2 4 2" xfId="29350"/>
    <cellStyle name="Normal 4 7 2 4 2 5" xfId="29351"/>
    <cellStyle name="Normal 4 7 2 4 2_Deal Price Analysis" xfId="29352"/>
    <cellStyle name="Normal 4 7 2 4 3" xfId="29353"/>
    <cellStyle name="Normal 4 7 2 4 3 2" xfId="29354"/>
    <cellStyle name="Normal 4 7 2 4 3 2 2" xfId="29355"/>
    <cellStyle name="Normal 4 7 2 4 3 3" xfId="29356"/>
    <cellStyle name="Normal 4 7 2 4 3_Deal Price Analysis" xfId="29357"/>
    <cellStyle name="Normal 4 7 2 4 4" xfId="29358"/>
    <cellStyle name="Normal 4 7 2 4 4 2" xfId="29359"/>
    <cellStyle name="Normal 4 7 2 4 4 2 2" xfId="29360"/>
    <cellStyle name="Normal 4 7 2 4 4 3" xfId="29361"/>
    <cellStyle name="Normal 4 7 2 4 4_Deal Price Analysis" xfId="29362"/>
    <cellStyle name="Normal 4 7 2 4 5" xfId="29363"/>
    <cellStyle name="Normal 4 7 2 4 5 2" xfId="29364"/>
    <cellStyle name="Normal 4 7 2 4 6" xfId="29365"/>
    <cellStyle name="Normal 4 7 2 4_Deal Price Analysis" xfId="29366"/>
    <cellStyle name="Normal 4 7 2 5" xfId="29367"/>
    <cellStyle name="Normal 4 7 2 5 2" xfId="29368"/>
    <cellStyle name="Normal 4 7 2 5 2 2" xfId="29369"/>
    <cellStyle name="Normal 4 7 2 5 2 2 2" xfId="29370"/>
    <cellStyle name="Normal 4 7 2 5 2 3" xfId="29371"/>
    <cellStyle name="Normal 4 7 2 5 2_Deal Price Analysis" xfId="29372"/>
    <cellStyle name="Normal 4 7 2 5 3" xfId="29373"/>
    <cellStyle name="Normal 4 7 2 5 3 2" xfId="29374"/>
    <cellStyle name="Normal 4 7 2 5 3 2 2" xfId="29375"/>
    <cellStyle name="Normal 4 7 2 5 3 3" xfId="29376"/>
    <cellStyle name="Normal 4 7 2 5 3_Deal Price Analysis" xfId="29377"/>
    <cellStyle name="Normal 4 7 2 5 4" xfId="29378"/>
    <cellStyle name="Normal 4 7 2 5 4 2" xfId="29379"/>
    <cellStyle name="Normal 4 7 2 5 5" xfId="29380"/>
    <cellStyle name="Normal 4 7 2 5_Deal Price Analysis" xfId="29381"/>
    <cellStyle name="Normal 4 7 2 6" xfId="29382"/>
    <cellStyle name="Normal 4 7 2 6 2" xfId="29383"/>
    <cellStyle name="Normal 4 7 2 6 2 2" xfId="29384"/>
    <cellStyle name="Normal 4 7 2 6 3" xfId="29385"/>
    <cellStyle name="Normal 4 7 2 6_Deal Price Analysis" xfId="29386"/>
    <cellStyle name="Normal 4 7 2 7" xfId="29387"/>
    <cellStyle name="Normal 4 7 2 7 2" xfId="29388"/>
    <cellStyle name="Normal 4 7 2 7 2 2" xfId="29389"/>
    <cellStyle name="Normal 4 7 2 7 3" xfId="29390"/>
    <cellStyle name="Normal 4 7 2 7_Deal Price Analysis" xfId="29391"/>
    <cellStyle name="Normal 4 7 2 8" xfId="29392"/>
    <cellStyle name="Normal 4 7 2 8 2" xfId="29393"/>
    <cellStyle name="Normal 4 7 2 9" xfId="29394"/>
    <cellStyle name="Normal 4 7 2_Deal Price Analysis" xfId="29395"/>
    <cellStyle name="Normal 4 7 20" xfId="29396"/>
    <cellStyle name="Normal 4 7 3" xfId="29397"/>
    <cellStyle name="Normal 4 7 3 2" xfId="29398"/>
    <cellStyle name="Normal 4 7 3 2 2" xfId="29399"/>
    <cellStyle name="Normal 4 7 3 2 2 2" xfId="29400"/>
    <cellStyle name="Normal 4 7 3 2 2 2 2" xfId="29401"/>
    <cellStyle name="Normal 4 7 3 2 2 2 2 2" xfId="29402"/>
    <cellStyle name="Normal 4 7 3 2 2 2 2 2 2" xfId="29403"/>
    <cellStyle name="Normal 4 7 3 2 2 2 2 3" xfId="29404"/>
    <cellStyle name="Normal 4 7 3 2 2 2 2_Deal Price Analysis" xfId="29405"/>
    <cellStyle name="Normal 4 7 3 2 2 2 3" xfId="29406"/>
    <cellStyle name="Normal 4 7 3 2 2 2 3 2" xfId="29407"/>
    <cellStyle name="Normal 4 7 3 2 2 2 3 2 2" xfId="29408"/>
    <cellStyle name="Normal 4 7 3 2 2 2 3 3" xfId="29409"/>
    <cellStyle name="Normal 4 7 3 2 2 2 3_Deal Price Analysis" xfId="29410"/>
    <cellStyle name="Normal 4 7 3 2 2 2 4" xfId="29411"/>
    <cellStyle name="Normal 4 7 3 2 2 2 4 2" xfId="29412"/>
    <cellStyle name="Normal 4 7 3 2 2 2 5" xfId="29413"/>
    <cellStyle name="Normal 4 7 3 2 2 2_Deal Price Analysis" xfId="29414"/>
    <cellStyle name="Normal 4 7 3 2 2 3" xfId="29415"/>
    <cellStyle name="Normal 4 7 3 2 2 3 2" xfId="29416"/>
    <cellStyle name="Normal 4 7 3 2 2 3 2 2" xfId="29417"/>
    <cellStyle name="Normal 4 7 3 2 2 3 3" xfId="29418"/>
    <cellStyle name="Normal 4 7 3 2 2 3_Deal Price Analysis" xfId="29419"/>
    <cellStyle name="Normal 4 7 3 2 2 4" xfId="29420"/>
    <cellStyle name="Normal 4 7 3 2 2 4 2" xfId="29421"/>
    <cellStyle name="Normal 4 7 3 2 2 4 2 2" xfId="29422"/>
    <cellStyle name="Normal 4 7 3 2 2 4 3" xfId="29423"/>
    <cellStyle name="Normal 4 7 3 2 2 4_Deal Price Analysis" xfId="29424"/>
    <cellStyle name="Normal 4 7 3 2 2 5" xfId="29425"/>
    <cellStyle name="Normal 4 7 3 2 2 5 2" xfId="29426"/>
    <cellStyle name="Normal 4 7 3 2 2 6" xfId="29427"/>
    <cellStyle name="Normal 4 7 3 2 2_Deal Price Analysis" xfId="29428"/>
    <cellStyle name="Normal 4 7 3 2 3" xfId="29429"/>
    <cellStyle name="Normal 4 7 3 2 3 2" xfId="29430"/>
    <cellStyle name="Normal 4 7 3 2 3 2 2" xfId="29431"/>
    <cellStyle name="Normal 4 7 3 2 3 2 2 2" xfId="29432"/>
    <cellStyle name="Normal 4 7 3 2 3 2 2 2 2" xfId="29433"/>
    <cellStyle name="Normal 4 7 3 2 3 2 2 3" xfId="29434"/>
    <cellStyle name="Normal 4 7 3 2 3 2 2_Deal Price Analysis" xfId="29435"/>
    <cellStyle name="Normal 4 7 3 2 3 2 3" xfId="29436"/>
    <cellStyle name="Normal 4 7 3 2 3 2 3 2" xfId="29437"/>
    <cellStyle name="Normal 4 7 3 2 3 2 3 2 2" xfId="29438"/>
    <cellStyle name="Normal 4 7 3 2 3 2 3 3" xfId="29439"/>
    <cellStyle name="Normal 4 7 3 2 3 2 3_Deal Price Analysis" xfId="29440"/>
    <cellStyle name="Normal 4 7 3 2 3 2 4" xfId="29441"/>
    <cellStyle name="Normal 4 7 3 2 3 2 4 2" xfId="29442"/>
    <cellStyle name="Normal 4 7 3 2 3 2 5" xfId="29443"/>
    <cellStyle name="Normal 4 7 3 2 3 2_Deal Price Analysis" xfId="29444"/>
    <cellStyle name="Normal 4 7 3 2 3 3" xfId="29445"/>
    <cellStyle name="Normal 4 7 3 2 3 3 2" xfId="29446"/>
    <cellStyle name="Normal 4 7 3 2 3 3 2 2" xfId="29447"/>
    <cellStyle name="Normal 4 7 3 2 3 3 3" xfId="29448"/>
    <cellStyle name="Normal 4 7 3 2 3 3_Deal Price Analysis" xfId="29449"/>
    <cellStyle name="Normal 4 7 3 2 3 4" xfId="29450"/>
    <cellStyle name="Normal 4 7 3 2 3 4 2" xfId="29451"/>
    <cellStyle name="Normal 4 7 3 2 3 4 2 2" xfId="29452"/>
    <cellStyle name="Normal 4 7 3 2 3 4 3" xfId="29453"/>
    <cellStyle name="Normal 4 7 3 2 3 4_Deal Price Analysis" xfId="29454"/>
    <cellStyle name="Normal 4 7 3 2 3 5" xfId="29455"/>
    <cellStyle name="Normal 4 7 3 2 3 5 2" xfId="29456"/>
    <cellStyle name="Normal 4 7 3 2 3 6" xfId="29457"/>
    <cellStyle name="Normal 4 7 3 2 3_Deal Price Analysis" xfId="29458"/>
    <cellStyle name="Normal 4 7 3 2 4" xfId="29459"/>
    <cellStyle name="Normal 4 7 3 2 4 2" xfId="29460"/>
    <cellStyle name="Normal 4 7 3 2 4 2 2" xfId="29461"/>
    <cellStyle name="Normal 4 7 3 2 4 2 2 2" xfId="29462"/>
    <cellStyle name="Normal 4 7 3 2 4 2 3" xfId="29463"/>
    <cellStyle name="Normal 4 7 3 2 4 2_Deal Price Analysis" xfId="29464"/>
    <cellStyle name="Normal 4 7 3 2 4 3" xfId="29465"/>
    <cellStyle name="Normal 4 7 3 2 4 3 2" xfId="29466"/>
    <cellStyle name="Normal 4 7 3 2 4 3 2 2" xfId="29467"/>
    <cellStyle name="Normal 4 7 3 2 4 3 3" xfId="29468"/>
    <cellStyle name="Normal 4 7 3 2 4 3_Deal Price Analysis" xfId="29469"/>
    <cellStyle name="Normal 4 7 3 2 4 4" xfId="29470"/>
    <cellStyle name="Normal 4 7 3 2 4 4 2" xfId="29471"/>
    <cellStyle name="Normal 4 7 3 2 4 5" xfId="29472"/>
    <cellStyle name="Normal 4 7 3 2 4_Deal Price Analysis" xfId="29473"/>
    <cellStyle name="Normal 4 7 3 2 5" xfId="29474"/>
    <cellStyle name="Normal 4 7 3 2 5 2" xfId="29475"/>
    <cellStyle name="Normal 4 7 3 2 5 2 2" xfId="29476"/>
    <cellStyle name="Normal 4 7 3 2 5 3" xfId="29477"/>
    <cellStyle name="Normal 4 7 3 2 5_Deal Price Analysis" xfId="29478"/>
    <cellStyle name="Normal 4 7 3 2 6" xfId="29479"/>
    <cellStyle name="Normal 4 7 3 2 6 2" xfId="29480"/>
    <cellStyle name="Normal 4 7 3 2 6 2 2" xfId="29481"/>
    <cellStyle name="Normal 4 7 3 2 6 3" xfId="29482"/>
    <cellStyle name="Normal 4 7 3 2 6_Deal Price Analysis" xfId="29483"/>
    <cellStyle name="Normal 4 7 3 2 7" xfId="29484"/>
    <cellStyle name="Normal 4 7 3 2 7 2" xfId="29485"/>
    <cellStyle name="Normal 4 7 3 2 8" xfId="29486"/>
    <cellStyle name="Normal 4 7 3 2_Deal Price Analysis" xfId="29487"/>
    <cellStyle name="Normal 4 7 3 3" xfId="29488"/>
    <cellStyle name="Normal 4 7 3 3 2" xfId="29489"/>
    <cellStyle name="Normal 4 7 3 3 2 2" xfId="29490"/>
    <cellStyle name="Normal 4 7 3 3 2 2 2" xfId="29491"/>
    <cellStyle name="Normal 4 7 3 3 2 2 2 2" xfId="29492"/>
    <cellStyle name="Normal 4 7 3 3 2 2 3" xfId="29493"/>
    <cellStyle name="Normal 4 7 3 3 2 2_Deal Price Analysis" xfId="29494"/>
    <cellStyle name="Normal 4 7 3 3 2 3" xfId="29495"/>
    <cellStyle name="Normal 4 7 3 3 2 3 2" xfId="29496"/>
    <cellStyle name="Normal 4 7 3 3 2 3 2 2" xfId="29497"/>
    <cellStyle name="Normal 4 7 3 3 2 3 3" xfId="29498"/>
    <cellStyle name="Normal 4 7 3 3 2 3_Deal Price Analysis" xfId="29499"/>
    <cellStyle name="Normal 4 7 3 3 2 4" xfId="29500"/>
    <cellStyle name="Normal 4 7 3 3 2 4 2" xfId="29501"/>
    <cellStyle name="Normal 4 7 3 3 2 5" xfId="29502"/>
    <cellStyle name="Normal 4 7 3 3 2_Deal Price Analysis" xfId="29503"/>
    <cellStyle name="Normal 4 7 3 3 3" xfId="29504"/>
    <cellStyle name="Normal 4 7 3 3 3 2" xfId="29505"/>
    <cellStyle name="Normal 4 7 3 3 3 2 2" xfId="29506"/>
    <cellStyle name="Normal 4 7 3 3 3 3" xfId="29507"/>
    <cellStyle name="Normal 4 7 3 3 3_Deal Price Analysis" xfId="29508"/>
    <cellStyle name="Normal 4 7 3 3 4" xfId="29509"/>
    <cellStyle name="Normal 4 7 3 3 4 2" xfId="29510"/>
    <cellStyle name="Normal 4 7 3 3 4 2 2" xfId="29511"/>
    <cellStyle name="Normal 4 7 3 3 4 3" xfId="29512"/>
    <cellStyle name="Normal 4 7 3 3 4_Deal Price Analysis" xfId="29513"/>
    <cellStyle name="Normal 4 7 3 3 5" xfId="29514"/>
    <cellStyle name="Normal 4 7 3 3 5 2" xfId="29515"/>
    <cellStyle name="Normal 4 7 3 3 6" xfId="29516"/>
    <cellStyle name="Normal 4 7 3 3_Deal Price Analysis" xfId="29517"/>
    <cellStyle name="Normal 4 7 3 4" xfId="29518"/>
    <cellStyle name="Normal 4 7 3 4 2" xfId="29519"/>
    <cellStyle name="Normal 4 7 3 4 2 2" xfId="29520"/>
    <cellStyle name="Normal 4 7 3 4 2 2 2" xfId="29521"/>
    <cellStyle name="Normal 4 7 3 4 2 2 2 2" xfId="29522"/>
    <cellStyle name="Normal 4 7 3 4 2 2 3" xfId="29523"/>
    <cellStyle name="Normal 4 7 3 4 2 2_Deal Price Analysis" xfId="29524"/>
    <cellStyle name="Normal 4 7 3 4 2 3" xfId="29525"/>
    <cellStyle name="Normal 4 7 3 4 2 3 2" xfId="29526"/>
    <cellStyle name="Normal 4 7 3 4 2 3 2 2" xfId="29527"/>
    <cellStyle name="Normal 4 7 3 4 2 3 3" xfId="29528"/>
    <cellStyle name="Normal 4 7 3 4 2 3_Deal Price Analysis" xfId="29529"/>
    <cellStyle name="Normal 4 7 3 4 2 4" xfId="29530"/>
    <cellStyle name="Normal 4 7 3 4 2 4 2" xfId="29531"/>
    <cellStyle name="Normal 4 7 3 4 2 5" xfId="29532"/>
    <cellStyle name="Normal 4 7 3 4 2_Deal Price Analysis" xfId="29533"/>
    <cellStyle name="Normal 4 7 3 4 3" xfId="29534"/>
    <cellStyle name="Normal 4 7 3 4 3 2" xfId="29535"/>
    <cellStyle name="Normal 4 7 3 4 3 2 2" xfId="29536"/>
    <cellStyle name="Normal 4 7 3 4 3 3" xfId="29537"/>
    <cellStyle name="Normal 4 7 3 4 3_Deal Price Analysis" xfId="29538"/>
    <cellStyle name="Normal 4 7 3 4 4" xfId="29539"/>
    <cellStyle name="Normal 4 7 3 4 4 2" xfId="29540"/>
    <cellStyle name="Normal 4 7 3 4 4 2 2" xfId="29541"/>
    <cellStyle name="Normal 4 7 3 4 4 3" xfId="29542"/>
    <cellStyle name="Normal 4 7 3 4 4_Deal Price Analysis" xfId="29543"/>
    <cellStyle name="Normal 4 7 3 4 5" xfId="29544"/>
    <cellStyle name="Normal 4 7 3 4 5 2" xfId="29545"/>
    <cellStyle name="Normal 4 7 3 4 6" xfId="29546"/>
    <cellStyle name="Normal 4 7 3 4_Deal Price Analysis" xfId="29547"/>
    <cellStyle name="Normal 4 7 3 5" xfId="29548"/>
    <cellStyle name="Normal 4 7 3 5 2" xfId="29549"/>
    <cellStyle name="Normal 4 7 3 5 2 2" xfId="29550"/>
    <cellStyle name="Normal 4 7 3 5 2 2 2" xfId="29551"/>
    <cellStyle name="Normal 4 7 3 5 2 3" xfId="29552"/>
    <cellStyle name="Normal 4 7 3 5 2_Deal Price Analysis" xfId="29553"/>
    <cellStyle name="Normal 4 7 3 5 3" xfId="29554"/>
    <cellStyle name="Normal 4 7 3 5 3 2" xfId="29555"/>
    <cellStyle name="Normal 4 7 3 5 3 2 2" xfId="29556"/>
    <cellStyle name="Normal 4 7 3 5 3 3" xfId="29557"/>
    <cellStyle name="Normal 4 7 3 5 3_Deal Price Analysis" xfId="29558"/>
    <cellStyle name="Normal 4 7 3 5 4" xfId="29559"/>
    <cellStyle name="Normal 4 7 3 5 4 2" xfId="29560"/>
    <cellStyle name="Normal 4 7 3 5 5" xfId="29561"/>
    <cellStyle name="Normal 4 7 3 5_Deal Price Analysis" xfId="29562"/>
    <cellStyle name="Normal 4 7 3 6" xfId="29563"/>
    <cellStyle name="Normal 4 7 3 6 2" xfId="29564"/>
    <cellStyle name="Normal 4 7 3 6 2 2" xfId="29565"/>
    <cellStyle name="Normal 4 7 3 6 3" xfId="29566"/>
    <cellStyle name="Normal 4 7 3 6_Deal Price Analysis" xfId="29567"/>
    <cellStyle name="Normal 4 7 3 7" xfId="29568"/>
    <cellStyle name="Normal 4 7 3 7 2" xfId="29569"/>
    <cellStyle name="Normal 4 7 3 7 2 2" xfId="29570"/>
    <cellStyle name="Normal 4 7 3 7 3" xfId="29571"/>
    <cellStyle name="Normal 4 7 3 7_Deal Price Analysis" xfId="29572"/>
    <cellStyle name="Normal 4 7 3 8" xfId="29573"/>
    <cellStyle name="Normal 4 7 3 8 2" xfId="29574"/>
    <cellStyle name="Normal 4 7 3 9" xfId="29575"/>
    <cellStyle name="Normal 4 7 3_Deal Price Analysis" xfId="29576"/>
    <cellStyle name="Normal 4 7 4" xfId="29577"/>
    <cellStyle name="Normal 4 7 4 2" xfId="29578"/>
    <cellStyle name="Normal 4 7 4 2 2" xfId="29579"/>
    <cellStyle name="Normal 4 7 4 2 2 2" xfId="29580"/>
    <cellStyle name="Normal 4 7 4 2 2 2 2" xfId="29581"/>
    <cellStyle name="Normal 4 7 4 2 2 2 2 2" xfId="29582"/>
    <cellStyle name="Normal 4 7 4 2 2 2 2 2 2" xfId="29583"/>
    <cellStyle name="Normal 4 7 4 2 2 2 2 3" xfId="29584"/>
    <cellStyle name="Normal 4 7 4 2 2 2 2_Deal Price Analysis" xfId="29585"/>
    <cellStyle name="Normal 4 7 4 2 2 2 3" xfId="29586"/>
    <cellStyle name="Normal 4 7 4 2 2 2 3 2" xfId="29587"/>
    <cellStyle name="Normal 4 7 4 2 2 2 3 2 2" xfId="29588"/>
    <cellStyle name="Normal 4 7 4 2 2 2 3 3" xfId="29589"/>
    <cellStyle name="Normal 4 7 4 2 2 2 3_Deal Price Analysis" xfId="29590"/>
    <cellStyle name="Normal 4 7 4 2 2 2 4" xfId="29591"/>
    <cellStyle name="Normal 4 7 4 2 2 2 4 2" xfId="29592"/>
    <cellStyle name="Normal 4 7 4 2 2 2 5" xfId="29593"/>
    <cellStyle name="Normal 4 7 4 2 2 2_Deal Price Analysis" xfId="29594"/>
    <cellStyle name="Normal 4 7 4 2 2 3" xfId="29595"/>
    <cellStyle name="Normal 4 7 4 2 2 3 2" xfId="29596"/>
    <cellStyle name="Normal 4 7 4 2 2 3 2 2" xfId="29597"/>
    <cellStyle name="Normal 4 7 4 2 2 3 3" xfId="29598"/>
    <cellStyle name="Normal 4 7 4 2 2 3_Deal Price Analysis" xfId="29599"/>
    <cellStyle name="Normal 4 7 4 2 2 4" xfId="29600"/>
    <cellStyle name="Normal 4 7 4 2 2 4 2" xfId="29601"/>
    <cellStyle name="Normal 4 7 4 2 2 4 2 2" xfId="29602"/>
    <cellStyle name="Normal 4 7 4 2 2 4 3" xfId="29603"/>
    <cellStyle name="Normal 4 7 4 2 2 4_Deal Price Analysis" xfId="29604"/>
    <cellStyle name="Normal 4 7 4 2 2 5" xfId="29605"/>
    <cellStyle name="Normal 4 7 4 2 2 5 2" xfId="29606"/>
    <cellStyle name="Normal 4 7 4 2 2 6" xfId="29607"/>
    <cellStyle name="Normal 4 7 4 2 2_Deal Price Analysis" xfId="29608"/>
    <cellStyle name="Normal 4 7 4 2 3" xfId="29609"/>
    <cellStyle name="Normal 4 7 4 2 3 2" xfId="29610"/>
    <cellStyle name="Normal 4 7 4 2 3 2 2" xfId="29611"/>
    <cellStyle name="Normal 4 7 4 2 3 2 2 2" xfId="29612"/>
    <cellStyle name="Normal 4 7 4 2 3 2 2 2 2" xfId="29613"/>
    <cellStyle name="Normal 4 7 4 2 3 2 2 3" xfId="29614"/>
    <cellStyle name="Normal 4 7 4 2 3 2 2_Deal Price Analysis" xfId="29615"/>
    <cellStyle name="Normal 4 7 4 2 3 2 3" xfId="29616"/>
    <cellStyle name="Normal 4 7 4 2 3 2 3 2" xfId="29617"/>
    <cellStyle name="Normal 4 7 4 2 3 2 3 2 2" xfId="29618"/>
    <cellStyle name="Normal 4 7 4 2 3 2 3 3" xfId="29619"/>
    <cellStyle name="Normal 4 7 4 2 3 2 3_Deal Price Analysis" xfId="29620"/>
    <cellStyle name="Normal 4 7 4 2 3 2 4" xfId="29621"/>
    <cellStyle name="Normal 4 7 4 2 3 2 4 2" xfId="29622"/>
    <cellStyle name="Normal 4 7 4 2 3 2 5" xfId="29623"/>
    <cellStyle name="Normal 4 7 4 2 3 2_Deal Price Analysis" xfId="29624"/>
    <cellStyle name="Normal 4 7 4 2 3 3" xfId="29625"/>
    <cellStyle name="Normal 4 7 4 2 3 3 2" xfId="29626"/>
    <cellStyle name="Normal 4 7 4 2 3 3 2 2" xfId="29627"/>
    <cellStyle name="Normal 4 7 4 2 3 3 3" xfId="29628"/>
    <cellStyle name="Normal 4 7 4 2 3 3_Deal Price Analysis" xfId="29629"/>
    <cellStyle name="Normal 4 7 4 2 3 4" xfId="29630"/>
    <cellStyle name="Normal 4 7 4 2 3 4 2" xfId="29631"/>
    <cellStyle name="Normal 4 7 4 2 3 4 2 2" xfId="29632"/>
    <cellStyle name="Normal 4 7 4 2 3 4 3" xfId="29633"/>
    <cellStyle name="Normal 4 7 4 2 3 4_Deal Price Analysis" xfId="29634"/>
    <cellStyle name="Normal 4 7 4 2 3 5" xfId="29635"/>
    <cellStyle name="Normal 4 7 4 2 3 5 2" xfId="29636"/>
    <cellStyle name="Normal 4 7 4 2 3 6" xfId="29637"/>
    <cellStyle name="Normal 4 7 4 2 3_Deal Price Analysis" xfId="29638"/>
    <cellStyle name="Normal 4 7 4 2 4" xfId="29639"/>
    <cellStyle name="Normal 4 7 4 2 4 2" xfId="29640"/>
    <cellStyle name="Normal 4 7 4 2 4 2 2" xfId="29641"/>
    <cellStyle name="Normal 4 7 4 2 4 2 2 2" xfId="29642"/>
    <cellStyle name="Normal 4 7 4 2 4 2 3" xfId="29643"/>
    <cellStyle name="Normal 4 7 4 2 4 2_Deal Price Analysis" xfId="29644"/>
    <cellStyle name="Normal 4 7 4 2 4 3" xfId="29645"/>
    <cellStyle name="Normal 4 7 4 2 4 3 2" xfId="29646"/>
    <cellStyle name="Normal 4 7 4 2 4 3 2 2" xfId="29647"/>
    <cellStyle name="Normal 4 7 4 2 4 3 3" xfId="29648"/>
    <cellStyle name="Normal 4 7 4 2 4 3_Deal Price Analysis" xfId="29649"/>
    <cellStyle name="Normal 4 7 4 2 4 4" xfId="29650"/>
    <cellStyle name="Normal 4 7 4 2 4 4 2" xfId="29651"/>
    <cellStyle name="Normal 4 7 4 2 4 5" xfId="29652"/>
    <cellStyle name="Normal 4 7 4 2 4_Deal Price Analysis" xfId="29653"/>
    <cellStyle name="Normal 4 7 4 2 5" xfId="29654"/>
    <cellStyle name="Normal 4 7 4 2 5 2" xfId="29655"/>
    <cellStyle name="Normal 4 7 4 2 5 2 2" xfId="29656"/>
    <cellStyle name="Normal 4 7 4 2 5 3" xfId="29657"/>
    <cellStyle name="Normal 4 7 4 2 5_Deal Price Analysis" xfId="29658"/>
    <cellStyle name="Normal 4 7 4 2 6" xfId="29659"/>
    <cellStyle name="Normal 4 7 4 2 6 2" xfId="29660"/>
    <cellStyle name="Normal 4 7 4 2 6 2 2" xfId="29661"/>
    <cellStyle name="Normal 4 7 4 2 6 3" xfId="29662"/>
    <cellStyle name="Normal 4 7 4 2 6_Deal Price Analysis" xfId="29663"/>
    <cellStyle name="Normal 4 7 4 2 7" xfId="29664"/>
    <cellStyle name="Normal 4 7 4 2 7 2" xfId="29665"/>
    <cellStyle name="Normal 4 7 4 2 8" xfId="29666"/>
    <cellStyle name="Normal 4 7 4 2_Deal Price Analysis" xfId="29667"/>
    <cellStyle name="Normal 4 7 4 3" xfId="29668"/>
    <cellStyle name="Normal 4 7 4 3 2" xfId="29669"/>
    <cellStyle name="Normal 4 7 4 3 2 2" xfId="29670"/>
    <cellStyle name="Normal 4 7 4 3 2 2 2" xfId="29671"/>
    <cellStyle name="Normal 4 7 4 3 2 2 2 2" xfId="29672"/>
    <cellStyle name="Normal 4 7 4 3 2 2 3" xfId="29673"/>
    <cellStyle name="Normal 4 7 4 3 2 2_Deal Price Analysis" xfId="29674"/>
    <cellStyle name="Normal 4 7 4 3 2 3" xfId="29675"/>
    <cellStyle name="Normal 4 7 4 3 2 3 2" xfId="29676"/>
    <cellStyle name="Normal 4 7 4 3 2 3 2 2" xfId="29677"/>
    <cellStyle name="Normal 4 7 4 3 2 3 3" xfId="29678"/>
    <cellStyle name="Normal 4 7 4 3 2 3_Deal Price Analysis" xfId="29679"/>
    <cellStyle name="Normal 4 7 4 3 2 4" xfId="29680"/>
    <cellStyle name="Normal 4 7 4 3 2 4 2" xfId="29681"/>
    <cellStyle name="Normal 4 7 4 3 2 5" xfId="29682"/>
    <cellStyle name="Normal 4 7 4 3 2_Deal Price Analysis" xfId="29683"/>
    <cellStyle name="Normal 4 7 4 3 3" xfId="29684"/>
    <cellStyle name="Normal 4 7 4 3 3 2" xfId="29685"/>
    <cellStyle name="Normal 4 7 4 3 3 2 2" xfId="29686"/>
    <cellStyle name="Normal 4 7 4 3 3 3" xfId="29687"/>
    <cellStyle name="Normal 4 7 4 3 3_Deal Price Analysis" xfId="29688"/>
    <cellStyle name="Normal 4 7 4 3 4" xfId="29689"/>
    <cellStyle name="Normal 4 7 4 3 4 2" xfId="29690"/>
    <cellStyle name="Normal 4 7 4 3 4 2 2" xfId="29691"/>
    <cellStyle name="Normal 4 7 4 3 4 3" xfId="29692"/>
    <cellStyle name="Normal 4 7 4 3 4_Deal Price Analysis" xfId="29693"/>
    <cellStyle name="Normal 4 7 4 3 5" xfId="29694"/>
    <cellStyle name="Normal 4 7 4 3 5 2" xfId="29695"/>
    <cellStyle name="Normal 4 7 4 3 6" xfId="29696"/>
    <cellStyle name="Normal 4 7 4 3_Deal Price Analysis" xfId="29697"/>
    <cellStyle name="Normal 4 7 4 4" xfId="29698"/>
    <cellStyle name="Normal 4 7 4 4 2" xfId="29699"/>
    <cellStyle name="Normal 4 7 4 4 2 2" xfId="29700"/>
    <cellStyle name="Normal 4 7 4 4 2 2 2" xfId="29701"/>
    <cellStyle name="Normal 4 7 4 4 2 2 2 2" xfId="29702"/>
    <cellStyle name="Normal 4 7 4 4 2 2 3" xfId="29703"/>
    <cellStyle name="Normal 4 7 4 4 2 2_Deal Price Analysis" xfId="29704"/>
    <cellStyle name="Normal 4 7 4 4 2 3" xfId="29705"/>
    <cellStyle name="Normal 4 7 4 4 2 3 2" xfId="29706"/>
    <cellStyle name="Normal 4 7 4 4 2 3 2 2" xfId="29707"/>
    <cellStyle name="Normal 4 7 4 4 2 3 3" xfId="29708"/>
    <cellStyle name="Normal 4 7 4 4 2 3_Deal Price Analysis" xfId="29709"/>
    <cellStyle name="Normal 4 7 4 4 2 4" xfId="29710"/>
    <cellStyle name="Normal 4 7 4 4 2 4 2" xfId="29711"/>
    <cellStyle name="Normal 4 7 4 4 2 5" xfId="29712"/>
    <cellStyle name="Normal 4 7 4 4 2_Deal Price Analysis" xfId="29713"/>
    <cellStyle name="Normal 4 7 4 4 3" xfId="29714"/>
    <cellStyle name="Normal 4 7 4 4 3 2" xfId="29715"/>
    <cellStyle name="Normal 4 7 4 4 3 2 2" xfId="29716"/>
    <cellStyle name="Normal 4 7 4 4 3 3" xfId="29717"/>
    <cellStyle name="Normal 4 7 4 4 3_Deal Price Analysis" xfId="29718"/>
    <cellStyle name="Normal 4 7 4 4 4" xfId="29719"/>
    <cellStyle name="Normal 4 7 4 4 4 2" xfId="29720"/>
    <cellStyle name="Normal 4 7 4 4 4 2 2" xfId="29721"/>
    <cellStyle name="Normal 4 7 4 4 4 3" xfId="29722"/>
    <cellStyle name="Normal 4 7 4 4 4_Deal Price Analysis" xfId="29723"/>
    <cellStyle name="Normal 4 7 4 4 5" xfId="29724"/>
    <cellStyle name="Normal 4 7 4 4 5 2" xfId="29725"/>
    <cellStyle name="Normal 4 7 4 4 6" xfId="29726"/>
    <cellStyle name="Normal 4 7 4 4_Deal Price Analysis" xfId="29727"/>
    <cellStyle name="Normal 4 7 4 5" xfId="29728"/>
    <cellStyle name="Normal 4 7 4 5 2" xfId="29729"/>
    <cellStyle name="Normal 4 7 4 5 2 2" xfId="29730"/>
    <cellStyle name="Normal 4 7 4 5 2 2 2" xfId="29731"/>
    <cellStyle name="Normal 4 7 4 5 2 3" xfId="29732"/>
    <cellStyle name="Normal 4 7 4 5 2_Deal Price Analysis" xfId="29733"/>
    <cellStyle name="Normal 4 7 4 5 3" xfId="29734"/>
    <cellStyle name="Normal 4 7 4 5 3 2" xfId="29735"/>
    <cellStyle name="Normal 4 7 4 5 3 2 2" xfId="29736"/>
    <cellStyle name="Normal 4 7 4 5 3 3" xfId="29737"/>
    <cellStyle name="Normal 4 7 4 5 3_Deal Price Analysis" xfId="29738"/>
    <cellStyle name="Normal 4 7 4 5 4" xfId="29739"/>
    <cellStyle name="Normal 4 7 4 5 4 2" xfId="29740"/>
    <cellStyle name="Normal 4 7 4 5 5" xfId="29741"/>
    <cellStyle name="Normal 4 7 4 5_Deal Price Analysis" xfId="29742"/>
    <cellStyle name="Normal 4 7 4 6" xfId="29743"/>
    <cellStyle name="Normal 4 7 4 6 2" xfId="29744"/>
    <cellStyle name="Normal 4 7 4 6 2 2" xfId="29745"/>
    <cellStyle name="Normal 4 7 4 6 3" xfId="29746"/>
    <cellStyle name="Normal 4 7 4 6_Deal Price Analysis" xfId="29747"/>
    <cellStyle name="Normal 4 7 4 7" xfId="29748"/>
    <cellStyle name="Normal 4 7 4 7 2" xfId="29749"/>
    <cellStyle name="Normal 4 7 4 7 2 2" xfId="29750"/>
    <cellStyle name="Normal 4 7 4 7 3" xfId="29751"/>
    <cellStyle name="Normal 4 7 4 7_Deal Price Analysis" xfId="29752"/>
    <cellStyle name="Normal 4 7 4 8" xfId="29753"/>
    <cellStyle name="Normal 4 7 4 8 2" xfId="29754"/>
    <cellStyle name="Normal 4 7 4 9" xfId="29755"/>
    <cellStyle name="Normal 4 7 4_Deal Price Analysis" xfId="29756"/>
    <cellStyle name="Normal 4 7 5" xfId="29757"/>
    <cellStyle name="Normal 4 7 5 2" xfId="29758"/>
    <cellStyle name="Normal 4 7 5 2 2" xfId="29759"/>
    <cellStyle name="Normal 4 7 5 2 2 2" xfId="29760"/>
    <cellStyle name="Normal 4 7 5 2 2 2 2" xfId="29761"/>
    <cellStyle name="Normal 4 7 5 2 2 2 2 2" xfId="29762"/>
    <cellStyle name="Normal 4 7 5 2 2 2 2 2 2" xfId="29763"/>
    <cellStyle name="Normal 4 7 5 2 2 2 2 3" xfId="29764"/>
    <cellStyle name="Normal 4 7 5 2 2 2 2_Deal Price Analysis" xfId="29765"/>
    <cellStyle name="Normal 4 7 5 2 2 2 3" xfId="29766"/>
    <cellStyle name="Normal 4 7 5 2 2 2 3 2" xfId="29767"/>
    <cellStyle name="Normal 4 7 5 2 2 2 3 2 2" xfId="29768"/>
    <cellStyle name="Normal 4 7 5 2 2 2 3 3" xfId="29769"/>
    <cellStyle name="Normal 4 7 5 2 2 2 3_Deal Price Analysis" xfId="29770"/>
    <cellStyle name="Normal 4 7 5 2 2 2 4" xfId="29771"/>
    <cellStyle name="Normal 4 7 5 2 2 2 4 2" xfId="29772"/>
    <cellStyle name="Normal 4 7 5 2 2 2 5" xfId="29773"/>
    <cellStyle name="Normal 4 7 5 2 2 2_Deal Price Analysis" xfId="29774"/>
    <cellStyle name="Normal 4 7 5 2 2 3" xfId="29775"/>
    <cellStyle name="Normal 4 7 5 2 2 3 2" xfId="29776"/>
    <cellStyle name="Normal 4 7 5 2 2 3 2 2" xfId="29777"/>
    <cellStyle name="Normal 4 7 5 2 2 3 3" xfId="29778"/>
    <cellStyle name="Normal 4 7 5 2 2 3_Deal Price Analysis" xfId="29779"/>
    <cellStyle name="Normal 4 7 5 2 2 4" xfId="29780"/>
    <cellStyle name="Normal 4 7 5 2 2 4 2" xfId="29781"/>
    <cellStyle name="Normal 4 7 5 2 2 4 2 2" xfId="29782"/>
    <cellStyle name="Normal 4 7 5 2 2 4 3" xfId="29783"/>
    <cellStyle name="Normal 4 7 5 2 2 4_Deal Price Analysis" xfId="29784"/>
    <cellStyle name="Normal 4 7 5 2 2 5" xfId="29785"/>
    <cellStyle name="Normal 4 7 5 2 2 5 2" xfId="29786"/>
    <cellStyle name="Normal 4 7 5 2 2 6" xfId="29787"/>
    <cellStyle name="Normal 4 7 5 2 2_Deal Price Analysis" xfId="29788"/>
    <cellStyle name="Normal 4 7 5 2 3" xfId="29789"/>
    <cellStyle name="Normal 4 7 5 2 3 2" xfId="29790"/>
    <cellStyle name="Normal 4 7 5 2 3 2 2" xfId="29791"/>
    <cellStyle name="Normal 4 7 5 2 3 2 2 2" xfId="29792"/>
    <cellStyle name="Normal 4 7 5 2 3 2 2 2 2" xfId="29793"/>
    <cellStyle name="Normal 4 7 5 2 3 2 2 3" xfId="29794"/>
    <cellStyle name="Normal 4 7 5 2 3 2 2_Deal Price Analysis" xfId="29795"/>
    <cellStyle name="Normal 4 7 5 2 3 2 3" xfId="29796"/>
    <cellStyle name="Normal 4 7 5 2 3 2 3 2" xfId="29797"/>
    <cellStyle name="Normal 4 7 5 2 3 2 3 2 2" xfId="29798"/>
    <cellStyle name="Normal 4 7 5 2 3 2 3 3" xfId="29799"/>
    <cellStyle name="Normal 4 7 5 2 3 2 3_Deal Price Analysis" xfId="29800"/>
    <cellStyle name="Normal 4 7 5 2 3 2 4" xfId="29801"/>
    <cellStyle name="Normal 4 7 5 2 3 2 4 2" xfId="29802"/>
    <cellStyle name="Normal 4 7 5 2 3 2 5" xfId="29803"/>
    <cellStyle name="Normal 4 7 5 2 3 2_Deal Price Analysis" xfId="29804"/>
    <cellStyle name="Normal 4 7 5 2 3 3" xfId="29805"/>
    <cellStyle name="Normal 4 7 5 2 3 3 2" xfId="29806"/>
    <cellStyle name="Normal 4 7 5 2 3 3 2 2" xfId="29807"/>
    <cellStyle name="Normal 4 7 5 2 3 3 3" xfId="29808"/>
    <cellStyle name="Normal 4 7 5 2 3 3_Deal Price Analysis" xfId="29809"/>
    <cellStyle name="Normal 4 7 5 2 3 4" xfId="29810"/>
    <cellStyle name="Normal 4 7 5 2 3 4 2" xfId="29811"/>
    <cellStyle name="Normal 4 7 5 2 3 4 2 2" xfId="29812"/>
    <cellStyle name="Normal 4 7 5 2 3 4 3" xfId="29813"/>
    <cellStyle name="Normal 4 7 5 2 3 4_Deal Price Analysis" xfId="29814"/>
    <cellStyle name="Normal 4 7 5 2 3 5" xfId="29815"/>
    <cellStyle name="Normal 4 7 5 2 3 5 2" xfId="29816"/>
    <cellStyle name="Normal 4 7 5 2 3 6" xfId="29817"/>
    <cellStyle name="Normal 4 7 5 2 3_Deal Price Analysis" xfId="29818"/>
    <cellStyle name="Normal 4 7 5 2 4" xfId="29819"/>
    <cellStyle name="Normal 4 7 5 2 4 2" xfId="29820"/>
    <cellStyle name="Normal 4 7 5 2 4 2 2" xfId="29821"/>
    <cellStyle name="Normal 4 7 5 2 4 2 2 2" xfId="29822"/>
    <cellStyle name="Normal 4 7 5 2 4 2 3" xfId="29823"/>
    <cellStyle name="Normal 4 7 5 2 4 2_Deal Price Analysis" xfId="29824"/>
    <cellStyle name="Normal 4 7 5 2 4 3" xfId="29825"/>
    <cellStyle name="Normal 4 7 5 2 4 3 2" xfId="29826"/>
    <cellStyle name="Normal 4 7 5 2 4 3 2 2" xfId="29827"/>
    <cellStyle name="Normal 4 7 5 2 4 3 3" xfId="29828"/>
    <cellStyle name="Normal 4 7 5 2 4 3_Deal Price Analysis" xfId="29829"/>
    <cellStyle name="Normal 4 7 5 2 4 4" xfId="29830"/>
    <cellStyle name="Normal 4 7 5 2 4 4 2" xfId="29831"/>
    <cellStyle name="Normal 4 7 5 2 4 5" xfId="29832"/>
    <cellStyle name="Normal 4 7 5 2 4_Deal Price Analysis" xfId="29833"/>
    <cellStyle name="Normal 4 7 5 2 5" xfId="29834"/>
    <cellStyle name="Normal 4 7 5 2 5 2" xfId="29835"/>
    <cellStyle name="Normal 4 7 5 2 5 2 2" xfId="29836"/>
    <cellStyle name="Normal 4 7 5 2 5 3" xfId="29837"/>
    <cellStyle name="Normal 4 7 5 2 5_Deal Price Analysis" xfId="29838"/>
    <cellStyle name="Normal 4 7 5 2 6" xfId="29839"/>
    <cellStyle name="Normal 4 7 5 2 6 2" xfId="29840"/>
    <cellStyle name="Normal 4 7 5 2 6 2 2" xfId="29841"/>
    <cellStyle name="Normal 4 7 5 2 6 3" xfId="29842"/>
    <cellStyle name="Normal 4 7 5 2 6_Deal Price Analysis" xfId="29843"/>
    <cellStyle name="Normal 4 7 5 2 7" xfId="29844"/>
    <cellStyle name="Normal 4 7 5 2 7 2" xfId="29845"/>
    <cellStyle name="Normal 4 7 5 2 8" xfId="29846"/>
    <cellStyle name="Normal 4 7 5 2_Deal Price Analysis" xfId="29847"/>
    <cellStyle name="Normal 4 7 5 3" xfId="29848"/>
    <cellStyle name="Normal 4 7 5 3 2" xfId="29849"/>
    <cellStyle name="Normal 4 7 5 3 2 2" xfId="29850"/>
    <cellStyle name="Normal 4 7 5 3 2 2 2" xfId="29851"/>
    <cellStyle name="Normal 4 7 5 3 2 2 2 2" xfId="29852"/>
    <cellStyle name="Normal 4 7 5 3 2 2 3" xfId="29853"/>
    <cellStyle name="Normal 4 7 5 3 2 2_Deal Price Analysis" xfId="29854"/>
    <cellStyle name="Normal 4 7 5 3 2 3" xfId="29855"/>
    <cellStyle name="Normal 4 7 5 3 2 3 2" xfId="29856"/>
    <cellStyle name="Normal 4 7 5 3 2 3 2 2" xfId="29857"/>
    <cellStyle name="Normal 4 7 5 3 2 3 3" xfId="29858"/>
    <cellStyle name="Normal 4 7 5 3 2 3_Deal Price Analysis" xfId="29859"/>
    <cellStyle name="Normal 4 7 5 3 2 4" xfId="29860"/>
    <cellStyle name="Normal 4 7 5 3 2 4 2" xfId="29861"/>
    <cellStyle name="Normal 4 7 5 3 2 5" xfId="29862"/>
    <cellStyle name="Normal 4 7 5 3 2_Deal Price Analysis" xfId="29863"/>
    <cellStyle name="Normal 4 7 5 3 3" xfId="29864"/>
    <cellStyle name="Normal 4 7 5 3 3 2" xfId="29865"/>
    <cellStyle name="Normal 4 7 5 3 3 2 2" xfId="29866"/>
    <cellStyle name="Normal 4 7 5 3 3 3" xfId="29867"/>
    <cellStyle name="Normal 4 7 5 3 3_Deal Price Analysis" xfId="29868"/>
    <cellStyle name="Normal 4 7 5 3 4" xfId="29869"/>
    <cellStyle name="Normal 4 7 5 3 4 2" xfId="29870"/>
    <cellStyle name="Normal 4 7 5 3 4 2 2" xfId="29871"/>
    <cellStyle name="Normal 4 7 5 3 4 3" xfId="29872"/>
    <cellStyle name="Normal 4 7 5 3 4_Deal Price Analysis" xfId="29873"/>
    <cellStyle name="Normal 4 7 5 3 5" xfId="29874"/>
    <cellStyle name="Normal 4 7 5 3 5 2" xfId="29875"/>
    <cellStyle name="Normal 4 7 5 3 6" xfId="29876"/>
    <cellStyle name="Normal 4 7 5 3_Deal Price Analysis" xfId="29877"/>
    <cellStyle name="Normal 4 7 5 4" xfId="29878"/>
    <cellStyle name="Normal 4 7 5 4 2" xfId="29879"/>
    <cellStyle name="Normal 4 7 5 4 2 2" xfId="29880"/>
    <cellStyle name="Normal 4 7 5 4 2 2 2" xfId="29881"/>
    <cellStyle name="Normal 4 7 5 4 2 2 2 2" xfId="29882"/>
    <cellStyle name="Normal 4 7 5 4 2 2 3" xfId="29883"/>
    <cellStyle name="Normal 4 7 5 4 2 2_Deal Price Analysis" xfId="29884"/>
    <cellStyle name="Normal 4 7 5 4 2 3" xfId="29885"/>
    <cellStyle name="Normal 4 7 5 4 2 3 2" xfId="29886"/>
    <cellStyle name="Normal 4 7 5 4 2 3 2 2" xfId="29887"/>
    <cellStyle name="Normal 4 7 5 4 2 3 3" xfId="29888"/>
    <cellStyle name="Normal 4 7 5 4 2 3_Deal Price Analysis" xfId="29889"/>
    <cellStyle name="Normal 4 7 5 4 2 4" xfId="29890"/>
    <cellStyle name="Normal 4 7 5 4 2 4 2" xfId="29891"/>
    <cellStyle name="Normal 4 7 5 4 2 5" xfId="29892"/>
    <cellStyle name="Normal 4 7 5 4 2_Deal Price Analysis" xfId="29893"/>
    <cellStyle name="Normal 4 7 5 4 3" xfId="29894"/>
    <cellStyle name="Normal 4 7 5 4 3 2" xfId="29895"/>
    <cellStyle name="Normal 4 7 5 4 3 2 2" xfId="29896"/>
    <cellStyle name="Normal 4 7 5 4 3 3" xfId="29897"/>
    <cellStyle name="Normal 4 7 5 4 3_Deal Price Analysis" xfId="29898"/>
    <cellStyle name="Normal 4 7 5 4 4" xfId="29899"/>
    <cellStyle name="Normal 4 7 5 4 4 2" xfId="29900"/>
    <cellStyle name="Normal 4 7 5 4 4 2 2" xfId="29901"/>
    <cellStyle name="Normal 4 7 5 4 4 3" xfId="29902"/>
    <cellStyle name="Normal 4 7 5 4 4_Deal Price Analysis" xfId="29903"/>
    <cellStyle name="Normal 4 7 5 4 5" xfId="29904"/>
    <cellStyle name="Normal 4 7 5 4 5 2" xfId="29905"/>
    <cellStyle name="Normal 4 7 5 4 6" xfId="29906"/>
    <cellStyle name="Normal 4 7 5 4_Deal Price Analysis" xfId="29907"/>
    <cellStyle name="Normal 4 7 5 5" xfId="29908"/>
    <cellStyle name="Normal 4 7 5 5 2" xfId="29909"/>
    <cellStyle name="Normal 4 7 5 5 2 2" xfId="29910"/>
    <cellStyle name="Normal 4 7 5 5 2 2 2" xfId="29911"/>
    <cellStyle name="Normal 4 7 5 5 2 3" xfId="29912"/>
    <cellStyle name="Normal 4 7 5 5 2_Deal Price Analysis" xfId="29913"/>
    <cellStyle name="Normal 4 7 5 5 3" xfId="29914"/>
    <cellStyle name="Normal 4 7 5 5 3 2" xfId="29915"/>
    <cellStyle name="Normal 4 7 5 5 3 2 2" xfId="29916"/>
    <cellStyle name="Normal 4 7 5 5 3 3" xfId="29917"/>
    <cellStyle name="Normal 4 7 5 5 3_Deal Price Analysis" xfId="29918"/>
    <cellStyle name="Normal 4 7 5 5 4" xfId="29919"/>
    <cellStyle name="Normal 4 7 5 5 4 2" xfId="29920"/>
    <cellStyle name="Normal 4 7 5 5 5" xfId="29921"/>
    <cellStyle name="Normal 4 7 5 5_Deal Price Analysis" xfId="29922"/>
    <cellStyle name="Normal 4 7 5 6" xfId="29923"/>
    <cellStyle name="Normal 4 7 5 6 2" xfId="29924"/>
    <cellStyle name="Normal 4 7 5 6 2 2" xfId="29925"/>
    <cellStyle name="Normal 4 7 5 6 3" xfId="29926"/>
    <cellStyle name="Normal 4 7 5 6_Deal Price Analysis" xfId="29927"/>
    <cellStyle name="Normal 4 7 5 7" xfId="29928"/>
    <cellStyle name="Normal 4 7 5 7 2" xfId="29929"/>
    <cellStyle name="Normal 4 7 5 7 2 2" xfId="29930"/>
    <cellStyle name="Normal 4 7 5 7 3" xfId="29931"/>
    <cellStyle name="Normal 4 7 5 7_Deal Price Analysis" xfId="29932"/>
    <cellStyle name="Normal 4 7 5 8" xfId="29933"/>
    <cellStyle name="Normal 4 7 5 8 2" xfId="29934"/>
    <cellStyle name="Normal 4 7 5 9" xfId="29935"/>
    <cellStyle name="Normal 4 7 5_Deal Price Analysis" xfId="29936"/>
    <cellStyle name="Normal 4 7 6" xfId="29937"/>
    <cellStyle name="Normal 4 7 6 2" xfId="29938"/>
    <cellStyle name="Normal 4 7 6 2 2" xfId="29939"/>
    <cellStyle name="Normal 4 7 6 2 2 2" xfId="29940"/>
    <cellStyle name="Normal 4 7 6 2 2 2 2" xfId="29941"/>
    <cellStyle name="Normal 4 7 6 2 2 2 2 2" xfId="29942"/>
    <cellStyle name="Normal 4 7 6 2 2 2 2 2 2" xfId="29943"/>
    <cellStyle name="Normal 4 7 6 2 2 2 2 3" xfId="29944"/>
    <cellStyle name="Normal 4 7 6 2 2 2 2_Deal Price Analysis" xfId="29945"/>
    <cellStyle name="Normal 4 7 6 2 2 2 3" xfId="29946"/>
    <cellStyle name="Normal 4 7 6 2 2 2 3 2" xfId="29947"/>
    <cellStyle name="Normal 4 7 6 2 2 2 3 2 2" xfId="29948"/>
    <cellStyle name="Normal 4 7 6 2 2 2 3 3" xfId="29949"/>
    <cellStyle name="Normal 4 7 6 2 2 2 3_Deal Price Analysis" xfId="29950"/>
    <cellStyle name="Normal 4 7 6 2 2 2 4" xfId="29951"/>
    <cellStyle name="Normal 4 7 6 2 2 2 4 2" xfId="29952"/>
    <cellStyle name="Normal 4 7 6 2 2 2 5" xfId="29953"/>
    <cellStyle name="Normal 4 7 6 2 2 2_Deal Price Analysis" xfId="29954"/>
    <cellStyle name="Normal 4 7 6 2 2 3" xfId="29955"/>
    <cellStyle name="Normal 4 7 6 2 2 3 2" xfId="29956"/>
    <cellStyle name="Normal 4 7 6 2 2 3 2 2" xfId="29957"/>
    <cellStyle name="Normal 4 7 6 2 2 3 3" xfId="29958"/>
    <cellStyle name="Normal 4 7 6 2 2 3_Deal Price Analysis" xfId="29959"/>
    <cellStyle name="Normal 4 7 6 2 2 4" xfId="29960"/>
    <cellStyle name="Normal 4 7 6 2 2 4 2" xfId="29961"/>
    <cellStyle name="Normal 4 7 6 2 2 4 2 2" xfId="29962"/>
    <cellStyle name="Normal 4 7 6 2 2 4 3" xfId="29963"/>
    <cellStyle name="Normal 4 7 6 2 2 4_Deal Price Analysis" xfId="29964"/>
    <cellStyle name="Normal 4 7 6 2 2 5" xfId="29965"/>
    <cellStyle name="Normal 4 7 6 2 2 5 2" xfId="29966"/>
    <cellStyle name="Normal 4 7 6 2 2 6" xfId="29967"/>
    <cellStyle name="Normal 4 7 6 2 2_Deal Price Analysis" xfId="29968"/>
    <cellStyle name="Normal 4 7 6 2 3" xfId="29969"/>
    <cellStyle name="Normal 4 7 6 2 3 2" xfId="29970"/>
    <cellStyle name="Normal 4 7 6 2 3 2 2" xfId="29971"/>
    <cellStyle name="Normal 4 7 6 2 3 2 2 2" xfId="29972"/>
    <cellStyle name="Normal 4 7 6 2 3 2 2 2 2" xfId="29973"/>
    <cellStyle name="Normal 4 7 6 2 3 2 2 3" xfId="29974"/>
    <cellStyle name="Normal 4 7 6 2 3 2 2_Deal Price Analysis" xfId="29975"/>
    <cellStyle name="Normal 4 7 6 2 3 2 3" xfId="29976"/>
    <cellStyle name="Normal 4 7 6 2 3 2 3 2" xfId="29977"/>
    <cellStyle name="Normal 4 7 6 2 3 2 3 2 2" xfId="29978"/>
    <cellStyle name="Normal 4 7 6 2 3 2 3 3" xfId="29979"/>
    <cellStyle name="Normal 4 7 6 2 3 2 3_Deal Price Analysis" xfId="29980"/>
    <cellStyle name="Normal 4 7 6 2 3 2 4" xfId="29981"/>
    <cellStyle name="Normal 4 7 6 2 3 2 4 2" xfId="29982"/>
    <cellStyle name="Normal 4 7 6 2 3 2 5" xfId="29983"/>
    <cellStyle name="Normal 4 7 6 2 3 2_Deal Price Analysis" xfId="29984"/>
    <cellStyle name="Normal 4 7 6 2 3 3" xfId="29985"/>
    <cellStyle name="Normal 4 7 6 2 3 3 2" xfId="29986"/>
    <cellStyle name="Normal 4 7 6 2 3 3 2 2" xfId="29987"/>
    <cellStyle name="Normal 4 7 6 2 3 3 3" xfId="29988"/>
    <cellStyle name="Normal 4 7 6 2 3 3_Deal Price Analysis" xfId="29989"/>
    <cellStyle name="Normal 4 7 6 2 3 4" xfId="29990"/>
    <cellStyle name="Normal 4 7 6 2 3 4 2" xfId="29991"/>
    <cellStyle name="Normal 4 7 6 2 3 4 2 2" xfId="29992"/>
    <cellStyle name="Normal 4 7 6 2 3 4 3" xfId="29993"/>
    <cellStyle name="Normal 4 7 6 2 3 4_Deal Price Analysis" xfId="29994"/>
    <cellStyle name="Normal 4 7 6 2 3 5" xfId="29995"/>
    <cellStyle name="Normal 4 7 6 2 3 5 2" xfId="29996"/>
    <cellStyle name="Normal 4 7 6 2 3 6" xfId="29997"/>
    <cellStyle name="Normal 4 7 6 2 3_Deal Price Analysis" xfId="29998"/>
    <cellStyle name="Normal 4 7 6 2 4" xfId="29999"/>
    <cellStyle name="Normal 4 7 6 2 4 2" xfId="30000"/>
    <cellStyle name="Normal 4 7 6 2 4 2 2" xfId="30001"/>
    <cellStyle name="Normal 4 7 6 2 4 2 2 2" xfId="30002"/>
    <cellStyle name="Normal 4 7 6 2 4 2 3" xfId="30003"/>
    <cellStyle name="Normal 4 7 6 2 4 2_Deal Price Analysis" xfId="30004"/>
    <cellStyle name="Normal 4 7 6 2 4 3" xfId="30005"/>
    <cellStyle name="Normal 4 7 6 2 4 3 2" xfId="30006"/>
    <cellStyle name="Normal 4 7 6 2 4 3 2 2" xfId="30007"/>
    <cellStyle name="Normal 4 7 6 2 4 3 3" xfId="30008"/>
    <cellStyle name="Normal 4 7 6 2 4 3_Deal Price Analysis" xfId="30009"/>
    <cellStyle name="Normal 4 7 6 2 4 4" xfId="30010"/>
    <cellStyle name="Normal 4 7 6 2 4 4 2" xfId="30011"/>
    <cellStyle name="Normal 4 7 6 2 4 5" xfId="30012"/>
    <cellStyle name="Normal 4 7 6 2 4_Deal Price Analysis" xfId="30013"/>
    <cellStyle name="Normal 4 7 6 2 5" xfId="30014"/>
    <cellStyle name="Normal 4 7 6 2 5 2" xfId="30015"/>
    <cellStyle name="Normal 4 7 6 2 5 2 2" xfId="30016"/>
    <cellStyle name="Normal 4 7 6 2 5 3" xfId="30017"/>
    <cellStyle name="Normal 4 7 6 2 5_Deal Price Analysis" xfId="30018"/>
    <cellStyle name="Normal 4 7 6 2 6" xfId="30019"/>
    <cellStyle name="Normal 4 7 6 2 6 2" xfId="30020"/>
    <cellStyle name="Normal 4 7 6 2 6 2 2" xfId="30021"/>
    <cellStyle name="Normal 4 7 6 2 6 3" xfId="30022"/>
    <cellStyle name="Normal 4 7 6 2 6_Deal Price Analysis" xfId="30023"/>
    <cellStyle name="Normal 4 7 6 2 7" xfId="30024"/>
    <cellStyle name="Normal 4 7 6 2 7 2" xfId="30025"/>
    <cellStyle name="Normal 4 7 6 2 8" xfId="30026"/>
    <cellStyle name="Normal 4 7 6 2_Deal Price Analysis" xfId="30027"/>
    <cellStyle name="Normal 4 7 6 3" xfId="30028"/>
    <cellStyle name="Normal 4 7 6 3 2" xfId="30029"/>
    <cellStyle name="Normal 4 7 6 3 2 2" xfId="30030"/>
    <cellStyle name="Normal 4 7 6 3 2 2 2" xfId="30031"/>
    <cellStyle name="Normal 4 7 6 3 2 2 2 2" xfId="30032"/>
    <cellStyle name="Normal 4 7 6 3 2 2 3" xfId="30033"/>
    <cellStyle name="Normal 4 7 6 3 2 2_Deal Price Analysis" xfId="30034"/>
    <cellStyle name="Normal 4 7 6 3 2 3" xfId="30035"/>
    <cellStyle name="Normal 4 7 6 3 2 3 2" xfId="30036"/>
    <cellStyle name="Normal 4 7 6 3 2 3 2 2" xfId="30037"/>
    <cellStyle name="Normal 4 7 6 3 2 3 3" xfId="30038"/>
    <cellStyle name="Normal 4 7 6 3 2 3_Deal Price Analysis" xfId="30039"/>
    <cellStyle name="Normal 4 7 6 3 2 4" xfId="30040"/>
    <cellStyle name="Normal 4 7 6 3 2 4 2" xfId="30041"/>
    <cellStyle name="Normal 4 7 6 3 2 5" xfId="30042"/>
    <cellStyle name="Normal 4 7 6 3 2_Deal Price Analysis" xfId="30043"/>
    <cellStyle name="Normal 4 7 6 3 3" xfId="30044"/>
    <cellStyle name="Normal 4 7 6 3 3 2" xfId="30045"/>
    <cellStyle name="Normal 4 7 6 3 3 2 2" xfId="30046"/>
    <cellStyle name="Normal 4 7 6 3 3 3" xfId="30047"/>
    <cellStyle name="Normal 4 7 6 3 3_Deal Price Analysis" xfId="30048"/>
    <cellStyle name="Normal 4 7 6 3 4" xfId="30049"/>
    <cellStyle name="Normal 4 7 6 3 4 2" xfId="30050"/>
    <cellStyle name="Normal 4 7 6 3 4 2 2" xfId="30051"/>
    <cellStyle name="Normal 4 7 6 3 4 3" xfId="30052"/>
    <cellStyle name="Normal 4 7 6 3 4_Deal Price Analysis" xfId="30053"/>
    <cellStyle name="Normal 4 7 6 3 5" xfId="30054"/>
    <cellStyle name="Normal 4 7 6 3 5 2" xfId="30055"/>
    <cellStyle name="Normal 4 7 6 3 6" xfId="30056"/>
    <cellStyle name="Normal 4 7 6 3_Deal Price Analysis" xfId="30057"/>
    <cellStyle name="Normal 4 7 6 4" xfId="30058"/>
    <cellStyle name="Normal 4 7 6 4 2" xfId="30059"/>
    <cellStyle name="Normal 4 7 6 4 2 2" xfId="30060"/>
    <cellStyle name="Normal 4 7 6 4 2 2 2" xfId="30061"/>
    <cellStyle name="Normal 4 7 6 4 2 2 2 2" xfId="30062"/>
    <cellStyle name="Normal 4 7 6 4 2 2 3" xfId="30063"/>
    <cellStyle name="Normal 4 7 6 4 2 2_Deal Price Analysis" xfId="30064"/>
    <cellStyle name="Normal 4 7 6 4 2 3" xfId="30065"/>
    <cellStyle name="Normal 4 7 6 4 2 3 2" xfId="30066"/>
    <cellStyle name="Normal 4 7 6 4 2 3 2 2" xfId="30067"/>
    <cellStyle name="Normal 4 7 6 4 2 3 3" xfId="30068"/>
    <cellStyle name="Normal 4 7 6 4 2 3_Deal Price Analysis" xfId="30069"/>
    <cellStyle name="Normal 4 7 6 4 2 4" xfId="30070"/>
    <cellStyle name="Normal 4 7 6 4 2 4 2" xfId="30071"/>
    <cellStyle name="Normal 4 7 6 4 2 5" xfId="30072"/>
    <cellStyle name="Normal 4 7 6 4 2_Deal Price Analysis" xfId="30073"/>
    <cellStyle name="Normal 4 7 6 4 3" xfId="30074"/>
    <cellStyle name="Normal 4 7 6 4 3 2" xfId="30075"/>
    <cellStyle name="Normal 4 7 6 4 3 2 2" xfId="30076"/>
    <cellStyle name="Normal 4 7 6 4 3 3" xfId="30077"/>
    <cellStyle name="Normal 4 7 6 4 3_Deal Price Analysis" xfId="30078"/>
    <cellStyle name="Normal 4 7 6 4 4" xfId="30079"/>
    <cellStyle name="Normal 4 7 6 4 4 2" xfId="30080"/>
    <cellStyle name="Normal 4 7 6 4 4 2 2" xfId="30081"/>
    <cellStyle name="Normal 4 7 6 4 4 3" xfId="30082"/>
    <cellStyle name="Normal 4 7 6 4 4_Deal Price Analysis" xfId="30083"/>
    <cellStyle name="Normal 4 7 6 4 5" xfId="30084"/>
    <cellStyle name="Normal 4 7 6 4 5 2" xfId="30085"/>
    <cellStyle name="Normal 4 7 6 4 6" xfId="30086"/>
    <cellStyle name="Normal 4 7 6 4_Deal Price Analysis" xfId="30087"/>
    <cellStyle name="Normal 4 7 6 5" xfId="30088"/>
    <cellStyle name="Normal 4 7 6 5 2" xfId="30089"/>
    <cellStyle name="Normal 4 7 6 5 2 2" xfId="30090"/>
    <cellStyle name="Normal 4 7 6 5 2 2 2" xfId="30091"/>
    <cellStyle name="Normal 4 7 6 5 2 3" xfId="30092"/>
    <cellStyle name="Normal 4 7 6 5 2_Deal Price Analysis" xfId="30093"/>
    <cellStyle name="Normal 4 7 6 5 3" xfId="30094"/>
    <cellStyle name="Normal 4 7 6 5 3 2" xfId="30095"/>
    <cellStyle name="Normal 4 7 6 5 3 2 2" xfId="30096"/>
    <cellStyle name="Normal 4 7 6 5 3 3" xfId="30097"/>
    <cellStyle name="Normal 4 7 6 5 3_Deal Price Analysis" xfId="30098"/>
    <cellStyle name="Normal 4 7 6 5 4" xfId="30099"/>
    <cellStyle name="Normal 4 7 6 5 4 2" xfId="30100"/>
    <cellStyle name="Normal 4 7 6 5 5" xfId="30101"/>
    <cellStyle name="Normal 4 7 6 5_Deal Price Analysis" xfId="30102"/>
    <cellStyle name="Normal 4 7 6 6" xfId="30103"/>
    <cellStyle name="Normal 4 7 6 6 2" xfId="30104"/>
    <cellStyle name="Normal 4 7 6 6 2 2" xfId="30105"/>
    <cellStyle name="Normal 4 7 6 6 3" xfId="30106"/>
    <cellStyle name="Normal 4 7 6 6_Deal Price Analysis" xfId="30107"/>
    <cellStyle name="Normal 4 7 6 7" xfId="30108"/>
    <cellStyle name="Normal 4 7 6 7 2" xfId="30109"/>
    <cellStyle name="Normal 4 7 6 7 2 2" xfId="30110"/>
    <cellStyle name="Normal 4 7 6 7 3" xfId="30111"/>
    <cellStyle name="Normal 4 7 6 7_Deal Price Analysis" xfId="30112"/>
    <cellStyle name="Normal 4 7 6 8" xfId="30113"/>
    <cellStyle name="Normal 4 7 6 8 2" xfId="30114"/>
    <cellStyle name="Normal 4 7 6 9" xfId="30115"/>
    <cellStyle name="Normal 4 7 6_Deal Price Analysis" xfId="30116"/>
    <cellStyle name="Normal 4 7 7" xfId="30117"/>
    <cellStyle name="Normal 4 7 7 2" xfId="30118"/>
    <cellStyle name="Normal 4 7 7 2 2" xfId="30119"/>
    <cellStyle name="Normal 4 7 7 2 2 2" xfId="30120"/>
    <cellStyle name="Normal 4 7 7 2 2 2 2" xfId="30121"/>
    <cellStyle name="Normal 4 7 7 2 2 2 2 2" xfId="30122"/>
    <cellStyle name="Normal 4 7 7 2 2 2 3" xfId="30123"/>
    <cellStyle name="Normal 4 7 7 2 2 2_Deal Price Analysis" xfId="30124"/>
    <cellStyle name="Normal 4 7 7 2 2 3" xfId="30125"/>
    <cellStyle name="Normal 4 7 7 2 2 3 2" xfId="30126"/>
    <cellStyle name="Normal 4 7 7 2 2 3 2 2" xfId="30127"/>
    <cellStyle name="Normal 4 7 7 2 2 3 3" xfId="30128"/>
    <cellStyle name="Normal 4 7 7 2 2 3_Deal Price Analysis" xfId="30129"/>
    <cellStyle name="Normal 4 7 7 2 2 4" xfId="30130"/>
    <cellStyle name="Normal 4 7 7 2 2 4 2" xfId="30131"/>
    <cellStyle name="Normal 4 7 7 2 2 5" xfId="30132"/>
    <cellStyle name="Normal 4 7 7 2 2_Deal Price Analysis" xfId="30133"/>
    <cellStyle name="Normal 4 7 7 2 3" xfId="30134"/>
    <cellStyle name="Normal 4 7 7 2 3 2" xfId="30135"/>
    <cellStyle name="Normal 4 7 7 2 3 2 2" xfId="30136"/>
    <cellStyle name="Normal 4 7 7 2 3 3" xfId="30137"/>
    <cellStyle name="Normal 4 7 7 2 3_Deal Price Analysis" xfId="30138"/>
    <cellStyle name="Normal 4 7 7 2 4" xfId="30139"/>
    <cellStyle name="Normal 4 7 7 2 4 2" xfId="30140"/>
    <cellStyle name="Normal 4 7 7 2 4 2 2" xfId="30141"/>
    <cellStyle name="Normal 4 7 7 2 4 3" xfId="30142"/>
    <cellStyle name="Normal 4 7 7 2 4_Deal Price Analysis" xfId="30143"/>
    <cellStyle name="Normal 4 7 7 2 5" xfId="30144"/>
    <cellStyle name="Normal 4 7 7 2 5 2" xfId="30145"/>
    <cellStyle name="Normal 4 7 7 2 6" xfId="30146"/>
    <cellStyle name="Normal 4 7 7 2_Deal Price Analysis" xfId="30147"/>
    <cellStyle name="Normal 4 7 7 3" xfId="30148"/>
    <cellStyle name="Normal 4 7 7 3 2" xfId="30149"/>
    <cellStyle name="Normal 4 7 7 3 2 2" xfId="30150"/>
    <cellStyle name="Normal 4 7 7 3 2 2 2" xfId="30151"/>
    <cellStyle name="Normal 4 7 7 3 2 2 2 2" xfId="30152"/>
    <cellStyle name="Normal 4 7 7 3 2 2 3" xfId="30153"/>
    <cellStyle name="Normal 4 7 7 3 2 2_Deal Price Analysis" xfId="30154"/>
    <cellStyle name="Normal 4 7 7 3 2 3" xfId="30155"/>
    <cellStyle name="Normal 4 7 7 3 2 3 2" xfId="30156"/>
    <cellStyle name="Normal 4 7 7 3 2 3 2 2" xfId="30157"/>
    <cellStyle name="Normal 4 7 7 3 2 3 3" xfId="30158"/>
    <cellStyle name="Normal 4 7 7 3 2 3_Deal Price Analysis" xfId="30159"/>
    <cellStyle name="Normal 4 7 7 3 2 4" xfId="30160"/>
    <cellStyle name="Normal 4 7 7 3 2 4 2" xfId="30161"/>
    <cellStyle name="Normal 4 7 7 3 2 5" xfId="30162"/>
    <cellStyle name="Normal 4 7 7 3 2_Deal Price Analysis" xfId="30163"/>
    <cellStyle name="Normal 4 7 7 3 3" xfId="30164"/>
    <cellStyle name="Normal 4 7 7 3 3 2" xfId="30165"/>
    <cellStyle name="Normal 4 7 7 3 3 2 2" xfId="30166"/>
    <cellStyle name="Normal 4 7 7 3 3 3" xfId="30167"/>
    <cellStyle name="Normal 4 7 7 3 3_Deal Price Analysis" xfId="30168"/>
    <cellStyle name="Normal 4 7 7 3 4" xfId="30169"/>
    <cellStyle name="Normal 4 7 7 3 4 2" xfId="30170"/>
    <cellStyle name="Normal 4 7 7 3 4 2 2" xfId="30171"/>
    <cellStyle name="Normal 4 7 7 3 4 3" xfId="30172"/>
    <cellStyle name="Normal 4 7 7 3 4_Deal Price Analysis" xfId="30173"/>
    <cellStyle name="Normal 4 7 7 3 5" xfId="30174"/>
    <cellStyle name="Normal 4 7 7 3 5 2" xfId="30175"/>
    <cellStyle name="Normal 4 7 7 3 6" xfId="30176"/>
    <cellStyle name="Normal 4 7 7 3_Deal Price Analysis" xfId="30177"/>
    <cellStyle name="Normal 4 7 7 4" xfId="30178"/>
    <cellStyle name="Normal 4 7 7 4 2" xfId="30179"/>
    <cellStyle name="Normal 4 7 7 4 2 2" xfId="30180"/>
    <cellStyle name="Normal 4 7 7 4 2 2 2" xfId="30181"/>
    <cellStyle name="Normal 4 7 7 4 2 3" xfId="30182"/>
    <cellStyle name="Normal 4 7 7 4 2_Deal Price Analysis" xfId="30183"/>
    <cellStyle name="Normal 4 7 7 4 3" xfId="30184"/>
    <cellStyle name="Normal 4 7 7 4 3 2" xfId="30185"/>
    <cellStyle name="Normal 4 7 7 4 3 2 2" xfId="30186"/>
    <cellStyle name="Normal 4 7 7 4 3 3" xfId="30187"/>
    <cellStyle name="Normal 4 7 7 4 3_Deal Price Analysis" xfId="30188"/>
    <cellStyle name="Normal 4 7 7 4 4" xfId="30189"/>
    <cellStyle name="Normal 4 7 7 4 4 2" xfId="30190"/>
    <cellStyle name="Normal 4 7 7 4 5" xfId="30191"/>
    <cellStyle name="Normal 4 7 7 4_Deal Price Analysis" xfId="30192"/>
    <cellStyle name="Normal 4 7 7 5" xfId="30193"/>
    <cellStyle name="Normal 4 7 7 5 2" xfId="30194"/>
    <cellStyle name="Normal 4 7 7 5 2 2" xfId="30195"/>
    <cellStyle name="Normal 4 7 7 5 3" xfId="30196"/>
    <cellStyle name="Normal 4 7 7 5_Deal Price Analysis" xfId="30197"/>
    <cellStyle name="Normal 4 7 7 6" xfId="30198"/>
    <cellStyle name="Normal 4 7 7 6 2" xfId="30199"/>
    <cellStyle name="Normal 4 7 7 6 2 2" xfId="30200"/>
    <cellStyle name="Normal 4 7 7 6 3" xfId="30201"/>
    <cellStyle name="Normal 4 7 7 6_Deal Price Analysis" xfId="30202"/>
    <cellStyle name="Normal 4 7 7 7" xfId="30203"/>
    <cellStyle name="Normal 4 7 7 7 2" xfId="30204"/>
    <cellStyle name="Normal 4 7 7 8" xfId="30205"/>
    <cellStyle name="Normal 4 7 7_Deal Price Analysis" xfId="30206"/>
    <cellStyle name="Normal 4 7 8" xfId="30207"/>
    <cellStyle name="Normal 4 7 8 2" xfId="30208"/>
    <cellStyle name="Normal 4 7 8 2 2" xfId="30209"/>
    <cellStyle name="Normal 4 7 8 2 2 2" xfId="30210"/>
    <cellStyle name="Normal 4 7 8 2 2 2 2" xfId="30211"/>
    <cellStyle name="Normal 4 7 8 2 2 2 2 2" xfId="30212"/>
    <cellStyle name="Normal 4 7 8 2 2 2 3" xfId="30213"/>
    <cellStyle name="Normal 4 7 8 2 2 2_Deal Price Analysis" xfId="30214"/>
    <cellStyle name="Normal 4 7 8 2 2 3" xfId="30215"/>
    <cellStyle name="Normal 4 7 8 2 2 3 2" xfId="30216"/>
    <cellStyle name="Normal 4 7 8 2 2 3 2 2" xfId="30217"/>
    <cellStyle name="Normal 4 7 8 2 2 3 3" xfId="30218"/>
    <cellStyle name="Normal 4 7 8 2 2 3_Deal Price Analysis" xfId="30219"/>
    <cellStyle name="Normal 4 7 8 2 2 4" xfId="30220"/>
    <cellStyle name="Normal 4 7 8 2 2 4 2" xfId="30221"/>
    <cellStyle name="Normal 4 7 8 2 2 5" xfId="30222"/>
    <cellStyle name="Normal 4 7 8 2 2_Deal Price Analysis" xfId="30223"/>
    <cellStyle name="Normal 4 7 8 2 3" xfId="30224"/>
    <cellStyle name="Normal 4 7 8 2 3 2" xfId="30225"/>
    <cellStyle name="Normal 4 7 8 2 3 2 2" xfId="30226"/>
    <cellStyle name="Normal 4 7 8 2 3 3" xfId="30227"/>
    <cellStyle name="Normal 4 7 8 2 3_Deal Price Analysis" xfId="30228"/>
    <cellStyle name="Normal 4 7 8 2 4" xfId="30229"/>
    <cellStyle name="Normal 4 7 8 2 4 2" xfId="30230"/>
    <cellStyle name="Normal 4 7 8 2 4 2 2" xfId="30231"/>
    <cellStyle name="Normal 4 7 8 2 4 3" xfId="30232"/>
    <cellStyle name="Normal 4 7 8 2 4_Deal Price Analysis" xfId="30233"/>
    <cellStyle name="Normal 4 7 8 2 5" xfId="30234"/>
    <cellStyle name="Normal 4 7 8 2 5 2" xfId="30235"/>
    <cellStyle name="Normal 4 7 8 2 6" xfId="30236"/>
    <cellStyle name="Normal 4 7 8 2_Deal Price Analysis" xfId="30237"/>
    <cellStyle name="Normal 4 7 8 3" xfId="30238"/>
    <cellStyle name="Normal 4 7 8 3 2" xfId="30239"/>
    <cellStyle name="Normal 4 7 8 3 2 2" xfId="30240"/>
    <cellStyle name="Normal 4 7 8 3 2 2 2" xfId="30241"/>
    <cellStyle name="Normal 4 7 8 3 2 2 2 2" xfId="30242"/>
    <cellStyle name="Normal 4 7 8 3 2 2 3" xfId="30243"/>
    <cellStyle name="Normal 4 7 8 3 2 2_Deal Price Analysis" xfId="30244"/>
    <cellStyle name="Normal 4 7 8 3 2 3" xfId="30245"/>
    <cellStyle name="Normal 4 7 8 3 2 3 2" xfId="30246"/>
    <cellStyle name="Normal 4 7 8 3 2 3 2 2" xfId="30247"/>
    <cellStyle name="Normal 4 7 8 3 2 3 3" xfId="30248"/>
    <cellStyle name="Normal 4 7 8 3 2 3_Deal Price Analysis" xfId="30249"/>
    <cellStyle name="Normal 4 7 8 3 2 4" xfId="30250"/>
    <cellStyle name="Normal 4 7 8 3 2 4 2" xfId="30251"/>
    <cellStyle name="Normal 4 7 8 3 2 5" xfId="30252"/>
    <cellStyle name="Normal 4 7 8 3 2_Deal Price Analysis" xfId="30253"/>
    <cellStyle name="Normal 4 7 8 3 3" xfId="30254"/>
    <cellStyle name="Normal 4 7 8 3 3 2" xfId="30255"/>
    <cellStyle name="Normal 4 7 8 3 3 2 2" xfId="30256"/>
    <cellStyle name="Normal 4 7 8 3 3 3" xfId="30257"/>
    <cellStyle name="Normal 4 7 8 3 3_Deal Price Analysis" xfId="30258"/>
    <cellStyle name="Normal 4 7 8 3 4" xfId="30259"/>
    <cellStyle name="Normal 4 7 8 3 4 2" xfId="30260"/>
    <cellStyle name="Normal 4 7 8 3 4 2 2" xfId="30261"/>
    <cellStyle name="Normal 4 7 8 3 4 3" xfId="30262"/>
    <cellStyle name="Normal 4 7 8 3 4_Deal Price Analysis" xfId="30263"/>
    <cellStyle name="Normal 4 7 8 3 5" xfId="30264"/>
    <cellStyle name="Normal 4 7 8 3 5 2" xfId="30265"/>
    <cellStyle name="Normal 4 7 8 3 6" xfId="30266"/>
    <cellStyle name="Normal 4 7 8 3_Deal Price Analysis" xfId="30267"/>
    <cellStyle name="Normal 4 7 8_Deal Price Analysis" xfId="30268"/>
    <cellStyle name="Normal 4 7 9" xfId="30269"/>
    <cellStyle name="Normal 4 7 9 2" xfId="30270"/>
    <cellStyle name="Normal 4 7 9 2 2" xfId="30271"/>
    <cellStyle name="Normal 4 7 9 2 2 2" xfId="30272"/>
    <cellStyle name="Normal 4 7 9 2 2 2 2" xfId="30273"/>
    <cellStyle name="Normal 4 7 9 2 2 3" xfId="30274"/>
    <cellStyle name="Normal 4 7 9 2 2_Deal Price Analysis" xfId="30275"/>
    <cellStyle name="Normal 4 7 9 2 3" xfId="30276"/>
    <cellStyle name="Normal 4 7 9 2 3 2" xfId="30277"/>
    <cellStyle name="Normal 4 7 9 2 3 2 2" xfId="30278"/>
    <cellStyle name="Normal 4 7 9 2 3 3" xfId="30279"/>
    <cellStyle name="Normal 4 7 9 2 3_Deal Price Analysis" xfId="30280"/>
    <cellStyle name="Normal 4 7 9 2 4" xfId="30281"/>
    <cellStyle name="Normal 4 7 9 2 4 2" xfId="30282"/>
    <cellStyle name="Normal 4 7 9 2 5" xfId="30283"/>
    <cellStyle name="Normal 4 7 9 2_Deal Price Analysis" xfId="30284"/>
    <cellStyle name="Normal 4 7 9 3" xfId="30285"/>
    <cellStyle name="Normal 4 7 9 3 2" xfId="30286"/>
    <cellStyle name="Normal 4 7 9 3 2 2" xfId="30287"/>
    <cellStyle name="Normal 4 7 9 3 3" xfId="30288"/>
    <cellStyle name="Normal 4 7 9 3_Deal Price Analysis" xfId="30289"/>
    <cellStyle name="Normal 4 7 9 4" xfId="30290"/>
    <cellStyle name="Normal 4 7 9 4 2" xfId="30291"/>
    <cellStyle name="Normal 4 7 9 4 2 2" xfId="30292"/>
    <cellStyle name="Normal 4 7 9 4 3" xfId="30293"/>
    <cellStyle name="Normal 4 7 9 4_Deal Price Analysis" xfId="30294"/>
    <cellStyle name="Normal 4 7 9 5" xfId="30295"/>
    <cellStyle name="Normal 4 7 9 5 2" xfId="30296"/>
    <cellStyle name="Normal 4 7 9 6" xfId="30297"/>
    <cellStyle name="Normal 4 7 9_Deal Price Analysis" xfId="30298"/>
    <cellStyle name="Normal 4 7_Deal Price Analysis" xfId="30299"/>
    <cellStyle name="Normal 4 8" xfId="30300"/>
    <cellStyle name="Normal 4 8 10" xfId="30301"/>
    <cellStyle name="Normal 4 8 10 2" xfId="30302"/>
    <cellStyle name="Normal 4 8 10 2 2" xfId="30303"/>
    <cellStyle name="Normal 4 8 10 2 2 2" xfId="30304"/>
    <cellStyle name="Normal 4 8 10 2 2 2 2" xfId="30305"/>
    <cellStyle name="Normal 4 8 10 2 2 3" xfId="30306"/>
    <cellStyle name="Normal 4 8 10 2 2_Deal Price Analysis" xfId="30307"/>
    <cellStyle name="Normal 4 8 10 2 3" xfId="30308"/>
    <cellStyle name="Normal 4 8 10 2 3 2" xfId="30309"/>
    <cellStyle name="Normal 4 8 10 2 3 2 2" xfId="30310"/>
    <cellStyle name="Normal 4 8 10 2 3 3" xfId="30311"/>
    <cellStyle name="Normal 4 8 10 2 3_Deal Price Analysis" xfId="30312"/>
    <cellStyle name="Normal 4 8 10 2 4" xfId="30313"/>
    <cellStyle name="Normal 4 8 10 2 4 2" xfId="30314"/>
    <cellStyle name="Normal 4 8 10 2 5" xfId="30315"/>
    <cellStyle name="Normal 4 8 10 2_Deal Price Analysis" xfId="30316"/>
    <cellStyle name="Normal 4 8 10 3" xfId="30317"/>
    <cellStyle name="Normal 4 8 10 3 2" xfId="30318"/>
    <cellStyle name="Normal 4 8 10 3 2 2" xfId="30319"/>
    <cellStyle name="Normal 4 8 10 3 3" xfId="30320"/>
    <cellStyle name="Normal 4 8 10 3_Deal Price Analysis" xfId="30321"/>
    <cellStyle name="Normal 4 8 10 4" xfId="30322"/>
    <cellStyle name="Normal 4 8 10 4 2" xfId="30323"/>
    <cellStyle name="Normal 4 8 10 4 2 2" xfId="30324"/>
    <cellStyle name="Normal 4 8 10 4 3" xfId="30325"/>
    <cellStyle name="Normal 4 8 10 4_Deal Price Analysis" xfId="30326"/>
    <cellStyle name="Normal 4 8 10 5" xfId="30327"/>
    <cellStyle name="Normal 4 8 10 5 2" xfId="30328"/>
    <cellStyle name="Normal 4 8 10 6" xfId="30329"/>
    <cellStyle name="Normal 4 8 10_Deal Price Analysis" xfId="30330"/>
    <cellStyle name="Normal 4 8 11" xfId="30331"/>
    <cellStyle name="Normal 4 8 11 2" xfId="30332"/>
    <cellStyle name="Normal 4 8 11 2 2" xfId="30333"/>
    <cellStyle name="Normal 4 8 11 2 2 2" xfId="30334"/>
    <cellStyle name="Normal 4 8 11 2 2 2 2" xfId="30335"/>
    <cellStyle name="Normal 4 8 11 2 2 3" xfId="30336"/>
    <cellStyle name="Normal 4 8 11 2 2_Deal Price Analysis" xfId="30337"/>
    <cellStyle name="Normal 4 8 11 2 3" xfId="30338"/>
    <cellStyle name="Normal 4 8 11 2 3 2" xfId="30339"/>
    <cellStyle name="Normal 4 8 11 2 3 2 2" xfId="30340"/>
    <cellStyle name="Normal 4 8 11 2 3 3" xfId="30341"/>
    <cellStyle name="Normal 4 8 11 2 3_Deal Price Analysis" xfId="30342"/>
    <cellStyle name="Normal 4 8 11 2 4" xfId="30343"/>
    <cellStyle name="Normal 4 8 11 2 4 2" xfId="30344"/>
    <cellStyle name="Normal 4 8 11 2 5" xfId="30345"/>
    <cellStyle name="Normal 4 8 11 2_Deal Price Analysis" xfId="30346"/>
    <cellStyle name="Normal 4 8 11 3" xfId="30347"/>
    <cellStyle name="Normal 4 8 11 3 2" xfId="30348"/>
    <cellStyle name="Normal 4 8 11 3 2 2" xfId="30349"/>
    <cellStyle name="Normal 4 8 11 3 3" xfId="30350"/>
    <cellStyle name="Normal 4 8 11 3_Deal Price Analysis" xfId="30351"/>
    <cellStyle name="Normal 4 8 11 4" xfId="30352"/>
    <cellStyle name="Normal 4 8 11 4 2" xfId="30353"/>
    <cellStyle name="Normal 4 8 11 4 2 2" xfId="30354"/>
    <cellStyle name="Normal 4 8 11 4 3" xfId="30355"/>
    <cellStyle name="Normal 4 8 11 4_Deal Price Analysis" xfId="30356"/>
    <cellStyle name="Normal 4 8 11 5" xfId="30357"/>
    <cellStyle name="Normal 4 8 11 5 2" xfId="30358"/>
    <cellStyle name="Normal 4 8 11 6" xfId="30359"/>
    <cellStyle name="Normal 4 8 11_Deal Price Analysis" xfId="30360"/>
    <cellStyle name="Normal 4 8 12" xfId="30361"/>
    <cellStyle name="Normal 4 8 13" xfId="30362"/>
    <cellStyle name="Normal 4 8 13 2" xfId="30363"/>
    <cellStyle name="Normal 4 8 13 2 2" xfId="30364"/>
    <cellStyle name="Normal 4 8 13 2 2 2" xfId="30365"/>
    <cellStyle name="Normal 4 8 13 2 3" xfId="30366"/>
    <cellStyle name="Normal 4 8 13 2_Deal Price Analysis" xfId="30367"/>
    <cellStyle name="Normal 4 8 13 3" xfId="30368"/>
    <cellStyle name="Normal 4 8 13 3 2" xfId="30369"/>
    <cellStyle name="Normal 4 8 13 3 2 2" xfId="30370"/>
    <cellStyle name="Normal 4 8 13 3 3" xfId="30371"/>
    <cellStyle name="Normal 4 8 13 3_Deal Price Analysis" xfId="30372"/>
    <cellStyle name="Normal 4 8 13 4" xfId="30373"/>
    <cellStyle name="Normal 4 8 13 4 2" xfId="30374"/>
    <cellStyle name="Normal 4 8 13 5" xfId="30375"/>
    <cellStyle name="Normal 4 8 13_Deal Price Analysis" xfId="30376"/>
    <cellStyle name="Normal 4 8 14" xfId="30377"/>
    <cellStyle name="Normal 4 8 14 2" xfId="30378"/>
    <cellStyle name="Normal 4 8 14 2 2" xfId="30379"/>
    <cellStyle name="Normal 4 8 14 3" xfId="30380"/>
    <cellStyle name="Normal 4 8 14_Deal Price Analysis" xfId="30381"/>
    <cellStyle name="Normal 4 8 15" xfId="30382"/>
    <cellStyle name="Normal 4 8 15 2" xfId="30383"/>
    <cellStyle name="Normal 4 8 15 2 2" xfId="30384"/>
    <cellStyle name="Normal 4 8 15 3" xfId="30385"/>
    <cellStyle name="Normal 4 8 15_Deal Price Analysis" xfId="30386"/>
    <cellStyle name="Normal 4 8 16" xfId="30387"/>
    <cellStyle name="Normal 4 8 16 2" xfId="30388"/>
    <cellStyle name="Normal 4 8 17" xfId="30389"/>
    <cellStyle name="Normal 4 8 18" xfId="30390"/>
    <cellStyle name="Normal 4 8 19" xfId="30391"/>
    <cellStyle name="Normal 4 8 2" xfId="30392"/>
    <cellStyle name="Normal 4 8 2 2" xfId="30393"/>
    <cellStyle name="Normal 4 8 2 2 2" xfId="30394"/>
    <cellStyle name="Normal 4 8 2 2 2 2" xfId="30395"/>
    <cellStyle name="Normal 4 8 2 2 2 2 2" xfId="30396"/>
    <cellStyle name="Normal 4 8 2 2 2 2 2 2" xfId="30397"/>
    <cellStyle name="Normal 4 8 2 2 2 2 2 2 2" xfId="30398"/>
    <cellStyle name="Normal 4 8 2 2 2 2 2 3" xfId="30399"/>
    <cellStyle name="Normal 4 8 2 2 2 2 2_Deal Price Analysis" xfId="30400"/>
    <cellStyle name="Normal 4 8 2 2 2 2 3" xfId="30401"/>
    <cellStyle name="Normal 4 8 2 2 2 2 3 2" xfId="30402"/>
    <cellStyle name="Normal 4 8 2 2 2 2 3 2 2" xfId="30403"/>
    <cellStyle name="Normal 4 8 2 2 2 2 3 3" xfId="30404"/>
    <cellStyle name="Normal 4 8 2 2 2 2 3_Deal Price Analysis" xfId="30405"/>
    <cellStyle name="Normal 4 8 2 2 2 2 4" xfId="30406"/>
    <cellStyle name="Normal 4 8 2 2 2 2 4 2" xfId="30407"/>
    <cellStyle name="Normal 4 8 2 2 2 2 5" xfId="30408"/>
    <cellStyle name="Normal 4 8 2 2 2 2_Deal Price Analysis" xfId="30409"/>
    <cellStyle name="Normal 4 8 2 2 2 3" xfId="30410"/>
    <cellStyle name="Normal 4 8 2 2 2 3 2" xfId="30411"/>
    <cellStyle name="Normal 4 8 2 2 2 3 2 2" xfId="30412"/>
    <cellStyle name="Normal 4 8 2 2 2 3 3" xfId="30413"/>
    <cellStyle name="Normal 4 8 2 2 2 3_Deal Price Analysis" xfId="30414"/>
    <cellStyle name="Normal 4 8 2 2 2 4" xfId="30415"/>
    <cellStyle name="Normal 4 8 2 2 2 4 2" xfId="30416"/>
    <cellStyle name="Normal 4 8 2 2 2 4 2 2" xfId="30417"/>
    <cellStyle name="Normal 4 8 2 2 2 4 3" xfId="30418"/>
    <cellStyle name="Normal 4 8 2 2 2 4_Deal Price Analysis" xfId="30419"/>
    <cellStyle name="Normal 4 8 2 2 2 5" xfId="30420"/>
    <cellStyle name="Normal 4 8 2 2 2 5 2" xfId="30421"/>
    <cellStyle name="Normal 4 8 2 2 2 6" xfId="30422"/>
    <cellStyle name="Normal 4 8 2 2 2_Deal Price Analysis" xfId="30423"/>
    <cellStyle name="Normal 4 8 2 2 3" xfId="30424"/>
    <cellStyle name="Normal 4 8 2 2 3 2" xfId="30425"/>
    <cellStyle name="Normal 4 8 2 2 3 2 2" xfId="30426"/>
    <cellStyle name="Normal 4 8 2 2 3 2 2 2" xfId="30427"/>
    <cellStyle name="Normal 4 8 2 2 3 2 2 2 2" xfId="30428"/>
    <cellStyle name="Normal 4 8 2 2 3 2 2 3" xfId="30429"/>
    <cellStyle name="Normal 4 8 2 2 3 2 2_Deal Price Analysis" xfId="30430"/>
    <cellStyle name="Normal 4 8 2 2 3 2 3" xfId="30431"/>
    <cellStyle name="Normal 4 8 2 2 3 2 3 2" xfId="30432"/>
    <cellStyle name="Normal 4 8 2 2 3 2 3 2 2" xfId="30433"/>
    <cellStyle name="Normal 4 8 2 2 3 2 3 3" xfId="30434"/>
    <cellStyle name="Normal 4 8 2 2 3 2 3_Deal Price Analysis" xfId="30435"/>
    <cellStyle name="Normal 4 8 2 2 3 2 4" xfId="30436"/>
    <cellStyle name="Normal 4 8 2 2 3 2 4 2" xfId="30437"/>
    <cellStyle name="Normal 4 8 2 2 3 2 5" xfId="30438"/>
    <cellStyle name="Normal 4 8 2 2 3 2_Deal Price Analysis" xfId="30439"/>
    <cellStyle name="Normal 4 8 2 2 3 3" xfId="30440"/>
    <cellStyle name="Normal 4 8 2 2 3 3 2" xfId="30441"/>
    <cellStyle name="Normal 4 8 2 2 3 3 2 2" xfId="30442"/>
    <cellStyle name="Normal 4 8 2 2 3 3 3" xfId="30443"/>
    <cellStyle name="Normal 4 8 2 2 3 3_Deal Price Analysis" xfId="30444"/>
    <cellStyle name="Normal 4 8 2 2 3 4" xfId="30445"/>
    <cellStyle name="Normal 4 8 2 2 3 4 2" xfId="30446"/>
    <cellStyle name="Normal 4 8 2 2 3 4 2 2" xfId="30447"/>
    <cellStyle name="Normal 4 8 2 2 3 4 3" xfId="30448"/>
    <cellStyle name="Normal 4 8 2 2 3 4_Deal Price Analysis" xfId="30449"/>
    <cellStyle name="Normal 4 8 2 2 3 5" xfId="30450"/>
    <cellStyle name="Normal 4 8 2 2 3 5 2" xfId="30451"/>
    <cellStyle name="Normal 4 8 2 2 3 6" xfId="30452"/>
    <cellStyle name="Normal 4 8 2 2 3_Deal Price Analysis" xfId="30453"/>
    <cellStyle name="Normal 4 8 2 2 4" xfId="30454"/>
    <cellStyle name="Normal 4 8 2 2 4 2" xfId="30455"/>
    <cellStyle name="Normal 4 8 2 2 4 2 2" xfId="30456"/>
    <cellStyle name="Normal 4 8 2 2 4 2 2 2" xfId="30457"/>
    <cellStyle name="Normal 4 8 2 2 4 2 3" xfId="30458"/>
    <cellStyle name="Normal 4 8 2 2 4 2_Deal Price Analysis" xfId="30459"/>
    <cellStyle name="Normal 4 8 2 2 4 3" xfId="30460"/>
    <cellStyle name="Normal 4 8 2 2 4 3 2" xfId="30461"/>
    <cellStyle name="Normal 4 8 2 2 4 3 2 2" xfId="30462"/>
    <cellStyle name="Normal 4 8 2 2 4 3 3" xfId="30463"/>
    <cellStyle name="Normal 4 8 2 2 4 3_Deal Price Analysis" xfId="30464"/>
    <cellStyle name="Normal 4 8 2 2 4 4" xfId="30465"/>
    <cellStyle name="Normal 4 8 2 2 4 4 2" xfId="30466"/>
    <cellStyle name="Normal 4 8 2 2 4 5" xfId="30467"/>
    <cellStyle name="Normal 4 8 2 2 4_Deal Price Analysis" xfId="30468"/>
    <cellStyle name="Normal 4 8 2 2 5" xfId="30469"/>
    <cellStyle name="Normal 4 8 2 2 5 2" xfId="30470"/>
    <cellStyle name="Normal 4 8 2 2 5 2 2" xfId="30471"/>
    <cellStyle name="Normal 4 8 2 2 5 3" xfId="30472"/>
    <cellStyle name="Normal 4 8 2 2 5_Deal Price Analysis" xfId="30473"/>
    <cellStyle name="Normal 4 8 2 2 6" xfId="30474"/>
    <cellStyle name="Normal 4 8 2 2 6 2" xfId="30475"/>
    <cellStyle name="Normal 4 8 2 2 6 2 2" xfId="30476"/>
    <cellStyle name="Normal 4 8 2 2 6 3" xfId="30477"/>
    <cellStyle name="Normal 4 8 2 2 6_Deal Price Analysis" xfId="30478"/>
    <cellStyle name="Normal 4 8 2 2 7" xfId="30479"/>
    <cellStyle name="Normal 4 8 2 2 7 2" xfId="30480"/>
    <cellStyle name="Normal 4 8 2 2 8" xfId="30481"/>
    <cellStyle name="Normal 4 8 2 2_Deal Price Analysis" xfId="30482"/>
    <cellStyle name="Normal 4 8 2 3" xfId="30483"/>
    <cellStyle name="Normal 4 8 2 3 2" xfId="30484"/>
    <cellStyle name="Normal 4 8 2 3 2 2" xfId="30485"/>
    <cellStyle name="Normal 4 8 2 3 2 2 2" xfId="30486"/>
    <cellStyle name="Normal 4 8 2 3 2 2 2 2" xfId="30487"/>
    <cellStyle name="Normal 4 8 2 3 2 2 3" xfId="30488"/>
    <cellStyle name="Normal 4 8 2 3 2 2_Deal Price Analysis" xfId="30489"/>
    <cellStyle name="Normal 4 8 2 3 2 3" xfId="30490"/>
    <cellStyle name="Normal 4 8 2 3 2 3 2" xfId="30491"/>
    <cellStyle name="Normal 4 8 2 3 2 3 2 2" xfId="30492"/>
    <cellStyle name="Normal 4 8 2 3 2 3 3" xfId="30493"/>
    <cellStyle name="Normal 4 8 2 3 2 3_Deal Price Analysis" xfId="30494"/>
    <cellStyle name="Normal 4 8 2 3 2 4" xfId="30495"/>
    <cellStyle name="Normal 4 8 2 3 2 4 2" xfId="30496"/>
    <cellStyle name="Normal 4 8 2 3 2 5" xfId="30497"/>
    <cellStyle name="Normal 4 8 2 3 2_Deal Price Analysis" xfId="30498"/>
    <cellStyle name="Normal 4 8 2 3 3" xfId="30499"/>
    <cellStyle name="Normal 4 8 2 3 3 2" xfId="30500"/>
    <cellStyle name="Normal 4 8 2 3 3 2 2" xfId="30501"/>
    <cellStyle name="Normal 4 8 2 3 3 3" xfId="30502"/>
    <cellStyle name="Normal 4 8 2 3 3_Deal Price Analysis" xfId="30503"/>
    <cellStyle name="Normal 4 8 2 3 4" xfId="30504"/>
    <cellStyle name="Normal 4 8 2 3 4 2" xfId="30505"/>
    <cellStyle name="Normal 4 8 2 3 4 2 2" xfId="30506"/>
    <cellStyle name="Normal 4 8 2 3 4 3" xfId="30507"/>
    <cellStyle name="Normal 4 8 2 3 4_Deal Price Analysis" xfId="30508"/>
    <cellStyle name="Normal 4 8 2 3 5" xfId="30509"/>
    <cellStyle name="Normal 4 8 2 3 5 2" xfId="30510"/>
    <cellStyle name="Normal 4 8 2 3 6" xfId="30511"/>
    <cellStyle name="Normal 4 8 2 3_Deal Price Analysis" xfId="30512"/>
    <cellStyle name="Normal 4 8 2 4" xfId="30513"/>
    <cellStyle name="Normal 4 8 2 4 2" xfId="30514"/>
    <cellStyle name="Normal 4 8 2 4 2 2" xfId="30515"/>
    <cellStyle name="Normal 4 8 2 4 2 2 2" xfId="30516"/>
    <cellStyle name="Normal 4 8 2 4 2 2 2 2" xfId="30517"/>
    <cellStyle name="Normal 4 8 2 4 2 2 3" xfId="30518"/>
    <cellStyle name="Normal 4 8 2 4 2 2_Deal Price Analysis" xfId="30519"/>
    <cellStyle name="Normal 4 8 2 4 2 3" xfId="30520"/>
    <cellStyle name="Normal 4 8 2 4 2 3 2" xfId="30521"/>
    <cellStyle name="Normal 4 8 2 4 2 3 2 2" xfId="30522"/>
    <cellStyle name="Normal 4 8 2 4 2 3 3" xfId="30523"/>
    <cellStyle name="Normal 4 8 2 4 2 3_Deal Price Analysis" xfId="30524"/>
    <cellStyle name="Normal 4 8 2 4 2 4" xfId="30525"/>
    <cellStyle name="Normal 4 8 2 4 2 4 2" xfId="30526"/>
    <cellStyle name="Normal 4 8 2 4 2 5" xfId="30527"/>
    <cellStyle name="Normal 4 8 2 4 2_Deal Price Analysis" xfId="30528"/>
    <cellStyle name="Normal 4 8 2 4 3" xfId="30529"/>
    <cellStyle name="Normal 4 8 2 4 3 2" xfId="30530"/>
    <cellStyle name="Normal 4 8 2 4 3 2 2" xfId="30531"/>
    <cellStyle name="Normal 4 8 2 4 3 3" xfId="30532"/>
    <cellStyle name="Normal 4 8 2 4 3_Deal Price Analysis" xfId="30533"/>
    <cellStyle name="Normal 4 8 2 4 4" xfId="30534"/>
    <cellStyle name="Normal 4 8 2 4 4 2" xfId="30535"/>
    <cellStyle name="Normal 4 8 2 4 4 2 2" xfId="30536"/>
    <cellStyle name="Normal 4 8 2 4 4 3" xfId="30537"/>
    <cellStyle name="Normal 4 8 2 4 4_Deal Price Analysis" xfId="30538"/>
    <cellStyle name="Normal 4 8 2 4 5" xfId="30539"/>
    <cellStyle name="Normal 4 8 2 4 5 2" xfId="30540"/>
    <cellStyle name="Normal 4 8 2 4 6" xfId="30541"/>
    <cellStyle name="Normal 4 8 2 4_Deal Price Analysis" xfId="30542"/>
    <cellStyle name="Normal 4 8 2 5" xfId="30543"/>
    <cellStyle name="Normal 4 8 2 5 2" xfId="30544"/>
    <cellStyle name="Normal 4 8 2 5 2 2" xfId="30545"/>
    <cellStyle name="Normal 4 8 2 5 2 2 2" xfId="30546"/>
    <cellStyle name="Normal 4 8 2 5 2 3" xfId="30547"/>
    <cellStyle name="Normal 4 8 2 5 2_Deal Price Analysis" xfId="30548"/>
    <cellStyle name="Normal 4 8 2 5 3" xfId="30549"/>
    <cellStyle name="Normal 4 8 2 5 3 2" xfId="30550"/>
    <cellStyle name="Normal 4 8 2 5 3 2 2" xfId="30551"/>
    <cellStyle name="Normal 4 8 2 5 3 3" xfId="30552"/>
    <cellStyle name="Normal 4 8 2 5 3_Deal Price Analysis" xfId="30553"/>
    <cellStyle name="Normal 4 8 2 5 4" xfId="30554"/>
    <cellStyle name="Normal 4 8 2 5 4 2" xfId="30555"/>
    <cellStyle name="Normal 4 8 2 5 5" xfId="30556"/>
    <cellStyle name="Normal 4 8 2 5_Deal Price Analysis" xfId="30557"/>
    <cellStyle name="Normal 4 8 2 6" xfId="30558"/>
    <cellStyle name="Normal 4 8 2 6 2" xfId="30559"/>
    <cellStyle name="Normal 4 8 2 6 2 2" xfId="30560"/>
    <cellStyle name="Normal 4 8 2 6 3" xfId="30561"/>
    <cellStyle name="Normal 4 8 2 6_Deal Price Analysis" xfId="30562"/>
    <cellStyle name="Normal 4 8 2 7" xfId="30563"/>
    <cellStyle name="Normal 4 8 2 7 2" xfId="30564"/>
    <cellStyle name="Normal 4 8 2 7 2 2" xfId="30565"/>
    <cellStyle name="Normal 4 8 2 7 3" xfId="30566"/>
    <cellStyle name="Normal 4 8 2 7_Deal Price Analysis" xfId="30567"/>
    <cellStyle name="Normal 4 8 2 8" xfId="30568"/>
    <cellStyle name="Normal 4 8 2 8 2" xfId="30569"/>
    <cellStyle name="Normal 4 8 2 9" xfId="30570"/>
    <cellStyle name="Normal 4 8 2_Deal Price Analysis" xfId="30571"/>
    <cellStyle name="Normal 4 8 20" xfId="30572"/>
    <cellStyle name="Normal 4 8 3" xfId="30573"/>
    <cellStyle name="Normal 4 8 3 2" xfId="30574"/>
    <cellStyle name="Normal 4 8 3 2 2" xfId="30575"/>
    <cellStyle name="Normal 4 8 3 2 2 2" xfId="30576"/>
    <cellStyle name="Normal 4 8 3 2 2 2 2" xfId="30577"/>
    <cellStyle name="Normal 4 8 3 2 2 2 2 2" xfId="30578"/>
    <cellStyle name="Normal 4 8 3 2 2 2 2 2 2" xfId="30579"/>
    <cellStyle name="Normal 4 8 3 2 2 2 2 3" xfId="30580"/>
    <cellStyle name="Normal 4 8 3 2 2 2 2_Deal Price Analysis" xfId="30581"/>
    <cellStyle name="Normal 4 8 3 2 2 2 3" xfId="30582"/>
    <cellStyle name="Normal 4 8 3 2 2 2 3 2" xfId="30583"/>
    <cellStyle name="Normal 4 8 3 2 2 2 3 2 2" xfId="30584"/>
    <cellStyle name="Normal 4 8 3 2 2 2 3 3" xfId="30585"/>
    <cellStyle name="Normal 4 8 3 2 2 2 3_Deal Price Analysis" xfId="30586"/>
    <cellStyle name="Normal 4 8 3 2 2 2 4" xfId="30587"/>
    <cellStyle name="Normal 4 8 3 2 2 2 4 2" xfId="30588"/>
    <cellStyle name="Normal 4 8 3 2 2 2 5" xfId="30589"/>
    <cellStyle name="Normal 4 8 3 2 2 2_Deal Price Analysis" xfId="30590"/>
    <cellStyle name="Normal 4 8 3 2 2 3" xfId="30591"/>
    <cellStyle name="Normal 4 8 3 2 2 3 2" xfId="30592"/>
    <cellStyle name="Normal 4 8 3 2 2 3 2 2" xfId="30593"/>
    <cellStyle name="Normal 4 8 3 2 2 3 3" xfId="30594"/>
    <cellStyle name="Normal 4 8 3 2 2 3_Deal Price Analysis" xfId="30595"/>
    <cellStyle name="Normal 4 8 3 2 2 4" xfId="30596"/>
    <cellStyle name="Normal 4 8 3 2 2 4 2" xfId="30597"/>
    <cellStyle name="Normal 4 8 3 2 2 4 2 2" xfId="30598"/>
    <cellStyle name="Normal 4 8 3 2 2 4 3" xfId="30599"/>
    <cellStyle name="Normal 4 8 3 2 2 4_Deal Price Analysis" xfId="30600"/>
    <cellStyle name="Normal 4 8 3 2 2 5" xfId="30601"/>
    <cellStyle name="Normal 4 8 3 2 2 5 2" xfId="30602"/>
    <cellStyle name="Normal 4 8 3 2 2 6" xfId="30603"/>
    <cellStyle name="Normal 4 8 3 2 2_Deal Price Analysis" xfId="30604"/>
    <cellStyle name="Normal 4 8 3 2 3" xfId="30605"/>
    <cellStyle name="Normal 4 8 3 2 3 2" xfId="30606"/>
    <cellStyle name="Normal 4 8 3 2 3 2 2" xfId="30607"/>
    <cellStyle name="Normal 4 8 3 2 3 2 2 2" xfId="30608"/>
    <cellStyle name="Normal 4 8 3 2 3 2 2 2 2" xfId="30609"/>
    <cellStyle name="Normal 4 8 3 2 3 2 2 3" xfId="30610"/>
    <cellStyle name="Normal 4 8 3 2 3 2 2_Deal Price Analysis" xfId="30611"/>
    <cellStyle name="Normal 4 8 3 2 3 2 3" xfId="30612"/>
    <cellStyle name="Normal 4 8 3 2 3 2 3 2" xfId="30613"/>
    <cellStyle name="Normal 4 8 3 2 3 2 3 2 2" xfId="30614"/>
    <cellStyle name="Normal 4 8 3 2 3 2 3 3" xfId="30615"/>
    <cellStyle name="Normal 4 8 3 2 3 2 3_Deal Price Analysis" xfId="30616"/>
    <cellStyle name="Normal 4 8 3 2 3 2 4" xfId="30617"/>
    <cellStyle name="Normal 4 8 3 2 3 2 4 2" xfId="30618"/>
    <cellStyle name="Normal 4 8 3 2 3 2 5" xfId="30619"/>
    <cellStyle name="Normal 4 8 3 2 3 2_Deal Price Analysis" xfId="30620"/>
    <cellStyle name="Normal 4 8 3 2 3 3" xfId="30621"/>
    <cellStyle name="Normal 4 8 3 2 3 3 2" xfId="30622"/>
    <cellStyle name="Normal 4 8 3 2 3 3 2 2" xfId="30623"/>
    <cellStyle name="Normal 4 8 3 2 3 3 3" xfId="30624"/>
    <cellStyle name="Normal 4 8 3 2 3 3_Deal Price Analysis" xfId="30625"/>
    <cellStyle name="Normal 4 8 3 2 3 4" xfId="30626"/>
    <cellStyle name="Normal 4 8 3 2 3 4 2" xfId="30627"/>
    <cellStyle name="Normal 4 8 3 2 3 4 2 2" xfId="30628"/>
    <cellStyle name="Normal 4 8 3 2 3 4 3" xfId="30629"/>
    <cellStyle name="Normal 4 8 3 2 3 4_Deal Price Analysis" xfId="30630"/>
    <cellStyle name="Normal 4 8 3 2 3 5" xfId="30631"/>
    <cellStyle name="Normal 4 8 3 2 3 5 2" xfId="30632"/>
    <cellStyle name="Normal 4 8 3 2 3 6" xfId="30633"/>
    <cellStyle name="Normal 4 8 3 2 3_Deal Price Analysis" xfId="30634"/>
    <cellStyle name="Normal 4 8 3 2 4" xfId="30635"/>
    <cellStyle name="Normal 4 8 3 2 4 2" xfId="30636"/>
    <cellStyle name="Normal 4 8 3 2 4 2 2" xfId="30637"/>
    <cellStyle name="Normal 4 8 3 2 4 2 2 2" xfId="30638"/>
    <cellStyle name="Normal 4 8 3 2 4 2 3" xfId="30639"/>
    <cellStyle name="Normal 4 8 3 2 4 2_Deal Price Analysis" xfId="30640"/>
    <cellStyle name="Normal 4 8 3 2 4 3" xfId="30641"/>
    <cellStyle name="Normal 4 8 3 2 4 3 2" xfId="30642"/>
    <cellStyle name="Normal 4 8 3 2 4 3 2 2" xfId="30643"/>
    <cellStyle name="Normal 4 8 3 2 4 3 3" xfId="30644"/>
    <cellStyle name="Normal 4 8 3 2 4 3_Deal Price Analysis" xfId="30645"/>
    <cellStyle name="Normal 4 8 3 2 4 4" xfId="30646"/>
    <cellStyle name="Normal 4 8 3 2 4 4 2" xfId="30647"/>
    <cellStyle name="Normal 4 8 3 2 4 5" xfId="30648"/>
    <cellStyle name="Normal 4 8 3 2 4_Deal Price Analysis" xfId="30649"/>
    <cellStyle name="Normal 4 8 3 2 5" xfId="30650"/>
    <cellStyle name="Normal 4 8 3 2 5 2" xfId="30651"/>
    <cellStyle name="Normal 4 8 3 2 5 2 2" xfId="30652"/>
    <cellStyle name="Normal 4 8 3 2 5 3" xfId="30653"/>
    <cellStyle name="Normal 4 8 3 2 5_Deal Price Analysis" xfId="30654"/>
    <cellStyle name="Normal 4 8 3 2 6" xfId="30655"/>
    <cellStyle name="Normal 4 8 3 2 6 2" xfId="30656"/>
    <cellStyle name="Normal 4 8 3 2 6 2 2" xfId="30657"/>
    <cellStyle name="Normal 4 8 3 2 6 3" xfId="30658"/>
    <cellStyle name="Normal 4 8 3 2 6_Deal Price Analysis" xfId="30659"/>
    <cellStyle name="Normal 4 8 3 2 7" xfId="30660"/>
    <cellStyle name="Normal 4 8 3 2 7 2" xfId="30661"/>
    <cellStyle name="Normal 4 8 3 2 8" xfId="30662"/>
    <cellStyle name="Normal 4 8 3 2_Deal Price Analysis" xfId="30663"/>
    <cellStyle name="Normal 4 8 3 3" xfId="30664"/>
    <cellStyle name="Normal 4 8 3 3 2" xfId="30665"/>
    <cellStyle name="Normal 4 8 3 3 2 2" xfId="30666"/>
    <cellStyle name="Normal 4 8 3 3 2 2 2" xfId="30667"/>
    <cellStyle name="Normal 4 8 3 3 2 2 2 2" xfId="30668"/>
    <cellStyle name="Normal 4 8 3 3 2 2 3" xfId="30669"/>
    <cellStyle name="Normal 4 8 3 3 2 2_Deal Price Analysis" xfId="30670"/>
    <cellStyle name="Normal 4 8 3 3 2 3" xfId="30671"/>
    <cellStyle name="Normal 4 8 3 3 2 3 2" xfId="30672"/>
    <cellStyle name="Normal 4 8 3 3 2 3 2 2" xfId="30673"/>
    <cellStyle name="Normal 4 8 3 3 2 3 3" xfId="30674"/>
    <cellStyle name="Normal 4 8 3 3 2 3_Deal Price Analysis" xfId="30675"/>
    <cellStyle name="Normal 4 8 3 3 2 4" xfId="30676"/>
    <cellStyle name="Normal 4 8 3 3 2 4 2" xfId="30677"/>
    <cellStyle name="Normal 4 8 3 3 2 5" xfId="30678"/>
    <cellStyle name="Normal 4 8 3 3 2_Deal Price Analysis" xfId="30679"/>
    <cellStyle name="Normal 4 8 3 3 3" xfId="30680"/>
    <cellStyle name="Normal 4 8 3 3 3 2" xfId="30681"/>
    <cellStyle name="Normal 4 8 3 3 3 2 2" xfId="30682"/>
    <cellStyle name="Normal 4 8 3 3 3 3" xfId="30683"/>
    <cellStyle name="Normal 4 8 3 3 3_Deal Price Analysis" xfId="30684"/>
    <cellStyle name="Normal 4 8 3 3 4" xfId="30685"/>
    <cellStyle name="Normal 4 8 3 3 4 2" xfId="30686"/>
    <cellStyle name="Normal 4 8 3 3 4 2 2" xfId="30687"/>
    <cellStyle name="Normal 4 8 3 3 4 3" xfId="30688"/>
    <cellStyle name="Normal 4 8 3 3 4_Deal Price Analysis" xfId="30689"/>
    <cellStyle name="Normal 4 8 3 3 5" xfId="30690"/>
    <cellStyle name="Normal 4 8 3 3 5 2" xfId="30691"/>
    <cellStyle name="Normal 4 8 3 3 6" xfId="30692"/>
    <cellStyle name="Normal 4 8 3 3_Deal Price Analysis" xfId="30693"/>
    <cellStyle name="Normal 4 8 3 4" xfId="30694"/>
    <cellStyle name="Normal 4 8 3 4 2" xfId="30695"/>
    <cellStyle name="Normal 4 8 3 4 2 2" xfId="30696"/>
    <cellStyle name="Normal 4 8 3 4 2 2 2" xfId="30697"/>
    <cellStyle name="Normal 4 8 3 4 2 2 2 2" xfId="30698"/>
    <cellStyle name="Normal 4 8 3 4 2 2 3" xfId="30699"/>
    <cellStyle name="Normal 4 8 3 4 2 2_Deal Price Analysis" xfId="30700"/>
    <cellStyle name="Normal 4 8 3 4 2 3" xfId="30701"/>
    <cellStyle name="Normal 4 8 3 4 2 3 2" xfId="30702"/>
    <cellStyle name="Normal 4 8 3 4 2 3 2 2" xfId="30703"/>
    <cellStyle name="Normal 4 8 3 4 2 3 3" xfId="30704"/>
    <cellStyle name="Normal 4 8 3 4 2 3_Deal Price Analysis" xfId="30705"/>
    <cellStyle name="Normal 4 8 3 4 2 4" xfId="30706"/>
    <cellStyle name="Normal 4 8 3 4 2 4 2" xfId="30707"/>
    <cellStyle name="Normal 4 8 3 4 2 5" xfId="30708"/>
    <cellStyle name="Normal 4 8 3 4 2_Deal Price Analysis" xfId="30709"/>
    <cellStyle name="Normal 4 8 3 4 3" xfId="30710"/>
    <cellStyle name="Normal 4 8 3 4 3 2" xfId="30711"/>
    <cellStyle name="Normal 4 8 3 4 3 2 2" xfId="30712"/>
    <cellStyle name="Normal 4 8 3 4 3 3" xfId="30713"/>
    <cellStyle name="Normal 4 8 3 4 3_Deal Price Analysis" xfId="30714"/>
    <cellStyle name="Normal 4 8 3 4 4" xfId="30715"/>
    <cellStyle name="Normal 4 8 3 4 4 2" xfId="30716"/>
    <cellStyle name="Normal 4 8 3 4 4 2 2" xfId="30717"/>
    <cellStyle name="Normal 4 8 3 4 4 3" xfId="30718"/>
    <cellStyle name="Normal 4 8 3 4 4_Deal Price Analysis" xfId="30719"/>
    <cellStyle name="Normal 4 8 3 4 5" xfId="30720"/>
    <cellStyle name="Normal 4 8 3 4 5 2" xfId="30721"/>
    <cellStyle name="Normal 4 8 3 4 6" xfId="30722"/>
    <cellStyle name="Normal 4 8 3 4_Deal Price Analysis" xfId="30723"/>
    <cellStyle name="Normal 4 8 3 5" xfId="30724"/>
    <cellStyle name="Normal 4 8 3 5 2" xfId="30725"/>
    <cellStyle name="Normal 4 8 3 5 2 2" xfId="30726"/>
    <cellStyle name="Normal 4 8 3 5 2 2 2" xfId="30727"/>
    <cellStyle name="Normal 4 8 3 5 2 3" xfId="30728"/>
    <cellStyle name="Normal 4 8 3 5 2_Deal Price Analysis" xfId="30729"/>
    <cellStyle name="Normal 4 8 3 5 3" xfId="30730"/>
    <cellStyle name="Normal 4 8 3 5 3 2" xfId="30731"/>
    <cellStyle name="Normal 4 8 3 5 3 2 2" xfId="30732"/>
    <cellStyle name="Normal 4 8 3 5 3 3" xfId="30733"/>
    <cellStyle name="Normal 4 8 3 5 3_Deal Price Analysis" xfId="30734"/>
    <cellStyle name="Normal 4 8 3 5 4" xfId="30735"/>
    <cellStyle name="Normal 4 8 3 5 4 2" xfId="30736"/>
    <cellStyle name="Normal 4 8 3 5 5" xfId="30737"/>
    <cellStyle name="Normal 4 8 3 5_Deal Price Analysis" xfId="30738"/>
    <cellStyle name="Normal 4 8 3 6" xfId="30739"/>
    <cellStyle name="Normal 4 8 3 6 2" xfId="30740"/>
    <cellStyle name="Normal 4 8 3 6 2 2" xfId="30741"/>
    <cellStyle name="Normal 4 8 3 6 3" xfId="30742"/>
    <cellStyle name="Normal 4 8 3 6_Deal Price Analysis" xfId="30743"/>
    <cellStyle name="Normal 4 8 3 7" xfId="30744"/>
    <cellStyle name="Normal 4 8 3 7 2" xfId="30745"/>
    <cellStyle name="Normal 4 8 3 7 2 2" xfId="30746"/>
    <cellStyle name="Normal 4 8 3 7 3" xfId="30747"/>
    <cellStyle name="Normal 4 8 3 7_Deal Price Analysis" xfId="30748"/>
    <cellStyle name="Normal 4 8 3 8" xfId="30749"/>
    <cellStyle name="Normal 4 8 3 8 2" xfId="30750"/>
    <cellStyle name="Normal 4 8 3 9" xfId="30751"/>
    <cellStyle name="Normal 4 8 3_Deal Price Analysis" xfId="30752"/>
    <cellStyle name="Normal 4 8 4" xfId="30753"/>
    <cellStyle name="Normal 4 8 4 2" xfId="30754"/>
    <cellStyle name="Normal 4 8 4 2 2" xfId="30755"/>
    <cellStyle name="Normal 4 8 4 2 2 2" xfId="30756"/>
    <cellStyle name="Normal 4 8 4 2 2 2 2" xfId="30757"/>
    <cellStyle name="Normal 4 8 4 2 2 2 2 2" xfId="30758"/>
    <cellStyle name="Normal 4 8 4 2 2 2 2 2 2" xfId="30759"/>
    <cellStyle name="Normal 4 8 4 2 2 2 2 3" xfId="30760"/>
    <cellStyle name="Normal 4 8 4 2 2 2 2_Deal Price Analysis" xfId="30761"/>
    <cellStyle name="Normal 4 8 4 2 2 2 3" xfId="30762"/>
    <cellStyle name="Normal 4 8 4 2 2 2 3 2" xfId="30763"/>
    <cellStyle name="Normal 4 8 4 2 2 2 3 2 2" xfId="30764"/>
    <cellStyle name="Normal 4 8 4 2 2 2 3 3" xfId="30765"/>
    <cellStyle name="Normal 4 8 4 2 2 2 3_Deal Price Analysis" xfId="30766"/>
    <cellStyle name="Normal 4 8 4 2 2 2 4" xfId="30767"/>
    <cellStyle name="Normal 4 8 4 2 2 2 4 2" xfId="30768"/>
    <cellStyle name="Normal 4 8 4 2 2 2 5" xfId="30769"/>
    <cellStyle name="Normal 4 8 4 2 2 2_Deal Price Analysis" xfId="30770"/>
    <cellStyle name="Normal 4 8 4 2 2 3" xfId="30771"/>
    <cellStyle name="Normal 4 8 4 2 2 3 2" xfId="30772"/>
    <cellStyle name="Normal 4 8 4 2 2 3 2 2" xfId="30773"/>
    <cellStyle name="Normal 4 8 4 2 2 3 3" xfId="30774"/>
    <cellStyle name="Normal 4 8 4 2 2 3_Deal Price Analysis" xfId="30775"/>
    <cellStyle name="Normal 4 8 4 2 2 4" xfId="30776"/>
    <cellStyle name="Normal 4 8 4 2 2 4 2" xfId="30777"/>
    <cellStyle name="Normal 4 8 4 2 2 4 2 2" xfId="30778"/>
    <cellStyle name="Normal 4 8 4 2 2 4 3" xfId="30779"/>
    <cellStyle name="Normal 4 8 4 2 2 4_Deal Price Analysis" xfId="30780"/>
    <cellStyle name="Normal 4 8 4 2 2 5" xfId="30781"/>
    <cellStyle name="Normal 4 8 4 2 2 5 2" xfId="30782"/>
    <cellStyle name="Normal 4 8 4 2 2 6" xfId="30783"/>
    <cellStyle name="Normal 4 8 4 2 2_Deal Price Analysis" xfId="30784"/>
    <cellStyle name="Normal 4 8 4 2 3" xfId="30785"/>
    <cellStyle name="Normal 4 8 4 2 3 2" xfId="30786"/>
    <cellStyle name="Normal 4 8 4 2 3 2 2" xfId="30787"/>
    <cellStyle name="Normal 4 8 4 2 3 2 2 2" xfId="30788"/>
    <cellStyle name="Normal 4 8 4 2 3 2 2 2 2" xfId="30789"/>
    <cellStyle name="Normal 4 8 4 2 3 2 2 3" xfId="30790"/>
    <cellStyle name="Normal 4 8 4 2 3 2 2_Deal Price Analysis" xfId="30791"/>
    <cellStyle name="Normal 4 8 4 2 3 2 3" xfId="30792"/>
    <cellStyle name="Normal 4 8 4 2 3 2 3 2" xfId="30793"/>
    <cellStyle name="Normal 4 8 4 2 3 2 3 2 2" xfId="30794"/>
    <cellStyle name="Normal 4 8 4 2 3 2 3 3" xfId="30795"/>
    <cellStyle name="Normal 4 8 4 2 3 2 3_Deal Price Analysis" xfId="30796"/>
    <cellStyle name="Normal 4 8 4 2 3 2 4" xfId="30797"/>
    <cellStyle name="Normal 4 8 4 2 3 2 4 2" xfId="30798"/>
    <cellStyle name="Normal 4 8 4 2 3 2 5" xfId="30799"/>
    <cellStyle name="Normal 4 8 4 2 3 2_Deal Price Analysis" xfId="30800"/>
    <cellStyle name="Normal 4 8 4 2 3 3" xfId="30801"/>
    <cellStyle name="Normal 4 8 4 2 3 3 2" xfId="30802"/>
    <cellStyle name="Normal 4 8 4 2 3 3 2 2" xfId="30803"/>
    <cellStyle name="Normal 4 8 4 2 3 3 3" xfId="30804"/>
    <cellStyle name="Normal 4 8 4 2 3 3_Deal Price Analysis" xfId="30805"/>
    <cellStyle name="Normal 4 8 4 2 3 4" xfId="30806"/>
    <cellStyle name="Normal 4 8 4 2 3 4 2" xfId="30807"/>
    <cellStyle name="Normal 4 8 4 2 3 4 2 2" xfId="30808"/>
    <cellStyle name="Normal 4 8 4 2 3 4 3" xfId="30809"/>
    <cellStyle name="Normal 4 8 4 2 3 4_Deal Price Analysis" xfId="30810"/>
    <cellStyle name="Normal 4 8 4 2 3 5" xfId="30811"/>
    <cellStyle name="Normal 4 8 4 2 3 5 2" xfId="30812"/>
    <cellStyle name="Normal 4 8 4 2 3 6" xfId="30813"/>
    <cellStyle name="Normal 4 8 4 2 3_Deal Price Analysis" xfId="30814"/>
    <cellStyle name="Normal 4 8 4 2 4" xfId="30815"/>
    <cellStyle name="Normal 4 8 4 2 4 2" xfId="30816"/>
    <cellStyle name="Normal 4 8 4 2 4 2 2" xfId="30817"/>
    <cellStyle name="Normal 4 8 4 2 4 2 2 2" xfId="30818"/>
    <cellStyle name="Normal 4 8 4 2 4 2 3" xfId="30819"/>
    <cellStyle name="Normal 4 8 4 2 4 2_Deal Price Analysis" xfId="30820"/>
    <cellStyle name="Normal 4 8 4 2 4 3" xfId="30821"/>
    <cellStyle name="Normal 4 8 4 2 4 3 2" xfId="30822"/>
    <cellStyle name="Normal 4 8 4 2 4 3 2 2" xfId="30823"/>
    <cellStyle name="Normal 4 8 4 2 4 3 3" xfId="30824"/>
    <cellStyle name="Normal 4 8 4 2 4 3_Deal Price Analysis" xfId="30825"/>
    <cellStyle name="Normal 4 8 4 2 4 4" xfId="30826"/>
    <cellStyle name="Normal 4 8 4 2 4 4 2" xfId="30827"/>
    <cellStyle name="Normal 4 8 4 2 4 5" xfId="30828"/>
    <cellStyle name="Normal 4 8 4 2 4_Deal Price Analysis" xfId="30829"/>
    <cellStyle name="Normal 4 8 4 2 5" xfId="30830"/>
    <cellStyle name="Normal 4 8 4 2 5 2" xfId="30831"/>
    <cellStyle name="Normal 4 8 4 2 5 2 2" xfId="30832"/>
    <cellStyle name="Normal 4 8 4 2 5 3" xfId="30833"/>
    <cellStyle name="Normal 4 8 4 2 5_Deal Price Analysis" xfId="30834"/>
    <cellStyle name="Normal 4 8 4 2 6" xfId="30835"/>
    <cellStyle name="Normal 4 8 4 2 6 2" xfId="30836"/>
    <cellStyle name="Normal 4 8 4 2 6 2 2" xfId="30837"/>
    <cellStyle name="Normal 4 8 4 2 6 3" xfId="30838"/>
    <cellStyle name="Normal 4 8 4 2 6_Deal Price Analysis" xfId="30839"/>
    <cellStyle name="Normal 4 8 4 2 7" xfId="30840"/>
    <cellStyle name="Normal 4 8 4 2 7 2" xfId="30841"/>
    <cellStyle name="Normal 4 8 4 2 8" xfId="30842"/>
    <cellStyle name="Normal 4 8 4 2_Deal Price Analysis" xfId="30843"/>
    <cellStyle name="Normal 4 8 4 3" xfId="30844"/>
    <cellStyle name="Normal 4 8 4 3 2" xfId="30845"/>
    <cellStyle name="Normal 4 8 4 3 2 2" xfId="30846"/>
    <cellStyle name="Normal 4 8 4 3 2 2 2" xfId="30847"/>
    <cellStyle name="Normal 4 8 4 3 2 2 2 2" xfId="30848"/>
    <cellStyle name="Normal 4 8 4 3 2 2 3" xfId="30849"/>
    <cellStyle name="Normal 4 8 4 3 2 2_Deal Price Analysis" xfId="30850"/>
    <cellStyle name="Normal 4 8 4 3 2 3" xfId="30851"/>
    <cellStyle name="Normal 4 8 4 3 2 3 2" xfId="30852"/>
    <cellStyle name="Normal 4 8 4 3 2 3 2 2" xfId="30853"/>
    <cellStyle name="Normal 4 8 4 3 2 3 3" xfId="30854"/>
    <cellStyle name="Normal 4 8 4 3 2 3_Deal Price Analysis" xfId="30855"/>
    <cellStyle name="Normal 4 8 4 3 2 4" xfId="30856"/>
    <cellStyle name="Normal 4 8 4 3 2 4 2" xfId="30857"/>
    <cellStyle name="Normal 4 8 4 3 2 5" xfId="30858"/>
    <cellStyle name="Normal 4 8 4 3 2_Deal Price Analysis" xfId="30859"/>
    <cellStyle name="Normal 4 8 4 3 3" xfId="30860"/>
    <cellStyle name="Normal 4 8 4 3 3 2" xfId="30861"/>
    <cellStyle name="Normal 4 8 4 3 3 2 2" xfId="30862"/>
    <cellStyle name="Normal 4 8 4 3 3 3" xfId="30863"/>
    <cellStyle name="Normal 4 8 4 3 3_Deal Price Analysis" xfId="30864"/>
    <cellStyle name="Normal 4 8 4 3 4" xfId="30865"/>
    <cellStyle name="Normal 4 8 4 3 4 2" xfId="30866"/>
    <cellStyle name="Normal 4 8 4 3 4 2 2" xfId="30867"/>
    <cellStyle name="Normal 4 8 4 3 4 3" xfId="30868"/>
    <cellStyle name="Normal 4 8 4 3 4_Deal Price Analysis" xfId="30869"/>
    <cellStyle name="Normal 4 8 4 3 5" xfId="30870"/>
    <cellStyle name="Normal 4 8 4 3 5 2" xfId="30871"/>
    <cellStyle name="Normal 4 8 4 3 6" xfId="30872"/>
    <cellStyle name="Normal 4 8 4 3_Deal Price Analysis" xfId="30873"/>
    <cellStyle name="Normal 4 8 4 4" xfId="30874"/>
    <cellStyle name="Normal 4 8 4 4 2" xfId="30875"/>
    <cellStyle name="Normal 4 8 4 4 2 2" xfId="30876"/>
    <cellStyle name="Normal 4 8 4 4 2 2 2" xfId="30877"/>
    <cellStyle name="Normal 4 8 4 4 2 2 2 2" xfId="30878"/>
    <cellStyle name="Normal 4 8 4 4 2 2 3" xfId="30879"/>
    <cellStyle name="Normal 4 8 4 4 2 2_Deal Price Analysis" xfId="30880"/>
    <cellStyle name="Normal 4 8 4 4 2 3" xfId="30881"/>
    <cellStyle name="Normal 4 8 4 4 2 3 2" xfId="30882"/>
    <cellStyle name="Normal 4 8 4 4 2 3 2 2" xfId="30883"/>
    <cellStyle name="Normal 4 8 4 4 2 3 3" xfId="30884"/>
    <cellStyle name="Normal 4 8 4 4 2 3_Deal Price Analysis" xfId="30885"/>
    <cellStyle name="Normal 4 8 4 4 2 4" xfId="30886"/>
    <cellStyle name="Normal 4 8 4 4 2 4 2" xfId="30887"/>
    <cellStyle name="Normal 4 8 4 4 2 5" xfId="30888"/>
    <cellStyle name="Normal 4 8 4 4 2_Deal Price Analysis" xfId="30889"/>
    <cellStyle name="Normal 4 8 4 4 3" xfId="30890"/>
    <cellStyle name="Normal 4 8 4 4 3 2" xfId="30891"/>
    <cellStyle name="Normal 4 8 4 4 3 2 2" xfId="30892"/>
    <cellStyle name="Normal 4 8 4 4 3 3" xfId="30893"/>
    <cellStyle name="Normal 4 8 4 4 3_Deal Price Analysis" xfId="30894"/>
    <cellStyle name="Normal 4 8 4 4 4" xfId="30895"/>
    <cellStyle name="Normal 4 8 4 4 4 2" xfId="30896"/>
    <cellStyle name="Normal 4 8 4 4 4 2 2" xfId="30897"/>
    <cellStyle name="Normal 4 8 4 4 4 3" xfId="30898"/>
    <cellStyle name="Normal 4 8 4 4 4_Deal Price Analysis" xfId="30899"/>
    <cellStyle name="Normal 4 8 4 4 5" xfId="30900"/>
    <cellStyle name="Normal 4 8 4 4 5 2" xfId="30901"/>
    <cellStyle name="Normal 4 8 4 4 6" xfId="30902"/>
    <cellStyle name="Normal 4 8 4 4_Deal Price Analysis" xfId="30903"/>
    <cellStyle name="Normal 4 8 4 5" xfId="30904"/>
    <cellStyle name="Normal 4 8 4 5 2" xfId="30905"/>
    <cellStyle name="Normal 4 8 4 5 2 2" xfId="30906"/>
    <cellStyle name="Normal 4 8 4 5 2 2 2" xfId="30907"/>
    <cellStyle name="Normal 4 8 4 5 2 3" xfId="30908"/>
    <cellStyle name="Normal 4 8 4 5 2_Deal Price Analysis" xfId="30909"/>
    <cellStyle name="Normal 4 8 4 5 3" xfId="30910"/>
    <cellStyle name="Normal 4 8 4 5 3 2" xfId="30911"/>
    <cellStyle name="Normal 4 8 4 5 3 2 2" xfId="30912"/>
    <cellStyle name="Normal 4 8 4 5 3 3" xfId="30913"/>
    <cellStyle name="Normal 4 8 4 5 3_Deal Price Analysis" xfId="30914"/>
    <cellStyle name="Normal 4 8 4 5 4" xfId="30915"/>
    <cellStyle name="Normal 4 8 4 5 4 2" xfId="30916"/>
    <cellStyle name="Normal 4 8 4 5 5" xfId="30917"/>
    <cellStyle name="Normal 4 8 4 5_Deal Price Analysis" xfId="30918"/>
    <cellStyle name="Normal 4 8 4 6" xfId="30919"/>
    <cellStyle name="Normal 4 8 4 6 2" xfId="30920"/>
    <cellStyle name="Normal 4 8 4 6 2 2" xfId="30921"/>
    <cellStyle name="Normal 4 8 4 6 3" xfId="30922"/>
    <cellStyle name="Normal 4 8 4 6_Deal Price Analysis" xfId="30923"/>
    <cellStyle name="Normal 4 8 4 7" xfId="30924"/>
    <cellStyle name="Normal 4 8 4 7 2" xfId="30925"/>
    <cellStyle name="Normal 4 8 4 7 2 2" xfId="30926"/>
    <cellStyle name="Normal 4 8 4 7 3" xfId="30927"/>
    <cellStyle name="Normal 4 8 4 7_Deal Price Analysis" xfId="30928"/>
    <cellStyle name="Normal 4 8 4 8" xfId="30929"/>
    <cellStyle name="Normal 4 8 4 8 2" xfId="30930"/>
    <cellStyle name="Normal 4 8 4 9" xfId="30931"/>
    <cellStyle name="Normal 4 8 4_Deal Price Analysis" xfId="30932"/>
    <cellStyle name="Normal 4 8 5" xfId="30933"/>
    <cellStyle name="Normal 4 8 5 2" xfId="30934"/>
    <cellStyle name="Normal 4 8 5 2 2" xfId="30935"/>
    <cellStyle name="Normal 4 8 5 2 2 2" xfId="30936"/>
    <cellStyle name="Normal 4 8 5 2 2 2 2" xfId="30937"/>
    <cellStyle name="Normal 4 8 5 2 2 2 2 2" xfId="30938"/>
    <cellStyle name="Normal 4 8 5 2 2 2 2 2 2" xfId="30939"/>
    <cellStyle name="Normal 4 8 5 2 2 2 2 3" xfId="30940"/>
    <cellStyle name="Normal 4 8 5 2 2 2 2_Deal Price Analysis" xfId="30941"/>
    <cellStyle name="Normal 4 8 5 2 2 2 3" xfId="30942"/>
    <cellStyle name="Normal 4 8 5 2 2 2 3 2" xfId="30943"/>
    <cellStyle name="Normal 4 8 5 2 2 2 3 2 2" xfId="30944"/>
    <cellStyle name="Normal 4 8 5 2 2 2 3 3" xfId="30945"/>
    <cellStyle name="Normal 4 8 5 2 2 2 3_Deal Price Analysis" xfId="30946"/>
    <cellStyle name="Normal 4 8 5 2 2 2 4" xfId="30947"/>
    <cellStyle name="Normal 4 8 5 2 2 2 4 2" xfId="30948"/>
    <cellStyle name="Normal 4 8 5 2 2 2 5" xfId="30949"/>
    <cellStyle name="Normal 4 8 5 2 2 2_Deal Price Analysis" xfId="30950"/>
    <cellStyle name="Normal 4 8 5 2 2 3" xfId="30951"/>
    <cellStyle name="Normal 4 8 5 2 2 3 2" xfId="30952"/>
    <cellStyle name="Normal 4 8 5 2 2 3 2 2" xfId="30953"/>
    <cellStyle name="Normal 4 8 5 2 2 3 3" xfId="30954"/>
    <cellStyle name="Normal 4 8 5 2 2 3_Deal Price Analysis" xfId="30955"/>
    <cellStyle name="Normal 4 8 5 2 2 4" xfId="30956"/>
    <cellStyle name="Normal 4 8 5 2 2 4 2" xfId="30957"/>
    <cellStyle name="Normal 4 8 5 2 2 4 2 2" xfId="30958"/>
    <cellStyle name="Normal 4 8 5 2 2 4 3" xfId="30959"/>
    <cellStyle name="Normal 4 8 5 2 2 4_Deal Price Analysis" xfId="30960"/>
    <cellStyle name="Normal 4 8 5 2 2 5" xfId="30961"/>
    <cellStyle name="Normal 4 8 5 2 2 5 2" xfId="30962"/>
    <cellStyle name="Normal 4 8 5 2 2 6" xfId="30963"/>
    <cellStyle name="Normal 4 8 5 2 2_Deal Price Analysis" xfId="30964"/>
    <cellStyle name="Normal 4 8 5 2 3" xfId="30965"/>
    <cellStyle name="Normal 4 8 5 2 3 2" xfId="30966"/>
    <cellStyle name="Normal 4 8 5 2 3 2 2" xfId="30967"/>
    <cellStyle name="Normal 4 8 5 2 3 2 2 2" xfId="30968"/>
    <cellStyle name="Normal 4 8 5 2 3 2 2 2 2" xfId="30969"/>
    <cellStyle name="Normal 4 8 5 2 3 2 2 3" xfId="30970"/>
    <cellStyle name="Normal 4 8 5 2 3 2 2_Deal Price Analysis" xfId="30971"/>
    <cellStyle name="Normal 4 8 5 2 3 2 3" xfId="30972"/>
    <cellStyle name="Normal 4 8 5 2 3 2 3 2" xfId="30973"/>
    <cellStyle name="Normal 4 8 5 2 3 2 3 2 2" xfId="30974"/>
    <cellStyle name="Normal 4 8 5 2 3 2 3 3" xfId="30975"/>
    <cellStyle name="Normal 4 8 5 2 3 2 3_Deal Price Analysis" xfId="30976"/>
    <cellStyle name="Normal 4 8 5 2 3 2 4" xfId="30977"/>
    <cellStyle name="Normal 4 8 5 2 3 2 4 2" xfId="30978"/>
    <cellStyle name="Normal 4 8 5 2 3 2 5" xfId="30979"/>
    <cellStyle name="Normal 4 8 5 2 3 2_Deal Price Analysis" xfId="30980"/>
    <cellStyle name="Normal 4 8 5 2 3 3" xfId="30981"/>
    <cellStyle name="Normal 4 8 5 2 3 3 2" xfId="30982"/>
    <cellStyle name="Normal 4 8 5 2 3 3 2 2" xfId="30983"/>
    <cellStyle name="Normal 4 8 5 2 3 3 3" xfId="30984"/>
    <cellStyle name="Normal 4 8 5 2 3 3_Deal Price Analysis" xfId="30985"/>
    <cellStyle name="Normal 4 8 5 2 3 4" xfId="30986"/>
    <cellStyle name="Normal 4 8 5 2 3 4 2" xfId="30987"/>
    <cellStyle name="Normal 4 8 5 2 3 4 2 2" xfId="30988"/>
    <cellStyle name="Normal 4 8 5 2 3 4 3" xfId="30989"/>
    <cellStyle name="Normal 4 8 5 2 3 4_Deal Price Analysis" xfId="30990"/>
    <cellStyle name="Normal 4 8 5 2 3 5" xfId="30991"/>
    <cellStyle name="Normal 4 8 5 2 3 5 2" xfId="30992"/>
    <cellStyle name="Normal 4 8 5 2 3 6" xfId="30993"/>
    <cellStyle name="Normal 4 8 5 2 3_Deal Price Analysis" xfId="30994"/>
    <cellStyle name="Normal 4 8 5 2 4" xfId="30995"/>
    <cellStyle name="Normal 4 8 5 2 4 2" xfId="30996"/>
    <cellStyle name="Normal 4 8 5 2 4 2 2" xfId="30997"/>
    <cellStyle name="Normal 4 8 5 2 4 2 2 2" xfId="30998"/>
    <cellStyle name="Normal 4 8 5 2 4 2 3" xfId="30999"/>
    <cellStyle name="Normal 4 8 5 2 4 2_Deal Price Analysis" xfId="31000"/>
    <cellStyle name="Normal 4 8 5 2 4 3" xfId="31001"/>
    <cellStyle name="Normal 4 8 5 2 4 3 2" xfId="31002"/>
    <cellStyle name="Normal 4 8 5 2 4 3 2 2" xfId="31003"/>
    <cellStyle name="Normal 4 8 5 2 4 3 3" xfId="31004"/>
    <cellStyle name="Normal 4 8 5 2 4 3_Deal Price Analysis" xfId="31005"/>
    <cellStyle name="Normal 4 8 5 2 4 4" xfId="31006"/>
    <cellStyle name="Normal 4 8 5 2 4 4 2" xfId="31007"/>
    <cellStyle name="Normal 4 8 5 2 4 5" xfId="31008"/>
    <cellStyle name="Normal 4 8 5 2 4_Deal Price Analysis" xfId="31009"/>
    <cellStyle name="Normal 4 8 5 2 5" xfId="31010"/>
    <cellStyle name="Normal 4 8 5 2 5 2" xfId="31011"/>
    <cellStyle name="Normal 4 8 5 2 5 2 2" xfId="31012"/>
    <cellStyle name="Normal 4 8 5 2 5 3" xfId="31013"/>
    <cellStyle name="Normal 4 8 5 2 5_Deal Price Analysis" xfId="31014"/>
    <cellStyle name="Normal 4 8 5 2 6" xfId="31015"/>
    <cellStyle name="Normal 4 8 5 2 6 2" xfId="31016"/>
    <cellStyle name="Normal 4 8 5 2 6 2 2" xfId="31017"/>
    <cellStyle name="Normal 4 8 5 2 6 3" xfId="31018"/>
    <cellStyle name="Normal 4 8 5 2 6_Deal Price Analysis" xfId="31019"/>
    <cellStyle name="Normal 4 8 5 2 7" xfId="31020"/>
    <cellStyle name="Normal 4 8 5 2 7 2" xfId="31021"/>
    <cellStyle name="Normal 4 8 5 2 8" xfId="31022"/>
    <cellStyle name="Normal 4 8 5 2_Deal Price Analysis" xfId="31023"/>
    <cellStyle name="Normal 4 8 5 3" xfId="31024"/>
    <cellStyle name="Normal 4 8 5 3 2" xfId="31025"/>
    <cellStyle name="Normal 4 8 5 3 2 2" xfId="31026"/>
    <cellStyle name="Normal 4 8 5 3 2 2 2" xfId="31027"/>
    <cellStyle name="Normal 4 8 5 3 2 2 2 2" xfId="31028"/>
    <cellStyle name="Normal 4 8 5 3 2 2 3" xfId="31029"/>
    <cellStyle name="Normal 4 8 5 3 2 2_Deal Price Analysis" xfId="31030"/>
    <cellStyle name="Normal 4 8 5 3 2 3" xfId="31031"/>
    <cellStyle name="Normal 4 8 5 3 2 3 2" xfId="31032"/>
    <cellStyle name="Normal 4 8 5 3 2 3 2 2" xfId="31033"/>
    <cellStyle name="Normal 4 8 5 3 2 3 3" xfId="31034"/>
    <cellStyle name="Normal 4 8 5 3 2 3_Deal Price Analysis" xfId="31035"/>
    <cellStyle name="Normal 4 8 5 3 2 4" xfId="31036"/>
    <cellStyle name="Normal 4 8 5 3 2 4 2" xfId="31037"/>
    <cellStyle name="Normal 4 8 5 3 2 5" xfId="31038"/>
    <cellStyle name="Normal 4 8 5 3 2_Deal Price Analysis" xfId="31039"/>
    <cellStyle name="Normal 4 8 5 3 3" xfId="31040"/>
    <cellStyle name="Normal 4 8 5 3 3 2" xfId="31041"/>
    <cellStyle name="Normal 4 8 5 3 3 2 2" xfId="31042"/>
    <cellStyle name="Normal 4 8 5 3 3 3" xfId="31043"/>
    <cellStyle name="Normal 4 8 5 3 3_Deal Price Analysis" xfId="31044"/>
    <cellStyle name="Normal 4 8 5 3 4" xfId="31045"/>
    <cellStyle name="Normal 4 8 5 3 4 2" xfId="31046"/>
    <cellStyle name="Normal 4 8 5 3 4 2 2" xfId="31047"/>
    <cellStyle name="Normal 4 8 5 3 4 3" xfId="31048"/>
    <cellStyle name="Normal 4 8 5 3 4_Deal Price Analysis" xfId="31049"/>
    <cellStyle name="Normal 4 8 5 3 5" xfId="31050"/>
    <cellStyle name="Normal 4 8 5 3 5 2" xfId="31051"/>
    <cellStyle name="Normal 4 8 5 3 6" xfId="31052"/>
    <cellStyle name="Normal 4 8 5 3_Deal Price Analysis" xfId="31053"/>
    <cellStyle name="Normal 4 8 5 4" xfId="31054"/>
    <cellStyle name="Normal 4 8 5 4 2" xfId="31055"/>
    <cellStyle name="Normal 4 8 5 4 2 2" xfId="31056"/>
    <cellStyle name="Normal 4 8 5 4 2 2 2" xfId="31057"/>
    <cellStyle name="Normal 4 8 5 4 2 2 2 2" xfId="31058"/>
    <cellStyle name="Normal 4 8 5 4 2 2 3" xfId="31059"/>
    <cellStyle name="Normal 4 8 5 4 2 2_Deal Price Analysis" xfId="31060"/>
    <cellStyle name="Normal 4 8 5 4 2 3" xfId="31061"/>
    <cellStyle name="Normal 4 8 5 4 2 3 2" xfId="31062"/>
    <cellStyle name="Normal 4 8 5 4 2 3 2 2" xfId="31063"/>
    <cellStyle name="Normal 4 8 5 4 2 3 3" xfId="31064"/>
    <cellStyle name="Normal 4 8 5 4 2 3_Deal Price Analysis" xfId="31065"/>
    <cellStyle name="Normal 4 8 5 4 2 4" xfId="31066"/>
    <cellStyle name="Normal 4 8 5 4 2 4 2" xfId="31067"/>
    <cellStyle name="Normal 4 8 5 4 2 5" xfId="31068"/>
    <cellStyle name="Normal 4 8 5 4 2_Deal Price Analysis" xfId="31069"/>
    <cellStyle name="Normal 4 8 5 4 3" xfId="31070"/>
    <cellStyle name="Normal 4 8 5 4 3 2" xfId="31071"/>
    <cellStyle name="Normal 4 8 5 4 3 2 2" xfId="31072"/>
    <cellStyle name="Normal 4 8 5 4 3 3" xfId="31073"/>
    <cellStyle name="Normal 4 8 5 4 3_Deal Price Analysis" xfId="31074"/>
    <cellStyle name="Normal 4 8 5 4 4" xfId="31075"/>
    <cellStyle name="Normal 4 8 5 4 4 2" xfId="31076"/>
    <cellStyle name="Normal 4 8 5 4 4 2 2" xfId="31077"/>
    <cellStyle name="Normal 4 8 5 4 4 3" xfId="31078"/>
    <cellStyle name="Normal 4 8 5 4 4_Deal Price Analysis" xfId="31079"/>
    <cellStyle name="Normal 4 8 5 4 5" xfId="31080"/>
    <cellStyle name="Normal 4 8 5 4 5 2" xfId="31081"/>
    <cellStyle name="Normal 4 8 5 4 6" xfId="31082"/>
    <cellStyle name="Normal 4 8 5 4_Deal Price Analysis" xfId="31083"/>
    <cellStyle name="Normal 4 8 5 5" xfId="31084"/>
    <cellStyle name="Normal 4 8 5 5 2" xfId="31085"/>
    <cellStyle name="Normal 4 8 5 5 2 2" xfId="31086"/>
    <cellStyle name="Normal 4 8 5 5 2 2 2" xfId="31087"/>
    <cellStyle name="Normal 4 8 5 5 2 3" xfId="31088"/>
    <cellStyle name="Normal 4 8 5 5 2_Deal Price Analysis" xfId="31089"/>
    <cellStyle name="Normal 4 8 5 5 3" xfId="31090"/>
    <cellStyle name="Normal 4 8 5 5 3 2" xfId="31091"/>
    <cellStyle name="Normal 4 8 5 5 3 2 2" xfId="31092"/>
    <cellStyle name="Normal 4 8 5 5 3 3" xfId="31093"/>
    <cellStyle name="Normal 4 8 5 5 3_Deal Price Analysis" xfId="31094"/>
    <cellStyle name="Normal 4 8 5 5 4" xfId="31095"/>
    <cellStyle name="Normal 4 8 5 5 4 2" xfId="31096"/>
    <cellStyle name="Normal 4 8 5 5 5" xfId="31097"/>
    <cellStyle name="Normal 4 8 5 5_Deal Price Analysis" xfId="31098"/>
    <cellStyle name="Normal 4 8 5 6" xfId="31099"/>
    <cellStyle name="Normal 4 8 5 6 2" xfId="31100"/>
    <cellStyle name="Normal 4 8 5 6 2 2" xfId="31101"/>
    <cellStyle name="Normal 4 8 5 6 3" xfId="31102"/>
    <cellStyle name="Normal 4 8 5 6_Deal Price Analysis" xfId="31103"/>
    <cellStyle name="Normal 4 8 5 7" xfId="31104"/>
    <cellStyle name="Normal 4 8 5 7 2" xfId="31105"/>
    <cellStyle name="Normal 4 8 5 7 2 2" xfId="31106"/>
    <cellStyle name="Normal 4 8 5 7 3" xfId="31107"/>
    <cellStyle name="Normal 4 8 5 7_Deal Price Analysis" xfId="31108"/>
    <cellStyle name="Normal 4 8 5 8" xfId="31109"/>
    <cellStyle name="Normal 4 8 5 8 2" xfId="31110"/>
    <cellStyle name="Normal 4 8 5 9" xfId="31111"/>
    <cellStyle name="Normal 4 8 5_Deal Price Analysis" xfId="31112"/>
    <cellStyle name="Normal 4 8 6" xfId="31113"/>
    <cellStyle name="Normal 4 8 6 2" xfId="31114"/>
    <cellStyle name="Normal 4 8 6 2 2" xfId="31115"/>
    <cellStyle name="Normal 4 8 6 2 2 2" xfId="31116"/>
    <cellStyle name="Normal 4 8 6 2 2 2 2" xfId="31117"/>
    <cellStyle name="Normal 4 8 6 2 2 2 2 2" xfId="31118"/>
    <cellStyle name="Normal 4 8 6 2 2 2 2 2 2" xfId="31119"/>
    <cellStyle name="Normal 4 8 6 2 2 2 2 3" xfId="31120"/>
    <cellStyle name="Normal 4 8 6 2 2 2 2_Deal Price Analysis" xfId="31121"/>
    <cellStyle name="Normal 4 8 6 2 2 2 3" xfId="31122"/>
    <cellStyle name="Normal 4 8 6 2 2 2 3 2" xfId="31123"/>
    <cellStyle name="Normal 4 8 6 2 2 2 3 2 2" xfId="31124"/>
    <cellStyle name="Normal 4 8 6 2 2 2 3 3" xfId="31125"/>
    <cellStyle name="Normal 4 8 6 2 2 2 3_Deal Price Analysis" xfId="31126"/>
    <cellStyle name="Normal 4 8 6 2 2 2 4" xfId="31127"/>
    <cellStyle name="Normal 4 8 6 2 2 2 4 2" xfId="31128"/>
    <cellStyle name="Normal 4 8 6 2 2 2 5" xfId="31129"/>
    <cellStyle name="Normal 4 8 6 2 2 2_Deal Price Analysis" xfId="31130"/>
    <cellStyle name="Normal 4 8 6 2 2 3" xfId="31131"/>
    <cellStyle name="Normal 4 8 6 2 2 3 2" xfId="31132"/>
    <cellStyle name="Normal 4 8 6 2 2 3 2 2" xfId="31133"/>
    <cellStyle name="Normal 4 8 6 2 2 3 3" xfId="31134"/>
    <cellStyle name="Normal 4 8 6 2 2 3_Deal Price Analysis" xfId="31135"/>
    <cellStyle name="Normal 4 8 6 2 2 4" xfId="31136"/>
    <cellStyle name="Normal 4 8 6 2 2 4 2" xfId="31137"/>
    <cellStyle name="Normal 4 8 6 2 2 4 2 2" xfId="31138"/>
    <cellStyle name="Normal 4 8 6 2 2 4 3" xfId="31139"/>
    <cellStyle name="Normal 4 8 6 2 2 4_Deal Price Analysis" xfId="31140"/>
    <cellStyle name="Normal 4 8 6 2 2 5" xfId="31141"/>
    <cellStyle name="Normal 4 8 6 2 2 5 2" xfId="31142"/>
    <cellStyle name="Normal 4 8 6 2 2 6" xfId="31143"/>
    <cellStyle name="Normal 4 8 6 2 2_Deal Price Analysis" xfId="31144"/>
    <cellStyle name="Normal 4 8 6 2 3" xfId="31145"/>
    <cellStyle name="Normal 4 8 6 2 3 2" xfId="31146"/>
    <cellStyle name="Normal 4 8 6 2 3 2 2" xfId="31147"/>
    <cellStyle name="Normal 4 8 6 2 3 2 2 2" xfId="31148"/>
    <cellStyle name="Normal 4 8 6 2 3 2 2 2 2" xfId="31149"/>
    <cellStyle name="Normal 4 8 6 2 3 2 2 3" xfId="31150"/>
    <cellStyle name="Normal 4 8 6 2 3 2 2_Deal Price Analysis" xfId="31151"/>
    <cellStyle name="Normal 4 8 6 2 3 2 3" xfId="31152"/>
    <cellStyle name="Normal 4 8 6 2 3 2 3 2" xfId="31153"/>
    <cellStyle name="Normal 4 8 6 2 3 2 3 2 2" xfId="31154"/>
    <cellStyle name="Normal 4 8 6 2 3 2 3 3" xfId="31155"/>
    <cellStyle name="Normal 4 8 6 2 3 2 3_Deal Price Analysis" xfId="31156"/>
    <cellStyle name="Normal 4 8 6 2 3 2 4" xfId="31157"/>
    <cellStyle name="Normal 4 8 6 2 3 2 4 2" xfId="31158"/>
    <cellStyle name="Normal 4 8 6 2 3 2 5" xfId="31159"/>
    <cellStyle name="Normal 4 8 6 2 3 2_Deal Price Analysis" xfId="31160"/>
    <cellStyle name="Normal 4 8 6 2 3 3" xfId="31161"/>
    <cellStyle name="Normal 4 8 6 2 3 3 2" xfId="31162"/>
    <cellStyle name="Normal 4 8 6 2 3 3 2 2" xfId="31163"/>
    <cellStyle name="Normal 4 8 6 2 3 3 3" xfId="31164"/>
    <cellStyle name="Normal 4 8 6 2 3 3_Deal Price Analysis" xfId="31165"/>
    <cellStyle name="Normal 4 8 6 2 3 4" xfId="31166"/>
    <cellStyle name="Normal 4 8 6 2 3 4 2" xfId="31167"/>
    <cellStyle name="Normal 4 8 6 2 3 4 2 2" xfId="31168"/>
    <cellStyle name="Normal 4 8 6 2 3 4 3" xfId="31169"/>
    <cellStyle name="Normal 4 8 6 2 3 4_Deal Price Analysis" xfId="31170"/>
    <cellStyle name="Normal 4 8 6 2 3 5" xfId="31171"/>
    <cellStyle name="Normal 4 8 6 2 3 5 2" xfId="31172"/>
    <cellStyle name="Normal 4 8 6 2 3 6" xfId="31173"/>
    <cellStyle name="Normal 4 8 6 2 3_Deal Price Analysis" xfId="31174"/>
    <cellStyle name="Normal 4 8 6 2 4" xfId="31175"/>
    <cellStyle name="Normal 4 8 6 2 4 2" xfId="31176"/>
    <cellStyle name="Normal 4 8 6 2 4 2 2" xfId="31177"/>
    <cellStyle name="Normal 4 8 6 2 4 2 2 2" xfId="31178"/>
    <cellStyle name="Normal 4 8 6 2 4 2 3" xfId="31179"/>
    <cellStyle name="Normal 4 8 6 2 4 2_Deal Price Analysis" xfId="31180"/>
    <cellStyle name="Normal 4 8 6 2 4 3" xfId="31181"/>
    <cellStyle name="Normal 4 8 6 2 4 3 2" xfId="31182"/>
    <cellStyle name="Normal 4 8 6 2 4 3 2 2" xfId="31183"/>
    <cellStyle name="Normal 4 8 6 2 4 3 3" xfId="31184"/>
    <cellStyle name="Normal 4 8 6 2 4 3_Deal Price Analysis" xfId="31185"/>
    <cellStyle name="Normal 4 8 6 2 4 4" xfId="31186"/>
    <cellStyle name="Normal 4 8 6 2 4 4 2" xfId="31187"/>
    <cellStyle name="Normal 4 8 6 2 4 5" xfId="31188"/>
    <cellStyle name="Normal 4 8 6 2 4_Deal Price Analysis" xfId="31189"/>
    <cellStyle name="Normal 4 8 6 2 5" xfId="31190"/>
    <cellStyle name="Normal 4 8 6 2 5 2" xfId="31191"/>
    <cellStyle name="Normal 4 8 6 2 5 2 2" xfId="31192"/>
    <cellStyle name="Normal 4 8 6 2 5 3" xfId="31193"/>
    <cellStyle name="Normal 4 8 6 2 5_Deal Price Analysis" xfId="31194"/>
    <cellStyle name="Normal 4 8 6 2 6" xfId="31195"/>
    <cellStyle name="Normal 4 8 6 2 6 2" xfId="31196"/>
    <cellStyle name="Normal 4 8 6 2 6 2 2" xfId="31197"/>
    <cellStyle name="Normal 4 8 6 2 6 3" xfId="31198"/>
    <cellStyle name="Normal 4 8 6 2 6_Deal Price Analysis" xfId="31199"/>
    <cellStyle name="Normal 4 8 6 2 7" xfId="31200"/>
    <cellStyle name="Normal 4 8 6 2 7 2" xfId="31201"/>
    <cellStyle name="Normal 4 8 6 2 8" xfId="31202"/>
    <cellStyle name="Normal 4 8 6 2_Deal Price Analysis" xfId="31203"/>
    <cellStyle name="Normal 4 8 6 3" xfId="31204"/>
    <cellStyle name="Normal 4 8 6 3 2" xfId="31205"/>
    <cellStyle name="Normal 4 8 6 3 2 2" xfId="31206"/>
    <cellStyle name="Normal 4 8 6 3 2 2 2" xfId="31207"/>
    <cellStyle name="Normal 4 8 6 3 2 2 2 2" xfId="31208"/>
    <cellStyle name="Normal 4 8 6 3 2 2 3" xfId="31209"/>
    <cellStyle name="Normal 4 8 6 3 2 2_Deal Price Analysis" xfId="31210"/>
    <cellStyle name="Normal 4 8 6 3 2 3" xfId="31211"/>
    <cellStyle name="Normal 4 8 6 3 2 3 2" xfId="31212"/>
    <cellStyle name="Normal 4 8 6 3 2 3 2 2" xfId="31213"/>
    <cellStyle name="Normal 4 8 6 3 2 3 3" xfId="31214"/>
    <cellStyle name="Normal 4 8 6 3 2 3_Deal Price Analysis" xfId="31215"/>
    <cellStyle name="Normal 4 8 6 3 2 4" xfId="31216"/>
    <cellStyle name="Normal 4 8 6 3 2 4 2" xfId="31217"/>
    <cellStyle name="Normal 4 8 6 3 2 5" xfId="31218"/>
    <cellStyle name="Normal 4 8 6 3 2_Deal Price Analysis" xfId="31219"/>
    <cellStyle name="Normal 4 8 6 3 3" xfId="31220"/>
    <cellStyle name="Normal 4 8 6 3 3 2" xfId="31221"/>
    <cellStyle name="Normal 4 8 6 3 3 2 2" xfId="31222"/>
    <cellStyle name="Normal 4 8 6 3 3 3" xfId="31223"/>
    <cellStyle name="Normal 4 8 6 3 3_Deal Price Analysis" xfId="31224"/>
    <cellStyle name="Normal 4 8 6 3 4" xfId="31225"/>
    <cellStyle name="Normal 4 8 6 3 4 2" xfId="31226"/>
    <cellStyle name="Normal 4 8 6 3 4 2 2" xfId="31227"/>
    <cellStyle name="Normal 4 8 6 3 4 3" xfId="31228"/>
    <cellStyle name="Normal 4 8 6 3 4_Deal Price Analysis" xfId="31229"/>
    <cellStyle name="Normal 4 8 6 3 5" xfId="31230"/>
    <cellStyle name="Normal 4 8 6 3 5 2" xfId="31231"/>
    <cellStyle name="Normal 4 8 6 3 6" xfId="31232"/>
    <cellStyle name="Normal 4 8 6 3_Deal Price Analysis" xfId="31233"/>
    <cellStyle name="Normal 4 8 6 4" xfId="31234"/>
    <cellStyle name="Normal 4 8 6 4 2" xfId="31235"/>
    <cellStyle name="Normal 4 8 6 4 2 2" xfId="31236"/>
    <cellStyle name="Normal 4 8 6 4 2 2 2" xfId="31237"/>
    <cellStyle name="Normal 4 8 6 4 2 2 2 2" xfId="31238"/>
    <cellStyle name="Normal 4 8 6 4 2 2 3" xfId="31239"/>
    <cellStyle name="Normal 4 8 6 4 2 2_Deal Price Analysis" xfId="31240"/>
    <cellStyle name="Normal 4 8 6 4 2 3" xfId="31241"/>
    <cellStyle name="Normal 4 8 6 4 2 3 2" xfId="31242"/>
    <cellStyle name="Normal 4 8 6 4 2 3 2 2" xfId="31243"/>
    <cellStyle name="Normal 4 8 6 4 2 3 3" xfId="31244"/>
    <cellStyle name="Normal 4 8 6 4 2 3_Deal Price Analysis" xfId="31245"/>
    <cellStyle name="Normal 4 8 6 4 2 4" xfId="31246"/>
    <cellStyle name="Normal 4 8 6 4 2 4 2" xfId="31247"/>
    <cellStyle name="Normal 4 8 6 4 2 5" xfId="31248"/>
    <cellStyle name="Normal 4 8 6 4 2_Deal Price Analysis" xfId="31249"/>
    <cellStyle name="Normal 4 8 6 4 3" xfId="31250"/>
    <cellStyle name="Normal 4 8 6 4 3 2" xfId="31251"/>
    <cellStyle name="Normal 4 8 6 4 3 2 2" xfId="31252"/>
    <cellStyle name="Normal 4 8 6 4 3 3" xfId="31253"/>
    <cellStyle name="Normal 4 8 6 4 3_Deal Price Analysis" xfId="31254"/>
    <cellStyle name="Normal 4 8 6 4 4" xfId="31255"/>
    <cellStyle name="Normal 4 8 6 4 4 2" xfId="31256"/>
    <cellStyle name="Normal 4 8 6 4 4 2 2" xfId="31257"/>
    <cellStyle name="Normal 4 8 6 4 4 3" xfId="31258"/>
    <cellStyle name="Normal 4 8 6 4 4_Deal Price Analysis" xfId="31259"/>
    <cellStyle name="Normal 4 8 6 4 5" xfId="31260"/>
    <cellStyle name="Normal 4 8 6 4 5 2" xfId="31261"/>
    <cellStyle name="Normal 4 8 6 4 6" xfId="31262"/>
    <cellStyle name="Normal 4 8 6 4_Deal Price Analysis" xfId="31263"/>
    <cellStyle name="Normal 4 8 6 5" xfId="31264"/>
    <cellStyle name="Normal 4 8 6 5 2" xfId="31265"/>
    <cellStyle name="Normal 4 8 6 5 2 2" xfId="31266"/>
    <cellStyle name="Normal 4 8 6 5 2 2 2" xfId="31267"/>
    <cellStyle name="Normal 4 8 6 5 2 3" xfId="31268"/>
    <cellStyle name="Normal 4 8 6 5 2_Deal Price Analysis" xfId="31269"/>
    <cellStyle name="Normal 4 8 6 5 3" xfId="31270"/>
    <cellStyle name="Normal 4 8 6 5 3 2" xfId="31271"/>
    <cellStyle name="Normal 4 8 6 5 3 2 2" xfId="31272"/>
    <cellStyle name="Normal 4 8 6 5 3 3" xfId="31273"/>
    <cellStyle name="Normal 4 8 6 5 3_Deal Price Analysis" xfId="31274"/>
    <cellStyle name="Normal 4 8 6 5 4" xfId="31275"/>
    <cellStyle name="Normal 4 8 6 5 4 2" xfId="31276"/>
    <cellStyle name="Normal 4 8 6 5 5" xfId="31277"/>
    <cellStyle name="Normal 4 8 6 5_Deal Price Analysis" xfId="31278"/>
    <cellStyle name="Normal 4 8 6 6" xfId="31279"/>
    <cellStyle name="Normal 4 8 6 6 2" xfId="31280"/>
    <cellStyle name="Normal 4 8 6 6 2 2" xfId="31281"/>
    <cellStyle name="Normal 4 8 6 6 3" xfId="31282"/>
    <cellStyle name="Normal 4 8 6 6_Deal Price Analysis" xfId="31283"/>
    <cellStyle name="Normal 4 8 6 7" xfId="31284"/>
    <cellStyle name="Normal 4 8 6 7 2" xfId="31285"/>
    <cellStyle name="Normal 4 8 6 7 2 2" xfId="31286"/>
    <cellStyle name="Normal 4 8 6 7 3" xfId="31287"/>
    <cellStyle name="Normal 4 8 6 7_Deal Price Analysis" xfId="31288"/>
    <cellStyle name="Normal 4 8 6 8" xfId="31289"/>
    <cellStyle name="Normal 4 8 6 8 2" xfId="31290"/>
    <cellStyle name="Normal 4 8 6 9" xfId="31291"/>
    <cellStyle name="Normal 4 8 6_Deal Price Analysis" xfId="31292"/>
    <cellStyle name="Normal 4 8 7" xfId="31293"/>
    <cellStyle name="Normal 4 8 7 2" xfId="31294"/>
    <cellStyle name="Normal 4 8 7 2 2" xfId="31295"/>
    <cellStyle name="Normal 4 8 7 2 2 2" xfId="31296"/>
    <cellStyle name="Normal 4 8 7 2 2 2 2" xfId="31297"/>
    <cellStyle name="Normal 4 8 7 2 2 2 2 2" xfId="31298"/>
    <cellStyle name="Normal 4 8 7 2 2 2 3" xfId="31299"/>
    <cellStyle name="Normal 4 8 7 2 2 2_Deal Price Analysis" xfId="31300"/>
    <cellStyle name="Normal 4 8 7 2 2 3" xfId="31301"/>
    <cellStyle name="Normal 4 8 7 2 2 3 2" xfId="31302"/>
    <cellStyle name="Normal 4 8 7 2 2 3 2 2" xfId="31303"/>
    <cellStyle name="Normal 4 8 7 2 2 3 3" xfId="31304"/>
    <cellStyle name="Normal 4 8 7 2 2 3_Deal Price Analysis" xfId="31305"/>
    <cellStyle name="Normal 4 8 7 2 2 4" xfId="31306"/>
    <cellStyle name="Normal 4 8 7 2 2 4 2" xfId="31307"/>
    <cellStyle name="Normal 4 8 7 2 2 5" xfId="31308"/>
    <cellStyle name="Normal 4 8 7 2 2_Deal Price Analysis" xfId="31309"/>
    <cellStyle name="Normal 4 8 7 2 3" xfId="31310"/>
    <cellStyle name="Normal 4 8 7 2 3 2" xfId="31311"/>
    <cellStyle name="Normal 4 8 7 2 3 2 2" xfId="31312"/>
    <cellStyle name="Normal 4 8 7 2 3 3" xfId="31313"/>
    <cellStyle name="Normal 4 8 7 2 3_Deal Price Analysis" xfId="31314"/>
    <cellStyle name="Normal 4 8 7 2 4" xfId="31315"/>
    <cellStyle name="Normal 4 8 7 2 4 2" xfId="31316"/>
    <cellStyle name="Normal 4 8 7 2 4 2 2" xfId="31317"/>
    <cellStyle name="Normal 4 8 7 2 4 3" xfId="31318"/>
    <cellStyle name="Normal 4 8 7 2 4_Deal Price Analysis" xfId="31319"/>
    <cellStyle name="Normal 4 8 7 2 5" xfId="31320"/>
    <cellStyle name="Normal 4 8 7 2 5 2" xfId="31321"/>
    <cellStyle name="Normal 4 8 7 2 6" xfId="31322"/>
    <cellStyle name="Normal 4 8 7 2_Deal Price Analysis" xfId="31323"/>
    <cellStyle name="Normal 4 8 7 3" xfId="31324"/>
    <cellStyle name="Normal 4 8 7 3 2" xfId="31325"/>
    <cellStyle name="Normal 4 8 7 3 2 2" xfId="31326"/>
    <cellStyle name="Normal 4 8 7 3 2 2 2" xfId="31327"/>
    <cellStyle name="Normal 4 8 7 3 2 2 2 2" xfId="31328"/>
    <cellStyle name="Normal 4 8 7 3 2 2 3" xfId="31329"/>
    <cellStyle name="Normal 4 8 7 3 2 2_Deal Price Analysis" xfId="31330"/>
    <cellStyle name="Normal 4 8 7 3 2 3" xfId="31331"/>
    <cellStyle name="Normal 4 8 7 3 2 3 2" xfId="31332"/>
    <cellStyle name="Normal 4 8 7 3 2 3 2 2" xfId="31333"/>
    <cellStyle name="Normal 4 8 7 3 2 3 3" xfId="31334"/>
    <cellStyle name="Normal 4 8 7 3 2 3_Deal Price Analysis" xfId="31335"/>
    <cellStyle name="Normal 4 8 7 3 2 4" xfId="31336"/>
    <cellStyle name="Normal 4 8 7 3 2 4 2" xfId="31337"/>
    <cellStyle name="Normal 4 8 7 3 2 5" xfId="31338"/>
    <cellStyle name="Normal 4 8 7 3 2_Deal Price Analysis" xfId="31339"/>
    <cellStyle name="Normal 4 8 7 3 3" xfId="31340"/>
    <cellStyle name="Normal 4 8 7 3 3 2" xfId="31341"/>
    <cellStyle name="Normal 4 8 7 3 3 2 2" xfId="31342"/>
    <cellStyle name="Normal 4 8 7 3 3 3" xfId="31343"/>
    <cellStyle name="Normal 4 8 7 3 3_Deal Price Analysis" xfId="31344"/>
    <cellStyle name="Normal 4 8 7 3 4" xfId="31345"/>
    <cellStyle name="Normal 4 8 7 3 4 2" xfId="31346"/>
    <cellStyle name="Normal 4 8 7 3 4 2 2" xfId="31347"/>
    <cellStyle name="Normal 4 8 7 3 4 3" xfId="31348"/>
    <cellStyle name="Normal 4 8 7 3 4_Deal Price Analysis" xfId="31349"/>
    <cellStyle name="Normal 4 8 7 3 5" xfId="31350"/>
    <cellStyle name="Normal 4 8 7 3 5 2" xfId="31351"/>
    <cellStyle name="Normal 4 8 7 3 6" xfId="31352"/>
    <cellStyle name="Normal 4 8 7 3_Deal Price Analysis" xfId="31353"/>
    <cellStyle name="Normal 4 8 7 4" xfId="31354"/>
    <cellStyle name="Normal 4 8 7 4 2" xfId="31355"/>
    <cellStyle name="Normal 4 8 7 4 2 2" xfId="31356"/>
    <cellStyle name="Normal 4 8 7 4 2 2 2" xfId="31357"/>
    <cellStyle name="Normal 4 8 7 4 2 3" xfId="31358"/>
    <cellStyle name="Normal 4 8 7 4 2_Deal Price Analysis" xfId="31359"/>
    <cellStyle name="Normal 4 8 7 4 3" xfId="31360"/>
    <cellStyle name="Normal 4 8 7 4 3 2" xfId="31361"/>
    <cellStyle name="Normal 4 8 7 4 3 2 2" xfId="31362"/>
    <cellStyle name="Normal 4 8 7 4 3 3" xfId="31363"/>
    <cellStyle name="Normal 4 8 7 4 3_Deal Price Analysis" xfId="31364"/>
    <cellStyle name="Normal 4 8 7 4 4" xfId="31365"/>
    <cellStyle name="Normal 4 8 7 4 4 2" xfId="31366"/>
    <cellStyle name="Normal 4 8 7 4 5" xfId="31367"/>
    <cellStyle name="Normal 4 8 7 4_Deal Price Analysis" xfId="31368"/>
    <cellStyle name="Normal 4 8 7 5" xfId="31369"/>
    <cellStyle name="Normal 4 8 7 5 2" xfId="31370"/>
    <cellStyle name="Normal 4 8 7 5 2 2" xfId="31371"/>
    <cellStyle name="Normal 4 8 7 5 3" xfId="31372"/>
    <cellStyle name="Normal 4 8 7 5_Deal Price Analysis" xfId="31373"/>
    <cellStyle name="Normal 4 8 7 6" xfId="31374"/>
    <cellStyle name="Normal 4 8 7 6 2" xfId="31375"/>
    <cellStyle name="Normal 4 8 7 6 2 2" xfId="31376"/>
    <cellStyle name="Normal 4 8 7 6 3" xfId="31377"/>
    <cellStyle name="Normal 4 8 7 6_Deal Price Analysis" xfId="31378"/>
    <cellStyle name="Normal 4 8 7 7" xfId="31379"/>
    <cellStyle name="Normal 4 8 7 7 2" xfId="31380"/>
    <cellStyle name="Normal 4 8 7 8" xfId="31381"/>
    <cellStyle name="Normal 4 8 7_Deal Price Analysis" xfId="31382"/>
    <cellStyle name="Normal 4 8 8" xfId="31383"/>
    <cellStyle name="Normal 4 8 8 2" xfId="31384"/>
    <cellStyle name="Normal 4 8 8 2 2" xfId="31385"/>
    <cellStyle name="Normal 4 8 8 2 2 2" xfId="31386"/>
    <cellStyle name="Normal 4 8 8 2 2 2 2" xfId="31387"/>
    <cellStyle name="Normal 4 8 8 2 2 2 2 2" xfId="31388"/>
    <cellStyle name="Normal 4 8 8 2 2 2 3" xfId="31389"/>
    <cellStyle name="Normal 4 8 8 2 2 2_Deal Price Analysis" xfId="31390"/>
    <cellStyle name="Normal 4 8 8 2 2 3" xfId="31391"/>
    <cellStyle name="Normal 4 8 8 2 2 3 2" xfId="31392"/>
    <cellStyle name="Normal 4 8 8 2 2 3 2 2" xfId="31393"/>
    <cellStyle name="Normal 4 8 8 2 2 3 3" xfId="31394"/>
    <cellStyle name="Normal 4 8 8 2 2 3_Deal Price Analysis" xfId="31395"/>
    <cellStyle name="Normal 4 8 8 2 2 4" xfId="31396"/>
    <cellStyle name="Normal 4 8 8 2 2 4 2" xfId="31397"/>
    <cellStyle name="Normal 4 8 8 2 2 5" xfId="31398"/>
    <cellStyle name="Normal 4 8 8 2 2_Deal Price Analysis" xfId="31399"/>
    <cellStyle name="Normal 4 8 8 2 3" xfId="31400"/>
    <cellStyle name="Normal 4 8 8 2 3 2" xfId="31401"/>
    <cellStyle name="Normal 4 8 8 2 3 2 2" xfId="31402"/>
    <cellStyle name="Normal 4 8 8 2 3 3" xfId="31403"/>
    <cellStyle name="Normal 4 8 8 2 3_Deal Price Analysis" xfId="31404"/>
    <cellStyle name="Normal 4 8 8 2 4" xfId="31405"/>
    <cellStyle name="Normal 4 8 8 2 4 2" xfId="31406"/>
    <cellStyle name="Normal 4 8 8 2 4 2 2" xfId="31407"/>
    <cellStyle name="Normal 4 8 8 2 4 3" xfId="31408"/>
    <cellStyle name="Normal 4 8 8 2 4_Deal Price Analysis" xfId="31409"/>
    <cellStyle name="Normal 4 8 8 2 5" xfId="31410"/>
    <cellStyle name="Normal 4 8 8 2 5 2" xfId="31411"/>
    <cellStyle name="Normal 4 8 8 2 6" xfId="31412"/>
    <cellStyle name="Normal 4 8 8 2_Deal Price Analysis" xfId="31413"/>
    <cellStyle name="Normal 4 8 8 3" xfId="31414"/>
    <cellStyle name="Normal 4 8 8 3 2" xfId="31415"/>
    <cellStyle name="Normal 4 8 8 3 2 2" xfId="31416"/>
    <cellStyle name="Normal 4 8 8 3 2 2 2" xfId="31417"/>
    <cellStyle name="Normal 4 8 8 3 2 2 2 2" xfId="31418"/>
    <cellStyle name="Normal 4 8 8 3 2 2 3" xfId="31419"/>
    <cellStyle name="Normal 4 8 8 3 2 2_Deal Price Analysis" xfId="31420"/>
    <cellStyle name="Normal 4 8 8 3 2 3" xfId="31421"/>
    <cellStyle name="Normal 4 8 8 3 2 3 2" xfId="31422"/>
    <cellStyle name="Normal 4 8 8 3 2 3 2 2" xfId="31423"/>
    <cellStyle name="Normal 4 8 8 3 2 3 3" xfId="31424"/>
    <cellStyle name="Normal 4 8 8 3 2 3_Deal Price Analysis" xfId="31425"/>
    <cellStyle name="Normal 4 8 8 3 2 4" xfId="31426"/>
    <cellStyle name="Normal 4 8 8 3 2 4 2" xfId="31427"/>
    <cellStyle name="Normal 4 8 8 3 2 5" xfId="31428"/>
    <cellStyle name="Normal 4 8 8 3 2_Deal Price Analysis" xfId="31429"/>
    <cellStyle name="Normal 4 8 8 3 3" xfId="31430"/>
    <cellStyle name="Normal 4 8 8 3 3 2" xfId="31431"/>
    <cellStyle name="Normal 4 8 8 3 3 2 2" xfId="31432"/>
    <cellStyle name="Normal 4 8 8 3 3 3" xfId="31433"/>
    <cellStyle name="Normal 4 8 8 3 3_Deal Price Analysis" xfId="31434"/>
    <cellStyle name="Normal 4 8 8 3 4" xfId="31435"/>
    <cellStyle name="Normal 4 8 8 3 4 2" xfId="31436"/>
    <cellStyle name="Normal 4 8 8 3 4 2 2" xfId="31437"/>
    <cellStyle name="Normal 4 8 8 3 4 3" xfId="31438"/>
    <cellStyle name="Normal 4 8 8 3 4_Deal Price Analysis" xfId="31439"/>
    <cellStyle name="Normal 4 8 8 3 5" xfId="31440"/>
    <cellStyle name="Normal 4 8 8 3 5 2" xfId="31441"/>
    <cellStyle name="Normal 4 8 8 3 6" xfId="31442"/>
    <cellStyle name="Normal 4 8 8 3_Deal Price Analysis" xfId="31443"/>
    <cellStyle name="Normal 4 8 8_Deal Price Analysis" xfId="31444"/>
    <cellStyle name="Normal 4 8 9" xfId="31445"/>
    <cellStyle name="Normal 4 8 9 2" xfId="31446"/>
    <cellStyle name="Normal 4 8 9 2 2" xfId="31447"/>
    <cellStyle name="Normal 4 8 9 2 2 2" xfId="31448"/>
    <cellStyle name="Normal 4 8 9 2 2 2 2" xfId="31449"/>
    <cellStyle name="Normal 4 8 9 2 2 3" xfId="31450"/>
    <cellStyle name="Normal 4 8 9 2 2_Deal Price Analysis" xfId="31451"/>
    <cellStyle name="Normal 4 8 9 2 3" xfId="31452"/>
    <cellStyle name="Normal 4 8 9 2 3 2" xfId="31453"/>
    <cellStyle name="Normal 4 8 9 2 3 2 2" xfId="31454"/>
    <cellStyle name="Normal 4 8 9 2 3 3" xfId="31455"/>
    <cellStyle name="Normal 4 8 9 2 3_Deal Price Analysis" xfId="31456"/>
    <cellStyle name="Normal 4 8 9 2 4" xfId="31457"/>
    <cellStyle name="Normal 4 8 9 2 4 2" xfId="31458"/>
    <cellStyle name="Normal 4 8 9 2 5" xfId="31459"/>
    <cellStyle name="Normal 4 8 9 2_Deal Price Analysis" xfId="31460"/>
    <cellStyle name="Normal 4 8 9 3" xfId="31461"/>
    <cellStyle name="Normal 4 8 9 3 2" xfId="31462"/>
    <cellStyle name="Normal 4 8 9 3 2 2" xfId="31463"/>
    <cellStyle name="Normal 4 8 9 3 3" xfId="31464"/>
    <cellStyle name="Normal 4 8 9 3_Deal Price Analysis" xfId="31465"/>
    <cellStyle name="Normal 4 8 9 4" xfId="31466"/>
    <cellStyle name="Normal 4 8 9 4 2" xfId="31467"/>
    <cellStyle name="Normal 4 8 9 4 2 2" xfId="31468"/>
    <cellStyle name="Normal 4 8 9 4 3" xfId="31469"/>
    <cellStyle name="Normal 4 8 9 4_Deal Price Analysis" xfId="31470"/>
    <cellStyle name="Normal 4 8 9 5" xfId="31471"/>
    <cellStyle name="Normal 4 8 9 5 2" xfId="31472"/>
    <cellStyle name="Normal 4 8 9 6" xfId="31473"/>
    <cellStyle name="Normal 4 8 9_Deal Price Analysis" xfId="31474"/>
    <cellStyle name="Normal 4 8_Deal Price Analysis" xfId="31475"/>
    <cellStyle name="Normal 4 9" xfId="31476"/>
    <cellStyle name="Normal 4 9 10" xfId="31477"/>
    <cellStyle name="Normal 4 9 10 2" xfId="31478"/>
    <cellStyle name="Normal 4 9 10 2 2" xfId="31479"/>
    <cellStyle name="Normal 4 9 10 2 2 2" xfId="31480"/>
    <cellStyle name="Normal 4 9 10 2 2 2 2" xfId="31481"/>
    <cellStyle name="Normal 4 9 10 2 2 3" xfId="31482"/>
    <cellStyle name="Normal 4 9 10 2 2_Deal Price Analysis" xfId="31483"/>
    <cellStyle name="Normal 4 9 10 2 3" xfId="31484"/>
    <cellStyle name="Normal 4 9 10 2 3 2" xfId="31485"/>
    <cellStyle name="Normal 4 9 10 2 3 2 2" xfId="31486"/>
    <cellStyle name="Normal 4 9 10 2 3 3" xfId="31487"/>
    <cellStyle name="Normal 4 9 10 2 3_Deal Price Analysis" xfId="31488"/>
    <cellStyle name="Normal 4 9 10 2 4" xfId="31489"/>
    <cellStyle name="Normal 4 9 10 2 4 2" xfId="31490"/>
    <cellStyle name="Normal 4 9 10 2 5" xfId="31491"/>
    <cellStyle name="Normal 4 9 10 2_Deal Price Analysis" xfId="31492"/>
    <cellStyle name="Normal 4 9 10 3" xfId="31493"/>
    <cellStyle name="Normal 4 9 10 3 2" xfId="31494"/>
    <cellStyle name="Normal 4 9 10 3 2 2" xfId="31495"/>
    <cellStyle name="Normal 4 9 10 3 3" xfId="31496"/>
    <cellStyle name="Normal 4 9 10 3_Deal Price Analysis" xfId="31497"/>
    <cellStyle name="Normal 4 9 10 4" xfId="31498"/>
    <cellStyle name="Normal 4 9 10 4 2" xfId="31499"/>
    <cellStyle name="Normal 4 9 10 4 2 2" xfId="31500"/>
    <cellStyle name="Normal 4 9 10 4 3" xfId="31501"/>
    <cellStyle name="Normal 4 9 10 4_Deal Price Analysis" xfId="31502"/>
    <cellStyle name="Normal 4 9 10 5" xfId="31503"/>
    <cellStyle name="Normal 4 9 10 5 2" xfId="31504"/>
    <cellStyle name="Normal 4 9 10 6" xfId="31505"/>
    <cellStyle name="Normal 4 9 10_Deal Price Analysis" xfId="31506"/>
    <cellStyle name="Normal 4 9 11" xfId="31507"/>
    <cellStyle name="Normal 4 9 11 2" xfId="31508"/>
    <cellStyle name="Normal 4 9 11 2 2" xfId="31509"/>
    <cellStyle name="Normal 4 9 11 2 2 2" xfId="31510"/>
    <cellStyle name="Normal 4 9 11 2 2 2 2" xfId="31511"/>
    <cellStyle name="Normal 4 9 11 2 2 3" xfId="31512"/>
    <cellStyle name="Normal 4 9 11 2 2_Deal Price Analysis" xfId="31513"/>
    <cellStyle name="Normal 4 9 11 2 3" xfId="31514"/>
    <cellStyle name="Normal 4 9 11 2 3 2" xfId="31515"/>
    <cellStyle name="Normal 4 9 11 2 3 2 2" xfId="31516"/>
    <cellStyle name="Normal 4 9 11 2 3 3" xfId="31517"/>
    <cellStyle name="Normal 4 9 11 2 3_Deal Price Analysis" xfId="31518"/>
    <cellStyle name="Normal 4 9 11 2 4" xfId="31519"/>
    <cellStyle name="Normal 4 9 11 2 4 2" xfId="31520"/>
    <cellStyle name="Normal 4 9 11 2 5" xfId="31521"/>
    <cellStyle name="Normal 4 9 11 2_Deal Price Analysis" xfId="31522"/>
    <cellStyle name="Normal 4 9 11 3" xfId="31523"/>
    <cellStyle name="Normal 4 9 11 3 2" xfId="31524"/>
    <cellStyle name="Normal 4 9 11 3 2 2" xfId="31525"/>
    <cellStyle name="Normal 4 9 11 3 3" xfId="31526"/>
    <cellStyle name="Normal 4 9 11 3_Deal Price Analysis" xfId="31527"/>
    <cellStyle name="Normal 4 9 11 4" xfId="31528"/>
    <cellStyle name="Normal 4 9 11 4 2" xfId="31529"/>
    <cellStyle name="Normal 4 9 11 4 2 2" xfId="31530"/>
    <cellStyle name="Normal 4 9 11 4 3" xfId="31531"/>
    <cellStyle name="Normal 4 9 11 4_Deal Price Analysis" xfId="31532"/>
    <cellStyle name="Normal 4 9 11 5" xfId="31533"/>
    <cellStyle name="Normal 4 9 11 5 2" xfId="31534"/>
    <cellStyle name="Normal 4 9 11 6" xfId="31535"/>
    <cellStyle name="Normal 4 9 11_Deal Price Analysis" xfId="31536"/>
    <cellStyle name="Normal 4 9 12" xfId="31537"/>
    <cellStyle name="Normal 4 9 13" xfId="31538"/>
    <cellStyle name="Normal 4 9 13 2" xfId="31539"/>
    <cellStyle name="Normal 4 9 13 2 2" xfId="31540"/>
    <cellStyle name="Normal 4 9 13 2 2 2" xfId="31541"/>
    <cellStyle name="Normal 4 9 13 2 3" xfId="31542"/>
    <cellStyle name="Normal 4 9 13 2_Deal Price Analysis" xfId="31543"/>
    <cellStyle name="Normal 4 9 13 3" xfId="31544"/>
    <cellStyle name="Normal 4 9 13 3 2" xfId="31545"/>
    <cellStyle name="Normal 4 9 13 3 2 2" xfId="31546"/>
    <cellStyle name="Normal 4 9 13 3 3" xfId="31547"/>
    <cellStyle name="Normal 4 9 13 3_Deal Price Analysis" xfId="31548"/>
    <cellStyle name="Normal 4 9 13 4" xfId="31549"/>
    <cellStyle name="Normal 4 9 13 4 2" xfId="31550"/>
    <cellStyle name="Normal 4 9 13 5" xfId="31551"/>
    <cellStyle name="Normal 4 9 13_Deal Price Analysis" xfId="31552"/>
    <cellStyle name="Normal 4 9 14" xfId="31553"/>
    <cellStyle name="Normal 4 9 14 2" xfId="31554"/>
    <cellStyle name="Normal 4 9 14 2 2" xfId="31555"/>
    <cellStyle name="Normal 4 9 14 3" xfId="31556"/>
    <cellStyle name="Normal 4 9 14_Deal Price Analysis" xfId="31557"/>
    <cellStyle name="Normal 4 9 15" xfId="31558"/>
    <cellStyle name="Normal 4 9 15 2" xfId="31559"/>
    <cellStyle name="Normal 4 9 15 2 2" xfId="31560"/>
    <cellStyle name="Normal 4 9 15 3" xfId="31561"/>
    <cellStyle name="Normal 4 9 15_Deal Price Analysis" xfId="31562"/>
    <cellStyle name="Normal 4 9 16" xfId="31563"/>
    <cellStyle name="Normal 4 9 16 2" xfId="31564"/>
    <cellStyle name="Normal 4 9 17" xfId="31565"/>
    <cellStyle name="Normal 4 9 18" xfId="31566"/>
    <cellStyle name="Normal 4 9 19" xfId="31567"/>
    <cellStyle name="Normal 4 9 2" xfId="31568"/>
    <cellStyle name="Normal 4 9 2 2" xfId="31569"/>
    <cellStyle name="Normal 4 9 2 2 2" xfId="31570"/>
    <cellStyle name="Normal 4 9 2 2 2 2" xfId="31571"/>
    <cellStyle name="Normal 4 9 2 2 2 2 2" xfId="31572"/>
    <cellStyle name="Normal 4 9 2 2 2 2 2 2" xfId="31573"/>
    <cellStyle name="Normal 4 9 2 2 2 2 2 2 2" xfId="31574"/>
    <cellStyle name="Normal 4 9 2 2 2 2 2 3" xfId="31575"/>
    <cellStyle name="Normal 4 9 2 2 2 2 2_Deal Price Analysis" xfId="31576"/>
    <cellStyle name="Normal 4 9 2 2 2 2 3" xfId="31577"/>
    <cellStyle name="Normal 4 9 2 2 2 2 3 2" xfId="31578"/>
    <cellStyle name="Normal 4 9 2 2 2 2 3 2 2" xfId="31579"/>
    <cellStyle name="Normal 4 9 2 2 2 2 3 3" xfId="31580"/>
    <cellStyle name="Normal 4 9 2 2 2 2 3_Deal Price Analysis" xfId="31581"/>
    <cellStyle name="Normal 4 9 2 2 2 2 4" xfId="31582"/>
    <cellStyle name="Normal 4 9 2 2 2 2 4 2" xfId="31583"/>
    <cellStyle name="Normal 4 9 2 2 2 2 5" xfId="31584"/>
    <cellStyle name="Normal 4 9 2 2 2 2_Deal Price Analysis" xfId="31585"/>
    <cellStyle name="Normal 4 9 2 2 2 3" xfId="31586"/>
    <cellStyle name="Normal 4 9 2 2 2 3 2" xfId="31587"/>
    <cellStyle name="Normal 4 9 2 2 2 3 2 2" xfId="31588"/>
    <cellStyle name="Normal 4 9 2 2 2 3 3" xfId="31589"/>
    <cellStyle name="Normal 4 9 2 2 2 3_Deal Price Analysis" xfId="31590"/>
    <cellStyle name="Normal 4 9 2 2 2 4" xfId="31591"/>
    <cellStyle name="Normal 4 9 2 2 2 4 2" xfId="31592"/>
    <cellStyle name="Normal 4 9 2 2 2 4 2 2" xfId="31593"/>
    <cellStyle name="Normal 4 9 2 2 2 4 3" xfId="31594"/>
    <cellStyle name="Normal 4 9 2 2 2 4_Deal Price Analysis" xfId="31595"/>
    <cellStyle name="Normal 4 9 2 2 2 5" xfId="31596"/>
    <cellStyle name="Normal 4 9 2 2 2 5 2" xfId="31597"/>
    <cellStyle name="Normal 4 9 2 2 2 6" xfId="31598"/>
    <cellStyle name="Normal 4 9 2 2 2_Deal Price Analysis" xfId="31599"/>
    <cellStyle name="Normal 4 9 2 2 3" xfId="31600"/>
    <cellStyle name="Normal 4 9 2 2 3 2" xfId="31601"/>
    <cellStyle name="Normal 4 9 2 2 3 2 2" xfId="31602"/>
    <cellStyle name="Normal 4 9 2 2 3 2 2 2" xfId="31603"/>
    <cellStyle name="Normal 4 9 2 2 3 2 2 2 2" xfId="31604"/>
    <cellStyle name="Normal 4 9 2 2 3 2 2 3" xfId="31605"/>
    <cellStyle name="Normal 4 9 2 2 3 2 2_Deal Price Analysis" xfId="31606"/>
    <cellStyle name="Normal 4 9 2 2 3 2 3" xfId="31607"/>
    <cellStyle name="Normal 4 9 2 2 3 2 3 2" xfId="31608"/>
    <cellStyle name="Normal 4 9 2 2 3 2 3 2 2" xfId="31609"/>
    <cellStyle name="Normal 4 9 2 2 3 2 3 3" xfId="31610"/>
    <cellStyle name="Normal 4 9 2 2 3 2 3_Deal Price Analysis" xfId="31611"/>
    <cellStyle name="Normal 4 9 2 2 3 2 4" xfId="31612"/>
    <cellStyle name="Normal 4 9 2 2 3 2 4 2" xfId="31613"/>
    <cellStyle name="Normal 4 9 2 2 3 2 5" xfId="31614"/>
    <cellStyle name="Normal 4 9 2 2 3 2_Deal Price Analysis" xfId="31615"/>
    <cellStyle name="Normal 4 9 2 2 3 3" xfId="31616"/>
    <cellStyle name="Normal 4 9 2 2 3 3 2" xfId="31617"/>
    <cellStyle name="Normal 4 9 2 2 3 3 2 2" xfId="31618"/>
    <cellStyle name="Normal 4 9 2 2 3 3 3" xfId="31619"/>
    <cellStyle name="Normal 4 9 2 2 3 3_Deal Price Analysis" xfId="31620"/>
    <cellStyle name="Normal 4 9 2 2 3 4" xfId="31621"/>
    <cellStyle name="Normal 4 9 2 2 3 4 2" xfId="31622"/>
    <cellStyle name="Normal 4 9 2 2 3 4 2 2" xfId="31623"/>
    <cellStyle name="Normal 4 9 2 2 3 4 3" xfId="31624"/>
    <cellStyle name="Normal 4 9 2 2 3 4_Deal Price Analysis" xfId="31625"/>
    <cellStyle name="Normal 4 9 2 2 3 5" xfId="31626"/>
    <cellStyle name="Normal 4 9 2 2 3 5 2" xfId="31627"/>
    <cellStyle name="Normal 4 9 2 2 3 6" xfId="31628"/>
    <cellStyle name="Normal 4 9 2 2 3_Deal Price Analysis" xfId="31629"/>
    <cellStyle name="Normal 4 9 2 2 4" xfId="31630"/>
    <cellStyle name="Normal 4 9 2 2 4 2" xfId="31631"/>
    <cellStyle name="Normal 4 9 2 2 4 2 2" xfId="31632"/>
    <cellStyle name="Normal 4 9 2 2 4 2 2 2" xfId="31633"/>
    <cellStyle name="Normal 4 9 2 2 4 2 3" xfId="31634"/>
    <cellStyle name="Normal 4 9 2 2 4 2_Deal Price Analysis" xfId="31635"/>
    <cellStyle name="Normal 4 9 2 2 4 3" xfId="31636"/>
    <cellStyle name="Normal 4 9 2 2 4 3 2" xfId="31637"/>
    <cellStyle name="Normal 4 9 2 2 4 3 2 2" xfId="31638"/>
    <cellStyle name="Normal 4 9 2 2 4 3 3" xfId="31639"/>
    <cellStyle name="Normal 4 9 2 2 4 3_Deal Price Analysis" xfId="31640"/>
    <cellStyle name="Normal 4 9 2 2 4 4" xfId="31641"/>
    <cellStyle name="Normal 4 9 2 2 4 4 2" xfId="31642"/>
    <cellStyle name="Normal 4 9 2 2 4 5" xfId="31643"/>
    <cellStyle name="Normal 4 9 2 2 4_Deal Price Analysis" xfId="31644"/>
    <cellStyle name="Normal 4 9 2 2 5" xfId="31645"/>
    <cellStyle name="Normal 4 9 2 2 5 2" xfId="31646"/>
    <cellStyle name="Normal 4 9 2 2 5 2 2" xfId="31647"/>
    <cellStyle name="Normal 4 9 2 2 5 3" xfId="31648"/>
    <cellStyle name="Normal 4 9 2 2 5_Deal Price Analysis" xfId="31649"/>
    <cellStyle name="Normal 4 9 2 2 6" xfId="31650"/>
    <cellStyle name="Normal 4 9 2 2 6 2" xfId="31651"/>
    <cellStyle name="Normal 4 9 2 2 6 2 2" xfId="31652"/>
    <cellStyle name="Normal 4 9 2 2 6 3" xfId="31653"/>
    <cellStyle name="Normal 4 9 2 2 6_Deal Price Analysis" xfId="31654"/>
    <cellStyle name="Normal 4 9 2 2 7" xfId="31655"/>
    <cellStyle name="Normal 4 9 2 2 7 2" xfId="31656"/>
    <cellStyle name="Normal 4 9 2 2 8" xfId="31657"/>
    <cellStyle name="Normal 4 9 2 2_Deal Price Analysis" xfId="31658"/>
    <cellStyle name="Normal 4 9 2 3" xfId="31659"/>
    <cellStyle name="Normal 4 9 2 3 2" xfId="31660"/>
    <cellStyle name="Normal 4 9 2 3 2 2" xfId="31661"/>
    <cellStyle name="Normal 4 9 2 3 2 2 2" xfId="31662"/>
    <cellStyle name="Normal 4 9 2 3 2 2 2 2" xfId="31663"/>
    <cellStyle name="Normal 4 9 2 3 2 2 3" xfId="31664"/>
    <cellStyle name="Normal 4 9 2 3 2 2_Deal Price Analysis" xfId="31665"/>
    <cellStyle name="Normal 4 9 2 3 2 3" xfId="31666"/>
    <cellStyle name="Normal 4 9 2 3 2 3 2" xfId="31667"/>
    <cellStyle name="Normal 4 9 2 3 2 3 2 2" xfId="31668"/>
    <cellStyle name="Normal 4 9 2 3 2 3 3" xfId="31669"/>
    <cellStyle name="Normal 4 9 2 3 2 3_Deal Price Analysis" xfId="31670"/>
    <cellStyle name="Normal 4 9 2 3 2 4" xfId="31671"/>
    <cellStyle name="Normal 4 9 2 3 2 4 2" xfId="31672"/>
    <cellStyle name="Normal 4 9 2 3 2 5" xfId="31673"/>
    <cellStyle name="Normal 4 9 2 3 2_Deal Price Analysis" xfId="31674"/>
    <cellStyle name="Normal 4 9 2 3 3" xfId="31675"/>
    <cellStyle name="Normal 4 9 2 3 3 2" xfId="31676"/>
    <cellStyle name="Normal 4 9 2 3 3 2 2" xfId="31677"/>
    <cellStyle name="Normal 4 9 2 3 3 3" xfId="31678"/>
    <cellStyle name="Normal 4 9 2 3 3_Deal Price Analysis" xfId="31679"/>
    <cellStyle name="Normal 4 9 2 3 4" xfId="31680"/>
    <cellStyle name="Normal 4 9 2 3 4 2" xfId="31681"/>
    <cellStyle name="Normal 4 9 2 3 4 2 2" xfId="31682"/>
    <cellStyle name="Normal 4 9 2 3 4 3" xfId="31683"/>
    <cellStyle name="Normal 4 9 2 3 4_Deal Price Analysis" xfId="31684"/>
    <cellStyle name="Normal 4 9 2 3 5" xfId="31685"/>
    <cellStyle name="Normal 4 9 2 3 5 2" xfId="31686"/>
    <cellStyle name="Normal 4 9 2 3 6" xfId="31687"/>
    <cellStyle name="Normal 4 9 2 3_Deal Price Analysis" xfId="31688"/>
    <cellStyle name="Normal 4 9 2 4" xfId="31689"/>
    <cellStyle name="Normal 4 9 2 4 2" xfId="31690"/>
    <cellStyle name="Normal 4 9 2 4 2 2" xfId="31691"/>
    <cellStyle name="Normal 4 9 2 4 2 2 2" xfId="31692"/>
    <cellStyle name="Normal 4 9 2 4 2 2 2 2" xfId="31693"/>
    <cellStyle name="Normal 4 9 2 4 2 2 3" xfId="31694"/>
    <cellStyle name="Normal 4 9 2 4 2 2_Deal Price Analysis" xfId="31695"/>
    <cellStyle name="Normal 4 9 2 4 2 3" xfId="31696"/>
    <cellStyle name="Normal 4 9 2 4 2 3 2" xfId="31697"/>
    <cellStyle name="Normal 4 9 2 4 2 3 2 2" xfId="31698"/>
    <cellStyle name="Normal 4 9 2 4 2 3 3" xfId="31699"/>
    <cellStyle name="Normal 4 9 2 4 2 3_Deal Price Analysis" xfId="31700"/>
    <cellStyle name="Normal 4 9 2 4 2 4" xfId="31701"/>
    <cellStyle name="Normal 4 9 2 4 2 4 2" xfId="31702"/>
    <cellStyle name="Normal 4 9 2 4 2 5" xfId="31703"/>
    <cellStyle name="Normal 4 9 2 4 2_Deal Price Analysis" xfId="31704"/>
    <cellStyle name="Normal 4 9 2 4 3" xfId="31705"/>
    <cellStyle name="Normal 4 9 2 4 3 2" xfId="31706"/>
    <cellStyle name="Normal 4 9 2 4 3 2 2" xfId="31707"/>
    <cellStyle name="Normal 4 9 2 4 3 3" xfId="31708"/>
    <cellStyle name="Normal 4 9 2 4 3_Deal Price Analysis" xfId="31709"/>
    <cellStyle name="Normal 4 9 2 4 4" xfId="31710"/>
    <cellStyle name="Normal 4 9 2 4 4 2" xfId="31711"/>
    <cellStyle name="Normal 4 9 2 4 4 2 2" xfId="31712"/>
    <cellStyle name="Normal 4 9 2 4 4 3" xfId="31713"/>
    <cellStyle name="Normal 4 9 2 4 4_Deal Price Analysis" xfId="31714"/>
    <cellStyle name="Normal 4 9 2 4 5" xfId="31715"/>
    <cellStyle name="Normal 4 9 2 4 5 2" xfId="31716"/>
    <cellStyle name="Normal 4 9 2 4 6" xfId="31717"/>
    <cellStyle name="Normal 4 9 2 4_Deal Price Analysis" xfId="31718"/>
    <cellStyle name="Normal 4 9 2 5" xfId="31719"/>
    <cellStyle name="Normal 4 9 2 5 2" xfId="31720"/>
    <cellStyle name="Normal 4 9 2 5 2 2" xfId="31721"/>
    <cellStyle name="Normal 4 9 2 5 2 2 2" xfId="31722"/>
    <cellStyle name="Normal 4 9 2 5 2 3" xfId="31723"/>
    <cellStyle name="Normal 4 9 2 5 2_Deal Price Analysis" xfId="31724"/>
    <cellStyle name="Normal 4 9 2 5 3" xfId="31725"/>
    <cellStyle name="Normal 4 9 2 5 3 2" xfId="31726"/>
    <cellStyle name="Normal 4 9 2 5 3 2 2" xfId="31727"/>
    <cellStyle name="Normal 4 9 2 5 3 3" xfId="31728"/>
    <cellStyle name="Normal 4 9 2 5 3_Deal Price Analysis" xfId="31729"/>
    <cellStyle name="Normal 4 9 2 5 4" xfId="31730"/>
    <cellStyle name="Normal 4 9 2 5 4 2" xfId="31731"/>
    <cellStyle name="Normal 4 9 2 5 5" xfId="31732"/>
    <cellStyle name="Normal 4 9 2 5_Deal Price Analysis" xfId="31733"/>
    <cellStyle name="Normal 4 9 2 6" xfId="31734"/>
    <cellStyle name="Normal 4 9 2 6 2" xfId="31735"/>
    <cellStyle name="Normal 4 9 2 6 2 2" xfId="31736"/>
    <cellStyle name="Normal 4 9 2 6 3" xfId="31737"/>
    <cellStyle name="Normal 4 9 2 6_Deal Price Analysis" xfId="31738"/>
    <cellStyle name="Normal 4 9 2 7" xfId="31739"/>
    <cellStyle name="Normal 4 9 2 7 2" xfId="31740"/>
    <cellStyle name="Normal 4 9 2 7 2 2" xfId="31741"/>
    <cellStyle name="Normal 4 9 2 7 3" xfId="31742"/>
    <cellStyle name="Normal 4 9 2 7_Deal Price Analysis" xfId="31743"/>
    <cellStyle name="Normal 4 9 2 8" xfId="31744"/>
    <cellStyle name="Normal 4 9 2 8 2" xfId="31745"/>
    <cellStyle name="Normal 4 9 2 9" xfId="31746"/>
    <cellStyle name="Normal 4 9 2_Deal Price Analysis" xfId="31747"/>
    <cellStyle name="Normal 4 9 20" xfId="31748"/>
    <cellStyle name="Normal 4 9 3" xfId="31749"/>
    <cellStyle name="Normal 4 9 3 2" xfId="31750"/>
    <cellStyle name="Normal 4 9 3 2 2" xfId="31751"/>
    <cellStyle name="Normal 4 9 3 2 2 2" xfId="31752"/>
    <cellStyle name="Normal 4 9 3 2 2 2 2" xfId="31753"/>
    <cellStyle name="Normal 4 9 3 2 2 2 2 2" xfId="31754"/>
    <cellStyle name="Normal 4 9 3 2 2 2 2 2 2" xfId="31755"/>
    <cellStyle name="Normal 4 9 3 2 2 2 2 3" xfId="31756"/>
    <cellStyle name="Normal 4 9 3 2 2 2 2_Deal Price Analysis" xfId="31757"/>
    <cellStyle name="Normal 4 9 3 2 2 2 3" xfId="31758"/>
    <cellStyle name="Normal 4 9 3 2 2 2 3 2" xfId="31759"/>
    <cellStyle name="Normal 4 9 3 2 2 2 3 2 2" xfId="31760"/>
    <cellStyle name="Normal 4 9 3 2 2 2 3 3" xfId="31761"/>
    <cellStyle name="Normal 4 9 3 2 2 2 3_Deal Price Analysis" xfId="31762"/>
    <cellStyle name="Normal 4 9 3 2 2 2 4" xfId="31763"/>
    <cellStyle name="Normal 4 9 3 2 2 2 4 2" xfId="31764"/>
    <cellStyle name="Normal 4 9 3 2 2 2 5" xfId="31765"/>
    <cellStyle name="Normal 4 9 3 2 2 2_Deal Price Analysis" xfId="31766"/>
    <cellStyle name="Normal 4 9 3 2 2 3" xfId="31767"/>
    <cellStyle name="Normal 4 9 3 2 2 3 2" xfId="31768"/>
    <cellStyle name="Normal 4 9 3 2 2 3 2 2" xfId="31769"/>
    <cellStyle name="Normal 4 9 3 2 2 3 3" xfId="31770"/>
    <cellStyle name="Normal 4 9 3 2 2 3_Deal Price Analysis" xfId="31771"/>
    <cellStyle name="Normal 4 9 3 2 2 4" xfId="31772"/>
    <cellStyle name="Normal 4 9 3 2 2 4 2" xfId="31773"/>
    <cellStyle name="Normal 4 9 3 2 2 4 2 2" xfId="31774"/>
    <cellStyle name="Normal 4 9 3 2 2 4 3" xfId="31775"/>
    <cellStyle name="Normal 4 9 3 2 2 4_Deal Price Analysis" xfId="31776"/>
    <cellStyle name="Normal 4 9 3 2 2 5" xfId="31777"/>
    <cellStyle name="Normal 4 9 3 2 2 5 2" xfId="31778"/>
    <cellStyle name="Normal 4 9 3 2 2 6" xfId="31779"/>
    <cellStyle name="Normal 4 9 3 2 2_Deal Price Analysis" xfId="31780"/>
    <cellStyle name="Normal 4 9 3 2 3" xfId="31781"/>
    <cellStyle name="Normal 4 9 3 2 3 2" xfId="31782"/>
    <cellStyle name="Normal 4 9 3 2 3 2 2" xfId="31783"/>
    <cellStyle name="Normal 4 9 3 2 3 2 2 2" xfId="31784"/>
    <cellStyle name="Normal 4 9 3 2 3 2 2 2 2" xfId="31785"/>
    <cellStyle name="Normal 4 9 3 2 3 2 2 3" xfId="31786"/>
    <cellStyle name="Normal 4 9 3 2 3 2 2_Deal Price Analysis" xfId="31787"/>
    <cellStyle name="Normal 4 9 3 2 3 2 3" xfId="31788"/>
    <cellStyle name="Normal 4 9 3 2 3 2 3 2" xfId="31789"/>
    <cellStyle name="Normal 4 9 3 2 3 2 3 2 2" xfId="31790"/>
    <cellStyle name="Normal 4 9 3 2 3 2 3 3" xfId="31791"/>
    <cellStyle name="Normal 4 9 3 2 3 2 3_Deal Price Analysis" xfId="31792"/>
    <cellStyle name="Normal 4 9 3 2 3 2 4" xfId="31793"/>
    <cellStyle name="Normal 4 9 3 2 3 2 4 2" xfId="31794"/>
    <cellStyle name="Normal 4 9 3 2 3 2 5" xfId="31795"/>
    <cellStyle name="Normal 4 9 3 2 3 2_Deal Price Analysis" xfId="31796"/>
    <cellStyle name="Normal 4 9 3 2 3 3" xfId="31797"/>
    <cellStyle name="Normal 4 9 3 2 3 3 2" xfId="31798"/>
    <cellStyle name="Normal 4 9 3 2 3 3 2 2" xfId="31799"/>
    <cellStyle name="Normal 4 9 3 2 3 3 3" xfId="31800"/>
    <cellStyle name="Normal 4 9 3 2 3 3_Deal Price Analysis" xfId="31801"/>
    <cellStyle name="Normal 4 9 3 2 3 4" xfId="31802"/>
    <cellStyle name="Normal 4 9 3 2 3 4 2" xfId="31803"/>
    <cellStyle name="Normal 4 9 3 2 3 4 2 2" xfId="31804"/>
    <cellStyle name="Normal 4 9 3 2 3 4 3" xfId="31805"/>
    <cellStyle name="Normal 4 9 3 2 3 4_Deal Price Analysis" xfId="31806"/>
    <cellStyle name="Normal 4 9 3 2 3 5" xfId="31807"/>
    <cellStyle name="Normal 4 9 3 2 3 5 2" xfId="31808"/>
    <cellStyle name="Normal 4 9 3 2 3 6" xfId="31809"/>
    <cellStyle name="Normal 4 9 3 2 3_Deal Price Analysis" xfId="31810"/>
    <cellStyle name="Normal 4 9 3 2 4" xfId="31811"/>
    <cellStyle name="Normal 4 9 3 2 4 2" xfId="31812"/>
    <cellStyle name="Normal 4 9 3 2 4 2 2" xfId="31813"/>
    <cellStyle name="Normal 4 9 3 2 4 2 2 2" xfId="31814"/>
    <cellStyle name="Normal 4 9 3 2 4 2 3" xfId="31815"/>
    <cellStyle name="Normal 4 9 3 2 4 2_Deal Price Analysis" xfId="31816"/>
    <cellStyle name="Normal 4 9 3 2 4 3" xfId="31817"/>
    <cellStyle name="Normal 4 9 3 2 4 3 2" xfId="31818"/>
    <cellStyle name="Normal 4 9 3 2 4 3 2 2" xfId="31819"/>
    <cellStyle name="Normal 4 9 3 2 4 3 3" xfId="31820"/>
    <cellStyle name="Normal 4 9 3 2 4 3_Deal Price Analysis" xfId="31821"/>
    <cellStyle name="Normal 4 9 3 2 4 4" xfId="31822"/>
    <cellStyle name="Normal 4 9 3 2 4 4 2" xfId="31823"/>
    <cellStyle name="Normal 4 9 3 2 4 5" xfId="31824"/>
    <cellStyle name="Normal 4 9 3 2 4_Deal Price Analysis" xfId="31825"/>
    <cellStyle name="Normal 4 9 3 2 5" xfId="31826"/>
    <cellStyle name="Normal 4 9 3 2 5 2" xfId="31827"/>
    <cellStyle name="Normal 4 9 3 2 5 2 2" xfId="31828"/>
    <cellStyle name="Normal 4 9 3 2 5 3" xfId="31829"/>
    <cellStyle name="Normal 4 9 3 2 5_Deal Price Analysis" xfId="31830"/>
    <cellStyle name="Normal 4 9 3 2 6" xfId="31831"/>
    <cellStyle name="Normal 4 9 3 2 6 2" xfId="31832"/>
    <cellStyle name="Normal 4 9 3 2 6 2 2" xfId="31833"/>
    <cellStyle name="Normal 4 9 3 2 6 3" xfId="31834"/>
    <cellStyle name="Normal 4 9 3 2 6_Deal Price Analysis" xfId="31835"/>
    <cellStyle name="Normal 4 9 3 2 7" xfId="31836"/>
    <cellStyle name="Normal 4 9 3 2 7 2" xfId="31837"/>
    <cellStyle name="Normal 4 9 3 2 8" xfId="31838"/>
    <cellStyle name="Normal 4 9 3 2_Deal Price Analysis" xfId="31839"/>
    <cellStyle name="Normal 4 9 3 3" xfId="31840"/>
    <cellStyle name="Normal 4 9 3 3 2" xfId="31841"/>
    <cellStyle name="Normal 4 9 3 3 2 2" xfId="31842"/>
    <cellStyle name="Normal 4 9 3 3 2 2 2" xfId="31843"/>
    <cellStyle name="Normal 4 9 3 3 2 2 2 2" xfId="31844"/>
    <cellStyle name="Normal 4 9 3 3 2 2 3" xfId="31845"/>
    <cellStyle name="Normal 4 9 3 3 2 2_Deal Price Analysis" xfId="31846"/>
    <cellStyle name="Normal 4 9 3 3 2 3" xfId="31847"/>
    <cellStyle name="Normal 4 9 3 3 2 3 2" xfId="31848"/>
    <cellStyle name="Normal 4 9 3 3 2 3 2 2" xfId="31849"/>
    <cellStyle name="Normal 4 9 3 3 2 3 3" xfId="31850"/>
    <cellStyle name="Normal 4 9 3 3 2 3_Deal Price Analysis" xfId="31851"/>
    <cellStyle name="Normal 4 9 3 3 2 4" xfId="31852"/>
    <cellStyle name="Normal 4 9 3 3 2 4 2" xfId="31853"/>
    <cellStyle name="Normal 4 9 3 3 2 5" xfId="31854"/>
    <cellStyle name="Normal 4 9 3 3 2_Deal Price Analysis" xfId="31855"/>
    <cellStyle name="Normal 4 9 3 3 3" xfId="31856"/>
    <cellStyle name="Normal 4 9 3 3 3 2" xfId="31857"/>
    <cellStyle name="Normal 4 9 3 3 3 2 2" xfId="31858"/>
    <cellStyle name="Normal 4 9 3 3 3 3" xfId="31859"/>
    <cellStyle name="Normal 4 9 3 3 3_Deal Price Analysis" xfId="31860"/>
    <cellStyle name="Normal 4 9 3 3 4" xfId="31861"/>
    <cellStyle name="Normal 4 9 3 3 4 2" xfId="31862"/>
    <cellStyle name="Normal 4 9 3 3 4 2 2" xfId="31863"/>
    <cellStyle name="Normal 4 9 3 3 4 3" xfId="31864"/>
    <cellStyle name="Normal 4 9 3 3 4_Deal Price Analysis" xfId="31865"/>
    <cellStyle name="Normal 4 9 3 3 5" xfId="31866"/>
    <cellStyle name="Normal 4 9 3 3 5 2" xfId="31867"/>
    <cellStyle name="Normal 4 9 3 3 6" xfId="31868"/>
    <cellStyle name="Normal 4 9 3 3_Deal Price Analysis" xfId="31869"/>
    <cellStyle name="Normal 4 9 3 4" xfId="31870"/>
    <cellStyle name="Normal 4 9 3 4 2" xfId="31871"/>
    <cellStyle name="Normal 4 9 3 4 2 2" xfId="31872"/>
    <cellStyle name="Normal 4 9 3 4 2 2 2" xfId="31873"/>
    <cellStyle name="Normal 4 9 3 4 2 2 2 2" xfId="31874"/>
    <cellStyle name="Normal 4 9 3 4 2 2 3" xfId="31875"/>
    <cellStyle name="Normal 4 9 3 4 2 2_Deal Price Analysis" xfId="31876"/>
    <cellStyle name="Normal 4 9 3 4 2 3" xfId="31877"/>
    <cellStyle name="Normal 4 9 3 4 2 3 2" xfId="31878"/>
    <cellStyle name="Normal 4 9 3 4 2 3 2 2" xfId="31879"/>
    <cellStyle name="Normal 4 9 3 4 2 3 3" xfId="31880"/>
    <cellStyle name="Normal 4 9 3 4 2 3_Deal Price Analysis" xfId="31881"/>
    <cellStyle name="Normal 4 9 3 4 2 4" xfId="31882"/>
    <cellStyle name="Normal 4 9 3 4 2 4 2" xfId="31883"/>
    <cellStyle name="Normal 4 9 3 4 2 5" xfId="31884"/>
    <cellStyle name="Normal 4 9 3 4 2_Deal Price Analysis" xfId="31885"/>
    <cellStyle name="Normal 4 9 3 4 3" xfId="31886"/>
    <cellStyle name="Normal 4 9 3 4 3 2" xfId="31887"/>
    <cellStyle name="Normal 4 9 3 4 3 2 2" xfId="31888"/>
    <cellStyle name="Normal 4 9 3 4 3 3" xfId="31889"/>
    <cellStyle name="Normal 4 9 3 4 3_Deal Price Analysis" xfId="31890"/>
    <cellStyle name="Normal 4 9 3 4 4" xfId="31891"/>
    <cellStyle name="Normal 4 9 3 4 4 2" xfId="31892"/>
    <cellStyle name="Normal 4 9 3 4 4 2 2" xfId="31893"/>
    <cellStyle name="Normal 4 9 3 4 4 3" xfId="31894"/>
    <cellStyle name="Normal 4 9 3 4 4_Deal Price Analysis" xfId="31895"/>
    <cellStyle name="Normal 4 9 3 4 5" xfId="31896"/>
    <cellStyle name="Normal 4 9 3 4 5 2" xfId="31897"/>
    <cellStyle name="Normal 4 9 3 4 6" xfId="31898"/>
    <cellStyle name="Normal 4 9 3 4_Deal Price Analysis" xfId="31899"/>
    <cellStyle name="Normal 4 9 3 5" xfId="31900"/>
    <cellStyle name="Normal 4 9 3 5 2" xfId="31901"/>
    <cellStyle name="Normal 4 9 3 5 2 2" xfId="31902"/>
    <cellStyle name="Normal 4 9 3 5 2 2 2" xfId="31903"/>
    <cellStyle name="Normal 4 9 3 5 2 3" xfId="31904"/>
    <cellStyle name="Normal 4 9 3 5 2_Deal Price Analysis" xfId="31905"/>
    <cellStyle name="Normal 4 9 3 5 3" xfId="31906"/>
    <cellStyle name="Normal 4 9 3 5 3 2" xfId="31907"/>
    <cellStyle name="Normal 4 9 3 5 3 2 2" xfId="31908"/>
    <cellStyle name="Normal 4 9 3 5 3 3" xfId="31909"/>
    <cellStyle name="Normal 4 9 3 5 3_Deal Price Analysis" xfId="31910"/>
    <cellStyle name="Normal 4 9 3 5 4" xfId="31911"/>
    <cellStyle name="Normal 4 9 3 5 4 2" xfId="31912"/>
    <cellStyle name="Normal 4 9 3 5 5" xfId="31913"/>
    <cellStyle name="Normal 4 9 3 5_Deal Price Analysis" xfId="31914"/>
    <cellStyle name="Normal 4 9 3 6" xfId="31915"/>
    <cellStyle name="Normal 4 9 3 6 2" xfId="31916"/>
    <cellStyle name="Normal 4 9 3 6 2 2" xfId="31917"/>
    <cellStyle name="Normal 4 9 3 6 3" xfId="31918"/>
    <cellStyle name="Normal 4 9 3 6_Deal Price Analysis" xfId="31919"/>
    <cellStyle name="Normal 4 9 3 7" xfId="31920"/>
    <cellStyle name="Normal 4 9 3 7 2" xfId="31921"/>
    <cellStyle name="Normal 4 9 3 7 2 2" xfId="31922"/>
    <cellStyle name="Normal 4 9 3 7 3" xfId="31923"/>
    <cellStyle name="Normal 4 9 3 7_Deal Price Analysis" xfId="31924"/>
    <cellStyle name="Normal 4 9 3 8" xfId="31925"/>
    <cellStyle name="Normal 4 9 3 8 2" xfId="31926"/>
    <cellStyle name="Normal 4 9 3 9" xfId="31927"/>
    <cellStyle name="Normal 4 9 3_Deal Price Analysis" xfId="31928"/>
    <cellStyle name="Normal 4 9 4" xfId="31929"/>
    <cellStyle name="Normal 4 9 4 2" xfId="31930"/>
    <cellStyle name="Normal 4 9 4 2 2" xfId="31931"/>
    <cellStyle name="Normal 4 9 4 2 2 2" xfId="31932"/>
    <cellStyle name="Normal 4 9 4 2 2 2 2" xfId="31933"/>
    <cellStyle name="Normal 4 9 4 2 2 2 2 2" xfId="31934"/>
    <cellStyle name="Normal 4 9 4 2 2 2 2 2 2" xfId="31935"/>
    <cellStyle name="Normal 4 9 4 2 2 2 2 3" xfId="31936"/>
    <cellStyle name="Normal 4 9 4 2 2 2 2_Deal Price Analysis" xfId="31937"/>
    <cellStyle name="Normal 4 9 4 2 2 2 3" xfId="31938"/>
    <cellStyle name="Normal 4 9 4 2 2 2 3 2" xfId="31939"/>
    <cellStyle name="Normal 4 9 4 2 2 2 3 2 2" xfId="31940"/>
    <cellStyle name="Normal 4 9 4 2 2 2 3 3" xfId="31941"/>
    <cellStyle name="Normal 4 9 4 2 2 2 3_Deal Price Analysis" xfId="31942"/>
    <cellStyle name="Normal 4 9 4 2 2 2 4" xfId="31943"/>
    <cellStyle name="Normal 4 9 4 2 2 2 4 2" xfId="31944"/>
    <cellStyle name="Normal 4 9 4 2 2 2 5" xfId="31945"/>
    <cellStyle name="Normal 4 9 4 2 2 2_Deal Price Analysis" xfId="31946"/>
    <cellStyle name="Normal 4 9 4 2 2 3" xfId="31947"/>
    <cellStyle name="Normal 4 9 4 2 2 3 2" xfId="31948"/>
    <cellStyle name="Normal 4 9 4 2 2 3 2 2" xfId="31949"/>
    <cellStyle name="Normal 4 9 4 2 2 3 3" xfId="31950"/>
    <cellStyle name="Normal 4 9 4 2 2 3_Deal Price Analysis" xfId="31951"/>
    <cellStyle name="Normal 4 9 4 2 2 4" xfId="31952"/>
    <cellStyle name="Normal 4 9 4 2 2 4 2" xfId="31953"/>
    <cellStyle name="Normal 4 9 4 2 2 4 2 2" xfId="31954"/>
    <cellStyle name="Normal 4 9 4 2 2 4 3" xfId="31955"/>
    <cellStyle name="Normal 4 9 4 2 2 4_Deal Price Analysis" xfId="31956"/>
    <cellStyle name="Normal 4 9 4 2 2 5" xfId="31957"/>
    <cellStyle name="Normal 4 9 4 2 2 5 2" xfId="31958"/>
    <cellStyle name="Normal 4 9 4 2 2 6" xfId="31959"/>
    <cellStyle name="Normal 4 9 4 2 2_Deal Price Analysis" xfId="31960"/>
    <cellStyle name="Normal 4 9 4 2 3" xfId="31961"/>
    <cellStyle name="Normal 4 9 4 2 3 2" xfId="31962"/>
    <cellStyle name="Normal 4 9 4 2 3 2 2" xfId="31963"/>
    <cellStyle name="Normal 4 9 4 2 3 2 2 2" xfId="31964"/>
    <cellStyle name="Normal 4 9 4 2 3 2 2 2 2" xfId="31965"/>
    <cellStyle name="Normal 4 9 4 2 3 2 2 3" xfId="31966"/>
    <cellStyle name="Normal 4 9 4 2 3 2 2_Deal Price Analysis" xfId="31967"/>
    <cellStyle name="Normal 4 9 4 2 3 2 3" xfId="31968"/>
    <cellStyle name="Normal 4 9 4 2 3 2 3 2" xfId="31969"/>
    <cellStyle name="Normal 4 9 4 2 3 2 3 2 2" xfId="31970"/>
    <cellStyle name="Normal 4 9 4 2 3 2 3 3" xfId="31971"/>
    <cellStyle name="Normal 4 9 4 2 3 2 3_Deal Price Analysis" xfId="31972"/>
    <cellStyle name="Normal 4 9 4 2 3 2 4" xfId="31973"/>
    <cellStyle name="Normal 4 9 4 2 3 2 4 2" xfId="31974"/>
    <cellStyle name="Normal 4 9 4 2 3 2 5" xfId="31975"/>
    <cellStyle name="Normal 4 9 4 2 3 2_Deal Price Analysis" xfId="31976"/>
    <cellStyle name="Normal 4 9 4 2 3 3" xfId="31977"/>
    <cellStyle name="Normal 4 9 4 2 3 3 2" xfId="31978"/>
    <cellStyle name="Normal 4 9 4 2 3 3 2 2" xfId="31979"/>
    <cellStyle name="Normal 4 9 4 2 3 3 3" xfId="31980"/>
    <cellStyle name="Normal 4 9 4 2 3 3_Deal Price Analysis" xfId="31981"/>
    <cellStyle name="Normal 4 9 4 2 3 4" xfId="31982"/>
    <cellStyle name="Normal 4 9 4 2 3 4 2" xfId="31983"/>
    <cellStyle name="Normal 4 9 4 2 3 4 2 2" xfId="31984"/>
    <cellStyle name="Normal 4 9 4 2 3 4 3" xfId="31985"/>
    <cellStyle name="Normal 4 9 4 2 3 4_Deal Price Analysis" xfId="31986"/>
    <cellStyle name="Normal 4 9 4 2 3 5" xfId="31987"/>
    <cellStyle name="Normal 4 9 4 2 3 5 2" xfId="31988"/>
    <cellStyle name="Normal 4 9 4 2 3 6" xfId="31989"/>
    <cellStyle name="Normal 4 9 4 2 3_Deal Price Analysis" xfId="31990"/>
    <cellStyle name="Normal 4 9 4 2 4" xfId="31991"/>
    <cellStyle name="Normal 4 9 4 2 4 2" xfId="31992"/>
    <cellStyle name="Normal 4 9 4 2 4 2 2" xfId="31993"/>
    <cellStyle name="Normal 4 9 4 2 4 2 2 2" xfId="31994"/>
    <cellStyle name="Normal 4 9 4 2 4 2 3" xfId="31995"/>
    <cellStyle name="Normal 4 9 4 2 4 2_Deal Price Analysis" xfId="31996"/>
    <cellStyle name="Normal 4 9 4 2 4 3" xfId="31997"/>
    <cellStyle name="Normal 4 9 4 2 4 3 2" xfId="31998"/>
    <cellStyle name="Normal 4 9 4 2 4 3 2 2" xfId="31999"/>
    <cellStyle name="Normal 4 9 4 2 4 3 3" xfId="32000"/>
    <cellStyle name="Normal 4 9 4 2 4 3_Deal Price Analysis" xfId="32001"/>
    <cellStyle name="Normal 4 9 4 2 4 4" xfId="32002"/>
    <cellStyle name="Normal 4 9 4 2 4 4 2" xfId="32003"/>
    <cellStyle name="Normal 4 9 4 2 4 5" xfId="32004"/>
    <cellStyle name="Normal 4 9 4 2 4_Deal Price Analysis" xfId="32005"/>
    <cellStyle name="Normal 4 9 4 2 5" xfId="32006"/>
    <cellStyle name="Normal 4 9 4 2 5 2" xfId="32007"/>
    <cellStyle name="Normal 4 9 4 2 5 2 2" xfId="32008"/>
    <cellStyle name="Normal 4 9 4 2 5 3" xfId="32009"/>
    <cellStyle name="Normal 4 9 4 2 5_Deal Price Analysis" xfId="32010"/>
    <cellStyle name="Normal 4 9 4 2 6" xfId="32011"/>
    <cellStyle name="Normal 4 9 4 2 6 2" xfId="32012"/>
    <cellStyle name="Normal 4 9 4 2 6 2 2" xfId="32013"/>
    <cellStyle name="Normal 4 9 4 2 6 3" xfId="32014"/>
    <cellStyle name="Normal 4 9 4 2 6_Deal Price Analysis" xfId="32015"/>
    <cellStyle name="Normal 4 9 4 2 7" xfId="32016"/>
    <cellStyle name="Normal 4 9 4 2 7 2" xfId="32017"/>
    <cellStyle name="Normal 4 9 4 2 8" xfId="32018"/>
    <cellStyle name="Normal 4 9 4 2_Deal Price Analysis" xfId="32019"/>
    <cellStyle name="Normal 4 9 4 3" xfId="32020"/>
    <cellStyle name="Normal 4 9 4 3 2" xfId="32021"/>
    <cellStyle name="Normal 4 9 4 3 2 2" xfId="32022"/>
    <cellStyle name="Normal 4 9 4 3 2 2 2" xfId="32023"/>
    <cellStyle name="Normal 4 9 4 3 2 2 2 2" xfId="32024"/>
    <cellStyle name="Normal 4 9 4 3 2 2 3" xfId="32025"/>
    <cellStyle name="Normal 4 9 4 3 2 2_Deal Price Analysis" xfId="32026"/>
    <cellStyle name="Normal 4 9 4 3 2 3" xfId="32027"/>
    <cellStyle name="Normal 4 9 4 3 2 3 2" xfId="32028"/>
    <cellStyle name="Normal 4 9 4 3 2 3 2 2" xfId="32029"/>
    <cellStyle name="Normal 4 9 4 3 2 3 3" xfId="32030"/>
    <cellStyle name="Normal 4 9 4 3 2 3_Deal Price Analysis" xfId="32031"/>
    <cellStyle name="Normal 4 9 4 3 2 4" xfId="32032"/>
    <cellStyle name="Normal 4 9 4 3 2 4 2" xfId="32033"/>
    <cellStyle name="Normal 4 9 4 3 2 5" xfId="32034"/>
    <cellStyle name="Normal 4 9 4 3 2_Deal Price Analysis" xfId="32035"/>
    <cellStyle name="Normal 4 9 4 3 3" xfId="32036"/>
    <cellStyle name="Normal 4 9 4 3 3 2" xfId="32037"/>
    <cellStyle name="Normal 4 9 4 3 3 2 2" xfId="32038"/>
    <cellStyle name="Normal 4 9 4 3 3 3" xfId="32039"/>
    <cellStyle name="Normal 4 9 4 3 3_Deal Price Analysis" xfId="32040"/>
    <cellStyle name="Normal 4 9 4 3 4" xfId="32041"/>
    <cellStyle name="Normal 4 9 4 3 4 2" xfId="32042"/>
    <cellStyle name="Normal 4 9 4 3 4 2 2" xfId="32043"/>
    <cellStyle name="Normal 4 9 4 3 4 3" xfId="32044"/>
    <cellStyle name="Normal 4 9 4 3 4_Deal Price Analysis" xfId="32045"/>
    <cellStyle name="Normal 4 9 4 3 5" xfId="32046"/>
    <cellStyle name="Normal 4 9 4 3 5 2" xfId="32047"/>
    <cellStyle name="Normal 4 9 4 3 6" xfId="32048"/>
    <cellStyle name="Normal 4 9 4 3_Deal Price Analysis" xfId="32049"/>
    <cellStyle name="Normal 4 9 4 4" xfId="32050"/>
    <cellStyle name="Normal 4 9 4 4 2" xfId="32051"/>
    <cellStyle name="Normal 4 9 4 4 2 2" xfId="32052"/>
    <cellStyle name="Normal 4 9 4 4 2 2 2" xfId="32053"/>
    <cellStyle name="Normal 4 9 4 4 2 2 2 2" xfId="32054"/>
    <cellStyle name="Normal 4 9 4 4 2 2 3" xfId="32055"/>
    <cellStyle name="Normal 4 9 4 4 2 2_Deal Price Analysis" xfId="32056"/>
    <cellStyle name="Normal 4 9 4 4 2 3" xfId="32057"/>
    <cellStyle name="Normal 4 9 4 4 2 3 2" xfId="32058"/>
    <cellStyle name="Normal 4 9 4 4 2 3 2 2" xfId="32059"/>
    <cellStyle name="Normal 4 9 4 4 2 3 3" xfId="32060"/>
    <cellStyle name="Normal 4 9 4 4 2 3_Deal Price Analysis" xfId="32061"/>
    <cellStyle name="Normal 4 9 4 4 2 4" xfId="32062"/>
    <cellStyle name="Normal 4 9 4 4 2 4 2" xfId="32063"/>
    <cellStyle name="Normal 4 9 4 4 2 5" xfId="32064"/>
    <cellStyle name="Normal 4 9 4 4 2_Deal Price Analysis" xfId="32065"/>
    <cellStyle name="Normal 4 9 4 4 3" xfId="32066"/>
    <cellStyle name="Normal 4 9 4 4 3 2" xfId="32067"/>
    <cellStyle name="Normal 4 9 4 4 3 2 2" xfId="32068"/>
    <cellStyle name="Normal 4 9 4 4 3 3" xfId="32069"/>
    <cellStyle name="Normal 4 9 4 4 3_Deal Price Analysis" xfId="32070"/>
    <cellStyle name="Normal 4 9 4 4 4" xfId="32071"/>
    <cellStyle name="Normal 4 9 4 4 4 2" xfId="32072"/>
    <cellStyle name="Normal 4 9 4 4 4 2 2" xfId="32073"/>
    <cellStyle name="Normal 4 9 4 4 4 3" xfId="32074"/>
    <cellStyle name="Normal 4 9 4 4 4_Deal Price Analysis" xfId="32075"/>
    <cellStyle name="Normal 4 9 4 4 5" xfId="32076"/>
    <cellStyle name="Normal 4 9 4 4 5 2" xfId="32077"/>
    <cellStyle name="Normal 4 9 4 4 6" xfId="32078"/>
    <cellStyle name="Normal 4 9 4 4_Deal Price Analysis" xfId="32079"/>
    <cellStyle name="Normal 4 9 4 5" xfId="32080"/>
    <cellStyle name="Normal 4 9 4 5 2" xfId="32081"/>
    <cellStyle name="Normal 4 9 4 5 2 2" xfId="32082"/>
    <cellStyle name="Normal 4 9 4 5 2 2 2" xfId="32083"/>
    <cellStyle name="Normal 4 9 4 5 2 3" xfId="32084"/>
    <cellStyle name="Normal 4 9 4 5 2_Deal Price Analysis" xfId="32085"/>
    <cellStyle name="Normal 4 9 4 5 3" xfId="32086"/>
    <cellStyle name="Normal 4 9 4 5 3 2" xfId="32087"/>
    <cellStyle name="Normal 4 9 4 5 3 2 2" xfId="32088"/>
    <cellStyle name="Normal 4 9 4 5 3 3" xfId="32089"/>
    <cellStyle name="Normal 4 9 4 5 3_Deal Price Analysis" xfId="32090"/>
    <cellStyle name="Normal 4 9 4 5 4" xfId="32091"/>
    <cellStyle name="Normal 4 9 4 5 4 2" xfId="32092"/>
    <cellStyle name="Normal 4 9 4 5 5" xfId="32093"/>
    <cellStyle name="Normal 4 9 4 5_Deal Price Analysis" xfId="32094"/>
    <cellStyle name="Normal 4 9 4 6" xfId="32095"/>
    <cellStyle name="Normal 4 9 4 6 2" xfId="32096"/>
    <cellStyle name="Normal 4 9 4 6 2 2" xfId="32097"/>
    <cellStyle name="Normal 4 9 4 6 3" xfId="32098"/>
    <cellStyle name="Normal 4 9 4 6_Deal Price Analysis" xfId="32099"/>
    <cellStyle name="Normal 4 9 4 7" xfId="32100"/>
    <cellStyle name="Normal 4 9 4 7 2" xfId="32101"/>
    <cellStyle name="Normal 4 9 4 7 2 2" xfId="32102"/>
    <cellStyle name="Normal 4 9 4 7 3" xfId="32103"/>
    <cellStyle name="Normal 4 9 4 7_Deal Price Analysis" xfId="32104"/>
    <cellStyle name="Normal 4 9 4 8" xfId="32105"/>
    <cellStyle name="Normal 4 9 4 8 2" xfId="32106"/>
    <cellStyle name="Normal 4 9 4 9" xfId="32107"/>
    <cellStyle name="Normal 4 9 4_Deal Price Analysis" xfId="32108"/>
    <cellStyle name="Normal 4 9 5" xfId="32109"/>
    <cellStyle name="Normal 4 9 5 2" xfId="32110"/>
    <cellStyle name="Normal 4 9 5 2 2" xfId="32111"/>
    <cellStyle name="Normal 4 9 5 2 2 2" xfId="32112"/>
    <cellStyle name="Normal 4 9 5 2 2 2 2" xfId="32113"/>
    <cellStyle name="Normal 4 9 5 2 2 2 2 2" xfId="32114"/>
    <cellStyle name="Normal 4 9 5 2 2 2 2 2 2" xfId="32115"/>
    <cellStyle name="Normal 4 9 5 2 2 2 2 3" xfId="32116"/>
    <cellStyle name="Normal 4 9 5 2 2 2 2_Deal Price Analysis" xfId="32117"/>
    <cellStyle name="Normal 4 9 5 2 2 2 3" xfId="32118"/>
    <cellStyle name="Normal 4 9 5 2 2 2 3 2" xfId="32119"/>
    <cellStyle name="Normal 4 9 5 2 2 2 3 2 2" xfId="32120"/>
    <cellStyle name="Normal 4 9 5 2 2 2 3 3" xfId="32121"/>
    <cellStyle name="Normal 4 9 5 2 2 2 3_Deal Price Analysis" xfId="32122"/>
    <cellStyle name="Normal 4 9 5 2 2 2 4" xfId="32123"/>
    <cellStyle name="Normal 4 9 5 2 2 2 4 2" xfId="32124"/>
    <cellStyle name="Normal 4 9 5 2 2 2 5" xfId="32125"/>
    <cellStyle name="Normal 4 9 5 2 2 2_Deal Price Analysis" xfId="32126"/>
    <cellStyle name="Normal 4 9 5 2 2 3" xfId="32127"/>
    <cellStyle name="Normal 4 9 5 2 2 3 2" xfId="32128"/>
    <cellStyle name="Normal 4 9 5 2 2 3 2 2" xfId="32129"/>
    <cellStyle name="Normal 4 9 5 2 2 3 3" xfId="32130"/>
    <cellStyle name="Normal 4 9 5 2 2 3_Deal Price Analysis" xfId="32131"/>
    <cellStyle name="Normal 4 9 5 2 2 4" xfId="32132"/>
    <cellStyle name="Normal 4 9 5 2 2 4 2" xfId="32133"/>
    <cellStyle name="Normal 4 9 5 2 2 4 2 2" xfId="32134"/>
    <cellStyle name="Normal 4 9 5 2 2 4 3" xfId="32135"/>
    <cellStyle name="Normal 4 9 5 2 2 4_Deal Price Analysis" xfId="32136"/>
    <cellStyle name="Normal 4 9 5 2 2 5" xfId="32137"/>
    <cellStyle name="Normal 4 9 5 2 2 5 2" xfId="32138"/>
    <cellStyle name="Normal 4 9 5 2 2 6" xfId="32139"/>
    <cellStyle name="Normal 4 9 5 2 2_Deal Price Analysis" xfId="32140"/>
    <cellStyle name="Normal 4 9 5 2 3" xfId="32141"/>
    <cellStyle name="Normal 4 9 5 2 3 2" xfId="32142"/>
    <cellStyle name="Normal 4 9 5 2 3 2 2" xfId="32143"/>
    <cellStyle name="Normal 4 9 5 2 3 2 2 2" xfId="32144"/>
    <cellStyle name="Normal 4 9 5 2 3 2 2 2 2" xfId="32145"/>
    <cellStyle name="Normal 4 9 5 2 3 2 2 3" xfId="32146"/>
    <cellStyle name="Normal 4 9 5 2 3 2 2_Deal Price Analysis" xfId="32147"/>
    <cellStyle name="Normal 4 9 5 2 3 2 3" xfId="32148"/>
    <cellStyle name="Normal 4 9 5 2 3 2 3 2" xfId="32149"/>
    <cellStyle name="Normal 4 9 5 2 3 2 3 2 2" xfId="32150"/>
    <cellStyle name="Normal 4 9 5 2 3 2 3 3" xfId="32151"/>
    <cellStyle name="Normal 4 9 5 2 3 2 3_Deal Price Analysis" xfId="32152"/>
    <cellStyle name="Normal 4 9 5 2 3 2 4" xfId="32153"/>
    <cellStyle name="Normal 4 9 5 2 3 2 4 2" xfId="32154"/>
    <cellStyle name="Normal 4 9 5 2 3 2 5" xfId="32155"/>
    <cellStyle name="Normal 4 9 5 2 3 2_Deal Price Analysis" xfId="32156"/>
    <cellStyle name="Normal 4 9 5 2 3 3" xfId="32157"/>
    <cellStyle name="Normal 4 9 5 2 3 3 2" xfId="32158"/>
    <cellStyle name="Normal 4 9 5 2 3 3 2 2" xfId="32159"/>
    <cellStyle name="Normal 4 9 5 2 3 3 3" xfId="32160"/>
    <cellStyle name="Normal 4 9 5 2 3 3_Deal Price Analysis" xfId="32161"/>
    <cellStyle name="Normal 4 9 5 2 3 4" xfId="32162"/>
    <cellStyle name="Normal 4 9 5 2 3 4 2" xfId="32163"/>
    <cellStyle name="Normal 4 9 5 2 3 4 2 2" xfId="32164"/>
    <cellStyle name="Normal 4 9 5 2 3 4 3" xfId="32165"/>
    <cellStyle name="Normal 4 9 5 2 3 4_Deal Price Analysis" xfId="32166"/>
    <cellStyle name="Normal 4 9 5 2 3 5" xfId="32167"/>
    <cellStyle name="Normal 4 9 5 2 3 5 2" xfId="32168"/>
    <cellStyle name="Normal 4 9 5 2 3 6" xfId="32169"/>
    <cellStyle name="Normal 4 9 5 2 3_Deal Price Analysis" xfId="32170"/>
    <cellStyle name="Normal 4 9 5 2 4" xfId="32171"/>
    <cellStyle name="Normal 4 9 5 2 4 2" xfId="32172"/>
    <cellStyle name="Normal 4 9 5 2 4 2 2" xfId="32173"/>
    <cellStyle name="Normal 4 9 5 2 4 2 2 2" xfId="32174"/>
    <cellStyle name="Normal 4 9 5 2 4 2 3" xfId="32175"/>
    <cellStyle name="Normal 4 9 5 2 4 2_Deal Price Analysis" xfId="32176"/>
    <cellStyle name="Normal 4 9 5 2 4 3" xfId="32177"/>
    <cellStyle name="Normal 4 9 5 2 4 3 2" xfId="32178"/>
    <cellStyle name="Normal 4 9 5 2 4 3 2 2" xfId="32179"/>
    <cellStyle name="Normal 4 9 5 2 4 3 3" xfId="32180"/>
    <cellStyle name="Normal 4 9 5 2 4 3_Deal Price Analysis" xfId="32181"/>
    <cellStyle name="Normal 4 9 5 2 4 4" xfId="32182"/>
    <cellStyle name="Normal 4 9 5 2 4 4 2" xfId="32183"/>
    <cellStyle name="Normal 4 9 5 2 4 5" xfId="32184"/>
    <cellStyle name="Normal 4 9 5 2 4_Deal Price Analysis" xfId="32185"/>
    <cellStyle name="Normal 4 9 5 2 5" xfId="32186"/>
    <cellStyle name="Normal 4 9 5 2 5 2" xfId="32187"/>
    <cellStyle name="Normal 4 9 5 2 5 2 2" xfId="32188"/>
    <cellStyle name="Normal 4 9 5 2 5 3" xfId="32189"/>
    <cellStyle name="Normal 4 9 5 2 5_Deal Price Analysis" xfId="32190"/>
    <cellStyle name="Normal 4 9 5 2 6" xfId="32191"/>
    <cellStyle name="Normal 4 9 5 2 6 2" xfId="32192"/>
    <cellStyle name="Normal 4 9 5 2 6 2 2" xfId="32193"/>
    <cellStyle name="Normal 4 9 5 2 6 3" xfId="32194"/>
    <cellStyle name="Normal 4 9 5 2 6_Deal Price Analysis" xfId="32195"/>
    <cellStyle name="Normal 4 9 5 2 7" xfId="32196"/>
    <cellStyle name="Normal 4 9 5 2 7 2" xfId="32197"/>
    <cellStyle name="Normal 4 9 5 2 8" xfId="32198"/>
    <cellStyle name="Normal 4 9 5 2_Deal Price Analysis" xfId="32199"/>
    <cellStyle name="Normal 4 9 5 3" xfId="32200"/>
    <cellStyle name="Normal 4 9 5 3 2" xfId="32201"/>
    <cellStyle name="Normal 4 9 5 3 2 2" xfId="32202"/>
    <cellStyle name="Normal 4 9 5 3 2 2 2" xfId="32203"/>
    <cellStyle name="Normal 4 9 5 3 2 2 2 2" xfId="32204"/>
    <cellStyle name="Normal 4 9 5 3 2 2 3" xfId="32205"/>
    <cellStyle name="Normal 4 9 5 3 2 2_Deal Price Analysis" xfId="32206"/>
    <cellStyle name="Normal 4 9 5 3 2 3" xfId="32207"/>
    <cellStyle name="Normal 4 9 5 3 2 3 2" xfId="32208"/>
    <cellStyle name="Normal 4 9 5 3 2 3 2 2" xfId="32209"/>
    <cellStyle name="Normal 4 9 5 3 2 3 3" xfId="32210"/>
    <cellStyle name="Normal 4 9 5 3 2 3_Deal Price Analysis" xfId="32211"/>
    <cellStyle name="Normal 4 9 5 3 2 4" xfId="32212"/>
    <cellStyle name="Normal 4 9 5 3 2 4 2" xfId="32213"/>
    <cellStyle name="Normal 4 9 5 3 2 5" xfId="32214"/>
    <cellStyle name="Normal 4 9 5 3 2_Deal Price Analysis" xfId="32215"/>
    <cellStyle name="Normal 4 9 5 3 3" xfId="32216"/>
    <cellStyle name="Normal 4 9 5 3 3 2" xfId="32217"/>
    <cellStyle name="Normal 4 9 5 3 3 2 2" xfId="32218"/>
    <cellStyle name="Normal 4 9 5 3 3 3" xfId="32219"/>
    <cellStyle name="Normal 4 9 5 3 3_Deal Price Analysis" xfId="32220"/>
    <cellStyle name="Normal 4 9 5 3 4" xfId="32221"/>
    <cellStyle name="Normal 4 9 5 3 4 2" xfId="32222"/>
    <cellStyle name="Normal 4 9 5 3 4 2 2" xfId="32223"/>
    <cellStyle name="Normal 4 9 5 3 4 3" xfId="32224"/>
    <cellStyle name="Normal 4 9 5 3 4_Deal Price Analysis" xfId="32225"/>
    <cellStyle name="Normal 4 9 5 3 5" xfId="32226"/>
    <cellStyle name="Normal 4 9 5 3 5 2" xfId="32227"/>
    <cellStyle name="Normal 4 9 5 3 6" xfId="32228"/>
    <cellStyle name="Normal 4 9 5 3_Deal Price Analysis" xfId="32229"/>
    <cellStyle name="Normal 4 9 5 4" xfId="32230"/>
    <cellStyle name="Normal 4 9 5 4 2" xfId="32231"/>
    <cellStyle name="Normal 4 9 5 4 2 2" xfId="32232"/>
    <cellStyle name="Normal 4 9 5 4 2 2 2" xfId="32233"/>
    <cellStyle name="Normal 4 9 5 4 2 2 2 2" xfId="32234"/>
    <cellStyle name="Normal 4 9 5 4 2 2 3" xfId="32235"/>
    <cellStyle name="Normal 4 9 5 4 2 2_Deal Price Analysis" xfId="32236"/>
    <cellStyle name="Normal 4 9 5 4 2 3" xfId="32237"/>
    <cellStyle name="Normal 4 9 5 4 2 3 2" xfId="32238"/>
    <cellStyle name="Normal 4 9 5 4 2 3 2 2" xfId="32239"/>
    <cellStyle name="Normal 4 9 5 4 2 3 3" xfId="32240"/>
    <cellStyle name="Normal 4 9 5 4 2 3_Deal Price Analysis" xfId="32241"/>
    <cellStyle name="Normal 4 9 5 4 2 4" xfId="32242"/>
    <cellStyle name="Normal 4 9 5 4 2 4 2" xfId="32243"/>
    <cellStyle name="Normal 4 9 5 4 2 5" xfId="32244"/>
    <cellStyle name="Normal 4 9 5 4 2_Deal Price Analysis" xfId="32245"/>
    <cellStyle name="Normal 4 9 5 4 3" xfId="32246"/>
    <cellStyle name="Normal 4 9 5 4 3 2" xfId="32247"/>
    <cellStyle name="Normal 4 9 5 4 3 2 2" xfId="32248"/>
    <cellStyle name="Normal 4 9 5 4 3 3" xfId="32249"/>
    <cellStyle name="Normal 4 9 5 4 3_Deal Price Analysis" xfId="32250"/>
    <cellStyle name="Normal 4 9 5 4 4" xfId="32251"/>
    <cellStyle name="Normal 4 9 5 4 4 2" xfId="32252"/>
    <cellStyle name="Normal 4 9 5 4 4 2 2" xfId="32253"/>
    <cellStyle name="Normal 4 9 5 4 4 3" xfId="32254"/>
    <cellStyle name="Normal 4 9 5 4 4_Deal Price Analysis" xfId="32255"/>
    <cellStyle name="Normal 4 9 5 4 5" xfId="32256"/>
    <cellStyle name="Normal 4 9 5 4 5 2" xfId="32257"/>
    <cellStyle name="Normal 4 9 5 4 6" xfId="32258"/>
    <cellStyle name="Normal 4 9 5 4_Deal Price Analysis" xfId="32259"/>
    <cellStyle name="Normal 4 9 5 5" xfId="32260"/>
    <cellStyle name="Normal 4 9 5 5 2" xfId="32261"/>
    <cellStyle name="Normal 4 9 5 5 2 2" xfId="32262"/>
    <cellStyle name="Normal 4 9 5 5 2 2 2" xfId="32263"/>
    <cellStyle name="Normal 4 9 5 5 2 3" xfId="32264"/>
    <cellStyle name="Normal 4 9 5 5 2_Deal Price Analysis" xfId="32265"/>
    <cellStyle name="Normal 4 9 5 5 3" xfId="32266"/>
    <cellStyle name="Normal 4 9 5 5 3 2" xfId="32267"/>
    <cellStyle name="Normal 4 9 5 5 3 2 2" xfId="32268"/>
    <cellStyle name="Normal 4 9 5 5 3 3" xfId="32269"/>
    <cellStyle name="Normal 4 9 5 5 3_Deal Price Analysis" xfId="32270"/>
    <cellStyle name="Normal 4 9 5 5 4" xfId="32271"/>
    <cellStyle name="Normal 4 9 5 5 4 2" xfId="32272"/>
    <cellStyle name="Normal 4 9 5 5 5" xfId="32273"/>
    <cellStyle name="Normal 4 9 5 5_Deal Price Analysis" xfId="32274"/>
    <cellStyle name="Normal 4 9 5 6" xfId="32275"/>
    <cellStyle name="Normal 4 9 5 6 2" xfId="32276"/>
    <cellStyle name="Normal 4 9 5 6 2 2" xfId="32277"/>
    <cellStyle name="Normal 4 9 5 6 3" xfId="32278"/>
    <cellStyle name="Normal 4 9 5 6_Deal Price Analysis" xfId="32279"/>
    <cellStyle name="Normal 4 9 5 7" xfId="32280"/>
    <cellStyle name="Normal 4 9 5 7 2" xfId="32281"/>
    <cellStyle name="Normal 4 9 5 7 2 2" xfId="32282"/>
    <cellStyle name="Normal 4 9 5 7 3" xfId="32283"/>
    <cellStyle name="Normal 4 9 5 7_Deal Price Analysis" xfId="32284"/>
    <cellStyle name="Normal 4 9 5 8" xfId="32285"/>
    <cellStyle name="Normal 4 9 5 8 2" xfId="32286"/>
    <cellStyle name="Normal 4 9 5 9" xfId="32287"/>
    <cellStyle name="Normal 4 9 5_Deal Price Analysis" xfId="32288"/>
    <cellStyle name="Normal 4 9 6" xfId="32289"/>
    <cellStyle name="Normal 4 9 6 2" xfId="32290"/>
    <cellStyle name="Normal 4 9 6 2 2" xfId="32291"/>
    <cellStyle name="Normal 4 9 6 2 2 2" xfId="32292"/>
    <cellStyle name="Normal 4 9 6 2 2 2 2" xfId="32293"/>
    <cellStyle name="Normal 4 9 6 2 2 2 2 2" xfId="32294"/>
    <cellStyle name="Normal 4 9 6 2 2 2 2 2 2" xfId="32295"/>
    <cellStyle name="Normal 4 9 6 2 2 2 2 3" xfId="32296"/>
    <cellStyle name="Normal 4 9 6 2 2 2 2_Deal Price Analysis" xfId="32297"/>
    <cellStyle name="Normal 4 9 6 2 2 2 3" xfId="32298"/>
    <cellStyle name="Normal 4 9 6 2 2 2 3 2" xfId="32299"/>
    <cellStyle name="Normal 4 9 6 2 2 2 3 2 2" xfId="32300"/>
    <cellStyle name="Normal 4 9 6 2 2 2 3 3" xfId="32301"/>
    <cellStyle name="Normal 4 9 6 2 2 2 3_Deal Price Analysis" xfId="32302"/>
    <cellStyle name="Normal 4 9 6 2 2 2 4" xfId="32303"/>
    <cellStyle name="Normal 4 9 6 2 2 2 4 2" xfId="32304"/>
    <cellStyle name="Normal 4 9 6 2 2 2 5" xfId="32305"/>
    <cellStyle name="Normal 4 9 6 2 2 2_Deal Price Analysis" xfId="32306"/>
    <cellStyle name="Normal 4 9 6 2 2 3" xfId="32307"/>
    <cellStyle name="Normal 4 9 6 2 2 3 2" xfId="32308"/>
    <cellStyle name="Normal 4 9 6 2 2 3 2 2" xfId="32309"/>
    <cellStyle name="Normal 4 9 6 2 2 3 3" xfId="32310"/>
    <cellStyle name="Normal 4 9 6 2 2 3_Deal Price Analysis" xfId="32311"/>
    <cellStyle name="Normal 4 9 6 2 2 4" xfId="32312"/>
    <cellStyle name="Normal 4 9 6 2 2 4 2" xfId="32313"/>
    <cellStyle name="Normal 4 9 6 2 2 4 2 2" xfId="32314"/>
    <cellStyle name="Normal 4 9 6 2 2 4 3" xfId="32315"/>
    <cellStyle name="Normal 4 9 6 2 2 4_Deal Price Analysis" xfId="32316"/>
    <cellStyle name="Normal 4 9 6 2 2 5" xfId="32317"/>
    <cellStyle name="Normal 4 9 6 2 2 5 2" xfId="32318"/>
    <cellStyle name="Normal 4 9 6 2 2 6" xfId="32319"/>
    <cellStyle name="Normal 4 9 6 2 2_Deal Price Analysis" xfId="32320"/>
    <cellStyle name="Normal 4 9 6 2 3" xfId="32321"/>
    <cellStyle name="Normal 4 9 6 2 3 2" xfId="32322"/>
    <cellStyle name="Normal 4 9 6 2 3 2 2" xfId="32323"/>
    <cellStyle name="Normal 4 9 6 2 3 2 2 2" xfId="32324"/>
    <cellStyle name="Normal 4 9 6 2 3 2 2 2 2" xfId="32325"/>
    <cellStyle name="Normal 4 9 6 2 3 2 2 3" xfId="32326"/>
    <cellStyle name="Normal 4 9 6 2 3 2 2_Deal Price Analysis" xfId="32327"/>
    <cellStyle name="Normal 4 9 6 2 3 2 3" xfId="32328"/>
    <cellStyle name="Normal 4 9 6 2 3 2 3 2" xfId="32329"/>
    <cellStyle name="Normal 4 9 6 2 3 2 3 2 2" xfId="32330"/>
    <cellStyle name="Normal 4 9 6 2 3 2 3 3" xfId="32331"/>
    <cellStyle name="Normal 4 9 6 2 3 2 3_Deal Price Analysis" xfId="32332"/>
    <cellStyle name="Normal 4 9 6 2 3 2 4" xfId="32333"/>
    <cellStyle name="Normal 4 9 6 2 3 2 4 2" xfId="32334"/>
    <cellStyle name="Normal 4 9 6 2 3 2 5" xfId="32335"/>
    <cellStyle name="Normal 4 9 6 2 3 2_Deal Price Analysis" xfId="32336"/>
    <cellStyle name="Normal 4 9 6 2 3 3" xfId="32337"/>
    <cellStyle name="Normal 4 9 6 2 3 3 2" xfId="32338"/>
    <cellStyle name="Normal 4 9 6 2 3 3 2 2" xfId="32339"/>
    <cellStyle name="Normal 4 9 6 2 3 3 3" xfId="32340"/>
    <cellStyle name="Normal 4 9 6 2 3 3_Deal Price Analysis" xfId="32341"/>
    <cellStyle name="Normal 4 9 6 2 3 4" xfId="32342"/>
    <cellStyle name="Normal 4 9 6 2 3 4 2" xfId="32343"/>
    <cellStyle name="Normal 4 9 6 2 3 4 2 2" xfId="32344"/>
    <cellStyle name="Normal 4 9 6 2 3 4 3" xfId="32345"/>
    <cellStyle name="Normal 4 9 6 2 3 4_Deal Price Analysis" xfId="32346"/>
    <cellStyle name="Normal 4 9 6 2 3 5" xfId="32347"/>
    <cellStyle name="Normal 4 9 6 2 3 5 2" xfId="32348"/>
    <cellStyle name="Normal 4 9 6 2 3 6" xfId="32349"/>
    <cellStyle name="Normal 4 9 6 2 3_Deal Price Analysis" xfId="32350"/>
    <cellStyle name="Normal 4 9 6 2 4" xfId="32351"/>
    <cellStyle name="Normal 4 9 6 2 4 2" xfId="32352"/>
    <cellStyle name="Normal 4 9 6 2 4 2 2" xfId="32353"/>
    <cellStyle name="Normal 4 9 6 2 4 2 2 2" xfId="32354"/>
    <cellStyle name="Normal 4 9 6 2 4 2 3" xfId="32355"/>
    <cellStyle name="Normal 4 9 6 2 4 2_Deal Price Analysis" xfId="32356"/>
    <cellStyle name="Normal 4 9 6 2 4 3" xfId="32357"/>
    <cellStyle name="Normal 4 9 6 2 4 3 2" xfId="32358"/>
    <cellStyle name="Normal 4 9 6 2 4 3 2 2" xfId="32359"/>
    <cellStyle name="Normal 4 9 6 2 4 3 3" xfId="32360"/>
    <cellStyle name="Normal 4 9 6 2 4 3_Deal Price Analysis" xfId="32361"/>
    <cellStyle name="Normal 4 9 6 2 4 4" xfId="32362"/>
    <cellStyle name="Normal 4 9 6 2 4 4 2" xfId="32363"/>
    <cellStyle name="Normal 4 9 6 2 4 5" xfId="32364"/>
    <cellStyle name="Normal 4 9 6 2 4_Deal Price Analysis" xfId="32365"/>
    <cellStyle name="Normal 4 9 6 2 5" xfId="32366"/>
    <cellStyle name="Normal 4 9 6 2 5 2" xfId="32367"/>
    <cellStyle name="Normal 4 9 6 2 5 2 2" xfId="32368"/>
    <cellStyle name="Normal 4 9 6 2 5 3" xfId="32369"/>
    <cellStyle name="Normal 4 9 6 2 5_Deal Price Analysis" xfId="32370"/>
    <cellStyle name="Normal 4 9 6 2 6" xfId="32371"/>
    <cellStyle name="Normal 4 9 6 2 6 2" xfId="32372"/>
    <cellStyle name="Normal 4 9 6 2 6 2 2" xfId="32373"/>
    <cellStyle name="Normal 4 9 6 2 6 3" xfId="32374"/>
    <cellStyle name="Normal 4 9 6 2 6_Deal Price Analysis" xfId="32375"/>
    <cellStyle name="Normal 4 9 6 2 7" xfId="32376"/>
    <cellStyle name="Normal 4 9 6 2 7 2" xfId="32377"/>
    <cellStyle name="Normal 4 9 6 2 8" xfId="32378"/>
    <cellStyle name="Normal 4 9 6 2_Deal Price Analysis" xfId="32379"/>
    <cellStyle name="Normal 4 9 6 3" xfId="32380"/>
    <cellStyle name="Normal 4 9 6 3 2" xfId="32381"/>
    <cellStyle name="Normal 4 9 6 3 2 2" xfId="32382"/>
    <cellStyle name="Normal 4 9 6 3 2 2 2" xfId="32383"/>
    <cellStyle name="Normal 4 9 6 3 2 2 2 2" xfId="32384"/>
    <cellStyle name="Normal 4 9 6 3 2 2 3" xfId="32385"/>
    <cellStyle name="Normal 4 9 6 3 2 2_Deal Price Analysis" xfId="32386"/>
    <cellStyle name="Normal 4 9 6 3 2 3" xfId="32387"/>
    <cellStyle name="Normal 4 9 6 3 2 3 2" xfId="32388"/>
    <cellStyle name="Normal 4 9 6 3 2 3 2 2" xfId="32389"/>
    <cellStyle name="Normal 4 9 6 3 2 3 3" xfId="32390"/>
    <cellStyle name="Normal 4 9 6 3 2 3_Deal Price Analysis" xfId="32391"/>
    <cellStyle name="Normal 4 9 6 3 2 4" xfId="32392"/>
    <cellStyle name="Normal 4 9 6 3 2 4 2" xfId="32393"/>
    <cellStyle name="Normal 4 9 6 3 2 5" xfId="32394"/>
    <cellStyle name="Normal 4 9 6 3 2_Deal Price Analysis" xfId="32395"/>
    <cellStyle name="Normal 4 9 6 3 3" xfId="32396"/>
    <cellStyle name="Normal 4 9 6 3 3 2" xfId="32397"/>
    <cellStyle name="Normal 4 9 6 3 3 2 2" xfId="32398"/>
    <cellStyle name="Normal 4 9 6 3 3 3" xfId="32399"/>
    <cellStyle name="Normal 4 9 6 3 3_Deal Price Analysis" xfId="32400"/>
    <cellStyle name="Normal 4 9 6 3 4" xfId="32401"/>
    <cellStyle name="Normal 4 9 6 3 4 2" xfId="32402"/>
    <cellStyle name="Normal 4 9 6 3 4 2 2" xfId="32403"/>
    <cellStyle name="Normal 4 9 6 3 4 3" xfId="32404"/>
    <cellStyle name="Normal 4 9 6 3 4_Deal Price Analysis" xfId="32405"/>
    <cellStyle name="Normal 4 9 6 3 5" xfId="32406"/>
    <cellStyle name="Normal 4 9 6 3 5 2" xfId="32407"/>
    <cellStyle name="Normal 4 9 6 3 6" xfId="32408"/>
    <cellStyle name="Normal 4 9 6 3_Deal Price Analysis" xfId="32409"/>
    <cellStyle name="Normal 4 9 6 4" xfId="32410"/>
    <cellStyle name="Normal 4 9 6 4 2" xfId="32411"/>
    <cellStyle name="Normal 4 9 6 4 2 2" xfId="32412"/>
    <cellStyle name="Normal 4 9 6 4 2 2 2" xfId="32413"/>
    <cellStyle name="Normal 4 9 6 4 2 2 2 2" xfId="32414"/>
    <cellStyle name="Normal 4 9 6 4 2 2 3" xfId="32415"/>
    <cellStyle name="Normal 4 9 6 4 2 2_Deal Price Analysis" xfId="32416"/>
    <cellStyle name="Normal 4 9 6 4 2 3" xfId="32417"/>
    <cellStyle name="Normal 4 9 6 4 2 3 2" xfId="32418"/>
    <cellStyle name="Normal 4 9 6 4 2 3 2 2" xfId="32419"/>
    <cellStyle name="Normal 4 9 6 4 2 3 3" xfId="32420"/>
    <cellStyle name="Normal 4 9 6 4 2 3_Deal Price Analysis" xfId="32421"/>
    <cellStyle name="Normal 4 9 6 4 2 4" xfId="32422"/>
    <cellStyle name="Normal 4 9 6 4 2 4 2" xfId="32423"/>
    <cellStyle name="Normal 4 9 6 4 2 5" xfId="32424"/>
    <cellStyle name="Normal 4 9 6 4 2_Deal Price Analysis" xfId="32425"/>
    <cellStyle name="Normal 4 9 6 4 3" xfId="32426"/>
    <cellStyle name="Normal 4 9 6 4 3 2" xfId="32427"/>
    <cellStyle name="Normal 4 9 6 4 3 2 2" xfId="32428"/>
    <cellStyle name="Normal 4 9 6 4 3 3" xfId="32429"/>
    <cellStyle name="Normal 4 9 6 4 3_Deal Price Analysis" xfId="32430"/>
    <cellStyle name="Normal 4 9 6 4 4" xfId="32431"/>
    <cellStyle name="Normal 4 9 6 4 4 2" xfId="32432"/>
    <cellStyle name="Normal 4 9 6 4 4 2 2" xfId="32433"/>
    <cellStyle name="Normal 4 9 6 4 4 3" xfId="32434"/>
    <cellStyle name="Normal 4 9 6 4 4_Deal Price Analysis" xfId="32435"/>
    <cellStyle name="Normal 4 9 6 4 5" xfId="32436"/>
    <cellStyle name="Normal 4 9 6 4 5 2" xfId="32437"/>
    <cellStyle name="Normal 4 9 6 4 6" xfId="32438"/>
    <cellStyle name="Normal 4 9 6 4_Deal Price Analysis" xfId="32439"/>
    <cellStyle name="Normal 4 9 6 5" xfId="32440"/>
    <cellStyle name="Normal 4 9 6 5 2" xfId="32441"/>
    <cellStyle name="Normal 4 9 6 5 2 2" xfId="32442"/>
    <cellStyle name="Normal 4 9 6 5 2 2 2" xfId="32443"/>
    <cellStyle name="Normal 4 9 6 5 2 3" xfId="32444"/>
    <cellStyle name="Normal 4 9 6 5 2_Deal Price Analysis" xfId="32445"/>
    <cellStyle name="Normal 4 9 6 5 3" xfId="32446"/>
    <cellStyle name="Normal 4 9 6 5 3 2" xfId="32447"/>
    <cellStyle name="Normal 4 9 6 5 3 2 2" xfId="32448"/>
    <cellStyle name="Normal 4 9 6 5 3 3" xfId="32449"/>
    <cellStyle name="Normal 4 9 6 5 3_Deal Price Analysis" xfId="32450"/>
    <cellStyle name="Normal 4 9 6 5 4" xfId="32451"/>
    <cellStyle name="Normal 4 9 6 5 4 2" xfId="32452"/>
    <cellStyle name="Normal 4 9 6 5 5" xfId="32453"/>
    <cellStyle name="Normal 4 9 6 5_Deal Price Analysis" xfId="32454"/>
    <cellStyle name="Normal 4 9 6 6" xfId="32455"/>
    <cellStyle name="Normal 4 9 6 6 2" xfId="32456"/>
    <cellStyle name="Normal 4 9 6 6 2 2" xfId="32457"/>
    <cellStyle name="Normal 4 9 6 6 3" xfId="32458"/>
    <cellStyle name="Normal 4 9 6 6_Deal Price Analysis" xfId="32459"/>
    <cellStyle name="Normal 4 9 6 7" xfId="32460"/>
    <cellStyle name="Normal 4 9 6 7 2" xfId="32461"/>
    <cellStyle name="Normal 4 9 6 7 2 2" xfId="32462"/>
    <cellStyle name="Normal 4 9 6 7 3" xfId="32463"/>
    <cellStyle name="Normal 4 9 6 7_Deal Price Analysis" xfId="32464"/>
    <cellStyle name="Normal 4 9 6 8" xfId="32465"/>
    <cellStyle name="Normal 4 9 6 8 2" xfId="32466"/>
    <cellStyle name="Normal 4 9 6 9" xfId="32467"/>
    <cellStyle name="Normal 4 9 6_Deal Price Analysis" xfId="32468"/>
    <cellStyle name="Normal 4 9 7" xfId="32469"/>
    <cellStyle name="Normal 4 9 7 2" xfId="32470"/>
    <cellStyle name="Normal 4 9 7 2 2" xfId="32471"/>
    <cellStyle name="Normal 4 9 7 2 2 2" xfId="32472"/>
    <cellStyle name="Normal 4 9 7 2 2 2 2" xfId="32473"/>
    <cellStyle name="Normal 4 9 7 2 2 2 2 2" xfId="32474"/>
    <cellStyle name="Normal 4 9 7 2 2 2 3" xfId="32475"/>
    <cellStyle name="Normal 4 9 7 2 2 2_Deal Price Analysis" xfId="32476"/>
    <cellStyle name="Normal 4 9 7 2 2 3" xfId="32477"/>
    <cellStyle name="Normal 4 9 7 2 2 3 2" xfId="32478"/>
    <cellStyle name="Normal 4 9 7 2 2 3 2 2" xfId="32479"/>
    <cellStyle name="Normal 4 9 7 2 2 3 3" xfId="32480"/>
    <cellStyle name="Normal 4 9 7 2 2 3_Deal Price Analysis" xfId="32481"/>
    <cellStyle name="Normal 4 9 7 2 2 4" xfId="32482"/>
    <cellStyle name="Normal 4 9 7 2 2 4 2" xfId="32483"/>
    <cellStyle name="Normal 4 9 7 2 2 5" xfId="32484"/>
    <cellStyle name="Normal 4 9 7 2 2_Deal Price Analysis" xfId="32485"/>
    <cellStyle name="Normal 4 9 7 2 3" xfId="32486"/>
    <cellStyle name="Normal 4 9 7 2 3 2" xfId="32487"/>
    <cellStyle name="Normal 4 9 7 2 3 2 2" xfId="32488"/>
    <cellStyle name="Normal 4 9 7 2 3 3" xfId="32489"/>
    <cellStyle name="Normal 4 9 7 2 3_Deal Price Analysis" xfId="32490"/>
    <cellStyle name="Normal 4 9 7 2 4" xfId="32491"/>
    <cellStyle name="Normal 4 9 7 2 4 2" xfId="32492"/>
    <cellStyle name="Normal 4 9 7 2 4 2 2" xfId="32493"/>
    <cellStyle name="Normal 4 9 7 2 4 3" xfId="32494"/>
    <cellStyle name="Normal 4 9 7 2 4_Deal Price Analysis" xfId="32495"/>
    <cellStyle name="Normal 4 9 7 2 5" xfId="32496"/>
    <cellStyle name="Normal 4 9 7 2 5 2" xfId="32497"/>
    <cellStyle name="Normal 4 9 7 2 6" xfId="32498"/>
    <cellStyle name="Normal 4 9 7 2_Deal Price Analysis" xfId="32499"/>
    <cellStyle name="Normal 4 9 7 3" xfId="32500"/>
    <cellStyle name="Normal 4 9 7 3 2" xfId="32501"/>
    <cellStyle name="Normal 4 9 7 3 2 2" xfId="32502"/>
    <cellStyle name="Normal 4 9 7 3 2 2 2" xfId="32503"/>
    <cellStyle name="Normal 4 9 7 3 2 2 2 2" xfId="32504"/>
    <cellStyle name="Normal 4 9 7 3 2 2 3" xfId="32505"/>
    <cellStyle name="Normal 4 9 7 3 2 2_Deal Price Analysis" xfId="32506"/>
    <cellStyle name="Normal 4 9 7 3 2 3" xfId="32507"/>
    <cellStyle name="Normal 4 9 7 3 2 3 2" xfId="32508"/>
    <cellStyle name="Normal 4 9 7 3 2 3 2 2" xfId="32509"/>
    <cellStyle name="Normal 4 9 7 3 2 3 3" xfId="32510"/>
    <cellStyle name="Normal 4 9 7 3 2 3_Deal Price Analysis" xfId="32511"/>
    <cellStyle name="Normal 4 9 7 3 2 4" xfId="32512"/>
    <cellStyle name="Normal 4 9 7 3 2 4 2" xfId="32513"/>
    <cellStyle name="Normal 4 9 7 3 2 5" xfId="32514"/>
    <cellStyle name="Normal 4 9 7 3 2_Deal Price Analysis" xfId="32515"/>
    <cellStyle name="Normal 4 9 7 3 3" xfId="32516"/>
    <cellStyle name="Normal 4 9 7 3 3 2" xfId="32517"/>
    <cellStyle name="Normal 4 9 7 3 3 2 2" xfId="32518"/>
    <cellStyle name="Normal 4 9 7 3 3 3" xfId="32519"/>
    <cellStyle name="Normal 4 9 7 3 3_Deal Price Analysis" xfId="32520"/>
    <cellStyle name="Normal 4 9 7 3 4" xfId="32521"/>
    <cellStyle name="Normal 4 9 7 3 4 2" xfId="32522"/>
    <cellStyle name="Normal 4 9 7 3 4 2 2" xfId="32523"/>
    <cellStyle name="Normal 4 9 7 3 4 3" xfId="32524"/>
    <cellStyle name="Normal 4 9 7 3 4_Deal Price Analysis" xfId="32525"/>
    <cellStyle name="Normal 4 9 7 3 5" xfId="32526"/>
    <cellStyle name="Normal 4 9 7 3 5 2" xfId="32527"/>
    <cellStyle name="Normal 4 9 7 3 6" xfId="32528"/>
    <cellStyle name="Normal 4 9 7 3_Deal Price Analysis" xfId="32529"/>
    <cellStyle name="Normal 4 9 7 4" xfId="32530"/>
    <cellStyle name="Normal 4 9 7 4 2" xfId="32531"/>
    <cellStyle name="Normal 4 9 7 4 2 2" xfId="32532"/>
    <cellStyle name="Normal 4 9 7 4 2 2 2" xfId="32533"/>
    <cellStyle name="Normal 4 9 7 4 2 3" xfId="32534"/>
    <cellStyle name="Normal 4 9 7 4 2_Deal Price Analysis" xfId="32535"/>
    <cellStyle name="Normal 4 9 7 4 3" xfId="32536"/>
    <cellStyle name="Normal 4 9 7 4 3 2" xfId="32537"/>
    <cellStyle name="Normal 4 9 7 4 3 2 2" xfId="32538"/>
    <cellStyle name="Normal 4 9 7 4 3 3" xfId="32539"/>
    <cellStyle name="Normal 4 9 7 4 3_Deal Price Analysis" xfId="32540"/>
    <cellStyle name="Normal 4 9 7 4 4" xfId="32541"/>
    <cellStyle name="Normal 4 9 7 4 4 2" xfId="32542"/>
    <cellStyle name="Normal 4 9 7 4 5" xfId="32543"/>
    <cellStyle name="Normal 4 9 7 4_Deal Price Analysis" xfId="32544"/>
    <cellStyle name="Normal 4 9 7 5" xfId="32545"/>
    <cellStyle name="Normal 4 9 7 5 2" xfId="32546"/>
    <cellStyle name="Normal 4 9 7 5 2 2" xfId="32547"/>
    <cellStyle name="Normal 4 9 7 5 3" xfId="32548"/>
    <cellStyle name="Normal 4 9 7 5_Deal Price Analysis" xfId="32549"/>
    <cellStyle name="Normal 4 9 7 6" xfId="32550"/>
    <cellStyle name="Normal 4 9 7 6 2" xfId="32551"/>
    <cellStyle name="Normal 4 9 7 6 2 2" xfId="32552"/>
    <cellStyle name="Normal 4 9 7 6 3" xfId="32553"/>
    <cellStyle name="Normal 4 9 7 6_Deal Price Analysis" xfId="32554"/>
    <cellStyle name="Normal 4 9 7 7" xfId="32555"/>
    <cellStyle name="Normal 4 9 7 7 2" xfId="32556"/>
    <cellStyle name="Normal 4 9 7 8" xfId="32557"/>
    <cellStyle name="Normal 4 9 7_Deal Price Analysis" xfId="32558"/>
    <cellStyle name="Normal 4 9 8" xfId="32559"/>
    <cellStyle name="Normal 4 9 8 2" xfId="32560"/>
    <cellStyle name="Normal 4 9 8 2 2" xfId="32561"/>
    <cellStyle name="Normal 4 9 8 2 2 2" xfId="32562"/>
    <cellStyle name="Normal 4 9 8 2 2 2 2" xfId="32563"/>
    <cellStyle name="Normal 4 9 8 2 2 2 2 2" xfId="32564"/>
    <cellStyle name="Normal 4 9 8 2 2 2 3" xfId="32565"/>
    <cellStyle name="Normal 4 9 8 2 2 2_Deal Price Analysis" xfId="32566"/>
    <cellStyle name="Normal 4 9 8 2 2 3" xfId="32567"/>
    <cellStyle name="Normal 4 9 8 2 2 3 2" xfId="32568"/>
    <cellStyle name="Normal 4 9 8 2 2 3 2 2" xfId="32569"/>
    <cellStyle name="Normal 4 9 8 2 2 3 3" xfId="32570"/>
    <cellStyle name="Normal 4 9 8 2 2 3_Deal Price Analysis" xfId="32571"/>
    <cellStyle name="Normal 4 9 8 2 2 4" xfId="32572"/>
    <cellStyle name="Normal 4 9 8 2 2 4 2" xfId="32573"/>
    <cellStyle name="Normal 4 9 8 2 2 5" xfId="32574"/>
    <cellStyle name="Normal 4 9 8 2 2_Deal Price Analysis" xfId="32575"/>
    <cellStyle name="Normal 4 9 8 2 3" xfId="32576"/>
    <cellStyle name="Normal 4 9 8 2 3 2" xfId="32577"/>
    <cellStyle name="Normal 4 9 8 2 3 2 2" xfId="32578"/>
    <cellStyle name="Normal 4 9 8 2 3 3" xfId="32579"/>
    <cellStyle name="Normal 4 9 8 2 3_Deal Price Analysis" xfId="32580"/>
    <cellStyle name="Normal 4 9 8 2 4" xfId="32581"/>
    <cellStyle name="Normal 4 9 8 2 4 2" xfId="32582"/>
    <cellStyle name="Normal 4 9 8 2 4 2 2" xfId="32583"/>
    <cellStyle name="Normal 4 9 8 2 4 3" xfId="32584"/>
    <cellStyle name="Normal 4 9 8 2 4_Deal Price Analysis" xfId="32585"/>
    <cellStyle name="Normal 4 9 8 2 5" xfId="32586"/>
    <cellStyle name="Normal 4 9 8 2 5 2" xfId="32587"/>
    <cellStyle name="Normal 4 9 8 2 6" xfId="32588"/>
    <cellStyle name="Normal 4 9 8 2_Deal Price Analysis" xfId="32589"/>
    <cellStyle name="Normal 4 9 8 3" xfId="32590"/>
    <cellStyle name="Normal 4 9 8 3 2" xfId="32591"/>
    <cellStyle name="Normal 4 9 8 3 2 2" xfId="32592"/>
    <cellStyle name="Normal 4 9 8 3 2 2 2" xfId="32593"/>
    <cellStyle name="Normal 4 9 8 3 2 2 2 2" xfId="32594"/>
    <cellStyle name="Normal 4 9 8 3 2 2 3" xfId="32595"/>
    <cellStyle name="Normal 4 9 8 3 2 2_Deal Price Analysis" xfId="32596"/>
    <cellStyle name="Normal 4 9 8 3 2 3" xfId="32597"/>
    <cellStyle name="Normal 4 9 8 3 2 3 2" xfId="32598"/>
    <cellStyle name="Normal 4 9 8 3 2 3 2 2" xfId="32599"/>
    <cellStyle name="Normal 4 9 8 3 2 3 3" xfId="32600"/>
    <cellStyle name="Normal 4 9 8 3 2 3_Deal Price Analysis" xfId="32601"/>
    <cellStyle name="Normal 4 9 8 3 2 4" xfId="32602"/>
    <cellStyle name="Normal 4 9 8 3 2 4 2" xfId="32603"/>
    <cellStyle name="Normal 4 9 8 3 2 5" xfId="32604"/>
    <cellStyle name="Normal 4 9 8 3 2_Deal Price Analysis" xfId="32605"/>
    <cellStyle name="Normal 4 9 8 3 3" xfId="32606"/>
    <cellStyle name="Normal 4 9 8 3 3 2" xfId="32607"/>
    <cellStyle name="Normal 4 9 8 3 3 2 2" xfId="32608"/>
    <cellStyle name="Normal 4 9 8 3 3 3" xfId="32609"/>
    <cellStyle name="Normal 4 9 8 3 3_Deal Price Analysis" xfId="32610"/>
    <cellStyle name="Normal 4 9 8 3 4" xfId="32611"/>
    <cellStyle name="Normal 4 9 8 3 4 2" xfId="32612"/>
    <cellStyle name="Normal 4 9 8 3 4 2 2" xfId="32613"/>
    <cellStyle name="Normal 4 9 8 3 4 3" xfId="32614"/>
    <cellStyle name="Normal 4 9 8 3 4_Deal Price Analysis" xfId="32615"/>
    <cellStyle name="Normal 4 9 8 3 5" xfId="32616"/>
    <cellStyle name="Normal 4 9 8 3 5 2" xfId="32617"/>
    <cellStyle name="Normal 4 9 8 3 6" xfId="32618"/>
    <cellStyle name="Normal 4 9 8 3_Deal Price Analysis" xfId="32619"/>
    <cellStyle name="Normal 4 9 8_Deal Price Analysis" xfId="32620"/>
    <cellStyle name="Normal 4 9 9" xfId="32621"/>
    <cellStyle name="Normal 4 9 9 2" xfId="32622"/>
    <cellStyle name="Normal 4 9 9 2 2" xfId="32623"/>
    <cellStyle name="Normal 4 9 9 2 2 2" xfId="32624"/>
    <cellStyle name="Normal 4 9 9 2 2 2 2" xfId="32625"/>
    <cellStyle name="Normal 4 9 9 2 2 3" xfId="32626"/>
    <cellStyle name="Normal 4 9 9 2 2_Deal Price Analysis" xfId="32627"/>
    <cellStyle name="Normal 4 9 9 2 3" xfId="32628"/>
    <cellStyle name="Normal 4 9 9 2 3 2" xfId="32629"/>
    <cellStyle name="Normal 4 9 9 2 3 2 2" xfId="32630"/>
    <cellStyle name="Normal 4 9 9 2 3 3" xfId="32631"/>
    <cellStyle name="Normal 4 9 9 2 3_Deal Price Analysis" xfId="32632"/>
    <cellStyle name="Normal 4 9 9 2 4" xfId="32633"/>
    <cellStyle name="Normal 4 9 9 2 4 2" xfId="32634"/>
    <cellStyle name="Normal 4 9 9 2 5" xfId="32635"/>
    <cellStyle name="Normal 4 9 9 2_Deal Price Analysis" xfId="32636"/>
    <cellStyle name="Normal 4 9 9 3" xfId="32637"/>
    <cellStyle name="Normal 4 9 9 3 2" xfId="32638"/>
    <cellStyle name="Normal 4 9 9 3 2 2" xfId="32639"/>
    <cellStyle name="Normal 4 9 9 3 3" xfId="32640"/>
    <cellStyle name="Normal 4 9 9 3_Deal Price Analysis" xfId="32641"/>
    <cellStyle name="Normal 4 9 9 4" xfId="32642"/>
    <cellStyle name="Normal 4 9 9 4 2" xfId="32643"/>
    <cellStyle name="Normal 4 9 9 4 2 2" xfId="32644"/>
    <cellStyle name="Normal 4 9 9 4 3" xfId="32645"/>
    <cellStyle name="Normal 4 9 9 4_Deal Price Analysis" xfId="32646"/>
    <cellStyle name="Normal 4 9 9 5" xfId="32647"/>
    <cellStyle name="Normal 4 9 9 5 2" xfId="32648"/>
    <cellStyle name="Normal 4 9 9 6" xfId="32649"/>
    <cellStyle name="Normal 4 9 9_Deal Price Analysis" xfId="32650"/>
    <cellStyle name="Normal 4 9_Deal Price Analysis" xfId="32651"/>
    <cellStyle name="Normal 4_Deal Price Analysis" xfId="32652"/>
    <cellStyle name="Normal 40" xfId="32653"/>
    <cellStyle name="Normal 41" xfId="32654"/>
    <cellStyle name="Normal 42" xfId="32655"/>
    <cellStyle name="Normal 43" xfId="32656"/>
    <cellStyle name="Normal 44" xfId="32657"/>
    <cellStyle name="Normal 45" xfId="32658"/>
    <cellStyle name="Normal 46" xfId="32659"/>
    <cellStyle name="Normal 47" xfId="32660"/>
    <cellStyle name="Normal 48" xfId="32661"/>
    <cellStyle name="Normal 49" xfId="32662"/>
    <cellStyle name="Normal 5" xfId="32663"/>
    <cellStyle name="Normal 5 10" xfId="32664"/>
    <cellStyle name="Normal 5 11" xfId="32665"/>
    <cellStyle name="Normal 5 12" xfId="32666"/>
    <cellStyle name="Normal 5 13" xfId="32667"/>
    <cellStyle name="Normal 5 14" xfId="32668"/>
    <cellStyle name="Normal 5 15" xfId="32669"/>
    <cellStyle name="Normal 5 16" xfId="32670"/>
    <cellStyle name="Normal 5 17" xfId="32671"/>
    <cellStyle name="Normal 5 2" xfId="32672"/>
    <cellStyle name="Normal 5 2 10" xfId="32673"/>
    <cellStyle name="Normal 5 2 11" xfId="32674"/>
    <cellStyle name="Normal 5 2 12" xfId="32675"/>
    <cellStyle name="Normal 5 2 13" xfId="32676"/>
    <cellStyle name="Normal 5 2 14" xfId="32677"/>
    <cellStyle name="Normal 5 2 2" xfId="32678"/>
    <cellStyle name="Normal 5 2 3" xfId="32679"/>
    <cellStyle name="Normal 5 2 4" xfId="32680"/>
    <cellStyle name="Normal 5 2 5" xfId="32681"/>
    <cellStyle name="Normal 5 2 6" xfId="32682"/>
    <cellStyle name="Normal 5 2 7" xfId="32683"/>
    <cellStyle name="Normal 5 2 8" xfId="32684"/>
    <cellStyle name="Normal 5 2 9" xfId="32685"/>
    <cellStyle name="Normal 5 3" xfId="32686"/>
    <cellStyle name="Normal 5 4" xfId="32687"/>
    <cellStyle name="Normal 5 5" xfId="32688"/>
    <cellStyle name="Normal 5 6" xfId="32689"/>
    <cellStyle name="Normal 5 7" xfId="32690"/>
    <cellStyle name="Normal 5 8" xfId="32691"/>
    <cellStyle name="Normal 5 8 2" xfId="32692"/>
    <cellStyle name="Normal 5 8 3" xfId="32693"/>
    <cellStyle name="Normal 5 8_Deal Price Analysis" xfId="32694"/>
    <cellStyle name="Normal 5 9" xfId="32695"/>
    <cellStyle name="Normal 5_Deal Price Analysis" xfId="32696"/>
    <cellStyle name="Normal 50" xfId="32697"/>
    <cellStyle name="Normal 51" xfId="32698"/>
    <cellStyle name="Normal 52" xfId="32699"/>
    <cellStyle name="Normal 53" xfId="32700"/>
    <cellStyle name="Normal 54" xfId="32701"/>
    <cellStyle name="Normal 55" xfId="32702"/>
    <cellStyle name="Normal 56" xfId="32703"/>
    <cellStyle name="Normal 57" xfId="32704"/>
    <cellStyle name="Normal 58" xfId="32705"/>
    <cellStyle name="Normal 59" xfId="32706"/>
    <cellStyle name="Normal 6" xfId="32707"/>
    <cellStyle name="Normal 6 10" xfId="32708"/>
    <cellStyle name="Normal 6 10 2" xfId="32709"/>
    <cellStyle name="Normal 6 10 2 2" xfId="32710"/>
    <cellStyle name="Normal 6 10 2 2 2" xfId="32711"/>
    <cellStyle name="Normal 6 10 2 2 2 2" xfId="32712"/>
    <cellStyle name="Normal 6 10 2 2 3" xfId="32713"/>
    <cellStyle name="Normal 6 10 2 2_Deal Price Analysis" xfId="32714"/>
    <cellStyle name="Normal 6 10 2 3" xfId="32715"/>
    <cellStyle name="Normal 6 10 2 3 2" xfId="32716"/>
    <cellStyle name="Normal 6 10 2 3 2 2" xfId="32717"/>
    <cellStyle name="Normal 6 10 2 3 3" xfId="32718"/>
    <cellStyle name="Normal 6 10 2 3_Deal Price Analysis" xfId="32719"/>
    <cellStyle name="Normal 6 10 2 4" xfId="32720"/>
    <cellStyle name="Normal 6 10 2 4 2" xfId="32721"/>
    <cellStyle name="Normal 6 10 2 5" xfId="32722"/>
    <cellStyle name="Normal 6 10 2_Deal Price Analysis" xfId="32723"/>
    <cellStyle name="Normal 6 10 3" xfId="32724"/>
    <cellStyle name="Normal 6 10 3 2" xfId="32725"/>
    <cellStyle name="Normal 6 10 3 2 2" xfId="32726"/>
    <cellStyle name="Normal 6 10 3 3" xfId="32727"/>
    <cellStyle name="Normal 6 10 3_Deal Price Analysis" xfId="32728"/>
    <cellStyle name="Normal 6 10 4" xfId="32729"/>
    <cellStyle name="Normal 6 10 4 2" xfId="32730"/>
    <cellStyle name="Normal 6 10 4 2 2" xfId="32731"/>
    <cellStyle name="Normal 6 10 4 3" xfId="32732"/>
    <cellStyle name="Normal 6 10 4_Deal Price Analysis" xfId="32733"/>
    <cellStyle name="Normal 6 10 5" xfId="32734"/>
    <cellStyle name="Normal 6 10 5 2" xfId="32735"/>
    <cellStyle name="Normal 6 10 6" xfId="32736"/>
    <cellStyle name="Normal 6 10_Deal Price Analysis" xfId="32737"/>
    <cellStyle name="Normal 6 11" xfId="32738"/>
    <cellStyle name="Normal 6 11 2" xfId="32739"/>
    <cellStyle name="Normal 6 11 2 2" xfId="32740"/>
    <cellStyle name="Normal 6 11 2 2 2" xfId="32741"/>
    <cellStyle name="Normal 6 11 2 2 2 2" xfId="32742"/>
    <cellStyle name="Normal 6 11 2 2 3" xfId="32743"/>
    <cellStyle name="Normal 6 11 2 2_Deal Price Analysis" xfId="32744"/>
    <cellStyle name="Normal 6 11 2 3" xfId="32745"/>
    <cellStyle name="Normal 6 11 2 3 2" xfId="32746"/>
    <cellStyle name="Normal 6 11 2 3 2 2" xfId="32747"/>
    <cellStyle name="Normal 6 11 2 3 3" xfId="32748"/>
    <cellStyle name="Normal 6 11 2 3_Deal Price Analysis" xfId="32749"/>
    <cellStyle name="Normal 6 11 2 4" xfId="32750"/>
    <cellStyle name="Normal 6 11 2 4 2" xfId="32751"/>
    <cellStyle name="Normal 6 11 2 5" xfId="32752"/>
    <cellStyle name="Normal 6 11 2_Deal Price Analysis" xfId="32753"/>
    <cellStyle name="Normal 6 11 3" xfId="32754"/>
    <cellStyle name="Normal 6 11 3 2" xfId="32755"/>
    <cellStyle name="Normal 6 11 3 2 2" xfId="32756"/>
    <cellStyle name="Normal 6 11 3 3" xfId="32757"/>
    <cellStyle name="Normal 6 11 3_Deal Price Analysis" xfId="32758"/>
    <cellStyle name="Normal 6 11 4" xfId="32759"/>
    <cellStyle name="Normal 6 11 4 2" xfId="32760"/>
    <cellStyle name="Normal 6 11 4 2 2" xfId="32761"/>
    <cellStyle name="Normal 6 11 4 3" xfId="32762"/>
    <cellStyle name="Normal 6 11 4_Deal Price Analysis" xfId="32763"/>
    <cellStyle name="Normal 6 11 5" xfId="32764"/>
    <cellStyle name="Normal 6 11 5 2" xfId="32765"/>
    <cellStyle name="Normal 6 11 6" xfId="32766"/>
    <cellStyle name="Normal 6 11_Deal Price Analysis" xfId="32767"/>
    <cellStyle name="Normal 6 12" xfId="32768"/>
    <cellStyle name="Normal 6 13" xfId="32769"/>
    <cellStyle name="Normal 6 13 2" xfId="32770"/>
    <cellStyle name="Normal 6 13 2 2" xfId="32771"/>
    <cellStyle name="Normal 6 13 2 2 2" xfId="32772"/>
    <cellStyle name="Normal 6 13 2 3" xfId="32773"/>
    <cellStyle name="Normal 6 13 2_Deal Price Analysis" xfId="32774"/>
    <cellStyle name="Normal 6 13 3" xfId="32775"/>
    <cellStyle name="Normal 6 13 3 2" xfId="32776"/>
    <cellStyle name="Normal 6 13 3 2 2" xfId="32777"/>
    <cellStyle name="Normal 6 13 3 3" xfId="32778"/>
    <cellStyle name="Normal 6 13 3_Deal Price Analysis" xfId="32779"/>
    <cellStyle name="Normal 6 13 4" xfId="32780"/>
    <cellStyle name="Normal 6 13 4 2" xfId="32781"/>
    <cellStyle name="Normal 6 13 5" xfId="32782"/>
    <cellStyle name="Normal 6 13_Deal Price Analysis" xfId="32783"/>
    <cellStyle name="Normal 6 14" xfId="32784"/>
    <cellStyle name="Normal 6 14 2" xfId="32785"/>
    <cellStyle name="Normal 6 14 2 2" xfId="32786"/>
    <cellStyle name="Normal 6 14 3" xfId="32787"/>
    <cellStyle name="Normal 6 14_Deal Price Analysis" xfId="32788"/>
    <cellStyle name="Normal 6 15" xfId="32789"/>
    <cellStyle name="Normal 6 15 2" xfId="32790"/>
    <cellStyle name="Normal 6 15 2 2" xfId="32791"/>
    <cellStyle name="Normal 6 15 3" xfId="32792"/>
    <cellStyle name="Normal 6 15_Deal Price Analysis" xfId="32793"/>
    <cellStyle name="Normal 6 16" xfId="32794"/>
    <cellStyle name="Normal 6 16 2" xfId="32795"/>
    <cellStyle name="Normal 6 17" xfId="32796"/>
    <cellStyle name="Normal 6 18" xfId="32797"/>
    <cellStyle name="Normal 6 19" xfId="32798"/>
    <cellStyle name="Normal 6 2" xfId="32799"/>
    <cellStyle name="Normal 6 2 2" xfId="32800"/>
    <cellStyle name="Normal 6 2 2 2" xfId="32801"/>
    <cellStyle name="Normal 6 2 2 2 2" xfId="32802"/>
    <cellStyle name="Normal 6 2 2 2 2 2" xfId="32803"/>
    <cellStyle name="Normal 6 2 2 2 2 2 2" xfId="32804"/>
    <cellStyle name="Normal 6 2 2 2 2 2 2 2" xfId="32805"/>
    <cellStyle name="Normal 6 2 2 2 2 2 3" xfId="32806"/>
    <cellStyle name="Normal 6 2 2 2 2 2_Deal Price Analysis" xfId="32807"/>
    <cellStyle name="Normal 6 2 2 2 2 3" xfId="32808"/>
    <cellStyle name="Normal 6 2 2 2 2 3 2" xfId="32809"/>
    <cellStyle name="Normal 6 2 2 2 2 3 2 2" xfId="32810"/>
    <cellStyle name="Normal 6 2 2 2 2 3 3" xfId="32811"/>
    <cellStyle name="Normal 6 2 2 2 2 3_Deal Price Analysis" xfId="32812"/>
    <cellStyle name="Normal 6 2 2 2 2 4" xfId="32813"/>
    <cellStyle name="Normal 6 2 2 2 2 4 2" xfId="32814"/>
    <cellStyle name="Normal 6 2 2 2 2 5" xfId="32815"/>
    <cellStyle name="Normal 6 2 2 2 2_Deal Price Analysis" xfId="32816"/>
    <cellStyle name="Normal 6 2 2 2 3" xfId="32817"/>
    <cellStyle name="Normal 6 2 2 2 3 2" xfId="32818"/>
    <cellStyle name="Normal 6 2 2 2 3 2 2" xfId="32819"/>
    <cellStyle name="Normal 6 2 2 2 3 3" xfId="32820"/>
    <cellStyle name="Normal 6 2 2 2 3_Deal Price Analysis" xfId="32821"/>
    <cellStyle name="Normal 6 2 2 2 4" xfId="32822"/>
    <cellStyle name="Normal 6 2 2 2 4 2" xfId="32823"/>
    <cellStyle name="Normal 6 2 2 2 4 2 2" xfId="32824"/>
    <cellStyle name="Normal 6 2 2 2 4 3" xfId="32825"/>
    <cellStyle name="Normal 6 2 2 2 4_Deal Price Analysis" xfId="32826"/>
    <cellStyle name="Normal 6 2 2 2 5" xfId="32827"/>
    <cellStyle name="Normal 6 2 2 2 5 2" xfId="32828"/>
    <cellStyle name="Normal 6 2 2 2 6" xfId="32829"/>
    <cellStyle name="Normal 6 2 2 2_Deal Price Analysis" xfId="32830"/>
    <cellStyle name="Normal 6 2 2 3" xfId="32831"/>
    <cellStyle name="Normal 6 2 2 3 2" xfId="32832"/>
    <cellStyle name="Normal 6 2 2 3 2 2" xfId="32833"/>
    <cellStyle name="Normal 6 2 2 3 2 2 2" xfId="32834"/>
    <cellStyle name="Normal 6 2 2 3 2 2 2 2" xfId="32835"/>
    <cellStyle name="Normal 6 2 2 3 2 2 3" xfId="32836"/>
    <cellStyle name="Normal 6 2 2 3 2 2_Deal Price Analysis" xfId="32837"/>
    <cellStyle name="Normal 6 2 2 3 2 3" xfId="32838"/>
    <cellStyle name="Normal 6 2 2 3 2 3 2" xfId="32839"/>
    <cellStyle name="Normal 6 2 2 3 2 3 2 2" xfId="32840"/>
    <cellStyle name="Normal 6 2 2 3 2 3 3" xfId="32841"/>
    <cellStyle name="Normal 6 2 2 3 2 3_Deal Price Analysis" xfId="32842"/>
    <cellStyle name="Normal 6 2 2 3 2 4" xfId="32843"/>
    <cellStyle name="Normal 6 2 2 3 2 4 2" xfId="32844"/>
    <cellStyle name="Normal 6 2 2 3 2 5" xfId="32845"/>
    <cellStyle name="Normal 6 2 2 3 2_Deal Price Analysis" xfId="32846"/>
    <cellStyle name="Normal 6 2 2 3 3" xfId="32847"/>
    <cellStyle name="Normal 6 2 2 3 3 2" xfId="32848"/>
    <cellStyle name="Normal 6 2 2 3 3 2 2" xfId="32849"/>
    <cellStyle name="Normal 6 2 2 3 3 3" xfId="32850"/>
    <cellStyle name="Normal 6 2 2 3 3_Deal Price Analysis" xfId="32851"/>
    <cellStyle name="Normal 6 2 2 3 4" xfId="32852"/>
    <cellStyle name="Normal 6 2 2 3 4 2" xfId="32853"/>
    <cellStyle name="Normal 6 2 2 3 4 2 2" xfId="32854"/>
    <cellStyle name="Normal 6 2 2 3 4 3" xfId="32855"/>
    <cellStyle name="Normal 6 2 2 3 4_Deal Price Analysis" xfId="32856"/>
    <cellStyle name="Normal 6 2 2 3 5" xfId="32857"/>
    <cellStyle name="Normal 6 2 2 3 5 2" xfId="32858"/>
    <cellStyle name="Normal 6 2 2 3 6" xfId="32859"/>
    <cellStyle name="Normal 6 2 2 3_Deal Price Analysis" xfId="32860"/>
    <cellStyle name="Normal 6 2 2 4" xfId="32861"/>
    <cellStyle name="Normal 6 2 2 4 2" xfId="32862"/>
    <cellStyle name="Normal 6 2 2 4 2 2" xfId="32863"/>
    <cellStyle name="Normal 6 2 2 4 2 2 2" xfId="32864"/>
    <cellStyle name="Normal 6 2 2 4 2 3" xfId="32865"/>
    <cellStyle name="Normal 6 2 2 4 2_Deal Price Analysis" xfId="32866"/>
    <cellStyle name="Normal 6 2 2 4 3" xfId="32867"/>
    <cellStyle name="Normal 6 2 2 4 3 2" xfId="32868"/>
    <cellStyle name="Normal 6 2 2 4 3 2 2" xfId="32869"/>
    <cellStyle name="Normal 6 2 2 4 3 3" xfId="32870"/>
    <cellStyle name="Normal 6 2 2 4 3_Deal Price Analysis" xfId="32871"/>
    <cellStyle name="Normal 6 2 2 4 4" xfId="32872"/>
    <cellStyle name="Normal 6 2 2 4 4 2" xfId="32873"/>
    <cellStyle name="Normal 6 2 2 4 5" xfId="32874"/>
    <cellStyle name="Normal 6 2 2 4_Deal Price Analysis" xfId="32875"/>
    <cellStyle name="Normal 6 2 2 5" xfId="32876"/>
    <cellStyle name="Normal 6 2 2 5 2" xfId="32877"/>
    <cellStyle name="Normal 6 2 2 5 2 2" xfId="32878"/>
    <cellStyle name="Normal 6 2 2 5 3" xfId="32879"/>
    <cellStyle name="Normal 6 2 2 5_Deal Price Analysis" xfId="32880"/>
    <cellStyle name="Normal 6 2 2 6" xfId="32881"/>
    <cellStyle name="Normal 6 2 2 6 2" xfId="32882"/>
    <cellStyle name="Normal 6 2 2 6 2 2" xfId="32883"/>
    <cellStyle name="Normal 6 2 2 6 3" xfId="32884"/>
    <cellStyle name="Normal 6 2 2 6_Deal Price Analysis" xfId="32885"/>
    <cellStyle name="Normal 6 2 2 7" xfId="32886"/>
    <cellStyle name="Normal 6 2 2 7 2" xfId="32887"/>
    <cellStyle name="Normal 6 2 2 8" xfId="32888"/>
    <cellStyle name="Normal 6 2 2_Deal Price Analysis" xfId="32889"/>
    <cellStyle name="Normal 6 2 3" xfId="32890"/>
    <cellStyle name="Normal 6 2 3 2" xfId="32891"/>
    <cellStyle name="Normal 6 2 3 2 2" xfId="32892"/>
    <cellStyle name="Normal 6 2 3 2 2 2" xfId="32893"/>
    <cellStyle name="Normal 6 2 3 2 2 2 2" xfId="32894"/>
    <cellStyle name="Normal 6 2 3 2 2 3" xfId="32895"/>
    <cellStyle name="Normal 6 2 3 2 2_Deal Price Analysis" xfId="32896"/>
    <cellStyle name="Normal 6 2 3 2 3" xfId="32897"/>
    <cellStyle name="Normal 6 2 3 2 3 2" xfId="32898"/>
    <cellStyle name="Normal 6 2 3 2 3 2 2" xfId="32899"/>
    <cellStyle name="Normal 6 2 3 2 3 3" xfId="32900"/>
    <cellStyle name="Normal 6 2 3 2 3_Deal Price Analysis" xfId="32901"/>
    <cellStyle name="Normal 6 2 3 2 4" xfId="32902"/>
    <cellStyle name="Normal 6 2 3 2 4 2" xfId="32903"/>
    <cellStyle name="Normal 6 2 3 2 5" xfId="32904"/>
    <cellStyle name="Normal 6 2 3 2_Deal Price Analysis" xfId="32905"/>
    <cellStyle name="Normal 6 2 3 3" xfId="32906"/>
    <cellStyle name="Normal 6 2 3 3 2" xfId="32907"/>
    <cellStyle name="Normal 6 2 3 3 2 2" xfId="32908"/>
    <cellStyle name="Normal 6 2 3 3 3" xfId="32909"/>
    <cellStyle name="Normal 6 2 3 3_Deal Price Analysis" xfId="32910"/>
    <cellStyle name="Normal 6 2 3 4" xfId="32911"/>
    <cellStyle name="Normal 6 2 3 4 2" xfId="32912"/>
    <cellStyle name="Normal 6 2 3 4 2 2" xfId="32913"/>
    <cellStyle name="Normal 6 2 3 4 3" xfId="32914"/>
    <cellStyle name="Normal 6 2 3 4_Deal Price Analysis" xfId="32915"/>
    <cellStyle name="Normal 6 2 3 5" xfId="32916"/>
    <cellStyle name="Normal 6 2 3 5 2" xfId="32917"/>
    <cellStyle name="Normal 6 2 3 6" xfId="32918"/>
    <cellStyle name="Normal 6 2 3_Deal Price Analysis" xfId="32919"/>
    <cellStyle name="Normal 6 2 4" xfId="32920"/>
    <cellStyle name="Normal 6 2 4 2" xfId="32921"/>
    <cellStyle name="Normal 6 2 4 2 2" xfId="32922"/>
    <cellStyle name="Normal 6 2 4 2 2 2" xfId="32923"/>
    <cellStyle name="Normal 6 2 4 2 2 2 2" xfId="32924"/>
    <cellStyle name="Normal 6 2 4 2 2 3" xfId="32925"/>
    <cellStyle name="Normal 6 2 4 2 2_Deal Price Analysis" xfId="32926"/>
    <cellStyle name="Normal 6 2 4 2 3" xfId="32927"/>
    <cellStyle name="Normal 6 2 4 2 3 2" xfId="32928"/>
    <cellStyle name="Normal 6 2 4 2 3 2 2" xfId="32929"/>
    <cellStyle name="Normal 6 2 4 2 3 3" xfId="32930"/>
    <cellStyle name="Normal 6 2 4 2 3_Deal Price Analysis" xfId="32931"/>
    <cellStyle name="Normal 6 2 4 2 4" xfId="32932"/>
    <cellStyle name="Normal 6 2 4 2 4 2" xfId="32933"/>
    <cellStyle name="Normal 6 2 4 2 5" xfId="32934"/>
    <cellStyle name="Normal 6 2 4 2_Deal Price Analysis" xfId="32935"/>
    <cellStyle name="Normal 6 2 4 3" xfId="32936"/>
    <cellStyle name="Normal 6 2 4 3 2" xfId="32937"/>
    <cellStyle name="Normal 6 2 4 3 2 2" xfId="32938"/>
    <cellStyle name="Normal 6 2 4 3 3" xfId="32939"/>
    <cellStyle name="Normal 6 2 4 3_Deal Price Analysis" xfId="32940"/>
    <cellStyle name="Normal 6 2 4 4" xfId="32941"/>
    <cellStyle name="Normal 6 2 4 4 2" xfId="32942"/>
    <cellStyle name="Normal 6 2 4 4 2 2" xfId="32943"/>
    <cellStyle name="Normal 6 2 4 4 3" xfId="32944"/>
    <cellStyle name="Normal 6 2 4 4_Deal Price Analysis" xfId="32945"/>
    <cellStyle name="Normal 6 2 4 5" xfId="32946"/>
    <cellStyle name="Normal 6 2 4 5 2" xfId="32947"/>
    <cellStyle name="Normal 6 2 4 6" xfId="32948"/>
    <cellStyle name="Normal 6 2 4_Deal Price Analysis" xfId="32949"/>
    <cellStyle name="Normal 6 2 5" xfId="32950"/>
    <cellStyle name="Normal 6 2 5 2" xfId="32951"/>
    <cellStyle name="Normal 6 2 5 2 2" xfId="32952"/>
    <cellStyle name="Normal 6 2 5 2 2 2" xfId="32953"/>
    <cellStyle name="Normal 6 2 5 2 3" xfId="32954"/>
    <cellStyle name="Normal 6 2 5 2_Deal Price Analysis" xfId="32955"/>
    <cellStyle name="Normal 6 2 5 3" xfId="32956"/>
    <cellStyle name="Normal 6 2 5 3 2" xfId="32957"/>
    <cellStyle name="Normal 6 2 5 3 2 2" xfId="32958"/>
    <cellStyle name="Normal 6 2 5 3 3" xfId="32959"/>
    <cellStyle name="Normal 6 2 5 3_Deal Price Analysis" xfId="32960"/>
    <cellStyle name="Normal 6 2 5 4" xfId="32961"/>
    <cellStyle name="Normal 6 2 5 4 2" xfId="32962"/>
    <cellStyle name="Normal 6 2 5 5" xfId="32963"/>
    <cellStyle name="Normal 6 2 5_Deal Price Analysis" xfId="32964"/>
    <cellStyle name="Normal 6 2 6" xfId="32965"/>
    <cellStyle name="Normal 6 2 6 2" xfId="32966"/>
    <cellStyle name="Normal 6 2 6 2 2" xfId="32967"/>
    <cellStyle name="Normal 6 2 6 3" xfId="32968"/>
    <cellStyle name="Normal 6 2 6_Deal Price Analysis" xfId="32969"/>
    <cellStyle name="Normal 6 2 7" xfId="32970"/>
    <cellStyle name="Normal 6 2 7 2" xfId="32971"/>
    <cellStyle name="Normal 6 2 7 2 2" xfId="32972"/>
    <cellStyle name="Normal 6 2 7 3" xfId="32973"/>
    <cellStyle name="Normal 6 2 7_Deal Price Analysis" xfId="32974"/>
    <cellStyle name="Normal 6 2 8" xfId="32975"/>
    <cellStyle name="Normal 6 2 8 2" xfId="32976"/>
    <cellStyle name="Normal 6 2 9" xfId="32977"/>
    <cellStyle name="Normal 6 2_Deal Price Analysis" xfId="32978"/>
    <cellStyle name="Normal 6 20" xfId="32979"/>
    <cellStyle name="Normal 6 21" xfId="32980"/>
    <cellStyle name="Normal 6 22" xfId="32981"/>
    <cellStyle name="Normal 6 3" xfId="32982"/>
    <cellStyle name="Normal 6 3 10" xfId="32983"/>
    <cellStyle name="Normal 6 3 2" xfId="32984"/>
    <cellStyle name="Normal 6 3 2 2" xfId="32985"/>
    <cellStyle name="Normal 6 3 2 2 2" xfId="32986"/>
    <cellStyle name="Normal 6 3 2 2 2 2" xfId="32987"/>
    <cellStyle name="Normal 6 3 2 2 2 2 2" xfId="32988"/>
    <cellStyle name="Normal 6 3 2 2 2 2 2 2" xfId="32989"/>
    <cellStyle name="Normal 6 3 2 2 2 2 3" xfId="32990"/>
    <cellStyle name="Normal 6 3 2 2 2 2_Deal Price Analysis" xfId="32991"/>
    <cellStyle name="Normal 6 3 2 2 2 3" xfId="32992"/>
    <cellStyle name="Normal 6 3 2 2 2 3 2" xfId="32993"/>
    <cellStyle name="Normal 6 3 2 2 2 3 2 2" xfId="32994"/>
    <cellStyle name="Normal 6 3 2 2 2 3 3" xfId="32995"/>
    <cellStyle name="Normal 6 3 2 2 2 3_Deal Price Analysis" xfId="32996"/>
    <cellStyle name="Normal 6 3 2 2 2 4" xfId="32997"/>
    <cellStyle name="Normal 6 3 2 2 2 4 2" xfId="32998"/>
    <cellStyle name="Normal 6 3 2 2 2 5" xfId="32999"/>
    <cellStyle name="Normal 6 3 2 2 2_Deal Price Analysis" xfId="33000"/>
    <cellStyle name="Normal 6 3 2 2 3" xfId="33001"/>
    <cellStyle name="Normal 6 3 2 2 3 2" xfId="33002"/>
    <cellStyle name="Normal 6 3 2 2 3 2 2" xfId="33003"/>
    <cellStyle name="Normal 6 3 2 2 3 3" xfId="33004"/>
    <cellStyle name="Normal 6 3 2 2 3_Deal Price Analysis" xfId="33005"/>
    <cellStyle name="Normal 6 3 2 2 4" xfId="33006"/>
    <cellStyle name="Normal 6 3 2 2 4 2" xfId="33007"/>
    <cellStyle name="Normal 6 3 2 2 4 2 2" xfId="33008"/>
    <cellStyle name="Normal 6 3 2 2 4 3" xfId="33009"/>
    <cellStyle name="Normal 6 3 2 2 4_Deal Price Analysis" xfId="33010"/>
    <cellStyle name="Normal 6 3 2 2 5" xfId="33011"/>
    <cellStyle name="Normal 6 3 2 2 5 2" xfId="33012"/>
    <cellStyle name="Normal 6 3 2 2 6" xfId="33013"/>
    <cellStyle name="Normal 6 3 2 2_Deal Price Analysis" xfId="33014"/>
    <cellStyle name="Normal 6 3 2 3" xfId="33015"/>
    <cellStyle name="Normal 6 3 2 3 2" xfId="33016"/>
    <cellStyle name="Normal 6 3 2 3 2 2" xfId="33017"/>
    <cellStyle name="Normal 6 3 2 3 2 2 2" xfId="33018"/>
    <cellStyle name="Normal 6 3 2 3 2 2 2 2" xfId="33019"/>
    <cellStyle name="Normal 6 3 2 3 2 2 3" xfId="33020"/>
    <cellStyle name="Normal 6 3 2 3 2 2_Deal Price Analysis" xfId="33021"/>
    <cellStyle name="Normal 6 3 2 3 2 3" xfId="33022"/>
    <cellStyle name="Normal 6 3 2 3 2 3 2" xfId="33023"/>
    <cellStyle name="Normal 6 3 2 3 2 3 2 2" xfId="33024"/>
    <cellStyle name="Normal 6 3 2 3 2 3 3" xfId="33025"/>
    <cellStyle name="Normal 6 3 2 3 2 3_Deal Price Analysis" xfId="33026"/>
    <cellStyle name="Normal 6 3 2 3 2 4" xfId="33027"/>
    <cellStyle name="Normal 6 3 2 3 2 4 2" xfId="33028"/>
    <cellStyle name="Normal 6 3 2 3 2 5" xfId="33029"/>
    <cellStyle name="Normal 6 3 2 3 2_Deal Price Analysis" xfId="33030"/>
    <cellStyle name="Normal 6 3 2 3 3" xfId="33031"/>
    <cellStyle name="Normal 6 3 2 3 3 2" xfId="33032"/>
    <cellStyle name="Normal 6 3 2 3 3 2 2" xfId="33033"/>
    <cellStyle name="Normal 6 3 2 3 3 3" xfId="33034"/>
    <cellStyle name="Normal 6 3 2 3 3_Deal Price Analysis" xfId="33035"/>
    <cellStyle name="Normal 6 3 2 3 4" xfId="33036"/>
    <cellStyle name="Normal 6 3 2 3 4 2" xfId="33037"/>
    <cellStyle name="Normal 6 3 2 3 4 2 2" xfId="33038"/>
    <cellStyle name="Normal 6 3 2 3 4 3" xfId="33039"/>
    <cellStyle name="Normal 6 3 2 3 4_Deal Price Analysis" xfId="33040"/>
    <cellStyle name="Normal 6 3 2 3 5" xfId="33041"/>
    <cellStyle name="Normal 6 3 2 3 5 2" xfId="33042"/>
    <cellStyle name="Normal 6 3 2 3 6" xfId="33043"/>
    <cellStyle name="Normal 6 3 2 3_Deal Price Analysis" xfId="33044"/>
    <cellStyle name="Normal 6 3 2 4" xfId="33045"/>
    <cellStyle name="Normal 6 3 2 4 2" xfId="33046"/>
    <cellStyle name="Normal 6 3 2 4 2 2" xfId="33047"/>
    <cellStyle name="Normal 6 3 2 4 2 2 2" xfId="33048"/>
    <cellStyle name="Normal 6 3 2 4 2 3" xfId="33049"/>
    <cellStyle name="Normal 6 3 2 4 2_Deal Price Analysis" xfId="33050"/>
    <cellStyle name="Normal 6 3 2 4 3" xfId="33051"/>
    <cellStyle name="Normal 6 3 2 4 3 2" xfId="33052"/>
    <cellStyle name="Normal 6 3 2 4 3 2 2" xfId="33053"/>
    <cellStyle name="Normal 6 3 2 4 3 3" xfId="33054"/>
    <cellStyle name="Normal 6 3 2 4 3_Deal Price Analysis" xfId="33055"/>
    <cellStyle name="Normal 6 3 2 4 4" xfId="33056"/>
    <cellStyle name="Normal 6 3 2 4 4 2" xfId="33057"/>
    <cellStyle name="Normal 6 3 2 4 5" xfId="33058"/>
    <cellStyle name="Normal 6 3 2 4_Deal Price Analysis" xfId="33059"/>
    <cellStyle name="Normal 6 3 2 5" xfId="33060"/>
    <cellStyle name="Normal 6 3 2 5 2" xfId="33061"/>
    <cellStyle name="Normal 6 3 2 5 2 2" xfId="33062"/>
    <cellStyle name="Normal 6 3 2 5 3" xfId="33063"/>
    <cellStyle name="Normal 6 3 2 5_Deal Price Analysis" xfId="33064"/>
    <cellStyle name="Normal 6 3 2 6" xfId="33065"/>
    <cellStyle name="Normal 6 3 2 6 2" xfId="33066"/>
    <cellStyle name="Normal 6 3 2 6 2 2" xfId="33067"/>
    <cellStyle name="Normal 6 3 2 6 3" xfId="33068"/>
    <cellStyle name="Normal 6 3 2 6_Deal Price Analysis" xfId="33069"/>
    <cellStyle name="Normal 6 3 2 7" xfId="33070"/>
    <cellStyle name="Normal 6 3 2 7 2" xfId="33071"/>
    <cellStyle name="Normal 6 3 2 8" xfId="33072"/>
    <cellStyle name="Normal 6 3 2_Deal Price Analysis" xfId="33073"/>
    <cellStyle name="Normal 6 3 3" xfId="33074"/>
    <cellStyle name="Normal 6 3 3 2" xfId="33075"/>
    <cellStyle name="Normal 6 3 3 2 2" xfId="33076"/>
    <cellStyle name="Normal 6 3 3 2 2 2" xfId="33077"/>
    <cellStyle name="Normal 6 3 3 2 2 2 2" xfId="33078"/>
    <cellStyle name="Normal 6 3 3 2 2 3" xfId="33079"/>
    <cellStyle name="Normal 6 3 3 2 2_Deal Price Analysis" xfId="33080"/>
    <cellStyle name="Normal 6 3 3 2 3" xfId="33081"/>
    <cellStyle name="Normal 6 3 3 2 3 2" xfId="33082"/>
    <cellStyle name="Normal 6 3 3 2 3 2 2" xfId="33083"/>
    <cellStyle name="Normal 6 3 3 2 3 3" xfId="33084"/>
    <cellStyle name="Normal 6 3 3 2 3_Deal Price Analysis" xfId="33085"/>
    <cellStyle name="Normal 6 3 3 2 4" xfId="33086"/>
    <cellStyle name="Normal 6 3 3 2 4 2" xfId="33087"/>
    <cellStyle name="Normal 6 3 3 2 5" xfId="33088"/>
    <cellStyle name="Normal 6 3 3 2_Deal Price Analysis" xfId="33089"/>
    <cellStyle name="Normal 6 3 3 3" xfId="33090"/>
    <cellStyle name="Normal 6 3 3 3 2" xfId="33091"/>
    <cellStyle name="Normal 6 3 3 3 2 2" xfId="33092"/>
    <cellStyle name="Normal 6 3 3 3 3" xfId="33093"/>
    <cellStyle name="Normal 6 3 3 3_Deal Price Analysis" xfId="33094"/>
    <cellStyle name="Normal 6 3 3 4" xfId="33095"/>
    <cellStyle name="Normal 6 3 3 4 2" xfId="33096"/>
    <cellStyle name="Normal 6 3 3 4 2 2" xfId="33097"/>
    <cellStyle name="Normal 6 3 3 4 3" xfId="33098"/>
    <cellStyle name="Normal 6 3 3 4_Deal Price Analysis" xfId="33099"/>
    <cellStyle name="Normal 6 3 3 5" xfId="33100"/>
    <cellStyle name="Normal 6 3 3 5 2" xfId="33101"/>
    <cellStyle name="Normal 6 3 3 6" xfId="33102"/>
    <cellStyle name="Normal 6 3 3_Deal Price Analysis" xfId="33103"/>
    <cellStyle name="Normal 6 3 4" xfId="33104"/>
    <cellStyle name="Normal 6 3 4 2" xfId="33105"/>
    <cellStyle name="Normal 6 3 4 2 2" xfId="33106"/>
    <cellStyle name="Normal 6 3 4 2 2 2" xfId="33107"/>
    <cellStyle name="Normal 6 3 4 2 2 2 2" xfId="33108"/>
    <cellStyle name="Normal 6 3 4 2 2 3" xfId="33109"/>
    <cellStyle name="Normal 6 3 4 2 2_Deal Price Analysis" xfId="33110"/>
    <cellStyle name="Normal 6 3 4 2 3" xfId="33111"/>
    <cellStyle name="Normal 6 3 4 2 3 2" xfId="33112"/>
    <cellStyle name="Normal 6 3 4 2 3 2 2" xfId="33113"/>
    <cellStyle name="Normal 6 3 4 2 3 3" xfId="33114"/>
    <cellStyle name="Normal 6 3 4 2 3_Deal Price Analysis" xfId="33115"/>
    <cellStyle name="Normal 6 3 4 2 4" xfId="33116"/>
    <cellStyle name="Normal 6 3 4 2 4 2" xfId="33117"/>
    <cellStyle name="Normal 6 3 4 2 5" xfId="33118"/>
    <cellStyle name="Normal 6 3 4 2_Deal Price Analysis" xfId="33119"/>
    <cellStyle name="Normal 6 3 4 3" xfId="33120"/>
    <cellStyle name="Normal 6 3 4 3 2" xfId="33121"/>
    <cellStyle name="Normal 6 3 4 3 2 2" xfId="33122"/>
    <cellStyle name="Normal 6 3 4 3 3" xfId="33123"/>
    <cellStyle name="Normal 6 3 4 3_Deal Price Analysis" xfId="33124"/>
    <cellStyle name="Normal 6 3 4 4" xfId="33125"/>
    <cellStyle name="Normal 6 3 4 4 2" xfId="33126"/>
    <cellStyle name="Normal 6 3 4 4 2 2" xfId="33127"/>
    <cellStyle name="Normal 6 3 4 4 3" xfId="33128"/>
    <cellStyle name="Normal 6 3 4 4_Deal Price Analysis" xfId="33129"/>
    <cellStyle name="Normal 6 3 4 5" xfId="33130"/>
    <cellStyle name="Normal 6 3 4 5 2" xfId="33131"/>
    <cellStyle name="Normal 6 3 4 6" xfId="33132"/>
    <cellStyle name="Normal 6 3 4_Deal Price Analysis" xfId="33133"/>
    <cellStyle name="Normal 6 3 5" xfId="33134"/>
    <cellStyle name="Normal 6 3 5 2" xfId="33135"/>
    <cellStyle name="Normal 6 3 5 2 2" xfId="33136"/>
    <cellStyle name="Normal 6 3 5 2 2 2" xfId="33137"/>
    <cellStyle name="Normal 6 3 5 2 3" xfId="33138"/>
    <cellStyle name="Normal 6 3 5 2_Deal Price Analysis" xfId="33139"/>
    <cellStyle name="Normal 6 3 5 3" xfId="33140"/>
    <cellStyle name="Normal 6 3 5 3 2" xfId="33141"/>
    <cellStyle name="Normal 6 3 5 3 2 2" xfId="33142"/>
    <cellStyle name="Normal 6 3 5 3 3" xfId="33143"/>
    <cellStyle name="Normal 6 3 5 3_Deal Price Analysis" xfId="33144"/>
    <cellStyle name="Normal 6 3 5 4" xfId="33145"/>
    <cellStyle name="Normal 6 3 5 4 2" xfId="33146"/>
    <cellStyle name="Normal 6 3 5 5" xfId="33147"/>
    <cellStyle name="Normal 6 3 5_Deal Price Analysis" xfId="33148"/>
    <cellStyle name="Normal 6 3 6" xfId="33149"/>
    <cellStyle name="Normal 6 3 6 2" xfId="33150"/>
    <cellStyle name="Normal 6 3 6 2 2" xfId="33151"/>
    <cellStyle name="Normal 6 3 6 3" xfId="33152"/>
    <cellStyle name="Normal 6 3 6_Deal Price Analysis" xfId="33153"/>
    <cellStyle name="Normal 6 3 7" xfId="33154"/>
    <cellStyle name="Normal 6 3 7 2" xfId="33155"/>
    <cellStyle name="Normal 6 3 7 2 2" xfId="33156"/>
    <cellStyle name="Normal 6 3 7 3" xfId="33157"/>
    <cellStyle name="Normal 6 3 7_Deal Price Analysis" xfId="33158"/>
    <cellStyle name="Normal 6 3 8" xfId="33159"/>
    <cellStyle name="Normal 6 3 8 2" xfId="33160"/>
    <cellStyle name="Normal 6 3 9" xfId="33161"/>
    <cellStyle name="Normal 6 3_Deal Price Analysis" xfId="33162"/>
    <cellStyle name="Normal 6 4" xfId="33163"/>
    <cellStyle name="Normal 6 4 2" xfId="33164"/>
    <cellStyle name="Normal 6 4 2 2" xfId="33165"/>
    <cellStyle name="Normal 6 4 2 2 2" xfId="33166"/>
    <cellStyle name="Normal 6 4 2 2 2 2" xfId="33167"/>
    <cellStyle name="Normal 6 4 2 2 2 2 2" xfId="33168"/>
    <cellStyle name="Normal 6 4 2 2 2 2 2 2" xfId="33169"/>
    <cellStyle name="Normal 6 4 2 2 2 2 3" xfId="33170"/>
    <cellStyle name="Normal 6 4 2 2 2 2_Deal Price Analysis" xfId="33171"/>
    <cellStyle name="Normal 6 4 2 2 2 3" xfId="33172"/>
    <cellStyle name="Normal 6 4 2 2 2 3 2" xfId="33173"/>
    <cellStyle name="Normal 6 4 2 2 2 3 2 2" xfId="33174"/>
    <cellStyle name="Normal 6 4 2 2 2 3 3" xfId="33175"/>
    <cellStyle name="Normal 6 4 2 2 2 3_Deal Price Analysis" xfId="33176"/>
    <cellStyle name="Normal 6 4 2 2 2 4" xfId="33177"/>
    <cellStyle name="Normal 6 4 2 2 2 4 2" xfId="33178"/>
    <cellStyle name="Normal 6 4 2 2 2 5" xfId="33179"/>
    <cellStyle name="Normal 6 4 2 2 2_Deal Price Analysis" xfId="33180"/>
    <cellStyle name="Normal 6 4 2 2 3" xfId="33181"/>
    <cellStyle name="Normal 6 4 2 2 3 2" xfId="33182"/>
    <cellStyle name="Normal 6 4 2 2 3 2 2" xfId="33183"/>
    <cellStyle name="Normal 6 4 2 2 3 3" xfId="33184"/>
    <cellStyle name="Normal 6 4 2 2 3_Deal Price Analysis" xfId="33185"/>
    <cellStyle name="Normal 6 4 2 2 4" xfId="33186"/>
    <cellStyle name="Normal 6 4 2 2 4 2" xfId="33187"/>
    <cellStyle name="Normal 6 4 2 2 4 2 2" xfId="33188"/>
    <cellStyle name="Normal 6 4 2 2 4 3" xfId="33189"/>
    <cellStyle name="Normal 6 4 2 2 4_Deal Price Analysis" xfId="33190"/>
    <cellStyle name="Normal 6 4 2 2 5" xfId="33191"/>
    <cellStyle name="Normal 6 4 2 2 5 2" xfId="33192"/>
    <cellStyle name="Normal 6 4 2 2 6" xfId="33193"/>
    <cellStyle name="Normal 6 4 2 2_Deal Price Analysis" xfId="33194"/>
    <cellStyle name="Normal 6 4 2 3" xfId="33195"/>
    <cellStyle name="Normal 6 4 2 3 2" xfId="33196"/>
    <cellStyle name="Normal 6 4 2 3 2 2" xfId="33197"/>
    <cellStyle name="Normal 6 4 2 3 2 2 2" xfId="33198"/>
    <cellStyle name="Normal 6 4 2 3 2 2 2 2" xfId="33199"/>
    <cellStyle name="Normal 6 4 2 3 2 2 3" xfId="33200"/>
    <cellStyle name="Normal 6 4 2 3 2 2_Deal Price Analysis" xfId="33201"/>
    <cellStyle name="Normal 6 4 2 3 2 3" xfId="33202"/>
    <cellStyle name="Normal 6 4 2 3 2 3 2" xfId="33203"/>
    <cellStyle name="Normal 6 4 2 3 2 3 2 2" xfId="33204"/>
    <cellStyle name="Normal 6 4 2 3 2 3 3" xfId="33205"/>
    <cellStyle name="Normal 6 4 2 3 2 3_Deal Price Analysis" xfId="33206"/>
    <cellStyle name="Normal 6 4 2 3 2 4" xfId="33207"/>
    <cellStyle name="Normal 6 4 2 3 2 4 2" xfId="33208"/>
    <cellStyle name="Normal 6 4 2 3 2 5" xfId="33209"/>
    <cellStyle name="Normal 6 4 2 3 2_Deal Price Analysis" xfId="33210"/>
    <cellStyle name="Normal 6 4 2 3 3" xfId="33211"/>
    <cellStyle name="Normal 6 4 2 3 3 2" xfId="33212"/>
    <cellStyle name="Normal 6 4 2 3 3 2 2" xfId="33213"/>
    <cellStyle name="Normal 6 4 2 3 3 3" xfId="33214"/>
    <cellStyle name="Normal 6 4 2 3 3_Deal Price Analysis" xfId="33215"/>
    <cellStyle name="Normal 6 4 2 3 4" xfId="33216"/>
    <cellStyle name="Normal 6 4 2 3 4 2" xfId="33217"/>
    <cellStyle name="Normal 6 4 2 3 4 2 2" xfId="33218"/>
    <cellStyle name="Normal 6 4 2 3 4 3" xfId="33219"/>
    <cellStyle name="Normal 6 4 2 3 4_Deal Price Analysis" xfId="33220"/>
    <cellStyle name="Normal 6 4 2 3 5" xfId="33221"/>
    <cellStyle name="Normal 6 4 2 3 5 2" xfId="33222"/>
    <cellStyle name="Normal 6 4 2 3 6" xfId="33223"/>
    <cellStyle name="Normal 6 4 2 3_Deal Price Analysis" xfId="33224"/>
    <cellStyle name="Normal 6 4 2 4" xfId="33225"/>
    <cellStyle name="Normal 6 4 2 4 2" xfId="33226"/>
    <cellStyle name="Normal 6 4 2 4 2 2" xfId="33227"/>
    <cellStyle name="Normal 6 4 2 4 2 2 2" xfId="33228"/>
    <cellStyle name="Normal 6 4 2 4 2 3" xfId="33229"/>
    <cellStyle name="Normal 6 4 2 4 2_Deal Price Analysis" xfId="33230"/>
    <cellStyle name="Normal 6 4 2 4 3" xfId="33231"/>
    <cellStyle name="Normal 6 4 2 4 3 2" xfId="33232"/>
    <cellStyle name="Normal 6 4 2 4 3 2 2" xfId="33233"/>
    <cellStyle name="Normal 6 4 2 4 3 3" xfId="33234"/>
    <cellStyle name="Normal 6 4 2 4 3_Deal Price Analysis" xfId="33235"/>
    <cellStyle name="Normal 6 4 2 4 4" xfId="33236"/>
    <cellStyle name="Normal 6 4 2 4 4 2" xfId="33237"/>
    <cellStyle name="Normal 6 4 2 4 5" xfId="33238"/>
    <cellStyle name="Normal 6 4 2 4_Deal Price Analysis" xfId="33239"/>
    <cellStyle name="Normal 6 4 2 5" xfId="33240"/>
    <cellStyle name="Normal 6 4 2 5 2" xfId="33241"/>
    <cellStyle name="Normal 6 4 2 5 2 2" xfId="33242"/>
    <cellStyle name="Normal 6 4 2 5 3" xfId="33243"/>
    <cellStyle name="Normal 6 4 2 5_Deal Price Analysis" xfId="33244"/>
    <cellStyle name="Normal 6 4 2 6" xfId="33245"/>
    <cellStyle name="Normal 6 4 2 6 2" xfId="33246"/>
    <cellStyle name="Normal 6 4 2 6 2 2" xfId="33247"/>
    <cellStyle name="Normal 6 4 2 6 3" xfId="33248"/>
    <cellStyle name="Normal 6 4 2 6_Deal Price Analysis" xfId="33249"/>
    <cellStyle name="Normal 6 4 2 7" xfId="33250"/>
    <cellStyle name="Normal 6 4 2 7 2" xfId="33251"/>
    <cellStyle name="Normal 6 4 2 8" xfId="33252"/>
    <cellStyle name="Normal 6 4 2_Deal Price Analysis" xfId="33253"/>
    <cellStyle name="Normal 6 4 3" xfId="33254"/>
    <cellStyle name="Normal 6 4 3 2" xfId="33255"/>
    <cellStyle name="Normal 6 4 3 2 2" xfId="33256"/>
    <cellStyle name="Normal 6 4 3 2 2 2" xfId="33257"/>
    <cellStyle name="Normal 6 4 3 2 2 2 2" xfId="33258"/>
    <cellStyle name="Normal 6 4 3 2 2 3" xfId="33259"/>
    <cellStyle name="Normal 6 4 3 2 2_Deal Price Analysis" xfId="33260"/>
    <cellStyle name="Normal 6 4 3 2 3" xfId="33261"/>
    <cellStyle name="Normal 6 4 3 2 3 2" xfId="33262"/>
    <cellStyle name="Normal 6 4 3 2 3 2 2" xfId="33263"/>
    <cellStyle name="Normal 6 4 3 2 3 3" xfId="33264"/>
    <cellStyle name="Normal 6 4 3 2 3_Deal Price Analysis" xfId="33265"/>
    <cellStyle name="Normal 6 4 3 2 4" xfId="33266"/>
    <cellStyle name="Normal 6 4 3 2 4 2" xfId="33267"/>
    <cellStyle name="Normal 6 4 3 2 5" xfId="33268"/>
    <cellStyle name="Normal 6 4 3 2_Deal Price Analysis" xfId="33269"/>
    <cellStyle name="Normal 6 4 3 3" xfId="33270"/>
    <cellStyle name="Normal 6 4 3 3 2" xfId="33271"/>
    <cellStyle name="Normal 6 4 3 3 2 2" xfId="33272"/>
    <cellStyle name="Normal 6 4 3 3 3" xfId="33273"/>
    <cellStyle name="Normal 6 4 3 3_Deal Price Analysis" xfId="33274"/>
    <cellStyle name="Normal 6 4 3 4" xfId="33275"/>
    <cellStyle name="Normal 6 4 3 4 2" xfId="33276"/>
    <cellStyle name="Normal 6 4 3 4 2 2" xfId="33277"/>
    <cellStyle name="Normal 6 4 3 4 3" xfId="33278"/>
    <cellStyle name="Normal 6 4 3 4_Deal Price Analysis" xfId="33279"/>
    <cellStyle name="Normal 6 4 3 5" xfId="33280"/>
    <cellStyle name="Normal 6 4 3 5 2" xfId="33281"/>
    <cellStyle name="Normal 6 4 3 6" xfId="33282"/>
    <cellStyle name="Normal 6 4 3_Deal Price Analysis" xfId="33283"/>
    <cellStyle name="Normal 6 4 4" xfId="33284"/>
    <cellStyle name="Normal 6 4 4 2" xfId="33285"/>
    <cellStyle name="Normal 6 4 4 2 2" xfId="33286"/>
    <cellStyle name="Normal 6 4 4 2 2 2" xfId="33287"/>
    <cellStyle name="Normal 6 4 4 2 2 2 2" xfId="33288"/>
    <cellStyle name="Normal 6 4 4 2 2 3" xfId="33289"/>
    <cellStyle name="Normal 6 4 4 2 2_Deal Price Analysis" xfId="33290"/>
    <cellStyle name="Normal 6 4 4 2 3" xfId="33291"/>
    <cellStyle name="Normal 6 4 4 2 3 2" xfId="33292"/>
    <cellStyle name="Normal 6 4 4 2 3 2 2" xfId="33293"/>
    <cellStyle name="Normal 6 4 4 2 3 3" xfId="33294"/>
    <cellStyle name="Normal 6 4 4 2 3_Deal Price Analysis" xfId="33295"/>
    <cellStyle name="Normal 6 4 4 2 4" xfId="33296"/>
    <cellStyle name="Normal 6 4 4 2 4 2" xfId="33297"/>
    <cellStyle name="Normal 6 4 4 2 5" xfId="33298"/>
    <cellStyle name="Normal 6 4 4 2_Deal Price Analysis" xfId="33299"/>
    <cellStyle name="Normal 6 4 4 3" xfId="33300"/>
    <cellStyle name="Normal 6 4 4 3 2" xfId="33301"/>
    <cellStyle name="Normal 6 4 4 3 2 2" xfId="33302"/>
    <cellStyle name="Normal 6 4 4 3 3" xfId="33303"/>
    <cellStyle name="Normal 6 4 4 3_Deal Price Analysis" xfId="33304"/>
    <cellStyle name="Normal 6 4 4 4" xfId="33305"/>
    <cellStyle name="Normal 6 4 4 4 2" xfId="33306"/>
    <cellStyle name="Normal 6 4 4 4 2 2" xfId="33307"/>
    <cellStyle name="Normal 6 4 4 4 3" xfId="33308"/>
    <cellStyle name="Normal 6 4 4 4_Deal Price Analysis" xfId="33309"/>
    <cellStyle name="Normal 6 4 4 5" xfId="33310"/>
    <cellStyle name="Normal 6 4 4 5 2" xfId="33311"/>
    <cellStyle name="Normal 6 4 4 6" xfId="33312"/>
    <cellStyle name="Normal 6 4 4_Deal Price Analysis" xfId="33313"/>
    <cellStyle name="Normal 6 4 5" xfId="33314"/>
    <cellStyle name="Normal 6 4 5 2" xfId="33315"/>
    <cellStyle name="Normal 6 4 5 2 2" xfId="33316"/>
    <cellStyle name="Normal 6 4 5 2 2 2" xfId="33317"/>
    <cellStyle name="Normal 6 4 5 2 3" xfId="33318"/>
    <cellStyle name="Normal 6 4 5 2_Deal Price Analysis" xfId="33319"/>
    <cellStyle name="Normal 6 4 5 3" xfId="33320"/>
    <cellStyle name="Normal 6 4 5 3 2" xfId="33321"/>
    <cellStyle name="Normal 6 4 5 3 2 2" xfId="33322"/>
    <cellStyle name="Normal 6 4 5 3 3" xfId="33323"/>
    <cellStyle name="Normal 6 4 5 3_Deal Price Analysis" xfId="33324"/>
    <cellStyle name="Normal 6 4 5 4" xfId="33325"/>
    <cellStyle name="Normal 6 4 5 4 2" xfId="33326"/>
    <cellStyle name="Normal 6 4 5 5" xfId="33327"/>
    <cellStyle name="Normal 6 4 5_Deal Price Analysis" xfId="33328"/>
    <cellStyle name="Normal 6 4 6" xfId="33329"/>
    <cellStyle name="Normal 6 4 6 2" xfId="33330"/>
    <cellStyle name="Normal 6 4 6 2 2" xfId="33331"/>
    <cellStyle name="Normal 6 4 6 3" xfId="33332"/>
    <cellStyle name="Normal 6 4 6_Deal Price Analysis" xfId="33333"/>
    <cellStyle name="Normal 6 4 7" xfId="33334"/>
    <cellStyle name="Normal 6 4 7 2" xfId="33335"/>
    <cellStyle name="Normal 6 4 7 2 2" xfId="33336"/>
    <cellStyle name="Normal 6 4 7 3" xfId="33337"/>
    <cellStyle name="Normal 6 4 7_Deal Price Analysis" xfId="33338"/>
    <cellStyle name="Normal 6 4 8" xfId="33339"/>
    <cellStyle name="Normal 6 4 8 2" xfId="33340"/>
    <cellStyle name="Normal 6 4 9" xfId="33341"/>
    <cellStyle name="Normal 6 4_Deal Price Analysis" xfId="33342"/>
    <cellStyle name="Normal 6 5" xfId="33343"/>
    <cellStyle name="Normal 6 5 2" xfId="33344"/>
    <cellStyle name="Normal 6 5 2 2" xfId="33345"/>
    <cellStyle name="Normal 6 5 2 2 2" xfId="33346"/>
    <cellStyle name="Normal 6 5 2 2 2 2" xfId="33347"/>
    <cellStyle name="Normal 6 5 2 2 2 2 2" xfId="33348"/>
    <cellStyle name="Normal 6 5 2 2 2 2 2 2" xfId="33349"/>
    <cellStyle name="Normal 6 5 2 2 2 2 3" xfId="33350"/>
    <cellStyle name="Normal 6 5 2 2 2 2_Deal Price Analysis" xfId="33351"/>
    <cellStyle name="Normal 6 5 2 2 2 3" xfId="33352"/>
    <cellStyle name="Normal 6 5 2 2 2 3 2" xfId="33353"/>
    <cellStyle name="Normal 6 5 2 2 2 3 2 2" xfId="33354"/>
    <cellStyle name="Normal 6 5 2 2 2 3 3" xfId="33355"/>
    <cellStyle name="Normal 6 5 2 2 2 3_Deal Price Analysis" xfId="33356"/>
    <cellStyle name="Normal 6 5 2 2 2 4" xfId="33357"/>
    <cellStyle name="Normal 6 5 2 2 2 4 2" xfId="33358"/>
    <cellStyle name="Normal 6 5 2 2 2 5" xfId="33359"/>
    <cellStyle name="Normal 6 5 2 2 2_Deal Price Analysis" xfId="33360"/>
    <cellStyle name="Normal 6 5 2 2 3" xfId="33361"/>
    <cellStyle name="Normal 6 5 2 2 3 2" xfId="33362"/>
    <cellStyle name="Normal 6 5 2 2 3 2 2" xfId="33363"/>
    <cellStyle name="Normal 6 5 2 2 3 3" xfId="33364"/>
    <cellStyle name="Normal 6 5 2 2 3_Deal Price Analysis" xfId="33365"/>
    <cellStyle name="Normal 6 5 2 2 4" xfId="33366"/>
    <cellStyle name="Normal 6 5 2 2 4 2" xfId="33367"/>
    <cellStyle name="Normal 6 5 2 2 4 2 2" xfId="33368"/>
    <cellStyle name="Normal 6 5 2 2 4 3" xfId="33369"/>
    <cellStyle name="Normal 6 5 2 2 4_Deal Price Analysis" xfId="33370"/>
    <cellStyle name="Normal 6 5 2 2 5" xfId="33371"/>
    <cellStyle name="Normal 6 5 2 2 5 2" xfId="33372"/>
    <cellStyle name="Normal 6 5 2 2 6" xfId="33373"/>
    <cellStyle name="Normal 6 5 2 2_Deal Price Analysis" xfId="33374"/>
    <cellStyle name="Normal 6 5 2 3" xfId="33375"/>
    <cellStyle name="Normal 6 5 2 3 2" xfId="33376"/>
    <cellStyle name="Normal 6 5 2 3 2 2" xfId="33377"/>
    <cellStyle name="Normal 6 5 2 3 2 2 2" xfId="33378"/>
    <cellStyle name="Normal 6 5 2 3 2 2 2 2" xfId="33379"/>
    <cellStyle name="Normal 6 5 2 3 2 2 3" xfId="33380"/>
    <cellStyle name="Normal 6 5 2 3 2 2_Deal Price Analysis" xfId="33381"/>
    <cellStyle name="Normal 6 5 2 3 2 3" xfId="33382"/>
    <cellStyle name="Normal 6 5 2 3 2 3 2" xfId="33383"/>
    <cellStyle name="Normal 6 5 2 3 2 3 2 2" xfId="33384"/>
    <cellStyle name="Normal 6 5 2 3 2 3 3" xfId="33385"/>
    <cellStyle name="Normal 6 5 2 3 2 3_Deal Price Analysis" xfId="33386"/>
    <cellStyle name="Normal 6 5 2 3 2 4" xfId="33387"/>
    <cellStyle name="Normal 6 5 2 3 2 4 2" xfId="33388"/>
    <cellStyle name="Normal 6 5 2 3 2 5" xfId="33389"/>
    <cellStyle name="Normal 6 5 2 3 2_Deal Price Analysis" xfId="33390"/>
    <cellStyle name="Normal 6 5 2 3 3" xfId="33391"/>
    <cellStyle name="Normal 6 5 2 3 3 2" xfId="33392"/>
    <cellStyle name="Normal 6 5 2 3 3 2 2" xfId="33393"/>
    <cellStyle name="Normal 6 5 2 3 3 3" xfId="33394"/>
    <cellStyle name="Normal 6 5 2 3 3_Deal Price Analysis" xfId="33395"/>
    <cellStyle name="Normal 6 5 2 3 4" xfId="33396"/>
    <cellStyle name="Normal 6 5 2 3 4 2" xfId="33397"/>
    <cellStyle name="Normal 6 5 2 3 4 2 2" xfId="33398"/>
    <cellStyle name="Normal 6 5 2 3 4 3" xfId="33399"/>
    <cellStyle name="Normal 6 5 2 3 4_Deal Price Analysis" xfId="33400"/>
    <cellStyle name="Normal 6 5 2 3 5" xfId="33401"/>
    <cellStyle name="Normal 6 5 2 3 5 2" xfId="33402"/>
    <cellStyle name="Normal 6 5 2 3 6" xfId="33403"/>
    <cellStyle name="Normal 6 5 2 3_Deal Price Analysis" xfId="33404"/>
    <cellStyle name="Normal 6 5 2 4" xfId="33405"/>
    <cellStyle name="Normal 6 5 2 4 2" xfId="33406"/>
    <cellStyle name="Normal 6 5 2 4 2 2" xfId="33407"/>
    <cellStyle name="Normal 6 5 2 4 2 2 2" xfId="33408"/>
    <cellStyle name="Normal 6 5 2 4 2 3" xfId="33409"/>
    <cellStyle name="Normal 6 5 2 4 2_Deal Price Analysis" xfId="33410"/>
    <cellStyle name="Normal 6 5 2 4 3" xfId="33411"/>
    <cellStyle name="Normal 6 5 2 4 3 2" xfId="33412"/>
    <cellStyle name="Normal 6 5 2 4 3 2 2" xfId="33413"/>
    <cellStyle name="Normal 6 5 2 4 3 3" xfId="33414"/>
    <cellStyle name="Normal 6 5 2 4 3_Deal Price Analysis" xfId="33415"/>
    <cellStyle name="Normal 6 5 2 4 4" xfId="33416"/>
    <cellStyle name="Normal 6 5 2 4 4 2" xfId="33417"/>
    <cellStyle name="Normal 6 5 2 4 5" xfId="33418"/>
    <cellStyle name="Normal 6 5 2 4_Deal Price Analysis" xfId="33419"/>
    <cellStyle name="Normal 6 5 2 5" xfId="33420"/>
    <cellStyle name="Normal 6 5 2 5 2" xfId="33421"/>
    <cellStyle name="Normal 6 5 2 5 2 2" xfId="33422"/>
    <cellStyle name="Normal 6 5 2 5 3" xfId="33423"/>
    <cellStyle name="Normal 6 5 2 5_Deal Price Analysis" xfId="33424"/>
    <cellStyle name="Normal 6 5 2 6" xfId="33425"/>
    <cellStyle name="Normal 6 5 2 6 2" xfId="33426"/>
    <cellStyle name="Normal 6 5 2 6 2 2" xfId="33427"/>
    <cellStyle name="Normal 6 5 2 6 3" xfId="33428"/>
    <cellStyle name="Normal 6 5 2 6_Deal Price Analysis" xfId="33429"/>
    <cellStyle name="Normal 6 5 2 7" xfId="33430"/>
    <cellStyle name="Normal 6 5 2 7 2" xfId="33431"/>
    <cellStyle name="Normal 6 5 2 8" xfId="33432"/>
    <cellStyle name="Normal 6 5 2_Deal Price Analysis" xfId="33433"/>
    <cellStyle name="Normal 6 5 3" xfId="33434"/>
    <cellStyle name="Normal 6 5 3 2" xfId="33435"/>
    <cellStyle name="Normal 6 5 3 2 2" xfId="33436"/>
    <cellStyle name="Normal 6 5 3 2 2 2" xfId="33437"/>
    <cellStyle name="Normal 6 5 3 2 2 2 2" xfId="33438"/>
    <cellStyle name="Normal 6 5 3 2 2 3" xfId="33439"/>
    <cellStyle name="Normal 6 5 3 2 2_Deal Price Analysis" xfId="33440"/>
    <cellStyle name="Normal 6 5 3 2 3" xfId="33441"/>
    <cellStyle name="Normal 6 5 3 2 3 2" xfId="33442"/>
    <cellStyle name="Normal 6 5 3 2 3 2 2" xfId="33443"/>
    <cellStyle name="Normal 6 5 3 2 3 3" xfId="33444"/>
    <cellStyle name="Normal 6 5 3 2 3_Deal Price Analysis" xfId="33445"/>
    <cellStyle name="Normal 6 5 3 2 4" xfId="33446"/>
    <cellStyle name="Normal 6 5 3 2 4 2" xfId="33447"/>
    <cellStyle name="Normal 6 5 3 2 5" xfId="33448"/>
    <cellStyle name="Normal 6 5 3 2_Deal Price Analysis" xfId="33449"/>
    <cellStyle name="Normal 6 5 3 3" xfId="33450"/>
    <cellStyle name="Normal 6 5 3 3 2" xfId="33451"/>
    <cellStyle name="Normal 6 5 3 3 2 2" xfId="33452"/>
    <cellStyle name="Normal 6 5 3 3 3" xfId="33453"/>
    <cellStyle name="Normal 6 5 3 3_Deal Price Analysis" xfId="33454"/>
    <cellStyle name="Normal 6 5 3 4" xfId="33455"/>
    <cellStyle name="Normal 6 5 3 4 2" xfId="33456"/>
    <cellStyle name="Normal 6 5 3 4 2 2" xfId="33457"/>
    <cellStyle name="Normal 6 5 3 4 3" xfId="33458"/>
    <cellStyle name="Normal 6 5 3 4_Deal Price Analysis" xfId="33459"/>
    <cellStyle name="Normal 6 5 3 5" xfId="33460"/>
    <cellStyle name="Normal 6 5 3 5 2" xfId="33461"/>
    <cellStyle name="Normal 6 5 3 6" xfId="33462"/>
    <cellStyle name="Normal 6 5 3_Deal Price Analysis" xfId="33463"/>
    <cellStyle name="Normal 6 5 4" xfId="33464"/>
    <cellStyle name="Normal 6 5 4 2" xfId="33465"/>
    <cellStyle name="Normal 6 5 4 2 2" xfId="33466"/>
    <cellStyle name="Normal 6 5 4 2 2 2" xfId="33467"/>
    <cellStyle name="Normal 6 5 4 2 2 2 2" xfId="33468"/>
    <cellStyle name="Normal 6 5 4 2 2 3" xfId="33469"/>
    <cellStyle name="Normal 6 5 4 2 2_Deal Price Analysis" xfId="33470"/>
    <cellStyle name="Normal 6 5 4 2 3" xfId="33471"/>
    <cellStyle name="Normal 6 5 4 2 3 2" xfId="33472"/>
    <cellStyle name="Normal 6 5 4 2 3 2 2" xfId="33473"/>
    <cellStyle name="Normal 6 5 4 2 3 3" xfId="33474"/>
    <cellStyle name="Normal 6 5 4 2 3_Deal Price Analysis" xfId="33475"/>
    <cellStyle name="Normal 6 5 4 2 4" xfId="33476"/>
    <cellStyle name="Normal 6 5 4 2 4 2" xfId="33477"/>
    <cellStyle name="Normal 6 5 4 2 5" xfId="33478"/>
    <cellStyle name="Normal 6 5 4 2_Deal Price Analysis" xfId="33479"/>
    <cellStyle name="Normal 6 5 4 3" xfId="33480"/>
    <cellStyle name="Normal 6 5 4 3 2" xfId="33481"/>
    <cellStyle name="Normal 6 5 4 3 2 2" xfId="33482"/>
    <cellStyle name="Normal 6 5 4 3 3" xfId="33483"/>
    <cellStyle name="Normal 6 5 4 3_Deal Price Analysis" xfId="33484"/>
    <cellStyle name="Normal 6 5 4 4" xfId="33485"/>
    <cellStyle name="Normal 6 5 4 4 2" xfId="33486"/>
    <cellStyle name="Normal 6 5 4 4 2 2" xfId="33487"/>
    <cellStyle name="Normal 6 5 4 4 3" xfId="33488"/>
    <cellStyle name="Normal 6 5 4 4_Deal Price Analysis" xfId="33489"/>
    <cellStyle name="Normal 6 5 4 5" xfId="33490"/>
    <cellStyle name="Normal 6 5 4 5 2" xfId="33491"/>
    <cellStyle name="Normal 6 5 4 6" xfId="33492"/>
    <cellStyle name="Normal 6 5 4_Deal Price Analysis" xfId="33493"/>
    <cellStyle name="Normal 6 5 5" xfId="33494"/>
    <cellStyle name="Normal 6 5 5 2" xfId="33495"/>
    <cellStyle name="Normal 6 5 5 2 2" xfId="33496"/>
    <cellStyle name="Normal 6 5 5 2 2 2" xfId="33497"/>
    <cellStyle name="Normal 6 5 5 2 3" xfId="33498"/>
    <cellStyle name="Normal 6 5 5 2_Deal Price Analysis" xfId="33499"/>
    <cellStyle name="Normal 6 5 5 3" xfId="33500"/>
    <cellStyle name="Normal 6 5 5 3 2" xfId="33501"/>
    <cellStyle name="Normal 6 5 5 3 2 2" xfId="33502"/>
    <cellStyle name="Normal 6 5 5 3 3" xfId="33503"/>
    <cellStyle name="Normal 6 5 5 3_Deal Price Analysis" xfId="33504"/>
    <cellStyle name="Normal 6 5 5 4" xfId="33505"/>
    <cellStyle name="Normal 6 5 5 4 2" xfId="33506"/>
    <cellStyle name="Normal 6 5 5 5" xfId="33507"/>
    <cellStyle name="Normal 6 5 5_Deal Price Analysis" xfId="33508"/>
    <cellStyle name="Normal 6 5 6" xfId="33509"/>
    <cellStyle name="Normal 6 5 6 2" xfId="33510"/>
    <cellStyle name="Normal 6 5 6 2 2" xfId="33511"/>
    <cellStyle name="Normal 6 5 6 3" xfId="33512"/>
    <cellStyle name="Normal 6 5 6_Deal Price Analysis" xfId="33513"/>
    <cellStyle name="Normal 6 5 7" xfId="33514"/>
    <cellStyle name="Normal 6 5 7 2" xfId="33515"/>
    <cellStyle name="Normal 6 5 7 2 2" xfId="33516"/>
    <cellStyle name="Normal 6 5 7 3" xfId="33517"/>
    <cellStyle name="Normal 6 5 7_Deal Price Analysis" xfId="33518"/>
    <cellStyle name="Normal 6 5 8" xfId="33519"/>
    <cellStyle name="Normal 6 5 8 2" xfId="33520"/>
    <cellStyle name="Normal 6 5 9" xfId="33521"/>
    <cellStyle name="Normal 6 5_Deal Price Analysis" xfId="33522"/>
    <cellStyle name="Normal 6 6" xfId="33523"/>
    <cellStyle name="Normal 6 6 2" xfId="33524"/>
    <cellStyle name="Normal 6 6 2 2" xfId="33525"/>
    <cellStyle name="Normal 6 6 2 2 2" xfId="33526"/>
    <cellStyle name="Normal 6 6 2 2 2 2" xfId="33527"/>
    <cellStyle name="Normal 6 6 2 2 2 2 2" xfId="33528"/>
    <cellStyle name="Normal 6 6 2 2 2 2 2 2" xfId="33529"/>
    <cellStyle name="Normal 6 6 2 2 2 2 3" xfId="33530"/>
    <cellStyle name="Normal 6 6 2 2 2 2_Deal Price Analysis" xfId="33531"/>
    <cellStyle name="Normal 6 6 2 2 2 3" xfId="33532"/>
    <cellStyle name="Normal 6 6 2 2 2 3 2" xfId="33533"/>
    <cellStyle name="Normal 6 6 2 2 2 3 2 2" xfId="33534"/>
    <cellStyle name="Normal 6 6 2 2 2 3 3" xfId="33535"/>
    <cellStyle name="Normal 6 6 2 2 2 3_Deal Price Analysis" xfId="33536"/>
    <cellStyle name="Normal 6 6 2 2 2 4" xfId="33537"/>
    <cellStyle name="Normal 6 6 2 2 2 4 2" xfId="33538"/>
    <cellStyle name="Normal 6 6 2 2 2 5" xfId="33539"/>
    <cellStyle name="Normal 6 6 2 2 2_Deal Price Analysis" xfId="33540"/>
    <cellStyle name="Normal 6 6 2 2 3" xfId="33541"/>
    <cellStyle name="Normal 6 6 2 2 3 2" xfId="33542"/>
    <cellStyle name="Normal 6 6 2 2 3 2 2" xfId="33543"/>
    <cellStyle name="Normal 6 6 2 2 3 3" xfId="33544"/>
    <cellStyle name="Normal 6 6 2 2 3_Deal Price Analysis" xfId="33545"/>
    <cellStyle name="Normal 6 6 2 2 4" xfId="33546"/>
    <cellStyle name="Normal 6 6 2 2 4 2" xfId="33547"/>
    <cellStyle name="Normal 6 6 2 2 4 2 2" xfId="33548"/>
    <cellStyle name="Normal 6 6 2 2 4 3" xfId="33549"/>
    <cellStyle name="Normal 6 6 2 2 4_Deal Price Analysis" xfId="33550"/>
    <cellStyle name="Normal 6 6 2 2 5" xfId="33551"/>
    <cellStyle name="Normal 6 6 2 2 5 2" xfId="33552"/>
    <cellStyle name="Normal 6 6 2 2 6" xfId="33553"/>
    <cellStyle name="Normal 6 6 2 2_Deal Price Analysis" xfId="33554"/>
    <cellStyle name="Normal 6 6 2 3" xfId="33555"/>
    <cellStyle name="Normal 6 6 2 3 2" xfId="33556"/>
    <cellStyle name="Normal 6 6 2 3 2 2" xfId="33557"/>
    <cellStyle name="Normal 6 6 2 3 2 2 2" xfId="33558"/>
    <cellStyle name="Normal 6 6 2 3 2 2 2 2" xfId="33559"/>
    <cellStyle name="Normal 6 6 2 3 2 2 3" xfId="33560"/>
    <cellStyle name="Normal 6 6 2 3 2 2_Deal Price Analysis" xfId="33561"/>
    <cellStyle name="Normal 6 6 2 3 2 3" xfId="33562"/>
    <cellStyle name="Normal 6 6 2 3 2 3 2" xfId="33563"/>
    <cellStyle name="Normal 6 6 2 3 2 3 2 2" xfId="33564"/>
    <cellStyle name="Normal 6 6 2 3 2 3 3" xfId="33565"/>
    <cellStyle name="Normal 6 6 2 3 2 3_Deal Price Analysis" xfId="33566"/>
    <cellStyle name="Normal 6 6 2 3 2 4" xfId="33567"/>
    <cellStyle name="Normal 6 6 2 3 2 4 2" xfId="33568"/>
    <cellStyle name="Normal 6 6 2 3 2 5" xfId="33569"/>
    <cellStyle name="Normal 6 6 2 3 2_Deal Price Analysis" xfId="33570"/>
    <cellStyle name="Normal 6 6 2 3 3" xfId="33571"/>
    <cellStyle name="Normal 6 6 2 3 3 2" xfId="33572"/>
    <cellStyle name="Normal 6 6 2 3 3 2 2" xfId="33573"/>
    <cellStyle name="Normal 6 6 2 3 3 3" xfId="33574"/>
    <cellStyle name="Normal 6 6 2 3 3_Deal Price Analysis" xfId="33575"/>
    <cellStyle name="Normal 6 6 2 3 4" xfId="33576"/>
    <cellStyle name="Normal 6 6 2 3 4 2" xfId="33577"/>
    <cellStyle name="Normal 6 6 2 3 4 2 2" xfId="33578"/>
    <cellStyle name="Normal 6 6 2 3 4 3" xfId="33579"/>
    <cellStyle name="Normal 6 6 2 3 4_Deal Price Analysis" xfId="33580"/>
    <cellStyle name="Normal 6 6 2 3 5" xfId="33581"/>
    <cellStyle name="Normal 6 6 2 3 5 2" xfId="33582"/>
    <cellStyle name="Normal 6 6 2 3 6" xfId="33583"/>
    <cellStyle name="Normal 6 6 2 3_Deal Price Analysis" xfId="33584"/>
    <cellStyle name="Normal 6 6 2 4" xfId="33585"/>
    <cellStyle name="Normal 6 6 2 4 2" xfId="33586"/>
    <cellStyle name="Normal 6 6 2 4 2 2" xfId="33587"/>
    <cellStyle name="Normal 6 6 2 4 2 2 2" xfId="33588"/>
    <cellStyle name="Normal 6 6 2 4 2 3" xfId="33589"/>
    <cellStyle name="Normal 6 6 2 4 2_Deal Price Analysis" xfId="33590"/>
    <cellStyle name="Normal 6 6 2 4 3" xfId="33591"/>
    <cellStyle name="Normal 6 6 2 4 3 2" xfId="33592"/>
    <cellStyle name="Normal 6 6 2 4 3 2 2" xfId="33593"/>
    <cellStyle name="Normal 6 6 2 4 3 3" xfId="33594"/>
    <cellStyle name="Normal 6 6 2 4 3_Deal Price Analysis" xfId="33595"/>
    <cellStyle name="Normal 6 6 2 4 4" xfId="33596"/>
    <cellStyle name="Normal 6 6 2 4 4 2" xfId="33597"/>
    <cellStyle name="Normal 6 6 2 4 5" xfId="33598"/>
    <cellStyle name="Normal 6 6 2 4_Deal Price Analysis" xfId="33599"/>
    <cellStyle name="Normal 6 6 2 5" xfId="33600"/>
    <cellStyle name="Normal 6 6 2 5 2" xfId="33601"/>
    <cellStyle name="Normal 6 6 2 5 2 2" xfId="33602"/>
    <cellStyle name="Normal 6 6 2 5 3" xfId="33603"/>
    <cellStyle name="Normal 6 6 2 5_Deal Price Analysis" xfId="33604"/>
    <cellStyle name="Normal 6 6 2 6" xfId="33605"/>
    <cellStyle name="Normal 6 6 2 6 2" xfId="33606"/>
    <cellStyle name="Normal 6 6 2 6 2 2" xfId="33607"/>
    <cellStyle name="Normal 6 6 2 6 3" xfId="33608"/>
    <cellStyle name="Normal 6 6 2 6_Deal Price Analysis" xfId="33609"/>
    <cellStyle name="Normal 6 6 2 7" xfId="33610"/>
    <cellStyle name="Normal 6 6 2 7 2" xfId="33611"/>
    <cellStyle name="Normal 6 6 2 8" xfId="33612"/>
    <cellStyle name="Normal 6 6 2_Deal Price Analysis" xfId="33613"/>
    <cellStyle name="Normal 6 6 3" xfId="33614"/>
    <cellStyle name="Normal 6 6 3 2" xfId="33615"/>
    <cellStyle name="Normal 6 6 3 2 2" xfId="33616"/>
    <cellStyle name="Normal 6 6 3 2 2 2" xfId="33617"/>
    <cellStyle name="Normal 6 6 3 2 2 2 2" xfId="33618"/>
    <cellStyle name="Normal 6 6 3 2 2 3" xfId="33619"/>
    <cellStyle name="Normal 6 6 3 2 2_Deal Price Analysis" xfId="33620"/>
    <cellStyle name="Normal 6 6 3 2 3" xfId="33621"/>
    <cellStyle name="Normal 6 6 3 2 3 2" xfId="33622"/>
    <cellStyle name="Normal 6 6 3 2 3 2 2" xfId="33623"/>
    <cellStyle name="Normal 6 6 3 2 3 3" xfId="33624"/>
    <cellStyle name="Normal 6 6 3 2 3_Deal Price Analysis" xfId="33625"/>
    <cellStyle name="Normal 6 6 3 2 4" xfId="33626"/>
    <cellStyle name="Normal 6 6 3 2 4 2" xfId="33627"/>
    <cellStyle name="Normal 6 6 3 2 5" xfId="33628"/>
    <cellStyle name="Normal 6 6 3 2_Deal Price Analysis" xfId="33629"/>
    <cellStyle name="Normal 6 6 3 3" xfId="33630"/>
    <cellStyle name="Normal 6 6 3 3 2" xfId="33631"/>
    <cellStyle name="Normal 6 6 3 3 2 2" xfId="33632"/>
    <cellStyle name="Normal 6 6 3 3 3" xfId="33633"/>
    <cellStyle name="Normal 6 6 3 3_Deal Price Analysis" xfId="33634"/>
    <cellStyle name="Normal 6 6 3 4" xfId="33635"/>
    <cellStyle name="Normal 6 6 3 4 2" xfId="33636"/>
    <cellStyle name="Normal 6 6 3 4 2 2" xfId="33637"/>
    <cellStyle name="Normal 6 6 3 4 3" xfId="33638"/>
    <cellStyle name="Normal 6 6 3 4_Deal Price Analysis" xfId="33639"/>
    <cellStyle name="Normal 6 6 3 5" xfId="33640"/>
    <cellStyle name="Normal 6 6 3 5 2" xfId="33641"/>
    <cellStyle name="Normal 6 6 3 6" xfId="33642"/>
    <cellStyle name="Normal 6 6 3_Deal Price Analysis" xfId="33643"/>
    <cellStyle name="Normal 6 6 4" xfId="33644"/>
    <cellStyle name="Normal 6 6 4 2" xfId="33645"/>
    <cellStyle name="Normal 6 6 4 2 2" xfId="33646"/>
    <cellStyle name="Normal 6 6 4 2 2 2" xfId="33647"/>
    <cellStyle name="Normal 6 6 4 2 2 2 2" xfId="33648"/>
    <cellStyle name="Normal 6 6 4 2 2 3" xfId="33649"/>
    <cellStyle name="Normal 6 6 4 2 2_Deal Price Analysis" xfId="33650"/>
    <cellStyle name="Normal 6 6 4 2 3" xfId="33651"/>
    <cellStyle name="Normal 6 6 4 2 3 2" xfId="33652"/>
    <cellStyle name="Normal 6 6 4 2 3 2 2" xfId="33653"/>
    <cellStyle name="Normal 6 6 4 2 3 3" xfId="33654"/>
    <cellStyle name="Normal 6 6 4 2 3_Deal Price Analysis" xfId="33655"/>
    <cellStyle name="Normal 6 6 4 2 4" xfId="33656"/>
    <cellStyle name="Normal 6 6 4 2 4 2" xfId="33657"/>
    <cellStyle name="Normal 6 6 4 2 5" xfId="33658"/>
    <cellStyle name="Normal 6 6 4 2_Deal Price Analysis" xfId="33659"/>
    <cellStyle name="Normal 6 6 4 3" xfId="33660"/>
    <cellStyle name="Normal 6 6 4 3 2" xfId="33661"/>
    <cellStyle name="Normal 6 6 4 3 2 2" xfId="33662"/>
    <cellStyle name="Normal 6 6 4 3 3" xfId="33663"/>
    <cellStyle name="Normal 6 6 4 3_Deal Price Analysis" xfId="33664"/>
    <cellStyle name="Normal 6 6 4 4" xfId="33665"/>
    <cellStyle name="Normal 6 6 4 4 2" xfId="33666"/>
    <cellStyle name="Normal 6 6 4 4 2 2" xfId="33667"/>
    <cellStyle name="Normal 6 6 4 4 3" xfId="33668"/>
    <cellStyle name="Normal 6 6 4 4_Deal Price Analysis" xfId="33669"/>
    <cellStyle name="Normal 6 6 4 5" xfId="33670"/>
    <cellStyle name="Normal 6 6 4 5 2" xfId="33671"/>
    <cellStyle name="Normal 6 6 4 6" xfId="33672"/>
    <cellStyle name="Normal 6 6 4_Deal Price Analysis" xfId="33673"/>
    <cellStyle name="Normal 6 6 5" xfId="33674"/>
    <cellStyle name="Normal 6 6 5 2" xfId="33675"/>
    <cellStyle name="Normal 6 6 5 2 2" xfId="33676"/>
    <cellStyle name="Normal 6 6 5 2 2 2" xfId="33677"/>
    <cellStyle name="Normal 6 6 5 2 3" xfId="33678"/>
    <cellStyle name="Normal 6 6 5 2_Deal Price Analysis" xfId="33679"/>
    <cellStyle name="Normal 6 6 5 3" xfId="33680"/>
    <cellStyle name="Normal 6 6 5 3 2" xfId="33681"/>
    <cellStyle name="Normal 6 6 5 3 2 2" xfId="33682"/>
    <cellStyle name="Normal 6 6 5 3 3" xfId="33683"/>
    <cellStyle name="Normal 6 6 5 3_Deal Price Analysis" xfId="33684"/>
    <cellStyle name="Normal 6 6 5 4" xfId="33685"/>
    <cellStyle name="Normal 6 6 5 4 2" xfId="33686"/>
    <cellStyle name="Normal 6 6 5 5" xfId="33687"/>
    <cellStyle name="Normal 6 6 5_Deal Price Analysis" xfId="33688"/>
    <cellStyle name="Normal 6 6 6" xfId="33689"/>
    <cellStyle name="Normal 6 6 6 2" xfId="33690"/>
    <cellStyle name="Normal 6 6 6 2 2" xfId="33691"/>
    <cellStyle name="Normal 6 6 6 3" xfId="33692"/>
    <cellStyle name="Normal 6 6 6_Deal Price Analysis" xfId="33693"/>
    <cellStyle name="Normal 6 6 7" xfId="33694"/>
    <cellStyle name="Normal 6 6 7 2" xfId="33695"/>
    <cellStyle name="Normal 6 6 7 2 2" xfId="33696"/>
    <cellStyle name="Normal 6 6 7 3" xfId="33697"/>
    <cellStyle name="Normal 6 6 7_Deal Price Analysis" xfId="33698"/>
    <cellStyle name="Normal 6 6 8" xfId="33699"/>
    <cellStyle name="Normal 6 6 8 2" xfId="33700"/>
    <cellStyle name="Normal 6 6 9" xfId="33701"/>
    <cellStyle name="Normal 6 6_Deal Price Analysis" xfId="33702"/>
    <cellStyle name="Normal 6 7" xfId="33703"/>
    <cellStyle name="Normal 6 7 2" xfId="33704"/>
    <cellStyle name="Normal 6 7 2 2" xfId="33705"/>
    <cellStyle name="Normal 6 7 2 2 2" xfId="33706"/>
    <cellStyle name="Normal 6 7 2 2 2 2" xfId="33707"/>
    <cellStyle name="Normal 6 7 2 2 2 2 2" xfId="33708"/>
    <cellStyle name="Normal 6 7 2 2 2 3" xfId="33709"/>
    <cellStyle name="Normal 6 7 2 2 2_Deal Price Analysis" xfId="33710"/>
    <cellStyle name="Normal 6 7 2 2 3" xfId="33711"/>
    <cellStyle name="Normal 6 7 2 2 3 2" xfId="33712"/>
    <cellStyle name="Normal 6 7 2 2 3 2 2" xfId="33713"/>
    <cellStyle name="Normal 6 7 2 2 3 3" xfId="33714"/>
    <cellStyle name="Normal 6 7 2 2 3_Deal Price Analysis" xfId="33715"/>
    <cellStyle name="Normal 6 7 2 2 4" xfId="33716"/>
    <cellStyle name="Normal 6 7 2 2 4 2" xfId="33717"/>
    <cellStyle name="Normal 6 7 2 2 5" xfId="33718"/>
    <cellStyle name="Normal 6 7 2 2_Deal Price Analysis" xfId="33719"/>
    <cellStyle name="Normal 6 7 2 3" xfId="33720"/>
    <cellStyle name="Normal 6 7 2 3 2" xfId="33721"/>
    <cellStyle name="Normal 6 7 2 3 2 2" xfId="33722"/>
    <cellStyle name="Normal 6 7 2 3 3" xfId="33723"/>
    <cellStyle name="Normal 6 7 2 3_Deal Price Analysis" xfId="33724"/>
    <cellStyle name="Normal 6 7 2 4" xfId="33725"/>
    <cellStyle name="Normal 6 7 2 4 2" xfId="33726"/>
    <cellStyle name="Normal 6 7 2 4 2 2" xfId="33727"/>
    <cellStyle name="Normal 6 7 2 4 3" xfId="33728"/>
    <cellStyle name="Normal 6 7 2 4_Deal Price Analysis" xfId="33729"/>
    <cellStyle name="Normal 6 7 2 5" xfId="33730"/>
    <cellStyle name="Normal 6 7 2 5 2" xfId="33731"/>
    <cellStyle name="Normal 6 7 2 6" xfId="33732"/>
    <cellStyle name="Normal 6 7 2_Deal Price Analysis" xfId="33733"/>
    <cellStyle name="Normal 6 7 3" xfId="33734"/>
    <cellStyle name="Normal 6 7 3 2" xfId="33735"/>
    <cellStyle name="Normal 6 7 3 2 2" xfId="33736"/>
    <cellStyle name="Normal 6 7 3 2 2 2" xfId="33737"/>
    <cellStyle name="Normal 6 7 3 2 2 2 2" xfId="33738"/>
    <cellStyle name="Normal 6 7 3 2 2 3" xfId="33739"/>
    <cellStyle name="Normal 6 7 3 2 2_Deal Price Analysis" xfId="33740"/>
    <cellStyle name="Normal 6 7 3 2 3" xfId="33741"/>
    <cellStyle name="Normal 6 7 3 2 3 2" xfId="33742"/>
    <cellStyle name="Normal 6 7 3 2 3 2 2" xfId="33743"/>
    <cellStyle name="Normal 6 7 3 2 3 3" xfId="33744"/>
    <cellStyle name="Normal 6 7 3 2 3_Deal Price Analysis" xfId="33745"/>
    <cellStyle name="Normal 6 7 3 2 4" xfId="33746"/>
    <cellStyle name="Normal 6 7 3 2 4 2" xfId="33747"/>
    <cellStyle name="Normal 6 7 3 2 5" xfId="33748"/>
    <cellStyle name="Normal 6 7 3 2_Deal Price Analysis" xfId="33749"/>
    <cellStyle name="Normal 6 7 3 3" xfId="33750"/>
    <cellStyle name="Normal 6 7 3 3 2" xfId="33751"/>
    <cellStyle name="Normal 6 7 3 3 2 2" xfId="33752"/>
    <cellStyle name="Normal 6 7 3 3 3" xfId="33753"/>
    <cellStyle name="Normal 6 7 3 3_Deal Price Analysis" xfId="33754"/>
    <cellStyle name="Normal 6 7 3 4" xfId="33755"/>
    <cellStyle name="Normal 6 7 3 4 2" xfId="33756"/>
    <cellStyle name="Normal 6 7 3 4 2 2" xfId="33757"/>
    <cellStyle name="Normal 6 7 3 4 3" xfId="33758"/>
    <cellStyle name="Normal 6 7 3 4_Deal Price Analysis" xfId="33759"/>
    <cellStyle name="Normal 6 7 3 5" xfId="33760"/>
    <cellStyle name="Normal 6 7 3 5 2" xfId="33761"/>
    <cellStyle name="Normal 6 7 3 6" xfId="33762"/>
    <cellStyle name="Normal 6 7 3_Deal Price Analysis" xfId="33763"/>
    <cellStyle name="Normal 6 7 4" xfId="33764"/>
    <cellStyle name="Normal 6 7 4 2" xfId="33765"/>
    <cellStyle name="Normal 6 7 4 2 2" xfId="33766"/>
    <cellStyle name="Normal 6 7 4 2 2 2" xfId="33767"/>
    <cellStyle name="Normal 6 7 4 2 3" xfId="33768"/>
    <cellStyle name="Normal 6 7 4 2_Deal Price Analysis" xfId="33769"/>
    <cellStyle name="Normal 6 7 4 3" xfId="33770"/>
    <cellStyle name="Normal 6 7 4 3 2" xfId="33771"/>
    <cellStyle name="Normal 6 7 4 3 2 2" xfId="33772"/>
    <cellStyle name="Normal 6 7 4 3 3" xfId="33773"/>
    <cellStyle name="Normal 6 7 4 3_Deal Price Analysis" xfId="33774"/>
    <cellStyle name="Normal 6 7 4 4" xfId="33775"/>
    <cellStyle name="Normal 6 7 4 4 2" xfId="33776"/>
    <cellStyle name="Normal 6 7 4 5" xfId="33777"/>
    <cellStyle name="Normal 6 7 4_Deal Price Analysis" xfId="33778"/>
    <cellStyle name="Normal 6 7 5" xfId="33779"/>
    <cellStyle name="Normal 6 7 5 2" xfId="33780"/>
    <cellStyle name="Normal 6 7 5 2 2" xfId="33781"/>
    <cellStyle name="Normal 6 7 5 3" xfId="33782"/>
    <cellStyle name="Normal 6 7 5_Deal Price Analysis" xfId="33783"/>
    <cellStyle name="Normal 6 7 6" xfId="33784"/>
    <cellStyle name="Normal 6 7 6 2" xfId="33785"/>
    <cellStyle name="Normal 6 7 6 2 2" xfId="33786"/>
    <cellStyle name="Normal 6 7 6 3" xfId="33787"/>
    <cellStyle name="Normal 6 7 6_Deal Price Analysis" xfId="33788"/>
    <cellStyle name="Normal 6 7 7" xfId="33789"/>
    <cellStyle name="Normal 6 7 7 2" xfId="33790"/>
    <cellStyle name="Normal 6 7 8" xfId="33791"/>
    <cellStyle name="Normal 6 7_Deal Price Analysis" xfId="33792"/>
    <cellStyle name="Normal 6 8" xfId="33793"/>
    <cellStyle name="Normal 6 8 2" xfId="33794"/>
    <cellStyle name="Normal 6 8 2 2" xfId="33795"/>
    <cellStyle name="Normal 6 8 2 2 2" xfId="33796"/>
    <cellStyle name="Normal 6 8 2 2 2 2" xfId="33797"/>
    <cellStyle name="Normal 6 8 2 2 2 2 2" xfId="33798"/>
    <cellStyle name="Normal 6 8 2 2 2 3" xfId="33799"/>
    <cellStyle name="Normal 6 8 2 2 2_Deal Price Analysis" xfId="33800"/>
    <cellStyle name="Normal 6 8 2 2 3" xfId="33801"/>
    <cellStyle name="Normal 6 8 2 2 3 2" xfId="33802"/>
    <cellStyle name="Normal 6 8 2 2 3 2 2" xfId="33803"/>
    <cellStyle name="Normal 6 8 2 2 3 3" xfId="33804"/>
    <cellStyle name="Normal 6 8 2 2 3_Deal Price Analysis" xfId="33805"/>
    <cellStyle name="Normal 6 8 2 2 4" xfId="33806"/>
    <cellStyle name="Normal 6 8 2 2 4 2" xfId="33807"/>
    <cellStyle name="Normal 6 8 2 2 5" xfId="33808"/>
    <cellStyle name="Normal 6 8 2 2_Deal Price Analysis" xfId="33809"/>
    <cellStyle name="Normal 6 8 2 3" xfId="33810"/>
    <cellStyle name="Normal 6 8 2 3 2" xfId="33811"/>
    <cellStyle name="Normal 6 8 2 3 2 2" xfId="33812"/>
    <cellStyle name="Normal 6 8 2 3 3" xfId="33813"/>
    <cellStyle name="Normal 6 8 2 3_Deal Price Analysis" xfId="33814"/>
    <cellStyle name="Normal 6 8 2 4" xfId="33815"/>
    <cellStyle name="Normal 6 8 2 4 2" xfId="33816"/>
    <cellStyle name="Normal 6 8 2 4 2 2" xfId="33817"/>
    <cellStyle name="Normal 6 8 2 4 3" xfId="33818"/>
    <cellStyle name="Normal 6 8 2 4_Deal Price Analysis" xfId="33819"/>
    <cellStyle name="Normal 6 8 2 5" xfId="33820"/>
    <cellStyle name="Normal 6 8 2 5 2" xfId="33821"/>
    <cellStyle name="Normal 6 8 2 6" xfId="33822"/>
    <cellStyle name="Normal 6 8 2_Deal Price Analysis" xfId="33823"/>
    <cellStyle name="Normal 6 8 3" xfId="33824"/>
    <cellStyle name="Normal 6 8 3 2" xfId="33825"/>
    <cellStyle name="Normal 6 8 3 2 2" xfId="33826"/>
    <cellStyle name="Normal 6 8 3 2 2 2" xfId="33827"/>
    <cellStyle name="Normal 6 8 3 2 2 2 2" xfId="33828"/>
    <cellStyle name="Normal 6 8 3 2 2 3" xfId="33829"/>
    <cellStyle name="Normal 6 8 3 2 2_Deal Price Analysis" xfId="33830"/>
    <cellStyle name="Normal 6 8 3 2 3" xfId="33831"/>
    <cellStyle name="Normal 6 8 3 2 3 2" xfId="33832"/>
    <cellStyle name="Normal 6 8 3 2 3 2 2" xfId="33833"/>
    <cellStyle name="Normal 6 8 3 2 3 3" xfId="33834"/>
    <cellStyle name="Normal 6 8 3 2 3_Deal Price Analysis" xfId="33835"/>
    <cellStyle name="Normal 6 8 3 2 4" xfId="33836"/>
    <cellStyle name="Normal 6 8 3 2 4 2" xfId="33837"/>
    <cellStyle name="Normal 6 8 3 2 5" xfId="33838"/>
    <cellStyle name="Normal 6 8 3 2_Deal Price Analysis" xfId="33839"/>
    <cellStyle name="Normal 6 8 3 3" xfId="33840"/>
    <cellStyle name="Normal 6 8 3 3 2" xfId="33841"/>
    <cellStyle name="Normal 6 8 3 3 2 2" xfId="33842"/>
    <cellStyle name="Normal 6 8 3 3 3" xfId="33843"/>
    <cellStyle name="Normal 6 8 3 3_Deal Price Analysis" xfId="33844"/>
    <cellStyle name="Normal 6 8 3 4" xfId="33845"/>
    <cellStyle name="Normal 6 8 3 4 2" xfId="33846"/>
    <cellStyle name="Normal 6 8 3 4 2 2" xfId="33847"/>
    <cellStyle name="Normal 6 8 3 4 3" xfId="33848"/>
    <cellStyle name="Normal 6 8 3 4_Deal Price Analysis" xfId="33849"/>
    <cellStyle name="Normal 6 8 3 5" xfId="33850"/>
    <cellStyle name="Normal 6 8 3 5 2" xfId="33851"/>
    <cellStyle name="Normal 6 8 3 6" xfId="33852"/>
    <cellStyle name="Normal 6 8 3_Deal Price Analysis" xfId="33853"/>
    <cellStyle name="Normal 6 8_Deal Price Analysis" xfId="33854"/>
    <cellStyle name="Normal 6 9" xfId="33855"/>
    <cellStyle name="Normal 6 9 2" xfId="33856"/>
    <cellStyle name="Normal 6 9 2 2" xfId="33857"/>
    <cellStyle name="Normal 6 9 2 2 2" xfId="33858"/>
    <cellStyle name="Normal 6 9 2 2 2 2" xfId="33859"/>
    <cellStyle name="Normal 6 9 2 2 3" xfId="33860"/>
    <cellStyle name="Normal 6 9 2 2_Deal Price Analysis" xfId="33861"/>
    <cellStyle name="Normal 6 9 2 3" xfId="33862"/>
    <cellStyle name="Normal 6 9 2 3 2" xfId="33863"/>
    <cellStyle name="Normal 6 9 2 3 2 2" xfId="33864"/>
    <cellStyle name="Normal 6 9 2 3 3" xfId="33865"/>
    <cellStyle name="Normal 6 9 2 3_Deal Price Analysis" xfId="33866"/>
    <cellStyle name="Normal 6 9 2 4" xfId="33867"/>
    <cellStyle name="Normal 6 9 2 4 2" xfId="33868"/>
    <cellStyle name="Normal 6 9 2 5" xfId="33869"/>
    <cellStyle name="Normal 6 9 2_Deal Price Analysis" xfId="33870"/>
    <cellStyle name="Normal 6 9 3" xfId="33871"/>
    <cellStyle name="Normal 6 9 3 2" xfId="33872"/>
    <cellStyle name="Normal 6 9 3 2 2" xfId="33873"/>
    <cellStyle name="Normal 6 9 3 3" xfId="33874"/>
    <cellStyle name="Normal 6 9 3_Deal Price Analysis" xfId="33875"/>
    <cellStyle name="Normal 6 9 4" xfId="33876"/>
    <cellStyle name="Normal 6 9 4 2" xfId="33877"/>
    <cellStyle name="Normal 6 9 4 2 2" xfId="33878"/>
    <cellStyle name="Normal 6 9 4 3" xfId="33879"/>
    <cellStyle name="Normal 6 9 4_Deal Price Analysis" xfId="33880"/>
    <cellStyle name="Normal 6 9 5" xfId="33881"/>
    <cellStyle name="Normal 6 9 5 2" xfId="33882"/>
    <cellStyle name="Normal 6 9 6" xfId="33883"/>
    <cellStyle name="Normal 6 9_Deal Price Analysis" xfId="33884"/>
    <cellStyle name="Normal 6_Deal Price Analysis" xfId="33885"/>
    <cellStyle name="Normal 60" xfId="33886"/>
    <cellStyle name="Normal 61" xfId="33887"/>
    <cellStyle name="Normal 62" xfId="33888"/>
    <cellStyle name="Normal 63" xfId="33889"/>
    <cellStyle name="Normal 64" xfId="33890"/>
    <cellStyle name="Normal 65" xfId="33891"/>
    <cellStyle name="Normal 66" xfId="33892"/>
    <cellStyle name="Normal 67" xfId="33893"/>
    <cellStyle name="Normal 68" xfId="33894"/>
    <cellStyle name="Normal 69" xfId="33895"/>
    <cellStyle name="Normal 7" xfId="33896"/>
    <cellStyle name="Normal 7 10" xfId="33897"/>
    <cellStyle name="Normal 7 10 2" xfId="33898"/>
    <cellStyle name="Normal 7 10 2 2" xfId="33899"/>
    <cellStyle name="Normal 7 10 2 2 2" xfId="33900"/>
    <cellStyle name="Normal 7 10 2 2 2 2" xfId="33901"/>
    <cellStyle name="Normal 7 10 2 2 3" xfId="33902"/>
    <cellStyle name="Normal 7 10 2 2_Deal Price Analysis" xfId="33903"/>
    <cellStyle name="Normal 7 10 2 3" xfId="33904"/>
    <cellStyle name="Normal 7 10 2 3 2" xfId="33905"/>
    <cellStyle name="Normal 7 10 2 3 2 2" xfId="33906"/>
    <cellStyle name="Normal 7 10 2 3 3" xfId="33907"/>
    <cellStyle name="Normal 7 10 2 3_Deal Price Analysis" xfId="33908"/>
    <cellStyle name="Normal 7 10 2 4" xfId="33909"/>
    <cellStyle name="Normal 7 10 2 4 2" xfId="33910"/>
    <cellStyle name="Normal 7 10 2 5" xfId="33911"/>
    <cellStyle name="Normal 7 10 2_Deal Price Analysis" xfId="33912"/>
    <cellStyle name="Normal 7 10 3" xfId="33913"/>
    <cellStyle name="Normal 7 10 3 2" xfId="33914"/>
    <cellStyle name="Normal 7 10 3 2 2" xfId="33915"/>
    <cellStyle name="Normal 7 10 3 3" xfId="33916"/>
    <cellStyle name="Normal 7 10 3_Deal Price Analysis" xfId="33917"/>
    <cellStyle name="Normal 7 10 4" xfId="33918"/>
    <cellStyle name="Normal 7 10 4 2" xfId="33919"/>
    <cellStyle name="Normal 7 10 4 2 2" xfId="33920"/>
    <cellStyle name="Normal 7 10 4 3" xfId="33921"/>
    <cellStyle name="Normal 7 10 4_Deal Price Analysis" xfId="33922"/>
    <cellStyle name="Normal 7 10 5" xfId="33923"/>
    <cellStyle name="Normal 7 10 5 2" xfId="33924"/>
    <cellStyle name="Normal 7 10 6" xfId="33925"/>
    <cellStyle name="Normal 7 10_Deal Price Analysis" xfId="33926"/>
    <cellStyle name="Normal 7 11" xfId="33927"/>
    <cellStyle name="Normal 7 11 2" xfId="33928"/>
    <cellStyle name="Normal 7 11 2 2" xfId="33929"/>
    <cellStyle name="Normal 7 11 2 2 2" xfId="33930"/>
    <cellStyle name="Normal 7 11 2 2 2 2" xfId="33931"/>
    <cellStyle name="Normal 7 11 2 2 3" xfId="33932"/>
    <cellStyle name="Normal 7 11 2 2_Deal Price Analysis" xfId="33933"/>
    <cellStyle name="Normal 7 11 2 3" xfId="33934"/>
    <cellStyle name="Normal 7 11 2 3 2" xfId="33935"/>
    <cellStyle name="Normal 7 11 2 3 2 2" xfId="33936"/>
    <cellStyle name="Normal 7 11 2 3 3" xfId="33937"/>
    <cellStyle name="Normal 7 11 2 3_Deal Price Analysis" xfId="33938"/>
    <cellStyle name="Normal 7 11 2 4" xfId="33939"/>
    <cellStyle name="Normal 7 11 2 4 2" xfId="33940"/>
    <cellStyle name="Normal 7 11 2 5" xfId="33941"/>
    <cellStyle name="Normal 7 11 2_Deal Price Analysis" xfId="33942"/>
    <cellStyle name="Normal 7 11 3" xfId="33943"/>
    <cellStyle name="Normal 7 11 3 2" xfId="33944"/>
    <cellStyle name="Normal 7 11 3 2 2" xfId="33945"/>
    <cellStyle name="Normal 7 11 3 3" xfId="33946"/>
    <cellStyle name="Normal 7 11 3_Deal Price Analysis" xfId="33947"/>
    <cellStyle name="Normal 7 11 4" xfId="33948"/>
    <cellStyle name="Normal 7 11 4 2" xfId="33949"/>
    <cellStyle name="Normal 7 11 4 2 2" xfId="33950"/>
    <cellStyle name="Normal 7 11 4 3" xfId="33951"/>
    <cellStyle name="Normal 7 11 4_Deal Price Analysis" xfId="33952"/>
    <cellStyle name="Normal 7 11 5" xfId="33953"/>
    <cellStyle name="Normal 7 11 5 2" xfId="33954"/>
    <cellStyle name="Normal 7 11 6" xfId="33955"/>
    <cellStyle name="Normal 7 11_Deal Price Analysis" xfId="33956"/>
    <cellStyle name="Normal 7 12" xfId="33957"/>
    <cellStyle name="Normal 7 13" xfId="33958"/>
    <cellStyle name="Normal 7 13 2" xfId="33959"/>
    <cellStyle name="Normal 7 13 2 2" xfId="33960"/>
    <cellStyle name="Normal 7 13 2 2 2" xfId="33961"/>
    <cellStyle name="Normal 7 13 2 3" xfId="33962"/>
    <cellStyle name="Normal 7 13 2_Deal Price Analysis" xfId="33963"/>
    <cellStyle name="Normal 7 13 3" xfId="33964"/>
    <cellStyle name="Normal 7 13 3 2" xfId="33965"/>
    <cellStyle name="Normal 7 13 3 2 2" xfId="33966"/>
    <cellStyle name="Normal 7 13 3 3" xfId="33967"/>
    <cellStyle name="Normal 7 13 3_Deal Price Analysis" xfId="33968"/>
    <cellStyle name="Normal 7 13 4" xfId="33969"/>
    <cellStyle name="Normal 7 13 4 2" xfId="33970"/>
    <cellStyle name="Normal 7 13 5" xfId="33971"/>
    <cellStyle name="Normal 7 13_Deal Price Analysis" xfId="33972"/>
    <cellStyle name="Normal 7 14" xfId="33973"/>
    <cellStyle name="Normal 7 14 2" xfId="33974"/>
    <cellStyle name="Normal 7 14 2 2" xfId="33975"/>
    <cellStyle name="Normal 7 14 3" xfId="33976"/>
    <cellStyle name="Normal 7 14_Deal Price Analysis" xfId="33977"/>
    <cellStyle name="Normal 7 15" xfId="33978"/>
    <cellStyle name="Normal 7 15 2" xfId="33979"/>
    <cellStyle name="Normal 7 15 2 2" xfId="33980"/>
    <cellStyle name="Normal 7 15 3" xfId="33981"/>
    <cellStyle name="Normal 7 15_Deal Price Analysis" xfId="33982"/>
    <cellStyle name="Normal 7 16" xfId="33983"/>
    <cellStyle name="Normal 7 16 2" xfId="33984"/>
    <cellStyle name="Normal 7 17" xfId="33985"/>
    <cellStyle name="Normal 7 18" xfId="33986"/>
    <cellStyle name="Normal 7 19" xfId="33987"/>
    <cellStyle name="Normal 7 2" xfId="33988"/>
    <cellStyle name="Normal 7 2 10" xfId="33989"/>
    <cellStyle name="Normal 7 2 2" xfId="33990"/>
    <cellStyle name="Normal 7 2 2 2" xfId="33991"/>
    <cellStyle name="Normal 7 2 2 2 2" xfId="33992"/>
    <cellStyle name="Normal 7 2 2 2 2 2" xfId="33993"/>
    <cellStyle name="Normal 7 2 2 2 2 2 2" xfId="33994"/>
    <cellStyle name="Normal 7 2 2 2 2 2 2 2" xfId="33995"/>
    <cellStyle name="Normal 7 2 2 2 2 2 3" xfId="33996"/>
    <cellStyle name="Normal 7 2 2 2 2 2_Deal Price Analysis" xfId="33997"/>
    <cellStyle name="Normal 7 2 2 2 2 3" xfId="33998"/>
    <cellStyle name="Normal 7 2 2 2 2 3 2" xfId="33999"/>
    <cellStyle name="Normal 7 2 2 2 2 3 2 2" xfId="34000"/>
    <cellStyle name="Normal 7 2 2 2 2 3 3" xfId="34001"/>
    <cellStyle name="Normal 7 2 2 2 2 3_Deal Price Analysis" xfId="34002"/>
    <cellStyle name="Normal 7 2 2 2 2 4" xfId="34003"/>
    <cellStyle name="Normal 7 2 2 2 2 4 2" xfId="34004"/>
    <cellStyle name="Normal 7 2 2 2 2 5" xfId="34005"/>
    <cellStyle name="Normal 7 2 2 2 2_Deal Price Analysis" xfId="34006"/>
    <cellStyle name="Normal 7 2 2 2 3" xfId="34007"/>
    <cellStyle name="Normal 7 2 2 2 3 2" xfId="34008"/>
    <cellStyle name="Normal 7 2 2 2 3 2 2" xfId="34009"/>
    <cellStyle name="Normal 7 2 2 2 3 3" xfId="34010"/>
    <cellStyle name="Normal 7 2 2 2 3_Deal Price Analysis" xfId="34011"/>
    <cellStyle name="Normal 7 2 2 2 4" xfId="34012"/>
    <cellStyle name="Normal 7 2 2 2 4 2" xfId="34013"/>
    <cellStyle name="Normal 7 2 2 2 4 2 2" xfId="34014"/>
    <cellStyle name="Normal 7 2 2 2 4 3" xfId="34015"/>
    <cellStyle name="Normal 7 2 2 2 4_Deal Price Analysis" xfId="34016"/>
    <cellStyle name="Normal 7 2 2 2 5" xfId="34017"/>
    <cellStyle name="Normal 7 2 2 2 5 2" xfId="34018"/>
    <cellStyle name="Normal 7 2 2 2 6" xfId="34019"/>
    <cellStyle name="Normal 7 2 2 2_Deal Price Analysis" xfId="34020"/>
    <cellStyle name="Normal 7 2 2 3" xfId="34021"/>
    <cellStyle name="Normal 7 2 2 3 2" xfId="34022"/>
    <cellStyle name="Normal 7 2 2 3 2 2" xfId="34023"/>
    <cellStyle name="Normal 7 2 2 3 2 2 2" xfId="34024"/>
    <cellStyle name="Normal 7 2 2 3 2 2 2 2" xfId="34025"/>
    <cellStyle name="Normal 7 2 2 3 2 2 3" xfId="34026"/>
    <cellStyle name="Normal 7 2 2 3 2 2_Deal Price Analysis" xfId="34027"/>
    <cellStyle name="Normal 7 2 2 3 2 3" xfId="34028"/>
    <cellStyle name="Normal 7 2 2 3 2 3 2" xfId="34029"/>
    <cellStyle name="Normal 7 2 2 3 2 3 2 2" xfId="34030"/>
    <cellStyle name="Normal 7 2 2 3 2 3 3" xfId="34031"/>
    <cellStyle name="Normal 7 2 2 3 2 3_Deal Price Analysis" xfId="34032"/>
    <cellStyle name="Normal 7 2 2 3 2 4" xfId="34033"/>
    <cellStyle name="Normal 7 2 2 3 2 4 2" xfId="34034"/>
    <cellStyle name="Normal 7 2 2 3 2 5" xfId="34035"/>
    <cellStyle name="Normal 7 2 2 3 2_Deal Price Analysis" xfId="34036"/>
    <cellStyle name="Normal 7 2 2 3 3" xfId="34037"/>
    <cellStyle name="Normal 7 2 2 3 3 2" xfId="34038"/>
    <cellStyle name="Normal 7 2 2 3 3 2 2" xfId="34039"/>
    <cellStyle name="Normal 7 2 2 3 3 3" xfId="34040"/>
    <cellStyle name="Normal 7 2 2 3 3_Deal Price Analysis" xfId="34041"/>
    <cellStyle name="Normal 7 2 2 3 4" xfId="34042"/>
    <cellStyle name="Normal 7 2 2 3 4 2" xfId="34043"/>
    <cellStyle name="Normal 7 2 2 3 4 2 2" xfId="34044"/>
    <cellStyle name="Normal 7 2 2 3 4 3" xfId="34045"/>
    <cellStyle name="Normal 7 2 2 3 4_Deal Price Analysis" xfId="34046"/>
    <cellStyle name="Normal 7 2 2 3 5" xfId="34047"/>
    <cellStyle name="Normal 7 2 2 3 5 2" xfId="34048"/>
    <cellStyle name="Normal 7 2 2 3 6" xfId="34049"/>
    <cellStyle name="Normal 7 2 2 3_Deal Price Analysis" xfId="34050"/>
    <cellStyle name="Normal 7 2 2 4" xfId="34051"/>
    <cellStyle name="Normal 7 2 2 4 2" xfId="34052"/>
    <cellStyle name="Normal 7 2 2 4 2 2" xfId="34053"/>
    <cellStyle name="Normal 7 2 2 4 2 2 2" xfId="34054"/>
    <cellStyle name="Normal 7 2 2 4 2 3" xfId="34055"/>
    <cellStyle name="Normal 7 2 2 4 2_Deal Price Analysis" xfId="34056"/>
    <cellStyle name="Normal 7 2 2 4 3" xfId="34057"/>
    <cellStyle name="Normal 7 2 2 4 3 2" xfId="34058"/>
    <cellStyle name="Normal 7 2 2 4 3 2 2" xfId="34059"/>
    <cellStyle name="Normal 7 2 2 4 3 3" xfId="34060"/>
    <cellStyle name="Normal 7 2 2 4 3_Deal Price Analysis" xfId="34061"/>
    <cellStyle name="Normal 7 2 2 4 4" xfId="34062"/>
    <cellStyle name="Normal 7 2 2 4 4 2" xfId="34063"/>
    <cellStyle name="Normal 7 2 2 4 5" xfId="34064"/>
    <cellStyle name="Normal 7 2 2 4_Deal Price Analysis" xfId="34065"/>
    <cellStyle name="Normal 7 2 2 5" xfId="34066"/>
    <cellStyle name="Normal 7 2 2 5 2" xfId="34067"/>
    <cellStyle name="Normal 7 2 2 5 2 2" xfId="34068"/>
    <cellStyle name="Normal 7 2 2 5 3" xfId="34069"/>
    <cellStyle name="Normal 7 2 2 5_Deal Price Analysis" xfId="34070"/>
    <cellStyle name="Normal 7 2 2 6" xfId="34071"/>
    <cellStyle name="Normal 7 2 2 6 2" xfId="34072"/>
    <cellStyle name="Normal 7 2 2 6 2 2" xfId="34073"/>
    <cellStyle name="Normal 7 2 2 6 3" xfId="34074"/>
    <cellStyle name="Normal 7 2 2 6_Deal Price Analysis" xfId="34075"/>
    <cellStyle name="Normal 7 2 2 7" xfId="34076"/>
    <cellStyle name="Normal 7 2 2 7 2" xfId="34077"/>
    <cellStyle name="Normal 7 2 2 8" xfId="34078"/>
    <cellStyle name="Normal 7 2 2 9" xfId="34079"/>
    <cellStyle name="Normal 7 2 2_Deal Price Analysis" xfId="34080"/>
    <cellStyle name="Normal 7 2 3" xfId="34081"/>
    <cellStyle name="Normal 7 2 3 2" xfId="34082"/>
    <cellStyle name="Normal 7 2 3 2 2" xfId="34083"/>
    <cellStyle name="Normal 7 2 3 2 2 2" xfId="34084"/>
    <cellStyle name="Normal 7 2 3 2 2 2 2" xfId="34085"/>
    <cellStyle name="Normal 7 2 3 2 2 3" xfId="34086"/>
    <cellStyle name="Normal 7 2 3 2 2_Deal Price Analysis" xfId="34087"/>
    <cellStyle name="Normal 7 2 3 2 3" xfId="34088"/>
    <cellStyle name="Normal 7 2 3 2 3 2" xfId="34089"/>
    <cellStyle name="Normal 7 2 3 2 3 2 2" xfId="34090"/>
    <cellStyle name="Normal 7 2 3 2 3 3" xfId="34091"/>
    <cellStyle name="Normal 7 2 3 2 3_Deal Price Analysis" xfId="34092"/>
    <cellStyle name="Normal 7 2 3 2 4" xfId="34093"/>
    <cellStyle name="Normal 7 2 3 2 4 2" xfId="34094"/>
    <cellStyle name="Normal 7 2 3 2 5" xfId="34095"/>
    <cellStyle name="Normal 7 2 3 2_Deal Price Analysis" xfId="34096"/>
    <cellStyle name="Normal 7 2 3 3" xfId="34097"/>
    <cellStyle name="Normal 7 2 3 3 2" xfId="34098"/>
    <cellStyle name="Normal 7 2 3 3 2 2" xfId="34099"/>
    <cellStyle name="Normal 7 2 3 3 3" xfId="34100"/>
    <cellStyle name="Normal 7 2 3 3_Deal Price Analysis" xfId="34101"/>
    <cellStyle name="Normal 7 2 3 4" xfId="34102"/>
    <cellStyle name="Normal 7 2 3 4 2" xfId="34103"/>
    <cellStyle name="Normal 7 2 3 4 2 2" xfId="34104"/>
    <cellStyle name="Normal 7 2 3 4 3" xfId="34105"/>
    <cellStyle name="Normal 7 2 3 4_Deal Price Analysis" xfId="34106"/>
    <cellStyle name="Normal 7 2 3 5" xfId="34107"/>
    <cellStyle name="Normal 7 2 3 5 2" xfId="34108"/>
    <cellStyle name="Normal 7 2 3 6" xfId="34109"/>
    <cellStyle name="Normal 7 2 3_Deal Price Analysis" xfId="34110"/>
    <cellStyle name="Normal 7 2 4" xfId="34111"/>
    <cellStyle name="Normal 7 2 4 2" xfId="34112"/>
    <cellStyle name="Normal 7 2 4 2 2" xfId="34113"/>
    <cellStyle name="Normal 7 2 4 2 2 2" xfId="34114"/>
    <cellStyle name="Normal 7 2 4 2 2 2 2" xfId="34115"/>
    <cellStyle name="Normal 7 2 4 2 2 3" xfId="34116"/>
    <cellStyle name="Normal 7 2 4 2 2_Deal Price Analysis" xfId="34117"/>
    <cellStyle name="Normal 7 2 4 2 3" xfId="34118"/>
    <cellStyle name="Normal 7 2 4 2 3 2" xfId="34119"/>
    <cellStyle name="Normal 7 2 4 2 3 2 2" xfId="34120"/>
    <cellStyle name="Normal 7 2 4 2 3 3" xfId="34121"/>
    <cellStyle name="Normal 7 2 4 2 3_Deal Price Analysis" xfId="34122"/>
    <cellStyle name="Normal 7 2 4 2 4" xfId="34123"/>
    <cellStyle name="Normal 7 2 4 2 4 2" xfId="34124"/>
    <cellStyle name="Normal 7 2 4 2 5" xfId="34125"/>
    <cellStyle name="Normal 7 2 4 2_Deal Price Analysis" xfId="34126"/>
    <cellStyle name="Normal 7 2 4 3" xfId="34127"/>
    <cellStyle name="Normal 7 2 4 3 2" xfId="34128"/>
    <cellStyle name="Normal 7 2 4 3 2 2" xfId="34129"/>
    <cellStyle name="Normal 7 2 4 3 3" xfId="34130"/>
    <cellStyle name="Normal 7 2 4 3_Deal Price Analysis" xfId="34131"/>
    <cellStyle name="Normal 7 2 4 4" xfId="34132"/>
    <cellStyle name="Normal 7 2 4 4 2" xfId="34133"/>
    <cellStyle name="Normal 7 2 4 4 2 2" xfId="34134"/>
    <cellStyle name="Normal 7 2 4 4 3" xfId="34135"/>
    <cellStyle name="Normal 7 2 4 4_Deal Price Analysis" xfId="34136"/>
    <cellStyle name="Normal 7 2 4 5" xfId="34137"/>
    <cellStyle name="Normal 7 2 4 5 2" xfId="34138"/>
    <cellStyle name="Normal 7 2 4 6" xfId="34139"/>
    <cellStyle name="Normal 7 2 4_Deal Price Analysis" xfId="34140"/>
    <cellStyle name="Normal 7 2 5" xfId="34141"/>
    <cellStyle name="Normal 7 2 5 2" xfId="34142"/>
    <cellStyle name="Normal 7 2 5 2 2" xfId="34143"/>
    <cellStyle name="Normal 7 2 5 2 2 2" xfId="34144"/>
    <cellStyle name="Normal 7 2 5 2 3" xfId="34145"/>
    <cellStyle name="Normal 7 2 5 2_Deal Price Analysis" xfId="34146"/>
    <cellStyle name="Normal 7 2 5 3" xfId="34147"/>
    <cellStyle name="Normal 7 2 5 3 2" xfId="34148"/>
    <cellStyle name="Normal 7 2 5 3 2 2" xfId="34149"/>
    <cellStyle name="Normal 7 2 5 3 3" xfId="34150"/>
    <cellStyle name="Normal 7 2 5 3_Deal Price Analysis" xfId="34151"/>
    <cellStyle name="Normal 7 2 5 4" xfId="34152"/>
    <cellStyle name="Normal 7 2 5 4 2" xfId="34153"/>
    <cellStyle name="Normal 7 2 5 5" xfId="34154"/>
    <cellStyle name="Normal 7 2 5_Deal Price Analysis" xfId="34155"/>
    <cellStyle name="Normal 7 2 6" xfId="34156"/>
    <cellStyle name="Normal 7 2 6 2" xfId="34157"/>
    <cellStyle name="Normal 7 2 6 2 2" xfId="34158"/>
    <cellStyle name="Normal 7 2 6 3" xfId="34159"/>
    <cellStyle name="Normal 7 2 6_Deal Price Analysis" xfId="34160"/>
    <cellStyle name="Normal 7 2 7" xfId="34161"/>
    <cellStyle name="Normal 7 2 7 2" xfId="34162"/>
    <cellStyle name="Normal 7 2 7 2 2" xfId="34163"/>
    <cellStyle name="Normal 7 2 7 3" xfId="34164"/>
    <cellStyle name="Normal 7 2 7_Deal Price Analysis" xfId="34165"/>
    <cellStyle name="Normal 7 2 8" xfId="34166"/>
    <cellStyle name="Normal 7 2 8 2" xfId="34167"/>
    <cellStyle name="Normal 7 2 9" xfId="34168"/>
    <cellStyle name="Normal 7 2_Deal Price Analysis" xfId="34169"/>
    <cellStyle name="Normal 7 20" xfId="34170"/>
    <cellStyle name="Normal 7 21" xfId="34171"/>
    <cellStyle name="Normal 7 22" xfId="34172"/>
    <cellStyle name="Normal 7 3" xfId="34173"/>
    <cellStyle name="Normal 7 3 10" xfId="34174"/>
    <cellStyle name="Normal 7 3 2" xfId="34175"/>
    <cellStyle name="Normal 7 3 2 2" xfId="34176"/>
    <cellStyle name="Normal 7 3 2 2 2" xfId="34177"/>
    <cellStyle name="Normal 7 3 2 2 2 2" xfId="34178"/>
    <cellStyle name="Normal 7 3 2 2 2 2 2" xfId="34179"/>
    <cellStyle name="Normal 7 3 2 2 2 2 2 2" xfId="34180"/>
    <cellStyle name="Normal 7 3 2 2 2 2 3" xfId="34181"/>
    <cellStyle name="Normal 7 3 2 2 2 2_Deal Price Analysis" xfId="34182"/>
    <cellStyle name="Normal 7 3 2 2 2 3" xfId="34183"/>
    <cellStyle name="Normal 7 3 2 2 2 3 2" xfId="34184"/>
    <cellStyle name="Normal 7 3 2 2 2 3 2 2" xfId="34185"/>
    <cellStyle name="Normal 7 3 2 2 2 3 3" xfId="34186"/>
    <cellStyle name="Normal 7 3 2 2 2 3_Deal Price Analysis" xfId="34187"/>
    <cellStyle name="Normal 7 3 2 2 2 4" xfId="34188"/>
    <cellStyle name="Normal 7 3 2 2 2 4 2" xfId="34189"/>
    <cellStyle name="Normal 7 3 2 2 2 5" xfId="34190"/>
    <cellStyle name="Normal 7 3 2 2 2_Deal Price Analysis" xfId="34191"/>
    <cellStyle name="Normal 7 3 2 2 3" xfId="34192"/>
    <cellStyle name="Normal 7 3 2 2 3 2" xfId="34193"/>
    <cellStyle name="Normal 7 3 2 2 3 2 2" xfId="34194"/>
    <cellStyle name="Normal 7 3 2 2 3 3" xfId="34195"/>
    <cellStyle name="Normal 7 3 2 2 3_Deal Price Analysis" xfId="34196"/>
    <cellStyle name="Normal 7 3 2 2 4" xfId="34197"/>
    <cellStyle name="Normal 7 3 2 2 4 2" xfId="34198"/>
    <cellStyle name="Normal 7 3 2 2 4 2 2" xfId="34199"/>
    <cellStyle name="Normal 7 3 2 2 4 3" xfId="34200"/>
    <cellStyle name="Normal 7 3 2 2 4_Deal Price Analysis" xfId="34201"/>
    <cellStyle name="Normal 7 3 2 2 5" xfId="34202"/>
    <cellStyle name="Normal 7 3 2 2 5 2" xfId="34203"/>
    <cellStyle name="Normal 7 3 2 2 6" xfId="34204"/>
    <cellStyle name="Normal 7 3 2 2_Deal Price Analysis" xfId="34205"/>
    <cellStyle name="Normal 7 3 2 3" xfId="34206"/>
    <cellStyle name="Normal 7 3 2 3 2" xfId="34207"/>
    <cellStyle name="Normal 7 3 2 3 2 2" xfId="34208"/>
    <cellStyle name="Normal 7 3 2 3 2 2 2" xfId="34209"/>
    <cellStyle name="Normal 7 3 2 3 2 2 2 2" xfId="34210"/>
    <cellStyle name="Normal 7 3 2 3 2 2 3" xfId="34211"/>
    <cellStyle name="Normal 7 3 2 3 2 2_Deal Price Analysis" xfId="34212"/>
    <cellStyle name="Normal 7 3 2 3 2 3" xfId="34213"/>
    <cellStyle name="Normal 7 3 2 3 2 3 2" xfId="34214"/>
    <cellStyle name="Normal 7 3 2 3 2 3 2 2" xfId="34215"/>
    <cellStyle name="Normal 7 3 2 3 2 3 3" xfId="34216"/>
    <cellStyle name="Normal 7 3 2 3 2 3_Deal Price Analysis" xfId="34217"/>
    <cellStyle name="Normal 7 3 2 3 2 4" xfId="34218"/>
    <cellStyle name="Normal 7 3 2 3 2 4 2" xfId="34219"/>
    <cellStyle name="Normal 7 3 2 3 2 5" xfId="34220"/>
    <cellStyle name="Normal 7 3 2 3 2_Deal Price Analysis" xfId="34221"/>
    <cellStyle name="Normal 7 3 2 3 3" xfId="34222"/>
    <cellStyle name="Normal 7 3 2 3 3 2" xfId="34223"/>
    <cellStyle name="Normal 7 3 2 3 3 2 2" xfId="34224"/>
    <cellStyle name="Normal 7 3 2 3 3 3" xfId="34225"/>
    <cellStyle name="Normal 7 3 2 3 3_Deal Price Analysis" xfId="34226"/>
    <cellStyle name="Normal 7 3 2 3 4" xfId="34227"/>
    <cellStyle name="Normal 7 3 2 3 4 2" xfId="34228"/>
    <cellStyle name="Normal 7 3 2 3 4 2 2" xfId="34229"/>
    <cellStyle name="Normal 7 3 2 3 4 3" xfId="34230"/>
    <cellStyle name="Normal 7 3 2 3 4_Deal Price Analysis" xfId="34231"/>
    <cellStyle name="Normal 7 3 2 3 5" xfId="34232"/>
    <cellStyle name="Normal 7 3 2 3 5 2" xfId="34233"/>
    <cellStyle name="Normal 7 3 2 3 6" xfId="34234"/>
    <cellStyle name="Normal 7 3 2 3_Deal Price Analysis" xfId="34235"/>
    <cellStyle name="Normal 7 3 2 4" xfId="34236"/>
    <cellStyle name="Normal 7 3 2 4 2" xfId="34237"/>
    <cellStyle name="Normal 7 3 2 4 2 2" xfId="34238"/>
    <cellStyle name="Normal 7 3 2 4 2 2 2" xfId="34239"/>
    <cellStyle name="Normal 7 3 2 4 2 3" xfId="34240"/>
    <cellStyle name="Normal 7 3 2 4 2_Deal Price Analysis" xfId="34241"/>
    <cellStyle name="Normal 7 3 2 4 3" xfId="34242"/>
    <cellStyle name="Normal 7 3 2 4 3 2" xfId="34243"/>
    <cellStyle name="Normal 7 3 2 4 3 2 2" xfId="34244"/>
    <cellStyle name="Normal 7 3 2 4 3 3" xfId="34245"/>
    <cellStyle name="Normal 7 3 2 4 3_Deal Price Analysis" xfId="34246"/>
    <cellStyle name="Normal 7 3 2 4 4" xfId="34247"/>
    <cellStyle name="Normal 7 3 2 4 4 2" xfId="34248"/>
    <cellStyle name="Normal 7 3 2 4 5" xfId="34249"/>
    <cellStyle name="Normal 7 3 2 4_Deal Price Analysis" xfId="34250"/>
    <cellStyle name="Normal 7 3 2 5" xfId="34251"/>
    <cellStyle name="Normal 7 3 2 5 2" xfId="34252"/>
    <cellStyle name="Normal 7 3 2 5 2 2" xfId="34253"/>
    <cellStyle name="Normal 7 3 2 5 3" xfId="34254"/>
    <cellStyle name="Normal 7 3 2 5_Deal Price Analysis" xfId="34255"/>
    <cellStyle name="Normal 7 3 2 6" xfId="34256"/>
    <cellStyle name="Normal 7 3 2 6 2" xfId="34257"/>
    <cellStyle name="Normal 7 3 2 6 2 2" xfId="34258"/>
    <cellStyle name="Normal 7 3 2 6 3" xfId="34259"/>
    <cellStyle name="Normal 7 3 2 6_Deal Price Analysis" xfId="34260"/>
    <cellStyle name="Normal 7 3 2 7" xfId="34261"/>
    <cellStyle name="Normal 7 3 2 7 2" xfId="34262"/>
    <cellStyle name="Normal 7 3 2 8" xfId="34263"/>
    <cellStyle name="Normal 7 3 2_Deal Price Analysis" xfId="34264"/>
    <cellStyle name="Normal 7 3 3" xfId="34265"/>
    <cellStyle name="Normal 7 3 3 2" xfId="34266"/>
    <cellStyle name="Normal 7 3 3 2 2" xfId="34267"/>
    <cellStyle name="Normal 7 3 3 2 2 2" xfId="34268"/>
    <cellStyle name="Normal 7 3 3 2 2 2 2" xfId="34269"/>
    <cellStyle name="Normal 7 3 3 2 2 3" xfId="34270"/>
    <cellStyle name="Normal 7 3 3 2 2_Deal Price Analysis" xfId="34271"/>
    <cellStyle name="Normal 7 3 3 2 3" xfId="34272"/>
    <cellStyle name="Normal 7 3 3 2 3 2" xfId="34273"/>
    <cellStyle name="Normal 7 3 3 2 3 2 2" xfId="34274"/>
    <cellStyle name="Normal 7 3 3 2 3 3" xfId="34275"/>
    <cellStyle name="Normal 7 3 3 2 3_Deal Price Analysis" xfId="34276"/>
    <cellStyle name="Normal 7 3 3 2 4" xfId="34277"/>
    <cellStyle name="Normal 7 3 3 2 4 2" xfId="34278"/>
    <cellStyle name="Normal 7 3 3 2 5" xfId="34279"/>
    <cellStyle name="Normal 7 3 3 2_Deal Price Analysis" xfId="34280"/>
    <cellStyle name="Normal 7 3 3 3" xfId="34281"/>
    <cellStyle name="Normal 7 3 3 3 2" xfId="34282"/>
    <cellStyle name="Normal 7 3 3 3 2 2" xfId="34283"/>
    <cellStyle name="Normal 7 3 3 3 3" xfId="34284"/>
    <cellStyle name="Normal 7 3 3 3_Deal Price Analysis" xfId="34285"/>
    <cellStyle name="Normal 7 3 3 4" xfId="34286"/>
    <cellStyle name="Normal 7 3 3 4 2" xfId="34287"/>
    <cellStyle name="Normal 7 3 3 4 2 2" xfId="34288"/>
    <cellStyle name="Normal 7 3 3 4 3" xfId="34289"/>
    <cellStyle name="Normal 7 3 3 4_Deal Price Analysis" xfId="34290"/>
    <cellStyle name="Normal 7 3 3 5" xfId="34291"/>
    <cellStyle name="Normal 7 3 3 5 2" xfId="34292"/>
    <cellStyle name="Normal 7 3 3 6" xfId="34293"/>
    <cellStyle name="Normal 7 3 3_Deal Price Analysis" xfId="34294"/>
    <cellStyle name="Normal 7 3 4" xfId="34295"/>
    <cellStyle name="Normal 7 3 4 2" xfId="34296"/>
    <cellStyle name="Normal 7 3 4 2 2" xfId="34297"/>
    <cellStyle name="Normal 7 3 4 2 2 2" xfId="34298"/>
    <cellStyle name="Normal 7 3 4 2 2 2 2" xfId="34299"/>
    <cellStyle name="Normal 7 3 4 2 2 3" xfId="34300"/>
    <cellStyle name="Normal 7 3 4 2 2_Deal Price Analysis" xfId="34301"/>
    <cellStyle name="Normal 7 3 4 2 3" xfId="34302"/>
    <cellStyle name="Normal 7 3 4 2 3 2" xfId="34303"/>
    <cellStyle name="Normal 7 3 4 2 3 2 2" xfId="34304"/>
    <cellStyle name="Normal 7 3 4 2 3 3" xfId="34305"/>
    <cellStyle name="Normal 7 3 4 2 3_Deal Price Analysis" xfId="34306"/>
    <cellStyle name="Normal 7 3 4 2 4" xfId="34307"/>
    <cellStyle name="Normal 7 3 4 2 4 2" xfId="34308"/>
    <cellStyle name="Normal 7 3 4 2 5" xfId="34309"/>
    <cellStyle name="Normal 7 3 4 2_Deal Price Analysis" xfId="34310"/>
    <cellStyle name="Normal 7 3 4 3" xfId="34311"/>
    <cellStyle name="Normal 7 3 4 3 2" xfId="34312"/>
    <cellStyle name="Normal 7 3 4 3 2 2" xfId="34313"/>
    <cellStyle name="Normal 7 3 4 3 3" xfId="34314"/>
    <cellStyle name="Normal 7 3 4 3_Deal Price Analysis" xfId="34315"/>
    <cellStyle name="Normal 7 3 4 4" xfId="34316"/>
    <cellStyle name="Normal 7 3 4 4 2" xfId="34317"/>
    <cellStyle name="Normal 7 3 4 4 2 2" xfId="34318"/>
    <cellStyle name="Normal 7 3 4 4 3" xfId="34319"/>
    <cellStyle name="Normal 7 3 4 4_Deal Price Analysis" xfId="34320"/>
    <cellStyle name="Normal 7 3 4 5" xfId="34321"/>
    <cellStyle name="Normal 7 3 4 5 2" xfId="34322"/>
    <cellStyle name="Normal 7 3 4 6" xfId="34323"/>
    <cellStyle name="Normal 7 3 4_Deal Price Analysis" xfId="34324"/>
    <cellStyle name="Normal 7 3 5" xfId="34325"/>
    <cellStyle name="Normal 7 3 5 2" xfId="34326"/>
    <cellStyle name="Normal 7 3 5 2 2" xfId="34327"/>
    <cellStyle name="Normal 7 3 5 2 2 2" xfId="34328"/>
    <cellStyle name="Normal 7 3 5 2 3" xfId="34329"/>
    <cellStyle name="Normal 7 3 5 2_Deal Price Analysis" xfId="34330"/>
    <cellStyle name="Normal 7 3 5 3" xfId="34331"/>
    <cellStyle name="Normal 7 3 5 3 2" xfId="34332"/>
    <cellStyle name="Normal 7 3 5 3 2 2" xfId="34333"/>
    <cellStyle name="Normal 7 3 5 3 3" xfId="34334"/>
    <cellStyle name="Normal 7 3 5 3_Deal Price Analysis" xfId="34335"/>
    <cellStyle name="Normal 7 3 5 4" xfId="34336"/>
    <cellStyle name="Normal 7 3 5 4 2" xfId="34337"/>
    <cellStyle name="Normal 7 3 5 5" xfId="34338"/>
    <cellStyle name="Normal 7 3 5_Deal Price Analysis" xfId="34339"/>
    <cellStyle name="Normal 7 3 6" xfId="34340"/>
    <cellStyle name="Normal 7 3 6 2" xfId="34341"/>
    <cellStyle name="Normal 7 3 6 2 2" xfId="34342"/>
    <cellStyle name="Normal 7 3 6 3" xfId="34343"/>
    <cellStyle name="Normal 7 3 6_Deal Price Analysis" xfId="34344"/>
    <cellStyle name="Normal 7 3 7" xfId="34345"/>
    <cellStyle name="Normal 7 3 7 2" xfId="34346"/>
    <cellStyle name="Normal 7 3 7 2 2" xfId="34347"/>
    <cellStyle name="Normal 7 3 7 3" xfId="34348"/>
    <cellStyle name="Normal 7 3 7_Deal Price Analysis" xfId="34349"/>
    <cellStyle name="Normal 7 3 8" xfId="34350"/>
    <cellStyle name="Normal 7 3 8 2" xfId="34351"/>
    <cellStyle name="Normal 7 3 9" xfId="34352"/>
    <cellStyle name="Normal 7 3_Deal Price Analysis" xfId="34353"/>
    <cellStyle name="Normal 7 4" xfId="34354"/>
    <cellStyle name="Normal 7 4 10" xfId="34355"/>
    <cellStyle name="Normal 7 4 2" xfId="34356"/>
    <cellStyle name="Normal 7 4 2 2" xfId="34357"/>
    <cellStyle name="Normal 7 4 2 2 2" xfId="34358"/>
    <cellStyle name="Normal 7 4 2 2 2 2" xfId="34359"/>
    <cellStyle name="Normal 7 4 2 2 2 2 2" xfId="34360"/>
    <cellStyle name="Normal 7 4 2 2 2 2 2 2" xfId="34361"/>
    <cellStyle name="Normal 7 4 2 2 2 2 3" xfId="34362"/>
    <cellStyle name="Normal 7 4 2 2 2 2_Deal Price Analysis" xfId="34363"/>
    <cellStyle name="Normal 7 4 2 2 2 3" xfId="34364"/>
    <cellStyle name="Normal 7 4 2 2 2 3 2" xfId="34365"/>
    <cellStyle name="Normal 7 4 2 2 2 3 2 2" xfId="34366"/>
    <cellStyle name="Normal 7 4 2 2 2 3 3" xfId="34367"/>
    <cellStyle name="Normal 7 4 2 2 2 3_Deal Price Analysis" xfId="34368"/>
    <cellStyle name="Normal 7 4 2 2 2 4" xfId="34369"/>
    <cellStyle name="Normal 7 4 2 2 2 4 2" xfId="34370"/>
    <cellStyle name="Normal 7 4 2 2 2 5" xfId="34371"/>
    <cellStyle name="Normal 7 4 2 2 2_Deal Price Analysis" xfId="34372"/>
    <cellStyle name="Normal 7 4 2 2 3" xfId="34373"/>
    <cellStyle name="Normal 7 4 2 2 3 2" xfId="34374"/>
    <cellStyle name="Normal 7 4 2 2 3 2 2" xfId="34375"/>
    <cellStyle name="Normal 7 4 2 2 3 3" xfId="34376"/>
    <cellStyle name="Normal 7 4 2 2 3_Deal Price Analysis" xfId="34377"/>
    <cellStyle name="Normal 7 4 2 2 4" xfId="34378"/>
    <cellStyle name="Normal 7 4 2 2 4 2" xfId="34379"/>
    <cellStyle name="Normal 7 4 2 2 4 2 2" xfId="34380"/>
    <cellStyle name="Normal 7 4 2 2 4 3" xfId="34381"/>
    <cellStyle name="Normal 7 4 2 2 4_Deal Price Analysis" xfId="34382"/>
    <cellStyle name="Normal 7 4 2 2 5" xfId="34383"/>
    <cellStyle name="Normal 7 4 2 2 5 2" xfId="34384"/>
    <cellStyle name="Normal 7 4 2 2 6" xfId="34385"/>
    <cellStyle name="Normal 7 4 2 2_Deal Price Analysis" xfId="34386"/>
    <cellStyle name="Normal 7 4 2 3" xfId="34387"/>
    <cellStyle name="Normal 7 4 2 3 2" xfId="34388"/>
    <cellStyle name="Normal 7 4 2 3 2 2" xfId="34389"/>
    <cellStyle name="Normal 7 4 2 3 2 2 2" xfId="34390"/>
    <cellStyle name="Normal 7 4 2 3 2 2 2 2" xfId="34391"/>
    <cellStyle name="Normal 7 4 2 3 2 2 3" xfId="34392"/>
    <cellStyle name="Normal 7 4 2 3 2 2_Deal Price Analysis" xfId="34393"/>
    <cellStyle name="Normal 7 4 2 3 2 3" xfId="34394"/>
    <cellStyle name="Normal 7 4 2 3 2 3 2" xfId="34395"/>
    <cellStyle name="Normal 7 4 2 3 2 3 2 2" xfId="34396"/>
    <cellStyle name="Normal 7 4 2 3 2 3 3" xfId="34397"/>
    <cellStyle name="Normal 7 4 2 3 2 3_Deal Price Analysis" xfId="34398"/>
    <cellStyle name="Normal 7 4 2 3 2 4" xfId="34399"/>
    <cellStyle name="Normal 7 4 2 3 2 4 2" xfId="34400"/>
    <cellStyle name="Normal 7 4 2 3 2 5" xfId="34401"/>
    <cellStyle name="Normal 7 4 2 3 2_Deal Price Analysis" xfId="34402"/>
    <cellStyle name="Normal 7 4 2 3 3" xfId="34403"/>
    <cellStyle name="Normal 7 4 2 3 3 2" xfId="34404"/>
    <cellStyle name="Normal 7 4 2 3 3 2 2" xfId="34405"/>
    <cellStyle name="Normal 7 4 2 3 3 3" xfId="34406"/>
    <cellStyle name="Normal 7 4 2 3 3_Deal Price Analysis" xfId="34407"/>
    <cellStyle name="Normal 7 4 2 3 4" xfId="34408"/>
    <cellStyle name="Normal 7 4 2 3 4 2" xfId="34409"/>
    <cellStyle name="Normal 7 4 2 3 4 2 2" xfId="34410"/>
    <cellStyle name="Normal 7 4 2 3 4 3" xfId="34411"/>
    <cellStyle name="Normal 7 4 2 3 4_Deal Price Analysis" xfId="34412"/>
    <cellStyle name="Normal 7 4 2 3 5" xfId="34413"/>
    <cellStyle name="Normal 7 4 2 3 5 2" xfId="34414"/>
    <cellStyle name="Normal 7 4 2 3 6" xfId="34415"/>
    <cellStyle name="Normal 7 4 2 3_Deal Price Analysis" xfId="34416"/>
    <cellStyle name="Normal 7 4 2 4" xfId="34417"/>
    <cellStyle name="Normal 7 4 2 4 2" xfId="34418"/>
    <cellStyle name="Normal 7 4 2 4 2 2" xfId="34419"/>
    <cellStyle name="Normal 7 4 2 4 2 2 2" xfId="34420"/>
    <cellStyle name="Normal 7 4 2 4 2 3" xfId="34421"/>
    <cellStyle name="Normal 7 4 2 4 2_Deal Price Analysis" xfId="34422"/>
    <cellStyle name="Normal 7 4 2 4 3" xfId="34423"/>
    <cellStyle name="Normal 7 4 2 4 3 2" xfId="34424"/>
    <cellStyle name="Normal 7 4 2 4 3 2 2" xfId="34425"/>
    <cellStyle name="Normal 7 4 2 4 3 3" xfId="34426"/>
    <cellStyle name="Normal 7 4 2 4 3_Deal Price Analysis" xfId="34427"/>
    <cellStyle name="Normal 7 4 2 4 4" xfId="34428"/>
    <cellStyle name="Normal 7 4 2 4 4 2" xfId="34429"/>
    <cellStyle name="Normal 7 4 2 4 5" xfId="34430"/>
    <cellStyle name="Normal 7 4 2 4_Deal Price Analysis" xfId="34431"/>
    <cellStyle name="Normal 7 4 2 5" xfId="34432"/>
    <cellStyle name="Normal 7 4 2 5 2" xfId="34433"/>
    <cellStyle name="Normal 7 4 2 5 2 2" xfId="34434"/>
    <cellStyle name="Normal 7 4 2 5 3" xfId="34435"/>
    <cellStyle name="Normal 7 4 2 5_Deal Price Analysis" xfId="34436"/>
    <cellStyle name="Normal 7 4 2 6" xfId="34437"/>
    <cellStyle name="Normal 7 4 2 6 2" xfId="34438"/>
    <cellStyle name="Normal 7 4 2 6 2 2" xfId="34439"/>
    <cellStyle name="Normal 7 4 2 6 3" xfId="34440"/>
    <cellStyle name="Normal 7 4 2 6_Deal Price Analysis" xfId="34441"/>
    <cellStyle name="Normal 7 4 2 7" xfId="34442"/>
    <cellStyle name="Normal 7 4 2 7 2" xfId="34443"/>
    <cellStyle name="Normal 7 4 2 8" xfId="34444"/>
    <cellStyle name="Normal 7 4 2_Deal Price Analysis" xfId="34445"/>
    <cellStyle name="Normal 7 4 3" xfId="34446"/>
    <cellStyle name="Normal 7 4 3 2" xfId="34447"/>
    <cellStyle name="Normal 7 4 3 2 2" xfId="34448"/>
    <cellStyle name="Normal 7 4 3 2 2 2" xfId="34449"/>
    <cellStyle name="Normal 7 4 3 2 2 2 2" xfId="34450"/>
    <cellStyle name="Normal 7 4 3 2 2 3" xfId="34451"/>
    <cellStyle name="Normal 7 4 3 2 2_Deal Price Analysis" xfId="34452"/>
    <cellStyle name="Normal 7 4 3 2 3" xfId="34453"/>
    <cellStyle name="Normal 7 4 3 2 3 2" xfId="34454"/>
    <cellStyle name="Normal 7 4 3 2 3 2 2" xfId="34455"/>
    <cellStyle name="Normal 7 4 3 2 3 3" xfId="34456"/>
    <cellStyle name="Normal 7 4 3 2 3_Deal Price Analysis" xfId="34457"/>
    <cellStyle name="Normal 7 4 3 2 4" xfId="34458"/>
    <cellStyle name="Normal 7 4 3 2 4 2" xfId="34459"/>
    <cellStyle name="Normal 7 4 3 2 5" xfId="34460"/>
    <cellStyle name="Normal 7 4 3 2_Deal Price Analysis" xfId="34461"/>
    <cellStyle name="Normal 7 4 3 3" xfId="34462"/>
    <cellStyle name="Normal 7 4 3 3 2" xfId="34463"/>
    <cellStyle name="Normal 7 4 3 3 2 2" xfId="34464"/>
    <cellStyle name="Normal 7 4 3 3 3" xfId="34465"/>
    <cellStyle name="Normal 7 4 3 3_Deal Price Analysis" xfId="34466"/>
    <cellStyle name="Normal 7 4 3 4" xfId="34467"/>
    <cellStyle name="Normal 7 4 3 4 2" xfId="34468"/>
    <cellStyle name="Normal 7 4 3 4 2 2" xfId="34469"/>
    <cellStyle name="Normal 7 4 3 4 3" xfId="34470"/>
    <cellStyle name="Normal 7 4 3 4_Deal Price Analysis" xfId="34471"/>
    <cellStyle name="Normal 7 4 3 5" xfId="34472"/>
    <cellStyle name="Normal 7 4 3 5 2" xfId="34473"/>
    <cellStyle name="Normal 7 4 3 6" xfId="34474"/>
    <cellStyle name="Normal 7 4 3_Deal Price Analysis" xfId="34475"/>
    <cellStyle name="Normal 7 4 4" xfId="34476"/>
    <cellStyle name="Normal 7 4 4 2" xfId="34477"/>
    <cellStyle name="Normal 7 4 4 2 2" xfId="34478"/>
    <cellStyle name="Normal 7 4 4 2 2 2" xfId="34479"/>
    <cellStyle name="Normal 7 4 4 2 2 2 2" xfId="34480"/>
    <cellStyle name="Normal 7 4 4 2 2 3" xfId="34481"/>
    <cellStyle name="Normal 7 4 4 2 2_Deal Price Analysis" xfId="34482"/>
    <cellStyle name="Normal 7 4 4 2 3" xfId="34483"/>
    <cellStyle name="Normal 7 4 4 2 3 2" xfId="34484"/>
    <cellStyle name="Normal 7 4 4 2 3 2 2" xfId="34485"/>
    <cellStyle name="Normal 7 4 4 2 3 3" xfId="34486"/>
    <cellStyle name="Normal 7 4 4 2 3_Deal Price Analysis" xfId="34487"/>
    <cellStyle name="Normal 7 4 4 2 4" xfId="34488"/>
    <cellStyle name="Normal 7 4 4 2 4 2" xfId="34489"/>
    <cellStyle name="Normal 7 4 4 2 5" xfId="34490"/>
    <cellStyle name="Normal 7 4 4 2_Deal Price Analysis" xfId="34491"/>
    <cellStyle name="Normal 7 4 4 3" xfId="34492"/>
    <cellStyle name="Normal 7 4 4 3 2" xfId="34493"/>
    <cellStyle name="Normal 7 4 4 3 2 2" xfId="34494"/>
    <cellStyle name="Normal 7 4 4 3 3" xfId="34495"/>
    <cellStyle name="Normal 7 4 4 3_Deal Price Analysis" xfId="34496"/>
    <cellStyle name="Normal 7 4 4 4" xfId="34497"/>
    <cellStyle name="Normal 7 4 4 4 2" xfId="34498"/>
    <cellStyle name="Normal 7 4 4 4 2 2" xfId="34499"/>
    <cellStyle name="Normal 7 4 4 4 3" xfId="34500"/>
    <cellStyle name="Normal 7 4 4 4_Deal Price Analysis" xfId="34501"/>
    <cellStyle name="Normal 7 4 4 5" xfId="34502"/>
    <cellStyle name="Normal 7 4 4 5 2" xfId="34503"/>
    <cellStyle name="Normal 7 4 4 6" xfId="34504"/>
    <cellStyle name="Normal 7 4 4_Deal Price Analysis" xfId="34505"/>
    <cellStyle name="Normal 7 4 5" xfId="34506"/>
    <cellStyle name="Normal 7 4 5 2" xfId="34507"/>
    <cellStyle name="Normal 7 4 5 2 2" xfId="34508"/>
    <cellStyle name="Normal 7 4 5 2 2 2" xfId="34509"/>
    <cellStyle name="Normal 7 4 5 2 3" xfId="34510"/>
    <cellStyle name="Normal 7 4 5 2_Deal Price Analysis" xfId="34511"/>
    <cellStyle name="Normal 7 4 5 3" xfId="34512"/>
    <cellStyle name="Normal 7 4 5 3 2" xfId="34513"/>
    <cellStyle name="Normal 7 4 5 3 2 2" xfId="34514"/>
    <cellStyle name="Normal 7 4 5 3 3" xfId="34515"/>
    <cellStyle name="Normal 7 4 5 3_Deal Price Analysis" xfId="34516"/>
    <cellStyle name="Normal 7 4 5 4" xfId="34517"/>
    <cellStyle name="Normal 7 4 5 4 2" xfId="34518"/>
    <cellStyle name="Normal 7 4 5 5" xfId="34519"/>
    <cellStyle name="Normal 7 4 5_Deal Price Analysis" xfId="34520"/>
    <cellStyle name="Normal 7 4 6" xfId="34521"/>
    <cellStyle name="Normal 7 4 6 2" xfId="34522"/>
    <cellStyle name="Normal 7 4 6 2 2" xfId="34523"/>
    <cellStyle name="Normal 7 4 6 3" xfId="34524"/>
    <cellStyle name="Normal 7 4 6_Deal Price Analysis" xfId="34525"/>
    <cellStyle name="Normal 7 4 7" xfId="34526"/>
    <cellStyle name="Normal 7 4 7 2" xfId="34527"/>
    <cellStyle name="Normal 7 4 7 2 2" xfId="34528"/>
    <cellStyle name="Normal 7 4 7 3" xfId="34529"/>
    <cellStyle name="Normal 7 4 7_Deal Price Analysis" xfId="34530"/>
    <cellStyle name="Normal 7 4 8" xfId="34531"/>
    <cellStyle name="Normal 7 4 8 2" xfId="34532"/>
    <cellStyle name="Normal 7 4 9" xfId="34533"/>
    <cellStyle name="Normal 7 4_Deal Price Analysis" xfId="34534"/>
    <cellStyle name="Normal 7 5" xfId="34535"/>
    <cellStyle name="Normal 7 5 10" xfId="34536"/>
    <cellStyle name="Normal 7 5 2" xfId="34537"/>
    <cellStyle name="Normal 7 5 2 2" xfId="34538"/>
    <cellStyle name="Normal 7 5 2 2 2" xfId="34539"/>
    <cellStyle name="Normal 7 5 2 2 2 2" xfId="34540"/>
    <cellStyle name="Normal 7 5 2 2 2 2 2" xfId="34541"/>
    <cellStyle name="Normal 7 5 2 2 2 2 2 2" xfId="34542"/>
    <cellStyle name="Normal 7 5 2 2 2 2 3" xfId="34543"/>
    <cellStyle name="Normal 7 5 2 2 2 2_Deal Price Analysis" xfId="34544"/>
    <cellStyle name="Normal 7 5 2 2 2 3" xfId="34545"/>
    <cellStyle name="Normal 7 5 2 2 2 3 2" xfId="34546"/>
    <cellStyle name="Normal 7 5 2 2 2 3 2 2" xfId="34547"/>
    <cellStyle name="Normal 7 5 2 2 2 3 3" xfId="34548"/>
    <cellStyle name="Normal 7 5 2 2 2 3_Deal Price Analysis" xfId="34549"/>
    <cellStyle name="Normal 7 5 2 2 2 4" xfId="34550"/>
    <cellStyle name="Normal 7 5 2 2 2 4 2" xfId="34551"/>
    <cellStyle name="Normal 7 5 2 2 2 5" xfId="34552"/>
    <cellStyle name="Normal 7 5 2 2 2_Deal Price Analysis" xfId="34553"/>
    <cellStyle name="Normal 7 5 2 2 3" xfId="34554"/>
    <cellStyle name="Normal 7 5 2 2 3 2" xfId="34555"/>
    <cellStyle name="Normal 7 5 2 2 3 2 2" xfId="34556"/>
    <cellStyle name="Normal 7 5 2 2 3 3" xfId="34557"/>
    <cellStyle name="Normal 7 5 2 2 3_Deal Price Analysis" xfId="34558"/>
    <cellStyle name="Normal 7 5 2 2 4" xfId="34559"/>
    <cellStyle name="Normal 7 5 2 2 4 2" xfId="34560"/>
    <cellStyle name="Normal 7 5 2 2 4 2 2" xfId="34561"/>
    <cellStyle name="Normal 7 5 2 2 4 3" xfId="34562"/>
    <cellStyle name="Normal 7 5 2 2 4_Deal Price Analysis" xfId="34563"/>
    <cellStyle name="Normal 7 5 2 2 5" xfId="34564"/>
    <cellStyle name="Normal 7 5 2 2 5 2" xfId="34565"/>
    <cellStyle name="Normal 7 5 2 2 6" xfId="34566"/>
    <cellStyle name="Normal 7 5 2 2_Deal Price Analysis" xfId="34567"/>
    <cellStyle name="Normal 7 5 2 3" xfId="34568"/>
    <cellStyle name="Normal 7 5 2 3 2" xfId="34569"/>
    <cellStyle name="Normal 7 5 2 3 2 2" xfId="34570"/>
    <cellStyle name="Normal 7 5 2 3 2 2 2" xfId="34571"/>
    <cellStyle name="Normal 7 5 2 3 2 2 2 2" xfId="34572"/>
    <cellStyle name="Normal 7 5 2 3 2 2 3" xfId="34573"/>
    <cellStyle name="Normal 7 5 2 3 2 2_Deal Price Analysis" xfId="34574"/>
    <cellStyle name="Normal 7 5 2 3 2 3" xfId="34575"/>
    <cellStyle name="Normal 7 5 2 3 2 3 2" xfId="34576"/>
    <cellStyle name="Normal 7 5 2 3 2 3 2 2" xfId="34577"/>
    <cellStyle name="Normal 7 5 2 3 2 3 3" xfId="34578"/>
    <cellStyle name="Normal 7 5 2 3 2 3_Deal Price Analysis" xfId="34579"/>
    <cellStyle name="Normal 7 5 2 3 2 4" xfId="34580"/>
    <cellStyle name="Normal 7 5 2 3 2 4 2" xfId="34581"/>
    <cellStyle name="Normal 7 5 2 3 2 5" xfId="34582"/>
    <cellStyle name="Normal 7 5 2 3 2_Deal Price Analysis" xfId="34583"/>
    <cellStyle name="Normal 7 5 2 3 3" xfId="34584"/>
    <cellStyle name="Normal 7 5 2 3 3 2" xfId="34585"/>
    <cellStyle name="Normal 7 5 2 3 3 2 2" xfId="34586"/>
    <cellStyle name="Normal 7 5 2 3 3 3" xfId="34587"/>
    <cellStyle name="Normal 7 5 2 3 3_Deal Price Analysis" xfId="34588"/>
    <cellStyle name="Normal 7 5 2 3 4" xfId="34589"/>
    <cellStyle name="Normal 7 5 2 3 4 2" xfId="34590"/>
    <cellStyle name="Normal 7 5 2 3 4 2 2" xfId="34591"/>
    <cellStyle name="Normal 7 5 2 3 4 3" xfId="34592"/>
    <cellStyle name="Normal 7 5 2 3 4_Deal Price Analysis" xfId="34593"/>
    <cellStyle name="Normal 7 5 2 3 5" xfId="34594"/>
    <cellStyle name="Normal 7 5 2 3 5 2" xfId="34595"/>
    <cellStyle name="Normal 7 5 2 3 6" xfId="34596"/>
    <cellStyle name="Normal 7 5 2 3_Deal Price Analysis" xfId="34597"/>
    <cellStyle name="Normal 7 5 2 4" xfId="34598"/>
    <cellStyle name="Normal 7 5 2 4 2" xfId="34599"/>
    <cellStyle name="Normal 7 5 2 4 2 2" xfId="34600"/>
    <cellStyle name="Normal 7 5 2 4 2 2 2" xfId="34601"/>
    <cellStyle name="Normal 7 5 2 4 2 3" xfId="34602"/>
    <cellStyle name="Normal 7 5 2 4 2_Deal Price Analysis" xfId="34603"/>
    <cellStyle name="Normal 7 5 2 4 3" xfId="34604"/>
    <cellStyle name="Normal 7 5 2 4 3 2" xfId="34605"/>
    <cellStyle name="Normal 7 5 2 4 3 2 2" xfId="34606"/>
    <cellStyle name="Normal 7 5 2 4 3 3" xfId="34607"/>
    <cellStyle name="Normal 7 5 2 4 3_Deal Price Analysis" xfId="34608"/>
    <cellStyle name="Normal 7 5 2 4 4" xfId="34609"/>
    <cellStyle name="Normal 7 5 2 4 4 2" xfId="34610"/>
    <cellStyle name="Normal 7 5 2 4 5" xfId="34611"/>
    <cellStyle name="Normal 7 5 2 4_Deal Price Analysis" xfId="34612"/>
    <cellStyle name="Normal 7 5 2 5" xfId="34613"/>
    <cellStyle name="Normal 7 5 2 5 2" xfId="34614"/>
    <cellStyle name="Normal 7 5 2 5 2 2" xfId="34615"/>
    <cellStyle name="Normal 7 5 2 5 3" xfId="34616"/>
    <cellStyle name="Normal 7 5 2 5_Deal Price Analysis" xfId="34617"/>
    <cellStyle name="Normal 7 5 2 6" xfId="34618"/>
    <cellStyle name="Normal 7 5 2 6 2" xfId="34619"/>
    <cellStyle name="Normal 7 5 2 6 2 2" xfId="34620"/>
    <cellStyle name="Normal 7 5 2 6 3" xfId="34621"/>
    <cellStyle name="Normal 7 5 2 6_Deal Price Analysis" xfId="34622"/>
    <cellStyle name="Normal 7 5 2 7" xfId="34623"/>
    <cellStyle name="Normal 7 5 2 7 2" xfId="34624"/>
    <cellStyle name="Normal 7 5 2 8" xfId="34625"/>
    <cellStyle name="Normal 7 5 2_Deal Price Analysis" xfId="34626"/>
    <cellStyle name="Normal 7 5 3" xfId="34627"/>
    <cellStyle name="Normal 7 5 3 2" xfId="34628"/>
    <cellStyle name="Normal 7 5 3 2 2" xfId="34629"/>
    <cellStyle name="Normal 7 5 3 2 2 2" xfId="34630"/>
    <cellStyle name="Normal 7 5 3 2 2 2 2" xfId="34631"/>
    <cellStyle name="Normal 7 5 3 2 2 3" xfId="34632"/>
    <cellStyle name="Normal 7 5 3 2 2_Deal Price Analysis" xfId="34633"/>
    <cellStyle name="Normal 7 5 3 2 3" xfId="34634"/>
    <cellStyle name="Normal 7 5 3 2 3 2" xfId="34635"/>
    <cellStyle name="Normal 7 5 3 2 3 2 2" xfId="34636"/>
    <cellStyle name="Normal 7 5 3 2 3 3" xfId="34637"/>
    <cellStyle name="Normal 7 5 3 2 3_Deal Price Analysis" xfId="34638"/>
    <cellStyle name="Normal 7 5 3 2 4" xfId="34639"/>
    <cellStyle name="Normal 7 5 3 2 4 2" xfId="34640"/>
    <cellStyle name="Normal 7 5 3 2 5" xfId="34641"/>
    <cellStyle name="Normal 7 5 3 2_Deal Price Analysis" xfId="34642"/>
    <cellStyle name="Normal 7 5 3 3" xfId="34643"/>
    <cellStyle name="Normal 7 5 3 3 2" xfId="34644"/>
    <cellStyle name="Normal 7 5 3 3 2 2" xfId="34645"/>
    <cellStyle name="Normal 7 5 3 3 3" xfId="34646"/>
    <cellStyle name="Normal 7 5 3 3_Deal Price Analysis" xfId="34647"/>
    <cellStyle name="Normal 7 5 3 4" xfId="34648"/>
    <cellStyle name="Normal 7 5 3 4 2" xfId="34649"/>
    <cellStyle name="Normal 7 5 3 4 2 2" xfId="34650"/>
    <cellStyle name="Normal 7 5 3 4 3" xfId="34651"/>
    <cellStyle name="Normal 7 5 3 4_Deal Price Analysis" xfId="34652"/>
    <cellStyle name="Normal 7 5 3 5" xfId="34653"/>
    <cellStyle name="Normal 7 5 3 5 2" xfId="34654"/>
    <cellStyle name="Normal 7 5 3 6" xfId="34655"/>
    <cellStyle name="Normal 7 5 3_Deal Price Analysis" xfId="34656"/>
    <cellStyle name="Normal 7 5 4" xfId="34657"/>
    <cellStyle name="Normal 7 5 4 2" xfId="34658"/>
    <cellStyle name="Normal 7 5 4 2 2" xfId="34659"/>
    <cellStyle name="Normal 7 5 4 2 2 2" xfId="34660"/>
    <cellStyle name="Normal 7 5 4 2 2 2 2" xfId="34661"/>
    <cellStyle name="Normal 7 5 4 2 2 3" xfId="34662"/>
    <cellStyle name="Normal 7 5 4 2 2_Deal Price Analysis" xfId="34663"/>
    <cellStyle name="Normal 7 5 4 2 3" xfId="34664"/>
    <cellStyle name="Normal 7 5 4 2 3 2" xfId="34665"/>
    <cellStyle name="Normal 7 5 4 2 3 2 2" xfId="34666"/>
    <cellStyle name="Normal 7 5 4 2 3 3" xfId="34667"/>
    <cellStyle name="Normal 7 5 4 2 3_Deal Price Analysis" xfId="34668"/>
    <cellStyle name="Normal 7 5 4 2 4" xfId="34669"/>
    <cellStyle name="Normal 7 5 4 2 4 2" xfId="34670"/>
    <cellStyle name="Normal 7 5 4 2 5" xfId="34671"/>
    <cellStyle name="Normal 7 5 4 2_Deal Price Analysis" xfId="34672"/>
    <cellStyle name="Normal 7 5 4 3" xfId="34673"/>
    <cellStyle name="Normal 7 5 4 3 2" xfId="34674"/>
    <cellStyle name="Normal 7 5 4 3 2 2" xfId="34675"/>
    <cellStyle name="Normal 7 5 4 3 3" xfId="34676"/>
    <cellStyle name="Normal 7 5 4 3_Deal Price Analysis" xfId="34677"/>
    <cellStyle name="Normal 7 5 4 4" xfId="34678"/>
    <cellStyle name="Normal 7 5 4 4 2" xfId="34679"/>
    <cellStyle name="Normal 7 5 4 4 2 2" xfId="34680"/>
    <cellStyle name="Normal 7 5 4 4 3" xfId="34681"/>
    <cellStyle name="Normal 7 5 4 4_Deal Price Analysis" xfId="34682"/>
    <cellStyle name="Normal 7 5 4 5" xfId="34683"/>
    <cellStyle name="Normal 7 5 4 5 2" xfId="34684"/>
    <cellStyle name="Normal 7 5 4 6" xfId="34685"/>
    <cellStyle name="Normal 7 5 4_Deal Price Analysis" xfId="34686"/>
    <cellStyle name="Normal 7 5 5" xfId="34687"/>
    <cellStyle name="Normal 7 5 5 2" xfId="34688"/>
    <cellStyle name="Normal 7 5 5 2 2" xfId="34689"/>
    <cellStyle name="Normal 7 5 5 2 2 2" xfId="34690"/>
    <cellStyle name="Normal 7 5 5 2 3" xfId="34691"/>
    <cellStyle name="Normal 7 5 5 2_Deal Price Analysis" xfId="34692"/>
    <cellStyle name="Normal 7 5 5 3" xfId="34693"/>
    <cellStyle name="Normal 7 5 5 3 2" xfId="34694"/>
    <cellStyle name="Normal 7 5 5 3 2 2" xfId="34695"/>
    <cellStyle name="Normal 7 5 5 3 3" xfId="34696"/>
    <cellStyle name="Normal 7 5 5 3_Deal Price Analysis" xfId="34697"/>
    <cellStyle name="Normal 7 5 5 4" xfId="34698"/>
    <cellStyle name="Normal 7 5 5 4 2" xfId="34699"/>
    <cellStyle name="Normal 7 5 5 5" xfId="34700"/>
    <cellStyle name="Normal 7 5 5_Deal Price Analysis" xfId="34701"/>
    <cellStyle name="Normal 7 5 6" xfId="34702"/>
    <cellStyle name="Normal 7 5 6 2" xfId="34703"/>
    <cellStyle name="Normal 7 5 6 2 2" xfId="34704"/>
    <cellStyle name="Normal 7 5 6 3" xfId="34705"/>
    <cellStyle name="Normal 7 5 6_Deal Price Analysis" xfId="34706"/>
    <cellStyle name="Normal 7 5 7" xfId="34707"/>
    <cellStyle name="Normal 7 5 7 2" xfId="34708"/>
    <cellStyle name="Normal 7 5 7 2 2" xfId="34709"/>
    <cellStyle name="Normal 7 5 7 3" xfId="34710"/>
    <cellStyle name="Normal 7 5 7_Deal Price Analysis" xfId="34711"/>
    <cellStyle name="Normal 7 5 8" xfId="34712"/>
    <cellStyle name="Normal 7 5 8 2" xfId="34713"/>
    <cellStyle name="Normal 7 5 9" xfId="34714"/>
    <cellStyle name="Normal 7 5_Deal Price Analysis" xfId="34715"/>
    <cellStyle name="Normal 7 6" xfId="34716"/>
    <cellStyle name="Normal 7 6 2" xfId="34717"/>
    <cellStyle name="Normal 7 6 2 2" xfId="34718"/>
    <cellStyle name="Normal 7 6 2 2 2" xfId="34719"/>
    <cellStyle name="Normal 7 6 2 2 2 2" xfId="34720"/>
    <cellStyle name="Normal 7 6 2 2 2 2 2" xfId="34721"/>
    <cellStyle name="Normal 7 6 2 2 2 2 2 2" xfId="34722"/>
    <cellStyle name="Normal 7 6 2 2 2 2 3" xfId="34723"/>
    <cellStyle name="Normal 7 6 2 2 2 2_Deal Price Analysis" xfId="34724"/>
    <cellStyle name="Normal 7 6 2 2 2 3" xfId="34725"/>
    <cellStyle name="Normal 7 6 2 2 2 3 2" xfId="34726"/>
    <cellStyle name="Normal 7 6 2 2 2 3 2 2" xfId="34727"/>
    <cellStyle name="Normal 7 6 2 2 2 3 3" xfId="34728"/>
    <cellStyle name="Normal 7 6 2 2 2 3_Deal Price Analysis" xfId="34729"/>
    <cellStyle name="Normal 7 6 2 2 2 4" xfId="34730"/>
    <cellStyle name="Normal 7 6 2 2 2 4 2" xfId="34731"/>
    <cellStyle name="Normal 7 6 2 2 2 5" xfId="34732"/>
    <cellStyle name="Normal 7 6 2 2 2_Deal Price Analysis" xfId="34733"/>
    <cellStyle name="Normal 7 6 2 2 3" xfId="34734"/>
    <cellStyle name="Normal 7 6 2 2 3 2" xfId="34735"/>
    <cellStyle name="Normal 7 6 2 2 3 2 2" xfId="34736"/>
    <cellStyle name="Normal 7 6 2 2 3 3" xfId="34737"/>
    <cellStyle name="Normal 7 6 2 2 3_Deal Price Analysis" xfId="34738"/>
    <cellStyle name="Normal 7 6 2 2 4" xfId="34739"/>
    <cellStyle name="Normal 7 6 2 2 4 2" xfId="34740"/>
    <cellStyle name="Normal 7 6 2 2 4 2 2" xfId="34741"/>
    <cellStyle name="Normal 7 6 2 2 4 3" xfId="34742"/>
    <cellStyle name="Normal 7 6 2 2 4_Deal Price Analysis" xfId="34743"/>
    <cellStyle name="Normal 7 6 2 2 5" xfId="34744"/>
    <cellStyle name="Normal 7 6 2 2 5 2" xfId="34745"/>
    <cellStyle name="Normal 7 6 2 2 6" xfId="34746"/>
    <cellStyle name="Normal 7 6 2 2_Deal Price Analysis" xfId="34747"/>
    <cellStyle name="Normal 7 6 2 3" xfId="34748"/>
    <cellStyle name="Normal 7 6 2 3 2" xfId="34749"/>
    <cellStyle name="Normal 7 6 2 3 2 2" xfId="34750"/>
    <cellStyle name="Normal 7 6 2 3 2 2 2" xfId="34751"/>
    <cellStyle name="Normal 7 6 2 3 2 2 2 2" xfId="34752"/>
    <cellStyle name="Normal 7 6 2 3 2 2 3" xfId="34753"/>
    <cellStyle name="Normal 7 6 2 3 2 2_Deal Price Analysis" xfId="34754"/>
    <cellStyle name="Normal 7 6 2 3 2 3" xfId="34755"/>
    <cellStyle name="Normal 7 6 2 3 2 3 2" xfId="34756"/>
    <cellStyle name="Normal 7 6 2 3 2 3 2 2" xfId="34757"/>
    <cellStyle name="Normal 7 6 2 3 2 3 3" xfId="34758"/>
    <cellStyle name="Normal 7 6 2 3 2 3_Deal Price Analysis" xfId="34759"/>
    <cellStyle name="Normal 7 6 2 3 2 4" xfId="34760"/>
    <cellStyle name="Normal 7 6 2 3 2 4 2" xfId="34761"/>
    <cellStyle name="Normal 7 6 2 3 2 5" xfId="34762"/>
    <cellStyle name="Normal 7 6 2 3 2_Deal Price Analysis" xfId="34763"/>
    <cellStyle name="Normal 7 6 2 3 3" xfId="34764"/>
    <cellStyle name="Normal 7 6 2 3 3 2" xfId="34765"/>
    <cellStyle name="Normal 7 6 2 3 3 2 2" xfId="34766"/>
    <cellStyle name="Normal 7 6 2 3 3 3" xfId="34767"/>
    <cellStyle name="Normal 7 6 2 3 3_Deal Price Analysis" xfId="34768"/>
    <cellStyle name="Normal 7 6 2 3 4" xfId="34769"/>
    <cellStyle name="Normal 7 6 2 3 4 2" xfId="34770"/>
    <cellStyle name="Normal 7 6 2 3 4 2 2" xfId="34771"/>
    <cellStyle name="Normal 7 6 2 3 4 3" xfId="34772"/>
    <cellStyle name="Normal 7 6 2 3 4_Deal Price Analysis" xfId="34773"/>
    <cellStyle name="Normal 7 6 2 3 5" xfId="34774"/>
    <cellStyle name="Normal 7 6 2 3 5 2" xfId="34775"/>
    <cellStyle name="Normal 7 6 2 3 6" xfId="34776"/>
    <cellStyle name="Normal 7 6 2 3_Deal Price Analysis" xfId="34777"/>
    <cellStyle name="Normal 7 6 2 4" xfId="34778"/>
    <cellStyle name="Normal 7 6 2 4 2" xfId="34779"/>
    <cellStyle name="Normal 7 6 2 4 2 2" xfId="34780"/>
    <cellStyle name="Normal 7 6 2 4 2 2 2" xfId="34781"/>
    <cellStyle name="Normal 7 6 2 4 2 3" xfId="34782"/>
    <cellStyle name="Normal 7 6 2 4 2_Deal Price Analysis" xfId="34783"/>
    <cellStyle name="Normal 7 6 2 4 3" xfId="34784"/>
    <cellStyle name="Normal 7 6 2 4 3 2" xfId="34785"/>
    <cellStyle name="Normal 7 6 2 4 3 2 2" xfId="34786"/>
    <cellStyle name="Normal 7 6 2 4 3 3" xfId="34787"/>
    <cellStyle name="Normal 7 6 2 4 3_Deal Price Analysis" xfId="34788"/>
    <cellStyle name="Normal 7 6 2 4 4" xfId="34789"/>
    <cellStyle name="Normal 7 6 2 4 4 2" xfId="34790"/>
    <cellStyle name="Normal 7 6 2 4 5" xfId="34791"/>
    <cellStyle name="Normal 7 6 2 4_Deal Price Analysis" xfId="34792"/>
    <cellStyle name="Normal 7 6 2 5" xfId="34793"/>
    <cellStyle name="Normal 7 6 2 5 2" xfId="34794"/>
    <cellStyle name="Normal 7 6 2 5 2 2" xfId="34795"/>
    <cellStyle name="Normal 7 6 2 5 3" xfId="34796"/>
    <cellStyle name="Normal 7 6 2 5_Deal Price Analysis" xfId="34797"/>
    <cellStyle name="Normal 7 6 2 6" xfId="34798"/>
    <cellStyle name="Normal 7 6 2 6 2" xfId="34799"/>
    <cellStyle name="Normal 7 6 2 6 2 2" xfId="34800"/>
    <cellStyle name="Normal 7 6 2 6 3" xfId="34801"/>
    <cellStyle name="Normal 7 6 2 6_Deal Price Analysis" xfId="34802"/>
    <cellStyle name="Normal 7 6 2 7" xfId="34803"/>
    <cellStyle name="Normal 7 6 2 7 2" xfId="34804"/>
    <cellStyle name="Normal 7 6 2 8" xfId="34805"/>
    <cellStyle name="Normal 7 6 2_Deal Price Analysis" xfId="34806"/>
    <cellStyle name="Normal 7 6 3" xfId="34807"/>
    <cellStyle name="Normal 7 6 3 2" xfId="34808"/>
    <cellStyle name="Normal 7 6 3 2 2" xfId="34809"/>
    <cellStyle name="Normal 7 6 3 2 2 2" xfId="34810"/>
    <cellStyle name="Normal 7 6 3 2 2 2 2" xfId="34811"/>
    <cellStyle name="Normal 7 6 3 2 2 3" xfId="34812"/>
    <cellStyle name="Normal 7 6 3 2 2_Deal Price Analysis" xfId="34813"/>
    <cellStyle name="Normal 7 6 3 2 3" xfId="34814"/>
    <cellStyle name="Normal 7 6 3 2 3 2" xfId="34815"/>
    <cellStyle name="Normal 7 6 3 2 3 2 2" xfId="34816"/>
    <cellStyle name="Normal 7 6 3 2 3 3" xfId="34817"/>
    <cellStyle name="Normal 7 6 3 2 3_Deal Price Analysis" xfId="34818"/>
    <cellStyle name="Normal 7 6 3 2 4" xfId="34819"/>
    <cellStyle name="Normal 7 6 3 2 4 2" xfId="34820"/>
    <cellStyle name="Normal 7 6 3 2 5" xfId="34821"/>
    <cellStyle name="Normal 7 6 3 2_Deal Price Analysis" xfId="34822"/>
    <cellStyle name="Normal 7 6 3 3" xfId="34823"/>
    <cellStyle name="Normal 7 6 3 3 2" xfId="34824"/>
    <cellStyle name="Normal 7 6 3 3 2 2" xfId="34825"/>
    <cellStyle name="Normal 7 6 3 3 3" xfId="34826"/>
    <cellStyle name="Normal 7 6 3 3_Deal Price Analysis" xfId="34827"/>
    <cellStyle name="Normal 7 6 3 4" xfId="34828"/>
    <cellStyle name="Normal 7 6 3 4 2" xfId="34829"/>
    <cellStyle name="Normal 7 6 3 4 2 2" xfId="34830"/>
    <cellStyle name="Normal 7 6 3 4 3" xfId="34831"/>
    <cellStyle name="Normal 7 6 3 4_Deal Price Analysis" xfId="34832"/>
    <cellStyle name="Normal 7 6 3 5" xfId="34833"/>
    <cellStyle name="Normal 7 6 3 5 2" xfId="34834"/>
    <cellStyle name="Normal 7 6 3 6" xfId="34835"/>
    <cellStyle name="Normal 7 6 3_Deal Price Analysis" xfId="34836"/>
    <cellStyle name="Normal 7 6 4" xfId="34837"/>
    <cellStyle name="Normal 7 6 4 2" xfId="34838"/>
    <cellStyle name="Normal 7 6 4 2 2" xfId="34839"/>
    <cellStyle name="Normal 7 6 4 2 2 2" xfId="34840"/>
    <cellStyle name="Normal 7 6 4 2 2 2 2" xfId="34841"/>
    <cellStyle name="Normal 7 6 4 2 2 3" xfId="34842"/>
    <cellStyle name="Normal 7 6 4 2 2_Deal Price Analysis" xfId="34843"/>
    <cellStyle name="Normal 7 6 4 2 3" xfId="34844"/>
    <cellStyle name="Normal 7 6 4 2 3 2" xfId="34845"/>
    <cellStyle name="Normal 7 6 4 2 3 2 2" xfId="34846"/>
    <cellStyle name="Normal 7 6 4 2 3 3" xfId="34847"/>
    <cellStyle name="Normal 7 6 4 2 3_Deal Price Analysis" xfId="34848"/>
    <cellStyle name="Normal 7 6 4 2 4" xfId="34849"/>
    <cellStyle name="Normal 7 6 4 2 4 2" xfId="34850"/>
    <cellStyle name="Normal 7 6 4 2 5" xfId="34851"/>
    <cellStyle name="Normal 7 6 4 2_Deal Price Analysis" xfId="34852"/>
    <cellStyle name="Normal 7 6 4 3" xfId="34853"/>
    <cellStyle name="Normal 7 6 4 3 2" xfId="34854"/>
    <cellStyle name="Normal 7 6 4 3 2 2" xfId="34855"/>
    <cellStyle name="Normal 7 6 4 3 3" xfId="34856"/>
    <cellStyle name="Normal 7 6 4 3_Deal Price Analysis" xfId="34857"/>
    <cellStyle name="Normal 7 6 4 4" xfId="34858"/>
    <cellStyle name="Normal 7 6 4 4 2" xfId="34859"/>
    <cellStyle name="Normal 7 6 4 4 2 2" xfId="34860"/>
    <cellStyle name="Normal 7 6 4 4 3" xfId="34861"/>
    <cellStyle name="Normal 7 6 4 4_Deal Price Analysis" xfId="34862"/>
    <cellStyle name="Normal 7 6 4 5" xfId="34863"/>
    <cellStyle name="Normal 7 6 4 5 2" xfId="34864"/>
    <cellStyle name="Normal 7 6 4 6" xfId="34865"/>
    <cellStyle name="Normal 7 6 4_Deal Price Analysis" xfId="34866"/>
    <cellStyle name="Normal 7 6 5" xfId="34867"/>
    <cellStyle name="Normal 7 6 5 2" xfId="34868"/>
    <cellStyle name="Normal 7 6 5 2 2" xfId="34869"/>
    <cellStyle name="Normal 7 6 5 2 2 2" xfId="34870"/>
    <cellStyle name="Normal 7 6 5 2 3" xfId="34871"/>
    <cellStyle name="Normal 7 6 5 2_Deal Price Analysis" xfId="34872"/>
    <cellStyle name="Normal 7 6 5 3" xfId="34873"/>
    <cellStyle name="Normal 7 6 5 3 2" xfId="34874"/>
    <cellStyle name="Normal 7 6 5 3 2 2" xfId="34875"/>
    <cellStyle name="Normal 7 6 5 3 3" xfId="34876"/>
    <cellStyle name="Normal 7 6 5 3_Deal Price Analysis" xfId="34877"/>
    <cellStyle name="Normal 7 6 5 4" xfId="34878"/>
    <cellStyle name="Normal 7 6 5 4 2" xfId="34879"/>
    <cellStyle name="Normal 7 6 5 5" xfId="34880"/>
    <cellStyle name="Normal 7 6 5_Deal Price Analysis" xfId="34881"/>
    <cellStyle name="Normal 7 6 6" xfId="34882"/>
    <cellStyle name="Normal 7 6 6 2" xfId="34883"/>
    <cellStyle name="Normal 7 6 6 2 2" xfId="34884"/>
    <cellStyle name="Normal 7 6 6 3" xfId="34885"/>
    <cellStyle name="Normal 7 6 6_Deal Price Analysis" xfId="34886"/>
    <cellStyle name="Normal 7 6 7" xfId="34887"/>
    <cellStyle name="Normal 7 6 7 2" xfId="34888"/>
    <cellStyle name="Normal 7 6 7 2 2" xfId="34889"/>
    <cellStyle name="Normal 7 6 7 3" xfId="34890"/>
    <cellStyle name="Normal 7 6 7_Deal Price Analysis" xfId="34891"/>
    <cellStyle name="Normal 7 6 8" xfId="34892"/>
    <cellStyle name="Normal 7 6 8 2" xfId="34893"/>
    <cellStyle name="Normal 7 6 9" xfId="34894"/>
    <cellStyle name="Normal 7 6_Deal Price Analysis" xfId="34895"/>
    <cellStyle name="Normal 7 7" xfId="34896"/>
    <cellStyle name="Normal 7 7 2" xfId="34897"/>
    <cellStyle name="Normal 7 7 2 2" xfId="34898"/>
    <cellStyle name="Normal 7 7 2 2 2" xfId="34899"/>
    <cellStyle name="Normal 7 7 2 2 2 2" xfId="34900"/>
    <cellStyle name="Normal 7 7 2 2 2 2 2" xfId="34901"/>
    <cellStyle name="Normal 7 7 2 2 2 3" xfId="34902"/>
    <cellStyle name="Normal 7 7 2 2 2_Deal Price Analysis" xfId="34903"/>
    <cellStyle name="Normal 7 7 2 2 3" xfId="34904"/>
    <cellStyle name="Normal 7 7 2 2 3 2" xfId="34905"/>
    <cellStyle name="Normal 7 7 2 2 3 2 2" xfId="34906"/>
    <cellStyle name="Normal 7 7 2 2 3 3" xfId="34907"/>
    <cellStyle name="Normal 7 7 2 2 3_Deal Price Analysis" xfId="34908"/>
    <cellStyle name="Normal 7 7 2 2 4" xfId="34909"/>
    <cellStyle name="Normal 7 7 2 2 4 2" xfId="34910"/>
    <cellStyle name="Normal 7 7 2 2 5" xfId="34911"/>
    <cellStyle name="Normal 7 7 2 2_Deal Price Analysis" xfId="34912"/>
    <cellStyle name="Normal 7 7 2 3" xfId="34913"/>
    <cellStyle name="Normal 7 7 2 3 2" xfId="34914"/>
    <cellStyle name="Normal 7 7 2 3 2 2" xfId="34915"/>
    <cellStyle name="Normal 7 7 2 3 3" xfId="34916"/>
    <cellStyle name="Normal 7 7 2 3_Deal Price Analysis" xfId="34917"/>
    <cellStyle name="Normal 7 7 2 4" xfId="34918"/>
    <cellStyle name="Normal 7 7 2 4 2" xfId="34919"/>
    <cellStyle name="Normal 7 7 2 4 2 2" xfId="34920"/>
    <cellStyle name="Normal 7 7 2 4 3" xfId="34921"/>
    <cellStyle name="Normal 7 7 2 4_Deal Price Analysis" xfId="34922"/>
    <cellStyle name="Normal 7 7 2 5" xfId="34923"/>
    <cellStyle name="Normal 7 7 2 5 2" xfId="34924"/>
    <cellStyle name="Normal 7 7 2 6" xfId="34925"/>
    <cellStyle name="Normal 7 7 2_Deal Price Analysis" xfId="34926"/>
    <cellStyle name="Normal 7 7 3" xfId="34927"/>
    <cellStyle name="Normal 7 7 3 2" xfId="34928"/>
    <cellStyle name="Normal 7 7 3 2 2" xfId="34929"/>
    <cellStyle name="Normal 7 7 3 2 2 2" xfId="34930"/>
    <cellStyle name="Normal 7 7 3 2 2 2 2" xfId="34931"/>
    <cellStyle name="Normal 7 7 3 2 2 3" xfId="34932"/>
    <cellStyle name="Normal 7 7 3 2 2_Deal Price Analysis" xfId="34933"/>
    <cellStyle name="Normal 7 7 3 2 3" xfId="34934"/>
    <cellStyle name="Normal 7 7 3 2 3 2" xfId="34935"/>
    <cellStyle name="Normal 7 7 3 2 3 2 2" xfId="34936"/>
    <cellStyle name="Normal 7 7 3 2 3 3" xfId="34937"/>
    <cellStyle name="Normal 7 7 3 2 3_Deal Price Analysis" xfId="34938"/>
    <cellStyle name="Normal 7 7 3 2 4" xfId="34939"/>
    <cellStyle name="Normal 7 7 3 2 4 2" xfId="34940"/>
    <cellStyle name="Normal 7 7 3 2 5" xfId="34941"/>
    <cellStyle name="Normal 7 7 3 2_Deal Price Analysis" xfId="34942"/>
    <cellStyle name="Normal 7 7 3 3" xfId="34943"/>
    <cellStyle name="Normal 7 7 3 3 2" xfId="34944"/>
    <cellStyle name="Normal 7 7 3 3 2 2" xfId="34945"/>
    <cellStyle name="Normal 7 7 3 3 3" xfId="34946"/>
    <cellStyle name="Normal 7 7 3 3_Deal Price Analysis" xfId="34947"/>
    <cellStyle name="Normal 7 7 3 4" xfId="34948"/>
    <cellStyle name="Normal 7 7 3 4 2" xfId="34949"/>
    <cellStyle name="Normal 7 7 3 4 2 2" xfId="34950"/>
    <cellStyle name="Normal 7 7 3 4 3" xfId="34951"/>
    <cellStyle name="Normal 7 7 3 4_Deal Price Analysis" xfId="34952"/>
    <cellStyle name="Normal 7 7 3 5" xfId="34953"/>
    <cellStyle name="Normal 7 7 3 5 2" xfId="34954"/>
    <cellStyle name="Normal 7 7 3 6" xfId="34955"/>
    <cellStyle name="Normal 7 7 3_Deal Price Analysis" xfId="34956"/>
    <cellStyle name="Normal 7 7 4" xfId="34957"/>
    <cellStyle name="Normal 7 7 4 2" xfId="34958"/>
    <cellStyle name="Normal 7 7 4 2 2" xfId="34959"/>
    <cellStyle name="Normal 7 7 4 2 2 2" xfId="34960"/>
    <cellStyle name="Normal 7 7 4 2 3" xfId="34961"/>
    <cellStyle name="Normal 7 7 4 2_Deal Price Analysis" xfId="34962"/>
    <cellStyle name="Normal 7 7 4 3" xfId="34963"/>
    <cellStyle name="Normal 7 7 4 3 2" xfId="34964"/>
    <cellStyle name="Normal 7 7 4 3 2 2" xfId="34965"/>
    <cellStyle name="Normal 7 7 4 3 3" xfId="34966"/>
    <cellStyle name="Normal 7 7 4 3_Deal Price Analysis" xfId="34967"/>
    <cellStyle name="Normal 7 7 4 4" xfId="34968"/>
    <cellStyle name="Normal 7 7 4 4 2" xfId="34969"/>
    <cellStyle name="Normal 7 7 4 5" xfId="34970"/>
    <cellStyle name="Normal 7 7 4_Deal Price Analysis" xfId="34971"/>
    <cellStyle name="Normal 7 7 5" xfId="34972"/>
    <cellStyle name="Normal 7 7 5 2" xfId="34973"/>
    <cellStyle name="Normal 7 7 5 2 2" xfId="34974"/>
    <cellStyle name="Normal 7 7 5 3" xfId="34975"/>
    <cellStyle name="Normal 7 7 5_Deal Price Analysis" xfId="34976"/>
    <cellStyle name="Normal 7 7 6" xfId="34977"/>
    <cellStyle name="Normal 7 7 6 2" xfId="34978"/>
    <cellStyle name="Normal 7 7 6 2 2" xfId="34979"/>
    <cellStyle name="Normal 7 7 6 3" xfId="34980"/>
    <cellStyle name="Normal 7 7 6_Deal Price Analysis" xfId="34981"/>
    <cellStyle name="Normal 7 7 7" xfId="34982"/>
    <cellStyle name="Normal 7 7 7 2" xfId="34983"/>
    <cellStyle name="Normal 7 7 8" xfId="34984"/>
    <cellStyle name="Normal 7 7_Deal Price Analysis" xfId="34985"/>
    <cellStyle name="Normal 7 8" xfId="34986"/>
    <cellStyle name="Normal 7 8 2" xfId="34987"/>
    <cellStyle name="Normal 7 8 2 2" xfId="34988"/>
    <cellStyle name="Normal 7 8 2 2 2" xfId="34989"/>
    <cellStyle name="Normal 7 8 2 2 2 2" xfId="34990"/>
    <cellStyle name="Normal 7 8 2 2 2 2 2" xfId="34991"/>
    <cellStyle name="Normal 7 8 2 2 2 3" xfId="34992"/>
    <cellStyle name="Normal 7 8 2 2 2_Deal Price Analysis" xfId="34993"/>
    <cellStyle name="Normal 7 8 2 2 3" xfId="34994"/>
    <cellStyle name="Normal 7 8 2 2 3 2" xfId="34995"/>
    <cellStyle name="Normal 7 8 2 2 3 2 2" xfId="34996"/>
    <cellStyle name="Normal 7 8 2 2 3 3" xfId="34997"/>
    <cellStyle name="Normal 7 8 2 2 3_Deal Price Analysis" xfId="34998"/>
    <cellStyle name="Normal 7 8 2 2 4" xfId="34999"/>
    <cellStyle name="Normal 7 8 2 2 4 2" xfId="35000"/>
    <cellStyle name="Normal 7 8 2 2 5" xfId="35001"/>
    <cellStyle name="Normal 7 8 2 2_Deal Price Analysis" xfId="35002"/>
    <cellStyle name="Normal 7 8 2 3" xfId="35003"/>
    <cellStyle name="Normal 7 8 2 3 2" xfId="35004"/>
    <cellStyle name="Normal 7 8 2 3 2 2" xfId="35005"/>
    <cellStyle name="Normal 7 8 2 3 3" xfId="35006"/>
    <cellStyle name="Normal 7 8 2 3_Deal Price Analysis" xfId="35007"/>
    <cellStyle name="Normal 7 8 2 4" xfId="35008"/>
    <cellStyle name="Normal 7 8 2 4 2" xfId="35009"/>
    <cellStyle name="Normal 7 8 2 4 2 2" xfId="35010"/>
    <cellStyle name="Normal 7 8 2 4 3" xfId="35011"/>
    <cellStyle name="Normal 7 8 2 4_Deal Price Analysis" xfId="35012"/>
    <cellStyle name="Normal 7 8 2 5" xfId="35013"/>
    <cellStyle name="Normal 7 8 2 5 2" xfId="35014"/>
    <cellStyle name="Normal 7 8 2 6" xfId="35015"/>
    <cellStyle name="Normal 7 8 2_Deal Price Analysis" xfId="35016"/>
    <cellStyle name="Normal 7 8 3" xfId="35017"/>
    <cellStyle name="Normal 7 8 3 2" xfId="35018"/>
    <cellStyle name="Normal 7 8 3 2 2" xfId="35019"/>
    <cellStyle name="Normal 7 8 3 2 2 2" xfId="35020"/>
    <cellStyle name="Normal 7 8 3 2 2 2 2" xfId="35021"/>
    <cellStyle name="Normal 7 8 3 2 2 3" xfId="35022"/>
    <cellStyle name="Normal 7 8 3 2 2_Deal Price Analysis" xfId="35023"/>
    <cellStyle name="Normal 7 8 3 2 3" xfId="35024"/>
    <cellStyle name="Normal 7 8 3 2 3 2" xfId="35025"/>
    <cellStyle name="Normal 7 8 3 2 3 2 2" xfId="35026"/>
    <cellStyle name="Normal 7 8 3 2 3 3" xfId="35027"/>
    <cellStyle name="Normal 7 8 3 2 3_Deal Price Analysis" xfId="35028"/>
    <cellStyle name="Normal 7 8 3 2 4" xfId="35029"/>
    <cellStyle name="Normal 7 8 3 2 4 2" xfId="35030"/>
    <cellStyle name="Normal 7 8 3 2 5" xfId="35031"/>
    <cellStyle name="Normal 7 8 3 2_Deal Price Analysis" xfId="35032"/>
    <cellStyle name="Normal 7 8 3 3" xfId="35033"/>
    <cellStyle name="Normal 7 8 3 3 2" xfId="35034"/>
    <cellStyle name="Normal 7 8 3 3 2 2" xfId="35035"/>
    <cellStyle name="Normal 7 8 3 3 3" xfId="35036"/>
    <cellStyle name="Normal 7 8 3 3_Deal Price Analysis" xfId="35037"/>
    <cellStyle name="Normal 7 8 3 4" xfId="35038"/>
    <cellStyle name="Normal 7 8 3 4 2" xfId="35039"/>
    <cellStyle name="Normal 7 8 3 4 2 2" xfId="35040"/>
    <cellStyle name="Normal 7 8 3 4 3" xfId="35041"/>
    <cellStyle name="Normal 7 8 3 4_Deal Price Analysis" xfId="35042"/>
    <cellStyle name="Normal 7 8 3 5" xfId="35043"/>
    <cellStyle name="Normal 7 8 3 5 2" xfId="35044"/>
    <cellStyle name="Normal 7 8 3 6" xfId="35045"/>
    <cellStyle name="Normal 7 8 3_Deal Price Analysis" xfId="35046"/>
    <cellStyle name="Normal 7 8_Deal Price Analysis" xfId="35047"/>
    <cellStyle name="Normal 7 9" xfId="35048"/>
    <cellStyle name="Normal 7 9 2" xfId="35049"/>
    <cellStyle name="Normal 7 9 2 2" xfId="35050"/>
    <cellStyle name="Normal 7 9 2 2 2" xfId="35051"/>
    <cellStyle name="Normal 7 9 2 2 2 2" xfId="35052"/>
    <cellStyle name="Normal 7 9 2 2 3" xfId="35053"/>
    <cellStyle name="Normal 7 9 2 2_Deal Price Analysis" xfId="35054"/>
    <cellStyle name="Normal 7 9 2 3" xfId="35055"/>
    <cellStyle name="Normal 7 9 2 3 2" xfId="35056"/>
    <cellStyle name="Normal 7 9 2 3 2 2" xfId="35057"/>
    <cellStyle name="Normal 7 9 2 3 3" xfId="35058"/>
    <cellStyle name="Normal 7 9 2 3_Deal Price Analysis" xfId="35059"/>
    <cellStyle name="Normal 7 9 2 4" xfId="35060"/>
    <cellStyle name="Normal 7 9 2 4 2" xfId="35061"/>
    <cellStyle name="Normal 7 9 2 5" xfId="35062"/>
    <cellStyle name="Normal 7 9 2_Deal Price Analysis" xfId="35063"/>
    <cellStyle name="Normal 7 9 3" xfId="35064"/>
    <cellStyle name="Normal 7 9 3 2" xfId="35065"/>
    <cellStyle name="Normal 7 9 3 2 2" xfId="35066"/>
    <cellStyle name="Normal 7 9 3 3" xfId="35067"/>
    <cellStyle name="Normal 7 9 3_Deal Price Analysis" xfId="35068"/>
    <cellStyle name="Normal 7 9 4" xfId="35069"/>
    <cellStyle name="Normal 7 9 4 2" xfId="35070"/>
    <cellStyle name="Normal 7 9 4 2 2" xfId="35071"/>
    <cellStyle name="Normal 7 9 4 3" xfId="35072"/>
    <cellStyle name="Normal 7 9 4_Deal Price Analysis" xfId="35073"/>
    <cellStyle name="Normal 7 9 5" xfId="35074"/>
    <cellStyle name="Normal 7 9 5 2" xfId="35075"/>
    <cellStyle name="Normal 7 9 6" xfId="35076"/>
    <cellStyle name="Normal 7 9_Deal Price Analysis" xfId="35077"/>
    <cellStyle name="Normal 7_Deal Price Analysis" xfId="35078"/>
    <cellStyle name="Normal 70" xfId="35079"/>
    <cellStyle name="Normal 71" xfId="35080"/>
    <cellStyle name="Normal 72" xfId="35081"/>
    <cellStyle name="Normal 73" xfId="35082"/>
    <cellStyle name="Normal 74" xfId="35083"/>
    <cellStyle name="Normal 75" xfId="35084"/>
    <cellStyle name="Normal 76" xfId="35085"/>
    <cellStyle name="Normal 77" xfId="35086"/>
    <cellStyle name="Normal 78" xfId="35087"/>
    <cellStyle name="Normal 79" xfId="35088"/>
    <cellStyle name="Normal 8" xfId="3"/>
    <cellStyle name="Normal 8 2" xfId="35089"/>
    <cellStyle name="Normal 8 2 2" xfId="35090"/>
    <cellStyle name="Normal 8 2 3" xfId="35091"/>
    <cellStyle name="Normal 8 2 4" xfId="35092"/>
    <cellStyle name="Normal 8 2_Deal Price Analysis" xfId="35093"/>
    <cellStyle name="Normal 8 3" xfId="35094"/>
    <cellStyle name="Normal 8 4" xfId="35095"/>
    <cellStyle name="Normal 8 5" xfId="35096"/>
    <cellStyle name="Normal 8 6" xfId="35097"/>
    <cellStyle name="Normal 8 7" xfId="35098"/>
    <cellStyle name="Normal 8 8" xfId="35099"/>
    <cellStyle name="Normal 8 9" xfId="35100"/>
    <cellStyle name="Normal 8_Deal Price Analysis" xfId="35101"/>
    <cellStyle name="Normal 80" xfId="35102"/>
    <cellStyle name="Normal 81" xfId="35103"/>
    <cellStyle name="Normal 82" xfId="35104"/>
    <cellStyle name="Normal 83" xfId="35105"/>
    <cellStyle name="Normal 84" xfId="35106"/>
    <cellStyle name="Normal 85" xfId="35107"/>
    <cellStyle name="Normal 86" xfId="35108"/>
    <cellStyle name="Normal 87" xfId="35109"/>
    <cellStyle name="Normal 88" xfId="35110"/>
    <cellStyle name="Normal 89" xfId="35111"/>
    <cellStyle name="Normal 9" xfId="35112"/>
    <cellStyle name="Normal 9 10" xfId="35113"/>
    <cellStyle name="Normal 9 10 2" xfId="35114"/>
    <cellStyle name="Normal 9 10 2 2" xfId="35115"/>
    <cellStyle name="Normal 9 10 2 2 2" xfId="35116"/>
    <cellStyle name="Normal 9 10 2 2 2 2" xfId="35117"/>
    <cellStyle name="Normal 9 10 2 2 3" xfId="35118"/>
    <cellStyle name="Normal 9 10 2 2_Deal Price Analysis" xfId="35119"/>
    <cellStyle name="Normal 9 10 2 3" xfId="35120"/>
    <cellStyle name="Normal 9 10 2 3 2" xfId="35121"/>
    <cellStyle name="Normal 9 10 2 3 2 2" xfId="35122"/>
    <cellStyle name="Normal 9 10 2 3 3" xfId="35123"/>
    <cellStyle name="Normal 9 10 2 3_Deal Price Analysis" xfId="35124"/>
    <cellStyle name="Normal 9 10 2 4" xfId="35125"/>
    <cellStyle name="Normal 9 10 2 4 2" xfId="35126"/>
    <cellStyle name="Normal 9 10 2 5" xfId="35127"/>
    <cellStyle name="Normal 9 10 2_Deal Price Analysis" xfId="35128"/>
    <cellStyle name="Normal 9 10 3" xfId="35129"/>
    <cellStyle name="Normal 9 10 3 2" xfId="35130"/>
    <cellStyle name="Normal 9 10 3 2 2" xfId="35131"/>
    <cellStyle name="Normal 9 10 3 3" xfId="35132"/>
    <cellStyle name="Normal 9 10 3_Deal Price Analysis" xfId="35133"/>
    <cellStyle name="Normal 9 10 4" xfId="35134"/>
    <cellStyle name="Normal 9 10 4 2" xfId="35135"/>
    <cellStyle name="Normal 9 10 4 2 2" xfId="35136"/>
    <cellStyle name="Normal 9 10 4 3" xfId="35137"/>
    <cellStyle name="Normal 9 10 4_Deal Price Analysis" xfId="35138"/>
    <cellStyle name="Normal 9 10 5" xfId="35139"/>
    <cellStyle name="Normal 9 10 5 2" xfId="35140"/>
    <cellStyle name="Normal 9 10 6" xfId="35141"/>
    <cellStyle name="Normal 9 10_Deal Price Analysis" xfId="35142"/>
    <cellStyle name="Normal 9 11" xfId="35143"/>
    <cellStyle name="Normal 9 11 2" xfId="35144"/>
    <cellStyle name="Normal 9 11 2 2" xfId="35145"/>
    <cellStyle name="Normal 9 11 2 2 2" xfId="35146"/>
    <cellStyle name="Normal 9 11 2 2 2 2" xfId="35147"/>
    <cellStyle name="Normal 9 11 2 2 3" xfId="35148"/>
    <cellStyle name="Normal 9 11 2 2_Deal Price Analysis" xfId="35149"/>
    <cellStyle name="Normal 9 11 2 3" xfId="35150"/>
    <cellStyle name="Normal 9 11 2 3 2" xfId="35151"/>
    <cellStyle name="Normal 9 11 2 3 2 2" xfId="35152"/>
    <cellStyle name="Normal 9 11 2 3 3" xfId="35153"/>
    <cellStyle name="Normal 9 11 2 3_Deal Price Analysis" xfId="35154"/>
    <cellStyle name="Normal 9 11 2 4" xfId="35155"/>
    <cellStyle name="Normal 9 11 2 4 2" xfId="35156"/>
    <cellStyle name="Normal 9 11 2 5" xfId="35157"/>
    <cellStyle name="Normal 9 11 2_Deal Price Analysis" xfId="35158"/>
    <cellStyle name="Normal 9 11 3" xfId="35159"/>
    <cellStyle name="Normal 9 11 3 2" xfId="35160"/>
    <cellStyle name="Normal 9 11 3 2 2" xfId="35161"/>
    <cellStyle name="Normal 9 11 3 3" xfId="35162"/>
    <cellStyle name="Normal 9 11 3_Deal Price Analysis" xfId="35163"/>
    <cellStyle name="Normal 9 11 4" xfId="35164"/>
    <cellStyle name="Normal 9 11 4 2" xfId="35165"/>
    <cellStyle name="Normal 9 11 4 2 2" xfId="35166"/>
    <cellStyle name="Normal 9 11 4 3" xfId="35167"/>
    <cellStyle name="Normal 9 11 4_Deal Price Analysis" xfId="35168"/>
    <cellStyle name="Normal 9 11 5" xfId="35169"/>
    <cellStyle name="Normal 9 11 5 2" xfId="35170"/>
    <cellStyle name="Normal 9 11 6" xfId="35171"/>
    <cellStyle name="Normal 9 11_Deal Price Analysis" xfId="35172"/>
    <cellStyle name="Normal 9 12" xfId="35173"/>
    <cellStyle name="Normal 9 13" xfId="35174"/>
    <cellStyle name="Normal 9 13 2" xfId="35175"/>
    <cellStyle name="Normal 9 13 2 2" xfId="35176"/>
    <cellStyle name="Normal 9 13 2 2 2" xfId="35177"/>
    <cellStyle name="Normal 9 13 2 3" xfId="35178"/>
    <cellStyle name="Normal 9 13 2_Deal Price Analysis" xfId="35179"/>
    <cellStyle name="Normal 9 13 3" xfId="35180"/>
    <cellStyle name="Normal 9 13 3 2" xfId="35181"/>
    <cellStyle name="Normal 9 13 3 2 2" xfId="35182"/>
    <cellStyle name="Normal 9 13 3 3" xfId="35183"/>
    <cellStyle name="Normal 9 13 3_Deal Price Analysis" xfId="35184"/>
    <cellStyle name="Normal 9 13 4" xfId="35185"/>
    <cellStyle name="Normal 9 13 4 2" xfId="35186"/>
    <cellStyle name="Normal 9 13 5" xfId="35187"/>
    <cellStyle name="Normal 9 13_Deal Price Analysis" xfId="35188"/>
    <cellStyle name="Normal 9 14" xfId="35189"/>
    <cellStyle name="Normal 9 14 2" xfId="35190"/>
    <cellStyle name="Normal 9 14 2 2" xfId="35191"/>
    <cellStyle name="Normal 9 14 3" xfId="35192"/>
    <cellStyle name="Normal 9 14_Deal Price Analysis" xfId="35193"/>
    <cellStyle name="Normal 9 15" xfId="35194"/>
    <cellStyle name="Normal 9 15 2" xfId="35195"/>
    <cellStyle name="Normal 9 15 2 2" xfId="35196"/>
    <cellStyle name="Normal 9 15 3" xfId="35197"/>
    <cellStyle name="Normal 9 15_Deal Price Analysis" xfId="35198"/>
    <cellStyle name="Normal 9 16" xfId="35199"/>
    <cellStyle name="Normal 9 16 2" xfId="35200"/>
    <cellStyle name="Normal 9 17" xfId="35201"/>
    <cellStyle name="Normal 9 18" xfId="35202"/>
    <cellStyle name="Normal 9 19" xfId="35203"/>
    <cellStyle name="Normal 9 2" xfId="35204"/>
    <cellStyle name="Normal 9 2 10" xfId="35205"/>
    <cellStyle name="Normal 9 2 2" xfId="35206"/>
    <cellStyle name="Normal 9 2 2 2" xfId="35207"/>
    <cellStyle name="Normal 9 2 2 2 2" xfId="35208"/>
    <cellStyle name="Normal 9 2 2 2 2 2" xfId="35209"/>
    <cellStyle name="Normal 9 2 2 2 2 2 2" xfId="35210"/>
    <cellStyle name="Normal 9 2 2 2 2 2 2 2" xfId="35211"/>
    <cellStyle name="Normal 9 2 2 2 2 2 3" xfId="35212"/>
    <cellStyle name="Normal 9 2 2 2 2 2_Deal Price Analysis" xfId="35213"/>
    <cellStyle name="Normal 9 2 2 2 2 3" xfId="35214"/>
    <cellStyle name="Normal 9 2 2 2 2 3 2" xfId="35215"/>
    <cellStyle name="Normal 9 2 2 2 2 3 2 2" xfId="35216"/>
    <cellStyle name="Normal 9 2 2 2 2 3 3" xfId="35217"/>
    <cellStyle name="Normal 9 2 2 2 2 3_Deal Price Analysis" xfId="35218"/>
    <cellStyle name="Normal 9 2 2 2 2 4" xfId="35219"/>
    <cellStyle name="Normal 9 2 2 2 2 4 2" xfId="35220"/>
    <cellStyle name="Normal 9 2 2 2 2 5" xfId="35221"/>
    <cellStyle name="Normal 9 2 2 2 2_Deal Price Analysis" xfId="35222"/>
    <cellStyle name="Normal 9 2 2 2 3" xfId="35223"/>
    <cellStyle name="Normal 9 2 2 2 3 2" xfId="35224"/>
    <cellStyle name="Normal 9 2 2 2 3 2 2" xfId="35225"/>
    <cellStyle name="Normal 9 2 2 2 3 3" xfId="35226"/>
    <cellStyle name="Normal 9 2 2 2 3_Deal Price Analysis" xfId="35227"/>
    <cellStyle name="Normal 9 2 2 2 4" xfId="35228"/>
    <cellStyle name="Normal 9 2 2 2 4 2" xfId="35229"/>
    <cellStyle name="Normal 9 2 2 2 4 2 2" xfId="35230"/>
    <cellStyle name="Normal 9 2 2 2 4 3" xfId="35231"/>
    <cellStyle name="Normal 9 2 2 2 4_Deal Price Analysis" xfId="35232"/>
    <cellStyle name="Normal 9 2 2 2 5" xfId="35233"/>
    <cellStyle name="Normal 9 2 2 2 5 2" xfId="35234"/>
    <cellStyle name="Normal 9 2 2 2 6" xfId="35235"/>
    <cellStyle name="Normal 9 2 2 2_Deal Price Analysis" xfId="35236"/>
    <cellStyle name="Normal 9 2 2 3" xfId="35237"/>
    <cellStyle name="Normal 9 2 2 3 2" xfId="35238"/>
    <cellStyle name="Normal 9 2 2 3 2 2" xfId="35239"/>
    <cellStyle name="Normal 9 2 2 3 2 2 2" xfId="35240"/>
    <cellStyle name="Normal 9 2 2 3 2 2 2 2" xfId="35241"/>
    <cellStyle name="Normal 9 2 2 3 2 2 3" xfId="35242"/>
    <cellStyle name="Normal 9 2 2 3 2 2_Deal Price Analysis" xfId="35243"/>
    <cellStyle name="Normal 9 2 2 3 2 3" xfId="35244"/>
    <cellStyle name="Normal 9 2 2 3 2 3 2" xfId="35245"/>
    <cellStyle name="Normal 9 2 2 3 2 3 2 2" xfId="35246"/>
    <cellStyle name="Normal 9 2 2 3 2 3 3" xfId="35247"/>
    <cellStyle name="Normal 9 2 2 3 2 3_Deal Price Analysis" xfId="35248"/>
    <cellStyle name="Normal 9 2 2 3 2 4" xfId="35249"/>
    <cellStyle name="Normal 9 2 2 3 2 4 2" xfId="35250"/>
    <cellStyle name="Normal 9 2 2 3 2 5" xfId="35251"/>
    <cellStyle name="Normal 9 2 2 3 2_Deal Price Analysis" xfId="35252"/>
    <cellStyle name="Normal 9 2 2 3 3" xfId="35253"/>
    <cellStyle name="Normal 9 2 2 3 3 2" xfId="35254"/>
    <cellStyle name="Normal 9 2 2 3 3 2 2" xfId="35255"/>
    <cellStyle name="Normal 9 2 2 3 3 3" xfId="35256"/>
    <cellStyle name="Normal 9 2 2 3 3_Deal Price Analysis" xfId="35257"/>
    <cellStyle name="Normal 9 2 2 3 4" xfId="35258"/>
    <cellStyle name="Normal 9 2 2 3 4 2" xfId="35259"/>
    <cellStyle name="Normal 9 2 2 3 4 2 2" xfId="35260"/>
    <cellStyle name="Normal 9 2 2 3 4 3" xfId="35261"/>
    <cellStyle name="Normal 9 2 2 3 4_Deal Price Analysis" xfId="35262"/>
    <cellStyle name="Normal 9 2 2 3 5" xfId="35263"/>
    <cellStyle name="Normal 9 2 2 3 5 2" xfId="35264"/>
    <cellStyle name="Normal 9 2 2 3 6" xfId="35265"/>
    <cellStyle name="Normal 9 2 2 3_Deal Price Analysis" xfId="35266"/>
    <cellStyle name="Normal 9 2 2 4" xfId="35267"/>
    <cellStyle name="Normal 9 2 2 4 2" xfId="35268"/>
    <cellStyle name="Normal 9 2 2 4 2 2" xfId="35269"/>
    <cellStyle name="Normal 9 2 2 4 2 2 2" xfId="35270"/>
    <cellStyle name="Normal 9 2 2 4 2 3" xfId="35271"/>
    <cellStyle name="Normal 9 2 2 4 2_Deal Price Analysis" xfId="35272"/>
    <cellStyle name="Normal 9 2 2 4 3" xfId="35273"/>
    <cellStyle name="Normal 9 2 2 4 3 2" xfId="35274"/>
    <cellStyle name="Normal 9 2 2 4 3 2 2" xfId="35275"/>
    <cellStyle name="Normal 9 2 2 4 3 3" xfId="35276"/>
    <cellStyle name="Normal 9 2 2 4 3_Deal Price Analysis" xfId="35277"/>
    <cellStyle name="Normal 9 2 2 4 4" xfId="35278"/>
    <cellStyle name="Normal 9 2 2 4 4 2" xfId="35279"/>
    <cellStyle name="Normal 9 2 2 4 5" xfId="35280"/>
    <cellStyle name="Normal 9 2 2 4_Deal Price Analysis" xfId="35281"/>
    <cellStyle name="Normal 9 2 2 5" xfId="35282"/>
    <cellStyle name="Normal 9 2 2 5 2" xfId="35283"/>
    <cellStyle name="Normal 9 2 2 5 2 2" xfId="35284"/>
    <cellStyle name="Normal 9 2 2 5 3" xfId="35285"/>
    <cellStyle name="Normal 9 2 2 5_Deal Price Analysis" xfId="35286"/>
    <cellStyle name="Normal 9 2 2 6" xfId="35287"/>
    <cellStyle name="Normal 9 2 2 6 2" xfId="35288"/>
    <cellStyle name="Normal 9 2 2 6 2 2" xfId="35289"/>
    <cellStyle name="Normal 9 2 2 6 3" xfId="35290"/>
    <cellStyle name="Normal 9 2 2 6_Deal Price Analysis" xfId="35291"/>
    <cellStyle name="Normal 9 2 2 7" xfId="35292"/>
    <cellStyle name="Normal 9 2 2 7 2" xfId="35293"/>
    <cellStyle name="Normal 9 2 2 8" xfId="35294"/>
    <cellStyle name="Normal 9 2 2_Deal Price Analysis" xfId="35295"/>
    <cellStyle name="Normal 9 2 3" xfId="35296"/>
    <cellStyle name="Normal 9 2 3 2" xfId="35297"/>
    <cellStyle name="Normal 9 2 3 2 2" xfId="35298"/>
    <cellStyle name="Normal 9 2 3 2 2 2" xfId="35299"/>
    <cellStyle name="Normal 9 2 3 2 2 2 2" xfId="35300"/>
    <cellStyle name="Normal 9 2 3 2 2 3" xfId="35301"/>
    <cellStyle name="Normal 9 2 3 2 2_Deal Price Analysis" xfId="35302"/>
    <cellStyle name="Normal 9 2 3 2 3" xfId="35303"/>
    <cellStyle name="Normal 9 2 3 2 3 2" xfId="35304"/>
    <cellStyle name="Normal 9 2 3 2 3 2 2" xfId="35305"/>
    <cellStyle name="Normal 9 2 3 2 3 3" xfId="35306"/>
    <cellStyle name="Normal 9 2 3 2 3_Deal Price Analysis" xfId="35307"/>
    <cellStyle name="Normal 9 2 3 2 4" xfId="35308"/>
    <cellStyle name="Normal 9 2 3 2 4 2" xfId="35309"/>
    <cellStyle name="Normal 9 2 3 2 5" xfId="35310"/>
    <cellStyle name="Normal 9 2 3 2_Deal Price Analysis" xfId="35311"/>
    <cellStyle name="Normal 9 2 3 3" xfId="35312"/>
    <cellStyle name="Normal 9 2 3 3 2" xfId="35313"/>
    <cellStyle name="Normal 9 2 3 3 2 2" xfId="35314"/>
    <cellStyle name="Normal 9 2 3 3 3" xfId="35315"/>
    <cellStyle name="Normal 9 2 3 3_Deal Price Analysis" xfId="35316"/>
    <cellStyle name="Normal 9 2 3 4" xfId="35317"/>
    <cellStyle name="Normal 9 2 3 4 2" xfId="35318"/>
    <cellStyle name="Normal 9 2 3 4 2 2" xfId="35319"/>
    <cellStyle name="Normal 9 2 3 4 3" xfId="35320"/>
    <cellStyle name="Normal 9 2 3 4_Deal Price Analysis" xfId="35321"/>
    <cellStyle name="Normal 9 2 3 5" xfId="35322"/>
    <cellStyle name="Normal 9 2 3 5 2" xfId="35323"/>
    <cellStyle name="Normal 9 2 3 6" xfId="35324"/>
    <cellStyle name="Normal 9 2 3_Deal Price Analysis" xfId="35325"/>
    <cellStyle name="Normal 9 2 4" xfId="35326"/>
    <cellStyle name="Normal 9 2 4 2" xfId="35327"/>
    <cellStyle name="Normal 9 2 4 2 2" xfId="35328"/>
    <cellStyle name="Normal 9 2 4 2 2 2" xfId="35329"/>
    <cellStyle name="Normal 9 2 4 2 2 2 2" xfId="35330"/>
    <cellStyle name="Normal 9 2 4 2 2 3" xfId="35331"/>
    <cellStyle name="Normal 9 2 4 2 2_Deal Price Analysis" xfId="35332"/>
    <cellStyle name="Normal 9 2 4 2 3" xfId="35333"/>
    <cellStyle name="Normal 9 2 4 2 3 2" xfId="35334"/>
    <cellStyle name="Normal 9 2 4 2 3 2 2" xfId="35335"/>
    <cellStyle name="Normal 9 2 4 2 3 3" xfId="35336"/>
    <cellStyle name="Normal 9 2 4 2 3_Deal Price Analysis" xfId="35337"/>
    <cellStyle name="Normal 9 2 4 2 4" xfId="35338"/>
    <cellStyle name="Normal 9 2 4 2 4 2" xfId="35339"/>
    <cellStyle name="Normal 9 2 4 2 5" xfId="35340"/>
    <cellStyle name="Normal 9 2 4 2_Deal Price Analysis" xfId="35341"/>
    <cellStyle name="Normal 9 2 4 3" xfId="35342"/>
    <cellStyle name="Normal 9 2 4 3 2" xfId="35343"/>
    <cellStyle name="Normal 9 2 4 3 2 2" xfId="35344"/>
    <cellStyle name="Normal 9 2 4 3 3" xfId="35345"/>
    <cellStyle name="Normal 9 2 4 3_Deal Price Analysis" xfId="35346"/>
    <cellStyle name="Normal 9 2 4 4" xfId="35347"/>
    <cellStyle name="Normal 9 2 4 4 2" xfId="35348"/>
    <cellStyle name="Normal 9 2 4 4 2 2" xfId="35349"/>
    <cellStyle name="Normal 9 2 4 4 3" xfId="35350"/>
    <cellStyle name="Normal 9 2 4 4_Deal Price Analysis" xfId="35351"/>
    <cellStyle name="Normal 9 2 4 5" xfId="35352"/>
    <cellStyle name="Normal 9 2 4 5 2" xfId="35353"/>
    <cellStyle name="Normal 9 2 4 6" xfId="35354"/>
    <cellStyle name="Normal 9 2 4_Deal Price Analysis" xfId="35355"/>
    <cellStyle name="Normal 9 2 5" xfId="35356"/>
    <cellStyle name="Normal 9 2 5 2" xfId="35357"/>
    <cellStyle name="Normal 9 2 5 2 2" xfId="35358"/>
    <cellStyle name="Normal 9 2 5 2 2 2" xfId="35359"/>
    <cellStyle name="Normal 9 2 5 2 3" xfId="35360"/>
    <cellStyle name="Normal 9 2 5 2_Deal Price Analysis" xfId="35361"/>
    <cellStyle name="Normal 9 2 5 3" xfId="35362"/>
    <cellStyle name="Normal 9 2 5 3 2" xfId="35363"/>
    <cellStyle name="Normal 9 2 5 3 2 2" xfId="35364"/>
    <cellStyle name="Normal 9 2 5 3 3" xfId="35365"/>
    <cellStyle name="Normal 9 2 5 3_Deal Price Analysis" xfId="35366"/>
    <cellStyle name="Normal 9 2 5 4" xfId="35367"/>
    <cellStyle name="Normal 9 2 5 4 2" xfId="35368"/>
    <cellStyle name="Normal 9 2 5 5" xfId="35369"/>
    <cellStyle name="Normal 9 2 5_Deal Price Analysis" xfId="35370"/>
    <cellStyle name="Normal 9 2 6" xfId="35371"/>
    <cellStyle name="Normal 9 2 6 2" xfId="35372"/>
    <cellStyle name="Normal 9 2 6 2 2" xfId="35373"/>
    <cellStyle name="Normal 9 2 6 3" xfId="35374"/>
    <cellStyle name="Normal 9 2 6_Deal Price Analysis" xfId="35375"/>
    <cellStyle name="Normal 9 2 7" xfId="35376"/>
    <cellStyle name="Normal 9 2 7 2" xfId="35377"/>
    <cellStyle name="Normal 9 2 7 2 2" xfId="35378"/>
    <cellStyle name="Normal 9 2 7 3" xfId="35379"/>
    <cellStyle name="Normal 9 2 7_Deal Price Analysis" xfId="35380"/>
    <cellStyle name="Normal 9 2 8" xfId="35381"/>
    <cellStyle name="Normal 9 2 8 2" xfId="35382"/>
    <cellStyle name="Normal 9 2 9" xfId="35383"/>
    <cellStyle name="Normal 9 2_Deal Price Analysis" xfId="35384"/>
    <cellStyle name="Normal 9 20" xfId="35385"/>
    <cellStyle name="Normal 9 21" xfId="35386"/>
    <cellStyle name="Normal 9 3" xfId="35387"/>
    <cellStyle name="Normal 9 3 2" xfId="35388"/>
    <cellStyle name="Normal 9 3 2 2" xfId="35389"/>
    <cellStyle name="Normal 9 3 2 2 2" xfId="35390"/>
    <cellStyle name="Normal 9 3 2 2 2 2" xfId="35391"/>
    <cellStyle name="Normal 9 3 2 2 2 2 2" xfId="35392"/>
    <cellStyle name="Normal 9 3 2 2 2 2 2 2" xfId="35393"/>
    <cellStyle name="Normal 9 3 2 2 2 2 3" xfId="35394"/>
    <cellStyle name="Normal 9 3 2 2 2 2_Deal Price Analysis" xfId="35395"/>
    <cellStyle name="Normal 9 3 2 2 2 3" xfId="35396"/>
    <cellStyle name="Normal 9 3 2 2 2 3 2" xfId="35397"/>
    <cellStyle name="Normal 9 3 2 2 2 3 2 2" xfId="35398"/>
    <cellStyle name="Normal 9 3 2 2 2 3 3" xfId="35399"/>
    <cellStyle name="Normal 9 3 2 2 2 3_Deal Price Analysis" xfId="35400"/>
    <cellStyle name="Normal 9 3 2 2 2 4" xfId="35401"/>
    <cellStyle name="Normal 9 3 2 2 2 4 2" xfId="35402"/>
    <cellStyle name="Normal 9 3 2 2 2 5" xfId="35403"/>
    <cellStyle name="Normal 9 3 2 2 2_Deal Price Analysis" xfId="35404"/>
    <cellStyle name="Normal 9 3 2 2 3" xfId="35405"/>
    <cellStyle name="Normal 9 3 2 2 3 2" xfId="35406"/>
    <cellStyle name="Normal 9 3 2 2 3 2 2" xfId="35407"/>
    <cellStyle name="Normal 9 3 2 2 3 3" xfId="35408"/>
    <cellStyle name="Normal 9 3 2 2 3_Deal Price Analysis" xfId="35409"/>
    <cellStyle name="Normal 9 3 2 2 4" xfId="35410"/>
    <cellStyle name="Normal 9 3 2 2 4 2" xfId="35411"/>
    <cellStyle name="Normal 9 3 2 2 4 2 2" xfId="35412"/>
    <cellStyle name="Normal 9 3 2 2 4 3" xfId="35413"/>
    <cellStyle name="Normal 9 3 2 2 4_Deal Price Analysis" xfId="35414"/>
    <cellStyle name="Normal 9 3 2 2 5" xfId="35415"/>
    <cellStyle name="Normal 9 3 2 2 5 2" xfId="35416"/>
    <cellStyle name="Normal 9 3 2 2 6" xfId="35417"/>
    <cellStyle name="Normal 9 3 2 2_Deal Price Analysis" xfId="35418"/>
    <cellStyle name="Normal 9 3 2 3" xfId="35419"/>
    <cellStyle name="Normal 9 3 2 3 2" xfId="35420"/>
    <cellStyle name="Normal 9 3 2 3 2 2" xfId="35421"/>
    <cellStyle name="Normal 9 3 2 3 2 2 2" xfId="35422"/>
    <cellStyle name="Normal 9 3 2 3 2 2 2 2" xfId="35423"/>
    <cellStyle name="Normal 9 3 2 3 2 2 3" xfId="35424"/>
    <cellStyle name="Normal 9 3 2 3 2 2_Deal Price Analysis" xfId="35425"/>
    <cellStyle name="Normal 9 3 2 3 2 3" xfId="35426"/>
    <cellStyle name="Normal 9 3 2 3 2 3 2" xfId="35427"/>
    <cellStyle name="Normal 9 3 2 3 2 3 2 2" xfId="35428"/>
    <cellStyle name="Normal 9 3 2 3 2 3 3" xfId="35429"/>
    <cellStyle name="Normal 9 3 2 3 2 3_Deal Price Analysis" xfId="35430"/>
    <cellStyle name="Normal 9 3 2 3 2 4" xfId="35431"/>
    <cellStyle name="Normal 9 3 2 3 2 4 2" xfId="35432"/>
    <cellStyle name="Normal 9 3 2 3 2 5" xfId="35433"/>
    <cellStyle name="Normal 9 3 2 3 2_Deal Price Analysis" xfId="35434"/>
    <cellStyle name="Normal 9 3 2 3 3" xfId="35435"/>
    <cellStyle name="Normal 9 3 2 3 3 2" xfId="35436"/>
    <cellStyle name="Normal 9 3 2 3 3 2 2" xfId="35437"/>
    <cellStyle name="Normal 9 3 2 3 3 3" xfId="35438"/>
    <cellStyle name="Normal 9 3 2 3 3_Deal Price Analysis" xfId="35439"/>
    <cellStyle name="Normal 9 3 2 3 4" xfId="35440"/>
    <cellStyle name="Normal 9 3 2 3 4 2" xfId="35441"/>
    <cellStyle name="Normal 9 3 2 3 4 2 2" xfId="35442"/>
    <cellStyle name="Normal 9 3 2 3 4 3" xfId="35443"/>
    <cellStyle name="Normal 9 3 2 3 4_Deal Price Analysis" xfId="35444"/>
    <cellStyle name="Normal 9 3 2 3 5" xfId="35445"/>
    <cellStyle name="Normal 9 3 2 3 5 2" xfId="35446"/>
    <cellStyle name="Normal 9 3 2 3 6" xfId="35447"/>
    <cellStyle name="Normal 9 3 2 3_Deal Price Analysis" xfId="35448"/>
    <cellStyle name="Normal 9 3 2 4" xfId="35449"/>
    <cellStyle name="Normal 9 3 2 4 2" xfId="35450"/>
    <cellStyle name="Normal 9 3 2 4 2 2" xfId="35451"/>
    <cellStyle name="Normal 9 3 2 4 2 2 2" xfId="35452"/>
    <cellStyle name="Normal 9 3 2 4 2 3" xfId="35453"/>
    <cellStyle name="Normal 9 3 2 4 2_Deal Price Analysis" xfId="35454"/>
    <cellStyle name="Normal 9 3 2 4 3" xfId="35455"/>
    <cellStyle name="Normal 9 3 2 4 3 2" xfId="35456"/>
    <cellStyle name="Normal 9 3 2 4 3 2 2" xfId="35457"/>
    <cellStyle name="Normal 9 3 2 4 3 3" xfId="35458"/>
    <cellStyle name="Normal 9 3 2 4 3_Deal Price Analysis" xfId="35459"/>
    <cellStyle name="Normal 9 3 2 4 4" xfId="35460"/>
    <cellStyle name="Normal 9 3 2 4 4 2" xfId="35461"/>
    <cellStyle name="Normal 9 3 2 4 5" xfId="35462"/>
    <cellStyle name="Normal 9 3 2 4_Deal Price Analysis" xfId="35463"/>
    <cellStyle name="Normal 9 3 2 5" xfId="35464"/>
    <cellStyle name="Normal 9 3 2 5 2" xfId="35465"/>
    <cellStyle name="Normal 9 3 2 5 2 2" xfId="35466"/>
    <cellStyle name="Normal 9 3 2 5 3" xfId="35467"/>
    <cellStyle name="Normal 9 3 2 5_Deal Price Analysis" xfId="35468"/>
    <cellStyle name="Normal 9 3 2 6" xfId="35469"/>
    <cellStyle name="Normal 9 3 2 6 2" xfId="35470"/>
    <cellStyle name="Normal 9 3 2 6 2 2" xfId="35471"/>
    <cellStyle name="Normal 9 3 2 6 3" xfId="35472"/>
    <cellStyle name="Normal 9 3 2 6_Deal Price Analysis" xfId="35473"/>
    <cellStyle name="Normal 9 3 2 7" xfId="35474"/>
    <cellStyle name="Normal 9 3 2 7 2" xfId="35475"/>
    <cellStyle name="Normal 9 3 2 8" xfId="35476"/>
    <cellStyle name="Normal 9 3 2_Deal Price Analysis" xfId="35477"/>
    <cellStyle name="Normal 9 3 3" xfId="35478"/>
    <cellStyle name="Normal 9 3 3 2" xfId="35479"/>
    <cellStyle name="Normal 9 3 3 2 2" xfId="35480"/>
    <cellStyle name="Normal 9 3 3 2 2 2" xfId="35481"/>
    <cellStyle name="Normal 9 3 3 2 2 2 2" xfId="35482"/>
    <cellStyle name="Normal 9 3 3 2 2 3" xfId="35483"/>
    <cellStyle name="Normal 9 3 3 2 2_Deal Price Analysis" xfId="35484"/>
    <cellStyle name="Normal 9 3 3 2 3" xfId="35485"/>
    <cellStyle name="Normal 9 3 3 2 3 2" xfId="35486"/>
    <cellStyle name="Normal 9 3 3 2 3 2 2" xfId="35487"/>
    <cellStyle name="Normal 9 3 3 2 3 3" xfId="35488"/>
    <cellStyle name="Normal 9 3 3 2 3_Deal Price Analysis" xfId="35489"/>
    <cellStyle name="Normal 9 3 3 2 4" xfId="35490"/>
    <cellStyle name="Normal 9 3 3 2 4 2" xfId="35491"/>
    <cellStyle name="Normal 9 3 3 2 5" xfId="35492"/>
    <cellStyle name="Normal 9 3 3 2_Deal Price Analysis" xfId="35493"/>
    <cellStyle name="Normal 9 3 3 3" xfId="35494"/>
    <cellStyle name="Normal 9 3 3 3 2" xfId="35495"/>
    <cellStyle name="Normal 9 3 3 3 2 2" xfId="35496"/>
    <cellStyle name="Normal 9 3 3 3 3" xfId="35497"/>
    <cellStyle name="Normal 9 3 3 3_Deal Price Analysis" xfId="35498"/>
    <cellStyle name="Normal 9 3 3 4" xfId="35499"/>
    <cellStyle name="Normal 9 3 3 4 2" xfId="35500"/>
    <cellStyle name="Normal 9 3 3 4 2 2" xfId="35501"/>
    <cellStyle name="Normal 9 3 3 4 3" xfId="35502"/>
    <cellStyle name="Normal 9 3 3 4_Deal Price Analysis" xfId="35503"/>
    <cellStyle name="Normal 9 3 3 5" xfId="35504"/>
    <cellStyle name="Normal 9 3 3 5 2" xfId="35505"/>
    <cellStyle name="Normal 9 3 3 6" xfId="35506"/>
    <cellStyle name="Normal 9 3 3_Deal Price Analysis" xfId="35507"/>
    <cellStyle name="Normal 9 3 4" xfId="35508"/>
    <cellStyle name="Normal 9 3 4 2" xfId="35509"/>
    <cellStyle name="Normal 9 3 4 2 2" xfId="35510"/>
    <cellStyle name="Normal 9 3 4 2 2 2" xfId="35511"/>
    <cellStyle name="Normal 9 3 4 2 2 2 2" xfId="35512"/>
    <cellStyle name="Normal 9 3 4 2 2 3" xfId="35513"/>
    <cellStyle name="Normal 9 3 4 2 2_Deal Price Analysis" xfId="35514"/>
    <cellStyle name="Normal 9 3 4 2 3" xfId="35515"/>
    <cellStyle name="Normal 9 3 4 2 3 2" xfId="35516"/>
    <cellStyle name="Normal 9 3 4 2 3 2 2" xfId="35517"/>
    <cellStyle name="Normal 9 3 4 2 3 3" xfId="35518"/>
    <cellStyle name="Normal 9 3 4 2 3_Deal Price Analysis" xfId="35519"/>
    <cellStyle name="Normal 9 3 4 2 4" xfId="35520"/>
    <cellStyle name="Normal 9 3 4 2 4 2" xfId="35521"/>
    <cellStyle name="Normal 9 3 4 2 5" xfId="35522"/>
    <cellStyle name="Normal 9 3 4 2_Deal Price Analysis" xfId="35523"/>
    <cellStyle name="Normal 9 3 4 3" xfId="35524"/>
    <cellStyle name="Normal 9 3 4 3 2" xfId="35525"/>
    <cellStyle name="Normal 9 3 4 3 2 2" xfId="35526"/>
    <cellStyle name="Normal 9 3 4 3 3" xfId="35527"/>
    <cellStyle name="Normal 9 3 4 3_Deal Price Analysis" xfId="35528"/>
    <cellStyle name="Normal 9 3 4 4" xfId="35529"/>
    <cellStyle name="Normal 9 3 4 4 2" xfId="35530"/>
    <cellStyle name="Normal 9 3 4 4 2 2" xfId="35531"/>
    <cellStyle name="Normal 9 3 4 4 3" xfId="35532"/>
    <cellStyle name="Normal 9 3 4 4_Deal Price Analysis" xfId="35533"/>
    <cellStyle name="Normal 9 3 4 5" xfId="35534"/>
    <cellStyle name="Normal 9 3 4 5 2" xfId="35535"/>
    <cellStyle name="Normal 9 3 4 6" xfId="35536"/>
    <cellStyle name="Normal 9 3 4_Deal Price Analysis" xfId="35537"/>
    <cellStyle name="Normal 9 3 5" xfId="35538"/>
    <cellStyle name="Normal 9 3 5 2" xfId="35539"/>
    <cellStyle name="Normal 9 3 5 2 2" xfId="35540"/>
    <cellStyle name="Normal 9 3 5 2 2 2" xfId="35541"/>
    <cellStyle name="Normal 9 3 5 2 3" xfId="35542"/>
    <cellStyle name="Normal 9 3 5 2_Deal Price Analysis" xfId="35543"/>
    <cellStyle name="Normal 9 3 5 3" xfId="35544"/>
    <cellStyle name="Normal 9 3 5 3 2" xfId="35545"/>
    <cellStyle name="Normal 9 3 5 3 2 2" xfId="35546"/>
    <cellStyle name="Normal 9 3 5 3 3" xfId="35547"/>
    <cellStyle name="Normal 9 3 5 3_Deal Price Analysis" xfId="35548"/>
    <cellStyle name="Normal 9 3 5 4" xfId="35549"/>
    <cellStyle name="Normal 9 3 5 4 2" xfId="35550"/>
    <cellStyle name="Normal 9 3 5 5" xfId="35551"/>
    <cellStyle name="Normal 9 3 5_Deal Price Analysis" xfId="35552"/>
    <cellStyle name="Normal 9 3 6" xfId="35553"/>
    <cellStyle name="Normal 9 3 6 2" xfId="35554"/>
    <cellStyle name="Normal 9 3 6 2 2" xfId="35555"/>
    <cellStyle name="Normal 9 3 6 3" xfId="35556"/>
    <cellStyle name="Normal 9 3 6_Deal Price Analysis" xfId="35557"/>
    <cellStyle name="Normal 9 3 7" xfId="35558"/>
    <cellStyle name="Normal 9 3 7 2" xfId="35559"/>
    <cellStyle name="Normal 9 3 7 2 2" xfId="35560"/>
    <cellStyle name="Normal 9 3 7 3" xfId="35561"/>
    <cellStyle name="Normal 9 3 7_Deal Price Analysis" xfId="35562"/>
    <cellStyle name="Normal 9 3 8" xfId="35563"/>
    <cellStyle name="Normal 9 3 8 2" xfId="35564"/>
    <cellStyle name="Normal 9 3 9" xfId="35565"/>
    <cellStyle name="Normal 9 3_Deal Price Analysis" xfId="35566"/>
    <cellStyle name="Normal 9 4" xfId="35567"/>
    <cellStyle name="Normal 9 4 2" xfId="35568"/>
    <cellStyle name="Normal 9 4 2 2" xfId="35569"/>
    <cellStyle name="Normal 9 4 2 2 2" xfId="35570"/>
    <cellStyle name="Normal 9 4 2 2 2 2" xfId="35571"/>
    <cellStyle name="Normal 9 4 2 2 2 2 2" xfId="35572"/>
    <cellStyle name="Normal 9 4 2 2 2 2 2 2" xfId="35573"/>
    <cellStyle name="Normal 9 4 2 2 2 2 3" xfId="35574"/>
    <cellStyle name="Normal 9 4 2 2 2 2_Deal Price Analysis" xfId="35575"/>
    <cellStyle name="Normal 9 4 2 2 2 3" xfId="35576"/>
    <cellStyle name="Normal 9 4 2 2 2 3 2" xfId="35577"/>
    <cellStyle name="Normal 9 4 2 2 2 3 2 2" xfId="35578"/>
    <cellStyle name="Normal 9 4 2 2 2 3 3" xfId="35579"/>
    <cellStyle name="Normal 9 4 2 2 2 3_Deal Price Analysis" xfId="35580"/>
    <cellStyle name="Normal 9 4 2 2 2 4" xfId="35581"/>
    <cellStyle name="Normal 9 4 2 2 2 4 2" xfId="35582"/>
    <cellStyle name="Normal 9 4 2 2 2 5" xfId="35583"/>
    <cellStyle name="Normal 9 4 2 2 2_Deal Price Analysis" xfId="35584"/>
    <cellStyle name="Normal 9 4 2 2 3" xfId="35585"/>
    <cellStyle name="Normal 9 4 2 2 3 2" xfId="35586"/>
    <cellStyle name="Normal 9 4 2 2 3 2 2" xfId="35587"/>
    <cellStyle name="Normal 9 4 2 2 3 3" xfId="35588"/>
    <cellStyle name="Normal 9 4 2 2 3_Deal Price Analysis" xfId="35589"/>
    <cellStyle name="Normal 9 4 2 2 4" xfId="35590"/>
    <cellStyle name="Normal 9 4 2 2 4 2" xfId="35591"/>
    <cellStyle name="Normal 9 4 2 2 4 2 2" xfId="35592"/>
    <cellStyle name="Normal 9 4 2 2 4 3" xfId="35593"/>
    <cellStyle name="Normal 9 4 2 2 4_Deal Price Analysis" xfId="35594"/>
    <cellStyle name="Normal 9 4 2 2 5" xfId="35595"/>
    <cellStyle name="Normal 9 4 2 2 5 2" xfId="35596"/>
    <cellStyle name="Normal 9 4 2 2 6" xfId="35597"/>
    <cellStyle name="Normal 9 4 2 2_Deal Price Analysis" xfId="35598"/>
    <cellStyle name="Normal 9 4 2 3" xfId="35599"/>
    <cellStyle name="Normal 9 4 2 3 2" xfId="35600"/>
    <cellStyle name="Normal 9 4 2 3 2 2" xfId="35601"/>
    <cellStyle name="Normal 9 4 2 3 2 2 2" xfId="35602"/>
    <cellStyle name="Normal 9 4 2 3 2 2 2 2" xfId="35603"/>
    <cellStyle name="Normal 9 4 2 3 2 2 3" xfId="35604"/>
    <cellStyle name="Normal 9 4 2 3 2 2_Deal Price Analysis" xfId="35605"/>
    <cellStyle name="Normal 9 4 2 3 2 3" xfId="35606"/>
    <cellStyle name="Normal 9 4 2 3 2 3 2" xfId="35607"/>
    <cellStyle name="Normal 9 4 2 3 2 3 2 2" xfId="35608"/>
    <cellStyle name="Normal 9 4 2 3 2 3 3" xfId="35609"/>
    <cellStyle name="Normal 9 4 2 3 2 3_Deal Price Analysis" xfId="35610"/>
    <cellStyle name="Normal 9 4 2 3 2 4" xfId="35611"/>
    <cellStyle name="Normal 9 4 2 3 2 4 2" xfId="35612"/>
    <cellStyle name="Normal 9 4 2 3 2 5" xfId="35613"/>
    <cellStyle name="Normal 9 4 2 3 2_Deal Price Analysis" xfId="35614"/>
    <cellStyle name="Normal 9 4 2 3 3" xfId="35615"/>
    <cellStyle name="Normal 9 4 2 3 3 2" xfId="35616"/>
    <cellStyle name="Normal 9 4 2 3 3 2 2" xfId="35617"/>
    <cellStyle name="Normal 9 4 2 3 3 3" xfId="35618"/>
    <cellStyle name="Normal 9 4 2 3 3_Deal Price Analysis" xfId="35619"/>
    <cellStyle name="Normal 9 4 2 3 4" xfId="35620"/>
    <cellStyle name="Normal 9 4 2 3 4 2" xfId="35621"/>
    <cellStyle name="Normal 9 4 2 3 4 2 2" xfId="35622"/>
    <cellStyle name="Normal 9 4 2 3 4 3" xfId="35623"/>
    <cellStyle name="Normal 9 4 2 3 4_Deal Price Analysis" xfId="35624"/>
    <cellStyle name="Normal 9 4 2 3 5" xfId="35625"/>
    <cellStyle name="Normal 9 4 2 3 5 2" xfId="35626"/>
    <cellStyle name="Normal 9 4 2 3 6" xfId="35627"/>
    <cellStyle name="Normal 9 4 2 3_Deal Price Analysis" xfId="35628"/>
    <cellStyle name="Normal 9 4 2 4" xfId="35629"/>
    <cellStyle name="Normal 9 4 2 4 2" xfId="35630"/>
    <cellStyle name="Normal 9 4 2 4 2 2" xfId="35631"/>
    <cellStyle name="Normal 9 4 2 4 2 2 2" xfId="35632"/>
    <cellStyle name="Normal 9 4 2 4 2 3" xfId="35633"/>
    <cellStyle name="Normal 9 4 2 4 2_Deal Price Analysis" xfId="35634"/>
    <cellStyle name="Normal 9 4 2 4 3" xfId="35635"/>
    <cellStyle name="Normal 9 4 2 4 3 2" xfId="35636"/>
    <cellStyle name="Normal 9 4 2 4 3 2 2" xfId="35637"/>
    <cellStyle name="Normal 9 4 2 4 3 3" xfId="35638"/>
    <cellStyle name="Normal 9 4 2 4 3_Deal Price Analysis" xfId="35639"/>
    <cellStyle name="Normal 9 4 2 4 4" xfId="35640"/>
    <cellStyle name="Normal 9 4 2 4 4 2" xfId="35641"/>
    <cellStyle name="Normal 9 4 2 4 5" xfId="35642"/>
    <cellStyle name="Normal 9 4 2 4_Deal Price Analysis" xfId="35643"/>
    <cellStyle name="Normal 9 4 2 5" xfId="35644"/>
    <cellStyle name="Normal 9 4 2 5 2" xfId="35645"/>
    <cellStyle name="Normal 9 4 2 5 2 2" xfId="35646"/>
    <cellStyle name="Normal 9 4 2 5 3" xfId="35647"/>
    <cellStyle name="Normal 9 4 2 5_Deal Price Analysis" xfId="35648"/>
    <cellStyle name="Normal 9 4 2 6" xfId="35649"/>
    <cellStyle name="Normal 9 4 2 6 2" xfId="35650"/>
    <cellStyle name="Normal 9 4 2 6 2 2" xfId="35651"/>
    <cellStyle name="Normal 9 4 2 6 3" xfId="35652"/>
    <cellStyle name="Normal 9 4 2 6_Deal Price Analysis" xfId="35653"/>
    <cellStyle name="Normal 9 4 2 7" xfId="35654"/>
    <cellStyle name="Normal 9 4 2 7 2" xfId="35655"/>
    <cellStyle name="Normal 9 4 2 8" xfId="35656"/>
    <cellStyle name="Normal 9 4 2_Deal Price Analysis" xfId="35657"/>
    <cellStyle name="Normal 9 4 3" xfId="35658"/>
    <cellStyle name="Normal 9 4 3 2" xfId="35659"/>
    <cellStyle name="Normal 9 4 3 2 2" xfId="35660"/>
    <cellStyle name="Normal 9 4 3 2 2 2" xfId="35661"/>
    <cellStyle name="Normal 9 4 3 2 2 2 2" xfId="35662"/>
    <cellStyle name="Normal 9 4 3 2 2 3" xfId="35663"/>
    <cellStyle name="Normal 9 4 3 2 2_Deal Price Analysis" xfId="35664"/>
    <cellStyle name="Normal 9 4 3 2 3" xfId="35665"/>
    <cellStyle name="Normal 9 4 3 2 3 2" xfId="35666"/>
    <cellStyle name="Normal 9 4 3 2 3 2 2" xfId="35667"/>
    <cellStyle name="Normal 9 4 3 2 3 3" xfId="35668"/>
    <cellStyle name="Normal 9 4 3 2 3_Deal Price Analysis" xfId="35669"/>
    <cellStyle name="Normal 9 4 3 2 4" xfId="35670"/>
    <cellStyle name="Normal 9 4 3 2 4 2" xfId="35671"/>
    <cellStyle name="Normal 9 4 3 2 5" xfId="35672"/>
    <cellStyle name="Normal 9 4 3 2_Deal Price Analysis" xfId="35673"/>
    <cellStyle name="Normal 9 4 3 3" xfId="35674"/>
    <cellStyle name="Normal 9 4 3 3 2" xfId="35675"/>
    <cellStyle name="Normal 9 4 3 3 2 2" xfId="35676"/>
    <cellStyle name="Normal 9 4 3 3 3" xfId="35677"/>
    <cellStyle name="Normal 9 4 3 3_Deal Price Analysis" xfId="35678"/>
    <cellStyle name="Normal 9 4 3 4" xfId="35679"/>
    <cellStyle name="Normal 9 4 3 4 2" xfId="35680"/>
    <cellStyle name="Normal 9 4 3 4 2 2" xfId="35681"/>
    <cellStyle name="Normal 9 4 3 4 3" xfId="35682"/>
    <cellStyle name="Normal 9 4 3 4_Deal Price Analysis" xfId="35683"/>
    <cellStyle name="Normal 9 4 3 5" xfId="35684"/>
    <cellStyle name="Normal 9 4 3 5 2" xfId="35685"/>
    <cellStyle name="Normal 9 4 3 6" xfId="35686"/>
    <cellStyle name="Normal 9 4 3_Deal Price Analysis" xfId="35687"/>
    <cellStyle name="Normal 9 4 4" xfId="35688"/>
    <cellStyle name="Normal 9 4 4 2" xfId="35689"/>
    <cellStyle name="Normal 9 4 4 2 2" xfId="35690"/>
    <cellStyle name="Normal 9 4 4 2 2 2" xfId="35691"/>
    <cellStyle name="Normal 9 4 4 2 2 2 2" xfId="35692"/>
    <cellStyle name="Normal 9 4 4 2 2 3" xfId="35693"/>
    <cellStyle name="Normal 9 4 4 2 2_Deal Price Analysis" xfId="35694"/>
    <cellStyle name="Normal 9 4 4 2 3" xfId="35695"/>
    <cellStyle name="Normal 9 4 4 2 3 2" xfId="35696"/>
    <cellStyle name="Normal 9 4 4 2 3 2 2" xfId="35697"/>
    <cellStyle name="Normal 9 4 4 2 3 3" xfId="35698"/>
    <cellStyle name="Normal 9 4 4 2 3_Deal Price Analysis" xfId="35699"/>
    <cellStyle name="Normal 9 4 4 2 4" xfId="35700"/>
    <cellStyle name="Normal 9 4 4 2 4 2" xfId="35701"/>
    <cellStyle name="Normal 9 4 4 2 5" xfId="35702"/>
    <cellStyle name="Normal 9 4 4 2_Deal Price Analysis" xfId="35703"/>
    <cellStyle name="Normal 9 4 4 3" xfId="35704"/>
    <cellStyle name="Normal 9 4 4 3 2" xfId="35705"/>
    <cellStyle name="Normal 9 4 4 3 2 2" xfId="35706"/>
    <cellStyle name="Normal 9 4 4 3 3" xfId="35707"/>
    <cellStyle name="Normal 9 4 4 3_Deal Price Analysis" xfId="35708"/>
    <cellStyle name="Normal 9 4 4 4" xfId="35709"/>
    <cellStyle name="Normal 9 4 4 4 2" xfId="35710"/>
    <cellStyle name="Normal 9 4 4 4 2 2" xfId="35711"/>
    <cellStyle name="Normal 9 4 4 4 3" xfId="35712"/>
    <cellStyle name="Normal 9 4 4 4_Deal Price Analysis" xfId="35713"/>
    <cellStyle name="Normal 9 4 4 5" xfId="35714"/>
    <cellStyle name="Normal 9 4 4 5 2" xfId="35715"/>
    <cellStyle name="Normal 9 4 4 6" xfId="35716"/>
    <cellStyle name="Normal 9 4 4_Deal Price Analysis" xfId="35717"/>
    <cellStyle name="Normal 9 4 5" xfId="35718"/>
    <cellStyle name="Normal 9 4 5 2" xfId="35719"/>
    <cellStyle name="Normal 9 4 5 2 2" xfId="35720"/>
    <cellStyle name="Normal 9 4 5 2 2 2" xfId="35721"/>
    <cellStyle name="Normal 9 4 5 2 3" xfId="35722"/>
    <cellStyle name="Normal 9 4 5 2_Deal Price Analysis" xfId="35723"/>
    <cellStyle name="Normal 9 4 5 3" xfId="35724"/>
    <cellStyle name="Normal 9 4 5 3 2" xfId="35725"/>
    <cellStyle name="Normal 9 4 5 3 2 2" xfId="35726"/>
    <cellStyle name="Normal 9 4 5 3 3" xfId="35727"/>
    <cellStyle name="Normal 9 4 5 3_Deal Price Analysis" xfId="35728"/>
    <cellStyle name="Normal 9 4 5 4" xfId="35729"/>
    <cellStyle name="Normal 9 4 5 4 2" xfId="35730"/>
    <cellStyle name="Normal 9 4 5 5" xfId="35731"/>
    <cellStyle name="Normal 9 4 5_Deal Price Analysis" xfId="35732"/>
    <cellStyle name="Normal 9 4 6" xfId="35733"/>
    <cellStyle name="Normal 9 4 6 2" xfId="35734"/>
    <cellStyle name="Normal 9 4 6 2 2" xfId="35735"/>
    <cellStyle name="Normal 9 4 6 3" xfId="35736"/>
    <cellStyle name="Normal 9 4 6_Deal Price Analysis" xfId="35737"/>
    <cellStyle name="Normal 9 4 7" xfId="35738"/>
    <cellStyle name="Normal 9 4 7 2" xfId="35739"/>
    <cellStyle name="Normal 9 4 7 2 2" xfId="35740"/>
    <cellStyle name="Normal 9 4 7 3" xfId="35741"/>
    <cellStyle name="Normal 9 4 7_Deal Price Analysis" xfId="35742"/>
    <cellStyle name="Normal 9 4 8" xfId="35743"/>
    <cellStyle name="Normal 9 4 8 2" xfId="35744"/>
    <cellStyle name="Normal 9 4 9" xfId="35745"/>
    <cellStyle name="Normal 9 4_Deal Price Analysis" xfId="35746"/>
    <cellStyle name="Normal 9 5" xfId="35747"/>
    <cellStyle name="Normal 9 5 2" xfId="35748"/>
    <cellStyle name="Normal 9 5 2 2" xfId="35749"/>
    <cellStyle name="Normal 9 5 2 2 2" xfId="35750"/>
    <cellStyle name="Normal 9 5 2 2 2 2" xfId="35751"/>
    <cellStyle name="Normal 9 5 2 2 2 2 2" xfId="35752"/>
    <cellStyle name="Normal 9 5 2 2 2 2 2 2" xfId="35753"/>
    <cellStyle name="Normal 9 5 2 2 2 2 3" xfId="35754"/>
    <cellStyle name="Normal 9 5 2 2 2 2_Deal Price Analysis" xfId="35755"/>
    <cellStyle name="Normal 9 5 2 2 2 3" xfId="35756"/>
    <cellStyle name="Normal 9 5 2 2 2 3 2" xfId="35757"/>
    <cellStyle name="Normal 9 5 2 2 2 3 2 2" xfId="35758"/>
    <cellStyle name="Normal 9 5 2 2 2 3 3" xfId="35759"/>
    <cellStyle name="Normal 9 5 2 2 2 3_Deal Price Analysis" xfId="35760"/>
    <cellStyle name="Normal 9 5 2 2 2 4" xfId="35761"/>
    <cellStyle name="Normal 9 5 2 2 2 4 2" xfId="35762"/>
    <cellStyle name="Normal 9 5 2 2 2 5" xfId="35763"/>
    <cellStyle name="Normal 9 5 2 2 2_Deal Price Analysis" xfId="35764"/>
    <cellStyle name="Normal 9 5 2 2 3" xfId="35765"/>
    <cellStyle name="Normal 9 5 2 2 3 2" xfId="35766"/>
    <cellStyle name="Normal 9 5 2 2 3 2 2" xfId="35767"/>
    <cellStyle name="Normal 9 5 2 2 3 3" xfId="35768"/>
    <cellStyle name="Normal 9 5 2 2 3_Deal Price Analysis" xfId="35769"/>
    <cellStyle name="Normal 9 5 2 2 4" xfId="35770"/>
    <cellStyle name="Normal 9 5 2 2 4 2" xfId="35771"/>
    <cellStyle name="Normal 9 5 2 2 4 2 2" xfId="35772"/>
    <cellStyle name="Normal 9 5 2 2 4 3" xfId="35773"/>
    <cellStyle name="Normal 9 5 2 2 4_Deal Price Analysis" xfId="35774"/>
    <cellStyle name="Normal 9 5 2 2 5" xfId="35775"/>
    <cellStyle name="Normal 9 5 2 2 5 2" xfId="35776"/>
    <cellStyle name="Normal 9 5 2 2 6" xfId="35777"/>
    <cellStyle name="Normal 9 5 2 2_Deal Price Analysis" xfId="35778"/>
    <cellStyle name="Normal 9 5 2 3" xfId="35779"/>
    <cellStyle name="Normal 9 5 2 3 2" xfId="35780"/>
    <cellStyle name="Normal 9 5 2 3 2 2" xfId="35781"/>
    <cellStyle name="Normal 9 5 2 3 2 2 2" xfId="35782"/>
    <cellStyle name="Normal 9 5 2 3 2 2 2 2" xfId="35783"/>
    <cellStyle name="Normal 9 5 2 3 2 2 3" xfId="35784"/>
    <cellStyle name="Normal 9 5 2 3 2 2_Deal Price Analysis" xfId="35785"/>
    <cellStyle name="Normal 9 5 2 3 2 3" xfId="35786"/>
    <cellStyle name="Normal 9 5 2 3 2 3 2" xfId="35787"/>
    <cellStyle name="Normal 9 5 2 3 2 3 2 2" xfId="35788"/>
    <cellStyle name="Normal 9 5 2 3 2 3 3" xfId="35789"/>
    <cellStyle name="Normal 9 5 2 3 2 3_Deal Price Analysis" xfId="35790"/>
    <cellStyle name="Normal 9 5 2 3 2 4" xfId="35791"/>
    <cellStyle name="Normal 9 5 2 3 2 4 2" xfId="35792"/>
    <cellStyle name="Normal 9 5 2 3 2 5" xfId="35793"/>
    <cellStyle name="Normal 9 5 2 3 2_Deal Price Analysis" xfId="35794"/>
    <cellStyle name="Normal 9 5 2 3 3" xfId="35795"/>
    <cellStyle name="Normal 9 5 2 3 3 2" xfId="35796"/>
    <cellStyle name="Normal 9 5 2 3 3 2 2" xfId="35797"/>
    <cellStyle name="Normal 9 5 2 3 3 3" xfId="35798"/>
    <cellStyle name="Normal 9 5 2 3 3_Deal Price Analysis" xfId="35799"/>
    <cellStyle name="Normal 9 5 2 3 4" xfId="35800"/>
    <cellStyle name="Normal 9 5 2 3 4 2" xfId="35801"/>
    <cellStyle name="Normal 9 5 2 3 4 2 2" xfId="35802"/>
    <cellStyle name="Normal 9 5 2 3 4 3" xfId="35803"/>
    <cellStyle name="Normal 9 5 2 3 4_Deal Price Analysis" xfId="35804"/>
    <cellStyle name="Normal 9 5 2 3 5" xfId="35805"/>
    <cellStyle name="Normal 9 5 2 3 5 2" xfId="35806"/>
    <cellStyle name="Normal 9 5 2 3 6" xfId="35807"/>
    <cellStyle name="Normal 9 5 2 3_Deal Price Analysis" xfId="35808"/>
    <cellStyle name="Normal 9 5 2 4" xfId="35809"/>
    <cellStyle name="Normal 9 5 2 4 2" xfId="35810"/>
    <cellStyle name="Normal 9 5 2 4 2 2" xfId="35811"/>
    <cellStyle name="Normal 9 5 2 4 2 2 2" xfId="35812"/>
    <cellStyle name="Normal 9 5 2 4 2 3" xfId="35813"/>
    <cellStyle name="Normal 9 5 2 4 2_Deal Price Analysis" xfId="35814"/>
    <cellStyle name="Normal 9 5 2 4 3" xfId="35815"/>
    <cellStyle name="Normal 9 5 2 4 3 2" xfId="35816"/>
    <cellStyle name="Normal 9 5 2 4 3 2 2" xfId="35817"/>
    <cellStyle name="Normal 9 5 2 4 3 3" xfId="35818"/>
    <cellStyle name="Normal 9 5 2 4 3_Deal Price Analysis" xfId="35819"/>
    <cellStyle name="Normal 9 5 2 4 4" xfId="35820"/>
    <cellStyle name="Normal 9 5 2 4 4 2" xfId="35821"/>
    <cellStyle name="Normal 9 5 2 4 5" xfId="35822"/>
    <cellStyle name="Normal 9 5 2 4_Deal Price Analysis" xfId="35823"/>
    <cellStyle name="Normal 9 5 2 5" xfId="35824"/>
    <cellStyle name="Normal 9 5 2 5 2" xfId="35825"/>
    <cellStyle name="Normal 9 5 2 5 2 2" xfId="35826"/>
    <cellStyle name="Normal 9 5 2 5 3" xfId="35827"/>
    <cellStyle name="Normal 9 5 2 5_Deal Price Analysis" xfId="35828"/>
    <cellStyle name="Normal 9 5 2 6" xfId="35829"/>
    <cellStyle name="Normal 9 5 2 6 2" xfId="35830"/>
    <cellStyle name="Normal 9 5 2 6 2 2" xfId="35831"/>
    <cellStyle name="Normal 9 5 2 6 3" xfId="35832"/>
    <cellStyle name="Normal 9 5 2 6_Deal Price Analysis" xfId="35833"/>
    <cellStyle name="Normal 9 5 2 7" xfId="35834"/>
    <cellStyle name="Normal 9 5 2 7 2" xfId="35835"/>
    <cellStyle name="Normal 9 5 2 8" xfId="35836"/>
    <cellStyle name="Normal 9 5 2_Deal Price Analysis" xfId="35837"/>
    <cellStyle name="Normal 9 5 3" xfId="35838"/>
    <cellStyle name="Normal 9 5 3 2" xfId="35839"/>
    <cellStyle name="Normal 9 5 3 2 2" xfId="35840"/>
    <cellStyle name="Normal 9 5 3 2 2 2" xfId="35841"/>
    <cellStyle name="Normal 9 5 3 2 2 2 2" xfId="35842"/>
    <cellStyle name="Normal 9 5 3 2 2 3" xfId="35843"/>
    <cellStyle name="Normal 9 5 3 2 2_Deal Price Analysis" xfId="35844"/>
    <cellStyle name="Normal 9 5 3 2 3" xfId="35845"/>
    <cellStyle name="Normal 9 5 3 2 3 2" xfId="35846"/>
    <cellStyle name="Normal 9 5 3 2 3 2 2" xfId="35847"/>
    <cellStyle name="Normal 9 5 3 2 3 3" xfId="35848"/>
    <cellStyle name="Normal 9 5 3 2 3_Deal Price Analysis" xfId="35849"/>
    <cellStyle name="Normal 9 5 3 2 4" xfId="35850"/>
    <cellStyle name="Normal 9 5 3 2 4 2" xfId="35851"/>
    <cellStyle name="Normal 9 5 3 2 5" xfId="35852"/>
    <cellStyle name="Normal 9 5 3 2_Deal Price Analysis" xfId="35853"/>
    <cellStyle name="Normal 9 5 3 3" xfId="35854"/>
    <cellStyle name="Normal 9 5 3 3 2" xfId="35855"/>
    <cellStyle name="Normal 9 5 3 3 2 2" xfId="35856"/>
    <cellStyle name="Normal 9 5 3 3 3" xfId="35857"/>
    <cellStyle name="Normal 9 5 3 3_Deal Price Analysis" xfId="35858"/>
    <cellStyle name="Normal 9 5 3 4" xfId="35859"/>
    <cellStyle name="Normal 9 5 3 4 2" xfId="35860"/>
    <cellStyle name="Normal 9 5 3 4 2 2" xfId="35861"/>
    <cellStyle name="Normal 9 5 3 4 3" xfId="35862"/>
    <cellStyle name="Normal 9 5 3 4_Deal Price Analysis" xfId="35863"/>
    <cellStyle name="Normal 9 5 3 5" xfId="35864"/>
    <cellStyle name="Normal 9 5 3 5 2" xfId="35865"/>
    <cellStyle name="Normal 9 5 3 6" xfId="35866"/>
    <cellStyle name="Normal 9 5 3_Deal Price Analysis" xfId="35867"/>
    <cellStyle name="Normal 9 5 4" xfId="35868"/>
    <cellStyle name="Normal 9 5 4 2" xfId="35869"/>
    <cellStyle name="Normal 9 5 4 2 2" xfId="35870"/>
    <cellStyle name="Normal 9 5 4 2 2 2" xfId="35871"/>
    <cellStyle name="Normal 9 5 4 2 2 2 2" xfId="35872"/>
    <cellStyle name="Normal 9 5 4 2 2 3" xfId="35873"/>
    <cellStyle name="Normal 9 5 4 2 2_Deal Price Analysis" xfId="35874"/>
    <cellStyle name="Normal 9 5 4 2 3" xfId="35875"/>
    <cellStyle name="Normal 9 5 4 2 3 2" xfId="35876"/>
    <cellStyle name="Normal 9 5 4 2 3 2 2" xfId="35877"/>
    <cellStyle name="Normal 9 5 4 2 3 3" xfId="35878"/>
    <cellStyle name="Normal 9 5 4 2 3_Deal Price Analysis" xfId="35879"/>
    <cellStyle name="Normal 9 5 4 2 4" xfId="35880"/>
    <cellStyle name="Normal 9 5 4 2 4 2" xfId="35881"/>
    <cellStyle name="Normal 9 5 4 2 5" xfId="35882"/>
    <cellStyle name="Normal 9 5 4 2_Deal Price Analysis" xfId="35883"/>
    <cellStyle name="Normal 9 5 4 3" xfId="35884"/>
    <cellStyle name="Normal 9 5 4 3 2" xfId="35885"/>
    <cellStyle name="Normal 9 5 4 3 2 2" xfId="35886"/>
    <cellStyle name="Normal 9 5 4 3 3" xfId="35887"/>
    <cellStyle name="Normal 9 5 4 3_Deal Price Analysis" xfId="35888"/>
    <cellStyle name="Normal 9 5 4 4" xfId="35889"/>
    <cellStyle name="Normal 9 5 4 4 2" xfId="35890"/>
    <cellStyle name="Normal 9 5 4 4 2 2" xfId="35891"/>
    <cellStyle name="Normal 9 5 4 4 3" xfId="35892"/>
    <cellStyle name="Normal 9 5 4 4_Deal Price Analysis" xfId="35893"/>
    <cellStyle name="Normal 9 5 4 5" xfId="35894"/>
    <cellStyle name="Normal 9 5 4 5 2" xfId="35895"/>
    <cellStyle name="Normal 9 5 4 6" xfId="35896"/>
    <cellStyle name="Normal 9 5 4_Deal Price Analysis" xfId="35897"/>
    <cellStyle name="Normal 9 5 5" xfId="35898"/>
    <cellStyle name="Normal 9 5 5 2" xfId="35899"/>
    <cellStyle name="Normal 9 5 5 2 2" xfId="35900"/>
    <cellStyle name="Normal 9 5 5 2 2 2" xfId="35901"/>
    <cellStyle name="Normal 9 5 5 2 3" xfId="35902"/>
    <cellStyle name="Normal 9 5 5 2_Deal Price Analysis" xfId="35903"/>
    <cellStyle name="Normal 9 5 5 3" xfId="35904"/>
    <cellStyle name="Normal 9 5 5 3 2" xfId="35905"/>
    <cellStyle name="Normal 9 5 5 3 2 2" xfId="35906"/>
    <cellStyle name="Normal 9 5 5 3 3" xfId="35907"/>
    <cellStyle name="Normal 9 5 5 3_Deal Price Analysis" xfId="35908"/>
    <cellStyle name="Normal 9 5 5 4" xfId="35909"/>
    <cellStyle name="Normal 9 5 5 4 2" xfId="35910"/>
    <cellStyle name="Normal 9 5 5 5" xfId="35911"/>
    <cellStyle name="Normal 9 5 5_Deal Price Analysis" xfId="35912"/>
    <cellStyle name="Normal 9 5 6" xfId="35913"/>
    <cellStyle name="Normal 9 5 6 2" xfId="35914"/>
    <cellStyle name="Normal 9 5 6 2 2" xfId="35915"/>
    <cellStyle name="Normal 9 5 6 3" xfId="35916"/>
    <cellStyle name="Normal 9 5 6_Deal Price Analysis" xfId="35917"/>
    <cellStyle name="Normal 9 5 7" xfId="35918"/>
    <cellStyle name="Normal 9 5 7 2" xfId="35919"/>
    <cellStyle name="Normal 9 5 7 2 2" xfId="35920"/>
    <cellStyle name="Normal 9 5 7 3" xfId="35921"/>
    <cellStyle name="Normal 9 5 7_Deal Price Analysis" xfId="35922"/>
    <cellStyle name="Normal 9 5 8" xfId="35923"/>
    <cellStyle name="Normal 9 5 8 2" xfId="35924"/>
    <cellStyle name="Normal 9 5 9" xfId="35925"/>
    <cellStyle name="Normal 9 5_Deal Price Analysis" xfId="35926"/>
    <cellStyle name="Normal 9 6" xfId="35927"/>
    <cellStyle name="Normal 9 6 2" xfId="35928"/>
    <cellStyle name="Normal 9 6 2 2" xfId="35929"/>
    <cellStyle name="Normal 9 6 2 2 2" xfId="35930"/>
    <cellStyle name="Normal 9 6 2 2 2 2" xfId="35931"/>
    <cellStyle name="Normal 9 6 2 2 2 2 2" xfId="35932"/>
    <cellStyle name="Normal 9 6 2 2 2 2 2 2" xfId="35933"/>
    <cellStyle name="Normal 9 6 2 2 2 2 3" xfId="35934"/>
    <cellStyle name="Normal 9 6 2 2 2 2_Deal Price Analysis" xfId="35935"/>
    <cellStyle name="Normal 9 6 2 2 2 3" xfId="35936"/>
    <cellStyle name="Normal 9 6 2 2 2 3 2" xfId="35937"/>
    <cellStyle name="Normal 9 6 2 2 2 3 2 2" xfId="35938"/>
    <cellStyle name="Normal 9 6 2 2 2 3 3" xfId="35939"/>
    <cellStyle name="Normal 9 6 2 2 2 3_Deal Price Analysis" xfId="35940"/>
    <cellStyle name="Normal 9 6 2 2 2 4" xfId="35941"/>
    <cellStyle name="Normal 9 6 2 2 2 4 2" xfId="35942"/>
    <cellStyle name="Normal 9 6 2 2 2 5" xfId="35943"/>
    <cellStyle name="Normal 9 6 2 2 2_Deal Price Analysis" xfId="35944"/>
    <cellStyle name="Normal 9 6 2 2 3" xfId="35945"/>
    <cellStyle name="Normal 9 6 2 2 3 2" xfId="35946"/>
    <cellStyle name="Normal 9 6 2 2 3 2 2" xfId="35947"/>
    <cellStyle name="Normal 9 6 2 2 3 3" xfId="35948"/>
    <cellStyle name="Normal 9 6 2 2 3_Deal Price Analysis" xfId="35949"/>
    <cellStyle name="Normal 9 6 2 2 4" xfId="35950"/>
    <cellStyle name="Normal 9 6 2 2 4 2" xfId="35951"/>
    <cellStyle name="Normal 9 6 2 2 4 2 2" xfId="35952"/>
    <cellStyle name="Normal 9 6 2 2 4 3" xfId="35953"/>
    <cellStyle name="Normal 9 6 2 2 4_Deal Price Analysis" xfId="35954"/>
    <cellStyle name="Normal 9 6 2 2 5" xfId="35955"/>
    <cellStyle name="Normal 9 6 2 2 5 2" xfId="35956"/>
    <cellStyle name="Normal 9 6 2 2 6" xfId="35957"/>
    <cellStyle name="Normal 9 6 2 2_Deal Price Analysis" xfId="35958"/>
    <cellStyle name="Normal 9 6 2 3" xfId="35959"/>
    <cellStyle name="Normal 9 6 2 3 2" xfId="35960"/>
    <cellStyle name="Normal 9 6 2 3 2 2" xfId="35961"/>
    <cellStyle name="Normal 9 6 2 3 2 2 2" xfId="35962"/>
    <cellStyle name="Normal 9 6 2 3 2 2 2 2" xfId="35963"/>
    <cellStyle name="Normal 9 6 2 3 2 2 3" xfId="35964"/>
    <cellStyle name="Normal 9 6 2 3 2 2_Deal Price Analysis" xfId="35965"/>
    <cellStyle name="Normal 9 6 2 3 2 3" xfId="35966"/>
    <cellStyle name="Normal 9 6 2 3 2 3 2" xfId="35967"/>
    <cellStyle name="Normal 9 6 2 3 2 3 2 2" xfId="35968"/>
    <cellStyle name="Normal 9 6 2 3 2 3 3" xfId="35969"/>
    <cellStyle name="Normal 9 6 2 3 2 3_Deal Price Analysis" xfId="35970"/>
    <cellStyle name="Normal 9 6 2 3 2 4" xfId="35971"/>
    <cellStyle name="Normal 9 6 2 3 2 4 2" xfId="35972"/>
    <cellStyle name="Normal 9 6 2 3 2 5" xfId="35973"/>
    <cellStyle name="Normal 9 6 2 3 2_Deal Price Analysis" xfId="35974"/>
    <cellStyle name="Normal 9 6 2 3 3" xfId="35975"/>
    <cellStyle name="Normal 9 6 2 3 3 2" xfId="35976"/>
    <cellStyle name="Normal 9 6 2 3 3 2 2" xfId="35977"/>
    <cellStyle name="Normal 9 6 2 3 3 3" xfId="35978"/>
    <cellStyle name="Normal 9 6 2 3 3_Deal Price Analysis" xfId="35979"/>
    <cellStyle name="Normal 9 6 2 3 4" xfId="35980"/>
    <cellStyle name="Normal 9 6 2 3 4 2" xfId="35981"/>
    <cellStyle name="Normal 9 6 2 3 4 2 2" xfId="35982"/>
    <cellStyle name="Normal 9 6 2 3 4 3" xfId="35983"/>
    <cellStyle name="Normal 9 6 2 3 4_Deal Price Analysis" xfId="35984"/>
    <cellStyle name="Normal 9 6 2 3 5" xfId="35985"/>
    <cellStyle name="Normal 9 6 2 3 5 2" xfId="35986"/>
    <cellStyle name="Normal 9 6 2 3 6" xfId="35987"/>
    <cellStyle name="Normal 9 6 2 3_Deal Price Analysis" xfId="35988"/>
    <cellStyle name="Normal 9 6 2 4" xfId="35989"/>
    <cellStyle name="Normal 9 6 2 4 2" xfId="35990"/>
    <cellStyle name="Normal 9 6 2 4 2 2" xfId="35991"/>
    <cellStyle name="Normal 9 6 2 4 2 2 2" xfId="35992"/>
    <cellStyle name="Normal 9 6 2 4 2 3" xfId="35993"/>
    <cellStyle name="Normal 9 6 2 4 2_Deal Price Analysis" xfId="35994"/>
    <cellStyle name="Normal 9 6 2 4 3" xfId="35995"/>
    <cellStyle name="Normal 9 6 2 4 3 2" xfId="35996"/>
    <cellStyle name="Normal 9 6 2 4 3 2 2" xfId="35997"/>
    <cellStyle name="Normal 9 6 2 4 3 3" xfId="35998"/>
    <cellStyle name="Normal 9 6 2 4 3_Deal Price Analysis" xfId="35999"/>
    <cellStyle name="Normal 9 6 2 4 4" xfId="36000"/>
    <cellStyle name="Normal 9 6 2 4 4 2" xfId="36001"/>
    <cellStyle name="Normal 9 6 2 4 5" xfId="36002"/>
    <cellStyle name="Normal 9 6 2 4_Deal Price Analysis" xfId="36003"/>
    <cellStyle name="Normal 9 6 2 5" xfId="36004"/>
    <cellStyle name="Normal 9 6 2 5 2" xfId="36005"/>
    <cellStyle name="Normal 9 6 2 5 2 2" xfId="36006"/>
    <cellStyle name="Normal 9 6 2 5 3" xfId="36007"/>
    <cellStyle name="Normal 9 6 2 5_Deal Price Analysis" xfId="36008"/>
    <cellStyle name="Normal 9 6 2 6" xfId="36009"/>
    <cellStyle name="Normal 9 6 2 6 2" xfId="36010"/>
    <cellStyle name="Normal 9 6 2 6 2 2" xfId="36011"/>
    <cellStyle name="Normal 9 6 2 6 3" xfId="36012"/>
    <cellStyle name="Normal 9 6 2 6_Deal Price Analysis" xfId="36013"/>
    <cellStyle name="Normal 9 6 2 7" xfId="36014"/>
    <cellStyle name="Normal 9 6 2 7 2" xfId="36015"/>
    <cellStyle name="Normal 9 6 2 8" xfId="36016"/>
    <cellStyle name="Normal 9 6 2_Deal Price Analysis" xfId="36017"/>
    <cellStyle name="Normal 9 6 3" xfId="36018"/>
    <cellStyle name="Normal 9 6 3 2" xfId="36019"/>
    <cellStyle name="Normal 9 6 3 2 2" xfId="36020"/>
    <cellStyle name="Normal 9 6 3 2 2 2" xfId="36021"/>
    <cellStyle name="Normal 9 6 3 2 2 2 2" xfId="36022"/>
    <cellStyle name="Normal 9 6 3 2 2 3" xfId="36023"/>
    <cellStyle name="Normal 9 6 3 2 2_Deal Price Analysis" xfId="36024"/>
    <cellStyle name="Normal 9 6 3 2 3" xfId="36025"/>
    <cellStyle name="Normal 9 6 3 2 3 2" xfId="36026"/>
    <cellStyle name="Normal 9 6 3 2 3 2 2" xfId="36027"/>
    <cellStyle name="Normal 9 6 3 2 3 3" xfId="36028"/>
    <cellStyle name="Normal 9 6 3 2 3_Deal Price Analysis" xfId="36029"/>
    <cellStyle name="Normal 9 6 3 2 4" xfId="36030"/>
    <cellStyle name="Normal 9 6 3 2 4 2" xfId="36031"/>
    <cellStyle name="Normal 9 6 3 2 5" xfId="36032"/>
    <cellStyle name="Normal 9 6 3 2_Deal Price Analysis" xfId="36033"/>
    <cellStyle name="Normal 9 6 3 3" xfId="36034"/>
    <cellStyle name="Normal 9 6 3 3 2" xfId="36035"/>
    <cellStyle name="Normal 9 6 3 3 2 2" xfId="36036"/>
    <cellStyle name="Normal 9 6 3 3 3" xfId="36037"/>
    <cellStyle name="Normal 9 6 3 3_Deal Price Analysis" xfId="36038"/>
    <cellStyle name="Normal 9 6 3 4" xfId="36039"/>
    <cellStyle name="Normal 9 6 3 4 2" xfId="36040"/>
    <cellStyle name="Normal 9 6 3 4 2 2" xfId="36041"/>
    <cellStyle name="Normal 9 6 3 4 3" xfId="36042"/>
    <cellStyle name="Normal 9 6 3 4_Deal Price Analysis" xfId="36043"/>
    <cellStyle name="Normal 9 6 3 5" xfId="36044"/>
    <cellStyle name="Normal 9 6 3 5 2" xfId="36045"/>
    <cellStyle name="Normal 9 6 3 6" xfId="36046"/>
    <cellStyle name="Normal 9 6 3_Deal Price Analysis" xfId="36047"/>
    <cellStyle name="Normal 9 6 4" xfId="36048"/>
    <cellStyle name="Normal 9 6 4 2" xfId="36049"/>
    <cellStyle name="Normal 9 6 4 2 2" xfId="36050"/>
    <cellStyle name="Normal 9 6 4 2 2 2" xfId="36051"/>
    <cellStyle name="Normal 9 6 4 2 2 2 2" xfId="36052"/>
    <cellStyle name="Normal 9 6 4 2 2 3" xfId="36053"/>
    <cellStyle name="Normal 9 6 4 2 2_Deal Price Analysis" xfId="36054"/>
    <cellStyle name="Normal 9 6 4 2 3" xfId="36055"/>
    <cellStyle name="Normal 9 6 4 2 3 2" xfId="36056"/>
    <cellStyle name="Normal 9 6 4 2 3 2 2" xfId="36057"/>
    <cellStyle name="Normal 9 6 4 2 3 3" xfId="36058"/>
    <cellStyle name="Normal 9 6 4 2 3_Deal Price Analysis" xfId="36059"/>
    <cellStyle name="Normal 9 6 4 2 4" xfId="36060"/>
    <cellStyle name="Normal 9 6 4 2 4 2" xfId="36061"/>
    <cellStyle name="Normal 9 6 4 2 5" xfId="36062"/>
    <cellStyle name="Normal 9 6 4 2_Deal Price Analysis" xfId="36063"/>
    <cellStyle name="Normal 9 6 4 3" xfId="36064"/>
    <cellStyle name="Normal 9 6 4 3 2" xfId="36065"/>
    <cellStyle name="Normal 9 6 4 3 2 2" xfId="36066"/>
    <cellStyle name="Normal 9 6 4 3 3" xfId="36067"/>
    <cellStyle name="Normal 9 6 4 3_Deal Price Analysis" xfId="36068"/>
    <cellStyle name="Normal 9 6 4 4" xfId="36069"/>
    <cellStyle name="Normal 9 6 4 4 2" xfId="36070"/>
    <cellStyle name="Normal 9 6 4 4 2 2" xfId="36071"/>
    <cellStyle name="Normal 9 6 4 4 3" xfId="36072"/>
    <cellStyle name="Normal 9 6 4 4_Deal Price Analysis" xfId="36073"/>
    <cellStyle name="Normal 9 6 4 5" xfId="36074"/>
    <cellStyle name="Normal 9 6 4 5 2" xfId="36075"/>
    <cellStyle name="Normal 9 6 4 6" xfId="36076"/>
    <cellStyle name="Normal 9 6 4_Deal Price Analysis" xfId="36077"/>
    <cellStyle name="Normal 9 6 5" xfId="36078"/>
    <cellStyle name="Normal 9 6 5 2" xfId="36079"/>
    <cellStyle name="Normal 9 6 5 2 2" xfId="36080"/>
    <cellStyle name="Normal 9 6 5 2 2 2" xfId="36081"/>
    <cellStyle name="Normal 9 6 5 2 3" xfId="36082"/>
    <cellStyle name="Normal 9 6 5 2_Deal Price Analysis" xfId="36083"/>
    <cellStyle name="Normal 9 6 5 3" xfId="36084"/>
    <cellStyle name="Normal 9 6 5 3 2" xfId="36085"/>
    <cellStyle name="Normal 9 6 5 3 2 2" xfId="36086"/>
    <cellStyle name="Normal 9 6 5 3 3" xfId="36087"/>
    <cellStyle name="Normal 9 6 5 3_Deal Price Analysis" xfId="36088"/>
    <cellStyle name="Normal 9 6 5 4" xfId="36089"/>
    <cellStyle name="Normal 9 6 5 4 2" xfId="36090"/>
    <cellStyle name="Normal 9 6 5 5" xfId="36091"/>
    <cellStyle name="Normal 9 6 5_Deal Price Analysis" xfId="36092"/>
    <cellStyle name="Normal 9 6 6" xfId="36093"/>
    <cellStyle name="Normal 9 6 6 2" xfId="36094"/>
    <cellStyle name="Normal 9 6 6 2 2" xfId="36095"/>
    <cellStyle name="Normal 9 6 6 3" xfId="36096"/>
    <cellStyle name="Normal 9 6 6_Deal Price Analysis" xfId="36097"/>
    <cellStyle name="Normal 9 6 7" xfId="36098"/>
    <cellStyle name="Normal 9 6 7 2" xfId="36099"/>
    <cellStyle name="Normal 9 6 7 2 2" xfId="36100"/>
    <cellStyle name="Normal 9 6 7 3" xfId="36101"/>
    <cellStyle name="Normal 9 6 7_Deal Price Analysis" xfId="36102"/>
    <cellStyle name="Normal 9 6 8" xfId="36103"/>
    <cellStyle name="Normal 9 6 8 2" xfId="36104"/>
    <cellStyle name="Normal 9 6 9" xfId="36105"/>
    <cellStyle name="Normal 9 6_Deal Price Analysis" xfId="36106"/>
    <cellStyle name="Normal 9 7" xfId="36107"/>
    <cellStyle name="Normal 9 7 2" xfId="36108"/>
    <cellStyle name="Normal 9 7 2 2" xfId="36109"/>
    <cellStyle name="Normal 9 7 2 2 2" xfId="36110"/>
    <cellStyle name="Normal 9 7 2 2 2 2" xfId="36111"/>
    <cellStyle name="Normal 9 7 2 2 2 2 2" xfId="36112"/>
    <cellStyle name="Normal 9 7 2 2 2 3" xfId="36113"/>
    <cellStyle name="Normal 9 7 2 2 2_Deal Price Analysis" xfId="36114"/>
    <cellStyle name="Normal 9 7 2 2 3" xfId="36115"/>
    <cellStyle name="Normal 9 7 2 2 3 2" xfId="36116"/>
    <cellStyle name="Normal 9 7 2 2 3 2 2" xfId="36117"/>
    <cellStyle name="Normal 9 7 2 2 3 3" xfId="36118"/>
    <cellStyle name="Normal 9 7 2 2 3_Deal Price Analysis" xfId="36119"/>
    <cellStyle name="Normal 9 7 2 2 4" xfId="36120"/>
    <cellStyle name="Normal 9 7 2 2 4 2" xfId="36121"/>
    <cellStyle name="Normal 9 7 2 2 5" xfId="36122"/>
    <cellStyle name="Normal 9 7 2 2_Deal Price Analysis" xfId="36123"/>
    <cellStyle name="Normal 9 7 2 3" xfId="36124"/>
    <cellStyle name="Normal 9 7 2 3 2" xfId="36125"/>
    <cellStyle name="Normal 9 7 2 3 2 2" xfId="36126"/>
    <cellStyle name="Normal 9 7 2 3 3" xfId="36127"/>
    <cellStyle name="Normal 9 7 2 3_Deal Price Analysis" xfId="36128"/>
    <cellStyle name="Normal 9 7 2 4" xfId="36129"/>
    <cellStyle name="Normal 9 7 2 4 2" xfId="36130"/>
    <cellStyle name="Normal 9 7 2 4 2 2" xfId="36131"/>
    <cellStyle name="Normal 9 7 2 4 3" xfId="36132"/>
    <cellStyle name="Normal 9 7 2 4_Deal Price Analysis" xfId="36133"/>
    <cellStyle name="Normal 9 7 2 5" xfId="36134"/>
    <cellStyle name="Normal 9 7 2 5 2" xfId="36135"/>
    <cellStyle name="Normal 9 7 2 6" xfId="36136"/>
    <cellStyle name="Normal 9 7 2_Deal Price Analysis" xfId="36137"/>
    <cellStyle name="Normal 9 7 3" xfId="36138"/>
    <cellStyle name="Normal 9 7 3 2" xfId="36139"/>
    <cellStyle name="Normal 9 7 3 2 2" xfId="36140"/>
    <cellStyle name="Normal 9 7 3 2 2 2" xfId="36141"/>
    <cellStyle name="Normal 9 7 3 2 2 2 2" xfId="36142"/>
    <cellStyle name="Normal 9 7 3 2 2 3" xfId="36143"/>
    <cellStyle name="Normal 9 7 3 2 2_Deal Price Analysis" xfId="36144"/>
    <cellStyle name="Normal 9 7 3 2 3" xfId="36145"/>
    <cellStyle name="Normal 9 7 3 2 3 2" xfId="36146"/>
    <cellStyle name="Normal 9 7 3 2 3 2 2" xfId="36147"/>
    <cellStyle name="Normal 9 7 3 2 3 3" xfId="36148"/>
    <cellStyle name="Normal 9 7 3 2 3_Deal Price Analysis" xfId="36149"/>
    <cellStyle name="Normal 9 7 3 2 4" xfId="36150"/>
    <cellStyle name="Normal 9 7 3 2 4 2" xfId="36151"/>
    <cellStyle name="Normal 9 7 3 2 5" xfId="36152"/>
    <cellStyle name="Normal 9 7 3 2_Deal Price Analysis" xfId="36153"/>
    <cellStyle name="Normal 9 7 3 3" xfId="36154"/>
    <cellStyle name="Normal 9 7 3 3 2" xfId="36155"/>
    <cellStyle name="Normal 9 7 3 3 2 2" xfId="36156"/>
    <cellStyle name="Normal 9 7 3 3 3" xfId="36157"/>
    <cellStyle name="Normal 9 7 3 3_Deal Price Analysis" xfId="36158"/>
    <cellStyle name="Normal 9 7 3 4" xfId="36159"/>
    <cellStyle name="Normal 9 7 3 4 2" xfId="36160"/>
    <cellStyle name="Normal 9 7 3 4 2 2" xfId="36161"/>
    <cellStyle name="Normal 9 7 3 4 3" xfId="36162"/>
    <cellStyle name="Normal 9 7 3 4_Deal Price Analysis" xfId="36163"/>
    <cellStyle name="Normal 9 7 3 5" xfId="36164"/>
    <cellStyle name="Normal 9 7 3 5 2" xfId="36165"/>
    <cellStyle name="Normal 9 7 3 6" xfId="36166"/>
    <cellStyle name="Normal 9 7 3_Deal Price Analysis" xfId="36167"/>
    <cellStyle name="Normal 9 7 4" xfId="36168"/>
    <cellStyle name="Normal 9 7 4 2" xfId="36169"/>
    <cellStyle name="Normal 9 7 4 2 2" xfId="36170"/>
    <cellStyle name="Normal 9 7 4 2 2 2" xfId="36171"/>
    <cellStyle name="Normal 9 7 4 2 3" xfId="36172"/>
    <cellStyle name="Normal 9 7 4 2_Deal Price Analysis" xfId="36173"/>
    <cellStyle name="Normal 9 7 4 3" xfId="36174"/>
    <cellStyle name="Normal 9 7 4 3 2" xfId="36175"/>
    <cellStyle name="Normal 9 7 4 3 2 2" xfId="36176"/>
    <cellStyle name="Normal 9 7 4 3 3" xfId="36177"/>
    <cellStyle name="Normal 9 7 4 3_Deal Price Analysis" xfId="36178"/>
    <cellStyle name="Normal 9 7 4 4" xfId="36179"/>
    <cellStyle name="Normal 9 7 4 4 2" xfId="36180"/>
    <cellStyle name="Normal 9 7 4 5" xfId="36181"/>
    <cellStyle name="Normal 9 7 4_Deal Price Analysis" xfId="36182"/>
    <cellStyle name="Normal 9 7 5" xfId="36183"/>
    <cellStyle name="Normal 9 7 5 2" xfId="36184"/>
    <cellStyle name="Normal 9 7 5 2 2" xfId="36185"/>
    <cellStyle name="Normal 9 7 5 3" xfId="36186"/>
    <cellStyle name="Normal 9 7 5_Deal Price Analysis" xfId="36187"/>
    <cellStyle name="Normal 9 7 6" xfId="36188"/>
    <cellStyle name="Normal 9 7 6 2" xfId="36189"/>
    <cellStyle name="Normal 9 7 6 2 2" xfId="36190"/>
    <cellStyle name="Normal 9 7 6 3" xfId="36191"/>
    <cellStyle name="Normal 9 7 6_Deal Price Analysis" xfId="36192"/>
    <cellStyle name="Normal 9 7 7" xfId="36193"/>
    <cellStyle name="Normal 9 7 7 2" xfId="36194"/>
    <cellStyle name="Normal 9 7 8" xfId="36195"/>
    <cellStyle name="Normal 9 7_Deal Price Analysis" xfId="36196"/>
    <cellStyle name="Normal 9 8" xfId="36197"/>
    <cellStyle name="Normal 9 8 2" xfId="36198"/>
    <cellStyle name="Normal 9 8 2 2" xfId="36199"/>
    <cellStyle name="Normal 9 8 2 2 2" xfId="36200"/>
    <cellStyle name="Normal 9 8 2 2 2 2" xfId="36201"/>
    <cellStyle name="Normal 9 8 2 2 2 2 2" xfId="36202"/>
    <cellStyle name="Normal 9 8 2 2 2 3" xfId="36203"/>
    <cellStyle name="Normal 9 8 2 2 2_Deal Price Analysis" xfId="36204"/>
    <cellStyle name="Normal 9 8 2 2 3" xfId="36205"/>
    <cellStyle name="Normal 9 8 2 2 3 2" xfId="36206"/>
    <cellStyle name="Normal 9 8 2 2 3 2 2" xfId="36207"/>
    <cellStyle name="Normal 9 8 2 2 3 3" xfId="36208"/>
    <cellStyle name="Normal 9 8 2 2 3_Deal Price Analysis" xfId="36209"/>
    <cellStyle name="Normal 9 8 2 2 4" xfId="36210"/>
    <cellStyle name="Normal 9 8 2 2 4 2" xfId="36211"/>
    <cellStyle name="Normal 9 8 2 2 5" xfId="36212"/>
    <cellStyle name="Normal 9 8 2 2_Deal Price Analysis" xfId="36213"/>
    <cellStyle name="Normal 9 8 2 3" xfId="36214"/>
    <cellStyle name="Normal 9 8 2 3 2" xfId="36215"/>
    <cellStyle name="Normal 9 8 2 3 2 2" xfId="36216"/>
    <cellStyle name="Normal 9 8 2 3 3" xfId="36217"/>
    <cellStyle name="Normal 9 8 2 3_Deal Price Analysis" xfId="36218"/>
    <cellStyle name="Normal 9 8 2 4" xfId="36219"/>
    <cellStyle name="Normal 9 8 2 4 2" xfId="36220"/>
    <cellStyle name="Normal 9 8 2 4 2 2" xfId="36221"/>
    <cellStyle name="Normal 9 8 2 4 3" xfId="36222"/>
    <cellStyle name="Normal 9 8 2 4_Deal Price Analysis" xfId="36223"/>
    <cellStyle name="Normal 9 8 2 5" xfId="36224"/>
    <cellStyle name="Normal 9 8 2 5 2" xfId="36225"/>
    <cellStyle name="Normal 9 8 2 6" xfId="36226"/>
    <cellStyle name="Normal 9 8 2_Deal Price Analysis" xfId="36227"/>
    <cellStyle name="Normal 9 8 3" xfId="36228"/>
    <cellStyle name="Normal 9 8 3 2" xfId="36229"/>
    <cellStyle name="Normal 9 8 3 2 2" xfId="36230"/>
    <cellStyle name="Normal 9 8 3 2 2 2" xfId="36231"/>
    <cellStyle name="Normal 9 8 3 2 2 2 2" xfId="36232"/>
    <cellStyle name="Normal 9 8 3 2 2 3" xfId="36233"/>
    <cellStyle name="Normal 9 8 3 2 2_Deal Price Analysis" xfId="36234"/>
    <cellStyle name="Normal 9 8 3 2 3" xfId="36235"/>
    <cellStyle name="Normal 9 8 3 2 3 2" xfId="36236"/>
    <cellStyle name="Normal 9 8 3 2 3 2 2" xfId="36237"/>
    <cellStyle name="Normal 9 8 3 2 3 3" xfId="36238"/>
    <cellStyle name="Normal 9 8 3 2 3_Deal Price Analysis" xfId="36239"/>
    <cellStyle name="Normal 9 8 3 2 4" xfId="36240"/>
    <cellStyle name="Normal 9 8 3 2 4 2" xfId="36241"/>
    <cellStyle name="Normal 9 8 3 2 5" xfId="36242"/>
    <cellStyle name="Normal 9 8 3 2_Deal Price Analysis" xfId="36243"/>
    <cellStyle name="Normal 9 8 3 3" xfId="36244"/>
    <cellStyle name="Normal 9 8 3 3 2" xfId="36245"/>
    <cellStyle name="Normal 9 8 3 3 2 2" xfId="36246"/>
    <cellStyle name="Normal 9 8 3 3 3" xfId="36247"/>
    <cellStyle name="Normal 9 8 3 3_Deal Price Analysis" xfId="36248"/>
    <cellStyle name="Normal 9 8 3 4" xfId="36249"/>
    <cellStyle name="Normal 9 8 3 4 2" xfId="36250"/>
    <cellStyle name="Normal 9 8 3 4 2 2" xfId="36251"/>
    <cellStyle name="Normal 9 8 3 4 3" xfId="36252"/>
    <cellStyle name="Normal 9 8 3 4_Deal Price Analysis" xfId="36253"/>
    <cellStyle name="Normal 9 8 3 5" xfId="36254"/>
    <cellStyle name="Normal 9 8 3 5 2" xfId="36255"/>
    <cellStyle name="Normal 9 8 3 6" xfId="36256"/>
    <cellStyle name="Normal 9 8 3_Deal Price Analysis" xfId="36257"/>
    <cellStyle name="Normal 9 8_Deal Price Analysis" xfId="36258"/>
    <cellStyle name="Normal 9 9" xfId="36259"/>
    <cellStyle name="Normal 9 9 2" xfId="36260"/>
    <cellStyle name="Normal 9 9 2 2" xfId="36261"/>
    <cellStyle name="Normal 9 9 2 2 2" xfId="36262"/>
    <cellStyle name="Normal 9 9 2 2 2 2" xfId="36263"/>
    <cellStyle name="Normal 9 9 2 2 3" xfId="36264"/>
    <cellStyle name="Normal 9 9 2 2_Deal Price Analysis" xfId="36265"/>
    <cellStyle name="Normal 9 9 2 3" xfId="36266"/>
    <cellStyle name="Normal 9 9 2 3 2" xfId="36267"/>
    <cellStyle name="Normal 9 9 2 3 2 2" xfId="36268"/>
    <cellStyle name="Normal 9 9 2 3 3" xfId="36269"/>
    <cellStyle name="Normal 9 9 2 3_Deal Price Analysis" xfId="36270"/>
    <cellStyle name="Normal 9 9 2 4" xfId="36271"/>
    <cellStyle name="Normal 9 9 2 4 2" xfId="36272"/>
    <cellStyle name="Normal 9 9 2 5" xfId="36273"/>
    <cellStyle name="Normal 9 9 2_Deal Price Analysis" xfId="36274"/>
    <cellStyle name="Normal 9 9 3" xfId="36275"/>
    <cellStyle name="Normal 9 9 3 2" xfId="36276"/>
    <cellStyle name="Normal 9 9 3 2 2" xfId="36277"/>
    <cellStyle name="Normal 9 9 3 3" xfId="36278"/>
    <cellStyle name="Normal 9 9 3_Deal Price Analysis" xfId="36279"/>
    <cellStyle name="Normal 9 9 4" xfId="36280"/>
    <cellStyle name="Normal 9 9 4 2" xfId="36281"/>
    <cellStyle name="Normal 9 9 4 2 2" xfId="36282"/>
    <cellStyle name="Normal 9 9 4 3" xfId="36283"/>
    <cellStyle name="Normal 9 9 4_Deal Price Analysis" xfId="36284"/>
    <cellStyle name="Normal 9 9 5" xfId="36285"/>
    <cellStyle name="Normal 9 9 5 2" xfId="36286"/>
    <cellStyle name="Normal 9 9 6" xfId="36287"/>
    <cellStyle name="Normal 9 9_Deal Price Analysis" xfId="36288"/>
    <cellStyle name="Normal 9_Deal Price Analysis" xfId="36289"/>
    <cellStyle name="Normal 90" xfId="36290"/>
    <cellStyle name="Normal 91" xfId="36291"/>
    <cellStyle name="Normal 92" xfId="36292"/>
    <cellStyle name="Normal 93" xfId="36293"/>
    <cellStyle name="Normal 94" xfId="36294"/>
    <cellStyle name="Normal 95" xfId="36295"/>
    <cellStyle name="Normal 96" xfId="36296"/>
    <cellStyle name="Normal 97" xfId="36297"/>
    <cellStyle name="Normal 98" xfId="36298"/>
    <cellStyle name="Normal 99" xfId="36299"/>
    <cellStyle name="Normal_Sheet2" xfId="8"/>
    <cellStyle name="Note 10" xfId="36300"/>
    <cellStyle name="Note 11" xfId="36301"/>
    <cellStyle name="Note 12" xfId="36302"/>
    <cellStyle name="Note 13" xfId="36303"/>
    <cellStyle name="Note 2" xfId="36304"/>
    <cellStyle name="Note 2 2" xfId="36305"/>
    <cellStyle name="Note 2 2 2" xfId="36306"/>
    <cellStyle name="Note 2 3" xfId="36307"/>
    <cellStyle name="Note 2 3 2" xfId="36308"/>
    <cellStyle name="Note 2 4" xfId="36309"/>
    <cellStyle name="Note 2 5" xfId="36310"/>
    <cellStyle name="Note 2_Deal Price Analysis" xfId="36311"/>
    <cellStyle name="Note 3" xfId="36312"/>
    <cellStyle name="Note 3 2" xfId="36313"/>
    <cellStyle name="Note 3 2 2" xfId="36314"/>
    <cellStyle name="Note 3 3" xfId="36315"/>
    <cellStyle name="Note 3 4" xfId="36316"/>
    <cellStyle name="Note 3 5" xfId="36317"/>
    <cellStyle name="Note 4" xfId="36318"/>
    <cellStyle name="Note 4 2" xfId="36319"/>
    <cellStyle name="Note 5" xfId="36320"/>
    <cellStyle name="Note 5 2" xfId="36321"/>
    <cellStyle name="Note 5 2 2" xfId="36322"/>
    <cellStyle name="Note 5 2 2 2" xfId="36323"/>
    <cellStyle name="Note 5 2 3" xfId="36324"/>
    <cellStyle name="Note 5 2_Deal Price Analysis" xfId="36325"/>
    <cellStyle name="Note 5 3" xfId="36326"/>
    <cellStyle name="Note 5 3 2" xfId="36327"/>
    <cellStyle name="Note 5 4" xfId="36328"/>
    <cellStyle name="Note 5_Deal Price Analysis" xfId="36329"/>
    <cellStyle name="Note 6" xfId="36330"/>
    <cellStyle name="Note 7" xfId="36331"/>
    <cellStyle name="Note 8" xfId="36332"/>
    <cellStyle name="Note 9" xfId="36333"/>
    <cellStyle name="Output 2" xfId="36334"/>
    <cellStyle name="Output 3" xfId="36335"/>
    <cellStyle name="Output 4" xfId="36336"/>
    <cellStyle name="Output 5" xfId="36337"/>
    <cellStyle name="Percent" xfId="2" builtinId="5"/>
    <cellStyle name="Percent 2" xfId="36338"/>
    <cellStyle name="Percent 2 10" xfId="36339"/>
    <cellStyle name="Percent 2 10 2" xfId="36340"/>
    <cellStyle name="Percent 2 10 2 2" xfId="36341"/>
    <cellStyle name="Percent 2 10 2 2 2" xfId="36342"/>
    <cellStyle name="Percent 2 10 2 2 2 2" xfId="36343"/>
    <cellStyle name="Percent 2 10 2 2 3" xfId="36344"/>
    <cellStyle name="Percent 2 10 2 2_Deal Price Analysis" xfId="36345"/>
    <cellStyle name="Percent 2 10 2 3" xfId="36346"/>
    <cellStyle name="Percent 2 10 2 3 2" xfId="36347"/>
    <cellStyle name="Percent 2 10 2 3 2 2" xfId="36348"/>
    <cellStyle name="Percent 2 10 2 3 3" xfId="36349"/>
    <cellStyle name="Percent 2 10 2 3_Deal Price Analysis" xfId="36350"/>
    <cellStyle name="Percent 2 10 2 4" xfId="36351"/>
    <cellStyle name="Percent 2 10 2 4 2" xfId="36352"/>
    <cellStyle name="Percent 2 10 2 5" xfId="36353"/>
    <cellStyle name="Percent 2 10 2_Deal Price Analysis" xfId="36354"/>
    <cellStyle name="Percent 2 10 3" xfId="36355"/>
    <cellStyle name="Percent 2 10 3 2" xfId="36356"/>
    <cellStyle name="Percent 2 10 3 2 2" xfId="36357"/>
    <cellStyle name="Percent 2 10 3 3" xfId="36358"/>
    <cellStyle name="Percent 2 10 3_Deal Price Analysis" xfId="36359"/>
    <cellStyle name="Percent 2 10 4" xfId="36360"/>
    <cellStyle name="Percent 2 10 4 2" xfId="36361"/>
    <cellStyle name="Percent 2 10 4 2 2" xfId="36362"/>
    <cellStyle name="Percent 2 10 4 3" xfId="36363"/>
    <cellStyle name="Percent 2 10 4_Deal Price Analysis" xfId="36364"/>
    <cellStyle name="Percent 2 10 5" xfId="36365"/>
    <cellStyle name="Percent 2 10 5 2" xfId="36366"/>
    <cellStyle name="Percent 2 10 6" xfId="36367"/>
    <cellStyle name="Percent 2 10_Deal Price Analysis" xfId="36368"/>
    <cellStyle name="Percent 2 11" xfId="36369"/>
    <cellStyle name="Percent 2 11 2" xfId="36370"/>
    <cellStyle name="Percent 2 11 2 2" xfId="36371"/>
    <cellStyle name="Percent 2 11 2 2 2" xfId="36372"/>
    <cellStyle name="Percent 2 11 2 3" xfId="36373"/>
    <cellStyle name="Percent 2 11 2_Deal Price Analysis" xfId="36374"/>
    <cellStyle name="Percent 2 11 3" xfId="36375"/>
    <cellStyle name="Percent 2 11 3 2" xfId="36376"/>
    <cellStyle name="Percent 2 11 3 2 2" xfId="36377"/>
    <cellStyle name="Percent 2 11 3 3" xfId="36378"/>
    <cellStyle name="Percent 2 11 3_Deal Price Analysis" xfId="36379"/>
    <cellStyle name="Percent 2 11 4" xfId="36380"/>
    <cellStyle name="Percent 2 11 4 2" xfId="36381"/>
    <cellStyle name="Percent 2 11 5" xfId="36382"/>
    <cellStyle name="Percent 2 11_Deal Price Analysis" xfId="36383"/>
    <cellStyle name="Percent 2 12" xfId="36384"/>
    <cellStyle name="Percent 2 12 2" xfId="36385"/>
    <cellStyle name="Percent 2 12 2 2" xfId="36386"/>
    <cellStyle name="Percent 2 12 2 2 2" xfId="36387"/>
    <cellStyle name="Percent 2 12 2 3" xfId="36388"/>
    <cellStyle name="Percent 2 12 2_Deal Price Analysis" xfId="36389"/>
    <cellStyle name="Percent 2 12 3" xfId="36390"/>
    <cellStyle name="Percent 2 12 3 2" xfId="36391"/>
    <cellStyle name="Percent 2 12 3 2 2" xfId="36392"/>
    <cellStyle name="Percent 2 12 3 3" xfId="36393"/>
    <cellStyle name="Percent 2 12 3_Deal Price Analysis" xfId="36394"/>
    <cellStyle name="Percent 2 12 4" xfId="36395"/>
    <cellStyle name="Percent 2 12 4 2" xfId="36396"/>
    <cellStyle name="Percent 2 12 5" xfId="36397"/>
    <cellStyle name="Percent 2 12_Deal Price Analysis" xfId="36398"/>
    <cellStyle name="Percent 2 13" xfId="36399"/>
    <cellStyle name="Percent 2 13 2" xfId="36400"/>
    <cellStyle name="Percent 2 13 2 2" xfId="36401"/>
    <cellStyle name="Percent 2 13 2 2 2" xfId="36402"/>
    <cellStyle name="Percent 2 13 2 3" xfId="36403"/>
    <cellStyle name="Percent 2 13 2_Deal Price Analysis" xfId="36404"/>
    <cellStyle name="Percent 2 13 3" xfId="36405"/>
    <cellStyle name="Percent 2 13 3 2" xfId="36406"/>
    <cellStyle name="Percent 2 13 3 2 2" xfId="36407"/>
    <cellStyle name="Percent 2 13 3 3" xfId="36408"/>
    <cellStyle name="Percent 2 13 3_Deal Price Analysis" xfId="36409"/>
    <cellStyle name="Percent 2 13 4" xfId="36410"/>
    <cellStyle name="Percent 2 13 4 2" xfId="36411"/>
    <cellStyle name="Percent 2 13 5" xfId="36412"/>
    <cellStyle name="Percent 2 13_Deal Price Analysis" xfId="36413"/>
    <cellStyle name="Percent 2 14" xfId="36414"/>
    <cellStyle name="Percent 2 14 2" xfId="36415"/>
    <cellStyle name="Percent 2 14 2 2" xfId="36416"/>
    <cellStyle name="Percent 2 14 2 2 2" xfId="36417"/>
    <cellStyle name="Percent 2 14 2 3" xfId="36418"/>
    <cellStyle name="Percent 2 14 2_Deal Price Analysis" xfId="36419"/>
    <cellStyle name="Percent 2 14 3" xfId="36420"/>
    <cellStyle name="Percent 2 14 3 2" xfId="36421"/>
    <cellStyle name="Percent 2 14 3 2 2" xfId="36422"/>
    <cellStyle name="Percent 2 14 3 3" xfId="36423"/>
    <cellStyle name="Percent 2 14 3_Deal Price Analysis" xfId="36424"/>
    <cellStyle name="Percent 2 14 4" xfId="36425"/>
    <cellStyle name="Percent 2 14 4 2" xfId="36426"/>
    <cellStyle name="Percent 2 14 5" xfId="36427"/>
    <cellStyle name="Percent 2 14_Deal Price Analysis" xfId="36428"/>
    <cellStyle name="Percent 2 15" xfId="36429"/>
    <cellStyle name="Percent 2 15 2" xfId="36430"/>
    <cellStyle name="Percent 2 15 2 2" xfId="36431"/>
    <cellStyle name="Percent 2 15 2 2 2" xfId="36432"/>
    <cellStyle name="Percent 2 15 2 3" xfId="36433"/>
    <cellStyle name="Percent 2 15 2_Deal Price Analysis" xfId="36434"/>
    <cellStyle name="Percent 2 15 3" xfId="36435"/>
    <cellStyle name="Percent 2 15 3 2" xfId="36436"/>
    <cellStyle name="Percent 2 15 3 2 2" xfId="36437"/>
    <cellStyle name="Percent 2 15 3 3" xfId="36438"/>
    <cellStyle name="Percent 2 15 3_Deal Price Analysis" xfId="36439"/>
    <cellStyle name="Percent 2 15 4" xfId="36440"/>
    <cellStyle name="Percent 2 15 4 2" xfId="36441"/>
    <cellStyle name="Percent 2 15 5" xfId="36442"/>
    <cellStyle name="Percent 2 15_Deal Price Analysis" xfId="36443"/>
    <cellStyle name="Percent 2 16" xfId="36444"/>
    <cellStyle name="Percent 2 16 2" xfId="36445"/>
    <cellStyle name="Percent 2 16 2 2" xfId="36446"/>
    <cellStyle name="Percent 2 16 2 2 2" xfId="36447"/>
    <cellStyle name="Percent 2 16 2 3" xfId="36448"/>
    <cellStyle name="Percent 2 16 2_Deal Price Analysis" xfId="36449"/>
    <cellStyle name="Percent 2 16 3" xfId="36450"/>
    <cellStyle name="Percent 2 16 3 2" xfId="36451"/>
    <cellStyle name="Percent 2 16 3 2 2" xfId="36452"/>
    <cellStyle name="Percent 2 16 3 3" xfId="36453"/>
    <cellStyle name="Percent 2 16 3_Deal Price Analysis" xfId="36454"/>
    <cellStyle name="Percent 2 16 4" xfId="36455"/>
    <cellStyle name="Percent 2 16 4 2" xfId="36456"/>
    <cellStyle name="Percent 2 16 5" xfId="36457"/>
    <cellStyle name="Percent 2 16_Deal Price Analysis" xfId="36458"/>
    <cellStyle name="Percent 2 17" xfId="36459"/>
    <cellStyle name="Percent 2 17 2" xfId="36460"/>
    <cellStyle name="Percent 2 17 2 2" xfId="36461"/>
    <cellStyle name="Percent 2 17 3" xfId="36462"/>
    <cellStyle name="Percent 2 17_Deal Price Analysis" xfId="36463"/>
    <cellStyle name="Percent 2 18" xfId="36464"/>
    <cellStyle name="Percent 2 18 2" xfId="36465"/>
    <cellStyle name="Percent 2 18 2 2" xfId="36466"/>
    <cellStyle name="Percent 2 18 3" xfId="36467"/>
    <cellStyle name="Percent 2 18_Deal Price Analysis" xfId="36468"/>
    <cellStyle name="Percent 2 19" xfId="36469"/>
    <cellStyle name="Percent 2 19 2" xfId="36470"/>
    <cellStyle name="Percent 2 19 2 2" xfId="36471"/>
    <cellStyle name="Percent 2 19 3" xfId="36472"/>
    <cellStyle name="Percent 2 19_Deal Price Analysis" xfId="36473"/>
    <cellStyle name="Percent 2 2" xfId="36474"/>
    <cellStyle name="Percent 2 2 10" xfId="36475"/>
    <cellStyle name="Percent 2 2 10 2" xfId="36476"/>
    <cellStyle name="Percent 2 2 10 3" xfId="36477"/>
    <cellStyle name="Percent 2 2 10 3 2" xfId="36478"/>
    <cellStyle name="Percent 2 2 10 3 2 2" xfId="36479"/>
    <cellStyle name="Percent 2 2 10 3 3" xfId="36480"/>
    <cellStyle name="Percent 2 2 10 3_Deal Price Analysis" xfId="36481"/>
    <cellStyle name="Percent 2 2 10 4" xfId="36482"/>
    <cellStyle name="Percent 2 2 10 4 2" xfId="36483"/>
    <cellStyle name="Percent 2 2 10 4 2 2" xfId="36484"/>
    <cellStyle name="Percent 2 2 10 4 3" xfId="36485"/>
    <cellStyle name="Percent 2 2 10 4_Deal Price Analysis" xfId="36486"/>
    <cellStyle name="Percent 2 2 10 5" xfId="36487"/>
    <cellStyle name="Percent 2 2 10 5 2" xfId="36488"/>
    <cellStyle name="Percent 2 2 10 6" xfId="36489"/>
    <cellStyle name="Percent 2 2 10_Deal Price Analysis" xfId="36490"/>
    <cellStyle name="Percent 2 2 11" xfId="36491"/>
    <cellStyle name="Percent 2 2 12" xfId="36492"/>
    <cellStyle name="Percent 2 2 13" xfId="36493"/>
    <cellStyle name="Percent 2 2 14" xfId="36494"/>
    <cellStyle name="Percent 2 2 15" xfId="36495"/>
    <cellStyle name="Percent 2 2 16" xfId="36496"/>
    <cellStyle name="Percent 2 2 16 2" xfId="36497"/>
    <cellStyle name="Percent 2 2 16 3" xfId="36498"/>
    <cellStyle name="Percent 2 2 16 3 2" xfId="36499"/>
    <cellStyle name="Percent 2 2 16 4" xfId="36500"/>
    <cellStyle name="Percent 2 2 16_Deal Price Analysis" xfId="36501"/>
    <cellStyle name="Percent 2 2 17" xfId="36502"/>
    <cellStyle name="Percent 2 2 18" xfId="36503"/>
    <cellStyle name="Percent 2 2 19" xfId="36504"/>
    <cellStyle name="Percent 2 2 2" xfId="36505"/>
    <cellStyle name="Percent 2 2 2 2" xfId="36506"/>
    <cellStyle name="Percent 2 2 2 3" xfId="36507"/>
    <cellStyle name="Percent 2 2 2 4" xfId="36508"/>
    <cellStyle name="Percent 2 2 2 5" xfId="36509"/>
    <cellStyle name="Percent 2 2 2 6" xfId="36510"/>
    <cellStyle name="Percent 2 2 2_Deal Price Analysis" xfId="36511"/>
    <cellStyle name="Percent 2 2 20" xfId="36512"/>
    <cellStyle name="Percent 2 2 21" xfId="36513"/>
    <cellStyle name="Percent 2 2 22" xfId="36514"/>
    <cellStyle name="Percent 2 2 23" xfId="36515"/>
    <cellStyle name="Percent 2 2 24" xfId="36516"/>
    <cellStyle name="Percent 2 2 25" xfId="36517"/>
    <cellStyle name="Percent 2 2 26" xfId="36518"/>
    <cellStyle name="Percent 2 2 27" xfId="36519"/>
    <cellStyle name="Percent 2 2 3" xfId="36520"/>
    <cellStyle name="Percent 2 2 4" xfId="36521"/>
    <cellStyle name="Percent 2 2 5" xfId="36522"/>
    <cellStyle name="Percent 2 2 6" xfId="36523"/>
    <cellStyle name="Percent 2 2 7" xfId="36524"/>
    <cellStyle name="Percent 2 2 8" xfId="36525"/>
    <cellStyle name="Percent 2 2 9" xfId="36526"/>
    <cellStyle name="Percent 2 2_Deal Price Analysis" xfId="36527"/>
    <cellStyle name="Percent 2 20" xfId="36528"/>
    <cellStyle name="Percent 2 20 2" xfId="36529"/>
    <cellStyle name="Percent 2 20 2 2" xfId="36530"/>
    <cellStyle name="Percent 2 20 3" xfId="36531"/>
    <cellStyle name="Percent 2 20_Deal Price Analysis" xfId="36532"/>
    <cellStyle name="Percent 2 21" xfId="36533"/>
    <cellStyle name="Percent 2 21 2" xfId="36534"/>
    <cellStyle name="Percent 2 21 2 2" xfId="36535"/>
    <cellStyle name="Percent 2 21 3" xfId="36536"/>
    <cellStyle name="Percent 2 21_Deal Price Analysis" xfId="36537"/>
    <cellStyle name="Percent 2 22" xfId="36538"/>
    <cellStyle name="Percent 2 22 2" xfId="36539"/>
    <cellStyle name="Percent 2 22 2 2" xfId="36540"/>
    <cellStyle name="Percent 2 22 3" xfId="36541"/>
    <cellStyle name="Percent 2 22_Deal Price Analysis" xfId="36542"/>
    <cellStyle name="Percent 2 23" xfId="36543"/>
    <cellStyle name="Percent 2 23 2" xfId="36544"/>
    <cellStyle name="Percent 2 23 2 2" xfId="36545"/>
    <cellStyle name="Percent 2 23 3" xfId="36546"/>
    <cellStyle name="Percent 2 23_Deal Price Analysis" xfId="36547"/>
    <cellStyle name="Percent 2 24" xfId="36548"/>
    <cellStyle name="Percent 2 24 2" xfId="36549"/>
    <cellStyle name="Percent 2 24 2 2" xfId="36550"/>
    <cellStyle name="Percent 2 24 3" xfId="36551"/>
    <cellStyle name="Percent 2 24_Deal Price Analysis" xfId="36552"/>
    <cellStyle name="Percent 2 25" xfId="36553"/>
    <cellStyle name="Percent 2 25 2" xfId="36554"/>
    <cellStyle name="Percent 2 25 2 2" xfId="36555"/>
    <cellStyle name="Percent 2 25 3" xfId="36556"/>
    <cellStyle name="Percent 2 25_Deal Price Analysis" xfId="36557"/>
    <cellStyle name="Percent 2 26" xfId="36558"/>
    <cellStyle name="Percent 2 26 2" xfId="36559"/>
    <cellStyle name="Percent 2 26 2 2" xfId="36560"/>
    <cellStyle name="Percent 2 26 3" xfId="36561"/>
    <cellStyle name="Percent 2 26_Deal Price Analysis" xfId="36562"/>
    <cellStyle name="Percent 2 27" xfId="36563"/>
    <cellStyle name="Percent 2 27 2" xfId="36564"/>
    <cellStyle name="Percent 2 28" xfId="36565"/>
    <cellStyle name="Percent 2 29" xfId="36566"/>
    <cellStyle name="Percent 2 3" xfId="36567"/>
    <cellStyle name="Percent 2 4" xfId="36568"/>
    <cellStyle name="Percent 2 5" xfId="36569"/>
    <cellStyle name="Percent 2 6" xfId="36570"/>
    <cellStyle name="Percent 2 7" xfId="36571"/>
    <cellStyle name="Percent 2 8" xfId="36572"/>
    <cellStyle name="Percent 2 9" xfId="36573"/>
    <cellStyle name="Percent 2_Deal Price Analysis" xfId="36574"/>
    <cellStyle name="Percent 3" xfId="36575"/>
    <cellStyle name="Percent 3 2" xfId="36576"/>
    <cellStyle name="Percent 3 2 2" xfId="36577"/>
    <cellStyle name="Percent 3 2 2 2" xfId="36578"/>
    <cellStyle name="Percent 3 2 3" xfId="36579"/>
    <cellStyle name="Percent 3 2_Deal Price Analysis" xfId="36580"/>
    <cellStyle name="Percent 3 3" xfId="36581"/>
    <cellStyle name="Percent 3 3 2" xfId="36582"/>
    <cellStyle name="Percent 3 3 2 2" xfId="36583"/>
    <cellStyle name="Percent 3 3 3" xfId="36584"/>
    <cellStyle name="Percent 3 3 4" xfId="36585"/>
    <cellStyle name="Percent 3 3_Deal Price Analysis" xfId="36586"/>
    <cellStyle name="Percent 3 4" xfId="36587"/>
    <cellStyle name="Percent 3 4 2" xfId="36588"/>
    <cellStyle name="Percent 3 5" xfId="36589"/>
    <cellStyle name="Percent 3 6" xfId="36590"/>
    <cellStyle name="Percent 3 7" xfId="36591"/>
    <cellStyle name="Percent 3_Deal Price Analysis" xfId="36592"/>
    <cellStyle name="Percent 4" xfId="36593"/>
    <cellStyle name="Percent 4 10" xfId="36594"/>
    <cellStyle name="Percent 4 10 2" xfId="36595"/>
    <cellStyle name="Percent 4 10 2 2" xfId="36596"/>
    <cellStyle name="Percent 4 10 2 2 2" xfId="36597"/>
    <cellStyle name="Percent 4 10 2 2 2 2" xfId="36598"/>
    <cellStyle name="Percent 4 10 2 2 2 2 2" xfId="36599"/>
    <cellStyle name="Percent 4 10 2 2 2 2 2 2" xfId="36600"/>
    <cellStyle name="Percent 4 10 2 2 2 2 3" xfId="36601"/>
    <cellStyle name="Percent 4 10 2 2 2 2_Deal Price Analysis" xfId="36602"/>
    <cellStyle name="Percent 4 10 2 2 2 3" xfId="36603"/>
    <cellStyle name="Percent 4 10 2 2 2 3 2" xfId="36604"/>
    <cellStyle name="Percent 4 10 2 2 2 3 2 2" xfId="36605"/>
    <cellStyle name="Percent 4 10 2 2 2 3 3" xfId="36606"/>
    <cellStyle name="Percent 4 10 2 2 2 3_Deal Price Analysis" xfId="36607"/>
    <cellStyle name="Percent 4 10 2 2 2 4" xfId="36608"/>
    <cellStyle name="Percent 4 10 2 2 2 4 2" xfId="36609"/>
    <cellStyle name="Percent 4 10 2 2 2 5" xfId="36610"/>
    <cellStyle name="Percent 4 10 2 2 2_Deal Price Analysis" xfId="36611"/>
    <cellStyle name="Percent 4 10 2 2 3" xfId="36612"/>
    <cellStyle name="Percent 4 10 2 2 3 2" xfId="36613"/>
    <cellStyle name="Percent 4 10 2 2 3 2 2" xfId="36614"/>
    <cellStyle name="Percent 4 10 2 2 3 3" xfId="36615"/>
    <cellStyle name="Percent 4 10 2 2 3_Deal Price Analysis" xfId="36616"/>
    <cellStyle name="Percent 4 10 2 2 4" xfId="36617"/>
    <cellStyle name="Percent 4 10 2 2 4 2" xfId="36618"/>
    <cellStyle name="Percent 4 10 2 2 4 2 2" xfId="36619"/>
    <cellStyle name="Percent 4 10 2 2 4 3" xfId="36620"/>
    <cellStyle name="Percent 4 10 2 2 4_Deal Price Analysis" xfId="36621"/>
    <cellStyle name="Percent 4 10 2 2 5" xfId="36622"/>
    <cellStyle name="Percent 4 10 2 2 5 2" xfId="36623"/>
    <cellStyle name="Percent 4 10 2 2 6" xfId="36624"/>
    <cellStyle name="Percent 4 10 2 2_Deal Price Analysis" xfId="36625"/>
    <cellStyle name="Percent 4 10 2 3" xfId="36626"/>
    <cellStyle name="Percent 4 10 2 3 2" xfId="36627"/>
    <cellStyle name="Percent 4 10 2 3 2 2" xfId="36628"/>
    <cellStyle name="Percent 4 10 2 3 2 2 2" xfId="36629"/>
    <cellStyle name="Percent 4 10 2 3 2 2 2 2" xfId="36630"/>
    <cellStyle name="Percent 4 10 2 3 2 2 3" xfId="36631"/>
    <cellStyle name="Percent 4 10 2 3 2 2_Deal Price Analysis" xfId="36632"/>
    <cellStyle name="Percent 4 10 2 3 2 3" xfId="36633"/>
    <cellStyle name="Percent 4 10 2 3 2 3 2" xfId="36634"/>
    <cellStyle name="Percent 4 10 2 3 2 3 2 2" xfId="36635"/>
    <cellStyle name="Percent 4 10 2 3 2 3 3" xfId="36636"/>
    <cellStyle name="Percent 4 10 2 3 2 3_Deal Price Analysis" xfId="36637"/>
    <cellStyle name="Percent 4 10 2 3 2 4" xfId="36638"/>
    <cellStyle name="Percent 4 10 2 3 2 4 2" xfId="36639"/>
    <cellStyle name="Percent 4 10 2 3 2 5" xfId="36640"/>
    <cellStyle name="Percent 4 10 2 3 2_Deal Price Analysis" xfId="36641"/>
    <cellStyle name="Percent 4 10 2 3 3" xfId="36642"/>
    <cellStyle name="Percent 4 10 2 3 3 2" xfId="36643"/>
    <cellStyle name="Percent 4 10 2 3 3 2 2" xfId="36644"/>
    <cellStyle name="Percent 4 10 2 3 3 3" xfId="36645"/>
    <cellStyle name="Percent 4 10 2 3 3_Deal Price Analysis" xfId="36646"/>
    <cellStyle name="Percent 4 10 2 3 4" xfId="36647"/>
    <cellStyle name="Percent 4 10 2 3 4 2" xfId="36648"/>
    <cellStyle name="Percent 4 10 2 3 4 2 2" xfId="36649"/>
    <cellStyle name="Percent 4 10 2 3 4 3" xfId="36650"/>
    <cellStyle name="Percent 4 10 2 3 4_Deal Price Analysis" xfId="36651"/>
    <cellStyle name="Percent 4 10 2 3 5" xfId="36652"/>
    <cellStyle name="Percent 4 10 2 3 5 2" xfId="36653"/>
    <cellStyle name="Percent 4 10 2 3 6" xfId="36654"/>
    <cellStyle name="Percent 4 10 2 3_Deal Price Analysis" xfId="36655"/>
    <cellStyle name="Percent 4 10 2 4" xfId="36656"/>
    <cellStyle name="Percent 4 10 2 4 2" xfId="36657"/>
    <cellStyle name="Percent 4 10 2 4 2 2" xfId="36658"/>
    <cellStyle name="Percent 4 10 2 4 2 2 2" xfId="36659"/>
    <cellStyle name="Percent 4 10 2 4 2 3" xfId="36660"/>
    <cellStyle name="Percent 4 10 2 4 2_Deal Price Analysis" xfId="36661"/>
    <cellStyle name="Percent 4 10 2 4 3" xfId="36662"/>
    <cellStyle name="Percent 4 10 2 4 3 2" xfId="36663"/>
    <cellStyle name="Percent 4 10 2 4 3 2 2" xfId="36664"/>
    <cellStyle name="Percent 4 10 2 4 3 3" xfId="36665"/>
    <cellStyle name="Percent 4 10 2 4 3_Deal Price Analysis" xfId="36666"/>
    <cellStyle name="Percent 4 10 2 4 4" xfId="36667"/>
    <cellStyle name="Percent 4 10 2 4 4 2" xfId="36668"/>
    <cellStyle name="Percent 4 10 2 4 5" xfId="36669"/>
    <cellStyle name="Percent 4 10 2 4_Deal Price Analysis" xfId="36670"/>
    <cellStyle name="Percent 4 10 2 5" xfId="36671"/>
    <cellStyle name="Percent 4 10 2 5 2" xfId="36672"/>
    <cellStyle name="Percent 4 10 2 5 2 2" xfId="36673"/>
    <cellStyle name="Percent 4 10 2 5 3" xfId="36674"/>
    <cellStyle name="Percent 4 10 2 5_Deal Price Analysis" xfId="36675"/>
    <cellStyle name="Percent 4 10 2 6" xfId="36676"/>
    <cellStyle name="Percent 4 10 2 6 2" xfId="36677"/>
    <cellStyle name="Percent 4 10 2 6 2 2" xfId="36678"/>
    <cellStyle name="Percent 4 10 2 6 3" xfId="36679"/>
    <cellStyle name="Percent 4 10 2 6_Deal Price Analysis" xfId="36680"/>
    <cellStyle name="Percent 4 10 2 7" xfId="36681"/>
    <cellStyle name="Percent 4 10 2 7 2" xfId="36682"/>
    <cellStyle name="Percent 4 10 2 8" xfId="36683"/>
    <cellStyle name="Percent 4 10 2_Deal Price Analysis" xfId="36684"/>
    <cellStyle name="Percent 4 10 3" xfId="36685"/>
    <cellStyle name="Percent 4 10 3 2" xfId="36686"/>
    <cellStyle name="Percent 4 10 3 2 2" xfId="36687"/>
    <cellStyle name="Percent 4 10 3 2 2 2" xfId="36688"/>
    <cellStyle name="Percent 4 10 3 2 2 2 2" xfId="36689"/>
    <cellStyle name="Percent 4 10 3 2 2 3" xfId="36690"/>
    <cellStyle name="Percent 4 10 3 2 2_Deal Price Analysis" xfId="36691"/>
    <cellStyle name="Percent 4 10 3 2 3" xfId="36692"/>
    <cellStyle name="Percent 4 10 3 2 3 2" xfId="36693"/>
    <cellStyle name="Percent 4 10 3 2 3 2 2" xfId="36694"/>
    <cellStyle name="Percent 4 10 3 2 3 3" xfId="36695"/>
    <cellStyle name="Percent 4 10 3 2 3_Deal Price Analysis" xfId="36696"/>
    <cellStyle name="Percent 4 10 3 2 4" xfId="36697"/>
    <cellStyle name="Percent 4 10 3 2 4 2" xfId="36698"/>
    <cellStyle name="Percent 4 10 3 2 5" xfId="36699"/>
    <cellStyle name="Percent 4 10 3 2_Deal Price Analysis" xfId="36700"/>
    <cellStyle name="Percent 4 10 3 3" xfId="36701"/>
    <cellStyle name="Percent 4 10 3 3 2" xfId="36702"/>
    <cellStyle name="Percent 4 10 3 3 2 2" xfId="36703"/>
    <cellStyle name="Percent 4 10 3 3 3" xfId="36704"/>
    <cellStyle name="Percent 4 10 3 3_Deal Price Analysis" xfId="36705"/>
    <cellStyle name="Percent 4 10 3 4" xfId="36706"/>
    <cellStyle name="Percent 4 10 3 4 2" xfId="36707"/>
    <cellStyle name="Percent 4 10 3 4 2 2" xfId="36708"/>
    <cellStyle name="Percent 4 10 3 4 3" xfId="36709"/>
    <cellStyle name="Percent 4 10 3 4_Deal Price Analysis" xfId="36710"/>
    <cellStyle name="Percent 4 10 3 5" xfId="36711"/>
    <cellStyle name="Percent 4 10 3 5 2" xfId="36712"/>
    <cellStyle name="Percent 4 10 3 6" xfId="36713"/>
    <cellStyle name="Percent 4 10 3_Deal Price Analysis" xfId="36714"/>
    <cellStyle name="Percent 4 10 4" xfId="36715"/>
    <cellStyle name="Percent 4 10 4 2" xfId="36716"/>
    <cellStyle name="Percent 4 10 4 2 2" xfId="36717"/>
    <cellStyle name="Percent 4 10 4 2 2 2" xfId="36718"/>
    <cellStyle name="Percent 4 10 4 2 2 2 2" xfId="36719"/>
    <cellStyle name="Percent 4 10 4 2 2 3" xfId="36720"/>
    <cellStyle name="Percent 4 10 4 2 2_Deal Price Analysis" xfId="36721"/>
    <cellStyle name="Percent 4 10 4 2 3" xfId="36722"/>
    <cellStyle name="Percent 4 10 4 2 3 2" xfId="36723"/>
    <cellStyle name="Percent 4 10 4 2 3 2 2" xfId="36724"/>
    <cellStyle name="Percent 4 10 4 2 3 3" xfId="36725"/>
    <cellStyle name="Percent 4 10 4 2 3_Deal Price Analysis" xfId="36726"/>
    <cellStyle name="Percent 4 10 4 2 4" xfId="36727"/>
    <cellStyle name="Percent 4 10 4 2 4 2" xfId="36728"/>
    <cellStyle name="Percent 4 10 4 2 5" xfId="36729"/>
    <cellStyle name="Percent 4 10 4 2_Deal Price Analysis" xfId="36730"/>
    <cellStyle name="Percent 4 10 4 3" xfId="36731"/>
    <cellStyle name="Percent 4 10 4 3 2" xfId="36732"/>
    <cellStyle name="Percent 4 10 4 3 2 2" xfId="36733"/>
    <cellStyle name="Percent 4 10 4 3 3" xfId="36734"/>
    <cellStyle name="Percent 4 10 4 3_Deal Price Analysis" xfId="36735"/>
    <cellStyle name="Percent 4 10 4 4" xfId="36736"/>
    <cellStyle name="Percent 4 10 4 4 2" xfId="36737"/>
    <cellStyle name="Percent 4 10 4 4 2 2" xfId="36738"/>
    <cellStyle name="Percent 4 10 4 4 3" xfId="36739"/>
    <cellStyle name="Percent 4 10 4 4_Deal Price Analysis" xfId="36740"/>
    <cellStyle name="Percent 4 10 4 5" xfId="36741"/>
    <cellStyle name="Percent 4 10 4 5 2" xfId="36742"/>
    <cellStyle name="Percent 4 10 4 6" xfId="36743"/>
    <cellStyle name="Percent 4 10 4_Deal Price Analysis" xfId="36744"/>
    <cellStyle name="Percent 4 10 5" xfId="36745"/>
    <cellStyle name="Percent 4 10 5 2" xfId="36746"/>
    <cellStyle name="Percent 4 10 5 2 2" xfId="36747"/>
    <cellStyle name="Percent 4 10 5 2 2 2" xfId="36748"/>
    <cellStyle name="Percent 4 10 5 2 3" xfId="36749"/>
    <cellStyle name="Percent 4 10 5 2_Deal Price Analysis" xfId="36750"/>
    <cellStyle name="Percent 4 10 5 3" xfId="36751"/>
    <cellStyle name="Percent 4 10 5 3 2" xfId="36752"/>
    <cellStyle name="Percent 4 10 5 3 2 2" xfId="36753"/>
    <cellStyle name="Percent 4 10 5 3 3" xfId="36754"/>
    <cellStyle name="Percent 4 10 5 3_Deal Price Analysis" xfId="36755"/>
    <cellStyle name="Percent 4 10 5 4" xfId="36756"/>
    <cellStyle name="Percent 4 10 5 4 2" xfId="36757"/>
    <cellStyle name="Percent 4 10 5 5" xfId="36758"/>
    <cellStyle name="Percent 4 10 5_Deal Price Analysis" xfId="36759"/>
    <cellStyle name="Percent 4 10 6" xfId="36760"/>
    <cellStyle name="Percent 4 10 6 2" xfId="36761"/>
    <cellStyle name="Percent 4 10 6 2 2" xfId="36762"/>
    <cellStyle name="Percent 4 10 6 3" xfId="36763"/>
    <cellStyle name="Percent 4 10 6_Deal Price Analysis" xfId="36764"/>
    <cellStyle name="Percent 4 10 7" xfId="36765"/>
    <cellStyle name="Percent 4 10 7 2" xfId="36766"/>
    <cellStyle name="Percent 4 10 7 2 2" xfId="36767"/>
    <cellStyle name="Percent 4 10 7 3" xfId="36768"/>
    <cellStyle name="Percent 4 10 7_Deal Price Analysis" xfId="36769"/>
    <cellStyle name="Percent 4 10 8" xfId="36770"/>
    <cellStyle name="Percent 4 10 8 2" xfId="36771"/>
    <cellStyle name="Percent 4 10 9" xfId="36772"/>
    <cellStyle name="Percent 4 10_Deal Price Analysis" xfId="36773"/>
    <cellStyle name="Percent 4 11" xfId="36774"/>
    <cellStyle name="Percent 4 11 2" xfId="36775"/>
    <cellStyle name="Percent 4 11 2 2" xfId="36776"/>
    <cellStyle name="Percent 4 11 2 2 2" xfId="36777"/>
    <cellStyle name="Percent 4 11 2 2 2 2" xfId="36778"/>
    <cellStyle name="Percent 4 11 2 2 2 2 2" xfId="36779"/>
    <cellStyle name="Percent 4 11 2 2 2 2 2 2" xfId="36780"/>
    <cellStyle name="Percent 4 11 2 2 2 2 3" xfId="36781"/>
    <cellStyle name="Percent 4 11 2 2 2 2_Deal Price Analysis" xfId="36782"/>
    <cellStyle name="Percent 4 11 2 2 2 3" xfId="36783"/>
    <cellStyle name="Percent 4 11 2 2 2 3 2" xfId="36784"/>
    <cellStyle name="Percent 4 11 2 2 2 3 2 2" xfId="36785"/>
    <cellStyle name="Percent 4 11 2 2 2 3 3" xfId="36786"/>
    <cellStyle name="Percent 4 11 2 2 2 3_Deal Price Analysis" xfId="36787"/>
    <cellStyle name="Percent 4 11 2 2 2 4" xfId="36788"/>
    <cellStyle name="Percent 4 11 2 2 2 4 2" xfId="36789"/>
    <cellStyle name="Percent 4 11 2 2 2 5" xfId="36790"/>
    <cellStyle name="Percent 4 11 2 2 2_Deal Price Analysis" xfId="36791"/>
    <cellStyle name="Percent 4 11 2 2 3" xfId="36792"/>
    <cellStyle name="Percent 4 11 2 2 3 2" xfId="36793"/>
    <cellStyle name="Percent 4 11 2 2 3 2 2" xfId="36794"/>
    <cellStyle name="Percent 4 11 2 2 3 3" xfId="36795"/>
    <cellStyle name="Percent 4 11 2 2 3_Deal Price Analysis" xfId="36796"/>
    <cellStyle name="Percent 4 11 2 2 4" xfId="36797"/>
    <cellStyle name="Percent 4 11 2 2 4 2" xfId="36798"/>
    <cellStyle name="Percent 4 11 2 2 4 2 2" xfId="36799"/>
    <cellStyle name="Percent 4 11 2 2 4 3" xfId="36800"/>
    <cellStyle name="Percent 4 11 2 2 4_Deal Price Analysis" xfId="36801"/>
    <cellStyle name="Percent 4 11 2 2 5" xfId="36802"/>
    <cellStyle name="Percent 4 11 2 2 5 2" xfId="36803"/>
    <cellStyle name="Percent 4 11 2 2 6" xfId="36804"/>
    <cellStyle name="Percent 4 11 2 2_Deal Price Analysis" xfId="36805"/>
    <cellStyle name="Percent 4 11 2 3" xfId="36806"/>
    <cellStyle name="Percent 4 11 2 3 2" xfId="36807"/>
    <cellStyle name="Percent 4 11 2 3 2 2" xfId="36808"/>
    <cellStyle name="Percent 4 11 2 3 2 2 2" xfId="36809"/>
    <cellStyle name="Percent 4 11 2 3 2 2 2 2" xfId="36810"/>
    <cellStyle name="Percent 4 11 2 3 2 2 3" xfId="36811"/>
    <cellStyle name="Percent 4 11 2 3 2 2_Deal Price Analysis" xfId="36812"/>
    <cellStyle name="Percent 4 11 2 3 2 3" xfId="36813"/>
    <cellStyle name="Percent 4 11 2 3 2 3 2" xfId="36814"/>
    <cellStyle name="Percent 4 11 2 3 2 3 2 2" xfId="36815"/>
    <cellStyle name="Percent 4 11 2 3 2 3 3" xfId="36816"/>
    <cellStyle name="Percent 4 11 2 3 2 3_Deal Price Analysis" xfId="36817"/>
    <cellStyle name="Percent 4 11 2 3 2 4" xfId="36818"/>
    <cellStyle name="Percent 4 11 2 3 2 4 2" xfId="36819"/>
    <cellStyle name="Percent 4 11 2 3 2 5" xfId="36820"/>
    <cellStyle name="Percent 4 11 2 3 2_Deal Price Analysis" xfId="36821"/>
    <cellStyle name="Percent 4 11 2 3 3" xfId="36822"/>
    <cellStyle name="Percent 4 11 2 3 3 2" xfId="36823"/>
    <cellStyle name="Percent 4 11 2 3 3 2 2" xfId="36824"/>
    <cellStyle name="Percent 4 11 2 3 3 3" xfId="36825"/>
    <cellStyle name="Percent 4 11 2 3 3_Deal Price Analysis" xfId="36826"/>
    <cellStyle name="Percent 4 11 2 3 4" xfId="36827"/>
    <cellStyle name="Percent 4 11 2 3 4 2" xfId="36828"/>
    <cellStyle name="Percent 4 11 2 3 4 2 2" xfId="36829"/>
    <cellStyle name="Percent 4 11 2 3 4 3" xfId="36830"/>
    <cellStyle name="Percent 4 11 2 3 4_Deal Price Analysis" xfId="36831"/>
    <cellStyle name="Percent 4 11 2 3 5" xfId="36832"/>
    <cellStyle name="Percent 4 11 2 3 5 2" xfId="36833"/>
    <cellStyle name="Percent 4 11 2 3 6" xfId="36834"/>
    <cellStyle name="Percent 4 11 2 3_Deal Price Analysis" xfId="36835"/>
    <cellStyle name="Percent 4 11 2 4" xfId="36836"/>
    <cellStyle name="Percent 4 11 2 4 2" xfId="36837"/>
    <cellStyle name="Percent 4 11 2 4 2 2" xfId="36838"/>
    <cellStyle name="Percent 4 11 2 4 2 2 2" xfId="36839"/>
    <cellStyle name="Percent 4 11 2 4 2 3" xfId="36840"/>
    <cellStyle name="Percent 4 11 2 4 2_Deal Price Analysis" xfId="36841"/>
    <cellStyle name="Percent 4 11 2 4 3" xfId="36842"/>
    <cellStyle name="Percent 4 11 2 4 3 2" xfId="36843"/>
    <cellStyle name="Percent 4 11 2 4 3 2 2" xfId="36844"/>
    <cellStyle name="Percent 4 11 2 4 3 3" xfId="36845"/>
    <cellStyle name="Percent 4 11 2 4 3_Deal Price Analysis" xfId="36846"/>
    <cellStyle name="Percent 4 11 2 4 4" xfId="36847"/>
    <cellStyle name="Percent 4 11 2 4 4 2" xfId="36848"/>
    <cellStyle name="Percent 4 11 2 4 5" xfId="36849"/>
    <cellStyle name="Percent 4 11 2 4_Deal Price Analysis" xfId="36850"/>
    <cellStyle name="Percent 4 11 2 5" xfId="36851"/>
    <cellStyle name="Percent 4 11 2 5 2" xfId="36852"/>
    <cellStyle name="Percent 4 11 2 5 2 2" xfId="36853"/>
    <cellStyle name="Percent 4 11 2 5 3" xfId="36854"/>
    <cellStyle name="Percent 4 11 2 5_Deal Price Analysis" xfId="36855"/>
    <cellStyle name="Percent 4 11 2 6" xfId="36856"/>
    <cellStyle name="Percent 4 11 2 6 2" xfId="36857"/>
    <cellStyle name="Percent 4 11 2 6 2 2" xfId="36858"/>
    <cellStyle name="Percent 4 11 2 6 3" xfId="36859"/>
    <cellStyle name="Percent 4 11 2 6_Deal Price Analysis" xfId="36860"/>
    <cellStyle name="Percent 4 11 2 7" xfId="36861"/>
    <cellStyle name="Percent 4 11 2 7 2" xfId="36862"/>
    <cellStyle name="Percent 4 11 2 8" xfId="36863"/>
    <cellStyle name="Percent 4 11 2_Deal Price Analysis" xfId="36864"/>
    <cellStyle name="Percent 4 11 3" xfId="36865"/>
    <cellStyle name="Percent 4 11 3 2" xfId="36866"/>
    <cellStyle name="Percent 4 11 3 2 2" xfId="36867"/>
    <cellStyle name="Percent 4 11 3 2 2 2" xfId="36868"/>
    <cellStyle name="Percent 4 11 3 2 2 2 2" xfId="36869"/>
    <cellStyle name="Percent 4 11 3 2 2 3" xfId="36870"/>
    <cellStyle name="Percent 4 11 3 2 2_Deal Price Analysis" xfId="36871"/>
    <cellStyle name="Percent 4 11 3 2 3" xfId="36872"/>
    <cellStyle name="Percent 4 11 3 2 3 2" xfId="36873"/>
    <cellStyle name="Percent 4 11 3 2 3 2 2" xfId="36874"/>
    <cellStyle name="Percent 4 11 3 2 3 3" xfId="36875"/>
    <cellStyle name="Percent 4 11 3 2 3_Deal Price Analysis" xfId="36876"/>
    <cellStyle name="Percent 4 11 3 2 4" xfId="36877"/>
    <cellStyle name="Percent 4 11 3 2 4 2" xfId="36878"/>
    <cellStyle name="Percent 4 11 3 2 5" xfId="36879"/>
    <cellStyle name="Percent 4 11 3 2_Deal Price Analysis" xfId="36880"/>
    <cellStyle name="Percent 4 11 3 3" xfId="36881"/>
    <cellStyle name="Percent 4 11 3 3 2" xfId="36882"/>
    <cellStyle name="Percent 4 11 3 3 2 2" xfId="36883"/>
    <cellStyle name="Percent 4 11 3 3 3" xfId="36884"/>
    <cellStyle name="Percent 4 11 3 3_Deal Price Analysis" xfId="36885"/>
    <cellStyle name="Percent 4 11 3 4" xfId="36886"/>
    <cellStyle name="Percent 4 11 3 4 2" xfId="36887"/>
    <cellStyle name="Percent 4 11 3 4 2 2" xfId="36888"/>
    <cellStyle name="Percent 4 11 3 4 3" xfId="36889"/>
    <cellStyle name="Percent 4 11 3 4_Deal Price Analysis" xfId="36890"/>
    <cellStyle name="Percent 4 11 3 5" xfId="36891"/>
    <cellStyle name="Percent 4 11 3 5 2" xfId="36892"/>
    <cellStyle name="Percent 4 11 3 6" xfId="36893"/>
    <cellStyle name="Percent 4 11 3_Deal Price Analysis" xfId="36894"/>
    <cellStyle name="Percent 4 11 4" xfId="36895"/>
    <cellStyle name="Percent 4 11 4 2" xfId="36896"/>
    <cellStyle name="Percent 4 11 4 2 2" xfId="36897"/>
    <cellStyle name="Percent 4 11 4 2 2 2" xfId="36898"/>
    <cellStyle name="Percent 4 11 4 2 2 2 2" xfId="36899"/>
    <cellStyle name="Percent 4 11 4 2 2 3" xfId="36900"/>
    <cellStyle name="Percent 4 11 4 2 2_Deal Price Analysis" xfId="36901"/>
    <cellStyle name="Percent 4 11 4 2 3" xfId="36902"/>
    <cellStyle name="Percent 4 11 4 2 3 2" xfId="36903"/>
    <cellStyle name="Percent 4 11 4 2 3 2 2" xfId="36904"/>
    <cellStyle name="Percent 4 11 4 2 3 3" xfId="36905"/>
    <cellStyle name="Percent 4 11 4 2 3_Deal Price Analysis" xfId="36906"/>
    <cellStyle name="Percent 4 11 4 2 4" xfId="36907"/>
    <cellStyle name="Percent 4 11 4 2 4 2" xfId="36908"/>
    <cellStyle name="Percent 4 11 4 2 5" xfId="36909"/>
    <cellStyle name="Percent 4 11 4 2_Deal Price Analysis" xfId="36910"/>
    <cellStyle name="Percent 4 11 4 3" xfId="36911"/>
    <cellStyle name="Percent 4 11 4 3 2" xfId="36912"/>
    <cellStyle name="Percent 4 11 4 3 2 2" xfId="36913"/>
    <cellStyle name="Percent 4 11 4 3 3" xfId="36914"/>
    <cellStyle name="Percent 4 11 4 3_Deal Price Analysis" xfId="36915"/>
    <cellStyle name="Percent 4 11 4 4" xfId="36916"/>
    <cellStyle name="Percent 4 11 4 4 2" xfId="36917"/>
    <cellStyle name="Percent 4 11 4 4 2 2" xfId="36918"/>
    <cellStyle name="Percent 4 11 4 4 3" xfId="36919"/>
    <cellStyle name="Percent 4 11 4 4_Deal Price Analysis" xfId="36920"/>
    <cellStyle name="Percent 4 11 4 5" xfId="36921"/>
    <cellStyle name="Percent 4 11 4 5 2" xfId="36922"/>
    <cellStyle name="Percent 4 11 4 6" xfId="36923"/>
    <cellStyle name="Percent 4 11 4_Deal Price Analysis" xfId="36924"/>
    <cellStyle name="Percent 4 11 5" xfId="36925"/>
    <cellStyle name="Percent 4 11 5 2" xfId="36926"/>
    <cellStyle name="Percent 4 11 5 2 2" xfId="36927"/>
    <cellStyle name="Percent 4 11 5 2 2 2" xfId="36928"/>
    <cellStyle name="Percent 4 11 5 2 3" xfId="36929"/>
    <cellStyle name="Percent 4 11 5 2_Deal Price Analysis" xfId="36930"/>
    <cellStyle name="Percent 4 11 5 3" xfId="36931"/>
    <cellStyle name="Percent 4 11 5 3 2" xfId="36932"/>
    <cellStyle name="Percent 4 11 5 3 2 2" xfId="36933"/>
    <cellStyle name="Percent 4 11 5 3 3" xfId="36934"/>
    <cellStyle name="Percent 4 11 5 3_Deal Price Analysis" xfId="36935"/>
    <cellStyle name="Percent 4 11 5 4" xfId="36936"/>
    <cellStyle name="Percent 4 11 5 4 2" xfId="36937"/>
    <cellStyle name="Percent 4 11 5 5" xfId="36938"/>
    <cellStyle name="Percent 4 11 5_Deal Price Analysis" xfId="36939"/>
    <cellStyle name="Percent 4 11 6" xfId="36940"/>
    <cellStyle name="Percent 4 11 6 2" xfId="36941"/>
    <cellStyle name="Percent 4 11 6 2 2" xfId="36942"/>
    <cellStyle name="Percent 4 11 6 3" xfId="36943"/>
    <cellStyle name="Percent 4 11 6_Deal Price Analysis" xfId="36944"/>
    <cellStyle name="Percent 4 11 7" xfId="36945"/>
    <cellStyle name="Percent 4 11 7 2" xfId="36946"/>
    <cellStyle name="Percent 4 11 7 2 2" xfId="36947"/>
    <cellStyle name="Percent 4 11 7 3" xfId="36948"/>
    <cellStyle name="Percent 4 11 7_Deal Price Analysis" xfId="36949"/>
    <cellStyle name="Percent 4 11 8" xfId="36950"/>
    <cellStyle name="Percent 4 11 8 2" xfId="36951"/>
    <cellStyle name="Percent 4 11 9" xfId="36952"/>
    <cellStyle name="Percent 4 11_Deal Price Analysis" xfId="36953"/>
    <cellStyle name="Percent 4 12" xfId="36954"/>
    <cellStyle name="Percent 4 12 2" xfId="36955"/>
    <cellStyle name="Percent 4 12 2 2" xfId="36956"/>
    <cellStyle name="Percent 4 12 2 2 2" xfId="36957"/>
    <cellStyle name="Percent 4 12 2 2 2 2" xfId="36958"/>
    <cellStyle name="Percent 4 12 2 2 2 2 2" xfId="36959"/>
    <cellStyle name="Percent 4 12 2 2 2 2 2 2" xfId="36960"/>
    <cellStyle name="Percent 4 12 2 2 2 2 3" xfId="36961"/>
    <cellStyle name="Percent 4 12 2 2 2 2_Deal Price Analysis" xfId="36962"/>
    <cellStyle name="Percent 4 12 2 2 2 3" xfId="36963"/>
    <cellStyle name="Percent 4 12 2 2 2 3 2" xfId="36964"/>
    <cellStyle name="Percent 4 12 2 2 2 3 2 2" xfId="36965"/>
    <cellStyle name="Percent 4 12 2 2 2 3 3" xfId="36966"/>
    <cellStyle name="Percent 4 12 2 2 2 3_Deal Price Analysis" xfId="36967"/>
    <cellStyle name="Percent 4 12 2 2 2 4" xfId="36968"/>
    <cellStyle name="Percent 4 12 2 2 2 4 2" xfId="36969"/>
    <cellStyle name="Percent 4 12 2 2 2 5" xfId="36970"/>
    <cellStyle name="Percent 4 12 2 2 2_Deal Price Analysis" xfId="36971"/>
    <cellStyle name="Percent 4 12 2 2 3" xfId="36972"/>
    <cellStyle name="Percent 4 12 2 2 3 2" xfId="36973"/>
    <cellStyle name="Percent 4 12 2 2 3 2 2" xfId="36974"/>
    <cellStyle name="Percent 4 12 2 2 3 3" xfId="36975"/>
    <cellStyle name="Percent 4 12 2 2 3_Deal Price Analysis" xfId="36976"/>
    <cellStyle name="Percent 4 12 2 2 4" xfId="36977"/>
    <cellStyle name="Percent 4 12 2 2 4 2" xfId="36978"/>
    <cellStyle name="Percent 4 12 2 2 4 2 2" xfId="36979"/>
    <cellStyle name="Percent 4 12 2 2 4 3" xfId="36980"/>
    <cellStyle name="Percent 4 12 2 2 4_Deal Price Analysis" xfId="36981"/>
    <cellStyle name="Percent 4 12 2 2 5" xfId="36982"/>
    <cellStyle name="Percent 4 12 2 2 5 2" xfId="36983"/>
    <cellStyle name="Percent 4 12 2 2 6" xfId="36984"/>
    <cellStyle name="Percent 4 12 2 2_Deal Price Analysis" xfId="36985"/>
    <cellStyle name="Percent 4 12 2 3" xfId="36986"/>
    <cellStyle name="Percent 4 12 2 3 2" xfId="36987"/>
    <cellStyle name="Percent 4 12 2 3 2 2" xfId="36988"/>
    <cellStyle name="Percent 4 12 2 3 2 2 2" xfId="36989"/>
    <cellStyle name="Percent 4 12 2 3 2 2 2 2" xfId="36990"/>
    <cellStyle name="Percent 4 12 2 3 2 2 3" xfId="36991"/>
    <cellStyle name="Percent 4 12 2 3 2 2_Deal Price Analysis" xfId="36992"/>
    <cellStyle name="Percent 4 12 2 3 2 3" xfId="36993"/>
    <cellStyle name="Percent 4 12 2 3 2 3 2" xfId="36994"/>
    <cellStyle name="Percent 4 12 2 3 2 3 2 2" xfId="36995"/>
    <cellStyle name="Percent 4 12 2 3 2 3 3" xfId="36996"/>
    <cellStyle name="Percent 4 12 2 3 2 3_Deal Price Analysis" xfId="36997"/>
    <cellStyle name="Percent 4 12 2 3 2 4" xfId="36998"/>
    <cellStyle name="Percent 4 12 2 3 2 4 2" xfId="36999"/>
    <cellStyle name="Percent 4 12 2 3 2 5" xfId="37000"/>
    <cellStyle name="Percent 4 12 2 3 2_Deal Price Analysis" xfId="37001"/>
    <cellStyle name="Percent 4 12 2 3 3" xfId="37002"/>
    <cellStyle name="Percent 4 12 2 3 3 2" xfId="37003"/>
    <cellStyle name="Percent 4 12 2 3 3 2 2" xfId="37004"/>
    <cellStyle name="Percent 4 12 2 3 3 3" xfId="37005"/>
    <cellStyle name="Percent 4 12 2 3 3_Deal Price Analysis" xfId="37006"/>
    <cellStyle name="Percent 4 12 2 3 4" xfId="37007"/>
    <cellStyle name="Percent 4 12 2 3 4 2" xfId="37008"/>
    <cellStyle name="Percent 4 12 2 3 4 2 2" xfId="37009"/>
    <cellStyle name="Percent 4 12 2 3 4 3" xfId="37010"/>
    <cellStyle name="Percent 4 12 2 3 4_Deal Price Analysis" xfId="37011"/>
    <cellStyle name="Percent 4 12 2 3 5" xfId="37012"/>
    <cellStyle name="Percent 4 12 2 3 5 2" xfId="37013"/>
    <cellStyle name="Percent 4 12 2 3 6" xfId="37014"/>
    <cellStyle name="Percent 4 12 2 3_Deal Price Analysis" xfId="37015"/>
    <cellStyle name="Percent 4 12 2 4" xfId="37016"/>
    <cellStyle name="Percent 4 12 2 4 2" xfId="37017"/>
    <cellStyle name="Percent 4 12 2 4 2 2" xfId="37018"/>
    <cellStyle name="Percent 4 12 2 4 2 2 2" xfId="37019"/>
    <cellStyle name="Percent 4 12 2 4 2 3" xfId="37020"/>
    <cellStyle name="Percent 4 12 2 4 2_Deal Price Analysis" xfId="37021"/>
    <cellStyle name="Percent 4 12 2 4 3" xfId="37022"/>
    <cellStyle name="Percent 4 12 2 4 3 2" xfId="37023"/>
    <cellStyle name="Percent 4 12 2 4 3 2 2" xfId="37024"/>
    <cellStyle name="Percent 4 12 2 4 3 3" xfId="37025"/>
    <cellStyle name="Percent 4 12 2 4 3_Deal Price Analysis" xfId="37026"/>
    <cellStyle name="Percent 4 12 2 4 4" xfId="37027"/>
    <cellStyle name="Percent 4 12 2 4 4 2" xfId="37028"/>
    <cellStyle name="Percent 4 12 2 4 5" xfId="37029"/>
    <cellStyle name="Percent 4 12 2 4_Deal Price Analysis" xfId="37030"/>
    <cellStyle name="Percent 4 12 2 5" xfId="37031"/>
    <cellStyle name="Percent 4 12 2 5 2" xfId="37032"/>
    <cellStyle name="Percent 4 12 2 5 2 2" xfId="37033"/>
    <cellStyle name="Percent 4 12 2 5 3" xfId="37034"/>
    <cellStyle name="Percent 4 12 2 5_Deal Price Analysis" xfId="37035"/>
    <cellStyle name="Percent 4 12 2 6" xfId="37036"/>
    <cellStyle name="Percent 4 12 2 6 2" xfId="37037"/>
    <cellStyle name="Percent 4 12 2 6 2 2" xfId="37038"/>
    <cellStyle name="Percent 4 12 2 6 3" xfId="37039"/>
    <cellStyle name="Percent 4 12 2 6_Deal Price Analysis" xfId="37040"/>
    <cellStyle name="Percent 4 12 2 7" xfId="37041"/>
    <cellStyle name="Percent 4 12 2 7 2" xfId="37042"/>
    <cellStyle name="Percent 4 12 2 8" xfId="37043"/>
    <cellStyle name="Percent 4 12 2_Deal Price Analysis" xfId="37044"/>
    <cellStyle name="Percent 4 12 3" xfId="37045"/>
    <cellStyle name="Percent 4 12 3 2" xfId="37046"/>
    <cellStyle name="Percent 4 12 3 2 2" xfId="37047"/>
    <cellStyle name="Percent 4 12 3 2 2 2" xfId="37048"/>
    <cellStyle name="Percent 4 12 3 2 2 2 2" xfId="37049"/>
    <cellStyle name="Percent 4 12 3 2 2 3" xfId="37050"/>
    <cellStyle name="Percent 4 12 3 2 2_Deal Price Analysis" xfId="37051"/>
    <cellStyle name="Percent 4 12 3 2 3" xfId="37052"/>
    <cellStyle name="Percent 4 12 3 2 3 2" xfId="37053"/>
    <cellStyle name="Percent 4 12 3 2 3 2 2" xfId="37054"/>
    <cellStyle name="Percent 4 12 3 2 3 3" xfId="37055"/>
    <cellStyle name="Percent 4 12 3 2 3_Deal Price Analysis" xfId="37056"/>
    <cellStyle name="Percent 4 12 3 2 4" xfId="37057"/>
    <cellStyle name="Percent 4 12 3 2 4 2" xfId="37058"/>
    <cellStyle name="Percent 4 12 3 2 5" xfId="37059"/>
    <cellStyle name="Percent 4 12 3 2_Deal Price Analysis" xfId="37060"/>
    <cellStyle name="Percent 4 12 3 3" xfId="37061"/>
    <cellStyle name="Percent 4 12 3 3 2" xfId="37062"/>
    <cellStyle name="Percent 4 12 3 3 2 2" xfId="37063"/>
    <cellStyle name="Percent 4 12 3 3 3" xfId="37064"/>
    <cellStyle name="Percent 4 12 3 3_Deal Price Analysis" xfId="37065"/>
    <cellStyle name="Percent 4 12 3 4" xfId="37066"/>
    <cellStyle name="Percent 4 12 3 4 2" xfId="37067"/>
    <cellStyle name="Percent 4 12 3 4 2 2" xfId="37068"/>
    <cellStyle name="Percent 4 12 3 4 3" xfId="37069"/>
    <cellStyle name="Percent 4 12 3 4_Deal Price Analysis" xfId="37070"/>
    <cellStyle name="Percent 4 12 3 5" xfId="37071"/>
    <cellStyle name="Percent 4 12 3 5 2" xfId="37072"/>
    <cellStyle name="Percent 4 12 3 6" xfId="37073"/>
    <cellStyle name="Percent 4 12 3_Deal Price Analysis" xfId="37074"/>
    <cellStyle name="Percent 4 12 4" xfId="37075"/>
    <cellStyle name="Percent 4 12 4 2" xfId="37076"/>
    <cellStyle name="Percent 4 12 4 2 2" xfId="37077"/>
    <cellStyle name="Percent 4 12 4 2 2 2" xfId="37078"/>
    <cellStyle name="Percent 4 12 4 2 2 2 2" xfId="37079"/>
    <cellStyle name="Percent 4 12 4 2 2 3" xfId="37080"/>
    <cellStyle name="Percent 4 12 4 2 2_Deal Price Analysis" xfId="37081"/>
    <cellStyle name="Percent 4 12 4 2 3" xfId="37082"/>
    <cellStyle name="Percent 4 12 4 2 3 2" xfId="37083"/>
    <cellStyle name="Percent 4 12 4 2 3 2 2" xfId="37084"/>
    <cellStyle name="Percent 4 12 4 2 3 3" xfId="37085"/>
    <cellStyle name="Percent 4 12 4 2 3_Deal Price Analysis" xfId="37086"/>
    <cellStyle name="Percent 4 12 4 2 4" xfId="37087"/>
    <cellStyle name="Percent 4 12 4 2 4 2" xfId="37088"/>
    <cellStyle name="Percent 4 12 4 2 5" xfId="37089"/>
    <cellStyle name="Percent 4 12 4 2_Deal Price Analysis" xfId="37090"/>
    <cellStyle name="Percent 4 12 4 3" xfId="37091"/>
    <cellStyle name="Percent 4 12 4 3 2" xfId="37092"/>
    <cellStyle name="Percent 4 12 4 3 2 2" xfId="37093"/>
    <cellStyle name="Percent 4 12 4 3 3" xfId="37094"/>
    <cellStyle name="Percent 4 12 4 3_Deal Price Analysis" xfId="37095"/>
    <cellStyle name="Percent 4 12 4 4" xfId="37096"/>
    <cellStyle name="Percent 4 12 4 4 2" xfId="37097"/>
    <cellStyle name="Percent 4 12 4 4 2 2" xfId="37098"/>
    <cellStyle name="Percent 4 12 4 4 3" xfId="37099"/>
    <cellStyle name="Percent 4 12 4 4_Deal Price Analysis" xfId="37100"/>
    <cellStyle name="Percent 4 12 4 5" xfId="37101"/>
    <cellStyle name="Percent 4 12 4 5 2" xfId="37102"/>
    <cellStyle name="Percent 4 12 4 6" xfId="37103"/>
    <cellStyle name="Percent 4 12 4_Deal Price Analysis" xfId="37104"/>
    <cellStyle name="Percent 4 12 5" xfId="37105"/>
    <cellStyle name="Percent 4 12 5 2" xfId="37106"/>
    <cellStyle name="Percent 4 12 5 2 2" xfId="37107"/>
    <cellStyle name="Percent 4 12 5 2 2 2" xfId="37108"/>
    <cellStyle name="Percent 4 12 5 2 3" xfId="37109"/>
    <cellStyle name="Percent 4 12 5 2_Deal Price Analysis" xfId="37110"/>
    <cellStyle name="Percent 4 12 5 3" xfId="37111"/>
    <cellStyle name="Percent 4 12 5 3 2" xfId="37112"/>
    <cellStyle name="Percent 4 12 5 3 2 2" xfId="37113"/>
    <cellStyle name="Percent 4 12 5 3 3" xfId="37114"/>
    <cellStyle name="Percent 4 12 5 3_Deal Price Analysis" xfId="37115"/>
    <cellStyle name="Percent 4 12 5 4" xfId="37116"/>
    <cellStyle name="Percent 4 12 5 4 2" xfId="37117"/>
    <cellStyle name="Percent 4 12 5 5" xfId="37118"/>
    <cellStyle name="Percent 4 12 5_Deal Price Analysis" xfId="37119"/>
    <cellStyle name="Percent 4 12 6" xfId="37120"/>
    <cellStyle name="Percent 4 12 6 2" xfId="37121"/>
    <cellStyle name="Percent 4 12 6 2 2" xfId="37122"/>
    <cellStyle name="Percent 4 12 6 3" xfId="37123"/>
    <cellStyle name="Percent 4 12 6_Deal Price Analysis" xfId="37124"/>
    <cellStyle name="Percent 4 12 7" xfId="37125"/>
    <cellStyle name="Percent 4 12 7 2" xfId="37126"/>
    <cellStyle name="Percent 4 12 7 2 2" xfId="37127"/>
    <cellStyle name="Percent 4 12 7 3" xfId="37128"/>
    <cellStyle name="Percent 4 12 7_Deal Price Analysis" xfId="37129"/>
    <cellStyle name="Percent 4 12 8" xfId="37130"/>
    <cellStyle name="Percent 4 12 8 2" xfId="37131"/>
    <cellStyle name="Percent 4 12 9" xfId="37132"/>
    <cellStyle name="Percent 4 12_Deal Price Analysis" xfId="37133"/>
    <cellStyle name="Percent 4 13" xfId="37134"/>
    <cellStyle name="Percent 4 13 2" xfId="37135"/>
    <cellStyle name="Percent 4 13 2 2" xfId="37136"/>
    <cellStyle name="Percent 4 13 2 2 2" xfId="37137"/>
    <cellStyle name="Percent 4 13 2 2 2 2" xfId="37138"/>
    <cellStyle name="Percent 4 13 2 2 2 2 2" xfId="37139"/>
    <cellStyle name="Percent 4 13 2 2 2 3" xfId="37140"/>
    <cellStyle name="Percent 4 13 2 2 2_Deal Price Analysis" xfId="37141"/>
    <cellStyle name="Percent 4 13 2 2 3" xfId="37142"/>
    <cellStyle name="Percent 4 13 2 2 3 2" xfId="37143"/>
    <cellStyle name="Percent 4 13 2 2 3 2 2" xfId="37144"/>
    <cellStyle name="Percent 4 13 2 2 3 3" xfId="37145"/>
    <cellStyle name="Percent 4 13 2 2 3_Deal Price Analysis" xfId="37146"/>
    <cellStyle name="Percent 4 13 2 2 4" xfId="37147"/>
    <cellStyle name="Percent 4 13 2 2 4 2" xfId="37148"/>
    <cellStyle name="Percent 4 13 2 2 5" xfId="37149"/>
    <cellStyle name="Percent 4 13 2 2_Deal Price Analysis" xfId="37150"/>
    <cellStyle name="Percent 4 13 2 3" xfId="37151"/>
    <cellStyle name="Percent 4 13 2 3 2" xfId="37152"/>
    <cellStyle name="Percent 4 13 2 3 2 2" xfId="37153"/>
    <cellStyle name="Percent 4 13 2 3 3" xfId="37154"/>
    <cellStyle name="Percent 4 13 2 3_Deal Price Analysis" xfId="37155"/>
    <cellStyle name="Percent 4 13 2 4" xfId="37156"/>
    <cellStyle name="Percent 4 13 2 4 2" xfId="37157"/>
    <cellStyle name="Percent 4 13 2 4 2 2" xfId="37158"/>
    <cellStyle name="Percent 4 13 2 4 3" xfId="37159"/>
    <cellStyle name="Percent 4 13 2 4_Deal Price Analysis" xfId="37160"/>
    <cellStyle name="Percent 4 13 2 5" xfId="37161"/>
    <cellStyle name="Percent 4 13 2 5 2" xfId="37162"/>
    <cellStyle name="Percent 4 13 2 6" xfId="37163"/>
    <cellStyle name="Percent 4 13 2_Deal Price Analysis" xfId="37164"/>
    <cellStyle name="Percent 4 13 3" xfId="37165"/>
    <cellStyle name="Percent 4 13 3 2" xfId="37166"/>
    <cellStyle name="Percent 4 13 3 2 2" xfId="37167"/>
    <cellStyle name="Percent 4 13 3 2 2 2" xfId="37168"/>
    <cellStyle name="Percent 4 13 3 2 2 2 2" xfId="37169"/>
    <cellStyle name="Percent 4 13 3 2 2 3" xfId="37170"/>
    <cellStyle name="Percent 4 13 3 2 2_Deal Price Analysis" xfId="37171"/>
    <cellStyle name="Percent 4 13 3 2 3" xfId="37172"/>
    <cellStyle name="Percent 4 13 3 2 3 2" xfId="37173"/>
    <cellStyle name="Percent 4 13 3 2 3 2 2" xfId="37174"/>
    <cellStyle name="Percent 4 13 3 2 3 3" xfId="37175"/>
    <cellStyle name="Percent 4 13 3 2 3_Deal Price Analysis" xfId="37176"/>
    <cellStyle name="Percent 4 13 3 2 4" xfId="37177"/>
    <cellStyle name="Percent 4 13 3 2 4 2" xfId="37178"/>
    <cellStyle name="Percent 4 13 3 2 5" xfId="37179"/>
    <cellStyle name="Percent 4 13 3 2_Deal Price Analysis" xfId="37180"/>
    <cellStyle name="Percent 4 13 3 3" xfId="37181"/>
    <cellStyle name="Percent 4 13 3 3 2" xfId="37182"/>
    <cellStyle name="Percent 4 13 3 3 2 2" xfId="37183"/>
    <cellStyle name="Percent 4 13 3 3 3" xfId="37184"/>
    <cellStyle name="Percent 4 13 3 3_Deal Price Analysis" xfId="37185"/>
    <cellStyle name="Percent 4 13 3 4" xfId="37186"/>
    <cellStyle name="Percent 4 13 3 4 2" xfId="37187"/>
    <cellStyle name="Percent 4 13 3 4 2 2" xfId="37188"/>
    <cellStyle name="Percent 4 13 3 4 3" xfId="37189"/>
    <cellStyle name="Percent 4 13 3 4_Deal Price Analysis" xfId="37190"/>
    <cellStyle name="Percent 4 13 3 5" xfId="37191"/>
    <cellStyle name="Percent 4 13 3 5 2" xfId="37192"/>
    <cellStyle name="Percent 4 13 3 6" xfId="37193"/>
    <cellStyle name="Percent 4 13 3_Deal Price Analysis" xfId="37194"/>
    <cellStyle name="Percent 4 13 4" xfId="37195"/>
    <cellStyle name="Percent 4 13 4 2" xfId="37196"/>
    <cellStyle name="Percent 4 13 4 2 2" xfId="37197"/>
    <cellStyle name="Percent 4 13 4 2 2 2" xfId="37198"/>
    <cellStyle name="Percent 4 13 4 2 3" xfId="37199"/>
    <cellStyle name="Percent 4 13 4 2_Deal Price Analysis" xfId="37200"/>
    <cellStyle name="Percent 4 13 4 3" xfId="37201"/>
    <cellStyle name="Percent 4 13 4 3 2" xfId="37202"/>
    <cellStyle name="Percent 4 13 4 3 2 2" xfId="37203"/>
    <cellStyle name="Percent 4 13 4 3 3" xfId="37204"/>
    <cellStyle name="Percent 4 13 4 3_Deal Price Analysis" xfId="37205"/>
    <cellStyle name="Percent 4 13 4 4" xfId="37206"/>
    <cellStyle name="Percent 4 13 4 4 2" xfId="37207"/>
    <cellStyle name="Percent 4 13 4 5" xfId="37208"/>
    <cellStyle name="Percent 4 13 4_Deal Price Analysis" xfId="37209"/>
    <cellStyle name="Percent 4 13 5" xfId="37210"/>
    <cellStyle name="Percent 4 13 5 2" xfId="37211"/>
    <cellStyle name="Percent 4 13 5 2 2" xfId="37212"/>
    <cellStyle name="Percent 4 13 5 3" xfId="37213"/>
    <cellStyle name="Percent 4 13 5_Deal Price Analysis" xfId="37214"/>
    <cellStyle name="Percent 4 13 6" xfId="37215"/>
    <cellStyle name="Percent 4 13 6 2" xfId="37216"/>
    <cellStyle name="Percent 4 13 6 2 2" xfId="37217"/>
    <cellStyle name="Percent 4 13 6 3" xfId="37218"/>
    <cellStyle name="Percent 4 13 6_Deal Price Analysis" xfId="37219"/>
    <cellStyle name="Percent 4 13 7" xfId="37220"/>
    <cellStyle name="Percent 4 13 7 2" xfId="37221"/>
    <cellStyle name="Percent 4 13 8" xfId="37222"/>
    <cellStyle name="Percent 4 13_Deal Price Analysis" xfId="37223"/>
    <cellStyle name="Percent 4 14" xfId="37224"/>
    <cellStyle name="Percent 4 14 2" xfId="37225"/>
    <cellStyle name="Percent 4 14 2 2" xfId="37226"/>
    <cellStyle name="Percent 4 14 2 2 2" xfId="37227"/>
    <cellStyle name="Percent 4 14 2 2 2 2" xfId="37228"/>
    <cellStyle name="Percent 4 14 2 2 3" xfId="37229"/>
    <cellStyle name="Percent 4 14 2 2_Deal Price Analysis" xfId="37230"/>
    <cellStyle name="Percent 4 14 2 3" xfId="37231"/>
    <cellStyle name="Percent 4 14 2 3 2" xfId="37232"/>
    <cellStyle name="Percent 4 14 2 3 2 2" xfId="37233"/>
    <cellStyle name="Percent 4 14 2 3 3" xfId="37234"/>
    <cellStyle name="Percent 4 14 2 3_Deal Price Analysis" xfId="37235"/>
    <cellStyle name="Percent 4 14 2 4" xfId="37236"/>
    <cellStyle name="Percent 4 14 2 4 2" xfId="37237"/>
    <cellStyle name="Percent 4 14 2 5" xfId="37238"/>
    <cellStyle name="Percent 4 14 2_Deal Price Analysis" xfId="37239"/>
    <cellStyle name="Percent 4 14 3" xfId="37240"/>
    <cellStyle name="Percent 4 14 3 2" xfId="37241"/>
    <cellStyle name="Percent 4 14 3 2 2" xfId="37242"/>
    <cellStyle name="Percent 4 14 3 3" xfId="37243"/>
    <cellStyle name="Percent 4 14 3_Deal Price Analysis" xfId="37244"/>
    <cellStyle name="Percent 4 14 4" xfId="37245"/>
    <cellStyle name="Percent 4 14 4 2" xfId="37246"/>
    <cellStyle name="Percent 4 14 4 2 2" xfId="37247"/>
    <cellStyle name="Percent 4 14 4 3" xfId="37248"/>
    <cellStyle name="Percent 4 14 4_Deal Price Analysis" xfId="37249"/>
    <cellStyle name="Percent 4 14 5" xfId="37250"/>
    <cellStyle name="Percent 4 14 5 2" xfId="37251"/>
    <cellStyle name="Percent 4 14 6" xfId="37252"/>
    <cellStyle name="Percent 4 14_Deal Price Analysis" xfId="37253"/>
    <cellStyle name="Percent 4 15" xfId="37254"/>
    <cellStyle name="Percent 4 15 2" xfId="37255"/>
    <cellStyle name="Percent 4 15 2 2" xfId="37256"/>
    <cellStyle name="Percent 4 15 2 2 2" xfId="37257"/>
    <cellStyle name="Percent 4 15 2 2 2 2" xfId="37258"/>
    <cellStyle name="Percent 4 15 2 2 3" xfId="37259"/>
    <cellStyle name="Percent 4 15 2 2_Deal Price Analysis" xfId="37260"/>
    <cellStyle name="Percent 4 15 2 3" xfId="37261"/>
    <cellStyle name="Percent 4 15 2 3 2" xfId="37262"/>
    <cellStyle name="Percent 4 15 2 3 2 2" xfId="37263"/>
    <cellStyle name="Percent 4 15 2 3 3" xfId="37264"/>
    <cellStyle name="Percent 4 15 2 3_Deal Price Analysis" xfId="37265"/>
    <cellStyle name="Percent 4 15 2 4" xfId="37266"/>
    <cellStyle name="Percent 4 15 2 4 2" xfId="37267"/>
    <cellStyle name="Percent 4 15 2 5" xfId="37268"/>
    <cellStyle name="Percent 4 15 2_Deal Price Analysis" xfId="37269"/>
    <cellStyle name="Percent 4 15 3" xfId="37270"/>
    <cellStyle name="Percent 4 15 3 2" xfId="37271"/>
    <cellStyle name="Percent 4 15 3 2 2" xfId="37272"/>
    <cellStyle name="Percent 4 15 3 3" xfId="37273"/>
    <cellStyle name="Percent 4 15 3_Deal Price Analysis" xfId="37274"/>
    <cellStyle name="Percent 4 15 4" xfId="37275"/>
    <cellStyle name="Percent 4 15 4 2" xfId="37276"/>
    <cellStyle name="Percent 4 15 4 2 2" xfId="37277"/>
    <cellStyle name="Percent 4 15 4 3" xfId="37278"/>
    <cellStyle name="Percent 4 15 4_Deal Price Analysis" xfId="37279"/>
    <cellStyle name="Percent 4 15 5" xfId="37280"/>
    <cellStyle name="Percent 4 15 5 2" xfId="37281"/>
    <cellStyle name="Percent 4 15 6" xfId="37282"/>
    <cellStyle name="Percent 4 15_Deal Price Analysis" xfId="37283"/>
    <cellStyle name="Percent 4 16" xfId="37284"/>
    <cellStyle name="Percent 4 16 2" xfId="37285"/>
    <cellStyle name="Percent 4 16 2 2" xfId="37286"/>
    <cellStyle name="Percent 4 16 2 2 2" xfId="37287"/>
    <cellStyle name="Percent 4 16 2 3" xfId="37288"/>
    <cellStyle name="Percent 4 16 2_Deal Price Analysis" xfId="37289"/>
    <cellStyle name="Percent 4 16 3" xfId="37290"/>
    <cellStyle name="Percent 4 16 3 2" xfId="37291"/>
    <cellStyle name="Percent 4 16 3 2 2" xfId="37292"/>
    <cellStyle name="Percent 4 16 3 3" xfId="37293"/>
    <cellStyle name="Percent 4 16 3_Deal Price Analysis" xfId="37294"/>
    <cellStyle name="Percent 4 16 4" xfId="37295"/>
    <cellStyle name="Percent 4 16 4 2" xfId="37296"/>
    <cellStyle name="Percent 4 16 5" xfId="37297"/>
    <cellStyle name="Percent 4 16_Deal Price Analysis" xfId="37298"/>
    <cellStyle name="Percent 4 17" xfId="37299"/>
    <cellStyle name="Percent 4 17 2" xfId="37300"/>
    <cellStyle name="Percent 4 17 2 2" xfId="37301"/>
    <cellStyle name="Percent 4 17 3" xfId="37302"/>
    <cellStyle name="Percent 4 17_Deal Price Analysis" xfId="37303"/>
    <cellStyle name="Percent 4 18" xfId="37304"/>
    <cellStyle name="Percent 4 18 2" xfId="37305"/>
    <cellStyle name="Percent 4 18 2 2" xfId="37306"/>
    <cellStyle name="Percent 4 18 3" xfId="37307"/>
    <cellStyle name="Percent 4 18_Deal Price Analysis" xfId="37308"/>
    <cellStyle name="Percent 4 19" xfId="37309"/>
    <cellStyle name="Percent 4 19 2" xfId="37310"/>
    <cellStyle name="Percent 4 2" xfId="37311"/>
    <cellStyle name="Percent 4 2 10" xfId="37312"/>
    <cellStyle name="Percent 4 2 10 2" xfId="37313"/>
    <cellStyle name="Percent 4 2 10 2 2" xfId="37314"/>
    <cellStyle name="Percent 4 2 10 2 2 2" xfId="37315"/>
    <cellStyle name="Percent 4 2 10 2 3" xfId="37316"/>
    <cellStyle name="Percent 4 2 10 2_Deal Price Analysis" xfId="37317"/>
    <cellStyle name="Percent 4 2 10 3" xfId="37318"/>
    <cellStyle name="Percent 4 2 10 3 2" xfId="37319"/>
    <cellStyle name="Percent 4 2 10 3 2 2" xfId="37320"/>
    <cellStyle name="Percent 4 2 10 3 3" xfId="37321"/>
    <cellStyle name="Percent 4 2 10 3_Deal Price Analysis" xfId="37322"/>
    <cellStyle name="Percent 4 2 10 4" xfId="37323"/>
    <cellStyle name="Percent 4 2 10 4 2" xfId="37324"/>
    <cellStyle name="Percent 4 2 10 5" xfId="37325"/>
    <cellStyle name="Percent 4 2 10_Deal Price Analysis" xfId="37326"/>
    <cellStyle name="Percent 4 2 11" xfId="37327"/>
    <cellStyle name="Percent 4 2 11 2" xfId="37328"/>
    <cellStyle name="Percent 4 2 11 2 2" xfId="37329"/>
    <cellStyle name="Percent 4 2 11 3" xfId="37330"/>
    <cellStyle name="Percent 4 2 11_Deal Price Analysis" xfId="37331"/>
    <cellStyle name="Percent 4 2 12" xfId="37332"/>
    <cellStyle name="Percent 4 2 12 2" xfId="37333"/>
    <cellStyle name="Percent 4 2 12 2 2" xfId="37334"/>
    <cellStyle name="Percent 4 2 12 3" xfId="37335"/>
    <cellStyle name="Percent 4 2 12_Deal Price Analysis" xfId="37336"/>
    <cellStyle name="Percent 4 2 13" xfId="37337"/>
    <cellStyle name="Percent 4 2 13 2" xfId="37338"/>
    <cellStyle name="Percent 4 2 14" xfId="37339"/>
    <cellStyle name="Percent 4 2 15" xfId="37340"/>
    <cellStyle name="Percent 4 2 16" xfId="37341"/>
    <cellStyle name="Percent 4 2 17" xfId="37342"/>
    <cellStyle name="Percent 4 2 2" xfId="37343"/>
    <cellStyle name="Percent 4 2 2 2" xfId="37344"/>
    <cellStyle name="Percent 4 2 2 2 2" xfId="37345"/>
    <cellStyle name="Percent 4 2 2 2 2 2" xfId="37346"/>
    <cellStyle name="Percent 4 2 2 2 2 2 2" xfId="37347"/>
    <cellStyle name="Percent 4 2 2 2 2 2 2 2" xfId="37348"/>
    <cellStyle name="Percent 4 2 2 2 2 2 2 2 2" xfId="37349"/>
    <cellStyle name="Percent 4 2 2 2 2 2 2 3" xfId="37350"/>
    <cellStyle name="Percent 4 2 2 2 2 2 2_Deal Price Analysis" xfId="37351"/>
    <cellStyle name="Percent 4 2 2 2 2 2 3" xfId="37352"/>
    <cellStyle name="Percent 4 2 2 2 2 2 3 2" xfId="37353"/>
    <cellStyle name="Percent 4 2 2 2 2 2 3 2 2" xfId="37354"/>
    <cellStyle name="Percent 4 2 2 2 2 2 3 3" xfId="37355"/>
    <cellStyle name="Percent 4 2 2 2 2 2 3_Deal Price Analysis" xfId="37356"/>
    <cellStyle name="Percent 4 2 2 2 2 2 4" xfId="37357"/>
    <cellStyle name="Percent 4 2 2 2 2 2 4 2" xfId="37358"/>
    <cellStyle name="Percent 4 2 2 2 2 2 5" xfId="37359"/>
    <cellStyle name="Percent 4 2 2 2 2 2_Deal Price Analysis" xfId="37360"/>
    <cellStyle name="Percent 4 2 2 2 2 3" xfId="37361"/>
    <cellStyle name="Percent 4 2 2 2 2 3 2" xfId="37362"/>
    <cellStyle name="Percent 4 2 2 2 2 3 2 2" xfId="37363"/>
    <cellStyle name="Percent 4 2 2 2 2 3 3" xfId="37364"/>
    <cellStyle name="Percent 4 2 2 2 2 3_Deal Price Analysis" xfId="37365"/>
    <cellStyle name="Percent 4 2 2 2 2 4" xfId="37366"/>
    <cellStyle name="Percent 4 2 2 2 2 4 2" xfId="37367"/>
    <cellStyle name="Percent 4 2 2 2 2 4 2 2" xfId="37368"/>
    <cellStyle name="Percent 4 2 2 2 2 4 3" xfId="37369"/>
    <cellStyle name="Percent 4 2 2 2 2 4_Deal Price Analysis" xfId="37370"/>
    <cellStyle name="Percent 4 2 2 2 2 5" xfId="37371"/>
    <cellStyle name="Percent 4 2 2 2 2 5 2" xfId="37372"/>
    <cellStyle name="Percent 4 2 2 2 2 6" xfId="37373"/>
    <cellStyle name="Percent 4 2 2 2 2_Deal Price Analysis" xfId="37374"/>
    <cellStyle name="Percent 4 2 2 2 3" xfId="37375"/>
    <cellStyle name="Percent 4 2 2 2 3 2" xfId="37376"/>
    <cellStyle name="Percent 4 2 2 2 3 2 2" xfId="37377"/>
    <cellStyle name="Percent 4 2 2 2 3 2 2 2" xfId="37378"/>
    <cellStyle name="Percent 4 2 2 2 3 2 2 2 2" xfId="37379"/>
    <cellStyle name="Percent 4 2 2 2 3 2 2 3" xfId="37380"/>
    <cellStyle name="Percent 4 2 2 2 3 2 2_Deal Price Analysis" xfId="37381"/>
    <cellStyle name="Percent 4 2 2 2 3 2 3" xfId="37382"/>
    <cellStyle name="Percent 4 2 2 2 3 2 3 2" xfId="37383"/>
    <cellStyle name="Percent 4 2 2 2 3 2 3 2 2" xfId="37384"/>
    <cellStyle name="Percent 4 2 2 2 3 2 3 3" xfId="37385"/>
    <cellStyle name="Percent 4 2 2 2 3 2 3_Deal Price Analysis" xfId="37386"/>
    <cellStyle name="Percent 4 2 2 2 3 2 4" xfId="37387"/>
    <cellStyle name="Percent 4 2 2 2 3 2 4 2" xfId="37388"/>
    <cellStyle name="Percent 4 2 2 2 3 2 5" xfId="37389"/>
    <cellStyle name="Percent 4 2 2 2 3 2_Deal Price Analysis" xfId="37390"/>
    <cellStyle name="Percent 4 2 2 2 3 3" xfId="37391"/>
    <cellStyle name="Percent 4 2 2 2 3 3 2" xfId="37392"/>
    <cellStyle name="Percent 4 2 2 2 3 3 2 2" xfId="37393"/>
    <cellStyle name="Percent 4 2 2 2 3 3 3" xfId="37394"/>
    <cellStyle name="Percent 4 2 2 2 3 3_Deal Price Analysis" xfId="37395"/>
    <cellStyle name="Percent 4 2 2 2 3 4" xfId="37396"/>
    <cellStyle name="Percent 4 2 2 2 3 4 2" xfId="37397"/>
    <cellStyle name="Percent 4 2 2 2 3 4 2 2" xfId="37398"/>
    <cellStyle name="Percent 4 2 2 2 3 4 3" xfId="37399"/>
    <cellStyle name="Percent 4 2 2 2 3 4_Deal Price Analysis" xfId="37400"/>
    <cellStyle name="Percent 4 2 2 2 3 5" xfId="37401"/>
    <cellStyle name="Percent 4 2 2 2 3 5 2" xfId="37402"/>
    <cellStyle name="Percent 4 2 2 2 3 6" xfId="37403"/>
    <cellStyle name="Percent 4 2 2 2 3_Deal Price Analysis" xfId="37404"/>
    <cellStyle name="Percent 4 2 2 2 4" xfId="37405"/>
    <cellStyle name="Percent 4 2 2 2 4 2" xfId="37406"/>
    <cellStyle name="Percent 4 2 2 2 4 2 2" xfId="37407"/>
    <cellStyle name="Percent 4 2 2 2 4 2 2 2" xfId="37408"/>
    <cellStyle name="Percent 4 2 2 2 4 2 3" xfId="37409"/>
    <cellStyle name="Percent 4 2 2 2 4 2_Deal Price Analysis" xfId="37410"/>
    <cellStyle name="Percent 4 2 2 2 4 3" xfId="37411"/>
    <cellStyle name="Percent 4 2 2 2 4 3 2" xfId="37412"/>
    <cellStyle name="Percent 4 2 2 2 4 3 2 2" xfId="37413"/>
    <cellStyle name="Percent 4 2 2 2 4 3 3" xfId="37414"/>
    <cellStyle name="Percent 4 2 2 2 4 3_Deal Price Analysis" xfId="37415"/>
    <cellStyle name="Percent 4 2 2 2 4 4" xfId="37416"/>
    <cellStyle name="Percent 4 2 2 2 4 4 2" xfId="37417"/>
    <cellStyle name="Percent 4 2 2 2 4 5" xfId="37418"/>
    <cellStyle name="Percent 4 2 2 2 4_Deal Price Analysis" xfId="37419"/>
    <cellStyle name="Percent 4 2 2 2 5" xfId="37420"/>
    <cellStyle name="Percent 4 2 2 2 5 2" xfId="37421"/>
    <cellStyle name="Percent 4 2 2 2 5 2 2" xfId="37422"/>
    <cellStyle name="Percent 4 2 2 2 5 3" xfId="37423"/>
    <cellStyle name="Percent 4 2 2 2 5_Deal Price Analysis" xfId="37424"/>
    <cellStyle name="Percent 4 2 2 2 6" xfId="37425"/>
    <cellStyle name="Percent 4 2 2 2 6 2" xfId="37426"/>
    <cellStyle name="Percent 4 2 2 2 6 2 2" xfId="37427"/>
    <cellStyle name="Percent 4 2 2 2 6 3" xfId="37428"/>
    <cellStyle name="Percent 4 2 2 2 6_Deal Price Analysis" xfId="37429"/>
    <cellStyle name="Percent 4 2 2 2 7" xfId="37430"/>
    <cellStyle name="Percent 4 2 2 2 7 2" xfId="37431"/>
    <cellStyle name="Percent 4 2 2 2 8" xfId="37432"/>
    <cellStyle name="Percent 4 2 2 2_Deal Price Analysis" xfId="37433"/>
    <cellStyle name="Percent 4 2 2 3" xfId="37434"/>
    <cellStyle name="Percent 4 2 2 3 2" xfId="37435"/>
    <cellStyle name="Percent 4 2 2 3 2 2" xfId="37436"/>
    <cellStyle name="Percent 4 2 2 3 2 2 2" xfId="37437"/>
    <cellStyle name="Percent 4 2 2 3 2 2 2 2" xfId="37438"/>
    <cellStyle name="Percent 4 2 2 3 2 2 3" xfId="37439"/>
    <cellStyle name="Percent 4 2 2 3 2 2_Deal Price Analysis" xfId="37440"/>
    <cellStyle name="Percent 4 2 2 3 2 3" xfId="37441"/>
    <cellStyle name="Percent 4 2 2 3 2 3 2" xfId="37442"/>
    <cellStyle name="Percent 4 2 2 3 2 3 2 2" xfId="37443"/>
    <cellStyle name="Percent 4 2 2 3 2 3 3" xfId="37444"/>
    <cellStyle name="Percent 4 2 2 3 2 3_Deal Price Analysis" xfId="37445"/>
    <cellStyle name="Percent 4 2 2 3 2 4" xfId="37446"/>
    <cellStyle name="Percent 4 2 2 3 2 4 2" xfId="37447"/>
    <cellStyle name="Percent 4 2 2 3 2 5" xfId="37448"/>
    <cellStyle name="Percent 4 2 2 3 2_Deal Price Analysis" xfId="37449"/>
    <cellStyle name="Percent 4 2 2 3 3" xfId="37450"/>
    <cellStyle name="Percent 4 2 2 3 3 2" xfId="37451"/>
    <cellStyle name="Percent 4 2 2 3 3 2 2" xfId="37452"/>
    <cellStyle name="Percent 4 2 2 3 3 3" xfId="37453"/>
    <cellStyle name="Percent 4 2 2 3 3_Deal Price Analysis" xfId="37454"/>
    <cellStyle name="Percent 4 2 2 3 4" xfId="37455"/>
    <cellStyle name="Percent 4 2 2 3 4 2" xfId="37456"/>
    <cellStyle name="Percent 4 2 2 3 4 2 2" xfId="37457"/>
    <cellStyle name="Percent 4 2 2 3 4 3" xfId="37458"/>
    <cellStyle name="Percent 4 2 2 3 4_Deal Price Analysis" xfId="37459"/>
    <cellStyle name="Percent 4 2 2 3 5" xfId="37460"/>
    <cellStyle name="Percent 4 2 2 3 5 2" xfId="37461"/>
    <cellStyle name="Percent 4 2 2 3 6" xfId="37462"/>
    <cellStyle name="Percent 4 2 2 3_Deal Price Analysis" xfId="37463"/>
    <cellStyle name="Percent 4 2 2 4" xfId="37464"/>
    <cellStyle name="Percent 4 2 2 4 2" xfId="37465"/>
    <cellStyle name="Percent 4 2 2 4 2 2" xfId="37466"/>
    <cellStyle name="Percent 4 2 2 4 2 2 2" xfId="37467"/>
    <cellStyle name="Percent 4 2 2 4 2 2 2 2" xfId="37468"/>
    <cellStyle name="Percent 4 2 2 4 2 2 3" xfId="37469"/>
    <cellStyle name="Percent 4 2 2 4 2 2_Deal Price Analysis" xfId="37470"/>
    <cellStyle name="Percent 4 2 2 4 2 3" xfId="37471"/>
    <cellStyle name="Percent 4 2 2 4 2 3 2" xfId="37472"/>
    <cellStyle name="Percent 4 2 2 4 2 3 2 2" xfId="37473"/>
    <cellStyle name="Percent 4 2 2 4 2 3 3" xfId="37474"/>
    <cellStyle name="Percent 4 2 2 4 2 3_Deal Price Analysis" xfId="37475"/>
    <cellStyle name="Percent 4 2 2 4 2 4" xfId="37476"/>
    <cellStyle name="Percent 4 2 2 4 2 4 2" xfId="37477"/>
    <cellStyle name="Percent 4 2 2 4 2 5" xfId="37478"/>
    <cellStyle name="Percent 4 2 2 4 2_Deal Price Analysis" xfId="37479"/>
    <cellStyle name="Percent 4 2 2 4 3" xfId="37480"/>
    <cellStyle name="Percent 4 2 2 4 3 2" xfId="37481"/>
    <cellStyle name="Percent 4 2 2 4 3 2 2" xfId="37482"/>
    <cellStyle name="Percent 4 2 2 4 3 3" xfId="37483"/>
    <cellStyle name="Percent 4 2 2 4 3_Deal Price Analysis" xfId="37484"/>
    <cellStyle name="Percent 4 2 2 4 4" xfId="37485"/>
    <cellStyle name="Percent 4 2 2 4 4 2" xfId="37486"/>
    <cellStyle name="Percent 4 2 2 4 4 2 2" xfId="37487"/>
    <cellStyle name="Percent 4 2 2 4 4 3" xfId="37488"/>
    <cellStyle name="Percent 4 2 2 4 4_Deal Price Analysis" xfId="37489"/>
    <cellStyle name="Percent 4 2 2 4 5" xfId="37490"/>
    <cellStyle name="Percent 4 2 2 4 5 2" xfId="37491"/>
    <cellStyle name="Percent 4 2 2 4 6" xfId="37492"/>
    <cellStyle name="Percent 4 2 2 4_Deal Price Analysis" xfId="37493"/>
    <cellStyle name="Percent 4 2 2 5" xfId="37494"/>
    <cellStyle name="Percent 4 2 2 5 2" xfId="37495"/>
    <cellStyle name="Percent 4 2 2 5 2 2" xfId="37496"/>
    <cellStyle name="Percent 4 2 2 5 2 2 2" xfId="37497"/>
    <cellStyle name="Percent 4 2 2 5 2 3" xfId="37498"/>
    <cellStyle name="Percent 4 2 2 5 2_Deal Price Analysis" xfId="37499"/>
    <cellStyle name="Percent 4 2 2 5 3" xfId="37500"/>
    <cellStyle name="Percent 4 2 2 5 3 2" xfId="37501"/>
    <cellStyle name="Percent 4 2 2 5 3 2 2" xfId="37502"/>
    <cellStyle name="Percent 4 2 2 5 3 3" xfId="37503"/>
    <cellStyle name="Percent 4 2 2 5 3_Deal Price Analysis" xfId="37504"/>
    <cellStyle name="Percent 4 2 2 5 4" xfId="37505"/>
    <cellStyle name="Percent 4 2 2 5 4 2" xfId="37506"/>
    <cellStyle name="Percent 4 2 2 5 5" xfId="37507"/>
    <cellStyle name="Percent 4 2 2 5_Deal Price Analysis" xfId="37508"/>
    <cellStyle name="Percent 4 2 2 6" xfId="37509"/>
    <cellStyle name="Percent 4 2 2 6 2" xfId="37510"/>
    <cellStyle name="Percent 4 2 2 6 2 2" xfId="37511"/>
    <cellStyle name="Percent 4 2 2 6 3" xfId="37512"/>
    <cellStyle name="Percent 4 2 2 6_Deal Price Analysis" xfId="37513"/>
    <cellStyle name="Percent 4 2 2 7" xfId="37514"/>
    <cellStyle name="Percent 4 2 2 7 2" xfId="37515"/>
    <cellStyle name="Percent 4 2 2 7 2 2" xfId="37516"/>
    <cellStyle name="Percent 4 2 2 7 3" xfId="37517"/>
    <cellStyle name="Percent 4 2 2 7_Deal Price Analysis" xfId="37518"/>
    <cellStyle name="Percent 4 2 2 8" xfId="37519"/>
    <cellStyle name="Percent 4 2 2 8 2" xfId="37520"/>
    <cellStyle name="Percent 4 2 2 9" xfId="37521"/>
    <cellStyle name="Percent 4 2 2_Deal Price Analysis" xfId="37522"/>
    <cellStyle name="Percent 4 2 3" xfId="37523"/>
    <cellStyle name="Percent 4 2 3 2" xfId="37524"/>
    <cellStyle name="Percent 4 2 3 2 2" xfId="37525"/>
    <cellStyle name="Percent 4 2 3 2 2 2" xfId="37526"/>
    <cellStyle name="Percent 4 2 3 2 2 2 2" xfId="37527"/>
    <cellStyle name="Percent 4 2 3 2 2 2 2 2" xfId="37528"/>
    <cellStyle name="Percent 4 2 3 2 2 2 2 2 2" xfId="37529"/>
    <cellStyle name="Percent 4 2 3 2 2 2 2 3" xfId="37530"/>
    <cellStyle name="Percent 4 2 3 2 2 2 2_Deal Price Analysis" xfId="37531"/>
    <cellStyle name="Percent 4 2 3 2 2 2 3" xfId="37532"/>
    <cellStyle name="Percent 4 2 3 2 2 2 3 2" xfId="37533"/>
    <cellStyle name="Percent 4 2 3 2 2 2 3 2 2" xfId="37534"/>
    <cellStyle name="Percent 4 2 3 2 2 2 3 3" xfId="37535"/>
    <cellStyle name="Percent 4 2 3 2 2 2 3_Deal Price Analysis" xfId="37536"/>
    <cellStyle name="Percent 4 2 3 2 2 2 4" xfId="37537"/>
    <cellStyle name="Percent 4 2 3 2 2 2 4 2" xfId="37538"/>
    <cellStyle name="Percent 4 2 3 2 2 2 5" xfId="37539"/>
    <cellStyle name="Percent 4 2 3 2 2 2_Deal Price Analysis" xfId="37540"/>
    <cellStyle name="Percent 4 2 3 2 2 3" xfId="37541"/>
    <cellStyle name="Percent 4 2 3 2 2 3 2" xfId="37542"/>
    <cellStyle name="Percent 4 2 3 2 2 3 2 2" xfId="37543"/>
    <cellStyle name="Percent 4 2 3 2 2 3 3" xfId="37544"/>
    <cellStyle name="Percent 4 2 3 2 2 3_Deal Price Analysis" xfId="37545"/>
    <cellStyle name="Percent 4 2 3 2 2 4" xfId="37546"/>
    <cellStyle name="Percent 4 2 3 2 2 4 2" xfId="37547"/>
    <cellStyle name="Percent 4 2 3 2 2 4 2 2" xfId="37548"/>
    <cellStyle name="Percent 4 2 3 2 2 4 3" xfId="37549"/>
    <cellStyle name="Percent 4 2 3 2 2 4_Deal Price Analysis" xfId="37550"/>
    <cellStyle name="Percent 4 2 3 2 2 5" xfId="37551"/>
    <cellStyle name="Percent 4 2 3 2 2 5 2" xfId="37552"/>
    <cellStyle name="Percent 4 2 3 2 2 6" xfId="37553"/>
    <cellStyle name="Percent 4 2 3 2 2_Deal Price Analysis" xfId="37554"/>
    <cellStyle name="Percent 4 2 3 2 3" xfId="37555"/>
    <cellStyle name="Percent 4 2 3 2 3 2" xfId="37556"/>
    <cellStyle name="Percent 4 2 3 2 3 2 2" xfId="37557"/>
    <cellStyle name="Percent 4 2 3 2 3 2 2 2" xfId="37558"/>
    <cellStyle name="Percent 4 2 3 2 3 2 2 2 2" xfId="37559"/>
    <cellStyle name="Percent 4 2 3 2 3 2 2 3" xfId="37560"/>
    <cellStyle name="Percent 4 2 3 2 3 2 2_Deal Price Analysis" xfId="37561"/>
    <cellStyle name="Percent 4 2 3 2 3 2 3" xfId="37562"/>
    <cellStyle name="Percent 4 2 3 2 3 2 3 2" xfId="37563"/>
    <cellStyle name="Percent 4 2 3 2 3 2 3 2 2" xfId="37564"/>
    <cellStyle name="Percent 4 2 3 2 3 2 3 3" xfId="37565"/>
    <cellStyle name="Percent 4 2 3 2 3 2 3_Deal Price Analysis" xfId="37566"/>
    <cellStyle name="Percent 4 2 3 2 3 2 4" xfId="37567"/>
    <cellStyle name="Percent 4 2 3 2 3 2 4 2" xfId="37568"/>
    <cellStyle name="Percent 4 2 3 2 3 2 5" xfId="37569"/>
    <cellStyle name="Percent 4 2 3 2 3 2_Deal Price Analysis" xfId="37570"/>
    <cellStyle name="Percent 4 2 3 2 3 3" xfId="37571"/>
    <cellStyle name="Percent 4 2 3 2 3 3 2" xfId="37572"/>
    <cellStyle name="Percent 4 2 3 2 3 3 2 2" xfId="37573"/>
    <cellStyle name="Percent 4 2 3 2 3 3 3" xfId="37574"/>
    <cellStyle name="Percent 4 2 3 2 3 3_Deal Price Analysis" xfId="37575"/>
    <cellStyle name="Percent 4 2 3 2 3 4" xfId="37576"/>
    <cellStyle name="Percent 4 2 3 2 3 4 2" xfId="37577"/>
    <cellStyle name="Percent 4 2 3 2 3 4 2 2" xfId="37578"/>
    <cellStyle name="Percent 4 2 3 2 3 4 3" xfId="37579"/>
    <cellStyle name="Percent 4 2 3 2 3 4_Deal Price Analysis" xfId="37580"/>
    <cellStyle name="Percent 4 2 3 2 3 5" xfId="37581"/>
    <cellStyle name="Percent 4 2 3 2 3 5 2" xfId="37582"/>
    <cellStyle name="Percent 4 2 3 2 3 6" xfId="37583"/>
    <cellStyle name="Percent 4 2 3 2 3_Deal Price Analysis" xfId="37584"/>
    <cellStyle name="Percent 4 2 3 2 4" xfId="37585"/>
    <cellStyle name="Percent 4 2 3 2 4 2" xfId="37586"/>
    <cellStyle name="Percent 4 2 3 2 4 2 2" xfId="37587"/>
    <cellStyle name="Percent 4 2 3 2 4 2 2 2" xfId="37588"/>
    <cellStyle name="Percent 4 2 3 2 4 2 3" xfId="37589"/>
    <cellStyle name="Percent 4 2 3 2 4 2_Deal Price Analysis" xfId="37590"/>
    <cellStyle name="Percent 4 2 3 2 4 3" xfId="37591"/>
    <cellStyle name="Percent 4 2 3 2 4 3 2" xfId="37592"/>
    <cellStyle name="Percent 4 2 3 2 4 3 2 2" xfId="37593"/>
    <cellStyle name="Percent 4 2 3 2 4 3 3" xfId="37594"/>
    <cellStyle name="Percent 4 2 3 2 4 3_Deal Price Analysis" xfId="37595"/>
    <cellStyle name="Percent 4 2 3 2 4 4" xfId="37596"/>
    <cellStyle name="Percent 4 2 3 2 4 4 2" xfId="37597"/>
    <cellStyle name="Percent 4 2 3 2 4 5" xfId="37598"/>
    <cellStyle name="Percent 4 2 3 2 4_Deal Price Analysis" xfId="37599"/>
    <cellStyle name="Percent 4 2 3 2 5" xfId="37600"/>
    <cellStyle name="Percent 4 2 3 2 5 2" xfId="37601"/>
    <cellStyle name="Percent 4 2 3 2 5 2 2" xfId="37602"/>
    <cellStyle name="Percent 4 2 3 2 5 3" xfId="37603"/>
    <cellStyle name="Percent 4 2 3 2 5_Deal Price Analysis" xfId="37604"/>
    <cellStyle name="Percent 4 2 3 2 6" xfId="37605"/>
    <cellStyle name="Percent 4 2 3 2 6 2" xfId="37606"/>
    <cellStyle name="Percent 4 2 3 2 6 2 2" xfId="37607"/>
    <cellStyle name="Percent 4 2 3 2 6 3" xfId="37608"/>
    <cellStyle name="Percent 4 2 3 2 6_Deal Price Analysis" xfId="37609"/>
    <cellStyle name="Percent 4 2 3 2 7" xfId="37610"/>
    <cellStyle name="Percent 4 2 3 2 7 2" xfId="37611"/>
    <cellStyle name="Percent 4 2 3 2 8" xfId="37612"/>
    <cellStyle name="Percent 4 2 3 2_Deal Price Analysis" xfId="37613"/>
    <cellStyle name="Percent 4 2 3 3" xfId="37614"/>
    <cellStyle name="Percent 4 2 3 3 2" xfId="37615"/>
    <cellStyle name="Percent 4 2 3 3 2 2" xfId="37616"/>
    <cellStyle name="Percent 4 2 3 3 2 2 2" xfId="37617"/>
    <cellStyle name="Percent 4 2 3 3 2 2 2 2" xfId="37618"/>
    <cellStyle name="Percent 4 2 3 3 2 2 3" xfId="37619"/>
    <cellStyle name="Percent 4 2 3 3 2 2_Deal Price Analysis" xfId="37620"/>
    <cellStyle name="Percent 4 2 3 3 2 3" xfId="37621"/>
    <cellStyle name="Percent 4 2 3 3 2 3 2" xfId="37622"/>
    <cellStyle name="Percent 4 2 3 3 2 3 2 2" xfId="37623"/>
    <cellStyle name="Percent 4 2 3 3 2 3 3" xfId="37624"/>
    <cellStyle name="Percent 4 2 3 3 2 3_Deal Price Analysis" xfId="37625"/>
    <cellStyle name="Percent 4 2 3 3 2 4" xfId="37626"/>
    <cellStyle name="Percent 4 2 3 3 2 4 2" xfId="37627"/>
    <cellStyle name="Percent 4 2 3 3 2 5" xfId="37628"/>
    <cellStyle name="Percent 4 2 3 3 2_Deal Price Analysis" xfId="37629"/>
    <cellStyle name="Percent 4 2 3 3 3" xfId="37630"/>
    <cellStyle name="Percent 4 2 3 3 3 2" xfId="37631"/>
    <cellStyle name="Percent 4 2 3 3 3 2 2" xfId="37632"/>
    <cellStyle name="Percent 4 2 3 3 3 3" xfId="37633"/>
    <cellStyle name="Percent 4 2 3 3 3_Deal Price Analysis" xfId="37634"/>
    <cellStyle name="Percent 4 2 3 3 4" xfId="37635"/>
    <cellStyle name="Percent 4 2 3 3 4 2" xfId="37636"/>
    <cellStyle name="Percent 4 2 3 3 4 2 2" xfId="37637"/>
    <cellStyle name="Percent 4 2 3 3 4 3" xfId="37638"/>
    <cellStyle name="Percent 4 2 3 3 4_Deal Price Analysis" xfId="37639"/>
    <cellStyle name="Percent 4 2 3 3 5" xfId="37640"/>
    <cellStyle name="Percent 4 2 3 3 5 2" xfId="37641"/>
    <cellStyle name="Percent 4 2 3 3 6" xfId="37642"/>
    <cellStyle name="Percent 4 2 3 3_Deal Price Analysis" xfId="37643"/>
    <cellStyle name="Percent 4 2 3 4" xfId="37644"/>
    <cellStyle name="Percent 4 2 3 4 2" xfId="37645"/>
    <cellStyle name="Percent 4 2 3 4 2 2" xfId="37646"/>
    <cellStyle name="Percent 4 2 3 4 2 2 2" xfId="37647"/>
    <cellStyle name="Percent 4 2 3 4 2 2 2 2" xfId="37648"/>
    <cellStyle name="Percent 4 2 3 4 2 2 3" xfId="37649"/>
    <cellStyle name="Percent 4 2 3 4 2 2_Deal Price Analysis" xfId="37650"/>
    <cellStyle name="Percent 4 2 3 4 2 3" xfId="37651"/>
    <cellStyle name="Percent 4 2 3 4 2 3 2" xfId="37652"/>
    <cellStyle name="Percent 4 2 3 4 2 3 2 2" xfId="37653"/>
    <cellStyle name="Percent 4 2 3 4 2 3 3" xfId="37654"/>
    <cellStyle name="Percent 4 2 3 4 2 3_Deal Price Analysis" xfId="37655"/>
    <cellStyle name="Percent 4 2 3 4 2 4" xfId="37656"/>
    <cellStyle name="Percent 4 2 3 4 2 4 2" xfId="37657"/>
    <cellStyle name="Percent 4 2 3 4 2 5" xfId="37658"/>
    <cellStyle name="Percent 4 2 3 4 2_Deal Price Analysis" xfId="37659"/>
    <cellStyle name="Percent 4 2 3 4 3" xfId="37660"/>
    <cellStyle name="Percent 4 2 3 4 3 2" xfId="37661"/>
    <cellStyle name="Percent 4 2 3 4 3 2 2" xfId="37662"/>
    <cellStyle name="Percent 4 2 3 4 3 3" xfId="37663"/>
    <cellStyle name="Percent 4 2 3 4 3_Deal Price Analysis" xfId="37664"/>
    <cellStyle name="Percent 4 2 3 4 4" xfId="37665"/>
    <cellStyle name="Percent 4 2 3 4 4 2" xfId="37666"/>
    <cellStyle name="Percent 4 2 3 4 4 2 2" xfId="37667"/>
    <cellStyle name="Percent 4 2 3 4 4 3" xfId="37668"/>
    <cellStyle name="Percent 4 2 3 4 4_Deal Price Analysis" xfId="37669"/>
    <cellStyle name="Percent 4 2 3 4 5" xfId="37670"/>
    <cellStyle name="Percent 4 2 3 4 5 2" xfId="37671"/>
    <cellStyle name="Percent 4 2 3 4 6" xfId="37672"/>
    <cellStyle name="Percent 4 2 3 4_Deal Price Analysis" xfId="37673"/>
    <cellStyle name="Percent 4 2 3 5" xfId="37674"/>
    <cellStyle name="Percent 4 2 3 5 2" xfId="37675"/>
    <cellStyle name="Percent 4 2 3 5 2 2" xfId="37676"/>
    <cellStyle name="Percent 4 2 3 5 2 2 2" xfId="37677"/>
    <cellStyle name="Percent 4 2 3 5 2 3" xfId="37678"/>
    <cellStyle name="Percent 4 2 3 5 2_Deal Price Analysis" xfId="37679"/>
    <cellStyle name="Percent 4 2 3 5 3" xfId="37680"/>
    <cellStyle name="Percent 4 2 3 5 3 2" xfId="37681"/>
    <cellStyle name="Percent 4 2 3 5 3 2 2" xfId="37682"/>
    <cellStyle name="Percent 4 2 3 5 3 3" xfId="37683"/>
    <cellStyle name="Percent 4 2 3 5 3_Deal Price Analysis" xfId="37684"/>
    <cellStyle name="Percent 4 2 3 5 4" xfId="37685"/>
    <cellStyle name="Percent 4 2 3 5 4 2" xfId="37686"/>
    <cellStyle name="Percent 4 2 3 5 5" xfId="37687"/>
    <cellStyle name="Percent 4 2 3 5_Deal Price Analysis" xfId="37688"/>
    <cellStyle name="Percent 4 2 3 6" xfId="37689"/>
    <cellStyle name="Percent 4 2 3 6 2" xfId="37690"/>
    <cellStyle name="Percent 4 2 3 6 2 2" xfId="37691"/>
    <cellStyle name="Percent 4 2 3 6 3" xfId="37692"/>
    <cellStyle name="Percent 4 2 3 6_Deal Price Analysis" xfId="37693"/>
    <cellStyle name="Percent 4 2 3 7" xfId="37694"/>
    <cellStyle name="Percent 4 2 3 7 2" xfId="37695"/>
    <cellStyle name="Percent 4 2 3 7 2 2" xfId="37696"/>
    <cellStyle name="Percent 4 2 3 7 3" xfId="37697"/>
    <cellStyle name="Percent 4 2 3 7_Deal Price Analysis" xfId="37698"/>
    <cellStyle name="Percent 4 2 3 8" xfId="37699"/>
    <cellStyle name="Percent 4 2 3 8 2" xfId="37700"/>
    <cellStyle name="Percent 4 2 3 9" xfId="37701"/>
    <cellStyle name="Percent 4 2 3_Deal Price Analysis" xfId="37702"/>
    <cellStyle name="Percent 4 2 4" xfId="37703"/>
    <cellStyle name="Percent 4 2 4 2" xfId="37704"/>
    <cellStyle name="Percent 4 2 4 2 2" xfId="37705"/>
    <cellStyle name="Percent 4 2 4 2 2 2" xfId="37706"/>
    <cellStyle name="Percent 4 2 4 2 2 2 2" xfId="37707"/>
    <cellStyle name="Percent 4 2 4 2 2 2 2 2" xfId="37708"/>
    <cellStyle name="Percent 4 2 4 2 2 2 2 2 2" xfId="37709"/>
    <cellStyle name="Percent 4 2 4 2 2 2 2 3" xfId="37710"/>
    <cellStyle name="Percent 4 2 4 2 2 2 2_Deal Price Analysis" xfId="37711"/>
    <cellStyle name="Percent 4 2 4 2 2 2 3" xfId="37712"/>
    <cellStyle name="Percent 4 2 4 2 2 2 3 2" xfId="37713"/>
    <cellStyle name="Percent 4 2 4 2 2 2 3 2 2" xfId="37714"/>
    <cellStyle name="Percent 4 2 4 2 2 2 3 3" xfId="37715"/>
    <cellStyle name="Percent 4 2 4 2 2 2 3_Deal Price Analysis" xfId="37716"/>
    <cellStyle name="Percent 4 2 4 2 2 2 4" xfId="37717"/>
    <cellStyle name="Percent 4 2 4 2 2 2 4 2" xfId="37718"/>
    <cellStyle name="Percent 4 2 4 2 2 2 5" xfId="37719"/>
    <cellStyle name="Percent 4 2 4 2 2 2_Deal Price Analysis" xfId="37720"/>
    <cellStyle name="Percent 4 2 4 2 2 3" xfId="37721"/>
    <cellStyle name="Percent 4 2 4 2 2 3 2" xfId="37722"/>
    <cellStyle name="Percent 4 2 4 2 2 3 2 2" xfId="37723"/>
    <cellStyle name="Percent 4 2 4 2 2 3 3" xfId="37724"/>
    <cellStyle name="Percent 4 2 4 2 2 3_Deal Price Analysis" xfId="37725"/>
    <cellStyle name="Percent 4 2 4 2 2 4" xfId="37726"/>
    <cellStyle name="Percent 4 2 4 2 2 4 2" xfId="37727"/>
    <cellStyle name="Percent 4 2 4 2 2 4 2 2" xfId="37728"/>
    <cellStyle name="Percent 4 2 4 2 2 4 3" xfId="37729"/>
    <cellStyle name="Percent 4 2 4 2 2 4_Deal Price Analysis" xfId="37730"/>
    <cellStyle name="Percent 4 2 4 2 2 5" xfId="37731"/>
    <cellStyle name="Percent 4 2 4 2 2 5 2" xfId="37732"/>
    <cellStyle name="Percent 4 2 4 2 2 6" xfId="37733"/>
    <cellStyle name="Percent 4 2 4 2 2_Deal Price Analysis" xfId="37734"/>
    <cellStyle name="Percent 4 2 4 2 3" xfId="37735"/>
    <cellStyle name="Percent 4 2 4 2 3 2" xfId="37736"/>
    <cellStyle name="Percent 4 2 4 2 3 2 2" xfId="37737"/>
    <cellStyle name="Percent 4 2 4 2 3 2 2 2" xfId="37738"/>
    <cellStyle name="Percent 4 2 4 2 3 2 2 2 2" xfId="37739"/>
    <cellStyle name="Percent 4 2 4 2 3 2 2 3" xfId="37740"/>
    <cellStyle name="Percent 4 2 4 2 3 2 2_Deal Price Analysis" xfId="37741"/>
    <cellStyle name="Percent 4 2 4 2 3 2 3" xfId="37742"/>
    <cellStyle name="Percent 4 2 4 2 3 2 3 2" xfId="37743"/>
    <cellStyle name="Percent 4 2 4 2 3 2 3 2 2" xfId="37744"/>
    <cellStyle name="Percent 4 2 4 2 3 2 3 3" xfId="37745"/>
    <cellStyle name="Percent 4 2 4 2 3 2 3_Deal Price Analysis" xfId="37746"/>
    <cellStyle name="Percent 4 2 4 2 3 2 4" xfId="37747"/>
    <cellStyle name="Percent 4 2 4 2 3 2 4 2" xfId="37748"/>
    <cellStyle name="Percent 4 2 4 2 3 2 5" xfId="37749"/>
    <cellStyle name="Percent 4 2 4 2 3 2_Deal Price Analysis" xfId="37750"/>
    <cellStyle name="Percent 4 2 4 2 3 3" xfId="37751"/>
    <cellStyle name="Percent 4 2 4 2 3 3 2" xfId="37752"/>
    <cellStyle name="Percent 4 2 4 2 3 3 2 2" xfId="37753"/>
    <cellStyle name="Percent 4 2 4 2 3 3 3" xfId="37754"/>
    <cellStyle name="Percent 4 2 4 2 3 3_Deal Price Analysis" xfId="37755"/>
    <cellStyle name="Percent 4 2 4 2 3 4" xfId="37756"/>
    <cellStyle name="Percent 4 2 4 2 3 4 2" xfId="37757"/>
    <cellStyle name="Percent 4 2 4 2 3 4 2 2" xfId="37758"/>
    <cellStyle name="Percent 4 2 4 2 3 4 3" xfId="37759"/>
    <cellStyle name="Percent 4 2 4 2 3 4_Deal Price Analysis" xfId="37760"/>
    <cellStyle name="Percent 4 2 4 2 3 5" xfId="37761"/>
    <cellStyle name="Percent 4 2 4 2 3 5 2" xfId="37762"/>
    <cellStyle name="Percent 4 2 4 2 3 6" xfId="37763"/>
    <cellStyle name="Percent 4 2 4 2 3_Deal Price Analysis" xfId="37764"/>
    <cellStyle name="Percent 4 2 4 2 4" xfId="37765"/>
    <cellStyle name="Percent 4 2 4 2 4 2" xfId="37766"/>
    <cellStyle name="Percent 4 2 4 2 4 2 2" xfId="37767"/>
    <cellStyle name="Percent 4 2 4 2 4 2 2 2" xfId="37768"/>
    <cellStyle name="Percent 4 2 4 2 4 2 3" xfId="37769"/>
    <cellStyle name="Percent 4 2 4 2 4 2_Deal Price Analysis" xfId="37770"/>
    <cellStyle name="Percent 4 2 4 2 4 3" xfId="37771"/>
    <cellStyle name="Percent 4 2 4 2 4 3 2" xfId="37772"/>
    <cellStyle name="Percent 4 2 4 2 4 3 2 2" xfId="37773"/>
    <cellStyle name="Percent 4 2 4 2 4 3 3" xfId="37774"/>
    <cellStyle name="Percent 4 2 4 2 4 3_Deal Price Analysis" xfId="37775"/>
    <cellStyle name="Percent 4 2 4 2 4 4" xfId="37776"/>
    <cellStyle name="Percent 4 2 4 2 4 4 2" xfId="37777"/>
    <cellStyle name="Percent 4 2 4 2 4 5" xfId="37778"/>
    <cellStyle name="Percent 4 2 4 2 4_Deal Price Analysis" xfId="37779"/>
    <cellStyle name="Percent 4 2 4 2 5" xfId="37780"/>
    <cellStyle name="Percent 4 2 4 2 5 2" xfId="37781"/>
    <cellStyle name="Percent 4 2 4 2 5 2 2" xfId="37782"/>
    <cellStyle name="Percent 4 2 4 2 5 3" xfId="37783"/>
    <cellStyle name="Percent 4 2 4 2 5_Deal Price Analysis" xfId="37784"/>
    <cellStyle name="Percent 4 2 4 2 6" xfId="37785"/>
    <cellStyle name="Percent 4 2 4 2 6 2" xfId="37786"/>
    <cellStyle name="Percent 4 2 4 2 6 2 2" xfId="37787"/>
    <cellStyle name="Percent 4 2 4 2 6 3" xfId="37788"/>
    <cellStyle name="Percent 4 2 4 2 6_Deal Price Analysis" xfId="37789"/>
    <cellStyle name="Percent 4 2 4 2 7" xfId="37790"/>
    <cellStyle name="Percent 4 2 4 2 7 2" xfId="37791"/>
    <cellStyle name="Percent 4 2 4 2 8" xfId="37792"/>
    <cellStyle name="Percent 4 2 4 2_Deal Price Analysis" xfId="37793"/>
    <cellStyle name="Percent 4 2 4 3" xfId="37794"/>
    <cellStyle name="Percent 4 2 4 3 2" xfId="37795"/>
    <cellStyle name="Percent 4 2 4 3 2 2" xfId="37796"/>
    <cellStyle name="Percent 4 2 4 3 2 2 2" xfId="37797"/>
    <cellStyle name="Percent 4 2 4 3 2 2 2 2" xfId="37798"/>
    <cellStyle name="Percent 4 2 4 3 2 2 3" xfId="37799"/>
    <cellStyle name="Percent 4 2 4 3 2 2_Deal Price Analysis" xfId="37800"/>
    <cellStyle name="Percent 4 2 4 3 2 3" xfId="37801"/>
    <cellStyle name="Percent 4 2 4 3 2 3 2" xfId="37802"/>
    <cellStyle name="Percent 4 2 4 3 2 3 2 2" xfId="37803"/>
    <cellStyle name="Percent 4 2 4 3 2 3 3" xfId="37804"/>
    <cellStyle name="Percent 4 2 4 3 2 3_Deal Price Analysis" xfId="37805"/>
    <cellStyle name="Percent 4 2 4 3 2 4" xfId="37806"/>
    <cellStyle name="Percent 4 2 4 3 2 4 2" xfId="37807"/>
    <cellStyle name="Percent 4 2 4 3 2 5" xfId="37808"/>
    <cellStyle name="Percent 4 2 4 3 2_Deal Price Analysis" xfId="37809"/>
    <cellStyle name="Percent 4 2 4 3 3" xfId="37810"/>
    <cellStyle name="Percent 4 2 4 3 3 2" xfId="37811"/>
    <cellStyle name="Percent 4 2 4 3 3 2 2" xfId="37812"/>
    <cellStyle name="Percent 4 2 4 3 3 3" xfId="37813"/>
    <cellStyle name="Percent 4 2 4 3 3_Deal Price Analysis" xfId="37814"/>
    <cellStyle name="Percent 4 2 4 3 4" xfId="37815"/>
    <cellStyle name="Percent 4 2 4 3 4 2" xfId="37816"/>
    <cellStyle name="Percent 4 2 4 3 4 2 2" xfId="37817"/>
    <cellStyle name="Percent 4 2 4 3 4 3" xfId="37818"/>
    <cellStyle name="Percent 4 2 4 3 4_Deal Price Analysis" xfId="37819"/>
    <cellStyle name="Percent 4 2 4 3 5" xfId="37820"/>
    <cellStyle name="Percent 4 2 4 3 5 2" xfId="37821"/>
    <cellStyle name="Percent 4 2 4 3 6" xfId="37822"/>
    <cellStyle name="Percent 4 2 4 3_Deal Price Analysis" xfId="37823"/>
    <cellStyle name="Percent 4 2 4 4" xfId="37824"/>
    <cellStyle name="Percent 4 2 4 4 2" xfId="37825"/>
    <cellStyle name="Percent 4 2 4 4 2 2" xfId="37826"/>
    <cellStyle name="Percent 4 2 4 4 2 2 2" xfId="37827"/>
    <cellStyle name="Percent 4 2 4 4 2 2 2 2" xfId="37828"/>
    <cellStyle name="Percent 4 2 4 4 2 2 3" xfId="37829"/>
    <cellStyle name="Percent 4 2 4 4 2 2_Deal Price Analysis" xfId="37830"/>
    <cellStyle name="Percent 4 2 4 4 2 3" xfId="37831"/>
    <cellStyle name="Percent 4 2 4 4 2 3 2" xfId="37832"/>
    <cellStyle name="Percent 4 2 4 4 2 3 2 2" xfId="37833"/>
    <cellStyle name="Percent 4 2 4 4 2 3 3" xfId="37834"/>
    <cellStyle name="Percent 4 2 4 4 2 3_Deal Price Analysis" xfId="37835"/>
    <cellStyle name="Percent 4 2 4 4 2 4" xfId="37836"/>
    <cellStyle name="Percent 4 2 4 4 2 4 2" xfId="37837"/>
    <cellStyle name="Percent 4 2 4 4 2 5" xfId="37838"/>
    <cellStyle name="Percent 4 2 4 4 2_Deal Price Analysis" xfId="37839"/>
    <cellStyle name="Percent 4 2 4 4 3" xfId="37840"/>
    <cellStyle name="Percent 4 2 4 4 3 2" xfId="37841"/>
    <cellStyle name="Percent 4 2 4 4 3 2 2" xfId="37842"/>
    <cellStyle name="Percent 4 2 4 4 3 3" xfId="37843"/>
    <cellStyle name="Percent 4 2 4 4 3_Deal Price Analysis" xfId="37844"/>
    <cellStyle name="Percent 4 2 4 4 4" xfId="37845"/>
    <cellStyle name="Percent 4 2 4 4 4 2" xfId="37846"/>
    <cellStyle name="Percent 4 2 4 4 4 2 2" xfId="37847"/>
    <cellStyle name="Percent 4 2 4 4 4 3" xfId="37848"/>
    <cellStyle name="Percent 4 2 4 4 4_Deal Price Analysis" xfId="37849"/>
    <cellStyle name="Percent 4 2 4 4 5" xfId="37850"/>
    <cellStyle name="Percent 4 2 4 4 5 2" xfId="37851"/>
    <cellStyle name="Percent 4 2 4 4 6" xfId="37852"/>
    <cellStyle name="Percent 4 2 4 4_Deal Price Analysis" xfId="37853"/>
    <cellStyle name="Percent 4 2 4 5" xfId="37854"/>
    <cellStyle name="Percent 4 2 4 5 2" xfId="37855"/>
    <cellStyle name="Percent 4 2 4 5 2 2" xfId="37856"/>
    <cellStyle name="Percent 4 2 4 5 2 2 2" xfId="37857"/>
    <cellStyle name="Percent 4 2 4 5 2 3" xfId="37858"/>
    <cellStyle name="Percent 4 2 4 5 2_Deal Price Analysis" xfId="37859"/>
    <cellStyle name="Percent 4 2 4 5 3" xfId="37860"/>
    <cellStyle name="Percent 4 2 4 5 3 2" xfId="37861"/>
    <cellStyle name="Percent 4 2 4 5 3 2 2" xfId="37862"/>
    <cellStyle name="Percent 4 2 4 5 3 3" xfId="37863"/>
    <cellStyle name="Percent 4 2 4 5 3_Deal Price Analysis" xfId="37864"/>
    <cellStyle name="Percent 4 2 4 5 4" xfId="37865"/>
    <cellStyle name="Percent 4 2 4 5 4 2" xfId="37866"/>
    <cellStyle name="Percent 4 2 4 5 5" xfId="37867"/>
    <cellStyle name="Percent 4 2 4 5_Deal Price Analysis" xfId="37868"/>
    <cellStyle name="Percent 4 2 4 6" xfId="37869"/>
    <cellStyle name="Percent 4 2 4 6 2" xfId="37870"/>
    <cellStyle name="Percent 4 2 4 6 2 2" xfId="37871"/>
    <cellStyle name="Percent 4 2 4 6 3" xfId="37872"/>
    <cellStyle name="Percent 4 2 4 6_Deal Price Analysis" xfId="37873"/>
    <cellStyle name="Percent 4 2 4 7" xfId="37874"/>
    <cellStyle name="Percent 4 2 4 7 2" xfId="37875"/>
    <cellStyle name="Percent 4 2 4 7 2 2" xfId="37876"/>
    <cellStyle name="Percent 4 2 4 7 3" xfId="37877"/>
    <cellStyle name="Percent 4 2 4 7_Deal Price Analysis" xfId="37878"/>
    <cellStyle name="Percent 4 2 4 8" xfId="37879"/>
    <cellStyle name="Percent 4 2 4 8 2" xfId="37880"/>
    <cellStyle name="Percent 4 2 4 9" xfId="37881"/>
    <cellStyle name="Percent 4 2 4_Deal Price Analysis" xfId="37882"/>
    <cellStyle name="Percent 4 2 5" xfId="37883"/>
    <cellStyle name="Percent 4 2 5 2" xfId="37884"/>
    <cellStyle name="Percent 4 2 5 2 2" xfId="37885"/>
    <cellStyle name="Percent 4 2 5 2 2 2" xfId="37886"/>
    <cellStyle name="Percent 4 2 5 2 2 2 2" xfId="37887"/>
    <cellStyle name="Percent 4 2 5 2 2 2 2 2" xfId="37888"/>
    <cellStyle name="Percent 4 2 5 2 2 2 2 2 2" xfId="37889"/>
    <cellStyle name="Percent 4 2 5 2 2 2 2 3" xfId="37890"/>
    <cellStyle name="Percent 4 2 5 2 2 2 2_Deal Price Analysis" xfId="37891"/>
    <cellStyle name="Percent 4 2 5 2 2 2 3" xfId="37892"/>
    <cellStyle name="Percent 4 2 5 2 2 2 3 2" xfId="37893"/>
    <cellStyle name="Percent 4 2 5 2 2 2 3 2 2" xfId="37894"/>
    <cellStyle name="Percent 4 2 5 2 2 2 3 3" xfId="37895"/>
    <cellStyle name="Percent 4 2 5 2 2 2 3_Deal Price Analysis" xfId="37896"/>
    <cellStyle name="Percent 4 2 5 2 2 2 4" xfId="37897"/>
    <cellStyle name="Percent 4 2 5 2 2 2 4 2" xfId="37898"/>
    <cellStyle name="Percent 4 2 5 2 2 2 5" xfId="37899"/>
    <cellStyle name="Percent 4 2 5 2 2 2_Deal Price Analysis" xfId="37900"/>
    <cellStyle name="Percent 4 2 5 2 2 3" xfId="37901"/>
    <cellStyle name="Percent 4 2 5 2 2 3 2" xfId="37902"/>
    <cellStyle name="Percent 4 2 5 2 2 3 2 2" xfId="37903"/>
    <cellStyle name="Percent 4 2 5 2 2 3 3" xfId="37904"/>
    <cellStyle name="Percent 4 2 5 2 2 3_Deal Price Analysis" xfId="37905"/>
    <cellStyle name="Percent 4 2 5 2 2 4" xfId="37906"/>
    <cellStyle name="Percent 4 2 5 2 2 4 2" xfId="37907"/>
    <cellStyle name="Percent 4 2 5 2 2 4 2 2" xfId="37908"/>
    <cellStyle name="Percent 4 2 5 2 2 4 3" xfId="37909"/>
    <cellStyle name="Percent 4 2 5 2 2 4_Deal Price Analysis" xfId="37910"/>
    <cellStyle name="Percent 4 2 5 2 2 5" xfId="37911"/>
    <cellStyle name="Percent 4 2 5 2 2 5 2" xfId="37912"/>
    <cellStyle name="Percent 4 2 5 2 2 6" xfId="37913"/>
    <cellStyle name="Percent 4 2 5 2 2_Deal Price Analysis" xfId="37914"/>
    <cellStyle name="Percent 4 2 5 2 3" xfId="37915"/>
    <cellStyle name="Percent 4 2 5 2 3 2" xfId="37916"/>
    <cellStyle name="Percent 4 2 5 2 3 2 2" xfId="37917"/>
    <cellStyle name="Percent 4 2 5 2 3 2 2 2" xfId="37918"/>
    <cellStyle name="Percent 4 2 5 2 3 2 2 2 2" xfId="37919"/>
    <cellStyle name="Percent 4 2 5 2 3 2 2 3" xfId="37920"/>
    <cellStyle name="Percent 4 2 5 2 3 2 2_Deal Price Analysis" xfId="37921"/>
    <cellStyle name="Percent 4 2 5 2 3 2 3" xfId="37922"/>
    <cellStyle name="Percent 4 2 5 2 3 2 3 2" xfId="37923"/>
    <cellStyle name="Percent 4 2 5 2 3 2 3 2 2" xfId="37924"/>
    <cellStyle name="Percent 4 2 5 2 3 2 3 3" xfId="37925"/>
    <cellStyle name="Percent 4 2 5 2 3 2 3_Deal Price Analysis" xfId="37926"/>
    <cellStyle name="Percent 4 2 5 2 3 2 4" xfId="37927"/>
    <cellStyle name="Percent 4 2 5 2 3 2 4 2" xfId="37928"/>
    <cellStyle name="Percent 4 2 5 2 3 2 5" xfId="37929"/>
    <cellStyle name="Percent 4 2 5 2 3 2_Deal Price Analysis" xfId="37930"/>
    <cellStyle name="Percent 4 2 5 2 3 3" xfId="37931"/>
    <cellStyle name="Percent 4 2 5 2 3 3 2" xfId="37932"/>
    <cellStyle name="Percent 4 2 5 2 3 3 2 2" xfId="37933"/>
    <cellStyle name="Percent 4 2 5 2 3 3 3" xfId="37934"/>
    <cellStyle name="Percent 4 2 5 2 3 3_Deal Price Analysis" xfId="37935"/>
    <cellStyle name="Percent 4 2 5 2 3 4" xfId="37936"/>
    <cellStyle name="Percent 4 2 5 2 3 4 2" xfId="37937"/>
    <cellStyle name="Percent 4 2 5 2 3 4 2 2" xfId="37938"/>
    <cellStyle name="Percent 4 2 5 2 3 4 3" xfId="37939"/>
    <cellStyle name="Percent 4 2 5 2 3 4_Deal Price Analysis" xfId="37940"/>
    <cellStyle name="Percent 4 2 5 2 3 5" xfId="37941"/>
    <cellStyle name="Percent 4 2 5 2 3 5 2" xfId="37942"/>
    <cellStyle name="Percent 4 2 5 2 3 6" xfId="37943"/>
    <cellStyle name="Percent 4 2 5 2 3_Deal Price Analysis" xfId="37944"/>
    <cellStyle name="Percent 4 2 5 2 4" xfId="37945"/>
    <cellStyle name="Percent 4 2 5 2 4 2" xfId="37946"/>
    <cellStyle name="Percent 4 2 5 2 4 2 2" xfId="37947"/>
    <cellStyle name="Percent 4 2 5 2 4 2 2 2" xfId="37948"/>
    <cellStyle name="Percent 4 2 5 2 4 2 3" xfId="37949"/>
    <cellStyle name="Percent 4 2 5 2 4 2_Deal Price Analysis" xfId="37950"/>
    <cellStyle name="Percent 4 2 5 2 4 3" xfId="37951"/>
    <cellStyle name="Percent 4 2 5 2 4 3 2" xfId="37952"/>
    <cellStyle name="Percent 4 2 5 2 4 3 2 2" xfId="37953"/>
    <cellStyle name="Percent 4 2 5 2 4 3 3" xfId="37954"/>
    <cellStyle name="Percent 4 2 5 2 4 3_Deal Price Analysis" xfId="37955"/>
    <cellStyle name="Percent 4 2 5 2 4 4" xfId="37956"/>
    <cellStyle name="Percent 4 2 5 2 4 4 2" xfId="37957"/>
    <cellStyle name="Percent 4 2 5 2 4 5" xfId="37958"/>
    <cellStyle name="Percent 4 2 5 2 4_Deal Price Analysis" xfId="37959"/>
    <cellStyle name="Percent 4 2 5 2 5" xfId="37960"/>
    <cellStyle name="Percent 4 2 5 2 5 2" xfId="37961"/>
    <cellStyle name="Percent 4 2 5 2 5 2 2" xfId="37962"/>
    <cellStyle name="Percent 4 2 5 2 5 3" xfId="37963"/>
    <cellStyle name="Percent 4 2 5 2 5_Deal Price Analysis" xfId="37964"/>
    <cellStyle name="Percent 4 2 5 2 6" xfId="37965"/>
    <cellStyle name="Percent 4 2 5 2 6 2" xfId="37966"/>
    <cellStyle name="Percent 4 2 5 2 6 2 2" xfId="37967"/>
    <cellStyle name="Percent 4 2 5 2 6 3" xfId="37968"/>
    <cellStyle name="Percent 4 2 5 2 6_Deal Price Analysis" xfId="37969"/>
    <cellStyle name="Percent 4 2 5 2 7" xfId="37970"/>
    <cellStyle name="Percent 4 2 5 2 7 2" xfId="37971"/>
    <cellStyle name="Percent 4 2 5 2 8" xfId="37972"/>
    <cellStyle name="Percent 4 2 5 2_Deal Price Analysis" xfId="37973"/>
    <cellStyle name="Percent 4 2 5 3" xfId="37974"/>
    <cellStyle name="Percent 4 2 5 3 2" xfId="37975"/>
    <cellStyle name="Percent 4 2 5 3 2 2" xfId="37976"/>
    <cellStyle name="Percent 4 2 5 3 2 2 2" xfId="37977"/>
    <cellStyle name="Percent 4 2 5 3 2 2 2 2" xfId="37978"/>
    <cellStyle name="Percent 4 2 5 3 2 2 3" xfId="37979"/>
    <cellStyle name="Percent 4 2 5 3 2 2_Deal Price Analysis" xfId="37980"/>
    <cellStyle name="Percent 4 2 5 3 2 3" xfId="37981"/>
    <cellStyle name="Percent 4 2 5 3 2 3 2" xfId="37982"/>
    <cellStyle name="Percent 4 2 5 3 2 3 2 2" xfId="37983"/>
    <cellStyle name="Percent 4 2 5 3 2 3 3" xfId="37984"/>
    <cellStyle name="Percent 4 2 5 3 2 3_Deal Price Analysis" xfId="37985"/>
    <cellStyle name="Percent 4 2 5 3 2 4" xfId="37986"/>
    <cellStyle name="Percent 4 2 5 3 2 4 2" xfId="37987"/>
    <cellStyle name="Percent 4 2 5 3 2 5" xfId="37988"/>
    <cellStyle name="Percent 4 2 5 3 2_Deal Price Analysis" xfId="37989"/>
    <cellStyle name="Percent 4 2 5 3 3" xfId="37990"/>
    <cellStyle name="Percent 4 2 5 3 3 2" xfId="37991"/>
    <cellStyle name="Percent 4 2 5 3 3 2 2" xfId="37992"/>
    <cellStyle name="Percent 4 2 5 3 3 3" xfId="37993"/>
    <cellStyle name="Percent 4 2 5 3 3_Deal Price Analysis" xfId="37994"/>
    <cellStyle name="Percent 4 2 5 3 4" xfId="37995"/>
    <cellStyle name="Percent 4 2 5 3 4 2" xfId="37996"/>
    <cellStyle name="Percent 4 2 5 3 4 2 2" xfId="37997"/>
    <cellStyle name="Percent 4 2 5 3 4 3" xfId="37998"/>
    <cellStyle name="Percent 4 2 5 3 4_Deal Price Analysis" xfId="37999"/>
    <cellStyle name="Percent 4 2 5 3 5" xfId="38000"/>
    <cellStyle name="Percent 4 2 5 3 5 2" xfId="38001"/>
    <cellStyle name="Percent 4 2 5 3 6" xfId="38002"/>
    <cellStyle name="Percent 4 2 5 3_Deal Price Analysis" xfId="38003"/>
    <cellStyle name="Percent 4 2 5 4" xfId="38004"/>
    <cellStyle name="Percent 4 2 5 4 2" xfId="38005"/>
    <cellStyle name="Percent 4 2 5 4 2 2" xfId="38006"/>
    <cellStyle name="Percent 4 2 5 4 2 2 2" xfId="38007"/>
    <cellStyle name="Percent 4 2 5 4 2 2 2 2" xfId="38008"/>
    <cellStyle name="Percent 4 2 5 4 2 2 3" xfId="38009"/>
    <cellStyle name="Percent 4 2 5 4 2 2_Deal Price Analysis" xfId="38010"/>
    <cellStyle name="Percent 4 2 5 4 2 3" xfId="38011"/>
    <cellStyle name="Percent 4 2 5 4 2 3 2" xfId="38012"/>
    <cellStyle name="Percent 4 2 5 4 2 3 2 2" xfId="38013"/>
    <cellStyle name="Percent 4 2 5 4 2 3 3" xfId="38014"/>
    <cellStyle name="Percent 4 2 5 4 2 3_Deal Price Analysis" xfId="38015"/>
    <cellStyle name="Percent 4 2 5 4 2 4" xfId="38016"/>
    <cellStyle name="Percent 4 2 5 4 2 4 2" xfId="38017"/>
    <cellStyle name="Percent 4 2 5 4 2 5" xfId="38018"/>
    <cellStyle name="Percent 4 2 5 4 2_Deal Price Analysis" xfId="38019"/>
    <cellStyle name="Percent 4 2 5 4 3" xfId="38020"/>
    <cellStyle name="Percent 4 2 5 4 3 2" xfId="38021"/>
    <cellStyle name="Percent 4 2 5 4 3 2 2" xfId="38022"/>
    <cellStyle name="Percent 4 2 5 4 3 3" xfId="38023"/>
    <cellStyle name="Percent 4 2 5 4 3_Deal Price Analysis" xfId="38024"/>
    <cellStyle name="Percent 4 2 5 4 4" xfId="38025"/>
    <cellStyle name="Percent 4 2 5 4 4 2" xfId="38026"/>
    <cellStyle name="Percent 4 2 5 4 4 2 2" xfId="38027"/>
    <cellStyle name="Percent 4 2 5 4 4 3" xfId="38028"/>
    <cellStyle name="Percent 4 2 5 4 4_Deal Price Analysis" xfId="38029"/>
    <cellStyle name="Percent 4 2 5 4 5" xfId="38030"/>
    <cellStyle name="Percent 4 2 5 4 5 2" xfId="38031"/>
    <cellStyle name="Percent 4 2 5 4 6" xfId="38032"/>
    <cellStyle name="Percent 4 2 5 4_Deal Price Analysis" xfId="38033"/>
    <cellStyle name="Percent 4 2 5 5" xfId="38034"/>
    <cellStyle name="Percent 4 2 5 5 2" xfId="38035"/>
    <cellStyle name="Percent 4 2 5 5 2 2" xfId="38036"/>
    <cellStyle name="Percent 4 2 5 5 2 2 2" xfId="38037"/>
    <cellStyle name="Percent 4 2 5 5 2 3" xfId="38038"/>
    <cellStyle name="Percent 4 2 5 5 2_Deal Price Analysis" xfId="38039"/>
    <cellStyle name="Percent 4 2 5 5 3" xfId="38040"/>
    <cellStyle name="Percent 4 2 5 5 3 2" xfId="38041"/>
    <cellStyle name="Percent 4 2 5 5 3 2 2" xfId="38042"/>
    <cellStyle name="Percent 4 2 5 5 3 3" xfId="38043"/>
    <cellStyle name="Percent 4 2 5 5 3_Deal Price Analysis" xfId="38044"/>
    <cellStyle name="Percent 4 2 5 5 4" xfId="38045"/>
    <cellStyle name="Percent 4 2 5 5 4 2" xfId="38046"/>
    <cellStyle name="Percent 4 2 5 5 5" xfId="38047"/>
    <cellStyle name="Percent 4 2 5 5_Deal Price Analysis" xfId="38048"/>
    <cellStyle name="Percent 4 2 5 6" xfId="38049"/>
    <cellStyle name="Percent 4 2 5 6 2" xfId="38050"/>
    <cellStyle name="Percent 4 2 5 6 2 2" xfId="38051"/>
    <cellStyle name="Percent 4 2 5 6 3" xfId="38052"/>
    <cellStyle name="Percent 4 2 5 6_Deal Price Analysis" xfId="38053"/>
    <cellStyle name="Percent 4 2 5 7" xfId="38054"/>
    <cellStyle name="Percent 4 2 5 7 2" xfId="38055"/>
    <cellStyle name="Percent 4 2 5 7 2 2" xfId="38056"/>
    <cellStyle name="Percent 4 2 5 7 3" xfId="38057"/>
    <cellStyle name="Percent 4 2 5 7_Deal Price Analysis" xfId="38058"/>
    <cellStyle name="Percent 4 2 5 8" xfId="38059"/>
    <cellStyle name="Percent 4 2 5 8 2" xfId="38060"/>
    <cellStyle name="Percent 4 2 5 9" xfId="38061"/>
    <cellStyle name="Percent 4 2 5_Deal Price Analysis" xfId="38062"/>
    <cellStyle name="Percent 4 2 6" xfId="38063"/>
    <cellStyle name="Percent 4 2 6 2" xfId="38064"/>
    <cellStyle name="Percent 4 2 6 2 2" xfId="38065"/>
    <cellStyle name="Percent 4 2 6 2 2 2" xfId="38066"/>
    <cellStyle name="Percent 4 2 6 2 2 2 2" xfId="38067"/>
    <cellStyle name="Percent 4 2 6 2 2 2 2 2" xfId="38068"/>
    <cellStyle name="Percent 4 2 6 2 2 2 2 2 2" xfId="38069"/>
    <cellStyle name="Percent 4 2 6 2 2 2 2 3" xfId="38070"/>
    <cellStyle name="Percent 4 2 6 2 2 2 2_Deal Price Analysis" xfId="38071"/>
    <cellStyle name="Percent 4 2 6 2 2 2 3" xfId="38072"/>
    <cellStyle name="Percent 4 2 6 2 2 2 3 2" xfId="38073"/>
    <cellStyle name="Percent 4 2 6 2 2 2 3 2 2" xfId="38074"/>
    <cellStyle name="Percent 4 2 6 2 2 2 3 3" xfId="38075"/>
    <cellStyle name="Percent 4 2 6 2 2 2 3_Deal Price Analysis" xfId="38076"/>
    <cellStyle name="Percent 4 2 6 2 2 2 4" xfId="38077"/>
    <cellStyle name="Percent 4 2 6 2 2 2 4 2" xfId="38078"/>
    <cellStyle name="Percent 4 2 6 2 2 2 5" xfId="38079"/>
    <cellStyle name="Percent 4 2 6 2 2 2_Deal Price Analysis" xfId="38080"/>
    <cellStyle name="Percent 4 2 6 2 2 3" xfId="38081"/>
    <cellStyle name="Percent 4 2 6 2 2 3 2" xfId="38082"/>
    <cellStyle name="Percent 4 2 6 2 2 3 2 2" xfId="38083"/>
    <cellStyle name="Percent 4 2 6 2 2 3 3" xfId="38084"/>
    <cellStyle name="Percent 4 2 6 2 2 3_Deal Price Analysis" xfId="38085"/>
    <cellStyle name="Percent 4 2 6 2 2 4" xfId="38086"/>
    <cellStyle name="Percent 4 2 6 2 2 4 2" xfId="38087"/>
    <cellStyle name="Percent 4 2 6 2 2 4 2 2" xfId="38088"/>
    <cellStyle name="Percent 4 2 6 2 2 4 3" xfId="38089"/>
    <cellStyle name="Percent 4 2 6 2 2 4_Deal Price Analysis" xfId="38090"/>
    <cellStyle name="Percent 4 2 6 2 2 5" xfId="38091"/>
    <cellStyle name="Percent 4 2 6 2 2 5 2" xfId="38092"/>
    <cellStyle name="Percent 4 2 6 2 2 6" xfId="38093"/>
    <cellStyle name="Percent 4 2 6 2 2_Deal Price Analysis" xfId="38094"/>
    <cellStyle name="Percent 4 2 6 2 3" xfId="38095"/>
    <cellStyle name="Percent 4 2 6 2 3 2" xfId="38096"/>
    <cellStyle name="Percent 4 2 6 2 3 2 2" xfId="38097"/>
    <cellStyle name="Percent 4 2 6 2 3 2 2 2" xfId="38098"/>
    <cellStyle name="Percent 4 2 6 2 3 2 2 2 2" xfId="38099"/>
    <cellStyle name="Percent 4 2 6 2 3 2 2 3" xfId="38100"/>
    <cellStyle name="Percent 4 2 6 2 3 2 2_Deal Price Analysis" xfId="38101"/>
    <cellStyle name="Percent 4 2 6 2 3 2 3" xfId="38102"/>
    <cellStyle name="Percent 4 2 6 2 3 2 3 2" xfId="38103"/>
    <cellStyle name="Percent 4 2 6 2 3 2 3 2 2" xfId="38104"/>
    <cellStyle name="Percent 4 2 6 2 3 2 3 3" xfId="38105"/>
    <cellStyle name="Percent 4 2 6 2 3 2 3_Deal Price Analysis" xfId="38106"/>
    <cellStyle name="Percent 4 2 6 2 3 2 4" xfId="38107"/>
    <cellStyle name="Percent 4 2 6 2 3 2 4 2" xfId="38108"/>
    <cellStyle name="Percent 4 2 6 2 3 2 5" xfId="38109"/>
    <cellStyle name="Percent 4 2 6 2 3 2_Deal Price Analysis" xfId="38110"/>
    <cellStyle name="Percent 4 2 6 2 3 3" xfId="38111"/>
    <cellStyle name="Percent 4 2 6 2 3 3 2" xfId="38112"/>
    <cellStyle name="Percent 4 2 6 2 3 3 2 2" xfId="38113"/>
    <cellStyle name="Percent 4 2 6 2 3 3 3" xfId="38114"/>
    <cellStyle name="Percent 4 2 6 2 3 3_Deal Price Analysis" xfId="38115"/>
    <cellStyle name="Percent 4 2 6 2 3 4" xfId="38116"/>
    <cellStyle name="Percent 4 2 6 2 3 4 2" xfId="38117"/>
    <cellStyle name="Percent 4 2 6 2 3 4 2 2" xfId="38118"/>
    <cellStyle name="Percent 4 2 6 2 3 4 3" xfId="38119"/>
    <cellStyle name="Percent 4 2 6 2 3 4_Deal Price Analysis" xfId="38120"/>
    <cellStyle name="Percent 4 2 6 2 3 5" xfId="38121"/>
    <cellStyle name="Percent 4 2 6 2 3 5 2" xfId="38122"/>
    <cellStyle name="Percent 4 2 6 2 3 6" xfId="38123"/>
    <cellStyle name="Percent 4 2 6 2 3_Deal Price Analysis" xfId="38124"/>
    <cellStyle name="Percent 4 2 6 2 4" xfId="38125"/>
    <cellStyle name="Percent 4 2 6 2 4 2" xfId="38126"/>
    <cellStyle name="Percent 4 2 6 2 4 2 2" xfId="38127"/>
    <cellStyle name="Percent 4 2 6 2 4 2 2 2" xfId="38128"/>
    <cellStyle name="Percent 4 2 6 2 4 2 3" xfId="38129"/>
    <cellStyle name="Percent 4 2 6 2 4 2_Deal Price Analysis" xfId="38130"/>
    <cellStyle name="Percent 4 2 6 2 4 3" xfId="38131"/>
    <cellStyle name="Percent 4 2 6 2 4 3 2" xfId="38132"/>
    <cellStyle name="Percent 4 2 6 2 4 3 2 2" xfId="38133"/>
    <cellStyle name="Percent 4 2 6 2 4 3 3" xfId="38134"/>
    <cellStyle name="Percent 4 2 6 2 4 3_Deal Price Analysis" xfId="38135"/>
    <cellStyle name="Percent 4 2 6 2 4 4" xfId="38136"/>
    <cellStyle name="Percent 4 2 6 2 4 4 2" xfId="38137"/>
    <cellStyle name="Percent 4 2 6 2 4 5" xfId="38138"/>
    <cellStyle name="Percent 4 2 6 2 4_Deal Price Analysis" xfId="38139"/>
    <cellStyle name="Percent 4 2 6 2 5" xfId="38140"/>
    <cellStyle name="Percent 4 2 6 2 5 2" xfId="38141"/>
    <cellStyle name="Percent 4 2 6 2 5 2 2" xfId="38142"/>
    <cellStyle name="Percent 4 2 6 2 5 3" xfId="38143"/>
    <cellStyle name="Percent 4 2 6 2 5_Deal Price Analysis" xfId="38144"/>
    <cellStyle name="Percent 4 2 6 2 6" xfId="38145"/>
    <cellStyle name="Percent 4 2 6 2 6 2" xfId="38146"/>
    <cellStyle name="Percent 4 2 6 2 6 2 2" xfId="38147"/>
    <cellStyle name="Percent 4 2 6 2 6 3" xfId="38148"/>
    <cellStyle name="Percent 4 2 6 2 6_Deal Price Analysis" xfId="38149"/>
    <cellStyle name="Percent 4 2 6 2 7" xfId="38150"/>
    <cellStyle name="Percent 4 2 6 2 7 2" xfId="38151"/>
    <cellStyle name="Percent 4 2 6 2 8" xfId="38152"/>
    <cellStyle name="Percent 4 2 6 2_Deal Price Analysis" xfId="38153"/>
    <cellStyle name="Percent 4 2 6 3" xfId="38154"/>
    <cellStyle name="Percent 4 2 6 3 2" xfId="38155"/>
    <cellStyle name="Percent 4 2 6 3 2 2" xfId="38156"/>
    <cellStyle name="Percent 4 2 6 3 2 2 2" xfId="38157"/>
    <cellStyle name="Percent 4 2 6 3 2 2 2 2" xfId="38158"/>
    <cellStyle name="Percent 4 2 6 3 2 2 3" xfId="38159"/>
    <cellStyle name="Percent 4 2 6 3 2 2_Deal Price Analysis" xfId="38160"/>
    <cellStyle name="Percent 4 2 6 3 2 3" xfId="38161"/>
    <cellStyle name="Percent 4 2 6 3 2 3 2" xfId="38162"/>
    <cellStyle name="Percent 4 2 6 3 2 3 2 2" xfId="38163"/>
    <cellStyle name="Percent 4 2 6 3 2 3 3" xfId="38164"/>
    <cellStyle name="Percent 4 2 6 3 2 3_Deal Price Analysis" xfId="38165"/>
    <cellStyle name="Percent 4 2 6 3 2 4" xfId="38166"/>
    <cellStyle name="Percent 4 2 6 3 2 4 2" xfId="38167"/>
    <cellStyle name="Percent 4 2 6 3 2 5" xfId="38168"/>
    <cellStyle name="Percent 4 2 6 3 2_Deal Price Analysis" xfId="38169"/>
    <cellStyle name="Percent 4 2 6 3 3" xfId="38170"/>
    <cellStyle name="Percent 4 2 6 3 3 2" xfId="38171"/>
    <cellStyle name="Percent 4 2 6 3 3 2 2" xfId="38172"/>
    <cellStyle name="Percent 4 2 6 3 3 3" xfId="38173"/>
    <cellStyle name="Percent 4 2 6 3 3_Deal Price Analysis" xfId="38174"/>
    <cellStyle name="Percent 4 2 6 3 4" xfId="38175"/>
    <cellStyle name="Percent 4 2 6 3 4 2" xfId="38176"/>
    <cellStyle name="Percent 4 2 6 3 4 2 2" xfId="38177"/>
    <cellStyle name="Percent 4 2 6 3 4 3" xfId="38178"/>
    <cellStyle name="Percent 4 2 6 3 4_Deal Price Analysis" xfId="38179"/>
    <cellStyle name="Percent 4 2 6 3 5" xfId="38180"/>
    <cellStyle name="Percent 4 2 6 3 5 2" xfId="38181"/>
    <cellStyle name="Percent 4 2 6 3 6" xfId="38182"/>
    <cellStyle name="Percent 4 2 6 3_Deal Price Analysis" xfId="38183"/>
    <cellStyle name="Percent 4 2 6 4" xfId="38184"/>
    <cellStyle name="Percent 4 2 6 4 2" xfId="38185"/>
    <cellStyle name="Percent 4 2 6 4 2 2" xfId="38186"/>
    <cellStyle name="Percent 4 2 6 4 2 2 2" xfId="38187"/>
    <cellStyle name="Percent 4 2 6 4 2 2 2 2" xfId="38188"/>
    <cellStyle name="Percent 4 2 6 4 2 2 3" xfId="38189"/>
    <cellStyle name="Percent 4 2 6 4 2 2_Deal Price Analysis" xfId="38190"/>
    <cellStyle name="Percent 4 2 6 4 2 3" xfId="38191"/>
    <cellStyle name="Percent 4 2 6 4 2 3 2" xfId="38192"/>
    <cellStyle name="Percent 4 2 6 4 2 3 2 2" xfId="38193"/>
    <cellStyle name="Percent 4 2 6 4 2 3 3" xfId="38194"/>
    <cellStyle name="Percent 4 2 6 4 2 3_Deal Price Analysis" xfId="38195"/>
    <cellStyle name="Percent 4 2 6 4 2 4" xfId="38196"/>
    <cellStyle name="Percent 4 2 6 4 2 4 2" xfId="38197"/>
    <cellStyle name="Percent 4 2 6 4 2 5" xfId="38198"/>
    <cellStyle name="Percent 4 2 6 4 2_Deal Price Analysis" xfId="38199"/>
    <cellStyle name="Percent 4 2 6 4 3" xfId="38200"/>
    <cellStyle name="Percent 4 2 6 4 3 2" xfId="38201"/>
    <cellStyle name="Percent 4 2 6 4 3 2 2" xfId="38202"/>
    <cellStyle name="Percent 4 2 6 4 3 3" xfId="38203"/>
    <cellStyle name="Percent 4 2 6 4 3_Deal Price Analysis" xfId="38204"/>
    <cellStyle name="Percent 4 2 6 4 4" xfId="38205"/>
    <cellStyle name="Percent 4 2 6 4 4 2" xfId="38206"/>
    <cellStyle name="Percent 4 2 6 4 4 2 2" xfId="38207"/>
    <cellStyle name="Percent 4 2 6 4 4 3" xfId="38208"/>
    <cellStyle name="Percent 4 2 6 4 4_Deal Price Analysis" xfId="38209"/>
    <cellStyle name="Percent 4 2 6 4 5" xfId="38210"/>
    <cellStyle name="Percent 4 2 6 4 5 2" xfId="38211"/>
    <cellStyle name="Percent 4 2 6 4 6" xfId="38212"/>
    <cellStyle name="Percent 4 2 6 4_Deal Price Analysis" xfId="38213"/>
    <cellStyle name="Percent 4 2 6 5" xfId="38214"/>
    <cellStyle name="Percent 4 2 6 5 2" xfId="38215"/>
    <cellStyle name="Percent 4 2 6 5 2 2" xfId="38216"/>
    <cellStyle name="Percent 4 2 6 5 2 2 2" xfId="38217"/>
    <cellStyle name="Percent 4 2 6 5 2 3" xfId="38218"/>
    <cellStyle name="Percent 4 2 6 5 2_Deal Price Analysis" xfId="38219"/>
    <cellStyle name="Percent 4 2 6 5 3" xfId="38220"/>
    <cellStyle name="Percent 4 2 6 5 3 2" xfId="38221"/>
    <cellStyle name="Percent 4 2 6 5 3 2 2" xfId="38222"/>
    <cellStyle name="Percent 4 2 6 5 3 3" xfId="38223"/>
    <cellStyle name="Percent 4 2 6 5 3_Deal Price Analysis" xfId="38224"/>
    <cellStyle name="Percent 4 2 6 5 4" xfId="38225"/>
    <cellStyle name="Percent 4 2 6 5 4 2" xfId="38226"/>
    <cellStyle name="Percent 4 2 6 5 5" xfId="38227"/>
    <cellStyle name="Percent 4 2 6 5_Deal Price Analysis" xfId="38228"/>
    <cellStyle name="Percent 4 2 6 6" xfId="38229"/>
    <cellStyle name="Percent 4 2 6 6 2" xfId="38230"/>
    <cellStyle name="Percent 4 2 6 6 2 2" xfId="38231"/>
    <cellStyle name="Percent 4 2 6 6 3" xfId="38232"/>
    <cellStyle name="Percent 4 2 6 6_Deal Price Analysis" xfId="38233"/>
    <cellStyle name="Percent 4 2 6 7" xfId="38234"/>
    <cellStyle name="Percent 4 2 6 7 2" xfId="38235"/>
    <cellStyle name="Percent 4 2 6 7 2 2" xfId="38236"/>
    <cellStyle name="Percent 4 2 6 7 3" xfId="38237"/>
    <cellStyle name="Percent 4 2 6 7_Deal Price Analysis" xfId="38238"/>
    <cellStyle name="Percent 4 2 6 8" xfId="38239"/>
    <cellStyle name="Percent 4 2 6 8 2" xfId="38240"/>
    <cellStyle name="Percent 4 2 6 9" xfId="38241"/>
    <cellStyle name="Percent 4 2 6_Deal Price Analysis" xfId="38242"/>
    <cellStyle name="Percent 4 2 7" xfId="38243"/>
    <cellStyle name="Percent 4 2 7 2" xfId="38244"/>
    <cellStyle name="Percent 4 2 7 2 2" xfId="38245"/>
    <cellStyle name="Percent 4 2 7 2 2 2" xfId="38246"/>
    <cellStyle name="Percent 4 2 7 2 2 2 2" xfId="38247"/>
    <cellStyle name="Percent 4 2 7 2 2 2 2 2" xfId="38248"/>
    <cellStyle name="Percent 4 2 7 2 2 2 3" xfId="38249"/>
    <cellStyle name="Percent 4 2 7 2 2 2_Deal Price Analysis" xfId="38250"/>
    <cellStyle name="Percent 4 2 7 2 2 3" xfId="38251"/>
    <cellStyle name="Percent 4 2 7 2 2 3 2" xfId="38252"/>
    <cellStyle name="Percent 4 2 7 2 2 3 2 2" xfId="38253"/>
    <cellStyle name="Percent 4 2 7 2 2 3 3" xfId="38254"/>
    <cellStyle name="Percent 4 2 7 2 2 3_Deal Price Analysis" xfId="38255"/>
    <cellStyle name="Percent 4 2 7 2 2 4" xfId="38256"/>
    <cellStyle name="Percent 4 2 7 2 2 4 2" xfId="38257"/>
    <cellStyle name="Percent 4 2 7 2 2 5" xfId="38258"/>
    <cellStyle name="Percent 4 2 7 2 2_Deal Price Analysis" xfId="38259"/>
    <cellStyle name="Percent 4 2 7 2 3" xfId="38260"/>
    <cellStyle name="Percent 4 2 7 2 3 2" xfId="38261"/>
    <cellStyle name="Percent 4 2 7 2 3 2 2" xfId="38262"/>
    <cellStyle name="Percent 4 2 7 2 3 3" xfId="38263"/>
    <cellStyle name="Percent 4 2 7 2 3_Deal Price Analysis" xfId="38264"/>
    <cellStyle name="Percent 4 2 7 2 4" xfId="38265"/>
    <cellStyle name="Percent 4 2 7 2 4 2" xfId="38266"/>
    <cellStyle name="Percent 4 2 7 2 4 2 2" xfId="38267"/>
    <cellStyle name="Percent 4 2 7 2 4 3" xfId="38268"/>
    <cellStyle name="Percent 4 2 7 2 4_Deal Price Analysis" xfId="38269"/>
    <cellStyle name="Percent 4 2 7 2 5" xfId="38270"/>
    <cellStyle name="Percent 4 2 7 2 5 2" xfId="38271"/>
    <cellStyle name="Percent 4 2 7 2 6" xfId="38272"/>
    <cellStyle name="Percent 4 2 7 2_Deal Price Analysis" xfId="38273"/>
    <cellStyle name="Percent 4 2 7 3" xfId="38274"/>
    <cellStyle name="Percent 4 2 7 3 2" xfId="38275"/>
    <cellStyle name="Percent 4 2 7 3 2 2" xfId="38276"/>
    <cellStyle name="Percent 4 2 7 3 2 2 2" xfId="38277"/>
    <cellStyle name="Percent 4 2 7 3 2 2 2 2" xfId="38278"/>
    <cellStyle name="Percent 4 2 7 3 2 2 3" xfId="38279"/>
    <cellStyle name="Percent 4 2 7 3 2 2_Deal Price Analysis" xfId="38280"/>
    <cellStyle name="Percent 4 2 7 3 2 3" xfId="38281"/>
    <cellStyle name="Percent 4 2 7 3 2 3 2" xfId="38282"/>
    <cellStyle name="Percent 4 2 7 3 2 3 2 2" xfId="38283"/>
    <cellStyle name="Percent 4 2 7 3 2 3 3" xfId="38284"/>
    <cellStyle name="Percent 4 2 7 3 2 3_Deal Price Analysis" xfId="38285"/>
    <cellStyle name="Percent 4 2 7 3 2 4" xfId="38286"/>
    <cellStyle name="Percent 4 2 7 3 2 4 2" xfId="38287"/>
    <cellStyle name="Percent 4 2 7 3 2 5" xfId="38288"/>
    <cellStyle name="Percent 4 2 7 3 2_Deal Price Analysis" xfId="38289"/>
    <cellStyle name="Percent 4 2 7 3 3" xfId="38290"/>
    <cellStyle name="Percent 4 2 7 3 3 2" xfId="38291"/>
    <cellStyle name="Percent 4 2 7 3 3 2 2" xfId="38292"/>
    <cellStyle name="Percent 4 2 7 3 3 3" xfId="38293"/>
    <cellStyle name="Percent 4 2 7 3 3_Deal Price Analysis" xfId="38294"/>
    <cellStyle name="Percent 4 2 7 3 4" xfId="38295"/>
    <cellStyle name="Percent 4 2 7 3 4 2" xfId="38296"/>
    <cellStyle name="Percent 4 2 7 3 4 2 2" xfId="38297"/>
    <cellStyle name="Percent 4 2 7 3 4 3" xfId="38298"/>
    <cellStyle name="Percent 4 2 7 3 4_Deal Price Analysis" xfId="38299"/>
    <cellStyle name="Percent 4 2 7 3 5" xfId="38300"/>
    <cellStyle name="Percent 4 2 7 3 5 2" xfId="38301"/>
    <cellStyle name="Percent 4 2 7 3 6" xfId="38302"/>
    <cellStyle name="Percent 4 2 7 3_Deal Price Analysis" xfId="38303"/>
    <cellStyle name="Percent 4 2 7 4" xfId="38304"/>
    <cellStyle name="Percent 4 2 7 4 2" xfId="38305"/>
    <cellStyle name="Percent 4 2 7 4 2 2" xfId="38306"/>
    <cellStyle name="Percent 4 2 7 4 2 2 2" xfId="38307"/>
    <cellStyle name="Percent 4 2 7 4 2 3" xfId="38308"/>
    <cellStyle name="Percent 4 2 7 4 2_Deal Price Analysis" xfId="38309"/>
    <cellStyle name="Percent 4 2 7 4 3" xfId="38310"/>
    <cellStyle name="Percent 4 2 7 4 3 2" xfId="38311"/>
    <cellStyle name="Percent 4 2 7 4 3 2 2" xfId="38312"/>
    <cellStyle name="Percent 4 2 7 4 3 3" xfId="38313"/>
    <cellStyle name="Percent 4 2 7 4 3_Deal Price Analysis" xfId="38314"/>
    <cellStyle name="Percent 4 2 7 4 4" xfId="38315"/>
    <cellStyle name="Percent 4 2 7 4 4 2" xfId="38316"/>
    <cellStyle name="Percent 4 2 7 4 5" xfId="38317"/>
    <cellStyle name="Percent 4 2 7 4_Deal Price Analysis" xfId="38318"/>
    <cellStyle name="Percent 4 2 7 5" xfId="38319"/>
    <cellStyle name="Percent 4 2 7 5 2" xfId="38320"/>
    <cellStyle name="Percent 4 2 7 5 2 2" xfId="38321"/>
    <cellStyle name="Percent 4 2 7 5 3" xfId="38322"/>
    <cellStyle name="Percent 4 2 7 5_Deal Price Analysis" xfId="38323"/>
    <cellStyle name="Percent 4 2 7 6" xfId="38324"/>
    <cellStyle name="Percent 4 2 7 6 2" xfId="38325"/>
    <cellStyle name="Percent 4 2 7 6 2 2" xfId="38326"/>
    <cellStyle name="Percent 4 2 7 6 3" xfId="38327"/>
    <cellStyle name="Percent 4 2 7 6_Deal Price Analysis" xfId="38328"/>
    <cellStyle name="Percent 4 2 7 7" xfId="38329"/>
    <cellStyle name="Percent 4 2 7 7 2" xfId="38330"/>
    <cellStyle name="Percent 4 2 7 8" xfId="38331"/>
    <cellStyle name="Percent 4 2 7_Deal Price Analysis" xfId="38332"/>
    <cellStyle name="Percent 4 2 8" xfId="38333"/>
    <cellStyle name="Percent 4 2 8 2" xfId="38334"/>
    <cellStyle name="Percent 4 2 8 2 2" xfId="38335"/>
    <cellStyle name="Percent 4 2 8 2 2 2" xfId="38336"/>
    <cellStyle name="Percent 4 2 8 2 2 2 2" xfId="38337"/>
    <cellStyle name="Percent 4 2 8 2 2 3" xfId="38338"/>
    <cellStyle name="Percent 4 2 8 2 2_Deal Price Analysis" xfId="38339"/>
    <cellStyle name="Percent 4 2 8 2 3" xfId="38340"/>
    <cellStyle name="Percent 4 2 8 2 3 2" xfId="38341"/>
    <cellStyle name="Percent 4 2 8 2 3 2 2" xfId="38342"/>
    <cellStyle name="Percent 4 2 8 2 3 3" xfId="38343"/>
    <cellStyle name="Percent 4 2 8 2 3_Deal Price Analysis" xfId="38344"/>
    <cellStyle name="Percent 4 2 8 2 4" xfId="38345"/>
    <cellStyle name="Percent 4 2 8 2 4 2" xfId="38346"/>
    <cellStyle name="Percent 4 2 8 2 5" xfId="38347"/>
    <cellStyle name="Percent 4 2 8 2_Deal Price Analysis" xfId="38348"/>
    <cellStyle name="Percent 4 2 8 3" xfId="38349"/>
    <cellStyle name="Percent 4 2 8 3 2" xfId="38350"/>
    <cellStyle name="Percent 4 2 8 3 2 2" xfId="38351"/>
    <cellStyle name="Percent 4 2 8 3 3" xfId="38352"/>
    <cellStyle name="Percent 4 2 8 3_Deal Price Analysis" xfId="38353"/>
    <cellStyle name="Percent 4 2 8 4" xfId="38354"/>
    <cellStyle name="Percent 4 2 8 4 2" xfId="38355"/>
    <cellStyle name="Percent 4 2 8 4 2 2" xfId="38356"/>
    <cellStyle name="Percent 4 2 8 4 3" xfId="38357"/>
    <cellStyle name="Percent 4 2 8 4_Deal Price Analysis" xfId="38358"/>
    <cellStyle name="Percent 4 2 8 5" xfId="38359"/>
    <cellStyle name="Percent 4 2 8 5 2" xfId="38360"/>
    <cellStyle name="Percent 4 2 8 6" xfId="38361"/>
    <cellStyle name="Percent 4 2 8_Deal Price Analysis" xfId="38362"/>
    <cellStyle name="Percent 4 2 9" xfId="38363"/>
    <cellStyle name="Percent 4 2 9 2" xfId="38364"/>
    <cellStyle name="Percent 4 2 9 2 2" xfId="38365"/>
    <cellStyle name="Percent 4 2 9 2 2 2" xfId="38366"/>
    <cellStyle name="Percent 4 2 9 2 2 2 2" xfId="38367"/>
    <cellStyle name="Percent 4 2 9 2 2 3" xfId="38368"/>
    <cellStyle name="Percent 4 2 9 2 2_Deal Price Analysis" xfId="38369"/>
    <cellStyle name="Percent 4 2 9 2 3" xfId="38370"/>
    <cellStyle name="Percent 4 2 9 2 3 2" xfId="38371"/>
    <cellStyle name="Percent 4 2 9 2 3 2 2" xfId="38372"/>
    <cellStyle name="Percent 4 2 9 2 3 3" xfId="38373"/>
    <cellStyle name="Percent 4 2 9 2 3_Deal Price Analysis" xfId="38374"/>
    <cellStyle name="Percent 4 2 9 2 4" xfId="38375"/>
    <cellStyle name="Percent 4 2 9 2 4 2" xfId="38376"/>
    <cellStyle name="Percent 4 2 9 2 5" xfId="38377"/>
    <cellStyle name="Percent 4 2 9 2_Deal Price Analysis" xfId="38378"/>
    <cellStyle name="Percent 4 2 9 3" xfId="38379"/>
    <cellStyle name="Percent 4 2 9 3 2" xfId="38380"/>
    <cellStyle name="Percent 4 2 9 3 2 2" xfId="38381"/>
    <cellStyle name="Percent 4 2 9 3 3" xfId="38382"/>
    <cellStyle name="Percent 4 2 9 3_Deal Price Analysis" xfId="38383"/>
    <cellStyle name="Percent 4 2 9 4" xfId="38384"/>
    <cellStyle name="Percent 4 2 9 4 2" xfId="38385"/>
    <cellStyle name="Percent 4 2 9 4 2 2" xfId="38386"/>
    <cellStyle name="Percent 4 2 9 4 3" xfId="38387"/>
    <cellStyle name="Percent 4 2 9 4_Deal Price Analysis" xfId="38388"/>
    <cellStyle name="Percent 4 2 9 5" xfId="38389"/>
    <cellStyle name="Percent 4 2 9 5 2" xfId="38390"/>
    <cellStyle name="Percent 4 2 9 6" xfId="38391"/>
    <cellStyle name="Percent 4 2 9_Deal Price Analysis" xfId="38392"/>
    <cellStyle name="Percent 4 2_Deal Price Analysis" xfId="38393"/>
    <cellStyle name="Percent 4 20" xfId="38394"/>
    <cellStyle name="Percent 4 21" xfId="38395"/>
    <cellStyle name="Percent 4 22" xfId="38396"/>
    <cellStyle name="Percent 4 23" xfId="38397"/>
    <cellStyle name="Percent 4 3" xfId="38398"/>
    <cellStyle name="Percent 4 3 10" xfId="38399"/>
    <cellStyle name="Percent 4 3 10 2" xfId="38400"/>
    <cellStyle name="Percent 4 3 10 2 2" xfId="38401"/>
    <cellStyle name="Percent 4 3 10 2 2 2" xfId="38402"/>
    <cellStyle name="Percent 4 3 10 2 3" xfId="38403"/>
    <cellStyle name="Percent 4 3 10 2_Deal Price Analysis" xfId="38404"/>
    <cellStyle name="Percent 4 3 10 3" xfId="38405"/>
    <cellStyle name="Percent 4 3 10 3 2" xfId="38406"/>
    <cellStyle name="Percent 4 3 10 3 2 2" xfId="38407"/>
    <cellStyle name="Percent 4 3 10 3 3" xfId="38408"/>
    <cellStyle name="Percent 4 3 10 3_Deal Price Analysis" xfId="38409"/>
    <cellStyle name="Percent 4 3 10 4" xfId="38410"/>
    <cellStyle name="Percent 4 3 10 4 2" xfId="38411"/>
    <cellStyle name="Percent 4 3 10 5" xfId="38412"/>
    <cellStyle name="Percent 4 3 10_Deal Price Analysis" xfId="38413"/>
    <cellStyle name="Percent 4 3 11" xfId="38414"/>
    <cellStyle name="Percent 4 3 11 2" xfId="38415"/>
    <cellStyle name="Percent 4 3 11 2 2" xfId="38416"/>
    <cellStyle name="Percent 4 3 11 3" xfId="38417"/>
    <cellStyle name="Percent 4 3 11_Deal Price Analysis" xfId="38418"/>
    <cellStyle name="Percent 4 3 12" xfId="38419"/>
    <cellStyle name="Percent 4 3 12 2" xfId="38420"/>
    <cellStyle name="Percent 4 3 12 2 2" xfId="38421"/>
    <cellStyle name="Percent 4 3 12 3" xfId="38422"/>
    <cellStyle name="Percent 4 3 12_Deal Price Analysis" xfId="38423"/>
    <cellStyle name="Percent 4 3 13" xfId="38424"/>
    <cellStyle name="Percent 4 3 13 2" xfId="38425"/>
    <cellStyle name="Percent 4 3 14" xfId="38426"/>
    <cellStyle name="Percent 4 3 15" xfId="38427"/>
    <cellStyle name="Percent 4 3 16" xfId="38428"/>
    <cellStyle name="Percent 4 3 17" xfId="38429"/>
    <cellStyle name="Percent 4 3 18" xfId="38430"/>
    <cellStyle name="Percent 4 3 2" xfId="38431"/>
    <cellStyle name="Percent 4 3 2 2" xfId="38432"/>
    <cellStyle name="Percent 4 3 2 2 2" xfId="38433"/>
    <cellStyle name="Percent 4 3 2 2 2 2" xfId="38434"/>
    <cellStyle name="Percent 4 3 2 2 2 2 2" xfId="38435"/>
    <cellStyle name="Percent 4 3 2 2 2 2 2 2" xfId="38436"/>
    <cellStyle name="Percent 4 3 2 2 2 2 2 2 2" xfId="38437"/>
    <cellStyle name="Percent 4 3 2 2 2 2 2 3" xfId="38438"/>
    <cellStyle name="Percent 4 3 2 2 2 2 2_Deal Price Analysis" xfId="38439"/>
    <cellStyle name="Percent 4 3 2 2 2 2 3" xfId="38440"/>
    <cellStyle name="Percent 4 3 2 2 2 2 3 2" xfId="38441"/>
    <cellStyle name="Percent 4 3 2 2 2 2 3 2 2" xfId="38442"/>
    <cellStyle name="Percent 4 3 2 2 2 2 3 3" xfId="38443"/>
    <cellStyle name="Percent 4 3 2 2 2 2 3_Deal Price Analysis" xfId="38444"/>
    <cellStyle name="Percent 4 3 2 2 2 2 4" xfId="38445"/>
    <cellStyle name="Percent 4 3 2 2 2 2 4 2" xfId="38446"/>
    <cellStyle name="Percent 4 3 2 2 2 2 5" xfId="38447"/>
    <cellStyle name="Percent 4 3 2 2 2 2_Deal Price Analysis" xfId="38448"/>
    <cellStyle name="Percent 4 3 2 2 2 3" xfId="38449"/>
    <cellStyle name="Percent 4 3 2 2 2 3 2" xfId="38450"/>
    <cellStyle name="Percent 4 3 2 2 2 3 2 2" xfId="38451"/>
    <cellStyle name="Percent 4 3 2 2 2 3 3" xfId="38452"/>
    <cellStyle name="Percent 4 3 2 2 2 3_Deal Price Analysis" xfId="38453"/>
    <cellStyle name="Percent 4 3 2 2 2 4" xfId="38454"/>
    <cellStyle name="Percent 4 3 2 2 2 4 2" xfId="38455"/>
    <cellStyle name="Percent 4 3 2 2 2 4 2 2" xfId="38456"/>
    <cellStyle name="Percent 4 3 2 2 2 4 3" xfId="38457"/>
    <cellStyle name="Percent 4 3 2 2 2 4_Deal Price Analysis" xfId="38458"/>
    <cellStyle name="Percent 4 3 2 2 2 5" xfId="38459"/>
    <cellStyle name="Percent 4 3 2 2 2 5 2" xfId="38460"/>
    <cellStyle name="Percent 4 3 2 2 2 6" xfId="38461"/>
    <cellStyle name="Percent 4 3 2 2 2_Deal Price Analysis" xfId="38462"/>
    <cellStyle name="Percent 4 3 2 2 3" xfId="38463"/>
    <cellStyle name="Percent 4 3 2 2 3 2" xfId="38464"/>
    <cellStyle name="Percent 4 3 2 2 3 2 2" xfId="38465"/>
    <cellStyle name="Percent 4 3 2 2 3 2 2 2" xfId="38466"/>
    <cellStyle name="Percent 4 3 2 2 3 2 2 2 2" xfId="38467"/>
    <cellStyle name="Percent 4 3 2 2 3 2 2 3" xfId="38468"/>
    <cellStyle name="Percent 4 3 2 2 3 2 2_Deal Price Analysis" xfId="38469"/>
    <cellStyle name="Percent 4 3 2 2 3 2 3" xfId="38470"/>
    <cellStyle name="Percent 4 3 2 2 3 2 3 2" xfId="38471"/>
    <cellStyle name="Percent 4 3 2 2 3 2 3 2 2" xfId="38472"/>
    <cellStyle name="Percent 4 3 2 2 3 2 3 3" xfId="38473"/>
    <cellStyle name="Percent 4 3 2 2 3 2 3_Deal Price Analysis" xfId="38474"/>
    <cellStyle name="Percent 4 3 2 2 3 2 4" xfId="38475"/>
    <cellStyle name="Percent 4 3 2 2 3 2 4 2" xfId="38476"/>
    <cellStyle name="Percent 4 3 2 2 3 2 5" xfId="38477"/>
    <cellStyle name="Percent 4 3 2 2 3 2_Deal Price Analysis" xfId="38478"/>
    <cellStyle name="Percent 4 3 2 2 3 3" xfId="38479"/>
    <cellStyle name="Percent 4 3 2 2 3 3 2" xfId="38480"/>
    <cellStyle name="Percent 4 3 2 2 3 3 2 2" xfId="38481"/>
    <cellStyle name="Percent 4 3 2 2 3 3 3" xfId="38482"/>
    <cellStyle name="Percent 4 3 2 2 3 3_Deal Price Analysis" xfId="38483"/>
    <cellStyle name="Percent 4 3 2 2 3 4" xfId="38484"/>
    <cellStyle name="Percent 4 3 2 2 3 4 2" xfId="38485"/>
    <cellStyle name="Percent 4 3 2 2 3 4 2 2" xfId="38486"/>
    <cellStyle name="Percent 4 3 2 2 3 4 3" xfId="38487"/>
    <cellStyle name="Percent 4 3 2 2 3 4_Deal Price Analysis" xfId="38488"/>
    <cellStyle name="Percent 4 3 2 2 3 5" xfId="38489"/>
    <cellStyle name="Percent 4 3 2 2 3 5 2" xfId="38490"/>
    <cellStyle name="Percent 4 3 2 2 3 6" xfId="38491"/>
    <cellStyle name="Percent 4 3 2 2 3_Deal Price Analysis" xfId="38492"/>
    <cellStyle name="Percent 4 3 2 2 4" xfId="38493"/>
    <cellStyle name="Percent 4 3 2 2 4 2" xfId="38494"/>
    <cellStyle name="Percent 4 3 2 2 4 2 2" xfId="38495"/>
    <cellStyle name="Percent 4 3 2 2 4 2 2 2" xfId="38496"/>
    <cellStyle name="Percent 4 3 2 2 4 2 3" xfId="38497"/>
    <cellStyle name="Percent 4 3 2 2 4 2_Deal Price Analysis" xfId="38498"/>
    <cellStyle name="Percent 4 3 2 2 4 3" xfId="38499"/>
    <cellStyle name="Percent 4 3 2 2 4 3 2" xfId="38500"/>
    <cellStyle name="Percent 4 3 2 2 4 3 2 2" xfId="38501"/>
    <cellStyle name="Percent 4 3 2 2 4 3 3" xfId="38502"/>
    <cellStyle name="Percent 4 3 2 2 4 3_Deal Price Analysis" xfId="38503"/>
    <cellStyle name="Percent 4 3 2 2 4 4" xfId="38504"/>
    <cellStyle name="Percent 4 3 2 2 4 4 2" xfId="38505"/>
    <cellStyle name="Percent 4 3 2 2 4 5" xfId="38506"/>
    <cellStyle name="Percent 4 3 2 2 4_Deal Price Analysis" xfId="38507"/>
    <cellStyle name="Percent 4 3 2 2 5" xfId="38508"/>
    <cellStyle name="Percent 4 3 2 2 5 2" xfId="38509"/>
    <cellStyle name="Percent 4 3 2 2 5 2 2" xfId="38510"/>
    <cellStyle name="Percent 4 3 2 2 5 3" xfId="38511"/>
    <cellStyle name="Percent 4 3 2 2 5_Deal Price Analysis" xfId="38512"/>
    <cellStyle name="Percent 4 3 2 2 6" xfId="38513"/>
    <cellStyle name="Percent 4 3 2 2 6 2" xfId="38514"/>
    <cellStyle name="Percent 4 3 2 2 6 2 2" xfId="38515"/>
    <cellStyle name="Percent 4 3 2 2 6 3" xfId="38516"/>
    <cellStyle name="Percent 4 3 2 2 6_Deal Price Analysis" xfId="38517"/>
    <cellStyle name="Percent 4 3 2 2 7" xfId="38518"/>
    <cellStyle name="Percent 4 3 2 2 7 2" xfId="38519"/>
    <cellStyle name="Percent 4 3 2 2 8" xfId="38520"/>
    <cellStyle name="Percent 4 3 2 2_Deal Price Analysis" xfId="38521"/>
    <cellStyle name="Percent 4 3 2 3" xfId="38522"/>
    <cellStyle name="Percent 4 3 2 3 2" xfId="38523"/>
    <cellStyle name="Percent 4 3 2 3 2 2" xfId="38524"/>
    <cellStyle name="Percent 4 3 2 3 2 2 2" xfId="38525"/>
    <cellStyle name="Percent 4 3 2 3 2 2 2 2" xfId="38526"/>
    <cellStyle name="Percent 4 3 2 3 2 2 3" xfId="38527"/>
    <cellStyle name="Percent 4 3 2 3 2 2_Deal Price Analysis" xfId="38528"/>
    <cellStyle name="Percent 4 3 2 3 2 3" xfId="38529"/>
    <cellStyle name="Percent 4 3 2 3 2 3 2" xfId="38530"/>
    <cellStyle name="Percent 4 3 2 3 2 3 2 2" xfId="38531"/>
    <cellStyle name="Percent 4 3 2 3 2 3 3" xfId="38532"/>
    <cellStyle name="Percent 4 3 2 3 2 3_Deal Price Analysis" xfId="38533"/>
    <cellStyle name="Percent 4 3 2 3 2 4" xfId="38534"/>
    <cellStyle name="Percent 4 3 2 3 2 4 2" xfId="38535"/>
    <cellStyle name="Percent 4 3 2 3 2 5" xfId="38536"/>
    <cellStyle name="Percent 4 3 2 3 2_Deal Price Analysis" xfId="38537"/>
    <cellStyle name="Percent 4 3 2 3 3" xfId="38538"/>
    <cellStyle name="Percent 4 3 2 3 3 2" xfId="38539"/>
    <cellStyle name="Percent 4 3 2 3 3 2 2" xfId="38540"/>
    <cellStyle name="Percent 4 3 2 3 3 3" xfId="38541"/>
    <cellStyle name="Percent 4 3 2 3 3_Deal Price Analysis" xfId="38542"/>
    <cellStyle name="Percent 4 3 2 3 4" xfId="38543"/>
    <cellStyle name="Percent 4 3 2 3 4 2" xfId="38544"/>
    <cellStyle name="Percent 4 3 2 3 4 2 2" xfId="38545"/>
    <cellStyle name="Percent 4 3 2 3 4 3" xfId="38546"/>
    <cellStyle name="Percent 4 3 2 3 4_Deal Price Analysis" xfId="38547"/>
    <cellStyle name="Percent 4 3 2 3 5" xfId="38548"/>
    <cellStyle name="Percent 4 3 2 3 5 2" xfId="38549"/>
    <cellStyle name="Percent 4 3 2 3 6" xfId="38550"/>
    <cellStyle name="Percent 4 3 2 3_Deal Price Analysis" xfId="38551"/>
    <cellStyle name="Percent 4 3 2 4" xfId="38552"/>
    <cellStyle name="Percent 4 3 2 4 2" xfId="38553"/>
    <cellStyle name="Percent 4 3 2 4 2 2" xfId="38554"/>
    <cellStyle name="Percent 4 3 2 4 2 2 2" xfId="38555"/>
    <cellStyle name="Percent 4 3 2 4 2 2 2 2" xfId="38556"/>
    <cellStyle name="Percent 4 3 2 4 2 2 3" xfId="38557"/>
    <cellStyle name="Percent 4 3 2 4 2 2_Deal Price Analysis" xfId="38558"/>
    <cellStyle name="Percent 4 3 2 4 2 3" xfId="38559"/>
    <cellStyle name="Percent 4 3 2 4 2 3 2" xfId="38560"/>
    <cellStyle name="Percent 4 3 2 4 2 3 2 2" xfId="38561"/>
    <cellStyle name="Percent 4 3 2 4 2 3 3" xfId="38562"/>
    <cellStyle name="Percent 4 3 2 4 2 3_Deal Price Analysis" xfId="38563"/>
    <cellStyle name="Percent 4 3 2 4 2 4" xfId="38564"/>
    <cellStyle name="Percent 4 3 2 4 2 4 2" xfId="38565"/>
    <cellStyle name="Percent 4 3 2 4 2 5" xfId="38566"/>
    <cellStyle name="Percent 4 3 2 4 2_Deal Price Analysis" xfId="38567"/>
    <cellStyle name="Percent 4 3 2 4 3" xfId="38568"/>
    <cellStyle name="Percent 4 3 2 4 3 2" xfId="38569"/>
    <cellStyle name="Percent 4 3 2 4 3 2 2" xfId="38570"/>
    <cellStyle name="Percent 4 3 2 4 3 3" xfId="38571"/>
    <cellStyle name="Percent 4 3 2 4 3_Deal Price Analysis" xfId="38572"/>
    <cellStyle name="Percent 4 3 2 4 4" xfId="38573"/>
    <cellStyle name="Percent 4 3 2 4 4 2" xfId="38574"/>
    <cellStyle name="Percent 4 3 2 4 4 2 2" xfId="38575"/>
    <cellStyle name="Percent 4 3 2 4 4 3" xfId="38576"/>
    <cellStyle name="Percent 4 3 2 4 4_Deal Price Analysis" xfId="38577"/>
    <cellStyle name="Percent 4 3 2 4 5" xfId="38578"/>
    <cellStyle name="Percent 4 3 2 4 5 2" xfId="38579"/>
    <cellStyle name="Percent 4 3 2 4 6" xfId="38580"/>
    <cellStyle name="Percent 4 3 2 4_Deal Price Analysis" xfId="38581"/>
    <cellStyle name="Percent 4 3 2 5" xfId="38582"/>
    <cellStyle name="Percent 4 3 2 5 2" xfId="38583"/>
    <cellStyle name="Percent 4 3 2 5 2 2" xfId="38584"/>
    <cellStyle name="Percent 4 3 2 5 2 2 2" xfId="38585"/>
    <cellStyle name="Percent 4 3 2 5 2 3" xfId="38586"/>
    <cellStyle name="Percent 4 3 2 5 2_Deal Price Analysis" xfId="38587"/>
    <cellStyle name="Percent 4 3 2 5 3" xfId="38588"/>
    <cellStyle name="Percent 4 3 2 5 3 2" xfId="38589"/>
    <cellStyle name="Percent 4 3 2 5 3 2 2" xfId="38590"/>
    <cellStyle name="Percent 4 3 2 5 3 3" xfId="38591"/>
    <cellStyle name="Percent 4 3 2 5 3_Deal Price Analysis" xfId="38592"/>
    <cellStyle name="Percent 4 3 2 5 4" xfId="38593"/>
    <cellStyle name="Percent 4 3 2 5 4 2" xfId="38594"/>
    <cellStyle name="Percent 4 3 2 5 5" xfId="38595"/>
    <cellStyle name="Percent 4 3 2 5_Deal Price Analysis" xfId="38596"/>
    <cellStyle name="Percent 4 3 2 6" xfId="38597"/>
    <cellStyle name="Percent 4 3 2 6 2" xfId="38598"/>
    <cellStyle name="Percent 4 3 2 6 2 2" xfId="38599"/>
    <cellStyle name="Percent 4 3 2 6 3" xfId="38600"/>
    <cellStyle name="Percent 4 3 2 6_Deal Price Analysis" xfId="38601"/>
    <cellStyle name="Percent 4 3 2 7" xfId="38602"/>
    <cellStyle name="Percent 4 3 2 7 2" xfId="38603"/>
    <cellStyle name="Percent 4 3 2 7 2 2" xfId="38604"/>
    <cellStyle name="Percent 4 3 2 7 3" xfId="38605"/>
    <cellStyle name="Percent 4 3 2 7_Deal Price Analysis" xfId="38606"/>
    <cellStyle name="Percent 4 3 2 8" xfId="38607"/>
    <cellStyle name="Percent 4 3 2 8 2" xfId="38608"/>
    <cellStyle name="Percent 4 3 2 9" xfId="38609"/>
    <cellStyle name="Percent 4 3 2_Deal Price Analysis" xfId="38610"/>
    <cellStyle name="Percent 4 3 3" xfId="38611"/>
    <cellStyle name="Percent 4 3 3 2" xfId="38612"/>
    <cellStyle name="Percent 4 3 3 2 2" xfId="38613"/>
    <cellStyle name="Percent 4 3 3 2 2 2" xfId="38614"/>
    <cellStyle name="Percent 4 3 3 2 2 2 2" xfId="38615"/>
    <cellStyle name="Percent 4 3 3 2 2 2 2 2" xfId="38616"/>
    <cellStyle name="Percent 4 3 3 2 2 2 2 2 2" xfId="38617"/>
    <cellStyle name="Percent 4 3 3 2 2 2 2 3" xfId="38618"/>
    <cellStyle name="Percent 4 3 3 2 2 2 2_Deal Price Analysis" xfId="38619"/>
    <cellStyle name="Percent 4 3 3 2 2 2 3" xfId="38620"/>
    <cellStyle name="Percent 4 3 3 2 2 2 3 2" xfId="38621"/>
    <cellStyle name="Percent 4 3 3 2 2 2 3 2 2" xfId="38622"/>
    <cellStyle name="Percent 4 3 3 2 2 2 3 3" xfId="38623"/>
    <cellStyle name="Percent 4 3 3 2 2 2 3_Deal Price Analysis" xfId="38624"/>
    <cellStyle name="Percent 4 3 3 2 2 2 4" xfId="38625"/>
    <cellStyle name="Percent 4 3 3 2 2 2 4 2" xfId="38626"/>
    <cellStyle name="Percent 4 3 3 2 2 2 5" xfId="38627"/>
    <cellStyle name="Percent 4 3 3 2 2 2_Deal Price Analysis" xfId="38628"/>
    <cellStyle name="Percent 4 3 3 2 2 3" xfId="38629"/>
    <cellStyle name="Percent 4 3 3 2 2 3 2" xfId="38630"/>
    <cellStyle name="Percent 4 3 3 2 2 3 2 2" xfId="38631"/>
    <cellStyle name="Percent 4 3 3 2 2 3 3" xfId="38632"/>
    <cellStyle name="Percent 4 3 3 2 2 3_Deal Price Analysis" xfId="38633"/>
    <cellStyle name="Percent 4 3 3 2 2 4" xfId="38634"/>
    <cellStyle name="Percent 4 3 3 2 2 4 2" xfId="38635"/>
    <cellStyle name="Percent 4 3 3 2 2 4 2 2" xfId="38636"/>
    <cellStyle name="Percent 4 3 3 2 2 4 3" xfId="38637"/>
    <cellStyle name="Percent 4 3 3 2 2 4_Deal Price Analysis" xfId="38638"/>
    <cellStyle name="Percent 4 3 3 2 2 5" xfId="38639"/>
    <cellStyle name="Percent 4 3 3 2 2 5 2" xfId="38640"/>
    <cellStyle name="Percent 4 3 3 2 2 6" xfId="38641"/>
    <cellStyle name="Percent 4 3 3 2 2_Deal Price Analysis" xfId="38642"/>
    <cellStyle name="Percent 4 3 3 2 3" xfId="38643"/>
    <cellStyle name="Percent 4 3 3 2 3 2" xfId="38644"/>
    <cellStyle name="Percent 4 3 3 2 3 2 2" xfId="38645"/>
    <cellStyle name="Percent 4 3 3 2 3 2 2 2" xfId="38646"/>
    <cellStyle name="Percent 4 3 3 2 3 2 2 2 2" xfId="38647"/>
    <cellStyle name="Percent 4 3 3 2 3 2 2 3" xfId="38648"/>
    <cellStyle name="Percent 4 3 3 2 3 2 2_Deal Price Analysis" xfId="38649"/>
    <cellStyle name="Percent 4 3 3 2 3 2 3" xfId="38650"/>
    <cellStyle name="Percent 4 3 3 2 3 2 3 2" xfId="38651"/>
    <cellStyle name="Percent 4 3 3 2 3 2 3 2 2" xfId="38652"/>
    <cellStyle name="Percent 4 3 3 2 3 2 3 3" xfId="38653"/>
    <cellStyle name="Percent 4 3 3 2 3 2 3_Deal Price Analysis" xfId="38654"/>
    <cellStyle name="Percent 4 3 3 2 3 2 4" xfId="38655"/>
    <cellStyle name="Percent 4 3 3 2 3 2 4 2" xfId="38656"/>
    <cellStyle name="Percent 4 3 3 2 3 2 5" xfId="38657"/>
    <cellStyle name="Percent 4 3 3 2 3 2_Deal Price Analysis" xfId="38658"/>
    <cellStyle name="Percent 4 3 3 2 3 3" xfId="38659"/>
    <cellStyle name="Percent 4 3 3 2 3 3 2" xfId="38660"/>
    <cellStyle name="Percent 4 3 3 2 3 3 2 2" xfId="38661"/>
    <cellStyle name="Percent 4 3 3 2 3 3 3" xfId="38662"/>
    <cellStyle name="Percent 4 3 3 2 3 3_Deal Price Analysis" xfId="38663"/>
    <cellStyle name="Percent 4 3 3 2 3 4" xfId="38664"/>
    <cellStyle name="Percent 4 3 3 2 3 4 2" xfId="38665"/>
    <cellStyle name="Percent 4 3 3 2 3 4 2 2" xfId="38666"/>
    <cellStyle name="Percent 4 3 3 2 3 4 3" xfId="38667"/>
    <cellStyle name="Percent 4 3 3 2 3 4_Deal Price Analysis" xfId="38668"/>
    <cellStyle name="Percent 4 3 3 2 3 5" xfId="38669"/>
    <cellStyle name="Percent 4 3 3 2 3 5 2" xfId="38670"/>
    <cellStyle name="Percent 4 3 3 2 3 6" xfId="38671"/>
    <cellStyle name="Percent 4 3 3 2 3_Deal Price Analysis" xfId="38672"/>
    <cellStyle name="Percent 4 3 3 2 4" xfId="38673"/>
    <cellStyle name="Percent 4 3 3 2 4 2" xfId="38674"/>
    <cellStyle name="Percent 4 3 3 2 4 2 2" xfId="38675"/>
    <cellStyle name="Percent 4 3 3 2 4 2 2 2" xfId="38676"/>
    <cellStyle name="Percent 4 3 3 2 4 2 3" xfId="38677"/>
    <cellStyle name="Percent 4 3 3 2 4 2_Deal Price Analysis" xfId="38678"/>
    <cellStyle name="Percent 4 3 3 2 4 3" xfId="38679"/>
    <cellStyle name="Percent 4 3 3 2 4 3 2" xfId="38680"/>
    <cellStyle name="Percent 4 3 3 2 4 3 2 2" xfId="38681"/>
    <cellStyle name="Percent 4 3 3 2 4 3 3" xfId="38682"/>
    <cellStyle name="Percent 4 3 3 2 4 3_Deal Price Analysis" xfId="38683"/>
    <cellStyle name="Percent 4 3 3 2 4 4" xfId="38684"/>
    <cellStyle name="Percent 4 3 3 2 4 4 2" xfId="38685"/>
    <cellStyle name="Percent 4 3 3 2 4 5" xfId="38686"/>
    <cellStyle name="Percent 4 3 3 2 4_Deal Price Analysis" xfId="38687"/>
    <cellStyle name="Percent 4 3 3 2 5" xfId="38688"/>
    <cellStyle name="Percent 4 3 3 2 5 2" xfId="38689"/>
    <cellStyle name="Percent 4 3 3 2 5 2 2" xfId="38690"/>
    <cellStyle name="Percent 4 3 3 2 5 3" xfId="38691"/>
    <cellStyle name="Percent 4 3 3 2 5_Deal Price Analysis" xfId="38692"/>
    <cellStyle name="Percent 4 3 3 2 6" xfId="38693"/>
    <cellStyle name="Percent 4 3 3 2 6 2" xfId="38694"/>
    <cellStyle name="Percent 4 3 3 2 6 2 2" xfId="38695"/>
    <cellStyle name="Percent 4 3 3 2 6 3" xfId="38696"/>
    <cellStyle name="Percent 4 3 3 2 6_Deal Price Analysis" xfId="38697"/>
    <cellStyle name="Percent 4 3 3 2 7" xfId="38698"/>
    <cellStyle name="Percent 4 3 3 2 7 2" xfId="38699"/>
    <cellStyle name="Percent 4 3 3 2 8" xfId="38700"/>
    <cellStyle name="Percent 4 3 3 2_Deal Price Analysis" xfId="38701"/>
    <cellStyle name="Percent 4 3 3 3" xfId="38702"/>
    <cellStyle name="Percent 4 3 3 3 2" xfId="38703"/>
    <cellStyle name="Percent 4 3 3 3 2 2" xfId="38704"/>
    <cellStyle name="Percent 4 3 3 3 2 2 2" xfId="38705"/>
    <cellStyle name="Percent 4 3 3 3 2 2 2 2" xfId="38706"/>
    <cellStyle name="Percent 4 3 3 3 2 2 3" xfId="38707"/>
    <cellStyle name="Percent 4 3 3 3 2 2_Deal Price Analysis" xfId="38708"/>
    <cellStyle name="Percent 4 3 3 3 2 3" xfId="38709"/>
    <cellStyle name="Percent 4 3 3 3 2 3 2" xfId="38710"/>
    <cellStyle name="Percent 4 3 3 3 2 3 2 2" xfId="38711"/>
    <cellStyle name="Percent 4 3 3 3 2 3 3" xfId="38712"/>
    <cellStyle name="Percent 4 3 3 3 2 3_Deal Price Analysis" xfId="38713"/>
    <cellStyle name="Percent 4 3 3 3 2 4" xfId="38714"/>
    <cellStyle name="Percent 4 3 3 3 2 4 2" xfId="38715"/>
    <cellStyle name="Percent 4 3 3 3 2 5" xfId="38716"/>
    <cellStyle name="Percent 4 3 3 3 2_Deal Price Analysis" xfId="38717"/>
    <cellStyle name="Percent 4 3 3 3 3" xfId="38718"/>
    <cellStyle name="Percent 4 3 3 3 3 2" xfId="38719"/>
    <cellStyle name="Percent 4 3 3 3 3 2 2" xfId="38720"/>
    <cellStyle name="Percent 4 3 3 3 3 3" xfId="38721"/>
    <cellStyle name="Percent 4 3 3 3 3_Deal Price Analysis" xfId="38722"/>
    <cellStyle name="Percent 4 3 3 3 4" xfId="38723"/>
    <cellStyle name="Percent 4 3 3 3 4 2" xfId="38724"/>
    <cellStyle name="Percent 4 3 3 3 4 2 2" xfId="38725"/>
    <cellStyle name="Percent 4 3 3 3 4 3" xfId="38726"/>
    <cellStyle name="Percent 4 3 3 3 4_Deal Price Analysis" xfId="38727"/>
    <cellStyle name="Percent 4 3 3 3 5" xfId="38728"/>
    <cellStyle name="Percent 4 3 3 3 5 2" xfId="38729"/>
    <cellStyle name="Percent 4 3 3 3 6" xfId="38730"/>
    <cellStyle name="Percent 4 3 3 3_Deal Price Analysis" xfId="38731"/>
    <cellStyle name="Percent 4 3 3 4" xfId="38732"/>
    <cellStyle name="Percent 4 3 3 4 2" xfId="38733"/>
    <cellStyle name="Percent 4 3 3 4 2 2" xfId="38734"/>
    <cellStyle name="Percent 4 3 3 4 2 2 2" xfId="38735"/>
    <cellStyle name="Percent 4 3 3 4 2 2 2 2" xfId="38736"/>
    <cellStyle name="Percent 4 3 3 4 2 2 3" xfId="38737"/>
    <cellStyle name="Percent 4 3 3 4 2 2_Deal Price Analysis" xfId="38738"/>
    <cellStyle name="Percent 4 3 3 4 2 3" xfId="38739"/>
    <cellStyle name="Percent 4 3 3 4 2 3 2" xfId="38740"/>
    <cellStyle name="Percent 4 3 3 4 2 3 2 2" xfId="38741"/>
    <cellStyle name="Percent 4 3 3 4 2 3 3" xfId="38742"/>
    <cellStyle name="Percent 4 3 3 4 2 3_Deal Price Analysis" xfId="38743"/>
    <cellStyle name="Percent 4 3 3 4 2 4" xfId="38744"/>
    <cellStyle name="Percent 4 3 3 4 2 4 2" xfId="38745"/>
    <cellStyle name="Percent 4 3 3 4 2 5" xfId="38746"/>
    <cellStyle name="Percent 4 3 3 4 2_Deal Price Analysis" xfId="38747"/>
    <cellStyle name="Percent 4 3 3 4 3" xfId="38748"/>
    <cellStyle name="Percent 4 3 3 4 3 2" xfId="38749"/>
    <cellStyle name="Percent 4 3 3 4 3 2 2" xfId="38750"/>
    <cellStyle name="Percent 4 3 3 4 3 3" xfId="38751"/>
    <cellStyle name="Percent 4 3 3 4 3_Deal Price Analysis" xfId="38752"/>
    <cellStyle name="Percent 4 3 3 4 4" xfId="38753"/>
    <cellStyle name="Percent 4 3 3 4 4 2" xfId="38754"/>
    <cellStyle name="Percent 4 3 3 4 4 2 2" xfId="38755"/>
    <cellStyle name="Percent 4 3 3 4 4 3" xfId="38756"/>
    <cellStyle name="Percent 4 3 3 4 4_Deal Price Analysis" xfId="38757"/>
    <cellStyle name="Percent 4 3 3 4 5" xfId="38758"/>
    <cellStyle name="Percent 4 3 3 4 5 2" xfId="38759"/>
    <cellStyle name="Percent 4 3 3 4 6" xfId="38760"/>
    <cellStyle name="Percent 4 3 3 4_Deal Price Analysis" xfId="38761"/>
    <cellStyle name="Percent 4 3 3 5" xfId="38762"/>
    <cellStyle name="Percent 4 3 3 5 2" xfId="38763"/>
    <cellStyle name="Percent 4 3 3 5 2 2" xfId="38764"/>
    <cellStyle name="Percent 4 3 3 5 2 2 2" xfId="38765"/>
    <cellStyle name="Percent 4 3 3 5 2 3" xfId="38766"/>
    <cellStyle name="Percent 4 3 3 5 2_Deal Price Analysis" xfId="38767"/>
    <cellStyle name="Percent 4 3 3 5 3" xfId="38768"/>
    <cellStyle name="Percent 4 3 3 5 3 2" xfId="38769"/>
    <cellStyle name="Percent 4 3 3 5 3 2 2" xfId="38770"/>
    <cellStyle name="Percent 4 3 3 5 3 3" xfId="38771"/>
    <cellStyle name="Percent 4 3 3 5 3_Deal Price Analysis" xfId="38772"/>
    <cellStyle name="Percent 4 3 3 5 4" xfId="38773"/>
    <cellStyle name="Percent 4 3 3 5 4 2" xfId="38774"/>
    <cellStyle name="Percent 4 3 3 5 5" xfId="38775"/>
    <cellStyle name="Percent 4 3 3 5_Deal Price Analysis" xfId="38776"/>
    <cellStyle name="Percent 4 3 3 6" xfId="38777"/>
    <cellStyle name="Percent 4 3 3 6 2" xfId="38778"/>
    <cellStyle name="Percent 4 3 3 6 2 2" xfId="38779"/>
    <cellStyle name="Percent 4 3 3 6 3" xfId="38780"/>
    <cellStyle name="Percent 4 3 3 6_Deal Price Analysis" xfId="38781"/>
    <cellStyle name="Percent 4 3 3 7" xfId="38782"/>
    <cellStyle name="Percent 4 3 3 7 2" xfId="38783"/>
    <cellStyle name="Percent 4 3 3 7 2 2" xfId="38784"/>
    <cellStyle name="Percent 4 3 3 7 3" xfId="38785"/>
    <cellStyle name="Percent 4 3 3 7_Deal Price Analysis" xfId="38786"/>
    <cellStyle name="Percent 4 3 3 8" xfId="38787"/>
    <cellStyle name="Percent 4 3 3 8 2" xfId="38788"/>
    <cellStyle name="Percent 4 3 3 9" xfId="38789"/>
    <cellStyle name="Percent 4 3 3_Deal Price Analysis" xfId="38790"/>
    <cellStyle name="Percent 4 3 4" xfId="38791"/>
    <cellStyle name="Percent 4 3 4 2" xfId="38792"/>
    <cellStyle name="Percent 4 3 4 2 2" xfId="38793"/>
    <cellStyle name="Percent 4 3 4 2 2 2" xfId="38794"/>
    <cellStyle name="Percent 4 3 4 2 2 2 2" xfId="38795"/>
    <cellStyle name="Percent 4 3 4 2 2 2 2 2" xfId="38796"/>
    <cellStyle name="Percent 4 3 4 2 2 2 2 2 2" xfId="38797"/>
    <cellStyle name="Percent 4 3 4 2 2 2 2 3" xfId="38798"/>
    <cellStyle name="Percent 4 3 4 2 2 2 2_Deal Price Analysis" xfId="38799"/>
    <cellStyle name="Percent 4 3 4 2 2 2 3" xfId="38800"/>
    <cellStyle name="Percent 4 3 4 2 2 2 3 2" xfId="38801"/>
    <cellStyle name="Percent 4 3 4 2 2 2 3 2 2" xfId="38802"/>
    <cellStyle name="Percent 4 3 4 2 2 2 3 3" xfId="38803"/>
    <cellStyle name="Percent 4 3 4 2 2 2 3_Deal Price Analysis" xfId="38804"/>
    <cellStyle name="Percent 4 3 4 2 2 2 4" xfId="38805"/>
    <cellStyle name="Percent 4 3 4 2 2 2 4 2" xfId="38806"/>
    <cellStyle name="Percent 4 3 4 2 2 2 5" xfId="38807"/>
    <cellStyle name="Percent 4 3 4 2 2 2_Deal Price Analysis" xfId="38808"/>
    <cellStyle name="Percent 4 3 4 2 2 3" xfId="38809"/>
    <cellStyle name="Percent 4 3 4 2 2 3 2" xfId="38810"/>
    <cellStyle name="Percent 4 3 4 2 2 3 2 2" xfId="38811"/>
    <cellStyle name="Percent 4 3 4 2 2 3 3" xfId="38812"/>
    <cellStyle name="Percent 4 3 4 2 2 3_Deal Price Analysis" xfId="38813"/>
    <cellStyle name="Percent 4 3 4 2 2 4" xfId="38814"/>
    <cellStyle name="Percent 4 3 4 2 2 4 2" xfId="38815"/>
    <cellStyle name="Percent 4 3 4 2 2 4 2 2" xfId="38816"/>
    <cellStyle name="Percent 4 3 4 2 2 4 3" xfId="38817"/>
    <cellStyle name="Percent 4 3 4 2 2 4_Deal Price Analysis" xfId="38818"/>
    <cellStyle name="Percent 4 3 4 2 2 5" xfId="38819"/>
    <cellStyle name="Percent 4 3 4 2 2 5 2" xfId="38820"/>
    <cellStyle name="Percent 4 3 4 2 2 6" xfId="38821"/>
    <cellStyle name="Percent 4 3 4 2 2_Deal Price Analysis" xfId="38822"/>
    <cellStyle name="Percent 4 3 4 2 3" xfId="38823"/>
    <cellStyle name="Percent 4 3 4 2 3 2" xfId="38824"/>
    <cellStyle name="Percent 4 3 4 2 3 2 2" xfId="38825"/>
    <cellStyle name="Percent 4 3 4 2 3 2 2 2" xfId="38826"/>
    <cellStyle name="Percent 4 3 4 2 3 2 2 2 2" xfId="38827"/>
    <cellStyle name="Percent 4 3 4 2 3 2 2 3" xfId="38828"/>
    <cellStyle name="Percent 4 3 4 2 3 2 2_Deal Price Analysis" xfId="38829"/>
    <cellStyle name="Percent 4 3 4 2 3 2 3" xfId="38830"/>
    <cellStyle name="Percent 4 3 4 2 3 2 3 2" xfId="38831"/>
    <cellStyle name="Percent 4 3 4 2 3 2 3 2 2" xfId="38832"/>
    <cellStyle name="Percent 4 3 4 2 3 2 3 3" xfId="38833"/>
    <cellStyle name="Percent 4 3 4 2 3 2 3_Deal Price Analysis" xfId="38834"/>
    <cellStyle name="Percent 4 3 4 2 3 2 4" xfId="38835"/>
    <cellStyle name="Percent 4 3 4 2 3 2 4 2" xfId="38836"/>
    <cellStyle name="Percent 4 3 4 2 3 2 5" xfId="38837"/>
    <cellStyle name="Percent 4 3 4 2 3 2_Deal Price Analysis" xfId="38838"/>
    <cellStyle name="Percent 4 3 4 2 3 3" xfId="38839"/>
    <cellStyle name="Percent 4 3 4 2 3 3 2" xfId="38840"/>
    <cellStyle name="Percent 4 3 4 2 3 3 2 2" xfId="38841"/>
    <cellStyle name="Percent 4 3 4 2 3 3 3" xfId="38842"/>
    <cellStyle name="Percent 4 3 4 2 3 3_Deal Price Analysis" xfId="38843"/>
    <cellStyle name="Percent 4 3 4 2 3 4" xfId="38844"/>
    <cellStyle name="Percent 4 3 4 2 3 4 2" xfId="38845"/>
    <cellStyle name="Percent 4 3 4 2 3 4 2 2" xfId="38846"/>
    <cellStyle name="Percent 4 3 4 2 3 4 3" xfId="38847"/>
    <cellStyle name="Percent 4 3 4 2 3 4_Deal Price Analysis" xfId="38848"/>
    <cellStyle name="Percent 4 3 4 2 3 5" xfId="38849"/>
    <cellStyle name="Percent 4 3 4 2 3 5 2" xfId="38850"/>
    <cellStyle name="Percent 4 3 4 2 3 6" xfId="38851"/>
    <cellStyle name="Percent 4 3 4 2 3_Deal Price Analysis" xfId="38852"/>
    <cellStyle name="Percent 4 3 4 2 4" xfId="38853"/>
    <cellStyle name="Percent 4 3 4 2 4 2" xfId="38854"/>
    <cellStyle name="Percent 4 3 4 2 4 2 2" xfId="38855"/>
    <cellStyle name="Percent 4 3 4 2 4 2 2 2" xfId="38856"/>
    <cellStyle name="Percent 4 3 4 2 4 2 3" xfId="38857"/>
    <cellStyle name="Percent 4 3 4 2 4 2_Deal Price Analysis" xfId="38858"/>
    <cellStyle name="Percent 4 3 4 2 4 3" xfId="38859"/>
    <cellStyle name="Percent 4 3 4 2 4 3 2" xfId="38860"/>
    <cellStyle name="Percent 4 3 4 2 4 3 2 2" xfId="38861"/>
    <cellStyle name="Percent 4 3 4 2 4 3 3" xfId="38862"/>
    <cellStyle name="Percent 4 3 4 2 4 3_Deal Price Analysis" xfId="38863"/>
    <cellStyle name="Percent 4 3 4 2 4 4" xfId="38864"/>
    <cellStyle name="Percent 4 3 4 2 4 4 2" xfId="38865"/>
    <cellStyle name="Percent 4 3 4 2 4 5" xfId="38866"/>
    <cellStyle name="Percent 4 3 4 2 4_Deal Price Analysis" xfId="38867"/>
    <cellStyle name="Percent 4 3 4 2 5" xfId="38868"/>
    <cellStyle name="Percent 4 3 4 2 5 2" xfId="38869"/>
    <cellStyle name="Percent 4 3 4 2 5 2 2" xfId="38870"/>
    <cellStyle name="Percent 4 3 4 2 5 3" xfId="38871"/>
    <cellStyle name="Percent 4 3 4 2 5_Deal Price Analysis" xfId="38872"/>
    <cellStyle name="Percent 4 3 4 2 6" xfId="38873"/>
    <cellStyle name="Percent 4 3 4 2 6 2" xfId="38874"/>
    <cellStyle name="Percent 4 3 4 2 6 2 2" xfId="38875"/>
    <cellStyle name="Percent 4 3 4 2 6 3" xfId="38876"/>
    <cellStyle name="Percent 4 3 4 2 6_Deal Price Analysis" xfId="38877"/>
    <cellStyle name="Percent 4 3 4 2 7" xfId="38878"/>
    <cellStyle name="Percent 4 3 4 2 7 2" xfId="38879"/>
    <cellStyle name="Percent 4 3 4 2 8" xfId="38880"/>
    <cellStyle name="Percent 4 3 4 2_Deal Price Analysis" xfId="38881"/>
    <cellStyle name="Percent 4 3 4 3" xfId="38882"/>
    <cellStyle name="Percent 4 3 4 3 2" xfId="38883"/>
    <cellStyle name="Percent 4 3 4 3 2 2" xfId="38884"/>
    <cellStyle name="Percent 4 3 4 3 2 2 2" xfId="38885"/>
    <cellStyle name="Percent 4 3 4 3 2 2 2 2" xfId="38886"/>
    <cellStyle name="Percent 4 3 4 3 2 2 3" xfId="38887"/>
    <cellStyle name="Percent 4 3 4 3 2 2_Deal Price Analysis" xfId="38888"/>
    <cellStyle name="Percent 4 3 4 3 2 3" xfId="38889"/>
    <cellStyle name="Percent 4 3 4 3 2 3 2" xfId="38890"/>
    <cellStyle name="Percent 4 3 4 3 2 3 2 2" xfId="38891"/>
    <cellStyle name="Percent 4 3 4 3 2 3 3" xfId="38892"/>
    <cellStyle name="Percent 4 3 4 3 2 3_Deal Price Analysis" xfId="38893"/>
    <cellStyle name="Percent 4 3 4 3 2 4" xfId="38894"/>
    <cellStyle name="Percent 4 3 4 3 2 4 2" xfId="38895"/>
    <cellStyle name="Percent 4 3 4 3 2 5" xfId="38896"/>
    <cellStyle name="Percent 4 3 4 3 2_Deal Price Analysis" xfId="38897"/>
    <cellStyle name="Percent 4 3 4 3 3" xfId="38898"/>
    <cellStyle name="Percent 4 3 4 3 3 2" xfId="38899"/>
    <cellStyle name="Percent 4 3 4 3 3 2 2" xfId="38900"/>
    <cellStyle name="Percent 4 3 4 3 3 3" xfId="38901"/>
    <cellStyle name="Percent 4 3 4 3 3_Deal Price Analysis" xfId="38902"/>
    <cellStyle name="Percent 4 3 4 3 4" xfId="38903"/>
    <cellStyle name="Percent 4 3 4 3 4 2" xfId="38904"/>
    <cellStyle name="Percent 4 3 4 3 4 2 2" xfId="38905"/>
    <cellStyle name="Percent 4 3 4 3 4 3" xfId="38906"/>
    <cellStyle name="Percent 4 3 4 3 4_Deal Price Analysis" xfId="38907"/>
    <cellStyle name="Percent 4 3 4 3 5" xfId="38908"/>
    <cellStyle name="Percent 4 3 4 3 5 2" xfId="38909"/>
    <cellStyle name="Percent 4 3 4 3 6" xfId="38910"/>
    <cellStyle name="Percent 4 3 4 3_Deal Price Analysis" xfId="38911"/>
    <cellStyle name="Percent 4 3 4 4" xfId="38912"/>
    <cellStyle name="Percent 4 3 4 4 2" xfId="38913"/>
    <cellStyle name="Percent 4 3 4 4 2 2" xfId="38914"/>
    <cellStyle name="Percent 4 3 4 4 2 2 2" xfId="38915"/>
    <cellStyle name="Percent 4 3 4 4 2 2 2 2" xfId="38916"/>
    <cellStyle name="Percent 4 3 4 4 2 2 3" xfId="38917"/>
    <cellStyle name="Percent 4 3 4 4 2 2_Deal Price Analysis" xfId="38918"/>
    <cellStyle name="Percent 4 3 4 4 2 3" xfId="38919"/>
    <cellStyle name="Percent 4 3 4 4 2 3 2" xfId="38920"/>
    <cellStyle name="Percent 4 3 4 4 2 3 2 2" xfId="38921"/>
    <cellStyle name="Percent 4 3 4 4 2 3 3" xfId="38922"/>
    <cellStyle name="Percent 4 3 4 4 2 3_Deal Price Analysis" xfId="38923"/>
    <cellStyle name="Percent 4 3 4 4 2 4" xfId="38924"/>
    <cellStyle name="Percent 4 3 4 4 2 4 2" xfId="38925"/>
    <cellStyle name="Percent 4 3 4 4 2 5" xfId="38926"/>
    <cellStyle name="Percent 4 3 4 4 2_Deal Price Analysis" xfId="38927"/>
    <cellStyle name="Percent 4 3 4 4 3" xfId="38928"/>
    <cellStyle name="Percent 4 3 4 4 3 2" xfId="38929"/>
    <cellStyle name="Percent 4 3 4 4 3 2 2" xfId="38930"/>
    <cellStyle name="Percent 4 3 4 4 3 3" xfId="38931"/>
    <cellStyle name="Percent 4 3 4 4 3_Deal Price Analysis" xfId="38932"/>
    <cellStyle name="Percent 4 3 4 4 4" xfId="38933"/>
    <cellStyle name="Percent 4 3 4 4 4 2" xfId="38934"/>
    <cellStyle name="Percent 4 3 4 4 4 2 2" xfId="38935"/>
    <cellStyle name="Percent 4 3 4 4 4 3" xfId="38936"/>
    <cellStyle name="Percent 4 3 4 4 4_Deal Price Analysis" xfId="38937"/>
    <cellStyle name="Percent 4 3 4 4 5" xfId="38938"/>
    <cellStyle name="Percent 4 3 4 4 5 2" xfId="38939"/>
    <cellStyle name="Percent 4 3 4 4 6" xfId="38940"/>
    <cellStyle name="Percent 4 3 4 4_Deal Price Analysis" xfId="38941"/>
    <cellStyle name="Percent 4 3 4 5" xfId="38942"/>
    <cellStyle name="Percent 4 3 4 5 2" xfId="38943"/>
    <cellStyle name="Percent 4 3 4 5 2 2" xfId="38944"/>
    <cellStyle name="Percent 4 3 4 5 2 2 2" xfId="38945"/>
    <cellStyle name="Percent 4 3 4 5 2 3" xfId="38946"/>
    <cellStyle name="Percent 4 3 4 5 2_Deal Price Analysis" xfId="38947"/>
    <cellStyle name="Percent 4 3 4 5 3" xfId="38948"/>
    <cellStyle name="Percent 4 3 4 5 3 2" xfId="38949"/>
    <cellStyle name="Percent 4 3 4 5 3 2 2" xfId="38950"/>
    <cellStyle name="Percent 4 3 4 5 3 3" xfId="38951"/>
    <cellStyle name="Percent 4 3 4 5 3_Deal Price Analysis" xfId="38952"/>
    <cellStyle name="Percent 4 3 4 5 4" xfId="38953"/>
    <cellStyle name="Percent 4 3 4 5 4 2" xfId="38954"/>
    <cellStyle name="Percent 4 3 4 5 5" xfId="38955"/>
    <cellStyle name="Percent 4 3 4 5_Deal Price Analysis" xfId="38956"/>
    <cellStyle name="Percent 4 3 4 6" xfId="38957"/>
    <cellStyle name="Percent 4 3 4 6 2" xfId="38958"/>
    <cellStyle name="Percent 4 3 4 6 2 2" xfId="38959"/>
    <cellStyle name="Percent 4 3 4 6 3" xfId="38960"/>
    <cellStyle name="Percent 4 3 4 6_Deal Price Analysis" xfId="38961"/>
    <cellStyle name="Percent 4 3 4 7" xfId="38962"/>
    <cellStyle name="Percent 4 3 4 7 2" xfId="38963"/>
    <cellStyle name="Percent 4 3 4 7 2 2" xfId="38964"/>
    <cellStyle name="Percent 4 3 4 7 3" xfId="38965"/>
    <cellStyle name="Percent 4 3 4 7_Deal Price Analysis" xfId="38966"/>
    <cellStyle name="Percent 4 3 4 8" xfId="38967"/>
    <cellStyle name="Percent 4 3 4 8 2" xfId="38968"/>
    <cellStyle name="Percent 4 3 4 9" xfId="38969"/>
    <cellStyle name="Percent 4 3 4_Deal Price Analysis" xfId="38970"/>
    <cellStyle name="Percent 4 3 5" xfId="38971"/>
    <cellStyle name="Percent 4 3 5 2" xfId="38972"/>
    <cellStyle name="Percent 4 3 5 2 2" xfId="38973"/>
    <cellStyle name="Percent 4 3 5 2 2 2" xfId="38974"/>
    <cellStyle name="Percent 4 3 5 2 2 2 2" xfId="38975"/>
    <cellStyle name="Percent 4 3 5 2 2 2 2 2" xfId="38976"/>
    <cellStyle name="Percent 4 3 5 2 2 2 2 2 2" xfId="38977"/>
    <cellStyle name="Percent 4 3 5 2 2 2 2 3" xfId="38978"/>
    <cellStyle name="Percent 4 3 5 2 2 2 2_Deal Price Analysis" xfId="38979"/>
    <cellStyle name="Percent 4 3 5 2 2 2 3" xfId="38980"/>
    <cellStyle name="Percent 4 3 5 2 2 2 3 2" xfId="38981"/>
    <cellStyle name="Percent 4 3 5 2 2 2 3 2 2" xfId="38982"/>
    <cellStyle name="Percent 4 3 5 2 2 2 3 3" xfId="38983"/>
    <cellStyle name="Percent 4 3 5 2 2 2 3_Deal Price Analysis" xfId="38984"/>
    <cellStyle name="Percent 4 3 5 2 2 2 4" xfId="38985"/>
    <cellStyle name="Percent 4 3 5 2 2 2 4 2" xfId="38986"/>
    <cellStyle name="Percent 4 3 5 2 2 2 5" xfId="38987"/>
    <cellStyle name="Percent 4 3 5 2 2 2_Deal Price Analysis" xfId="38988"/>
    <cellStyle name="Percent 4 3 5 2 2 3" xfId="38989"/>
    <cellStyle name="Percent 4 3 5 2 2 3 2" xfId="38990"/>
    <cellStyle name="Percent 4 3 5 2 2 3 2 2" xfId="38991"/>
    <cellStyle name="Percent 4 3 5 2 2 3 3" xfId="38992"/>
    <cellStyle name="Percent 4 3 5 2 2 3_Deal Price Analysis" xfId="38993"/>
    <cellStyle name="Percent 4 3 5 2 2 4" xfId="38994"/>
    <cellStyle name="Percent 4 3 5 2 2 4 2" xfId="38995"/>
    <cellStyle name="Percent 4 3 5 2 2 4 2 2" xfId="38996"/>
    <cellStyle name="Percent 4 3 5 2 2 4 3" xfId="38997"/>
    <cellStyle name="Percent 4 3 5 2 2 4_Deal Price Analysis" xfId="38998"/>
    <cellStyle name="Percent 4 3 5 2 2 5" xfId="38999"/>
    <cellStyle name="Percent 4 3 5 2 2 5 2" xfId="39000"/>
    <cellStyle name="Percent 4 3 5 2 2 6" xfId="39001"/>
    <cellStyle name="Percent 4 3 5 2 2_Deal Price Analysis" xfId="39002"/>
    <cellStyle name="Percent 4 3 5 2 3" xfId="39003"/>
    <cellStyle name="Percent 4 3 5 2 3 2" xfId="39004"/>
    <cellStyle name="Percent 4 3 5 2 3 2 2" xfId="39005"/>
    <cellStyle name="Percent 4 3 5 2 3 2 2 2" xfId="39006"/>
    <cellStyle name="Percent 4 3 5 2 3 2 2 2 2" xfId="39007"/>
    <cellStyle name="Percent 4 3 5 2 3 2 2 3" xfId="39008"/>
    <cellStyle name="Percent 4 3 5 2 3 2 2_Deal Price Analysis" xfId="39009"/>
    <cellStyle name="Percent 4 3 5 2 3 2 3" xfId="39010"/>
    <cellStyle name="Percent 4 3 5 2 3 2 3 2" xfId="39011"/>
    <cellStyle name="Percent 4 3 5 2 3 2 3 2 2" xfId="39012"/>
    <cellStyle name="Percent 4 3 5 2 3 2 3 3" xfId="39013"/>
    <cellStyle name="Percent 4 3 5 2 3 2 3_Deal Price Analysis" xfId="39014"/>
    <cellStyle name="Percent 4 3 5 2 3 2 4" xfId="39015"/>
    <cellStyle name="Percent 4 3 5 2 3 2 4 2" xfId="39016"/>
    <cellStyle name="Percent 4 3 5 2 3 2 5" xfId="39017"/>
    <cellStyle name="Percent 4 3 5 2 3 2_Deal Price Analysis" xfId="39018"/>
    <cellStyle name="Percent 4 3 5 2 3 3" xfId="39019"/>
    <cellStyle name="Percent 4 3 5 2 3 3 2" xfId="39020"/>
    <cellStyle name="Percent 4 3 5 2 3 3 2 2" xfId="39021"/>
    <cellStyle name="Percent 4 3 5 2 3 3 3" xfId="39022"/>
    <cellStyle name="Percent 4 3 5 2 3 3_Deal Price Analysis" xfId="39023"/>
    <cellStyle name="Percent 4 3 5 2 3 4" xfId="39024"/>
    <cellStyle name="Percent 4 3 5 2 3 4 2" xfId="39025"/>
    <cellStyle name="Percent 4 3 5 2 3 4 2 2" xfId="39026"/>
    <cellStyle name="Percent 4 3 5 2 3 4 3" xfId="39027"/>
    <cellStyle name="Percent 4 3 5 2 3 4_Deal Price Analysis" xfId="39028"/>
    <cellStyle name="Percent 4 3 5 2 3 5" xfId="39029"/>
    <cellStyle name="Percent 4 3 5 2 3 5 2" xfId="39030"/>
    <cellStyle name="Percent 4 3 5 2 3 6" xfId="39031"/>
    <cellStyle name="Percent 4 3 5 2 3_Deal Price Analysis" xfId="39032"/>
    <cellStyle name="Percent 4 3 5 2 4" xfId="39033"/>
    <cellStyle name="Percent 4 3 5 2 4 2" xfId="39034"/>
    <cellStyle name="Percent 4 3 5 2 4 2 2" xfId="39035"/>
    <cellStyle name="Percent 4 3 5 2 4 2 2 2" xfId="39036"/>
    <cellStyle name="Percent 4 3 5 2 4 2 3" xfId="39037"/>
    <cellStyle name="Percent 4 3 5 2 4 2_Deal Price Analysis" xfId="39038"/>
    <cellStyle name="Percent 4 3 5 2 4 3" xfId="39039"/>
    <cellStyle name="Percent 4 3 5 2 4 3 2" xfId="39040"/>
    <cellStyle name="Percent 4 3 5 2 4 3 2 2" xfId="39041"/>
    <cellStyle name="Percent 4 3 5 2 4 3 3" xfId="39042"/>
    <cellStyle name="Percent 4 3 5 2 4 3_Deal Price Analysis" xfId="39043"/>
    <cellStyle name="Percent 4 3 5 2 4 4" xfId="39044"/>
    <cellStyle name="Percent 4 3 5 2 4 4 2" xfId="39045"/>
    <cellStyle name="Percent 4 3 5 2 4 5" xfId="39046"/>
    <cellStyle name="Percent 4 3 5 2 4_Deal Price Analysis" xfId="39047"/>
    <cellStyle name="Percent 4 3 5 2 5" xfId="39048"/>
    <cellStyle name="Percent 4 3 5 2 5 2" xfId="39049"/>
    <cellStyle name="Percent 4 3 5 2 5 2 2" xfId="39050"/>
    <cellStyle name="Percent 4 3 5 2 5 3" xfId="39051"/>
    <cellStyle name="Percent 4 3 5 2 5_Deal Price Analysis" xfId="39052"/>
    <cellStyle name="Percent 4 3 5 2 6" xfId="39053"/>
    <cellStyle name="Percent 4 3 5 2 6 2" xfId="39054"/>
    <cellStyle name="Percent 4 3 5 2 6 2 2" xfId="39055"/>
    <cellStyle name="Percent 4 3 5 2 6 3" xfId="39056"/>
    <cellStyle name="Percent 4 3 5 2 6_Deal Price Analysis" xfId="39057"/>
    <cellStyle name="Percent 4 3 5 2 7" xfId="39058"/>
    <cellStyle name="Percent 4 3 5 2 7 2" xfId="39059"/>
    <cellStyle name="Percent 4 3 5 2 8" xfId="39060"/>
    <cellStyle name="Percent 4 3 5 2_Deal Price Analysis" xfId="39061"/>
    <cellStyle name="Percent 4 3 5 3" xfId="39062"/>
    <cellStyle name="Percent 4 3 5 3 2" xfId="39063"/>
    <cellStyle name="Percent 4 3 5 3 2 2" xfId="39064"/>
    <cellStyle name="Percent 4 3 5 3 2 2 2" xfId="39065"/>
    <cellStyle name="Percent 4 3 5 3 2 2 2 2" xfId="39066"/>
    <cellStyle name="Percent 4 3 5 3 2 2 3" xfId="39067"/>
    <cellStyle name="Percent 4 3 5 3 2 2_Deal Price Analysis" xfId="39068"/>
    <cellStyle name="Percent 4 3 5 3 2 3" xfId="39069"/>
    <cellStyle name="Percent 4 3 5 3 2 3 2" xfId="39070"/>
    <cellStyle name="Percent 4 3 5 3 2 3 2 2" xfId="39071"/>
    <cellStyle name="Percent 4 3 5 3 2 3 3" xfId="39072"/>
    <cellStyle name="Percent 4 3 5 3 2 3_Deal Price Analysis" xfId="39073"/>
    <cellStyle name="Percent 4 3 5 3 2 4" xfId="39074"/>
    <cellStyle name="Percent 4 3 5 3 2 4 2" xfId="39075"/>
    <cellStyle name="Percent 4 3 5 3 2 5" xfId="39076"/>
    <cellStyle name="Percent 4 3 5 3 2_Deal Price Analysis" xfId="39077"/>
    <cellStyle name="Percent 4 3 5 3 3" xfId="39078"/>
    <cellStyle name="Percent 4 3 5 3 3 2" xfId="39079"/>
    <cellStyle name="Percent 4 3 5 3 3 2 2" xfId="39080"/>
    <cellStyle name="Percent 4 3 5 3 3 3" xfId="39081"/>
    <cellStyle name="Percent 4 3 5 3 3_Deal Price Analysis" xfId="39082"/>
    <cellStyle name="Percent 4 3 5 3 4" xfId="39083"/>
    <cellStyle name="Percent 4 3 5 3 4 2" xfId="39084"/>
    <cellStyle name="Percent 4 3 5 3 4 2 2" xfId="39085"/>
    <cellStyle name="Percent 4 3 5 3 4 3" xfId="39086"/>
    <cellStyle name="Percent 4 3 5 3 4_Deal Price Analysis" xfId="39087"/>
    <cellStyle name="Percent 4 3 5 3 5" xfId="39088"/>
    <cellStyle name="Percent 4 3 5 3 5 2" xfId="39089"/>
    <cellStyle name="Percent 4 3 5 3 6" xfId="39090"/>
    <cellStyle name="Percent 4 3 5 3_Deal Price Analysis" xfId="39091"/>
    <cellStyle name="Percent 4 3 5 4" xfId="39092"/>
    <cellStyle name="Percent 4 3 5 4 2" xfId="39093"/>
    <cellStyle name="Percent 4 3 5 4 2 2" xfId="39094"/>
    <cellStyle name="Percent 4 3 5 4 2 2 2" xfId="39095"/>
    <cellStyle name="Percent 4 3 5 4 2 2 2 2" xfId="39096"/>
    <cellStyle name="Percent 4 3 5 4 2 2 3" xfId="39097"/>
    <cellStyle name="Percent 4 3 5 4 2 2_Deal Price Analysis" xfId="39098"/>
    <cellStyle name="Percent 4 3 5 4 2 3" xfId="39099"/>
    <cellStyle name="Percent 4 3 5 4 2 3 2" xfId="39100"/>
    <cellStyle name="Percent 4 3 5 4 2 3 2 2" xfId="39101"/>
    <cellStyle name="Percent 4 3 5 4 2 3 3" xfId="39102"/>
    <cellStyle name="Percent 4 3 5 4 2 3_Deal Price Analysis" xfId="39103"/>
    <cellStyle name="Percent 4 3 5 4 2 4" xfId="39104"/>
    <cellStyle name="Percent 4 3 5 4 2 4 2" xfId="39105"/>
    <cellStyle name="Percent 4 3 5 4 2 5" xfId="39106"/>
    <cellStyle name="Percent 4 3 5 4 2_Deal Price Analysis" xfId="39107"/>
    <cellStyle name="Percent 4 3 5 4 3" xfId="39108"/>
    <cellStyle name="Percent 4 3 5 4 3 2" xfId="39109"/>
    <cellStyle name="Percent 4 3 5 4 3 2 2" xfId="39110"/>
    <cellStyle name="Percent 4 3 5 4 3 3" xfId="39111"/>
    <cellStyle name="Percent 4 3 5 4 3_Deal Price Analysis" xfId="39112"/>
    <cellStyle name="Percent 4 3 5 4 4" xfId="39113"/>
    <cellStyle name="Percent 4 3 5 4 4 2" xfId="39114"/>
    <cellStyle name="Percent 4 3 5 4 4 2 2" xfId="39115"/>
    <cellStyle name="Percent 4 3 5 4 4 3" xfId="39116"/>
    <cellStyle name="Percent 4 3 5 4 4_Deal Price Analysis" xfId="39117"/>
    <cellStyle name="Percent 4 3 5 4 5" xfId="39118"/>
    <cellStyle name="Percent 4 3 5 4 5 2" xfId="39119"/>
    <cellStyle name="Percent 4 3 5 4 6" xfId="39120"/>
    <cellStyle name="Percent 4 3 5 4_Deal Price Analysis" xfId="39121"/>
    <cellStyle name="Percent 4 3 5 5" xfId="39122"/>
    <cellStyle name="Percent 4 3 5 5 2" xfId="39123"/>
    <cellStyle name="Percent 4 3 5 5 2 2" xfId="39124"/>
    <cellStyle name="Percent 4 3 5 5 2 2 2" xfId="39125"/>
    <cellStyle name="Percent 4 3 5 5 2 3" xfId="39126"/>
    <cellStyle name="Percent 4 3 5 5 2_Deal Price Analysis" xfId="39127"/>
    <cellStyle name="Percent 4 3 5 5 3" xfId="39128"/>
    <cellStyle name="Percent 4 3 5 5 3 2" xfId="39129"/>
    <cellStyle name="Percent 4 3 5 5 3 2 2" xfId="39130"/>
    <cellStyle name="Percent 4 3 5 5 3 3" xfId="39131"/>
    <cellStyle name="Percent 4 3 5 5 3_Deal Price Analysis" xfId="39132"/>
    <cellStyle name="Percent 4 3 5 5 4" xfId="39133"/>
    <cellStyle name="Percent 4 3 5 5 4 2" xfId="39134"/>
    <cellStyle name="Percent 4 3 5 5 5" xfId="39135"/>
    <cellStyle name="Percent 4 3 5 5_Deal Price Analysis" xfId="39136"/>
    <cellStyle name="Percent 4 3 5 6" xfId="39137"/>
    <cellStyle name="Percent 4 3 5 6 2" xfId="39138"/>
    <cellStyle name="Percent 4 3 5 6 2 2" xfId="39139"/>
    <cellStyle name="Percent 4 3 5 6 3" xfId="39140"/>
    <cellStyle name="Percent 4 3 5 6_Deal Price Analysis" xfId="39141"/>
    <cellStyle name="Percent 4 3 5 7" xfId="39142"/>
    <cellStyle name="Percent 4 3 5 7 2" xfId="39143"/>
    <cellStyle name="Percent 4 3 5 7 2 2" xfId="39144"/>
    <cellStyle name="Percent 4 3 5 7 3" xfId="39145"/>
    <cellStyle name="Percent 4 3 5 7_Deal Price Analysis" xfId="39146"/>
    <cellStyle name="Percent 4 3 5 8" xfId="39147"/>
    <cellStyle name="Percent 4 3 5 8 2" xfId="39148"/>
    <cellStyle name="Percent 4 3 5 9" xfId="39149"/>
    <cellStyle name="Percent 4 3 5_Deal Price Analysis" xfId="39150"/>
    <cellStyle name="Percent 4 3 6" xfId="39151"/>
    <cellStyle name="Percent 4 3 6 2" xfId="39152"/>
    <cellStyle name="Percent 4 3 6 2 2" xfId="39153"/>
    <cellStyle name="Percent 4 3 6 2 2 2" xfId="39154"/>
    <cellStyle name="Percent 4 3 6 2 2 2 2" xfId="39155"/>
    <cellStyle name="Percent 4 3 6 2 2 2 2 2" xfId="39156"/>
    <cellStyle name="Percent 4 3 6 2 2 2 2 2 2" xfId="39157"/>
    <cellStyle name="Percent 4 3 6 2 2 2 2 3" xfId="39158"/>
    <cellStyle name="Percent 4 3 6 2 2 2 2_Deal Price Analysis" xfId="39159"/>
    <cellStyle name="Percent 4 3 6 2 2 2 3" xfId="39160"/>
    <cellStyle name="Percent 4 3 6 2 2 2 3 2" xfId="39161"/>
    <cellStyle name="Percent 4 3 6 2 2 2 3 2 2" xfId="39162"/>
    <cellStyle name="Percent 4 3 6 2 2 2 3 3" xfId="39163"/>
    <cellStyle name="Percent 4 3 6 2 2 2 3_Deal Price Analysis" xfId="39164"/>
    <cellStyle name="Percent 4 3 6 2 2 2 4" xfId="39165"/>
    <cellStyle name="Percent 4 3 6 2 2 2 4 2" xfId="39166"/>
    <cellStyle name="Percent 4 3 6 2 2 2 5" xfId="39167"/>
    <cellStyle name="Percent 4 3 6 2 2 2_Deal Price Analysis" xfId="39168"/>
    <cellStyle name="Percent 4 3 6 2 2 3" xfId="39169"/>
    <cellStyle name="Percent 4 3 6 2 2 3 2" xfId="39170"/>
    <cellStyle name="Percent 4 3 6 2 2 3 2 2" xfId="39171"/>
    <cellStyle name="Percent 4 3 6 2 2 3 3" xfId="39172"/>
    <cellStyle name="Percent 4 3 6 2 2 3_Deal Price Analysis" xfId="39173"/>
    <cellStyle name="Percent 4 3 6 2 2 4" xfId="39174"/>
    <cellStyle name="Percent 4 3 6 2 2 4 2" xfId="39175"/>
    <cellStyle name="Percent 4 3 6 2 2 4 2 2" xfId="39176"/>
    <cellStyle name="Percent 4 3 6 2 2 4 3" xfId="39177"/>
    <cellStyle name="Percent 4 3 6 2 2 4_Deal Price Analysis" xfId="39178"/>
    <cellStyle name="Percent 4 3 6 2 2 5" xfId="39179"/>
    <cellStyle name="Percent 4 3 6 2 2 5 2" xfId="39180"/>
    <cellStyle name="Percent 4 3 6 2 2 6" xfId="39181"/>
    <cellStyle name="Percent 4 3 6 2 2_Deal Price Analysis" xfId="39182"/>
    <cellStyle name="Percent 4 3 6 2 3" xfId="39183"/>
    <cellStyle name="Percent 4 3 6 2 3 2" xfId="39184"/>
    <cellStyle name="Percent 4 3 6 2 3 2 2" xfId="39185"/>
    <cellStyle name="Percent 4 3 6 2 3 2 2 2" xfId="39186"/>
    <cellStyle name="Percent 4 3 6 2 3 2 2 2 2" xfId="39187"/>
    <cellStyle name="Percent 4 3 6 2 3 2 2 3" xfId="39188"/>
    <cellStyle name="Percent 4 3 6 2 3 2 2_Deal Price Analysis" xfId="39189"/>
    <cellStyle name="Percent 4 3 6 2 3 2 3" xfId="39190"/>
    <cellStyle name="Percent 4 3 6 2 3 2 3 2" xfId="39191"/>
    <cellStyle name="Percent 4 3 6 2 3 2 3 2 2" xfId="39192"/>
    <cellStyle name="Percent 4 3 6 2 3 2 3 3" xfId="39193"/>
    <cellStyle name="Percent 4 3 6 2 3 2 3_Deal Price Analysis" xfId="39194"/>
    <cellStyle name="Percent 4 3 6 2 3 2 4" xfId="39195"/>
    <cellStyle name="Percent 4 3 6 2 3 2 4 2" xfId="39196"/>
    <cellStyle name="Percent 4 3 6 2 3 2 5" xfId="39197"/>
    <cellStyle name="Percent 4 3 6 2 3 2_Deal Price Analysis" xfId="39198"/>
    <cellStyle name="Percent 4 3 6 2 3 3" xfId="39199"/>
    <cellStyle name="Percent 4 3 6 2 3 3 2" xfId="39200"/>
    <cellStyle name="Percent 4 3 6 2 3 3 2 2" xfId="39201"/>
    <cellStyle name="Percent 4 3 6 2 3 3 3" xfId="39202"/>
    <cellStyle name="Percent 4 3 6 2 3 3_Deal Price Analysis" xfId="39203"/>
    <cellStyle name="Percent 4 3 6 2 3 4" xfId="39204"/>
    <cellStyle name="Percent 4 3 6 2 3 4 2" xfId="39205"/>
    <cellStyle name="Percent 4 3 6 2 3 4 2 2" xfId="39206"/>
    <cellStyle name="Percent 4 3 6 2 3 4 3" xfId="39207"/>
    <cellStyle name="Percent 4 3 6 2 3 4_Deal Price Analysis" xfId="39208"/>
    <cellStyle name="Percent 4 3 6 2 3 5" xfId="39209"/>
    <cellStyle name="Percent 4 3 6 2 3 5 2" xfId="39210"/>
    <cellStyle name="Percent 4 3 6 2 3 6" xfId="39211"/>
    <cellStyle name="Percent 4 3 6 2 3_Deal Price Analysis" xfId="39212"/>
    <cellStyle name="Percent 4 3 6 2 4" xfId="39213"/>
    <cellStyle name="Percent 4 3 6 2 4 2" xfId="39214"/>
    <cellStyle name="Percent 4 3 6 2 4 2 2" xfId="39215"/>
    <cellStyle name="Percent 4 3 6 2 4 2 2 2" xfId="39216"/>
    <cellStyle name="Percent 4 3 6 2 4 2 3" xfId="39217"/>
    <cellStyle name="Percent 4 3 6 2 4 2_Deal Price Analysis" xfId="39218"/>
    <cellStyle name="Percent 4 3 6 2 4 3" xfId="39219"/>
    <cellStyle name="Percent 4 3 6 2 4 3 2" xfId="39220"/>
    <cellStyle name="Percent 4 3 6 2 4 3 2 2" xfId="39221"/>
    <cellStyle name="Percent 4 3 6 2 4 3 3" xfId="39222"/>
    <cellStyle name="Percent 4 3 6 2 4 3_Deal Price Analysis" xfId="39223"/>
    <cellStyle name="Percent 4 3 6 2 4 4" xfId="39224"/>
    <cellStyle name="Percent 4 3 6 2 4 4 2" xfId="39225"/>
    <cellStyle name="Percent 4 3 6 2 4 5" xfId="39226"/>
    <cellStyle name="Percent 4 3 6 2 4_Deal Price Analysis" xfId="39227"/>
    <cellStyle name="Percent 4 3 6 2 5" xfId="39228"/>
    <cellStyle name="Percent 4 3 6 2 5 2" xfId="39229"/>
    <cellStyle name="Percent 4 3 6 2 5 2 2" xfId="39230"/>
    <cellStyle name="Percent 4 3 6 2 5 3" xfId="39231"/>
    <cellStyle name="Percent 4 3 6 2 5_Deal Price Analysis" xfId="39232"/>
    <cellStyle name="Percent 4 3 6 2 6" xfId="39233"/>
    <cellStyle name="Percent 4 3 6 2 6 2" xfId="39234"/>
    <cellStyle name="Percent 4 3 6 2 6 2 2" xfId="39235"/>
    <cellStyle name="Percent 4 3 6 2 6 3" xfId="39236"/>
    <cellStyle name="Percent 4 3 6 2 6_Deal Price Analysis" xfId="39237"/>
    <cellStyle name="Percent 4 3 6 2 7" xfId="39238"/>
    <cellStyle name="Percent 4 3 6 2 7 2" xfId="39239"/>
    <cellStyle name="Percent 4 3 6 2 8" xfId="39240"/>
    <cellStyle name="Percent 4 3 6 2_Deal Price Analysis" xfId="39241"/>
    <cellStyle name="Percent 4 3 6 3" xfId="39242"/>
    <cellStyle name="Percent 4 3 6 3 2" xfId="39243"/>
    <cellStyle name="Percent 4 3 6 3 2 2" xfId="39244"/>
    <cellStyle name="Percent 4 3 6 3 2 2 2" xfId="39245"/>
    <cellStyle name="Percent 4 3 6 3 2 2 2 2" xfId="39246"/>
    <cellStyle name="Percent 4 3 6 3 2 2 3" xfId="39247"/>
    <cellStyle name="Percent 4 3 6 3 2 2_Deal Price Analysis" xfId="39248"/>
    <cellStyle name="Percent 4 3 6 3 2 3" xfId="39249"/>
    <cellStyle name="Percent 4 3 6 3 2 3 2" xfId="39250"/>
    <cellStyle name="Percent 4 3 6 3 2 3 2 2" xfId="39251"/>
    <cellStyle name="Percent 4 3 6 3 2 3 3" xfId="39252"/>
    <cellStyle name="Percent 4 3 6 3 2 3_Deal Price Analysis" xfId="39253"/>
    <cellStyle name="Percent 4 3 6 3 2 4" xfId="39254"/>
    <cellStyle name="Percent 4 3 6 3 2 4 2" xfId="39255"/>
    <cellStyle name="Percent 4 3 6 3 2 5" xfId="39256"/>
    <cellStyle name="Percent 4 3 6 3 2_Deal Price Analysis" xfId="39257"/>
    <cellStyle name="Percent 4 3 6 3 3" xfId="39258"/>
    <cellStyle name="Percent 4 3 6 3 3 2" xfId="39259"/>
    <cellStyle name="Percent 4 3 6 3 3 2 2" xfId="39260"/>
    <cellStyle name="Percent 4 3 6 3 3 3" xfId="39261"/>
    <cellStyle name="Percent 4 3 6 3 3_Deal Price Analysis" xfId="39262"/>
    <cellStyle name="Percent 4 3 6 3 4" xfId="39263"/>
    <cellStyle name="Percent 4 3 6 3 4 2" xfId="39264"/>
    <cellStyle name="Percent 4 3 6 3 4 2 2" xfId="39265"/>
    <cellStyle name="Percent 4 3 6 3 4 3" xfId="39266"/>
    <cellStyle name="Percent 4 3 6 3 4_Deal Price Analysis" xfId="39267"/>
    <cellStyle name="Percent 4 3 6 3 5" xfId="39268"/>
    <cellStyle name="Percent 4 3 6 3 5 2" xfId="39269"/>
    <cellStyle name="Percent 4 3 6 3 6" xfId="39270"/>
    <cellStyle name="Percent 4 3 6 3_Deal Price Analysis" xfId="39271"/>
    <cellStyle name="Percent 4 3 6 4" xfId="39272"/>
    <cellStyle name="Percent 4 3 6 4 2" xfId="39273"/>
    <cellStyle name="Percent 4 3 6 4 2 2" xfId="39274"/>
    <cellStyle name="Percent 4 3 6 4 2 2 2" xfId="39275"/>
    <cellStyle name="Percent 4 3 6 4 2 2 2 2" xfId="39276"/>
    <cellStyle name="Percent 4 3 6 4 2 2 3" xfId="39277"/>
    <cellStyle name="Percent 4 3 6 4 2 2_Deal Price Analysis" xfId="39278"/>
    <cellStyle name="Percent 4 3 6 4 2 3" xfId="39279"/>
    <cellStyle name="Percent 4 3 6 4 2 3 2" xfId="39280"/>
    <cellStyle name="Percent 4 3 6 4 2 3 2 2" xfId="39281"/>
    <cellStyle name="Percent 4 3 6 4 2 3 3" xfId="39282"/>
    <cellStyle name="Percent 4 3 6 4 2 3_Deal Price Analysis" xfId="39283"/>
    <cellStyle name="Percent 4 3 6 4 2 4" xfId="39284"/>
    <cellStyle name="Percent 4 3 6 4 2 4 2" xfId="39285"/>
    <cellStyle name="Percent 4 3 6 4 2 5" xfId="39286"/>
    <cellStyle name="Percent 4 3 6 4 2_Deal Price Analysis" xfId="39287"/>
    <cellStyle name="Percent 4 3 6 4 3" xfId="39288"/>
    <cellStyle name="Percent 4 3 6 4 3 2" xfId="39289"/>
    <cellStyle name="Percent 4 3 6 4 3 2 2" xfId="39290"/>
    <cellStyle name="Percent 4 3 6 4 3 3" xfId="39291"/>
    <cellStyle name="Percent 4 3 6 4 3_Deal Price Analysis" xfId="39292"/>
    <cellStyle name="Percent 4 3 6 4 4" xfId="39293"/>
    <cellStyle name="Percent 4 3 6 4 4 2" xfId="39294"/>
    <cellStyle name="Percent 4 3 6 4 4 2 2" xfId="39295"/>
    <cellStyle name="Percent 4 3 6 4 4 3" xfId="39296"/>
    <cellStyle name="Percent 4 3 6 4 4_Deal Price Analysis" xfId="39297"/>
    <cellStyle name="Percent 4 3 6 4 5" xfId="39298"/>
    <cellStyle name="Percent 4 3 6 4 5 2" xfId="39299"/>
    <cellStyle name="Percent 4 3 6 4 6" xfId="39300"/>
    <cellStyle name="Percent 4 3 6 4_Deal Price Analysis" xfId="39301"/>
    <cellStyle name="Percent 4 3 6 5" xfId="39302"/>
    <cellStyle name="Percent 4 3 6 5 2" xfId="39303"/>
    <cellStyle name="Percent 4 3 6 5 2 2" xfId="39304"/>
    <cellStyle name="Percent 4 3 6 5 2 2 2" xfId="39305"/>
    <cellStyle name="Percent 4 3 6 5 2 3" xfId="39306"/>
    <cellStyle name="Percent 4 3 6 5 2_Deal Price Analysis" xfId="39307"/>
    <cellStyle name="Percent 4 3 6 5 3" xfId="39308"/>
    <cellStyle name="Percent 4 3 6 5 3 2" xfId="39309"/>
    <cellStyle name="Percent 4 3 6 5 3 2 2" xfId="39310"/>
    <cellStyle name="Percent 4 3 6 5 3 3" xfId="39311"/>
    <cellStyle name="Percent 4 3 6 5 3_Deal Price Analysis" xfId="39312"/>
    <cellStyle name="Percent 4 3 6 5 4" xfId="39313"/>
    <cellStyle name="Percent 4 3 6 5 4 2" xfId="39314"/>
    <cellStyle name="Percent 4 3 6 5 5" xfId="39315"/>
    <cellStyle name="Percent 4 3 6 5_Deal Price Analysis" xfId="39316"/>
    <cellStyle name="Percent 4 3 6 6" xfId="39317"/>
    <cellStyle name="Percent 4 3 6 6 2" xfId="39318"/>
    <cellStyle name="Percent 4 3 6 6 2 2" xfId="39319"/>
    <cellStyle name="Percent 4 3 6 6 3" xfId="39320"/>
    <cellStyle name="Percent 4 3 6 6_Deal Price Analysis" xfId="39321"/>
    <cellStyle name="Percent 4 3 6 7" xfId="39322"/>
    <cellStyle name="Percent 4 3 6 7 2" xfId="39323"/>
    <cellStyle name="Percent 4 3 6 7 2 2" xfId="39324"/>
    <cellStyle name="Percent 4 3 6 7 3" xfId="39325"/>
    <cellStyle name="Percent 4 3 6 7_Deal Price Analysis" xfId="39326"/>
    <cellStyle name="Percent 4 3 6 8" xfId="39327"/>
    <cellStyle name="Percent 4 3 6 8 2" xfId="39328"/>
    <cellStyle name="Percent 4 3 6 9" xfId="39329"/>
    <cellStyle name="Percent 4 3 6_Deal Price Analysis" xfId="39330"/>
    <cellStyle name="Percent 4 3 7" xfId="39331"/>
    <cellStyle name="Percent 4 3 7 2" xfId="39332"/>
    <cellStyle name="Percent 4 3 7 2 2" xfId="39333"/>
    <cellStyle name="Percent 4 3 7 2 2 2" xfId="39334"/>
    <cellStyle name="Percent 4 3 7 2 2 2 2" xfId="39335"/>
    <cellStyle name="Percent 4 3 7 2 2 2 2 2" xfId="39336"/>
    <cellStyle name="Percent 4 3 7 2 2 2 3" xfId="39337"/>
    <cellStyle name="Percent 4 3 7 2 2 2_Deal Price Analysis" xfId="39338"/>
    <cellStyle name="Percent 4 3 7 2 2 3" xfId="39339"/>
    <cellStyle name="Percent 4 3 7 2 2 3 2" xfId="39340"/>
    <cellStyle name="Percent 4 3 7 2 2 3 2 2" xfId="39341"/>
    <cellStyle name="Percent 4 3 7 2 2 3 3" xfId="39342"/>
    <cellStyle name="Percent 4 3 7 2 2 3_Deal Price Analysis" xfId="39343"/>
    <cellStyle name="Percent 4 3 7 2 2 4" xfId="39344"/>
    <cellStyle name="Percent 4 3 7 2 2 4 2" xfId="39345"/>
    <cellStyle name="Percent 4 3 7 2 2 5" xfId="39346"/>
    <cellStyle name="Percent 4 3 7 2 2_Deal Price Analysis" xfId="39347"/>
    <cellStyle name="Percent 4 3 7 2 3" xfId="39348"/>
    <cellStyle name="Percent 4 3 7 2 3 2" xfId="39349"/>
    <cellStyle name="Percent 4 3 7 2 3 2 2" xfId="39350"/>
    <cellStyle name="Percent 4 3 7 2 3 3" xfId="39351"/>
    <cellStyle name="Percent 4 3 7 2 3_Deal Price Analysis" xfId="39352"/>
    <cellStyle name="Percent 4 3 7 2 4" xfId="39353"/>
    <cellStyle name="Percent 4 3 7 2 4 2" xfId="39354"/>
    <cellStyle name="Percent 4 3 7 2 4 2 2" xfId="39355"/>
    <cellStyle name="Percent 4 3 7 2 4 3" xfId="39356"/>
    <cellStyle name="Percent 4 3 7 2 4_Deal Price Analysis" xfId="39357"/>
    <cellStyle name="Percent 4 3 7 2 5" xfId="39358"/>
    <cellStyle name="Percent 4 3 7 2 5 2" xfId="39359"/>
    <cellStyle name="Percent 4 3 7 2 6" xfId="39360"/>
    <cellStyle name="Percent 4 3 7 2_Deal Price Analysis" xfId="39361"/>
    <cellStyle name="Percent 4 3 7 3" xfId="39362"/>
    <cellStyle name="Percent 4 3 7 3 2" xfId="39363"/>
    <cellStyle name="Percent 4 3 7 3 2 2" xfId="39364"/>
    <cellStyle name="Percent 4 3 7 3 2 2 2" xfId="39365"/>
    <cellStyle name="Percent 4 3 7 3 2 2 2 2" xfId="39366"/>
    <cellStyle name="Percent 4 3 7 3 2 2 3" xfId="39367"/>
    <cellStyle name="Percent 4 3 7 3 2 2_Deal Price Analysis" xfId="39368"/>
    <cellStyle name="Percent 4 3 7 3 2 3" xfId="39369"/>
    <cellStyle name="Percent 4 3 7 3 2 3 2" xfId="39370"/>
    <cellStyle name="Percent 4 3 7 3 2 3 2 2" xfId="39371"/>
    <cellStyle name="Percent 4 3 7 3 2 3 3" xfId="39372"/>
    <cellStyle name="Percent 4 3 7 3 2 3_Deal Price Analysis" xfId="39373"/>
    <cellStyle name="Percent 4 3 7 3 2 4" xfId="39374"/>
    <cellStyle name="Percent 4 3 7 3 2 4 2" xfId="39375"/>
    <cellStyle name="Percent 4 3 7 3 2 5" xfId="39376"/>
    <cellStyle name="Percent 4 3 7 3 2_Deal Price Analysis" xfId="39377"/>
    <cellStyle name="Percent 4 3 7 3 3" xfId="39378"/>
    <cellStyle name="Percent 4 3 7 3 3 2" xfId="39379"/>
    <cellStyle name="Percent 4 3 7 3 3 2 2" xfId="39380"/>
    <cellStyle name="Percent 4 3 7 3 3 3" xfId="39381"/>
    <cellStyle name="Percent 4 3 7 3 3_Deal Price Analysis" xfId="39382"/>
    <cellStyle name="Percent 4 3 7 3 4" xfId="39383"/>
    <cellStyle name="Percent 4 3 7 3 4 2" xfId="39384"/>
    <cellStyle name="Percent 4 3 7 3 4 2 2" xfId="39385"/>
    <cellStyle name="Percent 4 3 7 3 4 3" xfId="39386"/>
    <cellStyle name="Percent 4 3 7 3 4_Deal Price Analysis" xfId="39387"/>
    <cellStyle name="Percent 4 3 7 3 5" xfId="39388"/>
    <cellStyle name="Percent 4 3 7 3 5 2" xfId="39389"/>
    <cellStyle name="Percent 4 3 7 3 6" xfId="39390"/>
    <cellStyle name="Percent 4 3 7 3_Deal Price Analysis" xfId="39391"/>
    <cellStyle name="Percent 4 3 7 4" xfId="39392"/>
    <cellStyle name="Percent 4 3 7 4 2" xfId="39393"/>
    <cellStyle name="Percent 4 3 7 4 2 2" xfId="39394"/>
    <cellStyle name="Percent 4 3 7 4 2 2 2" xfId="39395"/>
    <cellStyle name="Percent 4 3 7 4 2 3" xfId="39396"/>
    <cellStyle name="Percent 4 3 7 4 2_Deal Price Analysis" xfId="39397"/>
    <cellStyle name="Percent 4 3 7 4 3" xfId="39398"/>
    <cellStyle name="Percent 4 3 7 4 3 2" xfId="39399"/>
    <cellStyle name="Percent 4 3 7 4 3 2 2" xfId="39400"/>
    <cellStyle name="Percent 4 3 7 4 3 3" xfId="39401"/>
    <cellStyle name="Percent 4 3 7 4 3_Deal Price Analysis" xfId="39402"/>
    <cellStyle name="Percent 4 3 7 4 4" xfId="39403"/>
    <cellStyle name="Percent 4 3 7 4 4 2" xfId="39404"/>
    <cellStyle name="Percent 4 3 7 4 5" xfId="39405"/>
    <cellStyle name="Percent 4 3 7 4_Deal Price Analysis" xfId="39406"/>
    <cellStyle name="Percent 4 3 7 5" xfId="39407"/>
    <cellStyle name="Percent 4 3 7 5 2" xfId="39408"/>
    <cellStyle name="Percent 4 3 7 5 2 2" xfId="39409"/>
    <cellStyle name="Percent 4 3 7 5 3" xfId="39410"/>
    <cellStyle name="Percent 4 3 7 5_Deal Price Analysis" xfId="39411"/>
    <cellStyle name="Percent 4 3 7 6" xfId="39412"/>
    <cellStyle name="Percent 4 3 7 6 2" xfId="39413"/>
    <cellStyle name="Percent 4 3 7 6 2 2" xfId="39414"/>
    <cellStyle name="Percent 4 3 7 6 3" xfId="39415"/>
    <cellStyle name="Percent 4 3 7 6_Deal Price Analysis" xfId="39416"/>
    <cellStyle name="Percent 4 3 7 7" xfId="39417"/>
    <cellStyle name="Percent 4 3 7 7 2" xfId="39418"/>
    <cellStyle name="Percent 4 3 7 8" xfId="39419"/>
    <cellStyle name="Percent 4 3 7_Deal Price Analysis" xfId="39420"/>
    <cellStyle name="Percent 4 3 8" xfId="39421"/>
    <cellStyle name="Percent 4 3 8 2" xfId="39422"/>
    <cellStyle name="Percent 4 3 8 2 2" xfId="39423"/>
    <cellStyle name="Percent 4 3 8 2 2 2" xfId="39424"/>
    <cellStyle name="Percent 4 3 8 2 2 2 2" xfId="39425"/>
    <cellStyle name="Percent 4 3 8 2 2 3" xfId="39426"/>
    <cellStyle name="Percent 4 3 8 2 2_Deal Price Analysis" xfId="39427"/>
    <cellStyle name="Percent 4 3 8 2 3" xfId="39428"/>
    <cellStyle name="Percent 4 3 8 2 3 2" xfId="39429"/>
    <cellStyle name="Percent 4 3 8 2 3 2 2" xfId="39430"/>
    <cellStyle name="Percent 4 3 8 2 3 3" xfId="39431"/>
    <cellStyle name="Percent 4 3 8 2 3_Deal Price Analysis" xfId="39432"/>
    <cellStyle name="Percent 4 3 8 2 4" xfId="39433"/>
    <cellStyle name="Percent 4 3 8 2 4 2" xfId="39434"/>
    <cellStyle name="Percent 4 3 8 2 5" xfId="39435"/>
    <cellStyle name="Percent 4 3 8 2_Deal Price Analysis" xfId="39436"/>
    <cellStyle name="Percent 4 3 8 3" xfId="39437"/>
    <cellStyle name="Percent 4 3 8 3 2" xfId="39438"/>
    <cellStyle name="Percent 4 3 8 3 2 2" xfId="39439"/>
    <cellStyle name="Percent 4 3 8 3 3" xfId="39440"/>
    <cellStyle name="Percent 4 3 8 3_Deal Price Analysis" xfId="39441"/>
    <cellStyle name="Percent 4 3 8 4" xfId="39442"/>
    <cellStyle name="Percent 4 3 8 4 2" xfId="39443"/>
    <cellStyle name="Percent 4 3 8 4 2 2" xfId="39444"/>
    <cellStyle name="Percent 4 3 8 4 3" xfId="39445"/>
    <cellStyle name="Percent 4 3 8 4_Deal Price Analysis" xfId="39446"/>
    <cellStyle name="Percent 4 3 8 5" xfId="39447"/>
    <cellStyle name="Percent 4 3 8 5 2" xfId="39448"/>
    <cellStyle name="Percent 4 3 8 6" xfId="39449"/>
    <cellStyle name="Percent 4 3 8_Deal Price Analysis" xfId="39450"/>
    <cellStyle name="Percent 4 3 9" xfId="39451"/>
    <cellStyle name="Percent 4 3 9 2" xfId="39452"/>
    <cellStyle name="Percent 4 3 9 2 2" xfId="39453"/>
    <cellStyle name="Percent 4 3 9 2 2 2" xfId="39454"/>
    <cellStyle name="Percent 4 3 9 2 2 2 2" xfId="39455"/>
    <cellStyle name="Percent 4 3 9 2 2 3" xfId="39456"/>
    <cellStyle name="Percent 4 3 9 2 2_Deal Price Analysis" xfId="39457"/>
    <cellStyle name="Percent 4 3 9 2 3" xfId="39458"/>
    <cellStyle name="Percent 4 3 9 2 3 2" xfId="39459"/>
    <cellStyle name="Percent 4 3 9 2 3 2 2" xfId="39460"/>
    <cellStyle name="Percent 4 3 9 2 3 3" xfId="39461"/>
    <cellStyle name="Percent 4 3 9 2 3_Deal Price Analysis" xfId="39462"/>
    <cellStyle name="Percent 4 3 9 2 4" xfId="39463"/>
    <cellStyle name="Percent 4 3 9 2 4 2" xfId="39464"/>
    <cellStyle name="Percent 4 3 9 2 5" xfId="39465"/>
    <cellStyle name="Percent 4 3 9 2_Deal Price Analysis" xfId="39466"/>
    <cellStyle name="Percent 4 3 9 3" xfId="39467"/>
    <cellStyle name="Percent 4 3 9 3 2" xfId="39468"/>
    <cellStyle name="Percent 4 3 9 3 2 2" xfId="39469"/>
    <cellStyle name="Percent 4 3 9 3 3" xfId="39470"/>
    <cellStyle name="Percent 4 3 9 3_Deal Price Analysis" xfId="39471"/>
    <cellStyle name="Percent 4 3 9 4" xfId="39472"/>
    <cellStyle name="Percent 4 3 9 4 2" xfId="39473"/>
    <cellStyle name="Percent 4 3 9 4 2 2" xfId="39474"/>
    <cellStyle name="Percent 4 3 9 4 3" xfId="39475"/>
    <cellStyle name="Percent 4 3 9 4_Deal Price Analysis" xfId="39476"/>
    <cellStyle name="Percent 4 3 9 5" xfId="39477"/>
    <cellStyle name="Percent 4 3 9 5 2" xfId="39478"/>
    <cellStyle name="Percent 4 3 9 6" xfId="39479"/>
    <cellStyle name="Percent 4 3 9_Deal Price Analysis" xfId="39480"/>
    <cellStyle name="Percent 4 3_Deal Price Analysis" xfId="39481"/>
    <cellStyle name="Percent 4 4" xfId="39482"/>
    <cellStyle name="Percent 4 4 10" xfId="39483"/>
    <cellStyle name="Percent 4 4 10 2" xfId="39484"/>
    <cellStyle name="Percent 4 4 10 2 2" xfId="39485"/>
    <cellStyle name="Percent 4 4 10 2 2 2" xfId="39486"/>
    <cellStyle name="Percent 4 4 10 2 3" xfId="39487"/>
    <cellStyle name="Percent 4 4 10 2_Deal Price Analysis" xfId="39488"/>
    <cellStyle name="Percent 4 4 10 3" xfId="39489"/>
    <cellStyle name="Percent 4 4 10 3 2" xfId="39490"/>
    <cellStyle name="Percent 4 4 10 3 2 2" xfId="39491"/>
    <cellStyle name="Percent 4 4 10 3 3" xfId="39492"/>
    <cellStyle name="Percent 4 4 10 3_Deal Price Analysis" xfId="39493"/>
    <cellStyle name="Percent 4 4 10 4" xfId="39494"/>
    <cellStyle name="Percent 4 4 10 4 2" xfId="39495"/>
    <cellStyle name="Percent 4 4 10 5" xfId="39496"/>
    <cellStyle name="Percent 4 4 10_Deal Price Analysis" xfId="39497"/>
    <cellStyle name="Percent 4 4 11" xfId="39498"/>
    <cellStyle name="Percent 4 4 11 2" xfId="39499"/>
    <cellStyle name="Percent 4 4 11 2 2" xfId="39500"/>
    <cellStyle name="Percent 4 4 11 3" xfId="39501"/>
    <cellStyle name="Percent 4 4 11_Deal Price Analysis" xfId="39502"/>
    <cellStyle name="Percent 4 4 12" xfId="39503"/>
    <cellStyle name="Percent 4 4 12 2" xfId="39504"/>
    <cellStyle name="Percent 4 4 12 2 2" xfId="39505"/>
    <cellStyle name="Percent 4 4 12 3" xfId="39506"/>
    <cellStyle name="Percent 4 4 12_Deal Price Analysis" xfId="39507"/>
    <cellStyle name="Percent 4 4 13" xfId="39508"/>
    <cellStyle name="Percent 4 4 13 2" xfId="39509"/>
    <cellStyle name="Percent 4 4 14" xfId="39510"/>
    <cellStyle name="Percent 4 4 15" xfId="39511"/>
    <cellStyle name="Percent 4 4 16" xfId="39512"/>
    <cellStyle name="Percent 4 4 17" xfId="39513"/>
    <cellStyle name="Percent 4 4 2" xfId="39514"/>
    <cellStyle name="Percent 4 4 2 2" xfId="39515"/>
    <cellStyle name="Percent 4 4 2 2 2" xfId="39516"/>
    <cellStyle name="Percent 4 4 2 2 2 2" xfId="39517"/>
    <cellStyle name="Percent 4 4 2 2 2 2 2" xfId="39518"/>
    <cellStyle name="Percent 4 4 2 2 2 2 2 2" xfId="39519"/>
    <cellStyle name="Percent 4 4 2 2 2 2 2 2 2" xfId="39520"/>
    <cellStyle name="Percent 4 4 2 2 2 2 2 3" xfId="39521"/>
    <cellStyle name="Percent 4 4 2 2 2 2 2_Deal Price Analysis" xfId="39522"/>
    <cellStyle name="Percent 4 4 2 2 2 2 3" xfId="39523"/>
    <cellStyle name="Percent 4 4 2 2 2 2 3 2" xfId="39524"/>
    <cellStyle name="Percent 4 4 2 2 2 2 3 2 2" xfId="39525"/>
    <cellStyle name="Percent 4 4 2 2 2 2 3 3" xfId="39526"/>
    <cellStyle name="Percent 4 4 2 2 2 2 3_Deal Price Analysis" xfId="39527"/>
    <cellStyle name="Percent 4 4 2 2 2 2 4" xfId="39528"/>
    <cellStyle name="Percent 4 4 2 2 2 2 4 2" xfId="39529"/>
    <cellStyle name="Percent 4 4 2 2 2 2 5" xfId="39530"/>
    <cellStyle name="Percent 4 4 2 2 2 2_Deal Price Analysis" xfId="39531"/>
    <cellStyle name="Percent 4 4 2 2 2 3" xfId="39532"/>
    <cellStyle name="Percent 4 4 2 2 2 3 2" xfId="39533"/>
    <cellStyle name="Percent 4 4 2 2 2 3 2 2" xfId="39534"/>
    <cellStyle name="Percent 4 4 2 2 2 3 3" xfId="39535"/>
    <cellStyle name="Percent 4 4 2 2 2 3_Deal Price Analysis" xfId="39536"/>
    <cellStyle name="Percent 4 4 2 2 2 4" xfId="39537"/>
    <cellStyle name="Percent 4 4 2 2 2 4 2" xfId="39538"/>
    <cellStyle name="Percent 4 4 2 2 2 4 2 2" xfId="39539"/>
    <cellStyle name="Percent 4 4 2 2 2 4 3" xfId="39540"/>
    <cellStyle name="Percent 4 4 2 2 2 4_Deal Price Analysis" xfId="39541"/>
    <cellStyle name="Percent 4 4 2 2 2 5" xfId="39542"/>
    <cellStyle name="Percent 4 4 2 2 2 5 2" xfId="39543"/>
    <cellStyle name="Percent 4 4 2 2 2 6" xfId="39544"/>
    <cellStyle name="Percent 4 4 2 2 2_Deal Price Analysis" xfId="39545"/>
    <cellStyle name="Percent 4 4 2 2 3" xfId="39546"/>
    <cellStyle name="Percent 4 4 2 2 3 2" xfId="39547"/>
    <cellStyle name="Percent 4 4 2 2 3 2 2" xfId="39548"/>
    <cellStyle name="Percent 4 4 2 2 3 2 2 2" xfId="39549"/>
    <cellStyle name="Percent 4 4 2 2 3 2 2 2 2" xfId="39550"/>
    <cellStyle name="Percent 4 4 2 2 3 2 2 3" xfId="39551"/>
    <cellStyle name="Percent 4 4 2 2 3 2 2_Deal Price Analysis" xfId="39552"/>
    <cellStyle name="Percent 4 4 2 2 3 2 3" xfId="39553"/>
    <cellStyle name="Percent 4 4 2 2 3 2 3 2" xfId="39554"/>
    <cellStyle name="Percent 4 4 2 2 3 2 3 2 2" xfId="39555"/>
    <cellStyle name="Percent 4 4 2 2 3 2 3 3" xfId="39556"/>
    <cellStyle name="Percent 4 4 2 2 3 2 3_Deal Price Analysis" xfId="39557"/>
    <cellStyle name="Percent 4 4 2 2 3 2 4" xfId="39558"/>
    <cellStyle name="Percent 4 4 2 2 3 2 4 2" xfId="39559"/>
    <cellStyle name="Percent 4 4 2 2 3 2 5" xfId="39560"/>
    <cellStyle name="Percent 4 4 2 2 3 2_Deal Price Analysis" xfId="39561"/>
    <cellStyle name="Percent 4 4 2 2 3 3" xfId="39562"/>
    <cellStyle name="Percent 4 4 2 2 3 3 2" xfId="39563"/>
    <cellStyle name="Percent 4 4 2 2 3 3 2 2" xfId="39564"/>
    <cellStyle name="Percent 4 4 2 2 3 3 3" xfId="39565"/>
    <cellStyle name="Percent 4 4 2 2 3 3_Deal Price Analysis" xfId="39566"/>
    <cellStyle name="Percent 4 4 2 2 3 4" xfId="39567"/>
    <cellStyle name="Percent 4 4 2 2 3 4 2" xfId="39568"/>
    <cellStyle name="Percent 4 4 2 2 3 4 2 2" xfId="39569"/>
    <cellStyle name="Percent 4 4 2 2 3 4 3" xfId="39570"/>
    <cellStyle name="Percent 4 4 2 2 3 4_Deal Price Analysis" xfId="39571"/>
    <cellStyle name="Percent 4 4 2 2 3 5" xfId="39572"/>
    <cellStyle name="Percent 4 4 2 2 3 5 2" xfId="39573"/>
    <cellStyle name="Percent 4 4 2 2 3 6" xfId="39574"/>
    <cellStyle name="Percent 4 4 2 2 3_Deal Price Analysis" xfId="39575"/>
    <cellStyle name="Percent 4 4 2 2 4" xfId="39576"/>
    <cellStyle name="Percent 4 4 2 2 4 2" xfId="39577"/>
    <cellStyle name="Percent 4 4 2 2 4 2 2" xfId="39578"/>
    <cellStyle name="Percent 4 4 2 2 4 2 2 2" xfId="39579"/>
    <cellStyle name="Percent 4 4 2 2 4 2 3" xfId="39580"/>
    <cellStyle name="Percent 4 4 2 2 4 2_Deal Price Analysis" xfId="39581"/>
    <cellStyle name="Percent 4 4 2 2 4 3" xfId="39582"/>
    <cellStyle name="Percent 4 4 2 2 4 3 2" xfId="39583"/>
    <cellStyle name="Percent 4 4 2 2 4 3 2 2" xfId="39584"/>
    <cellStyle name="Percent 4 4 2 2 4 3 3" xfId="39585"/>
    <cellStyle name="Percent 4 4 2 2 4 3_Deal Price Analysis" xfId="39586"/>
    <cellStyle name="Percent 4 4 2 2 4 4" xfId="39587"/>
    <cellStyle name="Percent 4 4 2 2 4 4 2" xfId="39588"/>
    <cellStyle name="Percent 4 4 2 2 4 5" xfId="39589"/>
    <cellStyle name="Percent 4 4 2 2 4_Deal Price Analysis" xfId="39590"/>
    <cellStyle name="Percent 4 4 2 2 5" xfId="39591"/>
    <cellStyle name="Percent 4 4 2 2 5 2" xfId="39592"/>
    <cellStyle name="Percent 4 4 2 2 5 2 2" xfId="39593"/>
    <cellStyle name="Percent 4 4 2 2 5 3" xfId="39594"/>
    <cellStyle name="Percent 4 4 2 2 5_Deal Price Analysis" xfId="39595"/>
    <cellStyle name="Percent 4 4 2 2 6" xfId="39596"/>
    <cellStyle name="Percent 4 4 2 2 6 2" xfId="39597"/>
    <cellStyle name="Percent 4 4 2 2 6 2 2" xfId="39598"/>
    <cellStyle name="Percent 4 4 2 2 6 3" xfId="39599"/>
    <cellStyle name="Percent 4 4 2 2 6_Deal Price Analysis" xfId="39600"/>
    <cellStyle name="Percent 4 4 2 2 7" xfId="39601"/>
    <cellStyle name="Percent 4 4 2 2 7 2" xfId="39602"/>
    <cellStyle name="Percent 4 4 2 2 8" xfId="39603"/>
    <cellStyle name="Percent 4 4 2 2_Deal Price Analysis" xfId="39604"/>
    <cellStyle name="Percent 4 4 2 3" xfId="39605"/>
    <cellStyle name="Percent 4 4 2 3 2" xfId="39606"/>
    <cellStyle name="Percent 4 4 2 3 2 2" xfId="39607"/>
    <cellStyle name="Percent 4 4 2 3 2 2 2" xfId="39608"/>
    <cellStyle name="Percent 4 4 2 3 2 2 2 2" xfId="39609"/>
    <cellStyle name="Percent 4 4 2 3 2 2 3" xfId="39610"/>
    <cellStyle name="Percent 4 4 2 3 2 2_Deal Price Analysis" xfId="39611"/>
    <cellStyle name="Percent 4 4 2 3 2 3" xfId="39612"/>
    <cellStyle name="Percent 4 4 2 3 2 3 2" xfId="39613"/>
    <cellStyle name="Percent 4 4 2 3 2 3 2 2" xfId="39614"/>
    <cellStyle name="Percent 4 4 2 3 2 3 3" xfId="39615"/>
    <cellStyle name="Percent 4 4 2 3 2 3_Deal Price Analysis" xfId="39616"/>
    <cellStyle name="Percent 4 4 2 3 2 4" xfId="39617"/>
    <cellStyle name="Percent 4 4 2 3 2 4 2" xfId="39618"/>
    <cellStyle name="Percent 4 4 2 3 2 5" xfId="39619"/>
    <cellStyle name="Percent 4 4 2 3 2_Deal Price Analysis" xfId="39620"/>
    <cellStyle name="Percent 4 4 2 3 3" xfId="39621"/>
    <cellStyle name="Percent 4 4 2 3 3 2" xfId="39622"/>
    <cellStyle name="Percent 4 4 2 3 3 2 2" xfId="39623"/>
    <cellStyle name="Percent 4 4 2 3 3 3" xfId="39624"/>
    <cellStyle name="Percent 4 4 2 3 3_Deal Price Analysis" xfId="39625"/>
    <cellStyle name="Percent 4 4 2 3 4" xfId="39626"/>
    <cellStyle name="Percent 4 4 2 3 4 2" xfId="39627"/>
    <cellStyle name="Percent 4 4 2 3 4 2 2" xfId="39628"/>
    <cellStyle name="Percent 4 4 2 3 4 3" xfId="39629"/>
    <cellStyle name="Percent 4 4 2 3 4_Deal Price Analysis" xfId="39630"/>
    <cellStyle name="Percent 4 4 2 3 5" xfId="39631"/>
    <cellStyle name="Percent 4 4 2 3 5 2" xfId="39632"/>
    <cellStyle name="Percent 4 4 2 3 6" xfId="39633"/>
    <cellStyle name="Percent 4 4 2 3_Deal Price Analysis" xfId="39634"/>
    <cellStyle name="Percent 4 4 2 4" xfId="39635"/>
    <cellStyle name="Percent 4 4 2 4 2" xfId="39636"/>
    <cellStyle name="Percent 4 4 2 4 2 2" xfId="39637"/>
    <cellStyle name="Percent 4 4 2 4 2 2 2" xfId="39638"/>
    <cellStyle name="Percent 4 4 2 4 2 2 2 2" xfId="39639"/>
    <cellStyle name="Percent 4 4 2 4 2 2 3" xfId="39640"/>
    <cellStyle name="Percent 4 4 2 4 2 2_Deal Price Analysis" xfId="39641"/>
    <cellStyle name="Percent 4 4 2 4 2 3" xfId="39642"/>
    <cellStyle name="Percent 4 4 2 4 2 3 2" xfId="39643"/>
    <cellStyle name="Percent 4 4 2 4 2 3 2 2" xfId="39644"/>
    <cellStyle name="Percent 4 4 2 4 2 3 3" xfId="39645"/>
    <cellStyle name="Percent 4 4 2 4 2 3_Deal Price Analysis" xfId="39646"/>
    <cellStyle name="Percent 4 4 2 4 2 4" xfId="39647"/>
    <cellStyle name="Percent 4 4 2 4 2 4 2" xfId="39648"/>
    <cellStyle name="Percent 4 4 2 4 2 5" xfId="39649"/>
    <cellStyle name="Percent 4 4 2 4 2_Deal Price Analysis" xfId="39650"/>
    <cellStyle name="Percent 4 4 2 4 3" xfId="39651"/>
    <cellStyle name="Percent 4 4 2 4 3 2" xfId="39652"/>
    <cellStyle name="Percent 4 4 2 4 3 2 2" xfId="39653"/>
    <cellStyle name="Percent 4 4 2 4 3 3" xfId="39654"/>
    <cellStyle name="Percent 4 4 2 4 3_Deal Price Analysis" xfId="39655"/>
    <cellStyle name="Percent 4 4 2 4 4" xfId="39656"/>
    <cellStyle name="Percent 4 4 2 4 4 2" xfId="39657"/>
    <cellStyle name="Percent 4 4 2 4 4 2 2" xfId="39658"/>
    <cellStyle name="Percent 4 4 2 4 4 3" xfId="39659"/>
    <cellStyle name="Percent 4 4 2 4 4_Deal Price Analysis" xfId="39660"/>
    <cellStyle name="Percent 4 4 2 4 5" xfId="39661"/>
    <cellStyle name="Percent 4 4 2 4 5 2" xfId="39662"/>
    <cellStyle name="Percent 4 4 2 4 6" xfId="39663"/>
    <cellStyle name="Percent 4 4 2 4_Deal Price Analysis" xfId="39664"/>
    <cellStyle name="Percent 4 4 2 5" xfId="39665"/>
    <cellStyle name="Percent 4 4 2 5 2" xfId="39666"/>
    <cellStyle name="Percent 4 4 2 5 2 2" xfId="39667"/>
    <cellStyle name="Percent 4 4 2 5 2 2 2" xfId="39668"/>
    <cellStyle name="Percent 4 4 2 5 2 3" xfId="39669"/>
    <cellStyle name="Percent 4 4 2 5 2_Deal Price Analysis" xfId="39670"/>
    <cellStyle name="Percent 4 4 2 5 3" xfId="39671"/>
    <cellStyle name="Percent 4 4 2 5 3 2" xfId="39672"/>
    <cellStyle name="Percent 4 4 2 5 3 2 2" xfId="39673"/>
    <cellStyle name="Percent 4 4 2 5 3 3" xfId="39674"/>
    <cellStyle name="Percent 4 4 2 5 3_Deal Price Analysis" xfId="39675"/>
    <cellStyle name="Percent 4 4 2 5 4" xfId="39676"/>
    <cellStyle name="Percent 4 4 2 5 4 2" xfId="39677"/>
    <cellStyle name="Percent 4 4 2 5 5" xfId="39678"/>
    <cellStyle name="Percent 4 4 2 5_Deal Price Analysis" xfId="39679"/>
    <cellStyle name="Percent 4 4 2 6" xfId="39680"/>
    <cellStyle name="Percent 4 4 2 6 2" xfId="39681"/>
    <cellStyle name="Percent 4 4 2 6 2 2" xfId="39682"/>
    <cellStyle name="Percent 4 4 2 6 3" xfId="39683"/>
    <cellStyle name="Percent 4 4 2 6_Deal Price Analysis" xfId="39684"/>
    <cellStyle name="Percent 4 4 2 7" xfId="39685"/>
    <cellStyle name="Percent 4 4 2 7 2" xfId="39686"/>
    <cellStyle name="Percent 4 4 2 7 2 2" xfId="39687"/>
    <cellStyle name="Percent 4 4 2 7 3" xfId="39688"/>
    <cellStyle name="Percent 4 4 2 7_Deal Price Analysis" xfId="39689"/>
    <cellStyle name="Percent 4 4 2 8" xfId="39690"/>
    <cellStyle name="Percent 4 4 2 8 2" xfId="39691"/>
    <cellStyle name="Percent 4 4 2 9" xfId="39692"/>
    <cellStyle name="Percent 4 4 2_Deal Price Analysis" xfId="39693"/>
    <cellStyle name="Percent 4 4 3" xfId="39694"/>
    <cellStyle name="Percent 4 4 3 2" xfId="39695"/>
    <cellStyle name="Percent 4 4 3 2 2" xfId="39696"/>
    <cellStyle name="Percent 4 4 3 2 2 2" xfId="39697"/>
    <cellStyle name="Percent 4 4 3 2 2 2 2" xfId="39698"/>
    <cellStyle name="Percent 4 4 3 2 2 2 2 2" xfId="39699"/>
    <cellStyle name="Percent 4 4 3 2 2 2 2 2 2" xfId="39700"/>
    <cellStyle name="Percent 4 4 3 2 2 2 2 3" xfId="39701"/>
    <cellStyle name="Percent 4 4 3 2 2 2 2_Deal Price Analysis" xfId="39702"/>
    <cellStyle name="Percent 4 4 3 2 2 2 3" xfId="39703"/>
    <cellStyle name="Percent 4 4 3 2 2 2 3 2" xfId="39704"/>
    <cellStyle name="Percent 4 4 3 2 2 2 3 2 2" xfId="39705"/>
    <cellStyle name="Percent 4 4 3 2 2 2 3 3" xfId="39706"/>
    <cellStyle name="Percent 4 4 3 2 2 2 3_Deal Price Analysis" xfId="39707"/>
    <cellStyle name="Percent 4 4 3 2 2 2 4" xfId="39708"/>
    <cellStyle name="Percent 4 4 3 2 2 2 4 2" xfId="39709"/>
    <cellStyle name="Percent 4 4 3 2 2 2 5" xfId="39710"/>
    <cellStyle name="Percent 4 4 3 2 2 2_Deal Price Analysis" xfId="39711"/>
    <cellStyle name="Percent 4 4 3 2 2 3" xfId="39712"/>
    <cellStyle name="Percent 4 4 3 2 2 3 2" xfId="39713"/>
    <cellStyle name="Percent 4 4 3 2 2 3 2 2" xfId="39714"/>
    <cellStyle name="Percent 4 4 3 2 2 3 3" xfId="39715"/>
    <cellStyle name="Percent 4 4 3 2 2 3_Deal Price Analysis" xfId="39716"/>
    <cellStyle name="Percent 4 4 3 2 2 4" xfId="39717"/>
    <cellStyle name="Percent 4 4 3 2 2 4 2" xfId="39718"/>
    <cellStyle name="Percent 4 4 3 2 2 4 2 2" xfId="39719"/>
    <cellStyle name="Percent 4 4 3 2 2 4 3" xfId="39720"/>
    <cellStyle name="Percent 4 4 3 2 2 4_Deal Price Analysis" xfId="39721"/>
    <cellStyle name="Percent 4 4 3 2 2 5" xfId="39722"/>
    <cellStyle name="Percent 4 4 3 2 2 5 2" xfId="39723"/>
    <cellStyle name="Percent 4 4 3 2 2 6" xfId="39724"/>
    <cellStyle name="Percent 4 4 3 2 2_Deal Price Analysis" xfId="39725"/>
    <cellStyle name="Percent 4 4 3 2 3" xfId="39726"/>
    <cellStyle name="Percent 4 4 3 2 3 2" xfId="39727"/>
    <cellStyle name="Percent 4 4 3 2 3 2 2" xfId="39728"/>
    <cellStyle name="Percent 4 4 3 2 3 2 2 2" xfId="39729"/>
    <cellStyle name="Percent 4 4 3 2 3 2 2 2 2" xfId="39730"/>
    <cellStyle name="Percent 4 4 3 2 3 2 2 3" xfId="39731"/>
    <cellStyle name="Percent 4 4 3 2 3 2 2_Deal Price Analysis" xfId="39732"/>
    <cellStyle name="Percent 4 4 3 2 3 2 3" xfId="39733"/>
    <cellStyle name="Percent 4 4 3 2 3 2 3 2" xfId="39734"/>
    <cellStyle name="Percent 4 4 3 2 3 2 3 2 2" xfId="39735"/>
    <cellStyle name="Percent 4 4 3 2 3 2 3 3" xfId="39736"/>
    <cellStyle name="Percent 4 4 3 2 3 2 3_Deal Price Analysis" xfId="39737"/>
    <cellStyle name="Percent 4 4 3 2 3 2 4" xfId="39738"/>
    <cellStyle name="Percent 4 4 3 2 3 2 4 2" xfId="39739"/>
    <cellStyle name="Percent 4 4 3 2 3 2 5" xfId="39740"/>
    <cellStyle name="Percent 4 4 3 2 3 2_Deal Price Analysis" xfId="39741"/>
    <cellStyle name="Percent 4 4 3 2 3 3" xfId="39742"/>
    <cellStyle name="Percent 4 4 3 2 3 3 2" xfId="39743"/>
    <cellStyle name="Percent 4 4 3 2 3 3 2 2" xfId="39744"/>
    <cellStyle name="Percent 4 4 3 2 3 3 3" xfId="39745"/>
    <cellStyle name="Percent 4 4 3 2 3 3_Deal Price Analysis" xfId="39746"/>
    <cellStyle name="Percent 4 4 3 2 3 4" xfId="39747"/>
    <cellStyle name="Percent 4 4 3 2 3 4 2" xfId="39748"/>
    <cellStyle name="Percent 4 4 3 2 3 4 2 2" xfId="39749"/>
    <cellStyle name="Percent 4 4 3 2 3 4 3" xfId="39750"/>
    <cellStyle name="Percent 4 4 3 2 3 4_Deal Price Analysis" xfId="39751"/>
    <cellStyle name="Percent 4 4 3 2 3 5" xfId="39752"/>
    <cellStyle name="Percent 4 4 3 2 3 5 2" xfId="39753"/>
    <cellStyle name="Percent 4 4 3 2 3 6" xfId="39754"/>
    <cellStyle name="Percent 4 4 3 2 3_Deal Price Analysis" xfId="39755"/>
    <cellStyle name="Percent 4 4 3 2 4" xfId="39756"/>
    <cellStyle name="Percent 4 4 3 2 4 2" xfId="39757"/>
    <cellStyle name="Percent 4 4 3 2 4 2 2" xfId="39758"/>
    <cellStyle name="Percent 4 4 3 2 4 2 2 2" xfId="39759"/>
    <cellStyle name="Percent 4 4 3 2 4 2 3" xfId="39760"/>
    <cellStyle name="Percent 4 4 3 2 4 2_Deal Price Analysis" xfId="39761"/>
    <cellStyle name="Percent 4 4 3 2 4 3" xfId="39762"/>
    <cellStyle name="Percent 4 4 3 2 4 3 2" xfId="39763"/>
    <cellStyle name="Percent 4 4 3 2 4 3 2 2" xfId="39764"/>
    <cellStyle name="Percent 4 4 3 2 4 3 3" xfId="39765"/>
    <cellStyle name="Percent 4 4 3 2 4 3_Deal Price Analysis" xfId="39766"/>
    <cellStyle name="Percent 4 4 3 2 4 4" xfId="39767"/>
    <cellStyle name="Percent 4 4 3 2 4 4 2" xfId="39768"/>
    <cellStyle name="Percent 4 4 3 2 4 5" xfId="39769"/>
    <cellStyle name="Percent 4 4 3 2 4_Deal Price Analysis" xfId="39770"/>
    <cellStyle name="Percent 4 4 3 2 5" xfId="39771"/>
    <cellStyle name="Percent 4 4 3 2 5 2" xfId="39772"/>
    <cellStyle name="Percent 4 4 3 2 5 2 2" xfId="39773"/>
    <cellStyle name="Percent 4 4 3 2 5 3" xfId="39774"/>
    <cellStyle name="Percent 4 4 3 2 5_Deal Price Analysis" xfId="39775"/>
    <cellStyle name="Percent 4 4 3 2 6" xfId="39776"/>
    <cellStyle name="Percent 4 4 3 2 6 2" xfId="39777"/>
    <cellStyle name="Percent 4 4 3 2 6 2 2" xfId="39778"/>
    <cellStyle name="Percent 4 4 3 2 6 3" xfId="39779"/>
    <cellStyle name="Percent 4 4 3 2 6_Deal Price Analysis" xfId="39780"/>
    <cellStyle name="Percent 4 4 3 2 7" xfId="39781"/>
    <cellStyle name="Percent 4 4 3 2 7 2" xfId="39782"/>
    <cellStyle name="Percent 4 4 3 2 8" xfId="39783"/>
    <cellStyle name="Percent 4 4 3 2_Deal Price Analysis" xfId="39784"/>
    <cellStyle name="Percent 4 4 3 3" xfId="39785"/>
    <cellStyle name="Percent 4 4 3 3 2" xfId="39786"/>
    <cellStyle name="Percent 4 4 3 3 2 2" xfId="39787"/>
    <cellStyle name="Percent 4 4 3 3 2 2 2" xfId="39788"/>
    <cellStyle name="Percent 4 4 3 3 2 2 2 2" xfId="39789"/>
    <cellStyle name="Percent 4 4 3 3 2 2 3" xfId="39790"/>
    <cellStyle name="Percent 4 4 3 3 2 2_Deal Price Analysis" xfId="39791"/>
    <cellStyle name="Percent 4 4 3 3 2 3" xfId="39792"/>
    <cellStyle name="Percent 4 4 3 3 2 3 2" xfId="39793"/>
    <cellStyle name="Percent 4 4 3 3 2 3 2 2" xfId="39794"/>
    <cellStyle name="Percent 4 4 3 3 2 3 3" xfId="39795"/>
    <cellStyle name="Percent 4 4 3 3 2 3_Deal Price Analysis" xfId="39796"/>
    <cellStyle name="Percent 4 4 3 3 2 4" xfId="39797"/>
    <cellStyle name="Percent 4 4 3 3 2 4 2" xfId="39798"/>
    <cellStyle name="Percent 4 4 3 3 2 5" xfId="39799"/>
    <cellStyle name="Percent 4 4 3 3 2_Deal Price Analysis" xfId="39800"/>
    <cellStyle name="Percent 4 4 3 3 3" xfId="39801"/>
    <cellStyle name="Percent 4 4 3 3 3 2" xfId="39802"/>
    <cellStyle name="Percent 4 4 3 3 3 2 2" xfId="39803"/>
    <cellStyle name="Percent 4 4 3 3 3 3" xfId="39804"/>
    <cellStyle name="Percent 4 4 3 3 3_Deal Price Analysis" xfId="39805"/>
    <cellStyle name="Percent 4 4 3 3 4" xfId="39806"/>
    <cellStyle name="Percent 4 4 3 3 4 2" xfId="39807"/>
    <cellStyle name="Percent 4 4 3 3 4 2 2" xfId="39808"/>
    <cellStyle name="Percent 4 4 3 3 4 3" xfId="39809"/>
    <cellStyle name="Percent 4 4 3 3 4_Deal Price Analysis" xfId="39810"/>
    <cellStyle name="Percent 4 4 3 3 5" xfId="39811"/>
    <cellStyle name="Percent 4 4 3 3 5 2" xfId="39812"/>
    <cellStyle name="Percent 4 4 3 3 6" xfId="39813"/>
    <cellStyle name="Percent 4 4 3 3_Deal Price Analysis" xfId="39814"/>
    <cellStyle name="Percent 4 4 3 4" xfId="39815"/>
    <cellStyle name="Percent 4 4 3 4 2" xfId="39816"/>
    <cellStyle name="Percent 4 4 3 4 2 2" xfId="39817"/>
    <cellStyle name="Percent 4 4 3 4 2 2 2" xfId="39818"/>
    <cellStyle name="Percent 4 4 3 4 2 2 2 2" xfId="39819"/>
    <cellStyle name="Percent 4 4 3 4 2 2 3" xfId="39820"/>
    <cellStyle name="Percent 4 4 3 4 2 2_Deal Price Analysis" xfId="39821"/>
    <cellStyle name="Percent 4 4 3 4 2 3" xfId="39822"/>
    <cellStyle name="Percent 4 4 3 4 2 3 2" xfId="39823"/>
    <cellStyle name="Percent 4 4 3 4 2 3 2 2" xfId="39824"/>
    <cellStyle name="Percent 4 4 3 4 2 3 3" xfId="39825"/>
    <cellStyle name="Percent 4 4 3 4 2 3_Deal Price Analysis" xfId="39826"/>
    <cellStyle name="Percent 4 4 3 4 2 4" xfId="39827"/>
    <cellStyle name="Percent 4 4 3 4 2 4 2" xfId="39828"/>
    <cellStyle name="Percent 4 4 3 4 2 5" xfId="39829"/>
    <cellStyle name="Percent 4 4 3 4 2_Deal Price Analysis" xfId="39830"/>
    <cellStyle name="Percent 4 4 3 4 3" xfId="39831"/>
    <cellStyle name="Percent 4 4 3 4 3 2" xfId="39832"/>
    <cellStyle name="Percent 4 4 3 4 3 2 2" xfId="39833"/>
    <cellStyle name="Percent 4 4 3 4 3 3" xfId="39834"/>
    <cellStyle name="Percent 4 4 3 4 3_Deal Price Analysis" xfId="39835"/>
    <cellStyle name="Percent 4 4 3 4 4" xfId="39836"/>
    <cellStyle name="Percent 4 4 3 4 4 2" xfId="39837"/>
    <cellStyle name="Percent 4 4 3 4 4 2 2" xfId="39838"/>
    <cellStyle name="Percent 4 4 3 4 4 3" xfId="39839"/>
    <cellStyle name="Percent 4 4 3 4 4_Deal Price Analysis" xfId="39840"/>
    <cellStyle name="Percent 4 4 3 4 5" xfId="39841"/>
    <cellStyle name="Percent 4 4 3 4 5 2" xfId="39842"/>
    <cellStyle name="Percent 4 4 3 4 6" xfId="39843"/>
    <cellStyle name="Percent 4 4 3 4_Deal Price Analysis" xfId="39844"/>
    <cellStyle name="Percent 4 4 3 5" xfId="39845"/>
    <cellStyle name="Percent 4 4 3 5 2" xfId="39846"/>
    <cellStyle name="Percent 4 4 3 5 2 2" xfId="39847"/>
    <cellStyle name="Percent 4 4 3 5 2 2 2" xfId="39848"/>
    <cellStyle name="Percent 4 4 3 5 2 3" xfId="39849"/>
    <cellStyle name="Percent 4 4 3 5 2_Deal Price Analysis" xfId="39850"/>
    <cellStyle name="Percent 4 4 3 5 3" xfId="39851"/>
    <cellStyle name="Percent 4 4 3 5 3 2" xfId="39852"/>
    <cellStyle name="Percent 4 4 3 5 3 2 2" xfId="39853"/>
    <cellStyle name="Percent 4 4 3 5 3 3" xfId="39854"/>
    <cellStyle name="Percent 4 4 3 5 3_Deal Price Analysis" xfId="39855"/>
    <cellStyle name="Percent 4 4 3 5 4" xfId="39856"/>
    <cellStyle name="Percent 4 4 3 5 4 2" xfId="39857"/>
    <cellStyle name="Percent 4 4 3 5 5" xfId="39858"/>
    <cellStyle name="Percent 4 4 3 5_Deal Price Analysis" xfId="39859"/>
    <cellStyle name="Percent 4 4 3 6" xfId="39860"/>
    <cellStyle name="Percent 4 4 3 6 2" xfId="39861"/>
    <cellStyle name="Percent 4 4 3 6 2 2" xfId="39862"/>
    <cellStyle name="Percent 4 4 3 6 3" xfId="39863"/>
    <cellStyle name="Percent 4 4 3 6_Deal Price Analysis" xfId="39864"/>
    <cellStyle name="Percent 4 4 3 7" xfId="39865"/>
    <cellStyle name="Percent 4 4 3 7 2" xfId="39866"/>
    <cellStyle name="Percent 4 4 3 7 2 2" xfId="39867"/>
    <cellStyle name="Percent 4 4 3 7 3" xfId="39868"/>
    <cellStyle name="Percent 4 4 3 7_Deal Price Analysis" xfId="39869"/>
    <cellStyle name="Percent 4 4 3 8" xfId="39870"/>
    <cellStyle name="Percent 4 4 3 8 2" xfId="39871"/>
    <cellStyle name="Percent 4 4 3 9" xfId="39872"/>
    <cellStyle name="Percent 4 4 3_Deal Price Analysis" xfId="39873"/>
    <cellStyle name="Percent 4 4 4" xfId="39874"/>
    <cellStyle name="Percent 4 4 4 2" xfId="39875"/>
    <cellStyle name="Percent 4 4 4 2 2" xfId="39876"/>
    <cellStyle name="Percent 4 4 4 2 2 2" xfId="39877"/>
    <cellStyle name="Percent 4 4 4 2 2 2 2" xfId="39878"/>
    <cellStyle name="Percent 4 4 4 2 2 2 2 2" xfId="39879"/>
    <cellStyle name="Percent 4 4 4 2 2 2 2 2 2" xfId="39880"/>
    <cellStyle name="Percent 4 4 4 2 2 2 2 3" xfId="39881"/>
    <cellStyle name="Percent 4 4 4 2 2 2 2_Deal Price Analysis" xfId="39882"/>
    <cellStyle name="Percent 4 4 4 2 2 2 3" xfId="39883"/>
    <cellStyle name="Percent 4 4 4 2 2 2 3 2" xfId="39884"/>
    <cellStyle name="Percent 4 4 4 2 2 2 3 2 2" xfId="39885"/>
    <cellStyle name="Percent 4 4 4 2 2 2 3 3" xfId="39886"/>
    <cellStyle name="Percent 4 4 4 2 2 2 3_Deal Price Analysis" xfId="39887"/>
    <cellStyle name="Percent 4 4 4 2 2 2 4" xfId="39888"/>
    <cellStyle name="Percent 4 4 4 2 2 2 4 2" xfId="39889"/>
    <cellStyle name="Percent 4 4 4 2 2 2 5" xfId="39890"/>
    <cellStyle name="Percent 4 4 4 2 2 2_Deal Price Analysis" xfId="39891"/>
    <cellStyle name="Percent 4 4 4 2 2 3" xfId="39892"/>
    <cellStyle name="Percent 4 4 4 2 2 3 2" xfId="39893"/>
    <cellStyle name="Percent 4 4 4 2 2 3 2 2" xfId="39894"/>
    <cellStyle name="Percent 4 4 4 2 2 3 3" xfId="39895"/>
    <cellStyle name="Percent 4 4 4 2 2 3_Deal Price Analysis" xfId="39896"/>
    <cellStyle name="Percent 4 4 4 2 2 4" xfId="39897"/>
    <cellStyle name="Percent 4 4 4 2 2 4 2" xfId="39898"/>
    <cellStyle name="Percent 4 4 4 2 2 4 2 2" xfId="39899"/>
    <cellStyle name="Percent 4 4 4 2 2 4 3" xfId="39900"/>
    <cellStyle name="Percent 4 4 4 2 2 4_Deal Price Analysis" xfId="39901"/>
    <cellStyle name="Percent 4 4 4 2 2 5" xfId="39902"/>
    <cellStyle name="Percent 4 4 4 2 2 5 2" xfId="39903"/>
    <cellStyle name="Percent 4 4 4 2 2 6" xfId="39904"/>
    <cellStyle name="Percent 4 4 4 2 2_Deal Price Analysis" xfId="39905"/>
    <cellStyle name="Percent 4 4 4 2 3" xfId="39906"/>
    <cellStyle name="Percent 4 4 4 2 3 2" xfId="39907"/>
    <cellStyle name="Percent 4 4 4 2 3 2 2" xfId="39908"/>
    <cellStyle name="Percent 4 4 4 2 3 2 2 2" xfId="39909"/>
    <cellStyle name="Percent 4 4 4 2 3 2 2 2 2" xfId="39910"/>
    <cellStyle name="Percent 4 4 4 2 3 2 2 3" xfId="39911"/>
    <cellStyle name="Percent 4 4 4 2 3 2 2_Deal Price Analysis" xfId="39912"/>
    <cellStyle name="Percent 4 4 4 2 3 2 3" xfId="39913"/>
    <cellStyle name="Percent 4 4 4 2 3 2 3 2" xfId="39914"/>
    <cellStyle name="Percent 4 4 4 2 3 2 3 2 2" xfId="39915"/>
    <cellStyle name="Percent 4 4 4 2 3 2 3 3" xfId="39916"/>
    <cellStyle name="Percent 4 4 4 2 3 2 3_Deal Price Analysis" xfId="39917"/>
    <cellStyle name="Percent 4 4 4 2 3 2 4" xfId="39918"/>
    <cellStyle name="Percent 4 4 4 2 3 2 4 2" xfId="39919"/>
    <cellStyle name="Percent 4 4 4 2 3 2 5" xfId="39920"/>
    <cellStyle name="Percent 4 4 4 2 3 2_Deal Price Analysis" xfId="39921"/>
    <cellStyle name="Percent 4 4 4 2 3 3" xfId="39922"/>
    <cellStyle name="Percent 4 4 4 2 3 3 2" xfId="39923"/>
    <cellStyle name="Percent 4 4 4 2 3 3 2 2" xfId="39924"/>
    <cellStyle name="Percent 4 4 4 2 3 3 3" xfId="39925"/>
    <cellStyle name="Percent 4 4 4 2 3 3_Deal Price Analysis" xfId="39926"/>
    <cellStyle name="Percent 4 4 4 2 3 4" xfId="39927"/>
    <cellStyle name="Percent 4 4 4 2 3 4 2" xfId="39928"/>
    <cellStyle name="Percent 4 4 4 2 3 4 2 2" xfId="39929"/>
    <cellStyle name="Percent 4 4 4 2 3 4 3" xfId="39930"/>
    <cellStyle name="Percent 4 4 4 2 3 4_Deal Price Analysis" xfId="39931"/>
    <cellStyle name="Percent 4 4 4 2 3 5" xfId="39932"/>
    <cellStyle name="Percent 4 4 4 2 3 5 2" xfId="39933"/>
    <cellStyle name="Percent 4 4 4 2 3 6" xfId="39934"/>
    <cellStyle name="Percent 4 4 4 2 3_Deal Price Analysis" xfId="39935"/>
    <cellStyle name="Percent 4 4 4 2 4" xfId="39936"/>
    <cellStyle name="Percent 4 4 4 2 4 2" xfId="39937"/>
    <cellStyle name="Percent 4 4 4 2 4 2 2" xfId="39938"/>
    <cellStyle name="Percent 4 4 4 2 4 2 2 2" xfId="39939"/>
    <cellStyle name="Percent 4 4 4 2 4 2 3" xfId="39940"/>
    <cellStyle name="Percent 4 4 4 2 4 2_Deal Price Analysis" xfId="39941"/>
    <cellStyle name="Percent 4 4 4 2 4 3" xfId="39942"/>
    <cellStyle name="Percent 4 4 4 2 4 3 2" xfId="39943"/>
    <cellStyle name="Percent 4 4 4 2 4 3 2 2" xfId="39944"/>
    <cellStyle name="Percent 4 4 4 2 4 3 3" xfId="39945"/>
    <cellStyle name="Percent 4 4 4 2 4 3_Deal Price Analysis" xfId="39946"/>
    <cellStyle name="Percent 4 4 4 2 4 4" xfId="39947"/>
    <cellStyle name="Percent 4 4 4 2 4 4 2" xfId="39948"/>
    <cellStyle name="Percent 4 4 4 2 4 5" xfId="39949"/>
    <cellStyle name="Percent 4 4 4 2 4_Deal Price Analysis" xfId="39950"/>
    <cellStyle name="Percent 4 4 4 2 5" xfId="39951"/>
    <cellStyle name="Percent 4 4 4 2 5 2" xfId="39952"/>
    <cellStyle name="Percent 4 4 4 2 5 2 2" xfId="39953"/>
    <cellStyle name="Percent 4 4 4 2 5 3" xfId="39954"/>
    <cellStyle name="Percent 4 4 4 2 5_Deal Price Analysis" xfId="39955"/>
    <cellStyle name="Percent 4 4 4 2 6" xfId="39956"/>
    <cellStyle name="Percent 4 4 4 2 6 2" xfId="39957"/>
    <cellStyle name="Percent 4 4 4 2 6 2 2" xfId="39958"/>
    <cellStyle name="Percent 4 4 4 2 6 3" xfId="39959"/>
    <cellStyle name="Percent 4 4 4 2 6_Deal Price Analysis" xfId="39960"/>
    <cellStyle name="Percent 4 4 4 2 7" xfId="39961"/>
    <cellStyle name="Percent 4 4 4 2 7 2" xfId="39962"/>
    <cellStyle name="Percent 4 4 4 2 8" xfId="39963"/>
    <cellStyle name="Percent 4 4 4 2_Deal Price Analysis" xfId="39964"/>
    <cellStyle name="Percent 4 4 4 3" xfId="39965"/>
    <cellStyle name="Percent 4 4 4 3 2" xfId="39966"/>
    <cellStyle name="Percent 4 4 4 3 2 2" xfId="39967"/>
    <cellStyle name="Percent 4 4 4 3 2 2 2" xfId="39968"/>
    <cellStyle name="Percent 4 4 4 3 2 2 2 2" xfId="39969"/>
    <cellStyle name="Percent 4 4 4 3 2 2 3" xfId="39970"/>
    <cellStyle name="Percent 4 4 4 3 2 2_Deal Price Analysis" xfId="39971"/>
    <cellStyle name="Percent 4 4 4 3 2 3" xfId="39972"/>
    <cellStyle name="Percent 4 4 4 3 2 3 2" xfId="39973"/>
    <cellStyle name="Percent 4 4 4 3 2 3 2 2" xfId="39974"/>
    <cellStyle name="Percent 4 4 4 3 2 3 3" xfId="39975"/>
    <cellStyle name="Percent 4 4 4 3 2 3_Deal Price Analysis" xfId="39976"/>
    <cellStyle name="Percent 4 4 4 3 2 4" xfId="39977"/>
    <cellStyle name="Percent 4 4 4 3 2 4 2" xfId="39978"/>
    <cellStyle name="Percent 4 4 4 3 2 5" xfId="39979"/>
    <cellStyle name="Percent 4 4 4 3 2_Deal Price Analysis" xfId="39980"/>
    <cellStyle name="Percent 4 4 4 3 3" xfId="39981"/>
    <cellStyle name="Percent 4 4 4 3 3 2" xfId="39982"/>
    <cellStyle name="Percent 4 4 4 3 3 2 2" xfId="39983"/>
    <cellStyle name="Percent 4 4 4 3 3 3" xfId="39984"/>
    <cellStyle name="Percent 4 4 4 3 3_Deal Price Analysis" xfId="39985"/>
    <cellStyle name="Percent 4 4 4 3 4" xfId="39986"/>
    <cellStyle name="Percent 4 4 4 3 4 2" xfId="39987"/>
    <cellStyle name="Percent 4 4 4 3 4 2 2" xfId="39988"/>
    <cellStyle name="Percent 4 4 4 3 4 3" xfId="39989"/>
    <cellStyle name="Percent 4 4 4 3 4_Deal Price Analysis" xfId="39990"/>
    <cellStyle name="Percent 4 4 4 3 5" xfId="39991"/>
    <cellStyle name="Percent 4 4 4 3 5 2" xfId="39992"/>
    <cellStyle name="Percent 4 4 4 3 6" xfId="39993"/>
    <cellStyle name="Percent 4 4 4 3_Deal Price Analysis" xfId="39994"/>
    <cellStyle name="Percent 4 4 4 4" xfId="39995"/>
    <cellStyle name="Percent 4 4 4 4 2" xfId="39996"/>
    <cellStyle name="Percent 4 4 4 4 2 2" xfId="39997"/>
    <cellStyle name="Percent 4 4 4 4 2 2 2" xfId="39998"/>
    <cellStyle name="Percent 4 4 4 4 2 2 2 2" xfId="39999"/>
    <cellStyle name="Percent 4 4 4 4 2 2 3" xfId="40000"/>
    <cellStyle name="Percent 4 4 4 4 2 2_Deal Price Analysis" xfId="40001"/>
    <cellStyle name="Percent 4 4 4 4 2 3" xfId="40002"/>
    <cellStyle name="Percent 4 4 4 4 2 3 2" xfId="40003"/>
    <cellStyle name="Percent 4 4 4 4 2 3 2 2" xfId="40004"/>
    <cellStyle name="Percent 4 4 4 4 2 3 3" xfId="40005"/>
    <cellStyle name="Percent 4 4 4 4 2 3_Deal Price Analysis" xfId="40006"/>
    <cellStyle name="Percent 4 4 4 4 2 4" xfId="40007"/>
    <cellStyle name="Percent 4 4 4 4 2 4 2" xfId="40008"/>
    <cellStyle name="Percent 4 4 4 4 2 5" xfId="40009"/>
    <cellStyle name="Percent 4 4 4 4 2_Deal Price Analysis" xfId="40010"/>
    <cellStyle name="Percent 4 4 4 4 3" xfId="40011"/>
    <cellStyle name="Percent 4 4 4 4 3 2" xfId="40012"/>
    <cellStyle name="Percent 4 4 4 4 3 2 2" xfId="40013"/>
    <cellStyle name="Percent 4 4 4 4 3 3" xfId="40014"/>
    <cellStyle name="Percent 4 4 4 4 3_Deal Price Analysis" xfId="40015"/>
    <cellStyle name="Percent 4 4 4 4 4" xfId="40016"/>
    <cellStyle name="Percent 4 4 4 4 4 2" xfId="40017"/>
    <cellStyle name="Percent 4 4 4 4 4 2 2" xfId="40018"/>
    <cellStyle name="Percent 4 4 4 4 4 3" xfId="40019"/>
    <cellStyle name="Percent 4 4 4 4 4_Deal Price Analysis" xfId="40020"/>
    <cellStyle name="Percent 4 4 4 4 5" xfId="40021"/>
    <cellStyle name="Percent 4 4 4 4 5 2" xfId="40022"/>
    <cellStyle name="Percent 4 4 4 4 6" xfId="40023"/>
    <cellStyle name="Percent 4 4 4 4_Deal Price Analysis" xfId="40024"/>
    <cellStyle name="Percent 4 4 4 5" xfId="40025"/>
    <cellStyle name="Percent 4 4 4 5 2" xfId="40026"/>
    <cellStyle name="Percent 4 4 4 5 2 2" xfId="40027"/>
    <cellStyle name="Percent 4 4 4 5 2 2 2" xfId="40028"/>
    <cellStyle name="Percent 4 4 4 5 2 3" xfId="40029"/>
    <cellStyle name="Percent 4 4 4 5 2_Deal Price Analysis" xfId="40030"/>
    <cellStyle name="Percent 4 4 4 5 3" xfId="40031"/>
    <cellStyle name="Percent 4 4 4 5 3 2" xfId="40032"/>
    <cellStyle name="Percent 4 4 4 5 3 2 2" xfId="40033"/>
    <cellStyle name="Percent 4 4 4 5 3 3" xfId="40034"/>
    <cellStyle name="Percent 4 4 4 5 3_Deal Price Analysis" xfId="40035"/>
    <cellStyle name="Percent 4 4 4 5 4" xfId="40036"/>
    <cellStyle name="Percent 4 4 4 5 4 2" xfId="40037"/>
    <cellStyle name="Percent 4 4 4 5 5" xfId="40038"/>
    <cellStyle name="Percent 4 4 4 5_Deal Price Analysis" xfId="40039"/>
    <cellStyle name="Percent 4 4 4 6" xfId="40040"/>
    <cellStyle name="Percent 4 4 4 6 2" xfId="40041"/>
    <cellStyle name="Percent 4 4 4 6 2 2" xfId="40042"/>
    <cellStyle name="Percent 4 4 4 6 3" xfId="40043"/>
    <cellStyle name="Percent 4 4 4 6_Deal Price Analysis" xfId="40044"/>
    <cellStyle name="Percent 4 4 4 7" xfId="40045"/>
    <cellStyle name="Percent 4 4 4 7 2" xfId="40046"/>
    <cellStyle name="Percent 4 4 4 7 2 2" xfId="40047"/>
    <cellStyle name="Percent 4 4 4 7 3" xfId="40048"/>
    <cellStyle name="Percent 4 4 4 7_Deal Price Analysis" xfId="40049"/>
    <cellStyle name="Percent 4 4 4 8" xfId="40050"/>
    <cellStyle name="Percent 4 4 4 8 2" xfId="40051"/>
    <cellStyle name="Percent 4 4 4 9" xfId="40052"/>
    <cellStyle name="Percent 4 4 4_Deal Price Analysis" xfId="40053"/>
    <cellStyle name="Percent 4 4 5" xfId="40054"/>
    <cellStyle name="Percent 4 4 5 2" xfId="40055"/>
    <cellStyle name="Percent 4 4 5 2 2" xfId="40056"/>
    <cellStyle name="Percent 4 4 5 2 2 2" xfId="40057"/>
    <cellStyle name="Percent 4 4 5 2 2 2 2" xfId="40058"/>
    <cellStyle name="Percent 4 4 5 2 2 2 2 2" xfId="40059"/>
    <cellStyle name="Percent 4 4 5 2 2 2 2 2 2" xfId="40060"/>
    <cellStyle name="Percent 4 4 5 2 2 2 2 3" xfId="40061"/>
    <cellStyle name="Percent 4 4 5 2 2 2 2_Deal Price Analysis" xfId="40062"/>
    <cellStyle name="Percent 4 4 5 2 2 2 3" xfId="40063"/>
    <cellStyle name="Percent 4 4 5 2 2 2 3 2" xfId="40064"/>
    <cellStyle name="Percent 4 4 5 2 2 2 3 2 2" xfId="40065"/>
    <cellStyle name="Percent 4 4 5 2 2 2 3 3" xfId="40066"/>
    <cellStyle name="Percent 4 4 5 2 2 2 3_Deal Price Analysis" xfId="40067"/>
    <cellStyle name="Percent 4 4 5 2 2 2 4" xfId="40068"/>
    <cellStyle name="Percent 4 4 5 2 2 2 4 2" xfId="40069"/>
    <cellStyle name="Percent 4 4 5 2 2 2 5" xfId="40070"/>
    <cellStyle name="Percent 4 4 5 2 2 2_Deal Price Analysis" xfId="40071"/>
    <cellStyle name="Percent 4 4 5 2 2 3" xfId="40072"/>
    <cellStyle name="Percent 4 4 5 2 2 3 2" xfId="40073"/>
    <cellStyle name="Percent 4 4 5 2 2 3 2 2" xfId="40074"/>
    <cellStyle name="Percent 4 4 5 2 2 3 3" xfId="40075"/>
    <cellStyle name="Percent 4 4 5 2 2 3_Deal Price Analysis" xfId="40076"/>
    <cellStyle name="Percent 4 4 5 2 2 4" xfId="40077"/>
    <cellStyle name="Percent 4 4 5 2 2 4 2" xfId="40078"/>
    <cellStyle name="Percent 4 4 5 2 2 4 2 2" xfId="40079"/>
    <cellStyle name="Percent 4 4 5 2 2 4 3" xfId="40080"/>
    <cellStyle name="Percent 4 4 5 2 2 4_Deal Price Analysis" xfId="40081"/>
    <cellStyle name="Percent 4 4 5 2 2 5" xfId="40082"/>
    <cellStyle name="Percent 4 4 5 2 2 5 2" xfId="40083"/>
    <cellStyle name="Percent 4 4 5 2 2 6" xfId="40084"/>
    <cellStyle name="Percent 4 4 5 2 2_Deal Price Analysis" xfId="40085"/>
    <cellStyle name="Percent 4 4 5 2 3" xfId="40086"/>
    <cellStyle name="Percent 4 4 5 2 3 2" xfId="40087"/>
    <cellStyle name="Percent 4 4 5 2 3 2 2" xfId="40088"/>
    <cellStyle name="Percent 4 4 5 2 3 2 2 2" xfId="40089"/>
    <cellStyle name="Percent 4 4 5 2 3 2 2 2 2" xfId="40090"/>
    <cellStyle name="Percent 4 4 5 2 3 2 2 3" xfId="40091"/>
    <cellStyle name="Percent 4 4 5 2 3 2 2_Deal Price Analysis" xfId="40092"/>
    <cellStyle name="Percent 4 4 5 2 3 2 3" xfId="40093"/>
    <cellStyle name="Percent 4 4 5 2 3 2 3 2" xfId="40094"/>
    <cellStyle name="Percent 4 4 5 2 3 2 3 2 2" xfId="40095"/>
    <cellStyle name="Percent 4 4 5 2 3 2 3 3" xfId="40096"/>
    <cellStyle name="Percent 4 4 5 2 3 2 3_Deal Price Analysis" xfId="40097"/>
    <cellStyle name="Percent 4 4 5 2 3 2 4" xfId="40098"/>
    <cellStyle name="Percent 4 4 5 2 3 2 4 2" xfId="40099"/>
    <cellStyle name="Percent 4 4 5 2 3 2 5" xfId="40100"/>
    <cellStyle name="Percent 4 4 5 2 3 2_Deal Price Analysis" xfId="40101"/>
    <cellStyle name="Percent 4 4 5 2 3 3" xfId="40102"/>
    <cellStyle name="Percent 4 4 5 2 3 3 2" xfId="40103"/>
    <cellStyle name="Percent 4 4 5 2 3 3 2 2" xfId="40104"/>
    <cellStyle name="Percent 4 4 5 2 3 3 3" xfId="40105"/>
    <cellStyle name="Percent 4 4 5 2 3 3_Deal Price Analysis" xfId="40106"/>
    <cellStyle name="Percent 4 4 5 2 3 4" xfId="40107"/>
    <cellStyle name="Percent 4 4 5 2 3 4 2" xfId="40108"/>
    <cellStyle name="Percent 4 4 5 2 3 4 2 2" xfId="40109"/>
    <cellStyle name="Percent 4 4 5 2 3 4 3" xfId="40110"/>
    <cellStyle name="Percent 4 4 5 2 3 4_Deal Price Analysis" xfId="40111"/>
    <cellStyle name="Percent 4 4 5 2 3 5" xfId="40112"/>
    <cellStyle name="Percent 4 4 5 2 3 5 2" xfId="40113"/>
    <cellStyle name="Percent 4 4 5 2 3 6" xfId="40114"/>
    <cellStyle name="Percent 4 4 5 2 3_Deal Price Analysis" xfId="40115"/>
    <cellStyle name="Percent 4 4 5 2 4" xfId="40116"/>
    <cellStyle name="Percent 4 4 5 2 4 2" xfId="40117"/>
    <cellStyle name="Percent 4 4 5 2 4 2 2" xfId="40118"/>
    <cellStyle name="Percent 4 4 5 2 4 2 2 2" xfId="40119"/>
    <cellStyle name="Percent 4 4 5 2 4 2 3" xfId="40120"/>
    <cellStyle name="Percent 4 4 5 2 4 2_Deal Price Analysis" xfId="40121"/>
    <cellStyle name="Percent 4 4 5 2 4 3" xfId="40122"/>
    <cellStyle name="Percent 4 4 5 2 4 3 2" xfId="40123"/>
    <cellStyle name="Percent 4 4 5 2 4 3 2 2" xfId="40124"/>
    <cellStyle name="Percent 4 4 5 2 4 3 3" xfId="40125"/>
    <cellStyle name="Percent 4 4 5 2 4 3_Deal Price Analysis" xfId="40126"/>
    <cellStyle name="Percent 4 4 5 2 4 4" xfId="40127"/>
    <cellStyle name="Percent 4 4 5 2 4 4 2" xfId="40128"/>
    <cellStyle name="Percent 4 4 5 2 4 5" xfId="40129"/>
    <cellStyle name="Percent 4 4 5 2 4_Deal Price Analysis" xfId="40130"/>
    <cellStyle name="Percent 4 4 5 2 5" xfId="40131"/>
    <cellStyle name="Percent 4 4 5 2 5 2" xfId="40132"/>
    <cellStyle name="Percent 4 4 5 2 5 2 2" xfId="40133"/>
    <cellStyle name="Percent 4 4 5 2 5 3" xfId="40134"/>
    <cellStyle name="Percent 4 4 5 2 5_Deal Price Analysis" xfId="40135"/>
    <cellStyle name="Percent 4 4 5 2 6" xfId="40136"/>
    <cellStyle name="Percent 4 4 5 2 6 2" xfId="40137"/>
    <cellStyle name="Percent 4 4 5 2 6 2 2" xfId="40138"/>
    <cellStyle name="Percent 4 4 5 2 6 3" xfId="40139"/>
    <cellStyle name="Percent 4 4 5 2 6_Deal Price Analysis" xfId="40140"/>
    <cellStyle name="Percent 4 4 5 2 7" xfId="40141"/>
    <cellStyle name="Percent 4 4 5 2 7 2" xfId="40142"/>
    <cellStyle name="Percent 4 4 5 2 8" xfId="40143"/>
    <cellStyle name="Percent 4 4 5 2_Deal Price Analysis" xfId="40144"/>
    <cellStyle name="Percent 4 4 5 3" xfId="40145"/>
    <cellStyle name="Percent 4 4 5 3 2" xfId="40146"/>
    <cellStyle name="Percent 4 4 5 3 2 2" xfId="40147"/>
    <cellStyle name="Percent 4 4 5 3 2 2 2" xfId="40148"/>
    <cellStyle name="Percent 4 4 5 3 2 2 2 2" xfId="40149"/>
    <cellStyle name="Percent 4 4 5 3 2 2 3" xfId="40150"/>
    <cellStyle name="Percent 4 4 5 3 2 2_Deal Price Analysis" xfId="40151"/>
    <cellStyle name="Percent 4 4 5 3 2 3" xfId="40152"/>
    <cellStyle name="Percent 4 4 5 3 2 3 2" xfId="40153"/>
    <cellStyle name="Percent 4 4 5 3 2 3 2 2" xfId="40154"/>
    <cellStyle name="Percent 4 4 5 3 2 3 3" xfId="40155"/>
    <cellStyle name="Percent 4 4 5 3 2 3_Deal Price Analysis" xfId="40156"/>
    <cellStyle name="Percent 4 4 5 3 2 4" xfId="40157"/>
    <cellStyle name="Percent 4 4 5 3 2 4 2" xfId="40158"/>
    <cellStyle name="Percent 4 4 5 3 2 5" xfId="40159"/>
    <cellStyle name="Percent 4 4 5 3 2_Deal Price Analysis" xfId="40160"/>
    <cellStyle name="Percent 4 4 5 3 3" xfId="40161"/>
    <cellStyle name="Percent 4 4 5 3 3 2" xfId="40162"/>
    <cellStyle name="Percent 4 4 5 3 3 2 2" xfId="40163"/>
    <cellStyle name="Percent 4 4 5 3 3 3" xfId="40164"/>
    <cellStyle name="Percent 4 4 5 3 3_Deal Price Analysis" xfId="40165"/>
    <cellStyle name="Percent 4 4 5 3 4" xfId="40166"/>
    <cellStyle name="Percent 4 4 5 3 4 2" xfId="40167"/>
    <cellStyle name="Percent 4 4 5 3 4 2 2" xfId="40168"/>
    <cellStyle name="Percent 4 4 5 3 4 3" xfId="40169"/>
    <cellStyle name="Percent 4 4 5 3 4_Deal Price Analysis" xfId="40170"/>
    <cellStyle name="Percent 4 4 5 3 5" xfId="40171"/>
    <cellStyle name="Percent 4 4 5 3 5 2" xfId="40172"/>
    <cellStyle name="Percent 4 4 5 3 6" xfId="40173"/>
    <cellStyle name="Percent 4 4 5 3_Deal Price Analysis" xfId="40174"/>
    <cellStyle name="Percent 4 4 5 4" xfId="40175"/>
    <cellStyle name="Percent 4 4 5 4 2" xfId="40176"/>
    <cellStyle name="Percent 4 4 5 4 2 2" xfId="40177"/>
    <cellStyle name="Percent 4 4 5 4 2 2 2" xfId="40178"/>
    <cellStyle name="Percent 4 4 5 4 2 2 2 2" xfId="40179"/>
    <cellStyle name="Percent 4 4 5 4 2 2 3" xfId="40180"/>
    <cellStyle name="Percent 4 4 5 4 2 2_Deal Price Analysis" xfId="40181"/>
    <cellStyle name="Percent 4 4 5 4 2 3" xfId="40182"/>
    <cellStyle name="Percent 4 4 5 4 2 3 2" xfId="40183"/>
    <cellStyle name="Percent 4 4 5 4 2 3 2 2" xfId="40184"/>
    <cellStyle name="Percent 4 4 5 4 2 3 3" xfId="40185"/>
    <cellStyle name="Percent 4 4 5 4 2 3_Deal Price Analysis" xfId="40186"/>
    <cellStyle name="Percent 4 4 5 4 2 4" xfId="40187"/>
    <cellStyle name="Percent 4 4 5 4 2 4 2" xfId="40188"/>
    <cellStyle name="Percent 4 4 5 4 2 5" xfId="40189"/>
    <cellStyle name="Percent 4 4 5 4 2_Deal Price Analysis" xfId="40190"/>
    <cellStyle name="Percent 4 4 5 4 3" xfId="40191"/>
    <cellStyle name="Percent 4 4 5 4 3 2" xfId="40192"/>
    <cellStyle name="Percent 4 4 5 4 3 2 2" xfId="40193"/>
    <cellStyle name="Percent 4 4 5 4 3 3" xfId="40194"/>
    <cellStyle name="Percent 4 4 5 4 3_Deal Price Analysis" xfId="40195"/>
    <cellStyle name="Percent 4 4 5 4 4" xfId="40196"/>
    <cellStyle name="Percent 4 4 5 4 4 2" xfId="40197"/>
    <cellStyle name="Percent 4 4 5 4 4 2 2" xfId="40198"/>
    <cellStyle name="Percent 4 4 5 4 4 3" xfId="40199"/>
    <cellStyle name="Percent 4 4 5 4 4_Deal Price Analysis" xfId="40200"/>
    <cellStyle name="Percent 4 4 5 4 5" xfId="40201"/>
    <cellStyle name="Percent 4 4 5 4 5 2" xfId="40202"/>
    <cellStyle name="Percent 4 4 5 4 6" xfId="40203"/>
    <cellStyle name="Percent 4 4 5 4_Deal Price Analysis" xfId="40204"/>
    <cellStyle name="Percent 4 4 5 5" xfId="40205"/>
    <cellStyle name="Percent 4 4 5 5 2" xfId="40206"/>
    <cellStyle name="Percent 4 4 5 5 2 2" xfId="40207"/>
    <cellStyle name="Percent 4 4 5 5 2 2 2" xfId="40208"/>
    <cellStyle name="Percent 4 4 5 5 2 3" xfId="40209"/>
    <cellStyle name="Percent 4 4 5 5 2_Deal Price Analysis" xfId="40210"/>
    <cellStyle name="Percent 4 4 5 5 3" xfId="40211"/>
    <cellStyle name="Percent 4 4 5 5 3 2" xfId="40212"/>
    <cellStyle name="Percent 4 4 5 5 3 2 2" xfId="40213"/>
    <cellStyle name="Percent 4 4 5 5 3 3" xfId="40214"/>
    <cellStyle name="Percent 4 4 5 5 3_Deal Price Analysis" xfId="40215"/>
    <cellStyle name="Percent 4 4 5 5 4" xfId="40216"/>
    <cellStyle name="Percent 4 4 5 5 4 2" xfId="40217"/>
    <cellStyle name="Percent 4 4 5 5 5" xfId="40218"/>
    <cellStyle name="Percent 4 4 5 5_Deal Price Analysis" xfId="40219"/>
    <cellStyle name="Percent 4 4 5 6" xfId="40220"/>
    <cellStyle name="Percent 4 4 5 6 2" xfId="40221"/>
    <cellStyle name="Percent 4 4 5 6 2 2" xfId="40222"/>
    <cellStyle name="Percent 4 4 5 6 3" xfId="40223"/>
    <cellStyle name="Percent 4 4 5 6_Deal Price Analysis" xfId="40224"/>
    <cellStyle name="Percent 4 4 5 7" xfId="40225"/>
    <cellStyle name="Percent 4 4 5 7 2" xfId="40226"/>
    <cellStyle name="Percent 4 4 5 7 2 2" xfId="40227"/>
    <cellStyle name="Percent 4 4 5 7 3" xfId="40228"/>
    <cellStyle name="Percent 4 4 5 7_Deal Price Analysis" xfId="40229"/>
    <cellStyle name="Percent 4 4 5 8" xfId="40230"/>
    <cellStyle name="Percent 4 4 5 8 2" xfId="40231"/>
    <cellStyle name="Percent 4 4 5 9" xfId="40232"/>
    <cellStyle name="Percent 4 4 5_Deal Price Analysis" xfId="40233"/>
    <cellStyle name="Percent 4 4 6" xfId="40234"/>
    <cellStyle name="Percent 4 4 6 2" xfId="40235"/>
    <cellStyle name="Percent 4 4 6 2 2" xfId="40236"/>
    <cellStyle name="Percent 4 4 6 2 2 2" xfId="40237"/>
    <cellStyle name="Percent 4 4 6 2 2 2 2" xfId="40238"/>
    <cellStyle name="Percent 4 4 6 2 2 2 2 2" xfId="40239"/>
    <cellStyle name="Percent 4 4 6 2 2 2 2 2 2" xfId="40240"/>
    <cellStyle name="Percent 4 4 6 2 2 2 2 3" xfId="40241"/>
    <cellStyle name="Percent 4 4 6 2 2 2 2_Deal Price Analysis" xfId="40242"/>
    <cellStyle name="Percent 4 4 6 2 2 2 3" xfId="40243"/>
    <cellStyle name="Percent 4 4 6 2 2 2 3 2" xfId="40244"/>
    <cellStyle name="Percent 4 4 6 2 2 2 3 2 2" xfId="40245"/>
    <cellStyle name="Percent 4 4 6 2 2 2 3 3" xfId="40246"/>
    <cellStyle name="Percent 4 4 6 2 2 2 3_Deal Price Analysis" xfId="40247"/>
    <cellStyle name="Percent 4 4 6 2 2 2 4" xfId="40248"/>
    <cellStyle name="Percent 4 4 6 2 2 2 4 2" xfId="40249"/>
    <cellStyle name="Percent 4 4 6 2 2 2 5" xfId="40250"/>
    <cellStyle name="Percent 4 4 6 2 2 2_Deal Price Analysis" xfId="40251"/>
    <cellStyle name="Percent 4 4 6 2 2 3" xfId="40252"/>
    <cellStyle name="Percent 4 4 6 2 2 3 2" xfId="40253"/>
    <cellStyle name="Percent 4 4 6 2 2 3 2 2" xfId="40254"/>
    <cellStyle name="Percent 4 4 6 2 2 3 3" xfId="40255"/>
    <cellStyle name="Percent 4 4 6 2 2 3_Deal Price Analysis" xfId="40256"/>
    <cellStyle name="Percent 4 4 6 2 2 4" xfId="40257"/>
    <cellStyle name="Percent 4 4 6 2 2 4 2" xfId="40258"/>
    <cellStyle name="Percent 4 4 6 2 2 4 2 2" xfId="40259"/>
    <cellStyle name="Percent 4 4 6 2 2 4 3" xfId="40260"/>
    <cellStyle name="Percent 4 4 6 2 2 4_Deal Price Analysis" xfId="40261"/>
    <cellStyle name="Percent 4 4 6 2 2 5" xfId="40262"/>
    <cellStyle name="Percent 4 4 6 2 2 5 2" xfId="40263"/>
    <cellStyle name="Percent 4 4 6 2 2 6" xfId="40264"/>
    <cellStyle name="Percent 4 4 6 2 2_Deal Price Analysis" xfId="40265"/>
    <cellStyle name="Percent 4 4 6 2 3" xfId="40266"/>
    <cellStyle name="Percent 4 4 6 2 3 2" xfId="40267"/>
    <cellStyle name="Percent 4 4 6 2 3 2 2" xfId="40268"/>
    <cellStyle name="Percent 4 4 6 2 3 2 2 2" xfId="40269"/>
    <cellStyle name="Percent 4 4 6 2 3 2 2 2 2" xfId="40270"/>
    <cellStyle name="Percent 4 4 6 2 3 2 2 3" xfId="40271"/>
    <cellStyle name="Percent 4 4 6 2 3 2 2_Deal Price Analysis" xfId="40272"/>
    <cellStyle name="Percent 4 4 6 2 3 2 3" xfId="40273"/>
    <cellStyle name="Percent 4 4 6 2 3 2 3 2" xfId="40274"/>
    <cellStyle name="Percent 4 4 6 2 3 2 3 2 2" xfId="40275"/>
    <cellStyle name="Percent 4 4 6 2 3 2 3 3" xfId="40276"/>
    <cellStyle name="Percent 4 4 6 2 3 2 3_Deal Price Analysis" xfId="40277"/>
    <cellStyle name="Percent 4 4 6 2 3 2 4" xfId="40278"/>
    <cellStyle name="Percent 4 4 6 2 3 2 4 2" xfId="40279"/>
    <cellStyle name="Percent 4 4 6 2 3 2 5" xfId="40280"/>
    <cellStyle name="Percent 4 4 6 2 3 2_Deal Price Analysis" xfId="40281"/>
    <cellStyle name="Percent 4 4 6 2 3 3" xfId="40282"/>
    <cellStyle name="Percent 4 4 6 2 3 3 2" xfId="40283"/>
    <cellStyle name="Percent 4 4 6 2 3 3 2 2" xfId="40284"/>
    <cellStyle name="Percent 4 4 6 2 3 3 3" xfId="40285"/>
    <cellStyle name="Percent 4 4 6 2 3 3_Deal Price Analysis" xfId="40286"/>
    <cellStyle name="Percent 4 4 6 2 3 4" xfId="40287"/>
    <cellStyle name="Percent 4 4 6 2 3 4 2" xfId="40288"/>
    <cellStyle name="Percent 4 4 6 2 3 4 2 2" xfId="40289"/>
    <cellStyle name="Percent 4 4 6 2 3 4 3" xfId="40290"/>
    <cellStyle name="Percent 4 4 6 2 3 4_Deal Price Analysis" xfId="40291"/>
    <cellStyle name="Percent 4 4 6 2 3 5" xfId="40292"/>
    <cellStyle name="Percent 4 4 6 2 3 5 2" xfId="40293"/>
    <cellStyle name="Percent 4 4 6 2 3 6" xfId="40294"/>
    <cellStyle name="Percent 4 4 6 2 3_Deal Price Analysis" xfId="40295"/>
    <cellStyle name="Percent 4 4 6 2 4" xfId="40296"/>
    <cellStyle name="Percent 4 4 6 2 4 2" xfId="40297"/>
    <cellStyle name="Percent 4 4 6 2 4 2 2" xfId="40298"/>
    <cellStyle name="Percent 4 4 6 2 4 2 2 2" xfId="40299"/>
    <cellStyle name="Percent 4 4 6 2 4 2 3" xfId="40300"/>
    <cellStyle name="Percent 4 4 6 2 4 2_Deal Price Analysis" xfId="40301"/>
    <cellStyle name="Percent 4 4 6 2 4 3" xfId="40302"/>
    <cellStyle name="Percent 4 4 6 2 4 3 2" xfId="40303"/>
    <cellStyle name="Percent 4 4 6 2 4 3 2 2" xfId="40304"/>
    <cellStyle name="Percent 4 4 6 2 4 3 3" xfId="40305"/>
    <cellStyle name="Percent 4 4 6 2 4 3_Deal Price Analysis" xfId="40306"/>
    <cellStyle name="Percent 4 4 6 2 4 4" xfId="40307"/>
    <cellStyle name="Percent 4 4 6 2 4 4 2" xfId="40308"/>
    <cellStyle name="Percent 4 4 6 2 4 5" xfId="40309"/>
    <cellStyle name="Percent 4 4 6 2 4_Deal Price Analysis" xfId="40310"/>
    <cellStyle name="Percent 4 4 6 2 5" xfId="40311"/>
    <cellStyle name="Percent 4 4 6 2 5 2" xfId="40312"/>
    <cellStyle name="Percent 4 4 6 2 5 2 2" xfId="40313"/>
    <cellStyle name="Percent 4 4 6 2 5 3" xfId="40314"/>
    <cellStyle name="Percent 4 4 6 2 5_Deal Price Analysis" xfId="40315"/>
    <cellStyle name="Percent 4 4 6 2 6" xfId="40316"/>
    <cellStyle name="Percent 4 4 6 2 6 2" xfId="40317"/>
    <cellStyle name="Percent 4 4 6 2 6 2 2" xfId="40318"/>
    <cellStyle name="Percent 4 4 6 2 6 3" xfId="40319"/>
    <cellStyle name="Percent 4 4 6 2 6_Deal Price Analysis" xfId="40320"/>
    <cellStyle name="Percent 4 4 6 2 7" xfId="40321"/>
    <cellStyle name="Percent 4 4 6 2 7 2" xfId="40322"/>
    <cellStyle name="Percent 4 4 6 2 8" xfId="40323"/>
    <cellStyle name="Percent 4 4 6 2_Deal Price Analysis" xfId="40324"/>
    <cellStyle name="Percent 4 4 6 3" xfId="40325"/>
    <cellStyle name="Percent 4 4 6 3 2" xfId="40326"/>
    <cellStyle name="Percent 4 4 6 3 2 2" xfId="40327"/>
    <cellStyle name="Percent 4 4 6 3 2 2 2" xfId="40328"/>
    <cellStyle name="Percent 4 4 6 3 2 2 2 2" xfId="40329"/>
    <cellStyle name="Percent 4 4 6 3 2 2 3" xfId="40330"/>
    <cellStyle name="Percent 4 4 6 3 2 2_Deal Price Analysis" xfId="40331"/>
    <cellStyle name="Percent 4 4 6 3 2 3" xfId="40332"/>
    <cellStyle name="Percent 4 4 6 3 2 3 2" xfId="40333"/>
    <cellStyle name="Percent 4 4 6 3 2 3 2 2" xfId="40334"/>
    <cellStyle name="Percent 4 4 6 3 2 3 3" xfId="40335"/>
    <cellStyle name="Percent 4 4 6 3 2 3_Deal Price Analysis" xfId="40336"/>
    <cellStyle name="Percent 4 4 6 3 2 4" xfId="40337"/>
    <cellStyle name="Percent 4 4 6 3 2 4 2" xfId="40338"/>
    <cellStyle name="Percent 4 4 6 3 2 5" xfId="40339"/>
    <cellStyle name="Percent 4 4 6 3 2_Deal Price Analysis" xfId="40340"/>
    <cellStyle name="Percent 4 4 6 3 3" xfId="40341"/>
    <cellStyle name="Percent 4 4 6 3 3 2" xfId="40342"/>
    <cellStyle name="Percent 4 4 6 3 3 2 2" xfId="40343"/>
    <cellStyle name="Percent 4 4 6 3 3 3" xfId="40344"/>
    <cellStyle name="Percent 4 4 6 3 3_Deal Price Analysis" xfId="40345"/>
    <cellStyle name="Percent 4 4 6 3 4" xfId="40346"/>
    <cellStyle name="Percent 4 4 6 3 4 2" xfId="40347"/>
    <cellStyle name="Percent 4 4 6 3 4 2 2" xfId="40348"/>
    <cellStyle name="Percent 4 4 6 3 4 3" xfId="40349"/>
    <cellStyle name="Percent 4 4 6 3 4_Deal Price Analysis" xfId="40350"/>
    <cellStyle name="Percent 4 4 6 3 5" xfId="40351"/>
    <cellStyle name="Percent 4 4 6 3 5 2" xfId="40352"/>
    <cellStyle name="Percent 4 4 6 3 6" xfId="40353"/>
    <cellStyle name="Percent 4 4 6 3_Deal Price Analysis" xfId="40354"/>
    <cellStyle name="Percent 4 4 6 4" xfId="40355"/>
    <cellStyle name="Percent 4 4 6 4 2" xfId="40356"/>
    <cellStyle name="Percent 4 4 6 4 2 2" xfId="40357"/>
    <cellStyle name="Percent 4 4 6 4 2 2 2" xfId="40358"/>
    <cellStyle name="Percent 4 4 6 4 2 2 2 2" xfId="40359"/>
    <cellStyle name="Percent 4 4 6 4 2 2 3" xfId="40360"/>
    <cellStyle name="Percent 4 4 6 4 2 2_Deal Price Analysis" xfId="40361"/>
    <cellStyle name="Percent 4 4 6 4 2 3" xfId="40362"/>
    <cellStyle name="Percent 4 4 6 4 2 3 2" xfId="40363"/>
    <cellStyle name="Percent 4 4 6 4 2 3 2 2" xfId="40364"/>
    <cellStyle name="Percent 4 4 6 4 2 3 3" xfId="40365"/>
    <cellStyle name="Percent 4 4 6 4 2 3_Deal Price Analysis" xfId="40366"/>
    <cellStyle name="Percent 4 4 6 4 2 4" xfId="40367"/>
    <cellStyle name="Percent 4 4 6 4 2 4 2" xfId="40368"/>
    <cellStyle name="Percent 4 4 6 4 2 5" xfId="40369"/>
    <cellStyle name="Percent 4 4 6 4 2_Deal Price Analysis" xfId="40370"/>
    <cellStyle name="Percent 4 4 6 4 3" xfId="40371"/>
    <cellStyle name="Percent 4 4 6 4 3 2" xfId="40372"/>
    <cellStyle name="Percent 4 4 6 4 3 2 2" xfId="40373"/>
    <cellStyle name="Percent 4 4 6 4 3 3" xfId="40374"/>
    <cellStyle name="Percent 4 4 6 4 3_Deal Price Analysis" xfId="40375"/>
    <cellStyle name="Percent 4 4 6 4 4" xfId="40376"/>
    <cellStyle name="Percent 4 4 6 4 4 2" xfId="40377"/>
    <cellStyle name="Percent 4 4 6 4 4 2 2" xfId="40378"/>
    <cellStyle name="Percent 4 4 6 4 4 3" xfId="40379"/>
    <cellStyle name="Percent 4 4 6 4 4_Deal Price Analysis" xfId="40380"/>
    <cellStyle name="Percent 4 4 6 4 5" xfId="40381"/>
    <cellStyle name="Percent 4 4 6 4 5 2" xfId="40382"/>
    <cellStyle name="Percent 4 4 6 4 6" xfId="40383"/>
    <cellStyle name="Percent 4 4 6 4_Deal Price Analysis" xfId="40384"/>
    <cellStyle name="Percent 4 4 6 5" xfId="40385"/>
    <cellStyle name="Percent 4 4 6 5 2" xfId="40386"/>
    <cellStyle name="Percent 4 4 6 5 2 2" xfId="40387"/>
    <cellStyle name="Percent 4 4 6 5 2 2 2" xfId="40388"/>
    <cellStyle name="Percent 4 4 6 5 2 3" xfId="40389"/>
    <cellStyle name="Percent 4 4 6 5 2_Deal Price Analysis" xfId="40390"/>
    <cellStyle name="Percent 4 4 6 5 3" xfId="40391"/>
    <cellStyle name="Percent 4 4 6 5 3 2" xfId="40392"/>
    <cellStyle name="Percent 4 4 6 5 3 2 2" xfId="40393"/>
    <cellStyle name="Percent 4 4 6 5 3 3" xfId="40394"/>
    <cellStyle name="Percent 4 4 6 5 3_Deal Price Analysis" xfId="40395"/>
    <cellStyle name="Percent 4 4 6 5 4" xfId="40396"/>
    <cellStyle name="Percent 4 4 6 5 4 2" xfId="40397"/>
    <cellStyle name="Percent 4 4 6 5 5" xfId="40398"/>
    <cellStyle name="Percent 4 4 6 5_Deal Price Analysis" xfId="40399"/>
    <cellStyle name="Percent 4 4 6 6" xfId="40400"/>
    <cellStyle name="Percent 4 4 6 6 2" xfId="40401"/>
    <cellStyle name="Percent 4 4 6 6 2 2" xfId="40402"/>
    <cellStyle name="Percent 4 4 6 6 3" xfId="40403"/>
    <cellStyle name="Percent 4 4 6 6_Deal Price Analysis" xfId="40404"/>
    <cellStyle name="Percent 4 4 6 7" xfId="40405"/>
    <cellStyle name="Percent 4 4 6 7 2" xfId="40406"/>
    <cellStyle name="Percent 4 4 6 7 2 2" xfId="40407"/>
    <cellStyle name="Percent 4 4 6 7 3" xfId="40408"/>
    <cellStyle name="Percent 4 4 6 7_Deal Price Analysis" xfId="40409"/>
    <cellStyle name="Percent 4 4 6 8" xfId="40410"/>
    <cellStyle name="Percent 4 4 6 8 2" xfId="40411"/>
    <cellStyle name="Percent 4 4 6 9" xfId="40412"/>
    <cellStyle name="Percent 4 4 6_Deal Price Analysis" xfId="40413"/>
    <cellStyle name="Percent 4 4 7" xfId="40414"/>
    <cellStyle name="Percent 4 4 7 2" xfId="40415"/>
    <cellStyle name="Percent 4 4 7 2 2" xfId="40416"/>
    <cellStyle name="Percent 4 4 7 2 2 2" xfId="40417"/>
    <cellStyle name="Percent 4 4 7 2 2 2 2" xfId="40418"/>
    <cellStyle name="Percent 4 4 7 2 2 2 2 2" xfId="40419"/>
    <cellStyle name="Percent 4 4 7 2 2 2 3" xfId="40420"/>
    <cellStyle name="Percent 4 4 7 2 2 2_Deal Price Analysis" xfId="40421"/>
    <cellStyle name="Percent 4 4 7 2 2 3" xfId="40422"/>
    <cellStyle name="Percent 4 4 7 2 2 3 2" xfId="40423"/>
    <cellStyle name="Percent 4 4 7 2 2 3 2 2" xfId="40424"/>
    <cellStyle name="Percent 4 4 7 2 2 3 3" xfId="40425"/>
    <cellStyle name="Percent 4 4 7 2 2 3_Deal Price Analysis" xfId="40426"/>
    <cellStyle name="Percent 4 4 7 2 2 4" xfId="40427"/>
    <cellStyle name="Percent 4 4 7 2 2 4 2" xfId="40428"/>
    <cellStyle name="Percent 4 4 7 2 2 5" xfId="40429"/>
    <cellStyle name="Percent 4 4 7 2 2_Deal Price Analysis" xfId="40430"/>
    <cellStyle name="Percent 4 4 7 2 3" xfId="40431"/>
    <cellStyle name="Percent 4 4 7 2 3 2" xfId="40432"/>
    <cellStyle name="Percent 4 4 7 2 3 2 2" xfId="40433"/>
    <cellStyle name="Percent 4 4 7 2 3 3" xfId="40434"/>
    <cellStyle name="Percent 4 4 7 2 3_Deal Price Analysis" xfId="40435"/>
    <cellStyle name="Percent 4 4 7 2 4" xfId="40436"/>
    <cellStyle name="Percent 4 4 7 2 4 2" xfId="40437"/>
    <cellStyle name="Percent 4 4 7 2 4 2 2" xfId="40438"/>
    <cellStyle name="Percent 4 4 7 2 4 3" xfId="40439"/>
    <cellStyle name="Percent 4 4 7 2 4_Deal Price Analysis" xfId="40440"/>
    <cellStyle name="Percent 4 4 7 2 5" xfId="40441"/>
    <cellStyle name="Percent 4 4 7 2 5 2" xfId="40442"/>
    <cellStyle name="Percent 4 4 7 2 6" xfId="40443"/>
    <cellStyle name="Percent 4 4 7 2_Deal Price Analysis" xfId="40444"/>
    <cellStyle name="Percent 4 4 7 3" xfId="40445"/>
    <cellStyle name="Percent 4 4 7 3 2" xfId="40446"/>
    <cellStyle name="Percent 4 4 7 3 2 2" xfId="40447"/>
    <cellStyle name="Percent 4 4 7 3 2 2 2" xfId="40448"/>
    <cellStyle name="Percent 4 4 7 3 2 2 2 2" xfId="40449"/>
    <cellStyle name="Percent 4 4 7 3 2 2 3" xfId="40450"/>
    <cellStyle name="Percent 4 4 7 3 2 2_Deal Price Analysis" xfId="40451"/>
    <cellStyle name="Percent 4 4 7 3 2 3" xfId="40452"/>
    <cellStyle name="Percent 4 4 7 3 2 3 2" xfId="40453"/>
    <cellStyle name="Percent 4 4 7 3 2 3 2 2" xfId="40454"/>
    <cellStyle name="Percent 4 4 7 3 2 3 3" xfId="40455"/>
    <cellStyle name="Percent 4 4 7 3 2 3_Deal Price Analysis" xfId="40456"/>
    <cellStyle name="Percent 4 4 7 3 2 4" xfId="40457"/>
    <cellStyle name="Percent 4 4 7 3 2 4 2" xfId="40458"/>
    <cellStyle name="Percent 4 4 7 3 2 5" xfId="40459"/>
    <cellStyle name="Percent 4 4 7 3 2_Deal Price Analysis" xfId="40460"/>
    <cellStyle name="Percent 4 4 7 3 3" xfId="40461"/>
    <cellStyle name="Percent 4 4 7 3 3 2" xfId="40462"/>
    <cellStyle name="Percent 4 4 7 3 3 2 2" xfId="40463"/>
    <cellStyle name="Percent 4 4 7 3 3 3" xfId="40464"/>
    <cellStyle name="Percent 4 4 7 3 3_Deal Price Analysis" xfId="40465"/>
    <cellStyle name="Percent 4 4 7 3 4" xfId="40466"/>
    <cellStyle name="Percent 4 4 7 3 4 2" xfId="40467"/>
    <cellStyle name="Percent 4 4 7 3 4 2 2" xfId="40468"/>
    <cellStyle name="Percent 4 4 7 3 4 3" xfId="40469"/>
    <cellStyle name="Percent 4 4 7 3 4_Deal Price Analysis" xfId="40470"/>
    <cellStyle name="Percent 4 4 7 3 5" xfId="40471"/>
    <cellStyle name="Percent 4 4 7 3 5 2" xfId="40472"/>
    <cellStyle name="Percent 4 4 7 3 6" xfId="40473"/>
    <cellStyle name="Percent 4 4 7 3_Deal Price Analysis" xfId="40474"/>
    <cellStyle name="Percent 4 4 7 4" xfId="40475"/>
    <cellStyle name="Percent 4 4 7 4 2" xfId="40476"/>
    <cellStyle name="Percent 4 4 7 4 2 2" xfId="40477"/>
    <cellStyle name="Percent 4 4 7 4 2 2 2" xfId="40478"/>
    <cellStyle name="Percent 4 4 7 4 2 3" xfId="40479"/>
    <cellStyle name="Percent 4 4 7 4 2_Deal Price Analysis" xfId="40480"/>
    <cellStyle name="Percent 4 4 7 4 3" xfId="40481"/>
    <cellStyle name="Percent 4 4 7 4 3 2" xfId="40482"/>
    <cellStyle name="Percent 4 4 7 4 3 2 2" xfId="40483"/>
    <cellStyle name="Percent 4 4 7 4 3 3" xfId="40484"/>
    <cellStyle name="Percent 4 4 7 4 3_Deal Price Analysis" xfId="40485"/>
    <cellStyle name="Percent 4 4 7 4 4" xfId="40486"/>
    <cellStyle name="Percent 4 4 7 4 4 2" xfId="40487"/>
    <cellStyle name="Percent 4 4 7 4 5" xfId="40488"/>
    <cellStyle name="Percent 4 4 7 4_Deal Price Analysis" xfId="40489"/>
    <cellStyle name="Percent 4 4 7 5" xfId="40490"/>
    <cellStyle name="Percent 4 4 7 5 2" xfId="40491"/>
    <cellStyle name="Percent 4 4 7 5 2 2" xfId="40492"/>
    <cellStyle name="Percent 4 4 7 5 3" xfId="40493"/>
    <cellStyle name="Percent 4 4 7 5_Deal Price Analysis" xfId="40494"/>
    <cellStyle name="Percent 4 4 7 6" xfId="40495"/>
    <cellStyle name="Percent 4 4 7 6 2" xfId="40496"/>
    <cellStyle name="Percent 4 4 7 6 2 2" xfId="40497"/>
    <cellStyle name="Percent 4 4 7 6 3" xfId="40498"/>
    <cellStyle name="Percent 4 4 7 6_Deal Price Analysis" xfId="40499"/>
    <cellStyle name="Percent 4 4 7 7" xfId="40500"/>
    <cellStyle name="Percent 4 4 7 7 2" xfId="40501"/>
    <cellStyle name="Percent 4 4 7 8" xfId="40502"/>
    <cellStyle name="Percent 4 4 7_Deal Price Analysis" xfId="40503"/>
    <cellStyle name="Percent 4 4 8" xfId="40504"/>
    <cellStyle name="Percent 4 4 8 2" xfId="40505"/>
    <cellStyle name="Percent 4 4 8 2 2" xfId="40506"/>
    <cellStyle name="Percent 4 4 8 2 2 2" xfId="40507"/>
    <cellStyle name="Percent 4 4 8 2 2 2 2" xfId="40508"/>
    <cellStyle name="Percent 4 4 8 2 2 3" xfId="40509"/>
    <cellStyle name="Percent 4 4 8 2 2_Deal Price Analysis" xfId="40510"/>
    <cellStyle name="Percent 4 4 8 2 3" xfId="40511"/>
    <cellStyle name="Percent 4 4 8 2 3 2" xfId="40512"/>
    <cellStyle name="Percent 4 4 8 2 3 2 2" xfId="40513"/>
    <cellStyle name="Percent 4 4 8 2 3 3" xfId="40514"/>
    <cellStyle name="Percent 4 4 8 2 3_Deal Price Analysis" xfId="40515"/>
    <cellStyle name="Percent 4 4 8 2 4" xfId="40516"/>
    <cellStyle name="Percent 4 4 8 2 4 2" xfId="40517"/>
    <cellStyle name="Percent 4 4 8 2 5" xfId="40518"/>
    <cellStyle name="Percent 4 4 8 2_Deal Price Analysis" xfId="40519"/>
    <cellStyle name="Percent 4 4 8 3" xfId="40520"/>
    <cellStyle name="Percent 4 4 8 3 2" xfId="40521"/>
    <cellStyle name="Percent 4 4 8 3 2 2" xfId="40522"/>
    <cellStyle name="Percent 4 4 8 3 3" xfId="40523"/>
    <cellStyle name="Percent 4 4 8 3_Deal Price Analysis" xfId="40524"/>
    <cellStyle name="Percent 4 4 8 4" xfId="40525"/>
    <cellStyle name="Percent 4 4 8 4 2" xfId="40526"/>
    <cellStyle name="Percent 4 4 8 4 2 2" xfId="40527"/>
    <cellStyle name="Percent 4 4 8 4 3" xfId="40528"/>
    <cellStyle name="Percent 4 4 8 4_Deal Price Analysis" xfId="40529"/>
    <cellStyle name="Percent 4 4 8 5" xfId="40530"/>
    <cellStyle name="Percent 4 4 8 5 2" xfId="40531"/>
    <cellStyle name="Percent 4 4 8 6" xfId="40532"/>
    <cellStyle name="Percent 4 4 8_Deal Price Analysis" xfId="40533"/>
    <cellStyle name="Percent 4 4 9" xfId="40534"/>
    <cellStyle name="Percent 4 4 9 2" xfId="40535"/>
    <cellStyle name="Percent 4 4 9 2 2" xfId="40536"/>
    <cellStyle name="Percent 4 4 9 2 2 2" xfId="40537"/>
    <cellStyle name="Percent 4 4 9 2 2 2 2" xfId="40538"/>
    <cellStyle name="Percent 4 4 9 2 2 3" xfId="40539"/>
    <cellStyle name="Percent 4 4 9 2 2_Deal Price Analysis" xfId="40540"/>
    <cellStyle name="Percent 4 4 9 2 3" xfId="40541"/>
    <cellStyle name="Percent 4 4 9 2 3 2" xfId="40542"/>
    <cellStyle name="Percent 4 4 9 2 3 2 2" xfId="40543"/>
    <cellStyle name="Percent 4 4 9 2 3 3" xfId="40544"/>
    <cellStyle name="Percent 4 4 9 2 3_Deal Price Analysis" xfId="40545"/>
    <cellStyle name="Percent 4 4 9 2 4" xfId="40546"/>
    <cellStyle name="Percent 4 4 9 2 4 2" xfId="40547"/>
    <cellStyle name="Percent 4 4 9 2 5" xfId="40548"/>
    <cellStyle name="Percent 4 4 9 2_Deal Price Analysis" xfId="40549"/>
    <cellStyle name="Percent 4 4 9 3" xfId="40550"/>
    <cellStyle name="Percent 4 4 9 3 2" xfId="40551"/>
    <cellStyle name="Percent 4 4 9 3 2 2" xfId="40552"/>
    <cellStyle name="Percent 4 4 9 3 3" xfId="40553"/>
    <cellStyle name="Percent 4 4 9 3_Deal Price Analysis" xfId="40554"/>
    <cellStyle name="Percent 4 4 9 4" xfId="40555"/>
    <cellStyle name="Percent 4 4 9 4 2" xfId="40556"/>
    <cellStyle name="Percent 4 4 9 4 2 2" xfId="40557"/>
    <cellStyle name="Percent 4 4 9 4 3" xfId="40558"/>
    <cellStyle name="Percent 4 4 9 4_Deal Price Analysis" xfId="40559"/>
    <cellStyle name="Percent 4 4 9 5" xfId="40560"/>
    <cellStyle name="Percent 4 4 9 5 2" xfId="40561"/>
    <cellStyle name="Percent 4 4 9 6" xfId="40562"/>
    <cellStyle name="Percent 4 4 9_Deal Price Analysis" xfId="40563"/>
    <cellStyle name="Percent 4 4_Deal Price Analysis" xfId="40564"/>
    <cellStyle name="Percent 4 5" xfId="40565"/>
    <cellStyle name="Percent 4 5 10" xfId="40566"/>
    <cellStyle name="Percent 4 5 10 2" xfId="40567"/>
    <cellStyle name="Percent 4 5 10 2 2" xfId="40568"/>
    <cellStyle name="Percent 4 5 10 2 2 2" xfId="40569"/>
    <cellStyle name="Percent 4 5 10 2 3" xfId="40570"/>
    <cellStyle name="Percent 4 5 10 2_Deal Price Analysis" xfId="40571"/>
    <cellStyle name="Percent 4 5 10 3" xfId="40572"/>
    <cellStyle name="Percent 4 5 10 3 2" xfId="40573"/>
    <cellStyle name="Percent 4 5 10 3 2 2" xfId="40574"/>
    <cellStyle name="Percent 4 5 10 3 3" xfId="40575"/>
    <cellStyle name="Percent 4 5 10 3_Deal Price Analysis" xfId="40576"/>
    <cellStyle name="Percent 4 5 10 4" xfId="40577"/>
    <cellStyle name="Percent 4 5 10 4 2" xfId="40578"/>
    <cellStyle name="Percent 4 5 10 5" xfId="40579"/>
    <cellStyle name="Percent 4 5 10_Deal Price Analysis" xfId="40580"/>
    <cellStyle name="Percent 4 5 11" xfId="40581"/>
    <cellStyle name="Percent 4 5 11 2" xfId="40582"/>
    <cellStyle name="Percent 4 5 11 2 2" xfId="40583"/>
    <cellStyle name="Percent 4 5 11 3" xfId="40584"/>
    <cellStyle name="Percent 4 5 11_Deal Price Analysis" xfId="40585"/>
    <cellStyle name="Percent 4 5 12" xfId="40586"/>
    <cellStyle name="Percent 4 5 12 2" xfId="40587"/>
    <cellStyle name="Percent 4 5 12 2 2" xfId="40588"/>
    <cellStyle name="Percent 4 5 12 3" xfId="40589"/>
    <cellStyle name="Percent 4 5 12_Deal Price Analysis" xfId="40590"/>
    <cellStyle name="Percent 4 5 13" xfId="40591"/>
    <cellStyle name="Percent 4 5 13 2" xfId="40592"/>
    <cellStyle name="Percent 4 5 14" xfId="40593"/>
    <cellStyle name="Percent 4 5 15" xfId="40594"/>
    <cellStyle name="Percent 4 5 16" xfId="40595"/>
    <cellStyle name="Percent 4 5 17" xfId="40596"/>
    <cellStyle name="Percent 4 5 18" xfId="40597"/>
    <cellStyle name="Percent 4 5 2" xfId="40598"/>
    <cellStyle name="Percent 4 5 2 2" xfId="40599"/>
    <cellStyle name="Percent 4 5 2 2 2" xfId="40600"/>
    <cellStyle name="Percent 4 5 2 2 2 2" xfId="40601"/>
    <cellStyle name="Percent 4 5 2 2 2 2 2" xfId="40602"/>
    <cellStyle name="Percent 4 5 2 2 2 2 2 2" xfId="40603"/>
    <cellStyle name="Percent 4 5 2 2 2 2 2 2 2" xfId="40604"/>
    <cellStyle name="Percent 4 5 2 2 2 2 2 3" xfId="40605"/>
    <cellStyle name="Percent 4 5 2 2 2 2 2_Deal Price Analysis" xfId="40606"/>
    <cellStyle name="Percent 4 5 2 2 2 2 3" xfId="40607"/>
    <cellStyle name="Percent 4 5 2 2 2 2 3 2" xfId="40608"/>
    <cellStyle name="Percent 4 5 2 2 2 2 3 2 2" xfId="40609"/>
    <cellStyle name="Percent 4 5 2 2 2 2 3 3" xfId="40610"/>
    <cellStyle name="Percent 4 5 2 2 2 2 3_Deal Price Analysis" xfId="40611"/>
    <cellStyle name="Percent 4 5 2 2 2 2 4" xfId="40612"/>
    <cellStyle name="Percent 4 5 2 2 2 2 4 2" xfId="40613"/>
    <cellStyle name="Percent 4 5 2 2 2 2 5" xfId="40614"/>
    <cellStyle name="Percent 4 5 2 2 2 2_Deal Price Analysis" xfId="40615"/>
    <cellStyle name="Percent 4 5 2 2 2 3" xfId="40616"/>
    <cellStyle name="Percent 4 5 2 2 2 3 2" xfId="40617"/>
    <cellStyle name="Percent 4 5 2 2 2 3 2 2" xfId="40618"/>
    <cellStyle name="Percent 4 5 2 2 2 3 3" xfId="40619"/>
    <cellStyle name="Percent 4 5 2 2 2 3_Deal Price Analysis" xfId="40620"/>
    <cellStyle name="Percent 4 5 2 2 2 4" xfId="40621"/>
    <cellStyle name="Percent 4 5 2 2 2 4 2" xfId="40622"/>
    <cellStyle name="Percent 4 5 2 2 2 4 2 2" xfId="40623"/>
    <cellStyle name="Percent 4 5 2 2 2 4 3" xfId="40624"/>
    <cellStyle name="Percent 4 5 2 2 2 4_Deal Price Analysis" xfId="40625"/>
    <cellStyle name="Percent 4 5 2 2 2 5" xfId="40626"/>
    <cellStyle name="Percent 4 5 2 2 2 5 2" xfId="40627"/>
    <cellStyle name="Percent 4 5 2 2 2 6" xfId="40628"/>
    <cellStyle name="Percent 4 5 2 2 2_Deal Price Analysis" xfId="40629"/>
    <cellStyle name="Percent 4 5 2 2 3" xfId="40630"/>
    <cellStyle name="Percent 4 5 2 2 3 2" xfId="40631"/>
    <cellStyle name="Percent 4 5 2 2 3 2 2" xfId="40632"/>
    <cellStyle name="Percent 4 5 2 2 3 2 2 2" xfId="40633"/>
    <cellStyle name="Percent 4 5 2 2 3 2 2 2 2" xfId="40634"/>
    <cellStyle name="Percent 4 5 2 2 3 2 2 3" xfId="40635"/>
    <cellStyle name="Percent 4 5 2 2 3 2 2_Deal Price Analysis" xfId="40636"/>
    <cellStyle name="Percent 4 5 2 2 3 2 3" xfId="40637"/>
    <cellStyle name="Percent 4 5 2 2 3 2 3 2" xfId="40638"/>
    <cellStyle name="Percent 4 5 2 2 3 2 3 2 2" xfId="40639"/>
    <cellStyle name="Percent 4 5 2 2 3 2 3 3" xfId="40640"/>
    <cellStyle name="Percent 4 5 2 2 3 2 3_Deal Price Analysis" xfId="40641"/>
    <cellStyle name="Percent 4 5 2 2 3 2 4" xfId="40642"/>
    <cellStyle name="Percent 4 5 2 2 3 2 4 2" xfId="40643"/>
    <cellStyle name="Percent 4 5 2 2 3 2 5" xfId="40644"/>
    <cellStyle name="Percent 4 5 2 2 3 2_Deal Price Analysis" xfId="40645"/>
    <cellStyle name="Percent 4 5 2 2 3 3" xfId="40646"/>
    <cellStyle name="Percent 4 5 2 2 3 3 2" xfId="40647"/>
    <cellStyle name="Percent 4 5 2 2 3 3 2 2" xfId="40648"/>
    <cellStyle name="Percent 4 5 2 2 3 3 3" xfId="40649"/>
    <cellStyle name="Percent 4 5 2 2 3 3_Deal Price Analysis" xfId="40650"/>
    <cellStyle name="Percent 4 5 2 2 3 4" xfId="40651"/>
    <cellStyle name="Percent 4 5 2 2 3 4 2" xfId="40652"/>
    <cellStyle name="Percent 4 5 2 2 3 4 2 2" xfId="40653"/>
    <cellStyle name="Percent 4 5 2 2 3 4 3" xfId="40654"/>
    <cellStyle name="Percent 4 5 2 2 3 4_Deal Price Analysis" xfId="40655"/>
    <cellStyle name="Percent 4 5 2 2 3 5" xfId="40656"/>
    <cellStyle name="Percent 4 5 2 2 3 5 2" xfId="40657"/>
    <cellStyle name="Percent 4 5 2 2 3 6" xfId="40658"/>
    <cellStyle name="Percent 4 5 2 2 3_Deal Price Analysis" xfId="40659"/>
    <cellStyle name="Percent 4 5 2 2 4" xfId="40660"/>
    <cellStyle name="Percent 4 5 2 2 4 2" xfId="40661"/>
    <cellStyle name="Percent 4 5 2 2 4 2 2" xfId="40662"/>
    <cellStyle name="Percent 4 5 2 2 4 2 2 2" xfId="40663"/>
    <cellStyle name="Percent 4 5 2 2 4 2 3" xfId="40664"/>
    <cellStyle name="Percent 4 5 2 2 4 2_Deal Price Analysis" xfId="40665"/>
    <cellStyle name="Percent 4 5 2 2 4 3" xfId="40666"/>
    <cellStyle name="Percent 4 5 2 2 4 3 2" xfId="40667"/>
    <cellStyle name="Percent 4 5 2 2 4 3 2 2" xfId="40668"/>
    <cellStyle name="Percent 4 5 2 2 4 3 3" xfId="40669"/>
    <cellStyle name="Percent 4 5 2 2 4 3_Deal Price Analysis" xfId="40670"/>
    <cellStyle name="Percent 4 5 2 2 4 4" xfId="40671"/>
    <cellStyle name="Percent 4 5 2 2 4 4 2" xfId="40672"/>
    <cellStyle name="Percent 4 5 2 2 4 5" xfId="40673"/>
    <cellStyle name="Percent 4 5 2 2 4_Deal Price Analysis" xfId="40674"/>
    <cellStyle name="Percent 4 5 2 2 5" xfId="40675"/>
    <cellStyle name="Percent 4 5 2 2 5 2" xfId="40676"/>
    <cellStyle name="Percent 4 5 2 2 5 2 2" xfId="40677"/>
    <cellStyle name="Percent 4 5 2 2 5 3" xfId="40678"/>
    <cellStyle name="Percent 4 5 2 2 5_Deal Price Analysis" xfId="40679"/>
    <cellStyle name="Percent 4 5 2 2 6" xfId="40680"/>
    <cellStyle name="Percent 4 5 2 2 6 2" xfId="40681"/>
    <cellStyle name="Percent 4 5 2 2 6 2 2" xfId="40682"/>
    <cellStyle name="Percent 4 5 2 2 6 3" xfId="40683"/>
    <cellStyle name="Percent 4 5 2 2 6_Deal Price Analysis" xfId="40684"/>
    <cellStyle name="Percent 4 5 2 2 7" xfId="40685"/>
    <cellStyle name="Percent 4 5 2 2 7 2" xfId="40686"/>
    <cellStyle name="Percent 4 5 2 2 8" xfId="40687"/>
    <cellStyle name="Percent 4 5 2 2_Deal Price Analysis" xfId="40688"/>
    <cellStyle name="Percent 4 5 2 3" xfId="40689"/>
    <cellStyle name="Percent 4 5 2 3 2" xfId="40690"/>
    <cellStyle name="Percent 4 5 2 3 2 2" xfId="40691"/>
    <cellStyle name="Percent 4 5 2 3 2 2 2" xfId="40692"/>
    <cellStyle name="Percent 4 5 2 3 2 2 2 2" xfId="40693"/>
    <cellStyle name="Percent 4 5 2 3 2 2 3" xfId="40694"/>
    <cellStyle name="Percent 4 5 2 3 2 2_Deal Price Analysis" xfId="40695"/>
    <cellStyle name="Percent 4 5 2 3 2 3" xfId="40696"/>
    <cellStyle name="Percent 4 5 2 3 2 3 2" xfId="40697"/>
    <cellStyle name="Percent 4 5 2 3 2 3 2 2" xfId="40698"/>
    <cellStyle name="Percent 4 5 2 3 2 3 3" xfId="40699"/>
    <cellStyle name="Percent 4 5 2 3 2 3_Deal Price Analysis" xfId="40700"/>
    <cellStyle name="Percent 4 5 2 3 2 4" xfId="40701"/>
    <cellStyle name="Percent 4 5 2 3 2 4 2" xfId="40702"/>
    <cellStyle name="Percent 4 5 2 3 2 5" xfId="40703"/>
    <cellStyle name="Percent 4 5 2 3 2_Deal Price Analysis" xfId="40704"/>
    <cellStyle name="Percent 4 5 2 3 3" xfId="40705"/>
    <cellStyle name="Percent 4 5 2 3 3 2" xfId="40706"/>
    <cellStyle name="Percent 4 5 2 3 3 2 2" xfId="40707"/>
    <cellStyle name="Percent 4 5 2 3 3 3" xfId="40708"/>
    <cellStyle name="Percent 4 5 2 3 3_Deal Price Analysis" xfId="40709"/>
    <cellStyle name="Percent 4 5 2 3 4" xfId="40710"/>
    <cellStyle name="Percent 4 5 2 3 4 2" xfId="40711"/>
    <cellStyle name="Percent 4 5 2 3 4 2 2" xfId="40712"/>
    <cellStyle name="Percent 4 5 2 3 4 3" xfId="40713"/>
    <cellStyle name="Percent 4 5 2 3 4_Deal Price Analysis" xfId="40714"/>
    <cellStyle name="Percent 4 5 2 3 5" xfId="40715"/>
    <cellStyle name="Percent 4 5 2 3 5 2" xfId="40716"/>
    <cellStyle name="Percent 4 5 2 3 6" xfId="40717"/>
    <cellStyle name="Percent 4 5 2 3_Deal Price Analysis" xfId="40718"/>
    <cellStyle name="Percent 4 5 2 4" xfId="40719"/>
    <cellStyle name="Percent 4 5 2 4 2" xfId="40720"/>
    <cellStyle name="Percent 4 5 2 4 2 2" xfId="40721"/>
    <cellStyle name="Percent 4 5 2 4 2 2 2" xfId="40722"/>
    <cellStyle name="Percent 4 5 2 4 2 2 2 2" xfId="40723"/>
    <cellStyle name="Percent 4 5 2 4 2 2 3" xfId="40724"/>
    <cellStyle name="Percent 4 5 2 4 2 2_Deal Price Analysis" xfId="40725"/>
    <cellStyle name="Percent 4 5 2 4 2 3" xfId="40726"/>
    <cellStyle name="Percent 4 5 2 4 2 3 2" xfId="40727"/>
    <cellStyle name="Percent 4 5 2 4 2 3 2 2" xfId="40728"/>
    <cellStyle name="Percent 4 5 2 4 2 3 3" xfId="40729"/>
    <cellStyle name="Percent 4 5 2 4 2 3_Deal Price Analysis" xfId="40730"/>
    <cellStyle name="Percent 4 5 2 4 2 4" xfId="40731"/>
    <cellStyle name="Percent 4 5 2 4 2 4 2" xfId="40732"/>
    <cellStyle name="Percent 4 5 2 4 2 5" xfId="40733"/>
    <cellStyle name="Percent 4 5 2 4 2_Deal Price Analysis" xfId="40734"/>
    <cellStyle name="Percent 4 5 2 4 3" xfId="40735"/>
    <cellStyle name="Percent 4 5 2 4 3 2" xfId="40736"/>
    <cellStyle name="Percent 4 5 2 4 3 2 2" xfId="40737"/>
    <cellStyle name="Percent 4 5 2 4 3 3" xfId="40738"/>
    <cellStyle name="Percent 4 5 2 4 3_Deal Price Analysis" xfId="40739"/>
    <cellStyle name="Percent 4 5 2 4 4" xfId="40740"/>
    <cellStyle name="Percent 4 5 2 4 4 2" xfId="40741"/>
    <cellStyle name="Percent 4 5 2 4 4 2 2" xfId="40742"/>
    <cellStyle name="Percent 4 5 2 4 4 3" xfId="40743"/>
    <cellStyle name="Percent 4 5 2 4 4_Deal Price Analysis" xfId="40744"/>
    <cellStyle name="Percent 4 5 2 4 5" xfId="40745"/>
    <cellStyle name="Percent 4 5 2 4 5 2" xfId="40746"/>
    <cellStyle name="Percent 4 5 2 4 6" xfId="40747"/>
    <cellStyle name="Percent 4 5 2 4_Deal Price Analysis" xfId="40748"/>
    <cellStyle name="Percent 4 5 2 5" xfId="40749"/>
    <cellStyle name="Percent 4 5 2 5 2" xfId="40750"/>
    <cellStyle name="Percent 4 5 2 5 2 2" xfId="40751"/>
    <cellStyle name="Percent 4 5 2 5 2 2 2" xfId="40752"/>
    <cellStyle name="Percent 4 5 2 5 2 3" xfId="40753"/>
    <cellStyle name="Percent 4 5 2 5 2_Deal Price Analysis" xfId="40754"/>
    <cellStyle name="Percent 4 5 2 5 3" xfId="40755"/>
    <cellStyle name="Percent 4 5 2 5 3 2" xfId="40756"/>
    <cellStyle name="Percent 4 5 2 5 3 2 2" xfId="40757"/>
    <cellStyle name="Percent 4 5 2 5 3 3" xfId="40758"/>
    <cellStyle name="Percent 4 5 2 5 3_Deal Price Analysis" xfId="40759"/>
    <cellStyle name="Percent 4 5 2 5 4" xfId="40760"/>
    <cellStyle name="Percent 4 5 2 5 4 2" xfId="40761"/>
    <cellStyle name="Percent 4 5 2 5 5" xfId="40762"/>
    <cellStyle name="Percent 4 5 2 5_Deal Price Analysis" xfId="40763"/>
    <cellStyle name="Percent 4 5 2 6" xfId="40764"/>
    <cellStyle name="Percent 4 5 2 6 2" xfId="40765"/>
    <cellStyle name="Percent 4 5 2 6 2 2" xfId="40766"/>
    <cellStyle name="Percent 4 5 2 6 3" xfId="40767"/>
    <cellStyle name="Percent 4 5 2 6_Deal Price Analysis" xfId="40768"/>
    <cellStyle name="Percent 4 5 2 7" xfId="40769"/>
    <cellStyle name="Percent 4 5 2 7 2" xfId="40770"/>
    <cellStyle name="Percent 4 5 2 7 2 2" xfId="40771"/>
    <cellStyle name="Percent 4 5 2 7 3" xfId="40772"/>
    <cellStyle name="Percent 4 5 2 7_Deal Price Analysis" xfId="40773"/>
    <cellStyle name="Percent 4 5 2 8" xfId="40774"/>
    <cellStyle name="Percent 4 5 2 8 2" xfId="40775"/>
    <cellStyle name="Percent 4 5 2 9" xfId="40776"/>
    <cellStyle name="Percent 4 5 2_Deal Price Analysis" xfId="40777"/>
    <cellStyle name="Percent 4 5 3" xfId="40778"/>
    <cellStyle name="Percent 4 5 3 2" xfId="40779"/>
    <cellStyle name="Percent 4 5 3 2 2" xfId="40780"/>
    <cellStyle name="Percent 4 5 3 2 2 2" xfId="40781"/>
    <cellStyle name="Percent 4 5 3 2 2 2 2" xfId="40782"/>
    <cellStyle name="Percent 4 5 3 2 2 2 2 2" xfId="40783"/>
    <cellStyle name="Percent 4 5 3 2 2 2 2 2 2" xfId="40784"/>
    <cellStyle name="Percent 4 5 3 2 2 2 2 3" xfId="40785"/>
    <cellStyle name="Percent 4 5 3 2 2 2 2_Deal Price Analysis" xfId="40786"/>
    <cellStyle name="Percent 4 5 3 2 2 2 3" xfId="40787"/>
    <cellStyle name="Percent 4 5 3 2 2 2 3 2" xfId="40788"/>
    <cellStyle name="Percent 4 5 3 2 2 2 3 2 2" xfId="40789"/>
    <cellStyle name="Percent 4 5 3 2 2 2 3 3" xfId="40790"/>
    <cellStyle name="Percent 4 5 3 2 2 2 3_Deal Price Analysis" xfId="40791"/>
    <cellStyle name="Percent 4 5 3 2 2 2 4" xfId="40792"/>
    <cellStyle name="Percent 4 5 3 2 2 2 4 2" xfId="40793"/>
    <cellStyle name="Percent 4 5 3 2 2 2 5" xfId="40794"/>
    <cellStyle name="Percent 4 5 3 2 2 2_Deal Price Analysis" xfId="40795"/>
    <cellStyle name="Percent 4 5 3 2 2 3" xfId="40796"/>
    <cellStyle name="Percent 4 5 3 2 2 3 2" xfId="40797"/>
    <cellStyle name="Percent 4 5 3 2 2 3 2 2" xfId="40798"/>
    <cellStyle name="Percent 4 5 3 2 2 3 3" xfId="40799"/>
    <cellStyle name="Percent 4 5 3 2 2 3_Deal Price Analysis" xfId="40800"/>
    <cellStyle name="Percent 4 5 3 2 2 4" xfId="40801"/>
    <cellStyle name="Percent 4 5 3 2 2 4 2" xfId="40802"/>
    <cellStyle name="Percent 4 5 3 2 2 4 2 2" xfId="40803"/>
    <cellStyle name="Percent 4 5 3 2 2 4 3" xfId="40804"/>
    <cellStyle name="Percent 4 5 3 2 2 4_Deal Price Analysis" xfId="40805"/>
    <cellStyle name="Percent 4 5 3 2 2 5" xfId="40806"/>
    <cellStyle name="Percent 4 5 3 2 2 5 2" xfId="40807"/>
    <cellStyle name="Percent 4 5 3 2 2 6" xfId="40808"/>
    <cellStyle name="Percent 4 5 3 2 2_Deal Price Analysis" xfId="40809"/>
    <cellStyle name="Percent 4 5 3 2 3" xfId="40810"/>
    <cellStyle name="Percent 4 5 3 2 3 2" xfId="40811"/>
    <cellStyle name="Percent 4 5 3 2 3 2 2" xfId="40812"/>
    <cellStyle name="Percent 4 5 3 2 3 2 2 2" xfId="40813"/>
    <cellStyle name="Percent 4 5 3 2 3 2 2 2 2" xfId="40814"/>
    <cellStyle name="Percent 4 5 3 2 3 2 2 3" xfId="40815"/>
    <cellStyle name="Percent 4 5 3 2 3 2 2_Deal Price Analysis" xfId="40816"/>
    <cellStyle name="Percent 4 5 3 2 3 2 3" xfId="40817"/>
    <cellStyle name="Percent 4 5 3 2 3 2 3 2" xfId="40818"/>
    <cellStyle name="Percent 4 5 3 2 3 2 3 2 2" xfId="40819"/>
    <cellStyle name="Percent 4 5 3 2 3 2 3 3" xfId="40820"/>
    <cellStyle name="Percent 4 5 3 2 3 2 3_Deal Price Analysis" xfId="40821"/>
    <cellStyle name="Percent 4 5 3 2 3 2 4" xfId="40822"/>
    <cellStyle name="Percent 4 5 3 2 3 2 4 2" xfId="40823"/>
    <cellStyle name="Percent 4 5 3 2 3 2 5" xfId="40824"/>
    <cellStyle name="Percent 4 5 3 2 3 2_Deal Price Analysis" xfId="40825"/>
    <cellStyle name="Percent 4 5 3 2 3 3" xfId="40826"/>
    <cellStyle name="Percent 4 5 3 2 3 3 2" xfId="40827"/>
    <cellStyle name="Percent 4 5 3 2 3 3 2 2" xfId="40828"/>
    <cellStyle name="Percent 4 5 3 2 3 3 3" xfId="40829"/>
    <cellStyle name="Percent 4 5 3 2 3 3_Deal Price Analysis" xfId="40830"/>
    <cellStyle name="Percent 4 5 3 2 3 4" xfId="40831"/>
    <cellStyle name="Percent 4 5 3 2 3 4 2" xfId="40832"/>
    <cellStyle name="Percent 4 5 3 2 3 4 2 2" xfId="40833"/>
    <cellStyle name="Percent 4 5 3 2 3 4 3" xfId="40834"/>
    <cellStyle name="Percent 4 5 3 2 3 4_Deal Price Analysis" xfId="40835"/>
    <cellStyle name="Percent 4 5 3 2 3 5" xfId="40836"/>
    <cellStyle name="Percent 4 5 3 2 3 5 2" xfId="40837"/>
    <cellStyle name="Percent 4 5 3 2 3 6" xfId="40838"/>
    <cellStyle name="Percent 4 5 3 2 3_Deal Price Analysis" xfId="40839"/>
    <cellStyle name="Percent 4 5 3 2 4" xfId="40840"/>
    <cellStyle name="Percent 4 5 3 2 4 2" xfId="40841"/>
    <cellStyle name="Percent 4 5 3 2 4 2 2" xfId="40842"/>
    <cellStyle name="Percent 4 5 3 2 4 2 2 2" xfId="40843"/>
    <cellStyle name="Percent 4 5 3 2 4 2 3" xfId="40844"/>
    <cellStyle name="Percent 4 5 3 2 4 2_Deal Price Analysis" xfId="40845"/>
    <cellStyle name="Percent 4 5 3 2 4 3" xfId="40846"/>
    <cellStyle name="Percent 4 5 3 2 4 3 2" xfId="40847"/>
    <cellStyle name="Percent 4 5 3 2 4 3 2 2" xfId="40848"/>
    <cellStyle name="Percent 4 5 3 2 4 3 3" xfId="40849"/>
    <cellStyle name="Percent 4 5 3 2 4 3_Deal Price Analysis" xfId="40850"/>
    <cellStyle name="Percent 4 5 3 2 4 4" xfId="40851"/>
    <cellStyle name="Percent 4 5 3 2 4 4 2" xfId="40852"/>
    <cellStyle name="Percent 4 5 3 2 4 5" xfId="40853"/>
    <cellStyle name="Percent 4 5 3 2 4_Deal Price Analysis" xfId="40854"/>
    <cellStyle name="Percent 4 5 3 2 5" xfId="40855"/>
    <cellStyle name="Percent 4 5 3 2 5 2" xfId="40856"/>
    <cellStyle name="Percent 4 5 3 2 5 2 2" xfId="40857"/>
    <cellStyle name="Percent 4 5 3 2 5 3" xfId="40858"/>
    <cellStyle name="Percent 4 5 3 2 5_Deal Price Analysis" xfId="40859"/>
    <cellStyle name="Percent 4 5 3 2 6" xfId="40860"/>
    <cellStyle name="Percent 4 5 3 2 6 2" xfId="40861"/>
    <cellStyle name="Percent 4 5 3 2 6 2 2" xfId="40862"/>
    <cellStyle name="Percent 4 5 3 2 6 3" xfId="40863"/>
    <cellStyle name="Percent 4 5 3 2 6_Deal Price Analysis" xfId="40864"/>
    <cellStyle name="Percent 4 5 3 2 7" xfId="40865"/>
    <cellStyle name="Percent 4 5 3 2 7 2" xfId="40866"/>
    <cellStyle name="Percent 4 5 3 2 8" xfId="40867"/>
    <cellStyle name="Percent 4 5 3 2_Deal Price Analysis" xfId="40868"/>
    <cellStyle name="Percent 4 5 3 3" xfId="40869"/>
    <cellStyle name="Percent 4 5 3 3 2" xfId="40870"/>
    <cellStyle name="Percent 4 5 3 3 2 2" xfId="40871"/>
    <cellStyle name="Percent 4 5 3 3 2 2 2" xfId="40872"/>
    <cellStyle name="Percent 4 5 3 3 2 2 2 2" xfId="40873"/>
    <cellStyle name="Percent 4 5 3 3 2 2 3" xfId="40874"/>
    <cellStyle name="Percent 4 5 3 3 2 2_Deal Price Analysis" xfId="40875"/>
    <cellStyle name="Percent 4 5 3 3 2 3" xfId="40876"/>
    <cellStyle name="Percent 4 5 3 3 2 3 2" xfId="40877"/>
    <cellStyle name="Percent 4 5 3 3 2 3 2 2" xfId="40878"/>
    <cellStyle name="Percent 4 5 3 3 2 3 3" xfId="40879"/>
    <cellStyle name="Percent 4 5 3 3 2 3_Deal Price Analysis" xfId="40880"/>
    <cellStyle name="Percent 4 5 3 3 2 4" xfId="40881"/>
    <cellStyle name="Percent 4 5 3 3 2 4 2" xfId="40882"/>
    <cellStyle name="Percent 4 5 3 3 2 5" xfId="40883"/>
    <cellStyle name="Percent 4 5 3 3 2_Deal Price Analysis" xfId="40884"/>
    <cellStyle name="Percent 4 5 3 3 3" xfId="40885"/>
    <cellStyle name="Percent 4 5 3 3 3 2" xfId="40886"/>
    <cellStyle name="Percent 4 5 3 3 3 2 2" xfId="40887"/>
    <cellStyle name="Percent 4 5 3 3 3 3" xfId="40888"/>
    <cellStyle name="Percent 4 5 3 3 3_Deal Price Analysis" xfId="40889"/>
    <cellStyle name="Percent 4 5 3 3 4" xfId="40890"/>
    <cellStyle name="Percent 4 5 3 3 4 2" xfId="40891"/>
    <cellStyle name="Percent 4 5 3 3 4 2 2" xfId="40892"/>
    <cellStyle name="Percent 4 5 3 3 4 3" xfId="40893"/>
    <cellStyle name="Percent 4 5 3 3 4_Deal Price Analysis" xfId="40894"/>
    <cellStyle name="Percent 4 5 3 3 5" xfId="40895"/>
    <cellStyle name="Percent 4 5 3 3 5 2" xfId="40896"/>
    <cellStyle name="Percent 4 5 3 3 6" xfId="40897"/>
    <cellStyle name="Percent 4 5 3 3_Deal Price Analysis" xfId="40898"/>
    <cellStyle name="Percent 4 5 3 4" xfId="40899"/>
    <cellStyle name="Percent 4 5 3 4 2" xfId="40900"/>
    <cellStyle name="Percent 4 5 3 4 2 2" xfId="40901"/>
    <cellStyle name="Percent 4 5 3 4 2 2 2" xfId="40902"/>
    <cellStyle name="Percent 4 5 3 4 2 2 2 2" xfId="40903"/>
    <cellStyle name="Percent 4 5 3 4 2 2 3" xfId="40904"/>
    <cellStyle name="Percent 4 5 3 4 2 2_Deal Price Analysis" xfId="40905"/>
    <cellStyle name="Percent 4 5 3 4 2 3" xfId="40906"/>
    <cellStyle name="Percent 4 5 3 4 2 3 2" xfId="40907"/>
    <cellStyle name="Percent 4 5 3 4 2 3 2 2" xfId="40908"/>
    <cellStyle name="Percent 4 5 3 4 2 3 3" xfId="40909"/>
    <cellStyle name="Percent 4 5 3 4 2 3_Deal Price Analysis" xfId="40910"/>
    <cellStyle name="Percent 4 5 3 4 2 4" xfId="40911"/>
    <cellStyle name="Percent 4 5 3 4 2 4 2" xfId="40912"/>
    <cellStyle name="Percent 4 5 3 4 2 5" xfId="40913"/>
    <cellStyle name="Percent 4 5 3 4 2_Deal Price Analysis" xfId="40914"/>
    <cellStyle name="Percent 4 5 3 4 3" xfId="40915"/>
    <cellStyle name="Percent 4 5 3 4 3 2" xfId="40916"/>
    <cellStyle name="Percent 4 5 3 4 3 2 2" xfId="40917"/>
    <cellStyle name="Percent 4 5 3 4 3 3" xfId="40918"/>
    <cellStyle name="Percent 4 5 3 4 3_Deal Price Analysis" xfId="40919"/>
    <cellStyle name="Percent 4 5 3 4 4" xfId="40920"/>
    <cellStyle name="Percent 4 5 3 4 4 2" xfId="40921"/>
    <cellStyle name="Percent 4 5 3 4 4 2 2" xfId="40922"/>
    <cellStyle name="Percent 4 5 3 4 4 3" xfId="40923"/>
    <cellStyle name="Percent 4 5 3 4 4_Deal Price Analysis" xfId="40924"/>
    <cellStyle name="Percent 4 5 3 4 5" xfId="40925"/>
    <cellStyle name="Percent 4 5 3 4 5 2" xfId="40926"/>
    <cellStyle name="Percent 4 5 3 4 6" xfId="40927"/>
    <cellStyle name="Percent 4 5 3 4_Deal Price Analysis" xfId="40928"/>
    <cellStyle name="Percent 4 5 3 5" xfId="40929"/>
    <cellStyle name="Percent 4 5 3 5 2" xfId="40930"/>
    <cellStyle name="Percent 4 5 3 5 2 2" xfId="40931"/>
    <cellStyle name="Percent 4 5 3 5 2 2 2" xfId="40932"/>
    <cellStyle name="Percent 4 5 3 5 2 3" xfId="40933"/>
    <cellStyle name="Percent 4 5 3 5 2_Deal Price Analysis" xfId="40934"/>
    <cellStyle name="Percent 4 5 3 5 3" xfId="40935"/>
    <cellStyle name="Percent 4 5 3 5 3 2" xfId="40936"/>
    <cellStyle name="Percent 4 5 3 5 3 2 2" xfId="40937"/>
    <cellStyle name="Percent 4 5 3 5 3 3" xfId="40938"/>
    <cellStyle name="Percent 4 5 3 5 3_Deal Price Analysis" xfId="40939"/>
    <cellStyle name="Percent 4 5 3 5 4" xfId="40940"/>
    <cellStyle name="Percent 4 5 3 5 4 2" xfId="40941"/>
    <cellStyle name="Percent 4 5 3 5 5" xfId="40942"/>
    <cellStyle name="Percent 4 5 3 5_Deal Price Analysis" xfId="40943"/>
    <cellStyle name="Percent 4 5 3 6" xfId="40944"/>
    <cellStyle name="Percent 4 5 3 6 2" xfId="40945"/>
    <cellStyle name="Percent 4 5 3 6 2 2" xfId="40946"/>
    <cellStyle name="Percent 4 5 3 6 3" xfId="40947"/>
    <cellStyle name="Percent 4 5 3 6_Deal Price Analysis" xfId="40948"/>
    <cellStyle name="Percent 4 5 3 7" xfId="40949"/>
    <cellStyle name="Percent 4 5 3 7 2" xfId="40950"/>
    <cellStyle name="Percent 4 5 3 7 2 2" xfId="40951"/>
    <cellStyle name="Percent 4 5 3 7 3" xfId="40952"/>
    <cellStyle name="Percent 4 5 3 7_Deal Price Analysis" xfId="40953"/>
    <cellStyle name="Percent 4 5 3 8" xfId="40954"/>
    <cellStyle name="Percent 4 5 3 8 2" xfId="40955"/>
    <cellStyle name="Percent 4 5 3 9" xfId="40956"/>
    <cellStyle name="Percent 4 5 3_Deal Price Analysis" xfId="40957"/>
    <cellStyle name="Percent 4 5 4" xfId="40958"/>
    <cellStyle name="Percent 4 5 4 2" xfId="40959"/>
    <cellStyle name="Percent 4 5 4 2 2" xfId="40960"/>
    <cellStyle name="Percent 4 5 4 2 2 2" xfId="40961"/>
    <cellStyle name="Percent 4 5 4 2 2 2 2" xfId="40962"/>
    <cellStyle name="Percent 4 5 4 2 2 2 2 2" xfId="40963"/>
    <cellStyle name="Percent 4 5 4 2 2 2 2 2 2" xfId="40964"/>
    <cellStyle name="Percent 4 5 4 2 2 2 2 3" xfId="40965"/>
    <cellStyle name="Percent 4 5 4 2 2 2 2_Deal Price Analysis" xfId="40966"/>
    <cellStyle name="Percent 4 5 4 2 2 2 3" xfId="40967"/>
    <cellStyle name="Percent 4 5 4 2 2 2 3 2" xfId="40968"/>
    <cellStyle name="Percent 4 5 4 2 2 2 3 2 2" xfId="40969"/>
    <cellStyle name="Percent 4 5 4 2 2 2 3 3" xfId="40970"/>
    <cellStyle name="Percent 4 5 4 2 2 2 3_Deal Price Analysis" xfId="40971"/>
    <cellStyle name="Percent 4 5 4 2 2 2 4" xfId="40972"/>
    <cellStyle name="Percent 4 5 4 2 2 2 4 2" xfId="40973"/>
    <cellStyle name="Percent 4 5 4 2 2 2 5" xfId="40974"/>
    <cellStyle name="Percent 4 5 4 2 2 2_Deal Price Analysis" xfId="40975"/>
    <cellStyle name="Percent 4 5 4 2 2 3" xfId="40976"/>
    <cellStyle name="Percent 4 5 4 2 2 3 2" xfId="40977"/>
    <cellStyle name="Percent 4 5 4 2 2 3 2 2" xfId="40978"/>
    <cellStyle name="Percent 4 5 4 2 2 3 3" xfId="40979"/>
    <cellStyle name="Percent 4 5 4 2 2 3_Deal Price Analysis" xfId="40980"/>
    <cellStyle name="Percent 4 5 4 2 2 4" xfId="40981"/>
    <cellStyle name="Percent 4 5 4 2 2 4 2" xfId="40982"/>
    <cellStyle name="Percent 4 5 4 2 2 4 2 2" xfId="40983"/>
    <cellStyle name="Percent 4 5 4 2 2 4 3" xfId="40984"/>
    <cellStyle name="Percent 4 5 4 2 2 4_Deal Price Analysis" xfId="40985"/>
    <cellStyle name="Percent 4 5 4 2 2 5" xfId="40986"/>
    <cellStyle name="Percent 4 5 4 2 2 5 2" xfId="40987"/>
    <cellStyle name="Percent 4 5 4 2 2 6" xfId="40988"/>
    <cellStyle name="Percent 4 5 4 2 2_Deal Price Analysis" xfId="40989"/>
    <cellStyle name="Percent 4 5 4 2 3" xfId="40990"/>
    <cellStyle name="Percent 4 5 4 2 3 2" xfId="40991"/>
    <cellStyle name="Percent 4 5 4 2 3 2 2" xfId="40992"/>
    <cellStyle name="Percent 4 5 4 2 3 2 2 2" xfId="40993"/>
    <cellStyle name="Percent 4 5 4 2 3 2 2 2 2" xfId="40994"/>
    <cellStyle name="Percent 4 5 4 2 3 2 2 3" xfId="40995"/>
    <cellStyle name="Percent 4 5 4 2 3 2 2_Deal Price Analysis" xfId="40996"/>
    <cellStyle name="Percent 4 5 4 2 3 2 3" xfId="40997"/>
    <cellStyle name="Percent 4 5 4 2 3 2 3 2" xfId="40998"/>
    <cellStyle name="Percent 4 5 4 2 3 2 3 2 2" xfId="40999"/>
    <cellStyle name="Percent 4 5 4 2 3 2 3 3" xfId="41000"/>
    <cellStyle name="Percent 4 5 4 2 3 2 3_Deal Price Analysis" xfId="41001"/>
    <cellStyle name="Percent 4 5 4 2 3 2 4" xfId="41002"/>
    <cellStyle name="Percent 4 5 4 2 3 2 4 2" xfId="41003"/>
    <cellStyle name="Percent 4 5 4 2 3 2 5" xfId="41004"/>
    <cellStyle name="Percent 4 5 4 2 3 2_Deal Price Analysis" xfId="41005"/>
    <cellStyle name="Percent 4 5 4 2 3 3" xfId="41006"/>
    <cellStyle name="Percent 4 5 4 2 3 3 2" xfId="41007"/>
    <cellStyle name="Percent 4 5 4 2 3 3 2 2" xfId="41008"/>
    <cellStyle name="Percent 4 5 4 2 3 3 3" xfId="41009"/>
    <cellStyle name="Percent 4 5 4 2 3 3_Deal Price Analysis" xfId="41010"/>
    <cellStyle name="Percent 4 5 4 2 3 4" xfId="41011"/>
    <cellStyle name="Percent 4 5 4 2 3 4 2" xfId="41012"/>
    <cellStyle name="Percent 4 5 4 2 3 4 2 2" xfId="41013"/>
    <cellStyle name="Percent 4 5 4 2 3 4 3" xfId="41014"/>
    <cellStyle name="Percent 4 5 4 2 3 4_Deal Price Analysis" xfId="41015"/>
    <cellStyle name="Percent 4 5 4 2 3 5" xfId="41016"/>
    <cellStyle name="Percent 4 5 4 2 3 5 2" xfId="41017"/>
    <cellStyle name="Percent 4 5 4 2 3 6" xfId="41018"/>
    <cellStyle name="Percent 4 5 4 2 3_Deal Price Analysis" xfId="41019"/>
    <cellStyle name="Percent 4 5 4 2 4" xfId="41020"/>
    <cellStyle name="Percent 4 5 4 2 4 2" xfId="41021"/>
    <cellStyle name="Percent 4 5 4 2 4 2 2" xfId="41022"/>
    <cellStyle name="Percent 4 5 4 2 4 2 2 2" xfId="41023"/>
    <cellStyle name="Percent 4 5 4 2 4 2 3" xfId="41024"/>
    <cellStyle name="Percent 4 5 4 2 4 2_Deal Price Analysis" xfId="41025"/>
    <cellStyle name="Percent 4 5 4 2 4 3" xfId="41026"/>
    <cellStyle name="Percent 4 5 4 2 4 3 2" xfId="41027"/>
    <cellStyle name="Percent 4 5 4 2 4 3 2 2" xfId="41028"/>
    <cellStyle name="Percent 4 5 4 2 4 3 3" xfId="41029"/>
    <cellStyle name="Percent 4 5 4 2 4 3_Deal Price Analysis" xfId="41030"/>
    <cellStyle name="Percent 4 5 4 2 4 4" xfId="41031"/>
    <cellStyle name="Percent 4 5 4 2 4 4 2" xfId="41032"/>
    <cellStyle name="Percent 4 5 4 2 4 5" xfId="41033"/>
    <cellStyle name="Percent 4 5 4 2 4_Deal Price Analysis" xfId="41034"/>
    <cellStyle name="Percent 4 5 4 2 5" xfId="41035"/>
    <cellStyle name="Percent 4 5 4 2 5 2" xfId="41036"/>
    <cellStyle name="Percent 4 5 4 2 5 2 2" xfId="41037"/>
    <cellStyle name="Percent 4 5 4 2 5 3" xfId="41038"/>
    <cellStyle name="Percent 4 5 4 2 5_Deal Price Analysis" xfId="41039"/>
    <cellStyle name="Percent 4 5 4 2 6" xfId="41040"/>
    <cellStyle name="Percent 4 5 4 2 6 2" xfId="41041"/>
    <cellStyle name="Percent 4 5 4 2 6 2 2" xfId="41042"/>
    <cellStyle name="Percent 4 5 4 2 6 3" xfId="41043"/>
    <cellStyle name="Percent 4 5 4 2 6_Deal Price Analysis" xfId="41044"/>
    <cellStyle name="Percent 4 5 4 2 7" xfId="41045"/>
    <cellStyle name="Percent 4 5 4 2 7 2" xfId="41046"/>
    <cellStyle name="Percent 4 5 4 2 8" xfId="41047"/>
    <cellStyle name="Percent 4 5 4 2_Deal Price Analysis" xfId="41048"/>
    <cellStyle name="Percent 4 5 4 3" xfId="41049"/>
    <cellStyle name="Percent 4 5 4 3 2" xfId="41050"/>
    <cellStyle name="Percent 4 5 4 3 2 2" xfId="41051"/>
    <cellStyle name="Percent 4 5 4 3 2 2 2" xfId="41052"/>
    <cellStyle name="Percent 4 5 4 3 2 2 2 2" xfId="41053"/>
    <cellStyle name="Percent 4 5 4 3 2 2 3" xfId="41054"/>
    <cellStyle name="Percent 4 5 4 3 2 2_Deal Price Analysis" xfId="41055"/>
    <cellStyle name="Percent 4 5 4 3 2 3" xfId="41056"/>
    <cellStyle name="Percent 4 5 4 3 2 3 2" xfId="41057"/>
    <cellStyle name="Percent 4 5 4 3 2 3 2 2" xfId="41058"/>
    <cellStyle name="Percent 4 5 4 3 2 3 3" xfId="41059"/>
    <cellStyle name="Percent 4 5 4 3 2 3_Deal Price Analysis" xfId="41060"/>
    <cellStyle name="Percent 4 5 4 3 2 4" xfId="41061"/>
    <cellStyle name="Percent 4 5 4 3 2 4 2" xfId="41062"/>
    <cellStyle name="Percent 4 5 4 3 2 5" xfId="41063"/>
    <cellStyle name="Percent 4 5 4 3 2_Deal Price Analysis" xfId="41064"/>
    <cellStyle name="Percent 4 5 4 3 3" xfId="41065"/>
    <cellStyle name="Percent 4 5 4 3 3 2" xfId="41066"/>
    <cellStyle name="Percent 4 5 4 3 3 2 2" xfId="41067"/>
    <cellStyle name="Percent 4 5 4 3 3 3" xfId="41068"/>
    <cellStyle name="Percent 4 5 4 3 3_Deal Price Analysis" xfId="41069"/>
    <cellStyle name="Percent 4 5 4 3 4" xfId="41070"/>
    <cellStyle name="Percent 4 5 4 3 4 2" xfId="41071"/>
    <cellStyle name="Percent 4 5 4 3 4 2 2" xfId="41072"/>
    <cellStyle name="Percent 4 5 4 3 4 3" xfId="41073"/>
    <cellStyle name="Percent 4 5 4 3 4_Deal Price Analysis" xfId="41074"/>
    <cellStyle name="Percent 4 5 4 3 5" xfId="41075"/>
    <cellStyle name="Percent 4 5 4 3 5 2" xfId="41076"/>
    <cellStyle name="Percent 4 5 4 3 6" xfId="41077"/>
    <cellStyle name="Percent 4 5 4 3_Deal Price Analysis" xfId="41078"/>
    <cellStyle name="Percent 4 5 4 4" xfId="41079"/>
    <cellStyle name="Percent 4 5 4 4 2" xfId="41080"/>
    <cellStyle name="Percent 4 5 4 4 2 2" xfId="41081"/>
    <cellStyle name="Percent 4 5 4 4 2 2 2" xfId="41082"/>
    <cellStyle name="Percent 4 5 4 4 2 2 2 2" xfId="41083"/>
    <cellStyle name="Percent 4 5 4 4 2 2 3" xfId="41084"/>
    <cellStyle name="Percent 4 5 4 4 2 2_Deal Price Analysis" xfId="41085"/>
    <cellStyle name="Percent 4 5 4 4 2 3" xfId="41086"/>
    <cellStyle name="Percent 4 5 4 4 2 3 2" xfId="41087"/>
    <cellStyle name="Percent 4 5 4 4 2 3 2 2" xfId="41088"/>
    <cellStyle name="Percent 4 5 4 4 2 3 3" xfId="41089"/>
    <cellStyle name="Percent 4 5 4 4 2 3_Deal Price Analysis" xfId="41090"/>
    <cellStyle name="Percent 4 5 4 4 2 4" xfId="41091"/>
    <cellStyle name="Percent 4 5 4 4 2 4 2" xfId="41092"/>
    <cellStyle name="Percent 4 5 4 4 2 5" xfId="41093"/>
    <cellStyle name="Percent 4 5 4 4 2_Deal Price Analysis" xfId="41094"/>
    <cellStyle name="Percent 4 5 4 4 3" xfId="41095"/>
    <cellStyle name="Percent 4 5 4 4 3 2" xfId="41096"/>
    <cellStyle name="Percent 4 5 4 4 3 2 2" xfId="41097"/>
    <cellStyle name="Percent 4 5 4 4 3 3" xfId="41098"/>
    <cellStyle name="Percent 4 5 4 4 3_Deal Price Analysis" xfId="41099"/>
    <cellStyle name="Percent 4 5 4 4 4" xfId="41100"/>
    <cellStyle name="Percent 4 5 4 4 4 2" xfId="41101"/>
    <cellStyle name="Percent 4 5 4 4 4 2 2" xfId="41102"/>
    <cellStyle name="Percent 4 5 4 4 4 3" xfId="41103"/>
    <cellStyle name="Percent 4 5 4 4 4_Deal Price Analysis" xfId="41104"/>
    <cellStyle name="Percent 4 5 4 4 5" xfId="41105"/>
    <cellStyle name="Percent 4 5 4 4 5 2" xfId="41106"/>
    <cellStyle name="Percent 4 5 4 4 6" xfId="41107"/>
    <cellStyle name="Percent 4 5 4 4_Deal Price Analysis" xfId="41108"/>
    <cellStyle name="Percent 4 5 4 5" xfId="41109"/>
    <cellStyle name="Percent 4 5 4 5 2" xfId="41110"/>
    <cellStyle name="Percent 4 5 4 5 2 2" xfId="41111"/>
    <cellStyle name="Percent 4 5 4 5 2 2 2" xfId="41112"/>
    <cellStyle name="Percent 4 5 4 5 2 3" xfId="41113"/>
    <cellStyle name="Percent 4 5 4 5 2_Deal Price Analysis" xfId="41114"/>
    <cellStyle name="Percent 4 5 4 5 3" xfId="41115"/>
    <cellStyle name="Percent 4 5 4 5 3 2" xfId="41116"/>
    <cellStyle name="Percent 4 5 4 5 3 2 2" xfId="41117"/>
    <cellStyle name="Percent 4 5 4 5 3 3" xfId="41118"/>
    <cellStyle name="Percent 4 5 4 5 3_Deal Price Analysis" xfId="41119"/>
    <cellStyle name="Percent 4 5 4 5 4" xfId="41120"/>
    <cellStyle name="Percent 4 5 4 5 4 2" xfId="41121"/>
    <cellStyle name="Percent 4 5 4 5 5" xfId="41122"/>
    <cellStyle name="Percent 4 5 4 5_Deal Price Analysis" xfId="41123"/>
    <cellStyle name="Percent 4 5 4 6" xfId="41124"/>
    <cellStyle name="Percent 4 5 4 6 2" xfId="41125"/>
    <cellStyle name="Percent 4 5 4 6 2 2" xfId="41126"/>
    <cellStyle name="Percent 4 5 4 6 3" xfId="41127"/>
    <cellStyle name="Percent 4 5 4 6_Deal Price Analysis" xfId="41128"/>
    <cellStyle name="Percent 4 5 4 7" xfId="41129"/>
    <cellStyle name="Percent 4 5 4 7 2" xfId="41130"/>
    <cellStyle name="Percent 4 5 4 7 2 2" xfId="41131"/>
    <cellStyle name="Percent 4 5 4 7 3" xfId="41132"/>
    <cellStyle name="Percent 4 5 4 7_Deal Price Analysis" xfId="41133"/>
    <cellStyle name="Percent 4 5 4 8" xfId="41134"/>
    <cellStyle name="Percent 4 5 4 8 2" xfId="41135"/>
    <cellStyle name="Percent 4 5 4 9" xfId="41136"/>
    <cellStyle name="Percent 4 5 4_Deal Price Analysis" xfId="41137"/>
    <cellStyle name="Percent 4 5 5" xfId="41138"/>
    <cellStyle name="Percent 4 5 5 2" xfId="41139"/>
    <cellStyle name="Percent 4 5 5 2 2" xfId="41140"/>
    <cellStyle name="Percent 4 5 5 2 2 2" xfId="41141"/>
    <cellStyle name="Percent 4 5 5 2 2 2 2" xfId="41142"/>
    <cellStyle name="Percent 4 5 5 2 2 2 2 2" xfId="41143"/>
    <cellStyle name="Percent 4 5 5 2 2 2 2 2 2" xfId="41144"/>
    <cellStyle name="Percent 4 5 5 2 2 2 2 3" xfId="41145"/>
    <cellStyle name="Percent 4 5 5 2 2 2 2_Deal Price Analysis" xfId="41146"/>
    <cellStyle name="Percent 4 5 5 2 2 2 3" xfId="41147"/>
    <cellStyle name="Percent 4 5 5 2 2 2 3 2" xfId="41148"/>
    <cellStyle name="Percent 4 5 5 2 2 2 3 2 2" xfId="41149"/>
    <cellStyle name="Percent 4 5 5 2 2 2 3 3" xfId="41150"/>
    <cellStyle name="Percent 4 5 5 2 2 2 3_Deal Price Analysis" xfId="41151"/>
    <cellStyle name="Percent 4 5 5 2 2 2 4" xfId="41152"/>
    <cellStyle name="Percent 4 5 5 2 2 2 4 2" xfId="41153"/>
    <cellStyle name="Percent 4 5 5 2 2 2 5" xfId="41154"/>
    <cellStyle name="Percent 4 5 5 2 2 2_Deal Price Analysis" xfId="41155"/>
    <cellStyle name="Percent 4 5 5 2 2 3" xfId="41156"/>
    <cellStyle name="Percent 4 5 5 2 2 3 2" xfId="41157"/>
    <cellStyle name="Percent 4 5 5 2 2 3 2 2" xfId="41158"/>
    <cellStyle name="Percent 4 5 5 2 2 3 3" xfId="41159"/>
    <cellStyle name="Percent 4 5 5 2 2 3_Deal Price Analysis" xfId="41160"/>
    <cellStyle name="Percent 4 5 5 2 2 4" xfId="41161"/>
    <cellStyle name="Percent 4 5 5 2 2 4 2" xfId="41162"/>
    <cellStyle name="Percent 4 5 5 2 2 4 2 2" xfId="41163"/>
    <cellStyle name="Percent 4 5 5 2 2 4 3" xfId="41164"/>
    <cellStyle name="Percent 4 5 5 2 2 4_Deal Price Analysis" xfId="41165"/>
    <cellStyle name="Percent 4 5 5 2 2 5" xfId="41166"/>
    <cellStyle name="Percent 4 5 5 2 2 5 2" xfId="41167"/>
    <cellStyle name="Percent 4 5 5 2 2 6" xfId="41168"/>
    <cellStyle name="Percent 4 5 5 2 2_Deal Price Analysis" xfId="41169"/>
    <cellStyle name="Percent 4 5 5 2 3" xfId="41170"/>
    <cellStyle name="Percent 4 5 5 2 3 2" xfId="41171"/>
    <cellStyle name="Percent 4 5 5 2 3 2 2" xfId="41172"/>
    <cellStyle name="Percent 4 5 5 2 3 2 2 2" xfId="41173"/>
    <cellStyle name="Percent 4 5 5 2 3 2 2 2 2" xfId="41174"/>
    <cellStyle name="Percent 4 5 5 2 3 2 2 3" xfId="41175"/>
    <cellStyle name="Percent 4 5 5 2 3 2 2_Deal Price Analysis" xfId="41176"/>
    <cellStyle name="Percent 4 5 5 2 3 2 3" xfId="41177"/>
    <cellStyle name="Percent 4 5 5 2 3 2 3 2" xfId="41178"/>
    <cellStyle name="Percent 4 5 5 2 3 2 3 2 2" xfId="41179"/>
    <cellStyle name="Percent 4 5 5 2 3 2 3 3" xfId="41180"/>
    <cellStyle name="Percent 4 5 5 2 3 2 3_Deal Price Analysis" xfId="41181"/>
    <cellStyle name="Percent 4 5 5 2 3 2 4" xfId="41182"/>
    <cellStyle name="Percent 4 5 5 2 3 2 4 2" xfId="41183"/>
    <cellStyle name="Percent 4 5 5 2 3 2 5" xfId="41184"/>
    <cellStyle name="Percent 4 5 5 2 3 2_Deal Price Analysis" xfId="41185"/>
    <cellStyle name="Percent 4 5 5 2 3 3" xfId="41186"/>
    <cellStyle name="Percent 4 5 5 2 3 3 2" xfId="41187"/>
    <cellStyle name="Percent 4 5 5 2 3 3 2 2" xfId="41188"/>
    <cellStyle name="Percent 4 5 5 2 3 3 3" xfId="41189"/>
    <cellStyle name="Percent 4 5 5 2 3 3_Deal Price Analysis" xfId="41190"/>
    <cellStyle name="Percent 4 5 5 2 3 4" xfId="41191"/>
    <cellStyle name="Percent 4 5 5 2 3 4 2" xfId="41192"/>
    <cellStyle name="Percent 4 5 5 2 3 4 2 2" xfId="41193"/>
    <cellStyle name="Percent 4 5 5 2 3 4 3" xfId="41194"/>
    <cellStyle name="Percent 4 5 5 2 3 4_Deal Price Analysis" xfId="41195"/>
    <cellStyle name="Percent 4 5 5 2 3 5" xfId="41196"/>
    <cellStyle name="Percent 4 5 5 2 3 5 2" xfId="41197"/>
    <cellStyle name="Percent 4 5 5 2 3 6" xfId="41198"/>
    <cellStyle name="Percent 4 5 5 2 3_Deal Price Analysis" xfId="41199"/>
    <cellStyle name="Percent 4 5 5 2 4" xfId="41200"/>
    <cellStyle name="Percent 4 5 5 2 4 2" xfId="41201"/>
    <cellStyle name="Percent 4 5 5 2 4 2 2" xfId="41202"/>
    <cellStyle name="Percent 4 5 5 2 4 2 2 2" xfId="41203"/>
    <cellStyle name="Percent 4 5 5 2 4 2 3" xfId="41204"/>
    <cellStyle name="Percent 4 5 5 2 4 2_Deal Price Analysis" xfId="41205"/>
    <cellStyle name="Percent 4 5 5 2 4 3" xfId="41206"/>
    <cellStyle name="Percent 4 5 5 2 4 3 2" xfId="41207"/>
    <cellStyle name="Percent 4 5 5 2 4 3 2 2" xfId="41208"/>
    <cellStyle name="Percent 4 5 5 2 4 3 3" xfId="41209"/>
    <cellStyle name="Percent 4 5 5 2 4 3_Deal Price Analysis" xfId="41210"/>
    <cellStyle name="Percent 4 5 5 2 4 4" xfId="41211"/>
    <cellStyle name="Percent 4 5 5 2 4 4 2" xfId="41212"/>
    <cellStyle name="Percent 4 5 5 2 4 5" xfId="41213"/>
    <cellStyle name="Percent 4 5 5 2 4_Deal Price Analysis" xfId="41214"/>
    <cellStyle name="Percent 4 5 5 2 5" xfId="41215"/>
    <cellStyle name="Percent 4 5 5 2 5 2" xfId="41216"/>
    <cellStyle name="Percent 4 5 5 2 5 2 2" xfId="41217"/>
    <cellStyle name="Percent 4 5 5 2 5 3" xfId="41218"/>
    <cellStyle name="Percent 4 5 5 2 5_Deal Price Analysis" xfId="41219"/>
    <cellStyle name="Percent 4 5 5 2 6" xfId="41220"/>
    <cellStyle name="Percent 4 5 5 2 6 2" xfId="41221"/>
    <cellStyle name="Percent 4 5 5 2 6 2 2" xfId="41222"/>
    <cellStyle name="Percent 4 5 5 2 6 3" xfId="41223"/>
    <cellStyle name="Percent 4 5 5 2 6_Deal Price Analysis" xfId="41224"/>
    <cellStyle name="Percent 4 5 5 2 7" xfId="41225"/>
    <cellStyle name="Percent 4 5 5 2 7 2" xfId="41226"/>
    <cellStyle name="Percent 4 5 5 2 8" xfId="41227"/>
    <cellStyle name="Percent 4 5 5 2_Deal Price Analysis" xfId="41228"/>
    <cellStyle name="Percent 4 5 5 3" xfId="41229"/>
    <cellStyle name="Percent 4 5 5 3 2" xfId="41230"/>
    <cellStyle name="Percent 4 5 5 3 2 2" xfId="41231"/>
    <cellStyle name="Percent 4 5 5 3 2 2 2" xfId="41232"/>
    <cellStyle name="Percent 4 5 5 3 2 2 2 2" xfId="41233"/>
    <cellStyle name="Percent 4 5 5 3 2 2 3" xfId="41234"/>
    <cellStyle name="Percent 4 5 5 3 2 2_Deal Price Analysis" xfId="41235"/>
    <cellStyle name="Percent 4 5 5 3 2 3" xfId="41236"/>
    <cellStyle name="Percent 4 5 5 3 2 3 2" xfId="41237"/>
    <cellStyle name="Percent 4 5 5 3 2 3 2 2" xfId="41238"/>
    <cellStyle name="Percent 4 5 5 3 2 3 3" xfId="41239"/>
    <cellStyle name="Percent 4 5 5 3 2 3_Deal Price Analysis" xfId="41240"/>
    <cellStyle name="Percent 4 5 5 3 2 4" xfId="41241"/>
    <cellStyle name="Percent 4 5 5 3 2 4 2" xfId="41242"/>
    <cellStyle name="Percent 4 5 5 3 2 5" xfId="41243"/>
    <cellStyle name="Percent 4 5 5 3 2_Deal Price Analysis" xfId="41244"/>
    <cellStyle name="Percent 4 5 5 3 3" xfId="41245"/>
    <cellStyle name="Percent 4 5 5 3 3 2" xfId="41246"/>
    <cellStyle name="Percent 4 5 5 3 3 2 2" xfId="41247"/>
    <cellStyle name="Percent 4 5 5 3 3 3" xfId="41248"/>
    <cellStyle name="Percent 4 5 5 3 3_Deal Price Analysis" xfId="41249"/>
    <cellStyle name="Percent 4 5 5 3 4" xfId="41250"/>
    <cellStyle name="Percent 4 5 5 3 4 2" xfId="41251"/>
    <cellStyle name="Percent 4 5 5 3 4 2 2" xfId="41252"/>
    <cellStyle name="Percent 4 5 5 3 4 3" xfId="41253"/>
    <cellStyle name="Percent 4 5 5 3 4_Deal Price Analysis" xfId="41254"/>
    <cellStyle name="Percent 4 5 5 3 5" xfId="41255"/>
    <cellStyle name="Percent 4 5 5 3 5 2" xfId="41256"/>
    <cellStyle name="Percent 4 5 5 3 6" xfId="41257"/>
    <cellStyle name="Percent 4 5 5 3_Deal Price Analysis" xfId="41258"/>
    <cellStyle name="Percent 4 5 5 4" xfId="41259"/>
    <cellStyle name="Percent 4 5 5 4 2" xfId="41260"/>
    <cellStyle name="Percent 4 5 5 4 2 2" xfId="41261"/>
    <cellStyle name="Percent 4 5 5 4 2 2 2" xfId="41262"/>
    <cellStyle name="Percent 4 5 5 4 2 2 2 2" xfId="41263"/>
    <cellStyle name="Percent 4 5 5 4 2 2 3" xfId="41264"/>
    <cellStyle name="Percent 4 5 5 4 2 2_Deal Price Analysis" xfId="41265"/>
    <cellStyle name="Percent 4 5 5 4 2 3" xfId="41266"/>
    <cellStyle name="Percent 4 5 5 4 2 3 2" xfId="41267"/>
    <cellStyle name="Percent 4 5 5 4 2 3 2 2" xfId="41268"/>
    <cellStyle name="Percent 4 5 5 4 2 3 3" xfId="41269"/>
    <cellStyle name="Percent 4 5 5 4 2 3_Deal Price Analysis" xfId="41270"/>
    <cellStyle name="Percent 4 5 5 4 2 4" xfId="41271"/>
    <cellStyle name="Percent 4 5 5 4 2 4 2" xfId="41272"/>
    <cellStyle name="Percent 4 5 5 4 2 5" xfId="41273"/>
    <cellStyle name="Percent 4 5 5 4 2_Deal Price Analysis" xfId="41274"/>
    <cellStyle name="Percent 4 5 5 4 3" xfId="41275"/>
    <cellStyle name="Percent 4 5 5 4 3 2" xfId="41276"/>
    <cellStyle name="Percent 4 5 5 4 3 2 2" xfId="41277"/>
    <cellStyle name="Percent 4 5 5 4 3 3" xfId="41278"/>
    <cellStyle name="Percent 4 5 5 4 3_Deal Price Analysis" xfId="41279"/>
    <cellStyle name="Percent 4 5 5 4 4" xfId="41280"/>
    <cellStyle name="Percent 4 5 5 4 4 2" xfId="41281"/>
    <cellStyle name="Percent 4 5 5 4 4 2 2" xfId="41282"/>
    <cellStyle name="Percent 4 5 5 4 4 3" xfId="41283"/>
    <cellStyle name="Percent 4 5 5 4 4_Deal Price Analysis" xfId="41284"/>
    <cellStyle name="Percent 4 5 5 4 5" xfId="41285"/>
    <cellStyle name="Percent 4 5 5 4 5 2" xfId="41286"/>
    <cellStyle name="Percent 4 5 5 4 6" xfId="41287"/>
    <cellStyle name="Percent 4 5 5 4_Deal Price Analysis" xfId="41288"/>
    <cellStyle name="Percent 4 5 5 5" xfId="41289"/>
    <cellStyle name="Percent 4 5 5 5 2" xfId="41290"/>
    <cellStyle name="Percent 4 5 5 5 2 2" xfId="41291"/>
    <cellStyle name="Percent 4 5 5 5 2 2 2" xfId="41292"/>
    <cellStyle name="Percent 4 5 5 5 2 3" xfId="41293"/>
    <cellStyle name="Percent 4 5 5 5 2_Deal Price Analysis" xfId="41294"/>
    <cellStyle name="Percent 4 5 5 5 3" xfId="41295"/>
    <cellStyle name="Percent 4 5 5 5 3 2" xfId="41296"/>
    <cellStyle name="Percent 4 5 5 5 3 2 2" xfId="41297"/>
    <cellStyle name="Percent 4 5 5 5 3 3" xfId="41298"/>
    <cellStyle name="Percent 4 5 5 5 3_Deal Price Analysis" xfId="41299"/>
    <cellStyle name="Percent 4 5 5 5 4" xfId="41300"/>
    <cellStyle name="Percent 4 5 5 5 4 2" xfId="41301"/>
    <cellStyle name="Percent 4 5 5 5 5" xfId="41302"/>
    <cellStyle name="Percent 4 5 5 5_Deal Price Analysis" xfId="41303"/>
    <cellStyle name="Percent 4 5 5 6" xfId="41304"/>
    <cellStyle name="Percent 4 5 5 6 2" xfId="41305"/>
    <cellStyle name="Percent 4 5 5 6 2 2" xfId="41306"/>
    <cellStyle name="Percent 4 5 5 6 3" xfId="41307"/>
    <cellStyle name="Percent 4 5 5 6_Deal Price Analysis" xfId="41308"/>
    <cellStyle name="Percent 4 5 5 7" xfId="41309"/>
    <cellStyle name="Percent 4 5 5 7 2" xfId="41310"/>
    <cellStyle name="Percent 4 5 5 7 2 2" xfId="41311"/>
    <cellStyle name="Percent 4 5 5 7 3" xfId="41312"/>
    <cellStyle name="Percent 4 5 5 7_Deal Price Analysis" xfId="41313"/>
    <cellStyle name="Percent 4 5 5 8" xfId="41314"/>
    <cellStyle name="Percent 4 5 5 8 2" xfId="41315"/>
    <cellStyle name="Percent 4 5 5 9" xfId="41316"/>
    <cellStyle name="Percent 4 5 5_Deal Price Analysis" xfId="41317"/>
    <cellStyle name="Percent 4 5 6" xfId="41318"/>
    <cellStyle name="Percent 4 5 6 2" xfId="41319"/>
    <cellStyle name="Percent 4 5 6 2 2" xfId="41320"/>
    <cellStyle name="Percent 4 5 6 2 2 2" xfId="41321"/>
    <cellStyle name="Percent 4 5 6 2 2 2 2" xfId="41322"/>
    <cellStyle name="Percent 4 5 6 2 2 2 2 2" xfId="41323"/>
    <cellStyle name="Percent 4 5 6 2 2 2 2 2 2" xfId="41324"/>
    <cellStyle name="Percent 4 5 6 2 2 2 2 3" xfId="41325"/>
    <cellStyle name="Percent 4 5 6 2 2 2 2_Deal Price Analysis" xfId="41326"/>
    <cellStyle name="Percent 4 5 6 2 2 2 3" xfId="41327"/>
    <cellStyle name="Percent 4 5 6 2 2 2 3 2" xfId="41328"/>
    <cellStyle name="Percent 4 5 6 2 2 2 3 2 2" xfId="41329"/>
    <cellStyle name="Percent 4 5 6 2 2 2 3 3" xfId="41330"/>
    <cellStyle name="Percent 4 5 6 2 2 2 3_Deal Price Analysis" xfId="41331"/>
    <cellStyle name="Percent 4 5 6 2 2 2 4" xfId="41332"/>
    <cellStyle name="Percent 4 5 6 2 2 2 4 2" xfId="41333"/>
    <cellStyle name="Percent 4 5 6 2 2 2 5" xfId="41334"/>
    <cellStyle name="Percent 4 5 6 2 2 2_Deal Price Analysis" xfId="41335"/>
    <cellStyle name="Percent 4 5 6 2 2 3" xfId="41336"/>
    <cellStyle name="Percent 4 5 6 2 2 3 2" xfId="41337"/>
    <cellStyle name="Percent 4 5 6 2 2 3 2 2" xfId="41338"/>
    <cellStyle name="Percent 4 5 6 2 2 3 3" xfId="41339"/>
    <cellStyle name="Percent 4 5 6 2 2 3_Deal Price Analysis" xfId="41340"/>
    <cellStyle name="Percent 4 5 6 2 2 4" xfId="41341"/>
    <cellStyle name="Percent 4 5 6 2 2 4 2" xfId="41342"/>
    <cellStyle name="Percent 4 5 6 2 2 4 2 2" xfId="41343"/>
    <cellStyle name="Percent 4 5 6 2 2 4 3" xfId="41344"/>
    <cellStyle name="Percent 4 5 6 2 2 4_Deal Price Analysis" xfId="41345"/>
    <cellStyle name="Percent 4 5 6 2 2 5" xfId="41346"/>
    <cellStyle name="Percent 4 5 6 2 2 5 2" xfId="41347"/>
    <cellStyle name="Percent 4 5 6 2 2 6" xfId="41348"/>
    <cellStyle name="Percent 4 5 6 2 2_Deal Price Analysis" xfId="41349"/>
    <cellStyle name="Percent 4 5 6 2 3" xfId="41350"/>
    <cellStyle name="Percent 4 5 6 2 3 2" xfId="41351"/>
    <cellStyle name="Percent 4 5 6 2 3 2 2" xfId="41352"/>
    <cellStyle name="Percent 4 5 6 2 3 2 2 2" xfId="41353"/>
    <cellStyle name="Percent 4 5 6 2 3 2 2 2 2" xfId="41354"/>
    <cellStyle name="Percent 4 5 6 2 3 2 2 3" xfId="41355"/>
    <cellStyle name="Percent 4 5 6 2 3 2 2_Deal Price Analysis" xfId="41356"/>
    <cellStyle name="Percent 4 5 6 2 3 2 3" xfId="41357"/>
    <cellStyle name="Percent 4 5 6 2 3 2 3 2" xfId="41358"/>
    <cellStyle name="Percent 4 5 6 2 3 2 3 2 2" xfId="41359"/>
    <cellStyle name="Percent 4 5 6 2 3 2 3 3" xfId="41360"/>
    <cellStyle name="Percent 4 5 6 2 3 2 3_Deal Price Analysis" xfId="41361"/>
    <cellStyle name="Percent 4 5 6 2 3 2 4" xfId="41362"/>
    <cellStyle name="Percent 4 5 6 2 3 2 4 2" xfId="41363"/>
    <cellStyle name="Percent 4 5 6 2 3 2 5" xfId="41364"/>
    <cellStyle name="Percent 4 5 6 2 3 2_Deal Price Analysis" xfId="41365"/>
    <cellStyle name="Percent 4 5 6 2 3 3" xfId="41366"/>
    <cellStyle name="Percent 4 5 6 2 3 3 2" xfId="41367"/>
    <cellStyle name="Percent 4 5 6 2 3 3 2 2" xfId="41368"/>
    <cellStyle name="Percent 4 5 6 2 3 3 3" xfId="41369"/>
    <cellStyle name="Percent 4 5 6 2 3 3_Deal Price Analysis" xfId="41370"/>
    <cellStyle name="Percent 4 5 6 2 3 4" xfId="41371"/>
    <cellStyle name="Percent 4 5 6 2 3 4 2" xfId="41372"/>
    <cellStyle name="Percent 4 5 6 2 3 4 2 2" xfId="41373"/>
    <cellStyle name="Percent 4 5 6 2 3 4 3" xfId="41374"/>
    <cellStyle name="Percent 4 5 6 2 3 4_Deal Price Analysis" xfId="41375"/>
    <cellStyle name="Percent 4 5 6 2 3 5" xfId="41376"/>
    <cellStyle name="Percent 4 5 6 2 3 5 2" xfId="41377"/>
    <cellStyle name="Percent 4 5 6 2 3 6" xfId="41378"/>
    <cellStyle name="Percent 4 5 6 2 3_Deal Price Analysis" xfId="41379"/>
    <cellStyle name="Percent 4 5 6 2 4" xfId="41380"/>
    <cellStyle name="Percent 4 5 6 2 4 2" xfId="41381"/>
    <cellStyle name="Percent 4 5 6 2 4 2 2" xfId="41382"/>
    <cellStyle name="Percent 4 5 6 2 4 2 2 2" xfId="41383"/>
    <cellStyle name="Percent 4 5 6 2 4 2 3" xfId="41384"/>
    <cellStyle name="Percent 4 5 6 2 4 2_Deal Price Analysis" xfId="41385"/>
    <cellStyle name="Percent 4 5 6 2 4 3" xfId="41386"/>
    <cellStyle name="Percent 4 5 6 2 4 3 2" xfId="41387"/>
    <cellStyle name="Percent 4 5 6 2 4 3 2 2" xfId="41388"/>
    <cellStyle name="Percent 4 5 6 2 4 3 3" xfId="41389"/>
    <cellStyle name="Percent 4 5 6 2 4 3_Deal Price Analysis" xfId="41390"/>
    <cellStyle name="Percent 4 5 6 2 4 4" xfId="41391"/>
    <cellStyle name="Percent 4 5 6 2 4 4 2" xfId="41392"/>
    <cellStyle name="Percent 4 5 6 2 4 5" xfId="41393"/>
    <cellStyle name="Percent 4 5 6 2 4_Deal Price Analysis" xfId="41394"/>
    <cellStyle name="Percent 4 5 6 2 5" xfId="41395"/>
    <cellStyle name="Percent 4 5 6 2 5 2" xfId="41396"/>
    <cellStyle name="Percent 4 5 6 2 5 2 2" xfId="41397"/>
    <cellStyle name="Percent 4 5 6 2 5 3" xfId="41398"/>
    <cellStyle name="Percent 4 5 6 2 5_Deal Price Analysis" xfId="41399"/>
    <cellStyle name="Percent 4 5 6 2 6" xfId="41400"/>
    <cellStyle name="Percent 4 5 6 2 6 2" xfId="41401"/>
    <cellStyle name="Percent 4 5 6 2 6 2 2" xfId="41402"/>
    <cellStyle name="Percent 4 5 6 2 6 3" xfId="41403"/>
    <cellStyle name="Percent 4 5 6 2 6_Deal Price Analysis" xfId="41404"/>
    <cellStyle name="Percent 4 5 6 2 7" xfId="41405"/>
    <cellStyle name="Percent 4 5 6 2 7 2" xfId="41406"/>
    <cellStyle name="Percent 4 5 6 2 8" xfId="41407"/>
    <cellStyle name="Percent 4 5 6 2_Deal Price Analysis" xfId="41408"/>
    <cellStyle name="Percent 4 5 6 3" xfId="41409"/>
    <cellStyle name="Percent 4 5 6 3 2" xfId="41410"/>
    <cellStyle name="Percent 4 5 6 3 2 2" xfId="41411"/>
    <cellStyle name="Percent 4 5 6 3 2 2 2" xfId="41412"/>
    <cellStyle name="Percent 4 5 6 3 2 2 2 2" xfId="41413"/>
    <cellStyle name="Percent 4 5 6 3 2 2 3" xfId="41414"/>
    <cellStyle name="Percent 4 5 6 3 2 2_Deal Price Analysis" xfId="41415"/>
    <cellStyle name="Percent 4 5 6 3 2 3" xfId="41416"/>
    <cellStyle name="Percent 4 5 6 3 2 3 2" xfId="41417"/>
    <cellStyle name="Percent 4 5 6 3 2 3 2 2" xfId="41418"/>
    <cellStyle name="Percent 4 5 6 3 2 3 3" xfId="41419"/>
    <cellStyle name="Percent 4 5 6 3 2 3_Deal Price Analysis" xfId="41420"/>
    <cellStyle name="Percent 4 5 6 3 2 4" xfId="41421"/>
    <cellStyle name="Percent 4 5 6 3 2 4 2" xfId="41422"/>
    <cellStyle name="Percent 4 5 6 3 2 5" xfId="41423"/>
    <cellStyle name="Percent 4 5 6 3 2_Deal Price Analysis" xfId="41424"/>
    <cellStyle name="Percent 4 5 6 3 3" xfId="41425"/>
    <cellStyle name="Percent 4 5 6 3 3 2" xfId="41426"/>
    <cellStyle name="Percent 4 5 6 3 3 2 2" xfId="41427"/>
    <cellStyle name="Percent 4 5 6 3 3 3" xfId="41428"/>
    <cellStyle name="Percent 4 5 6 3 3_Deal Price Analysis" xfId="41429"/>
    <cellStyle name="Percent 4 5 6 3 4" xfId="41430"/>
    <cellStyle name="Percent 4 5 6 3 4 2" xfId="41431"/>
    <cellStyle name="Percent 4 5 6 3 4 2 2" xfId="41432"/>
    <cellStyle name="Percent 4 5 6 3 4 3" xfId="41433"/>
    <cellStyle name="Percent 4 5 6 3 4_Deal Price Analysis" xfId="41434"/>
    <cellStyle name="Percent 4 5 6 3 5" xfId="41435"/>
    <cellStyle name="Percent 4 5 6 3 5 2" xfId="41436"/>
    <cellStyle name="Percent 4 5 6 3 6" xfId="41437"/>
    <cellStyle name="Percent 4 5 6 3_Deal Price Analysis" xfId="41438"/>
    <cellStyle name="Percent 4 5 6 4" xfId="41439"/>
    <cellStyle name="Percent 4 5 6 4 2" xfId="41440"/>
    <cellStyle name="Percent 4 5 6 4 2 2" xfId="41441"/>
    <cellStyle name="Percent 4 5 6 4 2 2 2" xfId="41442"/>
    <cellStyle name="Percent 4 5 6 4 2 2 2 2" xfId="41443"/>
    <cellStyle name="Percent 4 5 6 4 2 2 3" xfId="41444"/>
    <cellStyle name="Percent 4 5 6 4 2 2_Deal Price Analysis" xfId="41445"/>
    <cellStyle name="Percent 4 5 6 4 2 3" xfId="41446"/>
    <cellStyle name="Percent 4 5 6 4 2 3 2" xfId="41447"/>
    <cellStyle name="Percent 4 5 6 4 2 3 2 2" xfId="41448"/>
    <cellStyle name="Percent 4 5 6 4 2 3 3" xfId="41449"/>
    <cellStyle name="Percent 4 5 6 4 2 3_Deal Price Analysis" xfId="41450"/>
    <cellStyle name="Percent 4 5 6 4 2 4" xfId="41451"/>
    <cellStyle name="Percent 4 5 6 4 2 4 2" xfId="41452"/>
    <cellStyle name="Percent 4 5 6 4 2 5" xfId="41453"/>
    <cellStyle name="Percent 4 5 6 4 2_Deal Price Analysis" xfId="41454"/>
    <cellStyle name="Percent 4 5 6 4 3" xfId="41455"/>
    <cellStyle name="Percent 4 5 6 4 3 2" xfId="41456"/>
    <cellStyle name="Percent 4 5 6 4 3 2 2" xfId="41457"/>
    <cellStyle name="Percent 4 5 6 4 3 3" xfId="41458"/>
    <cellStyle name="Percent 4 5 6 4 3_Deal Price Analysis" xfId="41459"/>
    <cellStyle name="Percent 4 5 6 4 4" xfId="41460"/>
    <cellStyle name="Percent 4 5 6 4 4 2" xfId="41461"/>
    <cellStyle name="Percent 4 5 6 4 4 2 2" xfId="41462"/>
    <cellStyle name="Percent 4 5 6 4 4 3" xfId="41463"/>
    <cellStyle name="Percent 4 5 6 4 4_Deal Price Analysis" xfId="41464"/>
    <cellStyle name="Percent 4 5 6 4 5" xfId="41465"/>
    <cellStyle name="Percent 4 5 6 4 5 2" xfId="41466"/>
    <cellStyle name="Percent 4 5 6 4 6" xfId="41467"/>
    <cellStyle name="Percent 4 5 6 4_Deal Price Analysis" xfId="41468"/>
    <cellStyle name="Percent 4 5 6 5" xfId="41469"/>
    <cellStyle name="Percent 4 5 6 5 2" xfId="41470"/>
    <cellStyle name="Percent 4 5 6 5 2 2" xfId="41471"/>
    <cellStyle name="Percent 4 5 6 5 2 2 2" xfId="41472"/>
    <cellStyle name="Percent 4 5 6 5 2 3" xfId="41473"/>
    <cellStyle name="Percent 4 5 6 5 2_Deal Price Analysis" xfId="41474"/>
    <cellStyle name="Percent 4 5 6 5 3" xfId="41475"/>
    <cellStyle name="Percent 4 5 6 5 3 2" xfId="41476"/>
    <cellStyle name="Percent 4 5 6 5 3 2 2" xfId="41477"/>
    <cellStyle name="Percent 4 5 6 5 3 3" xfId="41478"/>
    <cellStyle name="Percent 4 5 6 5 3_Deal Price Analysis" xfId="41479"/>
    <cellStyle name="Percent 4 5 6 5 4" xfId="41480"/>
    <cellStyle name="Percent 4 5 6 5 4 2" xfId="41481"/>
    <cellStyle name="Percent 4 5 6 5 5" xfId="41482"/>
    <cellStyle name="Percent 4 5 6 5_Deal Price Analysis" xfId="41483"/>
    <cellStyle name="Percent 4 5 6 6" xfId="41484"/>
    <cellStyle name="Percent 4 5 6 6 2" xfId="41485"/>
    <cellStyle name="Percent 4 5 6 6 2 2" xfId="41486"/>
    <cellStyle name="Percent 4 5 6 6 3" xfId="41487"/>
    <cellStyle name="Percent 4 5 6 6_Deal Price Analysis" xfId="41488"/>
    <cellStyle name="Percent 4 5 6 7" xfId="41489"/>
    <cellStyle name="Percent 4 5 6 7 2" xfId="41490"/>
    <cellStyle name="Percent 4 5 6 7 2 2" xfId="41491"/>
    <cellStyle name="Percent 4 5 6 7 3" xfId="41492"/>
    <cellStyle name="Percent 4 5 6 7_Deal Price Analysis" xfId="41493"/>
    <cellStyle name="Percent 4 5 6 8" xfId="41494"/>
    <cellStyle name="Percent 4 5 6 8 2" xfId="41495"/>
    <cellStyle name="Percent 4 5 6 9" xfId="41496"/>
    <cellStyle name="Percent 4 5 6_Deal Price Analysis" xfId="41497"/>
    <cellStyle name="Percent 4 5 7" xfId="41498"/>
    <cellStyle name="Percent 4 5 7 2" xfId="41499"/>
    <cellStyle name="Percent 4 5 7 2 2" xfId="41500"/>
    <cellStyle name="Percent 4 5 7 2 2 2" xfId="41501"/>
    <cellStyle name="Percent 4 5 7 2 2 2 2" xfId="41502"/>
    <cellStyle name="Percent 4 5 7 2 2 2 2 2" xfId="41503"/>
    <cellStyle name="Percent 4 5 7 2 2 2 3" xfId="41504"/>
    <cellStyle name="Percent 4 5 7 2 2 2_Deal Price Analysis" xfId="41505"/>
    <cellStyle name="Percent 4 5 7 2 2 3" xfId="41506"/>
    <cellStyle name="Percent 4 5 7 2 2 3 2" xfId="41507"/>
    <cellStyle name="Percent 4 5 7 2 2 3 2 2" xfId="41508"/>
    <cellStyle name="Percent 4 5 7 2 2 3 3" xfId="41509"/>
    <cellStyle name="Percent 4 5 7 2 2 3_Deal Price Analysis" xfId="41510"/>
    <cellStyle name="Percent 4 5 7 2 2 4" xfId="41511"/>
    <cellStyle name="Percent 4 5 7 2 2 4 2" xfId="41512"/>
    <cellStyle name="Percent 4 5 7 2 2 5" xfId="41513"/>
    <cellStyle name="Percent 4 5 7 2 2_Deal Price Analysis" xfId="41514"/>
    <cellStyle name="Percent 4 5 7 2 3" xfId="41515"/>
    <cellStyle name="Percent 4 5 7 2 3 2" xfId="41516"/>
    <cellStyle name="Percent 4 5 7 2 3 2 2" xfId="41517"/>
    <cellStyle name="Percent 4 5 7 2 3 3" xfId="41518"/>
    <cellStyle name="Percent 4 5 7 2 3_Deal Price Analysis" xfId="41519"/>
    <cellStyle name="Percent 4 5 7 2 4" xfId="41520"/>
    <cellStyle name="Percent 4 5 7 2 4 2" xfId="41521"/>
    <cellStyle name="Percent 4 5 7 2 4 2 2" xfId="41522"/>
    <cellStyle name="Percent 4 5 7 2 4 3" xfId="41523"/>
    <cellStyle name="Percent 4 5 7 2 4_Deal Price Analysis" xfId="41524"/>
    <cellStyle name="Percent 4 5 7 2 5" xfId="41525"/>
    <cellStyle name="Percent 4 5 7 2 5 2" xfId="41526"/>
    <cellStyle name="Percent 4 5 7 2 6" xfId="41527"/>
    <cellStyle name="Percent 4 5 7 2_Deal Price Analysis" xfId="41528"/>
    <cellStyle name="Percent 4 5 7 3" xfId="41529"/>
    <cellStyle name="Percent 4 5 7 3 2" xfId="41530"/>
    <cellStyle name="Percent 4 5 7 3 2 2" xfId="41531"/>
    <cellStyle name="Percent 4 5 7 3 2 2 2" xfId="41532"/>
    <cellStyle name="Percent 4 5 7 3 2 2 2 2" xfId="41533"/>
    <cellStyle name="Percent 4 5 7 3 2 2 3" xfId="41534"/>
    <cellStyle name="Percent 4 5 7 3 2 2_Deal Price Analysis" xfId="41535"/>
    <cellStyle name="Percent 4 5 7 3 2 3" xfId="41536"/>
    <cellStyle name="Percent 4 5 7 3 2 3 2" xfId="41537"/>
    <cellStyle name="Percent 4 5 7 3 2 3 2 2" xfId="41538"/>
    <cellStyle name="Percent 4 5 7 3 2 3 3" xfId="41539"/>
    <cellStyle name="Percent 4 5 7 3 2 3_Deal Price Analysis" xfId="41540"/>
    <cellStyle name="Percent 4 5 7 3 2 4" xfId="41541"/>
    <cellStyle name="Percent 4 5 7 3 2 4 2" xfId="41542"/>
    <cellStyle name="Percent 4 5 7 3 2 5" xfId="41543"/>
    <cellStyle name="Percent 4 5 7 3 2_Deal Price Analysis" xfId="41544"/>
    <cellStyle name="Percent 4 5 7 3 3" xfId="41545"/>
    <cellStyle name="Percent 4 5 7 3 3 2" xfId="41546"/>
    <cellStyle name="Percent 4 5 7 3 3 2 2" xfId="41547"/>
    <cellStyle name="Percent 4 5 7 3 3 3" xfId="41548"/>
    <cellStyle name="Percent 4 5 7 3 3_Deal Price Analysis" xfId="41549"/>
    <cellStyle name="Percent 4 5 7 3 4" xfId="41550"/>
    <cellStyle name="Percent 4 5 7 3 4 2" xfId="41551"/>
    <cellStyle name="Percent 4 5 7 3 4 2 2" xfId="41552"/>
    <cellStyle name="Percent 4 5 7 3 4 3" xfId="41553"/>
    <cellStyle name="Percent 4 5 7 3 4_Deal Price Analysis" xfId="41554"/>
    <cellStyle name="Percent 4 5 7 3 5" xfId="41555"/>
    <cellStyle name="Percent 4 5 7 3 5 2" xfId="41556"/>
    <cellStyle name="Percent 4 5 7 3 6" xfId="41557"/>
    <cellStyle name="Percent 4 5 7 3_Deal Price Analysis" xfId="41558"/>
    <cellStyle name="Percent 4 5 7 4" xfId="41559"/>
    <cellStyle name="Percent 4 5 7 4 2" xfId="41560"/>
    <cellStyle name="Percent 4 5 7 4 2 2" xfId="41561"/>
    <cellStyle name="Percent 4 5 7 4 2 2 2" xfId="41562"/>
    <cellStyle name="Percent 4 5 7 4 2 3" xfId="41563"/>
    <cellStyle name="Percent 4 5 7 4 2_Deal Price Analysis" xfId="41564"/>
    <cellStyle name="Percent 4 5 7 4 3" xfId="41565"/>
    <cellStyle name="Percent 4 5 7 4 3 2" xfId="41566"/>
    <cellStyle name="Percent 4 5 7 4 3 2 2" xfId="41567"/>
    <cellStyle name="Percent 4 5 7 4 3 3" xfId="41568"/>
    <cellStyle name="Percent 4 5 7 4 3_Deal Price Analysis" xfId="41569"/>
    <cellStyle name="Percent 4 5 7 4 4" xfId="41570"/>
    <cellStyle name="Percent 4 5 7 4 4 2" xfId="41571"/>
    <cellStyle name="Percent 4 5 7 4 5" xfId="41572"/>
    <cellStyle name="Percent 4 5 7 4_Deal Price Analysis" xfId="41573"/>
    <cellStyle name="Percent 4 5 7 5" xfId="41574"/>
    <cellStyle name="Percent 4 5 7 5 2" xfId="41575"/>
    <cellStyle name="Percent 4 5 7 5 2 2" xfId="41576"/>
    <cellStyle name="Percent 4 5 7 5 3" xfId="41577"/>
    <cellStyle name="Percent 4 5 7 5_Deal Price Analysis" xfId="41578"/>
    <cellStyle name="Percent 4 5 7 6" xfId="41579"/>
    <cellStyle name="Percent 4 5 7 6 2" xfId="41580"/>
    <cellStyle name="Percent 4 5 7 6 2 2" xfId="41581"/>
    <cellStyle name="Percent 4 5 7 6 3" xfId="41582"/>
    <cellStyle name="Percent 4 5 7 6_Deal Price Analysis" xfId="41583"/>
    <cellStyle name="Percent 4 5 7 7" xfId="41584"/>
    <cellStyle name="Percent 4 5 7 7 2" xfId="41585"/>
    <cellStyle name="Percent 4 5 7 8" xfId="41586"/>
    <cellStyle name="Percent 4 5 7_Deal Price Analysis" xfId="41587"/>
    <cellStyle name="Percent 4 5 8" xfId="41588"/>
    <cellStyle name="Percent 4 5 8 2" xfId="41589"/>
    <cellStyle name="Percent 4 5 8 2 2" xfId="41590"/>
    <cellStyle name="Percent 4 5 8 2 2 2" xfId="41591"/>
    <cellStyle name="Percent 4 5 8 2 2 2 2" xfId="41592"/>
    <cellStyle name="Percent 4 5 8 2 2 3" xfId="41593"/>
    <cellStyle name="Percent 4 5 8 2 2_Deal Price Analysis" xfId="41594"/>
    <cellStyle name="Percent 4 5 8 2 3" xfId="41595"/>
    <cellStyle name="Percent 4 5 8 2 3 2" xfId="41596"/>
    <cellStyle name="Percent 4 5 8 2 3 2 2" xfId="41597"/>
    <cellStyle name="Percent 4 5 8 2 3 3" xfId="41598"/>
    <cellStyle name="Percent 4 5 8 2 3_Deal Price Analysis" xfId="41599"/>
    <cellStyle name="Percent 4 5 8 2 4" xfId="41600"/>
    <cellStyle name="Percent 4 5 8 2 4 2" xfId="41601"/>
    <cellStyle name="Percent 4 5 8 2 5" xfId="41602"/>
    <cellStyle name="Percent 4 5 8 2_Deal Price Analysis" xfId="41603"/>
    <cellStyle name="Percent 4 5 8 3" xfId="41604"/>
    <cellStyle name="Percent 4 5 8 3 2" xfId="41605"/>
    <cellStyle name="Percent 4 5 8 3 2 2" xfId="41606"/>
    <cellStyle name="Percent 4 5 8 3 3" xfId="41607"/>
    <cellStyle name="Percent 4 5 8 3_Deal Price Analysis" xfId="41608"/>
    <cellStyle name="Percent 4 5 8 4" xfId="41609"/>
    <cellStyle name="Percent 4 5 8 4 2" xfId="41610"/>
    <cellStyle name="Percent 4 5 8 4 2 2" xfId="41611"/>
    <cellStyle name="Percent 4 5 8 4 3" xfId="41612"/>
    <cellStyle name="Percent 4 5 8 4_Deal Price Analysis" xfId="41613"/>
    <cellStyle name="Percent 4 5 8 5" xfId="41614"/>
    <cellStyle name="Percent 4 5 8 5 2" xfId="41615"/>
    <cellStyle name="Percent 4 5 8 6" xfId="41616"/>
    <cellStyle name="Percent 4 5 8_Deal Price Analysis" xfId="41617"/>
    <cellStyle name="Percent 4 5 9" xfId="41618"/>
    <cellStyle name="Percent 4 5 9 2" xfId="41619"/>
    <cellStyle name="Percent 4 5 9 2 2" xfId="41620"/>
    <cellStyle name="Percent 4 5 9 2 2 2" xfId="41621"/>
    <cellStyle name="Percent 4 5 9 2 2 2 2" xfId="41622"/>
    <cellStyle name="Percent 4 5 9 2 2 3" xfId="41623"/>
    <cellStyle name="Percent 4 5 9 2 2_Deal Price Analysis" xfId="41624"/>
    <cellStyle name="Percent 4 5 9 2 3" xfId="41625"/>
    <cellStyle name="Percent 4 5 9 2 3 2" xfId="41626"/>
    <cellStyle name="Percent 4 5 9 2 3 2 2" xfId="41627"/>
    <cellStyle name="Percent 4 5 9 2 3 3" xfId="41628"/>
    <cellStyle name="Percent 4 5 9 2 3_Deal Price Analysis" xfId="41629"/>
    <cellStyle name="Percent 4 5 9 2 4" xfId="41630"/>
    <cellStyle name="Percent 4 5 9 2 4 2" xfId="41631"/>
    <cellStyle name="Percent 4 5 9 2 5" xfId="41632"/>
    <cellStyle name="Percent 4 5 9 2_Deal Price Analysis" xfId="41633"/>
    <cellStyle name="Percent 4 5 9 3" xfId="41634"/>
    <cellStyle name="Percent 4 5 9 3 2" xfId="41635"/>
    <cellStyle name="Percent 4 5 9 3 2 2" xfId="41636"/>
    <cellStyle name="Percent 4 5 9 3 3" xfId="41637"/>
    <cellStyle name="Percent 4 5 9 3_Deal Price Analysis" xfId="41638"/>
    <cellStyle name="Percent 4 5 9 4" xfId="41639"/>
    <cellStyle name="Percent 4 5 9 4 2" xfId="41640"/>
    <cellStyle name="Percent 4 5 9 4 2 2" xfId="41641"/>
    <cellStyle name="Percent 4 5 9 4 3" xfId="41642"/>
    <cellStyle name="Percent 4 5 9 4_Deal Price Analysis" xfId="41643"/>
    <cellStyle name="Percent 4 5 9 5" xfId="41644"/>
    <cellStyle name="Percent 4 5 9 5 2" xfId="41645"/>
    <cellStyle name="Percent 4 5 9 6" xfId="41646"/>
    <cellStyle name="Percent 4 5 9_Deal Price Analysis" xfId="41647"/>
    <cellStyle name="Percent 4 5_Deal Price Analysis" xfId="41648"/>
    <cellStyle name="Percent 4 6" xfId="41649"/>
    <cellStyle name="Percent 4 6 10" xfId="41650"/>
    <cellStyle name="Percent 4 6 10 2" xfId="41651"/>
    <cellStyle name="Percent 4 6 10 2 2" xfId="41652"/>
    <cellStyle name="Percent 4 6 10 2 2 2" xfId="41653"/>
    <cellStyle name="Percent 4 6 10 2 3" xfId="41654"/>
    <cellStyle name="Percent 4 6 10 2_Deal Price Analysis" xfId="41655"/>
    <cellStyle name="Percent 4 6 10 3" xfId="41656"/>
    <cellStyle name="Percent 4 6 10 3 2" xfId="41657"/>
    <cellStyle name="Percent 4 6 10 3 2 2" xfId="41658"/>
    <cellStyle name="Percent 4 6 10 3 3" xfId="41659"/>
    <cellStyle name="Percent 4 6 10 3_Deal Price Analysis" xfId="41660"/>
    <cellStyle name="Percent 4 6 10 4" xfId="41661"/>
    <cellStyle name="Percent 4 6 10 4 2" xfId="41662"/>
    <cellStyle name="Percent 4 6 10 5" xfId="41663"/>
    <cellStyle name="Percent 4 6 10_Deal Price Analysis" xfId="41664"/>
    <cellStyle name="Percent 4 6 11" xfId="41665"/>
    <cellStyle name="Percent 4 6 11 2" xfId="41666"/>
    <cellStyle name="Percent 4 6 11 2 2" xfId="41667"/>
    <cellStyle name="Percent 4 6 11 3" xfId="41668"/>
    <cellStyle name="Percent 4 6 11_Deal Price Analysis" xfId="41669"/>
    <cellStyle name="Percent 4 6 12" xfId="41670"/>
    <cellStyle name="Percent 4 6 12 2" xfId="41671"/>
    <cellStyle name="Percent 4 6 12 2 2" xfId="41672"/>
    <cellStyle name="Percent 4 6 12 3" xfId="41673"/>
    <cellStyle name="Percent 4 6 12_Deal Price Analysis" xfId="41674"/>
    <cellStyle name="Percent 4 6 13" xfId="41675"/>
    <cellStyle name="Percent 4 6 13 2" xfId="41676"/>
    <cellStyle name="Percent 4 6 14" xfId="41677"/>
    <cellStyle name="Percent 4 6 15" xfId="41678"/>
    <cellStyle name="Percent 4 6 16" xfId="41679"/>
    <cellStyle name="Percent 4 6 17" xfId="41680"/>
    <cellStyle name="Percent 4 6 2" xfId="41681"/>
    <cellStyle name="Percent 4 6 2 2" xfId="41682"/>
    <cellStyle name="Percent 4 6 2 2 2" xfId="41683"/>
    <cellStyle name="Percent 4 6 2 2 2 2" xfId="41684"/>
    <cellStyle name="Percent 4 6 2 2 2 2 2" xfId="41685"/>
    <cellStyle name="Percent 4 6 2 2 2 2 2 2" xfId="41686"/>
    <cellStyle name="Percent 4 6 2 2 2 2 2 2 2" xfId="41687"/>
    <cellStyle name="Percent 4 6 2 2 2 2 2 3" xfId="41688"/>
    <cellStyle name="Percent 4 6 2 2 2 2 2_Deal Price Analysis" xfId="41689"/>
    <cellStyle name="Percent 4 6 2 2 2 2 3" xfId="41690"/>
    <cellStyle name="Percent 4 6 2 2 2 2 3 2" xfId="41691"/>
    <cellStyle name="Percent 4 6 2 2 2 2 3 2 2" xfId="41692"/>
    <cellStyle name="Percent 4 6 2 2 2 2 3 3" xfId="41693"/>
    <cellStyle name="Percent 4 6 2 2 2 2 3_Deal Price Analysis" xfId="41694"/>
    <cellStyle name="Percent 4 6 2 2 2 2 4" xfId="41695"/>
    <cellStyle name="Percent 4 6 2 2 2 2 4 2" xfId="41696"/>
    <cellStyle name="Percent 4 6 2 2 2 2 5" xfId="41697"/>
    <cellStyle name="Percent 4 6 2 2 2 2_Deal Price Analysis" xfId="41698"/>
    <cellStyle name="Percent 4 6 2 2 2 3" xfId="41699"/>
    <cellStyle name="Percent 4 6 2 2 2 3 2" xfId="41700"/>
    <cellStyle name="Percent 4 6 2 2 2 3 2 2" xfId="41701"/>
    <cellStyle name="Percent 4 6 2 2 2 3 3" xfId="41702"/>
    <cellStyle name="Percent 4 6 2 2 2 3_Deal Price Analysis" xfId="41703"/>
    <cellStyle name="Percent 4 6 2 2 2 4" xfId="41704"/>
    <cellStyle name="Percent 4 6 2 2 2 4 2" xfId="41705"/>
    <cellStyle name="Percent 4 6 2 2 2 4 2 2" xfId="41706"/>
    <cellStyle name="Percent 4 6 2 2 2 4 3" xfId="41707"/>
    <cellStyle name="Percent 4 6 2 2 2 4_Deal Price Analysis" xfId="41708"/>
    <cellStyle name="Percent 4 6 2 2 2 5" xfId="41709"/>
    <cellStyle name="Percent 4 6 2 2 2 5 2" xfId="41710"/>
    <cellStyle name="Percent 4 6 2 2 2 6" xfId="41711"/>
    <cellStyle name="Percent 4 6 2 2 2_Deal Price Analysis" xfId="41712"/>
    <cellStyle name="Percent 4 6 2 2 3" xfId="41713"/>
    <cellStyle name="Percent 4 6 2 2 3 2" xfId="41714"/>
    <cellStyle name="Percent 4 6 2 2 3 2 2" xfId="41715"/>
    <cellStyle name="Percent 4 6 2 2 3 2 2 2" xfId="41716"/>
    <cellStyle name="Percent 4 6 2 2 3 2 2 2 2" xfId="41717"/>
    <cellStyle name="Percent 4 6 2 2 3 2 2 3" xfId="41718"/>
    <cellStyle name="Percent 4 6 2 2 3 2 2_Deal Price Analysis" xfId="41719"/>
    <cellStyle name="Percent 4 6 2 2 3 2 3" xfId="41720"/>
    <cellStyle name="Percent 4 6 2 2 3 2 3 2" xfId="41721"/>
    <cellStyle name="Percent 4 6 2 2 3 2 3 2 2" xfId="41722"/>
    <cellStyle name="Percent 4 6 2 2 3 2 3 3" xfId="41723"/>
    <cellStyle name="Percent 4 6 2 2 3 2 3_Deal Price Analysis" xfId="41724"/>
    <cellStyle name="Percent 4 6 2 2 3 2 4" xfId="41725"/>
    <cellStyle name="Percent 4 6 2 2 3 2 4 2" xfId="41726"/>
    <cellStyle name="Percent 4 6 2 2 3 2 5" xfId="41727"/>
    <cellStyle name="Percent 4 6 2 2 3 2_Deal Price Analysis" xfId="41728"/>
    <cellStyle name="Percent 4 6 2 2 3 3" xfId="41729"/>
    <cellStyle name="Percent 4 6 2 2 3 3 2" xfId="41730"/>
    <cellStyle name="Percent 4 6 2 2 3 3 2 2" xfId="41731"/>
    <cellStyle name="Percent 4 6 2 2 3 3 3" xfId="41732"/>
    <cellStyle name="Percent 4 6 2 2 3 3_Deal Price Analysis" xfId="41733"/>
    <cellStyle name="Percent 4 6 2 2 3 4" xfId="41734"/>
    <cellStyle name="Percent 4 6 2 2 3 4 2" xfId="41735"/>
    <cellStyle name="Percent 4 6 2 2 3 4 2 2" xfId="41736"/>
    <cellStyle name="Percent 4 6 2 2 3 4 3" xfId="41737"/>
    <cellStyle name="Percent 4 6 2 2 3 4_Deal Price Analysis" xfId="41738"/>
    <cellStyle name="Percent 4 6 2 2 3 5" xfId="41739"/>
    <cellStyle name="Percent 4 6 2 2 3 5 2" xfId="41740"/>
    <cellStyle name="Percent 4 6 2 2 3 6" xfId="41741"/>
    <cellStyle name="Percent 4 6 2 2 3_Deal Price Analysis" xfId="41742"/>
    <cellStyle name="Percent 4 6 2 2 4" xfId="41743"/>
    <cellStyle name="Percent 4 6 2 2 4 2" xfId="41744"/>
    <cellStyle name="Percent 4 6 2 2 4 2 2" xfId="41745"/>
    <cellStyle name="Percent 4 6 2 2 4 2 2 2" xfId="41746"/>
    <cellStyle name="Percent 4 6 2 2 4 2 3" xfId="41747"/>
    <cellStyle name="Percent 4 6 2 2 4 2_Deal Price Analysis" xfId="41748"/>
    <cellStyle name="Percent 4 6 2 2 4 3" xfId="41749"/>
    <cellStyle name="Percent 4 6 2 2 4 3 2" xfId="41750"/>
    <cellStyle name="Percent 4 6 2 2 4 3 2 2" xfId="41751"/>
    <cellStyle name="Percent 4 6 2 2 4 3 3" xfId="41752"/>
    <cellStyle name="Percent 4 6 2 2 4 3_Deal Price Analysis" xfId="41753"/>
    <cellStyle name="Percent 4 6 2 2 4 4" xfId="41754"/>
    <cellStyle name="Percent 4 6 2 2 4 4 2" xfId="41755"/>
    <cellStyle name="Percent 4 6 2 2 4 5" xfId="41756"/>
    <cellStyle name="Percent 4 6 2 2 4_Deal Price Analysis" xfId="41757"/>
    <cellStyle name="Percent 4 6 2 2 5" xfId="41758"/>
    <cellStyle name="Percent 4 6 2 2 5 2" xfId="41759"/>
    <cellStyle name="Percent 4 6 2 2 5 2 2" xfId="41760"/>
    <cellStyle name="Percent 4 6 2 2 5 3" xfId="41761"/>
    <cellStyle name="Percent 4 6 2 2 5_Deal Price Analysis" xfId="41762"/>
    <cellStyle name="Percent 4 6 2 2 6" xfId="41763"/>
    <cellStyle name="Percent 4 6 2 2 6 2" xfId="41764"/>
    <cellStyle name="Percent 4 6 2 2 6 2 2" xfId="41765"/>
    <cellStyle name="Percent 4 6 2 2 6 3" xfId="41766"/>
    <cellStyle name="Percent 4 6 2 2 6_Deal Price Analysis" xfId="41767"/>
    <cellStyle name="Percent 4 6 2 2 7" xfId="41768"/>
    <cellStyle name="Percent 4 6 2 2 7 2" xfId="41769"/>
    <cellStyle name="Percent 4 6 2 2 8" xfId="41770"/>
    <cellStyle name="Percent 4 6 2 2_Deal Price Analysis" xfId="41771"/>
    <cellStyle name="Percent 4 6 2 3" xfId="41772"/>
    <cellStyle name="Percent 4 6 2 3 2" xfId="41773"/>
    <cellStyle name="Percent 4 6 2 3 2 2" xfId="41774"/>
    <cellStyle name="Percent 4 6 2 3 2 2 2" xfId="41775"/>
    <cellStyle name="Percent 4 6 2 3 2 2 2 2" xfId="41776"/>
    <cellStyle name="Percent 4 6 2 3 2 2 3" xfId="41777"/>
    <cellStyle name="Percent 4 6 2 3 2 2_Deal Price Analysis" xfId="41778"/>
    <cellStyle name="Percent 4 6 2 3 2 3" xfId="41779"/>
    <cellStyle name="Percent 4 6 2 3 2 3 2" xfId="41780"/>
    <cellStyle name="Percent 4 6 2 3 2 3 2 2" xfId="41781"/>
    <cellStyle name="Percent 4 6 2 3 2 3 3" xfId="41782"/>
    <cellStyle name="Percent 4 6 2 3 2 3_Deal Price Analysis" xfId="41783"/>
    <cellStyle name="Percent 4 6 2 3 2 4" xfId="41784"/>
    <cellStyle name="Percent 4 6 2 3 2 4 2" xfId="41785"/>
    <cellStyle name="Percent 4 6 2 3 2 5" xfId="41786"/>
    <cellStyle name="Percent 4 6 2 3 2_Deal Price Analysis" xfId="41787"/>
    <cellStyle name="Percent 4 6 2 3 3" xfId="41788"/>
    <cellStyle name="Percent 4 6 2 3 3 2" xfId="41789"/>
    <cellStyle name="Percent 4 6 2 3 3 2 2" xfId="41790"/>
    <cellStyle name="Percent 4 6 2 3 3 3" xfId="41791"/>
    <cellStyle name="Percent 4 6 2 3 3_Deal Price Analysis" xfId="41792"/>
    <cellStyle name="Percent 4 6 2 3 4" xfId="41793"/>
    <cellStyle name="Percent 4 6 2 3 4 2" xfId="41794"/>
    <cellStyle name="Percent 4 6 2 3 4 2 2" xfId="41795"/>
    <cellStyle name="Percent 4 6 2 3 4 3" xfId="41796"/>
    <cellStyle name="Percent 4 6 2 3 4_Deal Price Analysis" xfId="41797"/>
    <cellStyle name="Percent 4 6 2 3 5" xfId="41798"/>
    <cellStyle name="Percent 4 6 2 3 5 2" xfId="41799"/>
    <cellStyle name="Percent 4 6 2 3 6" xfId="41800"/>
    <cellStyle name="Percent 4 6 2 3_Deal Price Analysis" xfId="41801"/>
    <cellStyle name="Percent 4 6 2 4" xfId="41802"/>
    <cellStyle name="Percent 4 6 2 4 2" xfId="41803"/>
    <cellStyle name="Percent 4 6 2 4 2 2" xfId="41804"/>
    <cellStyle name="Percent 4 6 2 4 2 2 2" xfId="41805"/>
    <cellStyle name="Percent 4 6 2 4 2 2 2 2" xfId="41806"/>
    <cellStyle name="Percent 4 6 2 4 2 2 3" xfId="41807"/>
    <cellStyle name="Percent 4 6 2 4 2 2_Deal Price Analysis" xfId="41808"/>
    <cellStyle name="Percent 4 6 2 4 2 3" xfId="41809"/>
    <cellStyle name="Percent 4 6 2 4 2 3 2" xfId="41810"/>
    <cellStyle name="Percent 4 6 2 4 2 3 2 2" xfId="41811"/>
    <cellStyle name="Percent 4 6 2 4 2 3 3" xfId="41812"/>
    <cellStyle name="Percent 4 6 2 4 2 3_Deal Price Analysis" xfId="41813"/>
    <cellStyle name="Percent 4 6 2 4 2 4" xfId="41814"/>
    <cellStyle name="Percent 4 6 2 4 2 4 2" xfId="41815"/>
    <cellStyle name="Percent 4 6 2 4 2 5" xfId="41816"/>
    <cellStyle name="Percent 4 6 2 4 2_Deal Price Analysis" xfId="41817"/>
    <cellStyle name="Percent 4 6 2 4 3" xfId="41818"/>
    <cellStyle name="Percent 4 6 2 4 3 2" xfId="41819"/>
    <cellStyle name="Percent 4 6 2 4 3 2 2" xfId="41820"/>
    <cellStyle name="Percent 4 6 2 4 3 3" xfId="41821"/>
    <cellStyle name="Percent 4 6 2 4 3_Deal Price Analysis" xfId="41822"/>
    <cellStyle name="Percent 4 6 2 4 4" xfId="41823"/>
    <cellStyle name="Percent 4 6 2 4 4 2" xfId="41824"/>
    <cellStyle name="Percent 4 6 2 4 4 2 2" xfId="41825"/>
    <cellStyle name="Percent 4 6 2 4 4 3" xfId="41826"/>
    <cellStyle name="Percent 4 6 2 4 4_Deal Price Analysis" xfId="41827"/>
    <cellStyle name="Percent 4 6 2 4 5" xfId="41828"/>
    <cellStyle name="Percent 4 6 2 4 5 2" xfId="41829"/>
    <cellStyle name="Percent 4 6 2 4 6" xfId="41830"/>
    <cellStyle name="Percent 4 6 2 4_Deal Price Analysis" xfId="41831"/>
    <cellStyle name="Percent 4 6 2 5" xfId="41832"/>
    <cellStyle name="Percent 4 6 2 5 2" xfId="41833"/>
    <cellStyle name="Percent 4 6 2 5 2 2" xfId="41834"/>
    <cellStyle name="Percent 4 6 2 5 2 2 2" xfId="41835"/>
    <cellStyle name="Percent 4 6 2 5 2 3" xfId="41836"/>
    <cellStyle name="Percent 4 6 2 5 2_Deal Price Analysis" xfId="41837"/>
    <cellStyle name="Percent 4 6 2 5 3" xfId="41838"/>
    <cellStyle name="Percent 4 6 2 5 3 2" xfId="41839"/>
    <cellStyle name="Percent 4 6 2 5 3 2 2" xfId="41840"/>
    <cellStyle name="Percent 4 6 2 5 3 3" xfId="41841"/>
    <cellStyle name="Percent 4 6 2 5 3_Deal Price Analysis" xfId="41842"/>
    <cellStyle name="Percent 4 6 2 5 4" xfId="41843"/>
    <cellStyle name="Percent 4 6 2 5 4 2" xfId="41844"/>
    <cellStyle name="Percent 4 6 2 5 5" xfId="41845"/>
    <cellStyle name="Percent 4 6 2 5_Deal Price Analysis" xfId="41846"/>
    <cellStyle name="Percent 4 6 2 6" xfId="41847"/>
    <cellStyle name="Percent 4 6 2 6 2" xfId="41848"/>
    <cellStyle name="Percent 4 6 2 6 2 2" xfId="41849"/>
    <cellStyle name="Percent 4 6 2 6 3" xfId="41850"/>
    <cellStyle name="Percent 4 6 2 6_Deal Price Analysis" xfId="41851"/>
    <cellStyle name="Percent 4 6 2 7" xfId="41852"/>
    <cellStyle name="Percent 4 6 2 7 2" xfId="41853"/>
    <cellStyle name="Percent 4 6 2 7 2 2" xfId="41854"/>
    <cellStyle name="Percent 4 6 2 7 3" xfId="41855"/>
    <cellStyle name="Percent 4 6 2 7_Deal Price Analysis" xfId="41856"/>
    <cellStyle name="Percent 4 6 2 8" xfId="41857"/>
    <cellStyle name="Percent 4 6 2 8 2" xfId="41858"/>
    <cellStyle name="Percent 4 6 2 9" xfId="41859"/>
    <cellStyle name="Percent 4 6 2_Deal Price Analysis" xfId="41860"/>
    <cellStyle name="Percent 4 6 3" xfId="41861"/>
    <cellStyle name="Percent 4 6 3 2" xfId="41862"/>
    <cellStyle name="Percent 4 6 3 2 2" xfId="41863"/>
    <cellStyle name="Percent 4 6 3 2 2 2" xfId="41864"/>
    <cellStyle name="Percent 4 6 3 2 2 2 2" xfId="41865"/>
    <cellStyle name="Percent 4 6 3 2 2 2 2 2" xfId="41866"/>
    <cellStyle name="Percent 4 6 3 2 2 2 2 2 2" xfId="41867"/>
    <cellStyle name="Percent 4 6 3 2 2 2 2 3" xfId="41868"/>
    <cellStyle name="Percent 4 6 3 2 2 2 2_Deal Price Analysis" xfId="41869"/>
    <cellStyle name="Percent 4 6 3 2 2 2 3" xfId="41870"/>
    <cellStyle name="Percent 4 6 3 2 2 2 3 2" xfId="41871"/>
    <cellStyle name="Percent 4 6 3 2 2 2 3 2 2" xfId="41872"/>
    <cellStyle name="Percent 4 6 3 2 2 2 3 3" xfId="41873"/>
    <cellStyle name="Percent 4 6 3 2 2 2 3_Deal Price Analysis" xfId="41874"/>
    <cellStyle name="Percent 4 6 3 2 2 2 4" xfId="41875"/>
    <cellStyle name="Percent 4 6 3 2 2 2 4 2" xfId="41876"/>
    <cellStyle name="Percent 4 6 3 2 2 2 5" xfId="41877"/>
    <cellStyle name="Percent 4 6 3 2 2 2_Deal Price Analysis" xfId="41878"/>
    <cellStyle name="Percent 4 6 3 2 2 3" xfId="41879"/>
    <cellStyle name="Percent 4 6 3 2 2 3 2" xfId="41880"/>
    <cellStyle name="Percent 4 6 3 2 2 3 2 2" xfId="41881"/>
    <cellStyle name="Percent 4 6 3 2 2 3 3" xfId="41882"/>
    <cellStyle name="Percent 4 6 3 2 2 3_Deal Price Analysis" xfId="41883"/>
    <cellStyle name="Percent 4 6 3 2 2 4" xfId="41884"/>
    <cellStyle name="Percent 4 6 3 2 2 4 2" xfId="41885"/>
    <cellStyle name="Percent 4 6 3 2 2 4 2 2" xfId="41886"/>
    <cellStyle name="Percent 4 6 3 2 2 4 3" xfId="41887"/>
    <cellStyle name="Percent 4 6 3 2 2 4_Deal Price Analysis" xfId="41888"/>
    <cellStyle name="Percent 4 6 3 2 2 5" xfId="41889"/>
    <cellStyle name="Percent 4 6 3 2 2 5 2" xfId="41890"/>
    <cellStyle name="Percent 4 6 3 2 2 6" xfId="41891"/>
    <cellStyle name="Percent 4 6 3 2 2_Deal Price Analysis" xfId="41892"/>
    <cellStyle name="Percent 4 6 3 2 3" xfId="41893"/>
    <cellStyle name="Percent 4 6 3 2 3 2" xfId="41894"/>
    <cellStyle name="Percent 4 6 3 2 3 2 2" xfId="41895"/>
    <cellStyle name="Percent 4 6 3 2 3 2 2 2" xfId="41896"/>
    <cellStyle name="Percent 4 6 3 2 3 2 2 2 2" xfId="41897"/>
    <cellStyle name="Percent 4 6 3 2 3 2 2 3" xfId="41898"/>
    <cellStyle name="Percent 4 6 3 2 3 2 2_Deal Price Analysis" xfId="41899"/>
    <cellStyle name="Percent 4 6 3 2 3 2 3" xfId="41900"/>
    <cellStyle name="Percent 4 6 3 2 3 2 3 2" xfId="41901"/>
    <cellStyle name="Percent 4 6 3 2 3 2 3 2 2" xfId="41902"/>
    <cellStyle name="Percent 4 6 3 2 3 2 3 3" xfId="41903"/>
    <cellStyle name="Percent 4 6 3 2 3 2 3_Deal Price Analysis" xfId="41904"/>
    <cellStyle name="Percent 4 6 3 2 3 2 4" xfId="41905"/>
    <cellStyle name="Percent 4 6 3 2 3 2 4 2" xfId="41906"/>
    <cellStyle name="Percent 4 6 3 2 3 2 5" xfId="41907"/>
    <cellStyle name="Percent 4 6 3 2 3 2_Deal Price Analysis" xfId="41908"/>
    <cellStyle name="Percent 4 6 3 2 3 3" xfId="41909"/>
    <cellStyle name="Percent 4 6 3 2 3 3 2" xfId="41910"/>
    <cellStyle name="Percent 4 6 3 2 3 3 2 2" xfId="41911"/>
    <cellStyle name="Percent 4 6 3 2 3 3 3" xfId="41912"/>
    <cellStyle name="Percent 4 6 3 2 3 3_Deal Price Analysis" xfId="41913"/>
    <cellStyle name="Percent 4 6 3 2 3 4" xfId="41914"/>
    <cellStyle name="Percent 4 6 3 2 3 4 2" xfId="41915"/>
    <cellStyle name="Percent 4 6 3 2 3 4 2 2" xfId="41916"/>
    <cellStyle name="Percent 4 6 3 2 3 4 3" xfId="41917"/>
    <cellStyle name="Percent 4 6 3 2 3 4_Deal Price Analysis" xfId="41918"/>
    <cellStyle name="Percent 4 6 3 2 3 5" xfId="41919"/>
    <cellStyle name="Percent 4 6 3 2 3 5 2" xfId="41920"/>
    <cellStyle name="Percent 4 6 3 2 3 6" xfId="41921"/>
    <cellStyle name="Percent 4 6 3 2 3_Deal Price Analysis" xfId="41922"/>
    <cellStyle name="Percent 4 6 3 2 4" xfId="41923"/>
    <cellStyle name="Percent 4 6 3 2 4 2" xfId="41924"/>
    <cellStyle name="Percent 4 6 3 2 4 2 2" xfId="41925"/>
    <cellStyle name="Percent 4 6 3 2 4 2 2 2" xfId="41926"/>
    <cellStyle name="Percent 4 6 3 2 4 2 3" xfId="41927"/>
    <cellStyle name="Percent 4 6 3 2 4 2_Deal Price Analysis" xfId="41928"/>
    <cellStyle name="Percent 4 6 3 2 4 3" xfId="41929"/>
    <cellStyle name="Percent 4 6 3 2 4 3 2" xfId="41930"/>
    <cellStyle name="Percent 4 6 3 2 4 3 2 2" xfId="41931"/>
    <cellStyle name="Percent 4 6 3 2 4 3 3" xfId="41932"/>
    <cellStyle name="Percent 4 6 3 2 4 3_Deal Price Analysis" xfId="41933"/>
    <cellStyle name="Percent 4 6 3 2 4 4" xfId="41934"/>
    <cellStyle name="Percent 4 6 3 2 4 4 2" xfId="41935"/>
    <cellStyle name="Percent 4 6 3 2 4 5" xfId="41936"/>
    <cellStyle name="Percent 4 6 3 2 4_Deal Price Analysis" xfId="41937"/>
    <cellStyle name="Percent 4 6 3 2 5" xfId="41938"/>
    <cellStyle name="Percent 4 6 3 2 5 2" xfId="41939"/>
    <cellStyle name="Percent 4 6 3 2 5 2 2" xfId="41940"/>
    <cellStyle name="Percent 4 6 3 2 5 3" xfId="41941"/>
    <cellStyle name="Percent 4 6 3 2 5_Deal Price Analysis" xfId="41942"/>
    <cellStyle name="Percent 4 6 3 2 6" xfId="41943"/>
    <cellStyle name="Percent 4 6 3 2 6 2" xfId="41944"/>
    <cellStyle name="Percent 4 6 3 2 6 2 2" xfId="41945"/>
    <cellStyle name="Percent 4 6 3 2 6 3" xfId="41946"/>
    <cellStyle name="Percent 4 6 3 2 6_Deal Price Analysis" xfId="41947"/>
    <cellStyle name="Percent 4 6 3 2 7" xfId="41948"/>
    <cellStyle name="Percent 4 6 3 2 7 2" xfId="41949"/>
    <cellStyle name="Percent 4 6 3 2 8" xfId="41950"/>
    <cellStyle name="Percent 4 6 3 2_Deal Price Analysis" xfId="41951"/>
    <cellStyle name="Percent 4 6 3 3" xfId="41952"/>
    <cellStyle name="Percent 4 6 3 3 2" xfId="41953"/>
    <cellStyle name="Percent 4 6 3 3 2 2" xfId="41954"/>
    <cellStyle name="Percent 4 6 3 3 2 2 2" xfId="41955"/>
    <cellStyle name="Percent 4 6 3 3 2 2 2 2" xfId="41956"/>
    <cellStyle name="Percent 4 6 3 3 2 2 3" xfId="41957"/>
    <cellStyle name="Percent 4 6 3 3 2 2_Deal Price Analysis" xfId="41958"/>
    <cellStyle name="Percent 4 6 3 3 2 3" xfId="41959"/>
    <cellStyle name="Percent 4 6 3 3 2 3 2" xfId="41960"/>
    <cellStyle name="Percent 4 6 3 3 2 3 2 2" xfId="41961"/>
    <cellStyle name="Percent 4 6 3 3 2 3 3" xfId="41962"/>
    <cellStyle name="Percent 4 6 3 3 2 3_Deal Price Analysis" xfId="41963"/>
    <cellStyle name="Percent 4 6 3 3 2 4" xfId="41964"/>
    <cellStyle name="Percent 4 6 3 3 2 4 2" xfId="41965"/>
    <cellStyle name="Percent 4 6 3 3 2 5" xfId="41966"/>
    <cellStyle name="Percent 4 6 3 3 2_Deal Price Analysis" xfId="41967"/>
    <cellStyle name="Percent 4 6 3 3 3" xfId="41968"/>
    <cellStyle name="Percent 4 6 3 3 3 2" xfId="41969"/>
    <cellStyle name="Percent 4 6 3 3 3 2 2" xfId="41970"/>
    <cellStyle name="Percent 4 6 3 3 3 3" xfId="41971"/>
    <cellStyle name="Percent 4 6 3 3 3_Deal Price Analysis" xfId="41972"/>
    <cellStyle name="Percent 4 6 3 3 4" xfId="41973"/>
    <cellStyle name="Percent 4 6 3 3 4 2" xfId="41974"/>
    <cellStyle name="Percent 4 6 3 3 4 2 2" xfId="41975"/>
    <cellStyle name="Percent 4 6 3 3 4 3" xfId="41976"/>
    <cellStyle name="Percent 4 6 3 3 4_Deal Price Analysis" xfId="41977"/>
    <cellStyle name="Percent 4 6 3 3 5" xfId="41978"/>
    <cellStyle name="Percent 4 6 3 3 5 2" xfId="41979"/>
    <cellStyle name="Percent 4 6 3 3 6" xfId="41980"/>
    <cellStyle name="Percent 4 6 3 3_Deal Price Analysis" xfId="41981"/>
    <cellStyle name="Percent 4 6 3 4" xfId="41982"/>
    <cellStyle name="Percent 4 6 3 4 2" xfId="41983"/>
    <cellStyle name="Percent 4 6 3 4 2 2" xfId="41984"/>
    <cellStyle name="Percent 4 6 3 4 2 2 2" xfId="41985"/>
    <cellStyle name="Percent 4 6 3 4 2 2 2 2" xfId="41986"/>
    <cellStyle name="Percent 4 6 3 4 2 2 3" xfId="41987"/>
    <cellStyle name="Percent 4 6 3 4 2 2_Deal Price Analysis" xfId="41988"/>
    <cellStyle name="Percent 4 6 3 4 2 3" xfId="41989"/>
    <cellStyle name="Percent 4 6 3 4 2 3 2" xfId="41990"/>
    <cellStyle name="Percent 4 6 3 4 2 3 2 2" xfId="41991"/>
    <cellStyle name="Percent 4 6 3 4 2 3 3" xfId="41992"/>
    <cellStyle name="Percent 4 6 3 4 2 3_Deal Price Analysis" xfId="41993"/>
    <cellStyle name="Percent 4 6 3 4 2 4" xfId="41994"/>
    <cellStyle name="Percent 4 6 3 4 2 4 2" xfId="41995"/>
    <cellStyle name="Percent 4 6 3 4 2 5" xfId="41996"/>
    <cellStyle name="Percent 4 6 3 4 2_Deal Price Analysis" xfId="41997"/>
    <cellStyle name="Percent 4 6 3 4 3" xfId="41998"/>
    <cellStyle name="Percent 4 6 3 4 3 2" xfId="41999"/>
    <cellStyle name="Percent 4 6 3 4 3 2 2" xfId="42000"/>
    <cellStyle name="Percent 4 6 3 4 3 3" xfId="42001"/>
    <cellStyle name="Percent 4 6 3 4 3_Deal Price Analysis" xfId="42002"/>
    <cellStyle name="Percent 4 6 3 4 4" xfId="42003"/>
    <cellStyle name="Percent 4 6 3 4 4 2" xfId="42004"/>
    <cellStyle name="Percent 4 6 3 4 4 2 2" xfId="42005"/>
    <cellStyle name="Percent 4 6 3 4 4 3" xfId="42006"/>
    <cellStyle name="Percent 4 6 3 4 4_Deal Price Analysis" xfId="42007"/>
    <cellStyle name="Percent 4 6 3 4 5" xfId="42008"/>
    <cellStyle name="Percent 4 6 3 4 5 2" xfId="42009"/>
    <cellStyle name="Percent 4 6 3 4 6" xfId="42010"/>
    <cellStyle name="Percent 4 6 3 4_Deal Price Analysis" xfId="42011"/>
    <cellStyle name="Percent 4 6 3 5" xfId="42012"/>
    <cellStyle name="Percent 4 6 3 5 2" xfId="42013"/>
    <cellStyle name="Percent 4 6 3 5 2 2" xfId="42014"/>
    <cellStyle name="Percent 4 6 3 5 2 2 2" xfId="42015"/>
    <cellStyle name="Percent 4 6 3 5 2 3" xfId="42016"/>
    <cellStyle name="Percent 4 6 3 5 2_Deal Price Analysis" xfId="42017"/>
    <cellStyle name="Percent 4 6 3 5 3" xfId="42018"/>
    <cellStyle name="Percent 4 6 3 5 3 2" xfId="42019"/>
    <cellStyle name="Percent 4 6 3 5 3 2 2" xfId="42020"/>
    <cellStyle name="Percent 4 6 3 5 3 3" xfId="42021"/>
    <cellStyle name="Percent 4 6 3 5 3_Deal Price Analysis" xfId="42022"/>
    <cellStyle name="Percent 4 6 3 5 4" xfId="42023"/>
    <cellStyle name="Percent 4 6 3 5 4 2" xfId="42024"/>
    <cellStyle name="Percent 4 6 3 5 5" xfId="42025"/>
    <cellStyle name="Percent 4 6 3 5_Deal Price Analysis" xfId="42026"/>
    <cellStyle name="Percent 4 6 3 6" xfId="42027"/>
    <cellStyle name="Percent 4 6 3 6 2" xfId="42028"/>
    <cellStyle name="Percent 4 6 3 6 2 2" xfId="42029"/>
    <cellStyle name="Percent 4 6 3 6 3" xfId="42030"/>
    <cellStyle name="Percent 4 6 3 6_Deal Price Analysis" xfId="42031"/>
    <cellStyle name="Percent 4 6 3 7" xfId="42032"/>
    <cellStyle name="Percent 4 6 3 7 2" xfId="42033"/>
    <cellStyle name="Percent 4 6 3 7 2 2" xfId="42034"/>
    <cellStyle name="Percent 4 6 3 7 3" xfId="42035"/>
    <cellStyle name="Percent 4 6 3 7_Deal Price Analysis" xfId="42036"/>
    <cellStyle name="Percent 4 6 3 8" xfId="42037"/>
    <cellStyle name="Percent 4 6 3 8 2" xfId="42038"/>
    <cellStyle name="Percent 4 6 3 9" xfId="42039"/>
    <cellStyle name="Percent 4 6 3_Deal Price Analysis" xfId="42040"/>
    <cellStyle name="Percent 4 6 4" xfId="42041"/>
    <cellStyle name="Percent 4 6 4 2" xfId="42042"/>
    <cellStyle name="Percent 4 6 4 2 2" xfId="42043"/>
    <cellStyle name="Percent 4 6 4 2 2 2" xfId="42044"/>
    <cellStyle name="Percent 4 6 4 2 2 2 2" xfId="42045"/>
    <cellStyle name="Percent 4 6 4 2 2 2 2 2" xfId="42046"/>
    <cellStyle name="Percent 4 6 4 2 2 2 2 2 2" xfId="42047"/>
    <cellStyle name="Percent 4 6 4 2 2 2 2 3" xfId="42048"/>
    <cellStyle name="Percent 4 6 4 2 2 2 2_Deal Price Analysis" xfId="42049"/>
    <cellStyle name="Percent 4 6 4 2 2 2 3" xfId="42050"/>
    <cellStyle name="Percent 4 6 4 2 2 2 3 2" xfId="42051"/>
    <cellStyle name="Percent 4 6 4 2 2 2 3 2 2" xfId="42052"/>
    <cellStyle name="Percent 4 6 4 2 2 2 3 3" xfId="42053"/>
    <cellStyle name="Percent 4 6 4 2 2 2 3_Deal Price Analysis" xfId="42054"/>
    <cellStyle name="Percent 4 6 4 2 2 2 4" xfId="42055"/>
    <cellStyle name="Percent 4 6 4 2 2 2 4 2" xfId="42056"/>
    <cellStyle name="Percent 4 6 4 2 2 2 5" xfId="42057"/>
    <cellStyle name="Percent 4 6 4 2 2 2_Deal Price Analysis" xfId="42058"/>
    <cellStyle name="Percent 4 6 4 2 2 3" xfId="42059"/>
    <cellStyle name="Percent 4 6 4 2 2 3 2" xfId="42060"/>
    <cellStyle name="Percent 4 6 4 2 2 3 2 2" xfId="42061"/>
    <cellStyle name="Percent 4 6 4 2 2 3 3" xfId="42062"/>
    <cellStyle name="Percent 4 6 4 2 2 3_Deal Price Analysis" xfId="42063"/>
    <cellStyle name="Percent 4 6 4 2 2 4" xfId="42064"/>
    <cellStyle name="Percent 4 6 4 2 2 4 2" xfId="42065"/>
    <cellStyle name="Percent 4 6 4 2 2 4 2 2" xfId="42066"/>
    <cellStyle name="Percent 4 6 4 2 2 4 3" xfId="42067"/>
    <cellStyle name="Percent 4 6 4 2 2 4_Deal Price Analysis" xfId="42068"/>
    <cellStyle name="Percent 4 6 4 2 2 5" xfId="42069"/>
    <cellStyle name="Percent 4 6 4 2 2 5 2" xfId="42070"/>
    <cellStyle name="Percent 4 6 4 2 2 6" xfId="42071"/>
    <cellStyle name="Percent 4 6 4 2 2_Deal Price Analysis" xfId="42072"/>
    <cellStyle name="Percent 4 6 4 2 3" xfId="42073"/>
    <cellStyle name="Percent 4 6 4 2 3 2" xfId="42074"/>
    <cellStyle name="Percent 4 6 4 2 3 2 2" xfId="42075"/>
    <cellStyle name="Percent 4 6 4 2 3 2 2 2" xfId="42076"/>
    <cellStyle name="Percent 4 6 4 2 3 2 2 2 2" xfId="42077"/>
    <cellStyle name="Percent 4 6 4 2 3 2 2 3" xfId="42078"/>
    <cellStyle name="Percent 4 6 4 2 3 2 2_Deal Price Analysis" xfId="42079"/>
    <cellStyle name="Percent 4 6 4 2 3 2 3" xfId="42080"/>
    <cellStyle name="Percent 4 6 4 2 3 2 3 2" xfId="42081"/>
    <cellStyle name="Percent 4 6 4 2 3 2 3 2 2" xfId="42082"/>
    <cellStyle name="Percent 4 6 4 2 3 2 3 3" xfId="42083"/>
    <cellStyle name="Percent 4 6 4 2 3 2 3_Deal Price Analysis" xfId="42084"/>
    <cellStyle name="Percent 4 6 4 2 3 2 4" xfId="42085"/>
    <cellStyle name="Percent 4 6 4 2 3 2 4 2" xfId="42086"/>
    <cellStyle name="Percent 4 6 4 2 3 2 5" xfId="42087"/>
    <cellStyle name="Percent 4 6 4 2 3 2_Deal Price Analysis" xfId="42088"/>
    <cellStyle name="Percent 4 6 4 2 3 3" xfId="42089"/>
    <cellStyle name="Percent 4 6 4 2 3 3 2" xfId="42090"/>
    <cellStyle name="Percent 4 6 4 2 3 3 2 2" xfId="42091"/>
    <cellStyle name="Percent 4 6 4 2 3 3 3" xfId="42092"/>
    <cellStyle name="Percent 4 6 4 2 3 3_Deal Price Analysis" xfId="42093"/>
    <cellStyle name="Percent 4 6 4 2 3 4" xfId="42094"/>
    <cellStyle name="Percent 4 6 4 2 3 4 2" xfId="42095"/>
    <cellStyle name="Percent 4 6 4 2 3 4 2 2" xfId="42096"/>
    <cellStyle name="Percent 4 6 4 2 3 4 3" xfId="42097"/>
    <cellStyle name="Percent 4 6 4 2 3 4_Deal Price Analysis" xfId="42098"/>
    <cellStyle name="Percent 4 6 4 2 3 5" xfId="42099"/>
    <cellStyle name="Percent 4 6 4 2 3 5 2" xfId="42100"/>
    <cellStyle name="Percent 4 6 4 2 3 6" xfId="42101"/>
    <cellStyle name="Percent 4 6 4 2 3_Deal Price Analysis" xfId="42102"/>
    <cellStyle name="Percent 4 6 4 2 4" xfId="42103"/>
    <cellStyle name="Percent 4 6 4 2 4 2" xfId="42104"/>
    <cellStyle name="Percent 4 6 4 2 4 2 2" xfId="42105"/>
    <cellStyle name="Percent 4 6 4 2 4 2 2 2" xfId="42106"/>
    <cellStyle name="Percent 4 6 4 2 4 2 3" xfId="42107"/>
    <cellStyle name="Percent 4 6 4 2 4 2_Deal Price Analysis" xfId="42108"/>
    <cellStyle name="Percent 4 6 4 2 4 3" xfId="42109"/>
    <cellStyle name="Percent 4 6 4 2 4 3 2" xfId="42110"/>
    <cellStyle name="Percent 4 6 4 2 4 3 2 2" xfId="42111"/>
    <cellStyle name="Percent 4 6 4 2 4 3 3" xfId="42112"/>
    <cellStyle name="Percent 4 6 4 2 4 3_Deal Price Analysis" xfId="42113"/>
    <cellStyle name="Percent 4 6 4 2 4 4" xfId="42114"/>
    <cellStyle name="Percent 4 6 4 2 4 4 2" xfId="42115"/>
    <cellStyle name="Percent 4 6 4 2 4 5" xfId="42116"/>
    <cellStyle name="Percent 4 6 4 2 4_Deal Price Analysis" xfId="42117"/>
    <cellStyle name="Percent 4 6 4 2 5" xfId="42118"/>
    <cellStyle name="Percent 4 6 4 2 5 2" xfId="42119"/>
    <cellStyle name="Percent 4 6 4 2 5 2 2" xfId="42120"/>
    <cellStyle name="Percent 4 6 4 2 5 3" xfId="42121"/>
    <cellStyle name="Percent 4 6 4 2 5_Deal Price Analysis" xfId="42122"/>
    <cellStyle name="Percent 4 6 4 2 6" xfId="42123"/>
    <cellStyle name="Percent 4 6 4 2 6 2" xfId="42124"/>
    <cellStyle name="Percent 4 6 4 2 6 2 2" xfId="42125"/>
    <cellStyle name="Percent 4 6 4 2 6 3" xfId="42126"/>
    <cellStyle name="Percent 4 6 4 2 6_Deal Price Analysis" xfId="42127"/>
    <cellStyle name="Percent 4 6 4 2 7" xfId="42128"/>
    <cellStyle name="Percent 4 6 4 2 7 2" xfId="42129"/>
    <cellStyle name="Percent 4 6 4 2 8" xfId="42130"/>
    <cellStyle name="Percent 4 6 4 2_Deal Price Analysis" xfId="42131"/>
    <cellStyle name="Percent 4 6 4 3" xfId="42132"/>
    <cellStyle name="Percent 4 6 4 3 2" xfId="42133"/>
    <cellStyle name="Percent 4 6 4 3 2 2" xfId="42134"/>
    <cellStyle name="Percent 4 6 4 3 2 2 2" xfId="42135"/>
    <cellStyle name="Percent 4 6 4 3 2 2 2 2" xfId="42136"/>
    <cellStyle name="Percent 4 6 4 3 2 2 3" xfId="42137"/>
    <cellStyle name="Percent 4 6 4 3 2 2_Deal Price Analysis" xfId="42138"/>
    <cellStyle name="Percent 4 6 4 3 2 3" xfId="42139"/>
    <cellStyle name="Percent 4 6 4 3 2 3 2" xfId="42140"/>
    <cellStyle name="Percent 4 6 4 3 2 3 2 2" xfId="42141"/>
    <cellStyle name="Percent 4 6 4 3 2 3 3" xfId="42142"/>
    <cellStyle name="Percent 4 6 4 3 2 3_Deal Price Analysis" xfId="42143"/>
    <cellStyle name="Percent 4 6 4 3 2 4" xfId="42144"/>
    <cellStyle name="Percent 4 6 4 3 2 4 2" xfId="42145"/>
    <cellStyle name="Percent 4 6 4 3 2 5" xfId="42146"/>
    <cellStyle name="Percent 4 6 4 3 2_Deal Price Analysis" xfId="42147"/>
    <cellStyle name="Percent 4 6 4 3 3" xfId="42148"/>
    <cellStyle name="Percent 4 6 4 3 3 2" xfId="42149"/>
    <cellStyle name="Percent 4 6 4 3 3 2 2" xfId="42150"/>
    <cellStyle name="Percent 4 6 4 3 3 3" xfId="42151"/>
    <cellStyle name="Percent 4 6 4 3 3_Deal Price Analysis" xfId="42152"/>
    <cellStyle name="Percent 4 6 4 3 4" xfId="42153"/>
    <cellStyle name="Percent 4 6 4 3 4 2" xfId="42154"/>
    <cellStyle name="Percent 4 6 4 3 4 2 2" xfId="42155"/>
    <cellStyle name="Percent 4 6 4 3 4 3" xfId="42156"/>
    <cellStyle name="Percent 4 6 4 3 4_Deal Price Analysis" xfId="42157"/>
    <cellStyle name="Percent 4 6 4 3 5" xfId="42158"/>
    <cellStyle name="Percent 4 6 4 3 5 2" xfId="42159"/>
    <cellStyle name="Percent 4 6 4 3 6" xfId="42160"/>
    <cellStyle name="Percent 4 6 4 3_Deal Price Analysis" xfId="42161"/>
    <cellStyle name="Percent 4 6 4 4" xfId="42162"/>
    <cellStyle name="Percent 4 6 4 4 2" xfId="42163"/>
    <cellStyle name="Percent 4 6 4 4 2 2" xfId="42164"/>
    <cellStyle name="Percent 4 6 4 4 2 2 2" xfId="42165"/>
    <cellStyle name="Percent 4 6 4 4 2 2 2 2" xfId="42166"/>
    <cellStyle name="Percent 4 6 4 4 2 2 3" xfId="42167"/>
    <cellStyle name="Percent 4 6 4 4 2 2_Deal Price Analysis" xfId="42168"/>
    <cellStyle name="Percent 4 6 4 4 2 3" xfId="42169"/>
    <cellStyle name="Percent 4 6 4 4 2 3 2" xfId="42170"/>
    <cellStyle name="Percent 4 6 4 4 2 3 2 2" xfId="42171"/>
    <cellStyle name="Percent 4 6 4 4 2 3 3" xfId="42172"/>
    <cellStyle name="Percent 4 6 4 4 2 3_Deal Price Analysis" xfId="42173"/>
    <cellStyle name="Percent 4 6 4 4 2 4" xfId="42174"/>
    <cellStyle name="Percent 4 6 4 4 2 4 2" xfId="42175"/>
    <cellStyle name="Percent 4 6 4 4 2 5" xfId="42176"/>
    <cellStyle name="Percent 4 6 4 4 2_Deal Price Analysis" xfId="42177"/>
    <cellStyle name="Percent 4 6 4 4 3" xfId="42178"/>
    <cellStyle name="Percent 4 6 4 4 3 2" xfId="42179"/>
    <cellStyle name="Percent 4 6 4 4 3 2 2" xfId="42180"/>
    <cellStyle name="Percent 4 6 4 4 3 3" xfId="42181"/>
    <cellStyle name="Percent 4 6 4 4 3_Deal Price Analysis" xfId="42182"/>
    <cellStyle name="Percent 4 6 4 4 4" xfId="42183"/>
    <cellStyle name="Percent 4 6 4 4 4 2" xfId="42184"/>
    <cellStyle name="Percent 4 6 4 4 4 2 2" xfId="42185"/>
    <cellStyle name="Percent 4 6 4 4 4 3" xfId="42186"/>
    <cellStyle name="Percent 4 6 4 4 4_Deal Price Analysis" xfId="42187"/>
    <cellStyle name="Percent 4 6 4 4 5" xfId="42188"/>
    <cellStyle name="Percent 4 6 4 4 5 2" xfId="42189"/>
    <cellStyle name="Percent 4 6 4 4 6" xfId="42190"/>
    <cellStyle name="Percent 4 6 4 4_Deal Price Analysis" xfId="42191"/>
    <cellStyle name="Percent 4 6 4 5" xfId="42192"/>
    <cellStyle name="Percent 4 6 4 5 2" xfId="42193"/>
    <cellStyle name="Percent 4 6 4 5 2 2" xfId="42194"/>
    <cellStyle name="Percent 4 6 4 5 2 2 2" xfId="42195"/>
    <cellStyle name="Percent 4 6 4 5 2 3" xfId="42196"/>
    <cellStyle name="Percent 4 6 4 5 2_Deal Price Analysis" xfId="42197"/>
    <cellStyle name="Percent 4 6 4 5 3" xfId="42198"/>
    <cellStyle name="Percent 4 6 4 5 3 2" xfId="42199"/>
    <cellStyle name="Percent 4 6 4 5 3 2 2" xfId="42200"/>
    <cellStyle name="Percent 4 6 4 5 3 3" xfId="42201"/>
    <cellStyle name="Percent 4 6 4 5 3_Deal Price Analysis" xfId="42202"/>
    <cellStyle name="Percent 4 6 4 5 4" xfId="42203"/>
    <cellStyle name="Percent 4 6 4 5 4 2" xfId="42204"/>
    <cellStyle name="Percent 4 6 4 5 5" xfId="42205"/>
    <cellStyle name="Percent 4 6 4 5_Deal Price Analysis" xfId="42206"/>
    <cellStyle name="Percent 4 6 4 6" xfId="42207"/>
    <cellStyle name="Percent 4 6 4 6 2" xfId="42208"/>
    <cellStyle name="Percent 4 6 4 6 2 2" xfId="42209"/>
    <cellStyle name="Percent 4 6 4 6 3" xfId="42210"/>
    <cellStyle name="Percent 4 6 4 6_Deal Price Analysis" xfId="42211"/>
    <cellStyle name="Percent 4 6 4 7" xfId="42212"/>
    <cellStyle name="Percent 4 6 4 7 2" xfId="42213"/>
    <cellStyle name="Percent 4 6 4 7 2 2" xfId="42214"/>
    <cellStyle name="Percent 4 6 4 7 3" xfId="42215"/>
    <cellStyle name="Percent 4 6 4 7_Deal Price Analysis" xfId="42216"/>
    <cellStyle name="Percent 4 6 4 8" xfId="42217"/>
    <cellStyle name="Percent 4 6 4 8 2" xfId="42218"/>
    <cellStyle name="Percent 4 6 4 9" xfId="42219"/>
    <cellStyle name="Percent 4 6 4_Deal Price Analysis" xfId="42220"/>
    <cellStyle name="Percent 4 6 5" xfId="42221"/>
    <cellStyle name="Percent 4 6 5 2" xfId="42222"/>
    <cellStyle name="Percent 4 6 5 2 2" xfId="42223"/>
    <cellStyle name="Percent 4 6 5 2 2 2" xfId="42224"/>
    <cellStyle name="Percent 4 6 5 2 2 2 2" xfId="42225"/>
    <cellStyle name="Percent 4 6 5 2 2 2 2 2" xfId="42226"/>
    <cellStyle name="Percent 4 6 5 2 2 2 2 2 2" xfId="42227"/>
    <cellStyle name="Percent 4 6 5 2 2 2 2 3" xfId="42228"/>
    <cellStyle name="Percent 4 6 5 2 2 2 2_Deal Price Analysis" xfId="42229"/>
    <cellStyle name="Percent 4 6 5 2 2 2 3" xfId="42230"/>
    <cellStyle name="Percent 4 6 5 2 2 2 3 2" xfId="42231"/>
    <cellStyle name="Percent 4 6 5 2 2 2 3 2 2" xfId="42232"/>
    <cellStyle name="Percent 4 6 5 2 2 2 3 3" xfId="42233"/>
    <cellStyle name="Percent 4 6 5 2 2 2 3_Deal Price Analysis" xfId="42234"/>
    <cellStyle name="Percent 4 6 5 2 2 2 4" xfId="42235"/>
    <cellStyle name="Percent 4 6 5 2 2 2 4 2" xfId="42236"/>
    <cellStyle name="Percent 4 6 5 2 2 2 5" xfId="42237"/>
    <cellStyle name="Percent 4 6 5 2 2 2_Deal Price Analysis" xfId="42238"/>
    <cellStyle name="Percent 4 6 5 2 2 3" xfId="42239"/>
    <cellStyle name="Percent 4 6 5 2 2 3 2" xfId="42240"/>
    <cellStyle name="Percent 4 6 5 2 2 3 2 2" xfId="42241"/>
    <cellStyle name="Percent 4 6 5 2 2 3 3" xfId="42242"/>
    <cellStyle name="Percent 4 6 5 2 2 3_Deal Price Analysis" xfId="42243"/>
    <cellStyle name="Percent 4 6 5 2 2 4" xfId="42244"/>
    <cellStyle name="Percent 4 6 5 2 2 4 2" xfId="42245"/>
    <cellStyle name="Percent 4 6 5 2 2 4 2 2" xfId="42246"/>
    <cellStyle name="Percent 4 6 5 2 2 4 3" xfId="42247"/>
    <cellStyle name="Percent 4 6 5 2 2 4_Deal Price Analysis" xfId="42248"/>
    <cellStyle name="Percent 4 6 5 2 2 5" xfId="42249"/>
    <cellStyle name="Percent 4 6 5 2 2 5 2" xfId="42250"/>
    <cellStyle name="Percent 4 6 5 2 2 6" xfId="42251"/>
    <cellStyle name="Percent 4 6 5 2 2_Deal Price Analysis" xfId="42252"/>
    <cellStyle name="Percent 4 6 5 2 3" xfId="42253"/>
    <cellStyle name="Percent 4 6 5 2 3 2" xfId="42254"/>
    <cellStyle name="Percent 4 6 5 2 3 2 2" xfId="42255"/>
    <cellStyle name="Percent 4 6 5 2 3 2 2 2" xfId="42256"/>
    <cellStyle name="Percent 4 6 5 2 3 2 2 2 2" xfId="42257"/>
    <cellStyle name="Percent 4 6 5 2 3 2 2 3" xfId="42258"/>
    <cellStyle name="Percent 4 6 5 2 3 2 2_Deal Price Analysis" xfId="42259"/>
    <cellStyle name="Percent 4 6 5 2 3 2 3" xfId="42260"/>
    <cellStyle name="Percent 4 6 5 2 3 2 3 2" xfId="42261"/>
    <cellStyle name="Percent 4 6 5 2 3 2 3 2 2" xfId="42262"/>
    <cellStyle name="Percent 4 6 5 2 3 2 3 3" xfId="42263"/>
    <cellStyle name="Percent 4 6 5 2 3 2 3_Deal Price Analysis" xfId="42264"/>
    <cellStyle name="Percent 4 6 5 2 3 2 4" xfId="42265"/>
    <cellStyle name="Percent 4 6 5 2 3 2 4 2" xfId="42266"/>
    <cellStyle name="Percent 4 6 5 2 3 2 5" xfId="42267"/>
    <cellStyle name="Percent 4 6 5 2 3 2_Deal Price Analysis" xfId="42268"/>
    <cellStyle name="Percent 4 6 5 2 3 3" xfId="42269"/>
    <cellStyle name="Percent 4 6 5 2 3 3 2" xfId="42270"/>
    <cellStyle name="Percent 4 6 5 2 3 3 2 2" xfId="42271"/>
    <cellStyle name="Percent 4 6 5 2 3 3 3" xfId="42272"/>
    <cellStyle name="Percent 4 6 5 2 3 3_Deal Price Analysis" xfId="42273"/>
    <cellStyle name="Percent 4 6 5 2 3 4" xfId="42274"/>
    <cellStyle name="Percent 4 6 5 2 3 4 2" xfId="42275"/>
    <cellStyle name="Percent 4 6 5 2 3 4 2 2" xfId="42276"/>
    <cellStyle name="Percent 4 6 5 2 3 4 3" xfId="42277"/>
    <cellStyle name="Percent 4 6 5 2 3 4_Deal Price Analysis" xfId="42278"/>
    <cellStyle name="Percent 4 6 5 2 3 5" xfId="42279"/>
    <cellStyle name="Percent 4 6 5 2 3 5 2" xfId="42280"/>
    <cellStyle name="Percent 4 6 5 2 3 6" xfId="42281"/>
    <cellStyle name="Percent 4 6 5 2 3_Deal Price Analysis" xfId="42282"/>
    <cellStyle name="Percent 4 6 5 2 4" xfId="42283"/>
    <cellStyle name="Percent 4 6 5 2 4 2" xfId="42284"/>
    <cellStyle name="Percent 4 6 5 2 4 2 2" xfId="42285"/>
    <cellStyle name="Percent 4 6 5 2 4 2 2 2" xfId="42286"/>
    <cellStyle name="Percent 4 6 5 2 4 2 3" xfId="42287"/>
    <cellStyle name="Percent 4 6 5 2 4 2_Deal Price Analysis" xfId="42288"/>
    <cellStyle name="Percent 4 6 5 2 4 3" xfId="42289"/>
    <cellStyle name="Percent 4 6 5 2 4 3 2" xfId="42290"/>
    <cellStyle name="Percent 4 6 5 2 4 3 2 2" xfId="42291"/>
    <cellStyle name="Percent 4 6 5 2 4 3 3" xfId="42292"/>
    <cellStyle name="Percent 4 6 5 2 4 3_Deal Price Analysis" xfId="42293"/>
    <cellStyle name="Percent 4 6 5 2 4 4" xfId="42294"/>
    <cellStyle name="Percent 4 6 5 2 4 4 2" xfId="42295"/>
    <cellStyle name="Percent 4 6 5 2 4 5" xfId="42296"/>
    <cellStyle name="Percent 4 6 5 2 4_Deal Price Analysis" xfId="42297"/>
    <cellStyle name="Percent 4 6 5 2 5" xfId="42298"/>
    <cellStyle name="Percent 4 6 5 2 5 2" xfId="42299"/>
    <cellStyle name="Percent 4 6 5 2 5 2 2" xfId="42300"/>
    <cellStyle name="Percent 4 6 5 2 5 3" xfId="42301"/>
    <cellStyle name="Percent 4 6 5 2 5_Deal Price Analysis" xfId="42302"/>
    <cellStyle name="Percent 4 6 5 2 6" xfId="42303"/>
    <cellStyle name="Percent 4 6 5 2 6 2" xfId="42304"/>
    <cellStyle name="Percent 4 6 5 2 6 2 2" xfId="42305"/>
    <cellStyle name="Percent 4 6 5 2 6 3" xfId="42306"/>
    <cellStyle name="Percent 4 6 5 2 6_Deal Price Analysis" xfId="42307"/>
    <cellStyle name="Percent 4 6 5 2 7" xfId="42308"/>
    <cellStyle name="Percent 4 6 5 2 7 2" xfId="42309"/>
    <cellStyle name="Percent 4 6 5 2 8" xfId="42310"/>
    <cellStyle name="Percent 4 6 5 2_Deal Price Analysis" xfId="42311"/>
    <cellStyle name="Percent 4 6 5 3" xfId="42312"/>
    <cellStyle name="Percent 4 6 5 3 2" xfId="42313"/>
    <cellStyle name="Percent 4 6 5 3 2 2" xfId="42314"/>
    <cellStyle name="Percent 4 6 5 3 2 2 2" xfId="42315"/>
    <cellStyle name="Percent 4 6 5 3 2 2 2 2" xfId="42316"/>
    <cellStyle name="Percent 4 6 5 3 2 2 3" xfId="42317"/>
    <cellStyle name="Percent 4 6 5 3 2 2_Deal Price Analysis" xfId="42318"/>
    <cellStyle name="Percent 4 6 5 3 2 3" xfId="42319"/>
    <cellStyle name="Percent 4 6 5 3 2 3 2" xfId="42320"/>
    <cellStyle name="Percent 4 6 5 3 2 3 2 2" xfId="42321"/>
    <cellStyle name="Percent 4 6 5 3 2 3 3" xfId="42322"/>
    <cellStyle name="Percent 4 6 5 3 2 3_Deal Price Analysis" xfId="42323"/>
    <cellStyle name="Percent 4 6 5 3 2 4" xfId="42324"/>
    <cellStyle name="Percent 4 6 5 3 2 4 2" xfId="42325"/>
    <cellStyle name="Percent 4 6 5 3 2 5" xfId="42326"/>
    <cellStyle name="Percent 4 6 5 3 2_Deal Price Analysis" xfId="42327"/>
    <cellStyle name="Percent 4 6 5 3 3" xfId="42328"/>
    <cellStyle name="Percent 4 6 5 3 3 2" xfId="42329"/>
    <cellStyle name="Percent 4 6 5 3 3 2 2" xfId="42330"/>
    <cellStyle name="Percent 4 6 5 3 3 3" xfId="42331"/>
    <cellStyle name="Percent 4 6 5 3 3_Deal Price Analysis" xfId="42332"/>
    <cellStyle name="Percent 4 6 5 3 4" xfId="42333"/>
    <cellStyle name="Percent 4 6 5 3 4 2" xfId="42334"/>
    <cellStyle name="Percent 4 6 5 3 4 2 2" xfId="42335"/>
    <cellStyle name="Percent 4 6 5 3 4 3" xfId="42336"/>
    <cellStyle name="Percent 4 6 5 3 4_Deal Price Analysis" xfId="42337"/>
    <cellStyle name="Percent 4 6 5 3 5" xfId="42338"/>
    <cellStyle name="Percent 4 6 5 3 5 2" xfId="42339"/>
    <cellStyle name="Percent 4 6 5 3 6" xfId="42340"/>
    <cellStyle name="Percent 4 6 5 3_Deal Price Analysis" xfId="42341"/>
    <cellStyle name="Percent 4 6 5 4" xfId="42342"/>
    <cellStyle name="Percent 4 6 5 4 2" xfId="42343"/>
    <cellStyle name="Percent 4 6 5 4 2 2" xfId="42344"/>
    <cellStyle name="Percent 4 6 5 4 2 2 2" xfId="42345"/>
    <cellStyle name="Percent 4 6 5 4 2 2 2 2" xfId="42346"/>
    <cellStyle name="Percent 4 6 5 4 2 2 3" xfId="42347"/>
    <cellStyle name="Percent 4 6 5 4 2 2_Deal Price Analysis" xfId="42348"/>
    <cellStyle name="Percent 4 6 5 4 2 3" xfId="42349"/>
    <cellStyle name="Percent 4 6 5 4 2 3 2" xfId="42350"/>
    <cellStyle name="Percent 4 6 5 4 2 3 2 2" xfId="42351"/>
    <cellStyle name="Percent 4 6 5 4 2 3 3" xfId="42352"/>
    <cellStyle name="Percent 4 6 5 4 2 3_Deal Price Analysis" xfId="42353"/>
    <cellStyle name="Percent 4 6 5 4 2 4" xfId="42354"/>
    <cellStyle name="Percent 4 6 5 4 2 4 2" xfId="42355"/>
    <cellStyle name="Percent 4 6 5 4 2 5" xfId="42356"/>
    <cellStyle name="Percent 4 6 5 4 2_Deal Price Analysis" xfId="42357"/>
    <cellStyle name="Percent 4 6 5 4 3" xfId="42358"/>
    <cellStyle name="Percent 4 6 5 4 3 2" xfId="42359"/>
    <cellStyle name="Percent 4 6 5 4 3 2 2" xfId="42360"/>
    <cellStyle name="Percent 4 6 5 4 3 3" xfId="42361"/>
    <cellStyle name="Percent 4 6 5 4 3_Deal Price Analysis" xfId="42362"/>
    <cellStyle name="Percent 4 6 5 4 4" xfId="42363"/>
    <cellStyle name="Percent 4 6 5 4 4 2" xfId="42364"/>
    <cellStyle name="Percent 4 6 5 4 4 2 2" xfId="42365"/>
    <cellStyle name="Percent 4 6 5 4 4 3" xfId="42366"/>
    <cellStyle name="Percent 4 6 5 4 4_Deal Price Analysis" xfId="42367"/>
    <cellStyle name="Percent 4 6 5 4 5" xfId="42368"/>
    <cellStyle name="Percent 4 6 5 4 5 2" xfId="42369"/>
    <cellStyle name="Percent 4 6 5 4 6" xfId="42370"/>
    <cellStyle name="Percent 4 6 5 4_Deal Price Analysis" xfId="42371"/>
    <cellStyle name="Percent 4 6 5 5" xfId="42372"/>
    <cellStyle name="Percent 4 6 5 5 2" xfId="42373"/>
    <cellStyle name="Percent 4 6 5 5 2 2" xfId="42374"/>
    <cellStyle name="Percent 4 6 5 5 2 2 2" xfId="42375"/>
    <cellStyle name="Percent 4 6 5 5 2 3" xfId="42376"/>
    <cellStyle name="Percent 4 6 5 5 2_Deal Price Analysis" xfId="42377"/>
    <cellStyle name="Percent 4 6 5 5 3" xfId="42378"/>
    <cellStyle name="Percent 4 6 5 5 3 2" xfId="42379"/>
    <cellStyle name="Percent 4 6 5 5 3 2 2" xfId="42380"/>
    <cellStyle name="Percent 4 6 5 5 3 3" xfId="42381"/>
    <cellStyle name="Percent 4 6 5 5 3_Deal Price Analysis" xfId="42382"/>
    <cellStyle name="Percent 4 6 5 5 4" xfId="42383"/>
    <cellStyle name="Percent 4 6 5 5 4 2" xfId="42384"/>
    <cellStyle name="Percent 4 6 5 5 5" xfId="42385"/>
    <cellStyle name="Percent 4 6 5 5_Deal Price Analysis" xfId="42386"/>
    <cellStyle name="Percent 4 6 5 6" xfId="42387"/>
    <cellStyle name="Percent 4 6 5 6 2" xfId="42388"/>
    <cellStyle name="Percent 4 6 5 6 2 2" xfId="42389"/>
    <cellStyle name="Percent 4 6 5 6 3" xfId="42390"/>
    <cellStyle name="Percent 4 6 5 6_Deal Price Analysis" xfId="42391"/>
    <cellStyle name="Percent 4 6 5 7" xfId="42392"/>
    <cellStyle name="Percent 4 6 5 7 2" xfId="42393"/>
    <cellStyle name="Percent 4 6 5 7 2 2" xfId="42394"/>
    <cellStyle name="Percent 4 6 5 7 3" xfId="42395"/>
    <cellStyle name="Percent 4 6 5 7_Deal Price Analysis" xfId="42396"/>
    <cellStyle name="Percent 4 6 5 8" xfId="42397"/>
    <cellStyle name="Percent 4 6 5 8 2" xfId="42398"/>
    <cellStyle name="Percent 4 6 5 9" xfId="42399"/>
    <cellStyle name="Percent 4 6 5_Deal Price Analysis" xfId="42400"/>
    <cellStyle name="Percent 4 6 6" xfId="42401"/>
    <cellStyle name="Percent 4 6 6 2" xfId="42402"/>
    <cellStyle name="Percent 4 6 6 2 2" xfId="42403"/>
    <cellStyle name="Percent 4 6 6 2 2 2" xfId="42404"/>
    <cellStyle name="Percent 4 6 6 2 2 2 2" xfId="42405"/>
    <cellStyle name="Percent 4 6 6 2 2 2 2 2" xfId="42406"/>
    <cellStyle name="Percent 4 6 6 2 2 2 2 2 2" xfId="42407"/>
    <cellStyle name="Percent 4 6 6 2 2 2 2 3" xfId="42408"/>
    <cellStyle name="Percent 4 6 6 2 2 2 2_Deal Price Analysis" xfId="42409"/>
    <cellStyle name="Percent 4 6 6 2 2 2 3" xfId="42410"/>
    <cellStyle name="Percent 4 6 6 2 2 2 3 2" xfId="42411"/>
    <cellStyle name="Percent 4 6 6 2 2 2 3 2 2" xfId="42412"/>
    <cellStyle name="Percent 4 6 6 2 2 2 3 3" xfId="42413"/>
    <cellStyle name="Percent 4 6 6 2 2 2 3_Deal Price Analysis" xfId="42414"/>
    <cellStyle name="Percent 4 6 6 2 2 2 4" xfId="42415"/>
    <cellStyle name="Percent 4 6 6 2 2 2 4 2" xfId="42416"/>
    <cellStyle name="Percent 4 6 6 2 2 2 5" xfId="42417"/>
    <cellStyle name="Percent 4 6 6 2 2 2_Deal Price Analysis" xfId="42418"/>
    <cellStyle name="Percent 4 6 6 2 2 3" xfId="42419"/>
    <cellStyle name="Percent 4 6 6 2 2 3 2" xfId="42420"/>
    <cellStyle name="Percent 4 6 6 2 2 3 2 2" xfId="42421"/>
    <cellStyle name="Percent 4 6 6 2 2 3 3" xfId="42422"/>
    <cellStyle name="Percent 4 6 6 2 2 3_Deal Price Analysis" xfId="42423"/>
    <cellStyle name="Percent 4 6 6 2 2 4" xfId="42424"/>
    <cellStyle name="Percent 4 6 6 2 2 4 2" xfId="42425"/>
    <cellStyle name="Percent 4 6 6 2 2 4 2 2" xfId="42426"/>
    <cellStyle name="Percent 4 6 6 2 2 4 3" xfId="42427"/>
    <cellStyle name="Percent 4 6 6 2 2 4_Deal Price Analysis" xfId="42428"/>
    <cellStyle name="Percent 4 6 6 2 2 5" xfId="42429"/>
    <cellStyle name="Percent 4 6 6 2 2 5 2" xfId="42430"/>
    <cellStyle name="Percent 4 6 6 2 2 6" xfId="42431"/>
    <cellStyle name="Percent 4 6 6 2 2_Deal Price Analysis" xfId="42432"/>
    <cellStyle name="Percent 4 6 6 2 3" xfId="42433"/>
    <cellStyle name="Percent 4 6 6 2 3 2" xfId="42434"/>
    <cellStyle name="Percent 4 6 6 2 3 2 2" xfId="42435"/>
    <cellStyle name="Percent 4 6 6 2 3 2 2 2" xfId="42436"/>
    <cellStyle name="Percent 4 6 6 2 3 2 2 2 2" xfId="42437"/>
    <cellStyle name="Percent 4 6 6 2 3 2 2 3" xfId="42438"/>
    <cellStyle name="Percent 4 6 6 2 3 2 2_Deal Price Analysis" xfId="42439"/>
    <cellStyle name="Percent 4 6 6 2 3 2 3" xfId="42440"/>
    <cellStyle name="Percent 4 6 6 2 3 2 3 2" xfId="42441"/>
    <cellStyle name="Percent 4 6 6 2 3 2 3 2 2" xfId="42442"/>
    <cellStyle name="Percent 4 6 6 2 3 2 3 3" xfId="42443"/>
    <cellStyle name="Percent 4 6 6 2 3 2 3_Deal Price Analysis" xfId="42444"/>
    <cellStyle name="Percent 4 6 6 2 3 2 4" xfId="42445"/>
    <cellStyle name="Percent 4 6 6 2 3 2 4 2" xfId="42446"/>
    <cellStyle name="Percent 4 6 6 2 3 2 5" xfId="42447"/>
    <cellStyle name="Percent 4 6 6 2 3 2_Deal Price Analysis" xfId="42448"/>
    <cellStyle name="Percent 4 6 6 2 3 3" xfId="42449"/>
    <cellStyle name="Percent 4 6 6 2 3 3 2" xfId="42450"/>
    <cellStyle name="Percent 4 6 6 2 3 3 2 2" xfId="42451"/>
    <cellStyle name="Percent 4 6 6 2 3 3 3" xfId="42452"/>
    <cellStyle name="Percent 4 6 6 2 3 3_Deal Price Analysis" xfId="42453"/>
    <cellStyle name="Percent 4 6 6 2 3 4" xfId="42454"/>
    <cellStyle name="Percent 4 6 6 2 3 4 2" xfId="42455"/>
    <cellStyle name="Percent 4 6 6 2 3 4 2 2" xfId="42456"/>
    <cellStyle name="Percent 4 6 6 2 3 4 3" xfId="42457"/>
    <cellStyle name="Percent 4 6 6 2 3 4_Deal Price Analysis" xfId="42458"/>
    <cellStyle name="Percent 4 6 6 2 3 5" xfId="42459"/>
    <cellStyle name="Percent 4 6 6 2 3 5 2" xfId="42460"/>
    <cellStyle name="Percent 4 6 6 2 3 6" xfId="42461"/>
    <cellStyle name="Percent 4 6 6 2 3_Deal Price Analysis" xfId="42462"/>
    <cellStyle name="Percent 4 6 6 2 4" xfId="42463"/>
    <cellStyle name="Percent 4 6 6 2 4 2" xfId="42464"/>
    <cellStyle name="Percent 4 6 6 2 4 2 2" xfId="42465"/>
    <cellStyle name="Percent 4 6 6 2 4 2 2 2" xfId="42466"/>
    <cellStyle name="Percent 4 6 6 2 4 2 3" xfId="42467"/>
    <cellStyle name="Percent 4 6 6 2 4 2_Deal Price Analysis" xfId="42468"/>
    <cellStyle name="Percent 4 6 6 2 4 3" xfId="42469"/>
    <cellStyle name="Percent 4 6 6 2 4 3 2" xfId="42470"/>
    <cellStyle name="Percent 4 6 6 2 4 3 2 2" xfId="42471"/>
    <cellStyle name="Percent 4 6 6 2 4 3 3" xfId="42472"/>
    <cellStyle name="Percent 4 6 6 2 4 3_Deal Price Analysis" xfId="42473"/>
    <cellStyle name="Percent 4 6 6 2 4 4" xfId="42474"/>
    <cellStyle name="Percent 4 6 6 2 4 4 2" xfId="42475"/>
    <cellStyle name="Percent 4 6 6 2 4 5" xfId="42476"/>
    <cellStyle name="Percent 4 6 6 2 4_Deal Price Analysis" xfId="42477"/>
    <cellStyle name="Percent 4 6 6 2 5" xfId="42478"/>
    <cellStyle name="Percent 4 6 6 2 5 2" xfId="42479"/>
    <cellStyle name="Percent 4 6 6 2 5 2 2" xfId="42480"/>
    <cellStyle name="Percent 4 6 6 2 5 3" xfId="42481"/>
    <cellStyle name="Percent 4 6 6 2 5_Deal Price Analysis" xfId="42482"/>
    <cellStyle name="Percent 4 6 6 2 6" xfId="42483"/>
    <cellStyle name="Percent 4 6 6 2 6 2" xfId="42484"/>
    <cellStyle name="Percent 4 6 6 2 6 2 2" xfId="42485"/>
    <cellStyle name="Percent 4 6 6 2 6 3" xfId="42486"/>
    <cellStyle name="Percent 4 6 6 2 6_Deal Price Analysis" xfId="42487"/>
    <cellStyle name="Percent 4 6 6 2 7" xfId="42488"/>
    <cellStyle name="Percent 4 6 6 2 7 2" xfId="42489"/>
    <cellStyle name="Percent 4 6 6 2 8" xfId="42490"/>
    <cellStyle name="Percent 4 6 6 2_Deal Price Analysis" xfId="42491"/>
    <cellStyle name="Percent 4 6 6 3" xfId="42492"/>
    <cellStyle name="Percent 4 6 6 3 2" xfId="42493"/>
    <cellStyle name="Percent 4 6 6 3 2 2" xfId="42494"/>
    <cellStyle name="Percent 4 6 6 3 2 2 2" xfId="42495"/>
    <cellStyle name="Percent 4 6 6 3 2 2 2 2" xfId="42496"/>
    <cellStyle name="Percent 4 6 6 3 2 2 3" xfId="42497"/>
    <cellStyle name="Percent 4 6 6 3 2 2_Deal Price Analysis" xfId="42498"/>
    <cellStyle name="Percent 4 6 6 3 2 3" xfId="42499"/>
    <cellStyle name="Percent 4 6 6 3 2 3 2" xfId="42500"/>
    <cellStyle name="Percent 4 6 6 3 2 3 2 2" xfId="42501"/>
    <cellStyle name="Percent 4 6 6 3 2 3 3" xfId="42502"/>
    <cellStyle name="Percent 4 6 6 3 2 3_Deal Price Analysis" xfId="42503"/>
    <cellStyle name="Percent 4 6 6 3 2 4" xfId="42504"/>
    <cellStyle name="Percent 4 6 6 3 2 4 2" xfId="42505"/>
    <cellStyle name="Percent 4 6 6 3 2 5" xfId="42506"/>
    <cellStyle name="Percent 4 6 6 3 2_Deal Price Analysis" xfId="42507"/>
    <cellStyle name="Percent 4 6 6 3 3" xfId="42508"/>
    <cellStyle name="Percent 4 6 6 3 3 2" xfId="42509"/>
    <cellStyle name="Percent 4 6 6 3 3 2 2" xfId="42510"/>
    <cellStyle name="Percent 4 6 6 3 3 3" xfId="42511"/>
    <cellStyle name="Percent 4 6 6 3 3_Deal Price Analysis" xfId="42512"/>
    <cellStyle name="Percent 4 6 6 3 4" xfId="42513"/>
    <cellStyle name="Percent 4 6 6 3 4 2" xfId="42514"/>
    <cellStyle name="Percent 4 6 6 3 4 2 2" xfId="42515"/>
    <cellStyle name="Percent 4 6 6 3 4 3" xfId="42516"/>
    <cellStyle name="Percent 4 6 6 3 4_Deal Price Analysis" xfId="42517"/>
    <cellStyle name="Percent 4 6 6 3 5" xfId="42518"/>
    <cellStyle name="Percent 4 6 6 3 5 2" xfId="42519"/>
    <cellStyle name="Percent 4 6 6 3 6" xfId="42520"/>
    <cellStyle name="Percent 4 6 6 3_Deal Price Analysis" xfId="42521"/>
    <cellStyle name="Percent 4 6 6 4" xfId="42522"/>
    <cellStyle name="Percent 4 6 6 4 2" xfId="42523"/>
    <cellStyle name="Percent 4 6 6 4 2 2" xfId="42524"/>
    <cellStyle name="Percent 4 6 6 4 2 2 2" xfId="42525"/>
    <cellStyle name="Percent 4 6 6 4 2 2 2 2" xfId="42526"/>
    <cellStyle name="Percent 4 6 6 4 2 2 3" xfId="42527"/>
    <cellStyle name="Percent 4 6 6 4 2 2_Deal Price Analysis" xfId="42528"/>
    <cellStyle name="Percent 4 6 6 4 2 3" xfId="42529"/>
    <cellStyle name="Percent 4 6 6 4 2 3 2" xfId="42530"/>
    <cellStyle name="Percent 4 6 6 4 2 3 2 2" xfId="42531"/>
    <cellStyle name="Percent 4 6 6 4 2 3 3" xfId="42532"/>
    <cellStyle name="Percent 4 6 6 4 2 3_Deal Price Analysis" xfId="42533"/>
    <cellStyle name="Percent 4 6 6 4 2 4" xfId="42534"/>
    <cellStyle name="Percent 4 6 6 4 2 4 2" xfId="42535"/>
    <cellStyle name="Percent 4 6 6 4 2 5" xfId="42536"/>
    <cellStyle name="Percent 4 6 6 4 2_Deal Price Analysis" xfId="42537"/>
    <cellStyle name="Percent 4 6 6 4 3" xfId="42538"/>
    <cellStyle name="Percent 4 6 6 4 3 2" xfId="42539"/>
    <cellStyle name="Percent 4 6 6 4 3 2 2" xfId="42540"/>
    <cellStyle name="Percent 4 6 6 4 3 3" xfId="42541"/>
    <cellStyle name="Percent 4 6 6 4 3_Deal Price Analysis" xfId="42542"/>
    <cellStyle name="Percent 4 6 6 4 4" xfId="42543"/>
    <cellStyle name="Percent 4 6 6 4 4 2" xfId="42544"/>
    <cellStyle name="Percent 4 6 6 4 4 2 2" xfId="42545"/>
    <cellStyle name="Percent 4 6 6 4 4 3" xfId="42546"/>
    <cellStyle name="Percent 4 6 6 4 4_Deal Price Analysis" xfId="42547"/>
    <cellStyle name="Percent 4 6 6 4 5" xfId="42548"/>
    <cellStyle name="Percent 4 6 6 4 5 2" xfId="42549"/>
    <cellStyle name="Percent 4 6 6 4 6" xfId="42550"/>
    <cellStyle name="Percent 4 6 6 4_Deal Price Analysis" xfId="42551"/>
    <cellStyle name="Percent 4 6 6 5" xfId="42552"/>
    <cellStyle name="Percent 4 6 6 5 2" xfId="42553"/>
    <cellStyle name="Percent 4 6 6 5 2 2" xfId="42554"/>
    <cellStyle name="Percent 4 6 6 5 2 2 2" xfId="42555"/>
    <cellStyle name="Percent 4 6 6 5 2 3" xfId="42556"/>
    <cellStyle name="Percent 4 6 6 5 2_Deal Price Analysis" xfId="42557"/>
    <cellStyle name="Percent 4 6 6 5 3" xfId="42558"/>
    <cellStyle name="Percent 4 6 6 5 3 2" xfId="42559"/>
    <cellStyle name="Percent 4 6 6 5 3 2 2" xfId="42560"/>
    <cellStyle name="Percent 4 6 6 5 3 3" xfId="42561"/>
    <cellStyle name="Percent 4 6 6 5 3_Deal Price Analysis" xfId="42562"/>
    <cellStyle name="Percent 4 6 6 5 4" xfId="42563"/>
    <cellStyle name="Percent 4 6 6 5 4 2" xfId="42564"/>
    <cellStyle name="Percent 4 6 6 5 5" xfId="42565"/>
    <cellStyle name="Percent 4 6 6 5_Deal Price Analysis" xfId="42566"/>
    <cellStyle name="Percent 4 6 6 6" xfId="42567"/>
    <cellStyle name="Percent 4 6 6 6 2" xfId="42568"/>
    <cellStyle name="Percent 4 6 6 6 2 2" xfId="42569"/>
    <cellStyle name="Percent 4 6 6 6 3" xfId="42570"/>
    <cellStyle name="Percent 4 6 6 6_Deal Price Analysis" xfId="42571"/>
    <cellStyle name="Percent 4 6 6 7" xfId="42572"/>
    <cellStyle name="Percent 4 6 6 7 2" xfId="42573"/>
    <cellStyle name="Percent 4 6 6 7 2 2" xfId="42574"/>
    <cellStyle name="Percent 4 6 6 7 3" xfId="42575"/>
    <cellStyle name="Percent 4 6 6 7_Deal Price Analysis" xfId="42576"/>
    <cellStyle name="Percent 4 6 6 8" xfId="42577"/>
    <cellStyle name="Percent 4 6 6 8 2" xfId="42578"/>
    <cellStyle name="Percent 4 6 6 9" xfId="42579"/>
    <cellStyle name="Percent 4 6 6_Deal Price Analysis" xfId="42580"/>
    <cellStyle name="Percent 4 6 7" xfId="42581"/>
    <cellStyle name="Percent 4 6 7 2" xfId="42582"/>
    <cellStyle name="Percent 4 6 7 2 2" xfId="42583"/>
    <cellStyle name="Percent 4 6 7 2 2 2" xfId="42584"/>
    <cellStyle name="Percent 4 6 7 2 2 2 2" xfId="42585"/>
    <cellStyle name="Percent 4 6 7 2 2 2 2 2" xfId="42586"/>
    <cellStyle name="Percent 4 6 7 2 2 2 3" xfId="42587"/>
    <cellStyle name="Percent 4 6 7 2 2 2_Deal Price Analysis" xfId="42588"/>
    <cellStyle name="Percent 4 6 7 2 2 3" xfId="42589"/>
    <cellStyle name="Percent 4 6 7 2 2 3 2" xfId="42590"/>
    <cellStyle name="Percent 4 6 7 2 2 3 2 2" xfId="42591"/>
    <cellStyle name="Percent 4 6 7 2 2 3 3" xfId="42592"/>
    <cellStyle name="Percent 4 6 7 2 2 3_Deal Price Analysis" xfId="42593"/>
    <cellStyle name="Percent 4 6 7 2 2 4" xfId="42594"/>
    <cellStyle name="Percent 4 6 7 2 2 4 2" xfId="42595"/>
    <cellStyle name="Percent 4 6 7 2 2 5" xfId="42596"/>
    <cellStyle name="Percent 4 6 7 2 2_Deal Price Analysis" xfId="42597"/>
    <cellStyle name="Percent 4 6 7 2 3" xfId="42598"/>
    <cellStyle name="Percent 4 6 7 2 3 2" xfId="42599"/>
    <cellStyle name="Percent 4 6 7 2 3 2 2" xfId="42600"/>
    <cellStyle name="Percent 4 6 7 2 3 3" xfId="42601"/>
    <cellStyle name="Percent 4 6 7 2 3_Deal Price Analysis" xfId="42602"/>
    <cellStyle name="Percent 4 6 7 2 4" xfId="42603"/>
    <cellStyle name="Percent 4 6 7 2 4 2" xfId="42604"/>
    <cellStyle name="Percent 4 6 7 2 4 2 2" xfId="42605"/>
    <cellStyle name="Percent 4 6 7 2 4 3" xfId="42606"/>
    <cellStyle name="Percent 4 6 7 2 4_Deal Price Analysis" xfId="42607"/>
    <cellStyle name="Percent 4 6 7 2 5" xfId="42608"/>
    <cellStyle name="Percent 4 6 7 2 5 2" xfId="42609"/>
    <cellStyle name="Percent 4 6 7 2 6" xfId="42610"/>
    <cellStyle name="Percent 4 6 7 2_Deal Price Analysis" xfId="42611"/>
    <cellStyle name="Percent 4 6 7 3" xfId="42612"/>
    <cellStyle name="Percent 4 6 7 3 2" xfId="42613"/>
    <cellStyle name="Percent 4 6 7 3 2 2" xfId="42614"/>
    <cellStyle name="Percent 4 6 7 3 2 2 2" xfId="42615"/>
    <cellStyle name="Percent 4 6 7 3 2 2 2 2" xfId="42616"/>
    <cellStyle name="Percent 4 6 7 3 2 2 3" xfId="42617"/>
    <cellStyle name="Percent 4 6 7 3 2 2_Deal Price Analysis" xfId="42618"/>
    <cellStyle name="Percent 4 6 7 3 2 3" xfId="42619"/>
    <cellStyle name="Percent 4 6 7 3 2 3 2" xfId="42620"/>
    <cellStyle name="Percent 4 6 7 3 2 3 2 2" xfId="42621"/>
    <cellStyle name="Percent 4 6 7 3 2 3 3" xfId="42622"/>
    <cellStyle name="Percent 4 6 7 3 2 3_Deal Price Analysis" xfId="42623"/>
    <cellStyle name="Percent 4 6 7 3 2 4" xfId="42624"/>
    <cellStyle name="Percent 4 6 7 3 2 4 2" xfId="42625"/>
    <cellStyle name="Percent 4 6 7 3 2 5" xfId="42626"/>
    <cellStyle name="Percent 4 6 7 3 2_Deal Price Analysis" xfId="42627"/>
    <cellStyle name="Percent 4 6 7 3 3" xfId="42628"/>
    <cellStyle name="Percent 4 6 7 3 3 2" xfId="42629"/>
    <cellStyle name="Percent 4 6 7 3 3 2 2" xfId="42630"/>
    <cellStyle name="Percent 4 6 7 3 3 3" xfId="42631"/>
    <cellStyle name="Percent 4 6 7 3 3_Deal Price Analysis" xfId="42632"/>
    <cellStyle name="Percent 4 6 7 3 4" xfId="42633"/>
    <cellStyle name="Percent 4 6 7 3 4 2" xfId="42634"/>
    <cellStyle name="Percent 4 6 7 3 4 2 2" xfId="42635"/>
    <cellStyle name="Percent 4 6 7 3 4 3" xfId="42636"/>
    <cellStyle name="Percent 4 6 7 3 4_Deal Price Analysis" xfId="42637"/>
    <cellStyle name="Percent 4 6 7 3 5" xfId="42638"/>
    <cellStyle name="Percent 4 6 7 3 5 2" xfId="42639"/>
    <cellStyle name="Percent 4 6 7 3 6" xfId="42640"/>
    <cellStyle name="Percent 4 6 7 3_Deal Price Analysis" xfId="42641"/>
    <cellStyle name="Percent 4 6 7 4" xfId="42642"/>
    <cellStyle name="Percent 4 6 7 4 2" xfId="42643"/>
    <cellStyle name="Percent 4 6 7 4 2 2" xfId="42644"/>
    <cellStyle name="Percent 4 6 7 4 2 2 2" xfId="42645"/>
    <cellStyle name="Percent 4 6 7 4 2 3" xfId="42646"/>
    <cellStyle name="Percent 4 6 7 4 2_Deal Price Analysis" xfId="42647"/>
    <cellStyle name="Percent 4 6 7 4 3" xfId="42648"/>
    <cellStyle name="Percent 4 6 7 4 3 2" xfId="42649"/>
    <cellStyle name="Percent 4 6 7 4 3 2 2" xfId="42650"/>
    <cellStyle name="Percent 4 6 7 4 3 3" xfId="42651"/>
    <cellStyle name="Percent 4 6 7 4 3_Deal Price Analysis" xfId="42652"/>
    <cellStyle name="Percent 4 6 7 4 4" xfId="42653"/>
    <cellStyle name="Percent 4 6 7 4 4 2" xfId="42654"/>
    <cellStyle name="Percent 4 6 7 4 5" xfId="42655"/>
    <cellStyle name="Percent 4 6 7 4_Deal Price Analysis" xfId="42656"/>
    <cellStyle name="Percent 4 6 7 5" xfId="42657"/>
    <cellStyle name="Percent 4 6 7 5 2" xfId="42658"/>
    <cellStyle name="Percent 4 6 7 5 2 2" xfId="42659"/>
    <cellStyle name="Percent 4 6 7 5 3" xfId="42660"/>
    <cellStyle name="Percent 4 6 7 5_Deal Price Analysis" xfId="42661"/>
    <cellStyle name="Percent 4 6 7 6" xfId="42662"/>
    <cellStyle name="Percent 4 6 7 6 2" xfId="42663"/>
    <cellStyle name="Percent 4 6 7 6 2 2" xfId="42664"/>
    <cellStyle name="Percent 4 6 7 6 3" xfId="42665"/>
    <cellStyle name="Percent 4 6 7 6_Deal Price Analysis" xfId="42666"/>
    <cellStyle name="Percent 4 6 7 7" xfId="42667"/>
    <cellStyle name="Percent 4 6 7 7 2" xfId="42668"/>
    <cellStyle name="Percent 4 6 7 8" xfId="42669"/>
    <cellStyle name="Percent 4 6 7_Deal Price Analysis" xfId="42670"/>
    <cellStyle name="Percent 4 6 8" xfId="42671"/>
    <cellStyle name="Percent 4 6 8 2" xfId="42672"/>
    <cellStyle name="Percent 4 6 8 2 2" xfId="42673"/>
    <cellStyle name="Percent 4 6 8 2 2 2" xfId="42674"/>
    <cellStyle name="Percent 4 6 8 2 2 2 2" xfId="42675"/>
    <cellStyle name="Percent 4 6 8 2 2 3" xfId="42676"/>
    <cellStyle name="Percent 4 6 8 2 2_Deal Price Analysis" xfId="42677"/>
    <cellStyle name="Percent 4 6 8 2 3" xfId="42678"/>
    <cellStyle name="Percent 4 6 8 2 3 2" xfId="42679"/>
    <cellStyle name="Percent 4 6 8 2 3 2 2" xfId="42680"/>
    <cellStyle name="Percent 4 6 8 2 3 3" xfId="42681"/>
    <cellStyle name="Percent 4 6 8 2 3_Deal Price Analysis" xfId="42682"/>
    <cellStyle name="Percent 4 6 8 2 4" xfId="42683"/>
    <cellStyle name="Percent 4 6 8 2 4 2" xfId="42684"/>
    <cellStyle name="Percent 4 6 8 2 5" xfId="42685"/>
    <cellStyle name="Percent 4 6 8 2_Deal Price Analysis" xfId="42686"/>
    <cellStyle name="Percent 4 6 8 3" xfId="42687"/>
    <cellStyle name="Percent 4 6 8 3 2" xfId="42688"/>
    <cellStyle name="Percent 4 6 8 3 2 2" xfId="42689"/>
    <cellStyle name="Percent 4 6 8 3 3" xfId="42690"/>
    <cellStyle name="Percent 4 6 8 3_Deal Price Analysis" xfId="42691"/>
    <cellStyle name="Percent 4 6 8 4" xfId="42692"/>
    <cellStyle name="Percent 4 6 8 4 2" xfId="42693"/>
    <cellStyle name="Percent 4 6 8 4 2 2" xfId="42694"/>
    <cellStyle name="Percent 4 6 8 4 3" xfId="42695"/>
    <cellStyle name="Percent 4 6 8 4_Deal Price Analysis" xfId="42696"/>
    <cellStyle name="Percent 4 6 8 5" xfId="42697"/>
    <cellStyle name="Percent 4 6 8 5 2" xfId="42698"/>
    <cellStyle name="Percent 4 6 8 6" xfId="42699"/>
    <cellStyle name="Percent 4 6 8_Deal Price Analysis" xfId="42700"/>
    <cellStyle name="Percent 4 6 9" xfId="42701"/>
    <cellStyle name="Percent 4 6 9 2" xfId="42702"/>
    <cellStyle name="Percent 4 6 9 2 2" xfId="42703"/>
    <cellStyle name="Percent 4 6 9 2 2 2" xfId="42704"/>
    <cellStyle name="Percent 4 6 9 2 2 2 2" xfId="42705"/>
    <cellStyle name="Percent 4 6 9 2 2 3" xfId="42706"/>
    <cellStyle name="Percent 4 6 9 2 2_Deal Price Analysis" xfId="42707"/>
    <cellStyle name="Percent 4 6 9 2 3" xfId="42708"/>
    <cellStyle name="Percent 4 6 9 2 3 2" xfId="42709"/>
    <cellStyle name="Percent 4 6 9 2 3 2 2" xfId="42710"/>
    <cellStyle name="Percent 4 6 9 2 3 3" xfId="42711"/>
    <cellStyle name="Percent 4 6 9 2 3_Deal Price Analysis" xfId="42712"/>
    <cellStyle name="Percent 4 6 9 2 4" xfId="42713"/>
    <cellStyle name="Percent 4 6 9 2 4 2" xfId="42714"/>
    <cellStyle name="Percent 4 6 9 2 5" xfId="42715"/>
    <cellStyle name="Percent 4 6 9 2_Deal Price Analysis" xfId="42716"/>
    <cellStyle name="Percent 4 6 9 3" xfId="42717"/>
    <cellStyle name="Percent 4 6 9 3 2" xfId="42718"/>
    <cellStyle name="Percent 4 6 9 3 2 2" xfId="42719"/>
    <cellStyle name="Percent 4 6 9 3 3" xfId="42720"/>
    <cellStyle name="Percent 4 6 9 3_Deal Price Analysis" xfId="42721"/>
    <cellStyle name="Percent 4 6 9 4" xfId="42722"/>
    <cellStyle name="Percent 4 6 9 4 2" xfId="42723"/>
    <cellStyle name="Percent 4 6 9 4 2 2" xfId="42724"/>
    <cellStyle name="Percent 4 6 9 4 3" xfId="42725"/>
    <cellStyle name="Percent 4 6 9 4_Deal Price Analysis" xfId="42726"/>
    <cellStyle name="Percent 4 6 9 5" xfId="42727"/>
    <cellStyle name="Percent 4 6 9 5 2" xfId="42728"/>
    <cellStyle name="Percent 4 6 9 6" xfId="42729"/>
    <cellStyle name="Percent 4 6 9_Deal Price Analysis" xfId="42730"/>
    <cellStyle name="Percent 4 6_Deal Price Analysis" xfId="42731"/>
    <cellStyle name="Percent 4 7" xfId="42732"/>
    <cellStyle name="Percent 4 7 10" xfId="42733"/>
    <cellStyle name="Percent 4 7 10 2" xfId="42734"/>
    <cellStyle name="Percent 4 7 10 2 2" xfId="42735"/>
    <cellStyle name="Percent 4 7 10 2 2 2" xfId="42736"/>
    <cellStyle name="Percent 4 7 10 2 3" xfId="42737"/>
    <cellStyle name="Percent 4 7 10 2_Deal Price Analysis" xfId="42738"/>
    <cellStyle name="Percent 4 7 10 3" xfId="42739"/>
    <cellStyle name="Percent 4 7 10 3 2" xfId="42740"/>
    <cellStyle name="Percent 4 7 10 3 2 2" xfId="42741"/>
    <cellStyle name="Percent 4 7 10 3 3" xfId="42742"/>
    <cellStyle name="Percent 4 7 10 3_Deal Price Analysis" xfId="42743"/>
    <cellStyle name="Percent 4 7 10 4" xfId="42744"/>
    <cellStyle name="Percent 4 7 10 4 2" xfId="42745"/>
    <cellStyle name="Percent 4 7 10 5" xfId="42746"/>
    <cellStyle name="Percent 4 7 10_Deal Price Analysis" xfId="42747"/>
    <cellStyle name="Percent 4 7 11" xfId="42748"/>
    <cellStyle name="Percent 4 7 11 2" xfId="42749"/>
    <cellStyle name="Percent 4 7 11 2 2" xfId="42750"/>
    <cellStyle name="Percent 4 7 11 3" xfId="42751"/>
    <cellStyle name="Percent 4 7 11_Deal Price Analysis" xfId="42752"/>
    <cellStyle name="Percent 4 7 12" xfId="42753"/>
    <cellStyle name="Percent 4 7 12 2" xfId="42754"/>
    <cellStyle name="Percent 4 7 12 2 2" xfId="42755"/>
    <cellStyle name="Percent 4 7 12 3" xfId="42756"/>
    <cellStyle name="Percent 4 7 12_Deal Price Analysis" xfId="42757"/>
    <cellStyle name="Percent 4 7 13" xfId="42758"/>
    <cellStyle name="Percent 4 7 13 2" xfId="42759"/>
    <cellStyle name="Percent 4 7 14" xfId="42760"/>
    <cellStyle name="Percent 4 7 15" xfId="42761"/>
    <cellStyle name="Percent 4 7 16" xfId="42762"/>
    <cellStyle name="Percent 4 7 17" xfId="42763"/>
    <cellStyle name="Percent 4 7 2" xfId="42764"/>
    <cellStyle name="Percent 4 7 2 2" xfId="42765"/>
    <cellStyle name="Percent 4 7 2 2 2" xfId="42766"/>
    <cellStyle name="Percent 4 7 2 2 2 2" xfId="42767"/>
    <cellStyle name="Percent 4 7 2 2 2 2 2" xfId="42768"/>
    <cellStyle name="Percent 4 7 2 2 2 2 2 2" xfId="42769"/>
    <cellStyle name="Percent 4 7 2 2 2 2 2 2 2" xfId="42770"/>
    <cellStyle name="Percent 4 7 2 2 2 2 2 3" xfId="42771"/>
    <cellStyle name="Percent 4 7 2 2 2 2 2_Deal Price Analysis" xfId="42772"/>
    <cellStyle name="Percent 4 7 2 2 2 2 3" xfId="42773"/>
    <cellStyle name="Percent 4 7 2 2 2 2 3 2" xfId="42774"/>
    <cellStyle name="Percent 4 7 2 2 2 2 3 2 2" xfId="42775"/>
    <cellStyle name="Percent 4 7 2 2 2 2 3 3" xfId="42776"/>
    <cellStyle name="Percent 4 7 2 2 2 2 3_Deal Price Analysis" xfId="42777"/>
    <cellStyle name="Percent 4 7 2 2 2 2 4" xfId="42778"/>
    <cellStyle name="Percent 4 7 2 2 2 2 4 2" xfId="42779"/>
    <cellStyle name="Percent 4 7 2 2 2 2 5" xfId="42780"/>
    <cellStyle name="Percent 4 7 2 2 2 2_Deal Price Analysis" xfId="42781"/>
    <cellStyle name="Percent 4 7 2 2 2 3" xfId="42782"/>
    <cellStyle name="Percent 4 7 2 2 2 3 2" xfId="42783"/>
    <cellStyle name="Percent 4 7 2 2 2 3 2 2" xfId="42784"/>
    <cellStyle name="Percent 4 7 2 2 2 3 3" xfId="42785"/>
    <cellStyle name="Percent 4 7 2 2 2 3_Deal Price Analysis" xfId="42786"/>
    <cellStyle name="Percent 4 7 2 2 2 4" xfId="42787"/>
    <cellStyle name="Percent 4 7 2 2 2 4 2" xfId="42788"/>
    <cellStyle name="Percent 4 7 2 2 2 4 2 2" xfId="42789"/>
    <cellStyle name="Percent 4 7 2 2 2 4 3" xfId="42790"/>
    <cellStyle name="Percent 4 7 2 2 2 4_Deal Price Analysis" xfId="42791"/>
    <cellStyle name="Percent 4 7 2 2 2 5" xfId="42792"/>
    <cellStyle name="Percent 4 7 2 2 2 5 2" xfId="42793"/>
    <cellStyle name="Percent 4 7 2 2 2 6" xfId="42794"/>
    <cellStyle name="Percent 4 7 2 2 2_Deal Price Analysis" xfId="42795"/>
    <cellStyle name="Percent 4 7 2 2 3" xfId="42796"/>
    <cellStyle name="Percent 4 7 2 2 3 2" xfId="42797"/>
    <cellStyle name="Percent 4 7 2 2 3 2 2" xfId="42798"/>
    <cellStyle name="Percent 4 7 2 2 3 2 2 2" xfId="42799"/>
    <cellStyle name="Percent 4 7 2 2 3 2 2 2 2" xfId="42800"/>
    <cellStyle name="Percent 4 7 2 2 3 2 2 3" xfId="42801"/>
    <cellStyle name="Percent 4 7 2 2 3 2 2_Deal Price Analysis" xfId="42802"/>
    <cellStyle name="Percent 4 7 2 2 3 2 3" xfId="42803"/>
    <cellStyle name="Percent 4 7 2 2 3 2 3 2" xfId="42804"/>
    <cellStyle name="Percent 4 7 2 2 3 2 3 2 2" xfId="42805"/>
    <cellStyle name="Percent 4 7 2 2 3 2 3 3" xfId="42806"/>
    <cellStyle name="Percent 4 7 2 2 3 2 3_Deal Price Analysis" xfId="42807"/>
    <cellStyle name="Percent 4 7 2 2 3 2 4" xfId="42808"/>
    <cellStyle name="Percent 4 7 2 2 3 2 4 2" xfId="42809"/>
    <cellStyle name="Percent 4 7 2 2 3 2 5" xfId="42810"/>
    <cellStyle name="Percent 4 7 2 2 3 2_Deal Price Analysis" xfId="42811"/>
    <cellStyle name="Percent 4 7 2 2 3 3" xfId="42812"/>
    <cellStyle name="Percent 4 7 2 2 3 3 2" xfId="42813"/>
    <cellStyle name="Percent 4 7 2 2 3 3 2 2" xfId="42814"/>
    <cellStyle name="Percent 4 7 2 2 3 3 3" xfId="42815"/>
    <cellStyle name="Percent 4 7 2 2 3 3_Deal Price Analysis" xfId="42816"/>
    <cellStyle name="Percent 4 7 2 2 3 4" xfId="42817"/>
    <cellStyle name="Percent 4 7 2 2 3 4 2" xfId="42818"/>
    <cellStyle name="Percent 4 7 2 2 3 4 2 2" xfId="42819"/>
    <cellStyle name="Percent 4 7 2 2 3 4 3" xfId="42820"/>
    <cellStyle name="Percent 4 7 2 2 3 4_Deal Price Analysis" xfId="42821"/>
    <cellStyle name="Percent 4 7 2 2 3 5" xfId="42822"/>
    <cellStyle name="Percent 4 7 2 2 3 5 2" xfId="42823"/>
    <cellStyle name="Percent 4 7 2 2 3 6" xfId="42824"/>
    <cellStyle name="Percent 4 7 2 2 3_Deal Price Analysis" xfId="42825"/>
    <cellStyle name="Percent 4 7 2 2 4" xfId="42826"/>
    <cellStyle name="Percent 4 7 2 2 4 2" xfId="42827"/>
    <cellStyle name="Percent 4 7 2 2 4 2 2" xfId="42828"/>
    <cellStyle name="Percent 4 7 2 2 4 2 2 2" xfId="42829"/>
    <cellStyle name="Percent 4 7 2 2 4 2 3" xfId="42830"/>
    <cellStyle name="Percent 4 7 2 2 4 2_Deal Price Analysis" xfId="42831"/>
    <cellStyle name="Percent 4 7 2 2 4 3" xfId="42832"/>
    <cellStyle name="Percent 4 7 2 2 4 3 2" xfId="42833"/>
    <cellStyle name="Percent 4 7 2 2 4 3 2 2" xfId="42834"/>
    <cellStyle name="Percent 4 7 2 2 4 3 3" xfId="42835"/>
    <cellStyle name="Percent 4 7 2 2 4 3_Deal Price Analysis" xfId="42836"/>
    <cellStyle name="Percent 4 7 2 2 4 4" xfId="42837"/>
    <cellStyle name="Percent 4 7 2 2 4 4 2" xfId="42838"/>
    <cellStyle name="Percent 4 7 2 2 4 5" xfId="42839"/>
    <cellStyle name="Percent 4 7 2 2 4_Deal Price Analysis" xfId="42840"/>
    <cellStyle name="Percent 4 7 2 2 5" xfId="42841"/>
    <cellStyle name="Percent 4 7 2 2 5 2" xfId="42842"/>
    <cellStyle name="Percent 4 7 2 2 5 2 2" xfId="42843"/>
    <cellStyle name="Percent 4 7 2 2 5 3" xfId="42844"/>
    <cellStyle name="Percent 4 7 2 2 5_Deal Price Analysis" xfId="42845"/>
    <cellStyle name="Percent 4 7 2 2 6" xfId="42846"/>
    <cellStyle name="Percent 4 7 2 2 6 2" xfId="42847"/>
    <cellStyle name="Percent 4 7 2 2 6 2 2" xfId="42848"/>
    <cellStyle name="Percent 4 7 2 2 6 3" xfId="42849"/>
    <cellStyle name="Percent 4 7 2 2 6_Deal Price Analysis" xfId="42850"/>
    <cellStyle name="Percent 4 7 2 2 7" xfId="42851"/>
    <cellStyle name="Percent 4 7 2 2 7 2" xfId="42852"/>
    <cellStyle name="Percent 4 7 2 2 8" xfId="42853"/>
    <cellStyle name="Percent 4 7 2 2_Deal Price Analysis" xfId="42854"/>
    <cellStyle name="Percent 4 7 2 3" xfId="42855"/>
    <cellStyle name="Percent 4 7 2 3 2" xfId="42856"/>
    <cellStyle name="Percent 4 7 2 3 2 2" xfId="42857"/>
    <cellStyle name="Percent 4 7 2 3 2 2 2" xfId="42858"/>
    <cellStyle name="Percent 4 7 2 3 2 2 2 2" xfId="42859"/>
    <cellStyle name="Percent 4 7 2 3 2 2 3" xfId="42860"/>
    <cellStyle name="Percent 4 7 2 3 2 2_Deal Price Analysis" xfId="42861"/>
    <cellStyle name="Percent 4 7 2 3 2 3" xfId="42862"/>
    <cellStyle name="Percent 4 7 2 3 2 3 2" xfId="42863"/>
    <cellStyle name="Percent 4 7 2 3 2 3 2 2" xfId="42864"/>
    <cellStyle name="Percent 4 7 2 3 2 3 3" xfId="42865"/>
    <cellStyle name="Percent 4 7 2 3 2 3_Deal Price Analysis" xfId="42866"/>
    <cellStyle name="Percent 4 7 2 3 2 4" xfId="42867"/>
    <cellStyle name="Percent 4 7 2 3 2 4 2" xfId="42868"/>
    <cellStyle name="Percent 4 7 2 3 2 5" xfId="42869"/>
    <cellStyle name="Percent 4 7 2 3 2_Deal Price Analysis" xfId="42870"/>
    <cellStyle name="Percent 4 7 2 3 3" xfId="42871"/>
    <cellStyle name="Percent 4 7 2 3 3 2" xfId="42872"/>
    <cellStyle name="Percent 4 7 2 3 3 2 2" xfId="42873"/>
    <cellStyle name="Percent 4 7 2 3 3 3" xfId="42874"/>
    <cellStyle name="Percent 4 7 2 3 3_Deal Price Analysis" xfId="42875"/>
    <cellStyle name="Percent 4 7 2 3 4" xfId="42876"/>
    <cellStyle name="Percent 4 7 2 3 4 2" xfId="42877"/>
    <cellStyle name="Percent 4 7 2 3 4 2 2" xfId="42878"/>
    <cellStyle name="Percent 4 7 2 3 4 3" xfId="42879"/>
    <cellStyle name="Percent 4 7 2 3 4_Deal Price Analysis" xfId="42880"/>
    <cellStyle name="Percent 4 7 2 3 5" xfId="42881"/>
    <cellStyle name="Percent 4 7 2 3 5 2" xfId="42882"/>
    <cellStyle name="Percent 4 7 2 3 6" xfId="42883"/>
    <cellStyle name="Percent 4 7 2 3_Deal Price Analysis" xfId="42884"/>
    <cellStyle name="Percent 4 7 2 4" xfId="42885"/>
    <cellStyle name="Percent 4 7 2 4 2" xfId="42886"/>
    <cellStyle name="Percent 4 7 2 4 2 2" xfId="42887"/>
    <cellStyle name="Percent 4 7 2 4 2 2 2" xfId="42888"/>
    <cellStyle name="Percent 4 7 2 4 2 2 2 2" xfId="42889"/>
    <cellStyle name="Percent 4 7 2 4 2 2 3" xfId="42890"/>
    <cellStyle name="Percent 4 7 2 4 2 2_Deal Price Analysis" xfId="42891"/>
    <cellStyle name="Percent 4 7 2 4 2 3" xfId="42892"/>
    <cellStyle name="Percent 4 7 2 4 2 3 2" xfId="42893"/>
    <cellStyle name="Percent 4 7 2 4 2 3 2 2" xfId="42894"/>
    <cellStyle name="Percent 4 7 2 4 2 3 3" xfId="42895"/>
    <cellStyle name="Percent 4 7 2 4 2 3_Deal Price Analysis" xfId="42896"/>
    <cellStyle name="Percent 4 7 2 4 2 4" xfId="42897"/>
    <cellStyle name="Percent 4 7 2 4 2 4 2" xfId="42898"/>
    <cellStyle name="Percent 4 7 2 4 2 5" xfId="42899"/>
    <cellStyle name="Percent 4 7 2 4 2_Deal Price Analysis" xfId="42900"/>
    <cellStyle name="Percent 4 7 2 4 3" xfId="42901"/>
    <cellStyle name="Percent 4 7 2 4 3 2" xfId="42902"/>
    <cellStyle name="Percent 4 7 2 4 3 2 2" xfId="42903"/>
    <cellStyle name="Percent 4 7 2 4 3 3" xfId="42904"/>
    <cellStyle name="Percent 4 7 2 4 3_Deal Price Analysis" xfId="42905"/>
    <cellStyle name="Percent 4 7 2 4 4" xfId="42906"/>
    <cellStyle name="Percent 4 7 2 4 4 2" xfId="42907"/>
    <cellStyle name="Percent 4 7 2 4 4 2 2" xfId="42908"/>
    <cellStyle name="Percent 4 7 2 4 4 3" xfId="42909"/>
    <cellStyle name="Percent 4 7 2 4 4_Deal Price Analysis" xfId="42910"/>
    <cellStyle name="Percent 4 7 2 4 5" xfId="42911"/>
    <cellStyle name="Percent 4 7 2 4 5 2" xfId="42912"/>
    <cellStyle name="Percent 4 7 2 4 6" xfId="42913"/>
    <cellStyle name="Percent 4 7 2 4_Deal Price Analysis" xfId="42914"/>
    <cellStyle name="Percent 4 7 2 5" xfId="42915"/>
    <cellStyle name="Percent 4 7 2 5 2" xfId="42916"/>
    <cellStyle name="Percent 4 7 2 5 2 2" xfId="42917"/>
    <cellStyle name="Percent 4 7 2 5 2 2 2" xfId="42918"/>
    <cellStyle name="Percent 4 7 2 5 2 3" xfId="42919"/>
    <cellStyle name="Percent 4 7 2 5 2_Deal Price Analysis" xfId="42920"/>
    <cellStyle name="Percent 4 7 2 5 3" xfId="42921"/>
    <cellStyle name="Percent 4 7 2 5 3 2" xfId="42922"/>
    <cellStyle name="Percent 4 7 2 5 3 2 2" xfId="42923"/>
    <cellStyle name="Percent 4 7 2 5 3 3" xfId="42924"/>
    <cellStyle name="Percent 4 7 2 5 3_Deal Price Analysis" xfId="42925"/>
    <cellStyle name="Percent 4 7 2 5 4" xfId="42926"/>
    <cellStyle name="Percent 4 7 2 5 4 2" xfId="42927"/>
    <cellStyle name="Percent 4 7 2 5 5" xfId="42928"/>
    <cellStyle name="Percent 4 7 2 5_Deal Price Analysis" xfId="42929"/>
    <cellStyle name="Percent 4 7 2 6" xfId="42930"/>
    <cellStyle name="Percent 4 7 2 6 2" xfId="42931"/>
    <cellStyle name="Percent 4 7 2 6 2 2" xfId="42932"/>
    <cellStyle name="Percent 4 7 2 6 3" xfId="42933"/>
    <cellStyle name="Percent 4 7 2 6_Deal Price Analysis" xfId="42934"/>
    <cellStyle name="Percent 4 7 2 7" xfId="42935"/>
    <cellStyle name="Percent 4 7 2 7 2" xfId="42936"/>
    <cellStyle name="Percent 4 7 2 7 2 2" xfId="42937"/>
    <cellStyle name="Percent 4 7 2 7 3" xfId="42938"/>
    <cellStyle name="Percent 4 7 2 7_Deal Price Analysis" xfId="42939"/>
    <cellStyle name="Percent 4 7 2 8" xfId="42940"/>
    <cellStyle name="Percent 4 7 2 8 2" xfId="42941"/>
    <cellStyle name="Percent 4 7 2 9" xfId="42942"/>
    <cellStyle name="Percent 4 7 2_Deal Price Analysis" xfId="42943"/>
    <cellStyle name="Percent 4 7 3" xfId="42944"/>
    <cellStyle name="Percent 4 7 3 2" xfId="42945"/>
    <cellStyle name="Percent 4 7 3 2 2" xfId="42946"/>
    <cellStyle name="Percent 4 7 3 2 2 2" xfId="42947"/>
    <cellStyle name="Percent 4 7 3 2 2 2 2" xfId="42948"/>
    <cellStyle name="Percent 4 7 3 2 2 2 2 2" xfId="42949"/>
    <cellStyle name="Percent 4 7 3 2 2 2 2 2 2" xfId="42950"/>
    <cellStyle name="Percent 4 7 3 2 2 2 2 3" xfId="42951"/>
    <cellStyle name="Percent 4 7 3 2 2 2 2_Deal Price Analysis" xfId="42952"/>
    <cellStyle name="Percent 4 7 3 2 2 2 3" xfId="42953"/>
    <cellStyle name="Percent 4 7 3 2 2 2 3 2" xfId="42954"/>
    <cellStyle name="Percent 4 7 3 2 2 2 3 2 2" xfId="42955"/>
    <cellStyle name="Percent 4 7 3 2 2 2 3 3" xfId="42956"/>
    <cellStyle name="Percent 4 7 3 2 2 2 3_Deal Price Analysis" xfId="42957"/>
    <cellStyle name="Percent 4 7 3 2 2 2 4" xfId="42958"/>
    <cellStyle name="Percent 4 7 3 2 2 2 4 2" xfId="42959"/>
    <cellStyle name="Percent 4 7 3 2 2 2 5" xfId="42960"/>
    <cellStyle name="Percent 4 7 3 2 2 2_Deal Price Analysis" xfId="42961"/>
    <cellStyle name="Percent 4 7 3 2 2 3" xfId="42962"/>
    <cellStyle name="Percent 4 7 3 2 2 3 2" xfId="42963"/>
    <cellStyle name="Percent 4 7 3 2 2 3 2 2" xfId="42964"/>
    <cellStyle name="Percent 4 7 3 2 2 3 3" xfId="42965"/>
    <cellStyle name="Percent 4 7 3 2 2 3_Deal Price Analysis" xfId="42966"/>
    <cellStyle name="Percent 4 7 3 2 2 4" xfId="42967"/>
    <cellStyle name="Percent 4 7 3 2 2 4 2" xfId="42968"/>
    <cellStyle name="Percent 4 7 3 2 2 4 2 2" xfId="42969"/>
    <cellStyle name="Percent 4 7 3 2 2 4 3" xfId="42970"/>
    <cellStyle name="Percent 4 7 3 2 2 4_Deal Price Analysis" xfId="42971"/>
    <cellStyle name="Percent 4 7 3 2 2 5" xfId="42972"/>
    <cellStyle name="Percent 4 7 3 2 2 5 2" xfId="42973"/>
    <cellStyle name="Percent 4 7 3 2 2 6" xfId="42974"/>
    <cellStyle name="Percent 4 7 3 2 2_Deal Price Analysis" xfId="42975"/>
    <cellStyle name="Percent 4 7 3 2 3" xfId="42976"/>
    <cellStyle name="Percent 4 7 3 2 3 2" xfId="42977"/>
    <cellStyle name="Percent 4 7 3 2 3 2 2" xfId="42978"/>
    <cellStyle name="Percent 4 7 3 2 3 2 2 2" xfId="42979"/>
    <cellStyle name="Percent 4 7 3 2 3 2 2 2 2" xfId="42980"/>
    <cellStyle name="Percent 4 7 3 2 3 2 2 3" xfId="42981"/>
    <cellStyle name="Percent 4 7 3 2 3 2 2_Deal Price Analysis" xfId="42982"/>
    <cellStyle name="Percent 4 7 3 2 3 2 3" xfId="42983"/>
    <cellStyle name="Percent 4 7 3 2 3 2 3 2" xfId="42984"/>
    <cellStyle name="Percent 4 7 3 2 3 2 3 2 2" xfId="42985"/>
    <cellStyle name="Percent 4 7 3 2 3 2 3 3" xfId="42986"/>
    <cellStyle name="Percent 4 7 3 2 3 2 3_Deal Price Analysis" xfId="42987"/>
    <cellStyle name="Percent 4 7 3 2 3 2 4" xfId="42988"/>
    <cellStyle name="Percent 4 7 3 2 3 2 4 2" xfId="42989"/>
    <cellStyle name="Percent 4 7 3 2 3 2 5" xfId="42990"/>
    <cellStyle name="Percent 4 7 3 2 3 2_Deal Price Analysis" xfId="42991"/>
    <cellStyle name="Percent 4 7 3 2 3 3" xfId="42992"/>
    <cellStyle name="Percent 4 7 3 2 3 3 2" xfId="42993"/>
    <cellStyle name="Percent 4 7 3 2 3 3 2 2" xfId="42994"/>
    <cellStyle name="Percent 4 7 3 2 3 3 3" xfId="42995"/>
    <cellStyle name="Percent 4 7 3 2 3 3_Deal Price Analysis" xfId="42996"/>
    <cellStyle name="Percent 4 7 3 2 3 4" xfId="42997"/>
    <cellStyle name="Percent 4 7 3 2 3 4 2" xfId="42998"/>
    <cellStyle name="Percent 4 7 3 2 3 4 2 2" xfId="42999"/>
    <cellStyle name="Percent 4 7 3 2 3 4 3" xfId="43000"/>
    <cellStyle name="Percent 4 7 3 2 3 4_Deal Price Analysis" xfId="43001"/>
    <cellStyle name="Percent 4 7 3 2 3 5" xfId="43002"/>
    <cellStyle name="Percent 4 7 3 2 3 5 2" xfId="43003"/>
    <cellStyle name="Percent 4 7 3 2 3 6" xfId="43004"/>
    <cellStyle name="Percent 4 7 3 2 3_Deal Price Analysis" xfId="43005"/>
    <cellStyle name="Percent 4 7 3 2 4" xfId="43006"/>
    <cellStyle name="Percent 4 7 3 2 4 2" xfId="43007"/>
    <cellStyle name="Percent 4 7 3 2 4 2 2" xfId="43008"/>
    <cellStyle name="Percent 4 7 3 2 4 2 2 2" xfId="43009"/>
    <cellStyle name="Percent 4 7 3 2 4 2 3" xfId="43010"/>
    <cellStyle name="Percent 4 7 3 2 4 2_Deal Price Analysis" xfId="43011"/>
    <cellStyle name="Percent 4 7 3 2 4 3" xfId="43012"/>
    <cellStyle name="Percent 4 7 3 2 4 3 2" xfId="43013"/>
    <cellStyle name="Percent 4 7 3 2 4 3 2 2" xfId="43014"/>
    <cellStyle name="Percent 4 7 3 2 4 3 3" xfId="43015"/>
    <cellStyle name="Percent 4 7 3 2 4 3_Deal Price Analysis" xfId="43016"/>
    <cellStyle name="Percent 4 7 3 2 4 4" xfId="43017"/>
    <cellStyle name="Percent 4 7 3 2 4 4 2" xfId="43018"/>
    <cellStyle name="Percent 4 7 3 2 4 5" xfId="43019"/>
    <cellStyle name="Percent 4 7 3 2 4_Deal Price Analysis" xfId="43020"/>
    <cellStyle name="Percent 4 7 3 2 5" xfId="43021"/>
    <cellStyle name="Percent 4 7 3 2 5 2" xfId="43022"/>
    <cellStyle name="Percent 4 7 3 2 5 2 2" xfId="43023"/>
    <cellStyle name="Percent 4 7 3 2 5 3" xfId="43024"/>
    <cellStyle name="Percent 4 7 3 2 5_Deal Price Analysis" xfId="43025"/>
    <cellStyle name="Percent 4 7 3 2 6" xfId="43026"/>
    <cellStyle name="Percent 4 7 3 2 6 2" xfId="43027"/>
    <cellStyle name="Percent 4 7 3 2 6 2 2" xfId="43028"/>
    <cellStyle name="Percent 4 7 3 2 6 3" xfId="43029"/>
    <cellStyle name="Percent 4 7 3 2 6_Deal Price Analysis" xfId="43030"/>
    <cellStyle name="Percent 4 7 3 2 7" xfId="43031"/>
    <cellStyle name="Percent 4 7 3 2 7 2" xfId="43032"/>
    <cellStyle name="Percent 4 7 3 2 8" xfId="43033"/>
    <cellStyle name="Percent 4 7 3 2_Deal Price Analysis" xfId="43034"/>
    <cellStyle name="Percent 4 7 3 3" xfId="43035"/>
    <cellStyle name="Percent 4 7 3 3 2" xfId="43036"/>
    <cellStyle name="Percent 4 7 3 3 2 2" xfId="43037"/>
    <cellStyle name="Percent 4 7 3 3 2 2 2" xfId="43038"/>
    <cellStyle name="Percent 4 7 3 3 2 2 2 2" xfId="43039"/>
    <cellStyle name="Percent 4 7 3 3 2 2 3" xfId="43040"/>
    <cellStyle name="Percent 4 7 3 3 2 2_Deal Price Analysis" xfId="43041"/>
    <cellStyle name="Percent 4 7 3 3 2 3" xfId="43042"/>
    <cellStyle name="Percent 4 7 3 3 2 3 2" xfId="43043"/>
    <cellStyle name="Percent 4 7 3 3 2 3 2 2" xfId="43044"/>
    <cellStyle name="Percent 4 7 3 3 2 3 3" xfId="43045"/>
    <cellStyle name="Percent 4 7 3 3 2 3_Deal Price Analysis" xfId="43046"/>
    <cellStyle name="Percent 4 7 3 3 2 4" xfId="43047"/>
    <cellStyle name="Percent 4 7 3 3 2 4 2" xfId="43048"/>
    <cellStyle name="Percent 4 7 3 3 2 5" xfId="43049"/>
    <cellStyle name="Percent 4 7 3 3 2_Deal Price Analysis" xfId="43050"/>
    <cellStyle name="Percent 4 7 3 3 3" xfId="43051"/>
    <cellStyle name="Percent 4 7 3 3 3 2" xfId="43052"/>
    <cellStyle name="Percent 4 7 3 3 3 2 2" xfId="43053"/>
    <cellStyle name="Percent 4 7 3 3 3 3" xfId="43054"/>
    <cellStyle name="Percent 4 7 3 3 3_Deal Price Analysis" xfId="43055"/>
    <cellStyle name="Percent 4 7 3 3 4" xfId="43056"/>
    <cellStyle name="Percent 4 7 3 3 4 2" xfId="43057"/>
    <cellStyle name="Percent 4 7 3 3 4 2 2" xfId="43058"/>
    <cellStyle name="Percent 4 7 3 3 4 3" xfId="43059"/>
    <cellStyle name="Percent 4 7 3 3 4_Deal Price Analysis" xfId="43060"/>
    <cellStyle name="Percent 4 7 3 3 5" xfId="43061"/>
    <cellStyle name="Percent 4 7 3 3 5 2" xfId="43062"/>
    <cellStyle name="Percent 4 7 3 3 6" xfId="43063"/>
    <cellStyle name="Percent 4 7 3 3_Deal Price Analysis" xfId="43064"/>
    <cellStyle name="Percent 4 7 3 4" xfId="43065"/>
    <cellStyle name="Percent 4 7 3 4 2" xfId="43066"/>
    <cellStyle name="Percent 4 7 3 4 2 2" xfId="43067"/>
    <cellStyle name="Percent 4 7 3 4 2 2 2" xfId="43068"/>
    <cellStyle name="Percent 4 7 3 4 2 2 2 2" xfId="43069"/>
    <cellStyle name="Percent 4 7 3 4 2 2 3" xfId="43070"/>
    <cellStyle name="Percent 4 7 3 4 2 2_Deal Price Analysis" xfId="43071"/>
    <cellStyle name="Percent 4 7 3 4 2 3" xfId="43072"/>
    <cellStyle name="Percent 4 7 3 4 2 3 2" xfId="43073"/>
    <cellStyle name="Percent 4 7 3 4 2 3 2 2" xfId="43074"/>
    <cellStyle name="Percent 4 7 3 4 2 3 3" xfId="43075"/>
    <cellStyle name="Percent 4 7 3 4 2 3_Deal Price Analysis" xfId="43076"/>
    <cellStyle name="Percent 4 7 3 4 2 4" xfId="43077"/>
    <cellStyle name="Percent 4 7 3 4 2 4 2" xfId="43078"/>
    <cellStyle name="Percent 4 7 3 4 2 5" xfId="43079"/>
    <cellStyle name="Percent 4 7 3 4 2_Deal Price Analysis" xfId="43080"/>
    <cellStyle name="Percent 4 7 3 4 3" xfId="43081"/>
    <cellStyle name="Percent 4 7 3 4 3 2" xfId="43082"/>
    <cellStyle name="Percent 4 7 3 4 3 2 2" xfId="43083"/>
    <cellStyle name="Percent 4 7 3 4 3 3" xfId="43084"/>
    <cellStyle name="Percent 4 7 3 4 3_Deal Price Analysis" xfId="43085"/>
    <cellStyle name="Percent 4 7 3 4 4" xfId="43086"/>
    <cellStyle name="Percent 4 7 3 4 4 2" xfId="43087"/>
    <cellStyle name="Percent 4 7 3 4 4 2 2" xfId="43088"/>
    <cellStyle name="Percent 4 7 3 4 4 3" xfId="43089"/>
    <cellStyle name="Percent 4 7 3 4 4_Deal Price Analysis" xfId="43090"/>
    <cellStyle name="Percent 4 7 3 4 5" xfId="43091"/>
    <cellStyle name="Percent 4 7 3 4 5 2" xfId="43092"/>
    <cellStyle name="Percent 4 7 3 4 6" xfId="43093"/>
    <cellStyle name="Percent 4 7 3 4_Deal Price Analysis" xfId="43094"/>
    <cellStyle name="Percent 4 7 3 5" xfId="43095"/>
    <cellStyle name="Percent 4 7 3 5 2" xfId="43096"/>
    <cellStyle name="Percent 4 7 3 5 2 2" xfId="43097"/>
    <cellStyle name="Percent 4 7 3 5 2 2 2" xfId="43098"/>
    <cellStyle name="Percent 4 7 3 5 2 3" xfId="43099"/>
    <cellStyle name="Percent 4 7 3 5 2_Deal Price Analysis" xfId="43100"/>
    <cellStyle name="Percent 4 7 3 5 3" xfId="43101"/>
    <cellStyle name="Percent 4 7 3 5 3 2" xfId="43102"/>
    <cellStyle name="Percent 4 7 3 5 3 2 2" xfId="43103"/>
    <cellStyle name="Percent 4 7 3 5 3 3" xfId="43104"/>
    <cellStyle name="Percent 4 7 3 5 3_Deal Price Analysis" xfId="43105"/>
    <cellStyle name="Percent 4 7 3 5 4" xfId="43106"/>
    <cellStyle name="Percent 4 7 3 5 4 2" xfId="43107"/>
    <cellStyle name="Percent 4 7 3 5 5" xfId="43108"/>
    <cellStyle name="Percent 4 7 3 5_Deal Price Analysis" xfId="43109"/>
    <cellStyle name="Percent 4 7 3 6" xfId="43110"/>
    <cellStyle name="Percent 4 7 3 6 2" xfId="43111"/>
    <cellStyle name="Percent 4 7 3 6 2 2" xfId="43112"/>
    <cellStyle name="Percent 4 7 3 6 3" xfId="43113"/>
    <cellStyle name="Percent 4 7 3 6_Deal Price Analysis" xfId="43114"/>
    <cellStyle name="Percent 4 7 3 7" xfId="43115"/>
    <cellStyle name="Percent 4 7 3 7 2" xfId="43116"/>
    <cellStyle name="Percent 4 7 3 7 2 2" xfId="43117"/>
    <cellStyle name="Percent 4 7 3 7 3" xfId="43118"/>
    <cellStyle name="Percent 4 7 3 7_Deal Price Analysis" xfId="43119"/>
    <cellStyle name="Percent 4 7 3 8" xfId="43120"/>
    <cellStyle name="Percent 4 7 3 8 2" xfId="43121"/>
    <cellStyle name="Percent 4 7 3 9" xfId="43122"/>
    <cellStyle name="Percent 4 7 3_Deal Price Analysis" xfId="43123"/>
    <cellStyle name="Percent 4 7 4" xfId="43124"/>
    <cellStyle name="Percent 4 7 4 2" xfId="43125"/>
    <cellStyle name="Percent 4 7 4 2 2" xfId="43126"/>
    <cellStyle name="Percent 4 7 4 2 2 2" xfId="43127"/>
    <cellStyle name="Percent 4 7 4 2 2 2 2" xfId="43128"/>
    <cellStyle name="Percent 4 7 4 2 2 2 2 2" xfId="43129"/>
    <cellStyle name="Percent 4 7 4 2 2 2 2 2 2" xfId="43130"/>
    <cellStyle name="Percent 4 7 4 2 2 2 2 3" xfId="43131"/>
    <cellStyle name="Percent 4 7 4 2 2 2 2_Deal Price Analysis" xfId="43132"/>
    <cellStyle name="Percent 4 7 4 2 2 2 3" xfId="43133"/>
    <cellStyle name="Percent 4 7 4 2 2 2 3 2" xfId="43134"/>
    <cellStyle name="Percent 4 7 4 2 2 2 3 2 2" xfId="43135"/>
    <cellStyle name="Percent 4 7 4 2 2 2 3 3" xfId="43136"/>
    <cellStyle name="Percent 4 7 4 2 2 2 3_Deal Price Analysis" xfId="43137"/>
    <cellStyle name="Percent 4 7 4 2 2 2 4" xfId="43138"/>
    <cellStyle name="Percent 4 7 4 2 2 2 4 2" xfId="43139"/>
    <cellStyle name="Percent 4 7 4 2 2 2 5" xfId="43140"/>
    <cellStyle name="Percent 4 7 4 2 2 2_Deal Price Analysis" xfId="43141"/>
    <cellStyle name="Percent 4 7 4 2 2 3" xfId="43142"/>
    <cellStyle name="Percent 4 7 4 2 2 3 2" xfId="43143"/>
    <cellStyle name="Percent 4 7 4 2 2 3 2 2" xfId="43144"/>
    <cellStyle name="Percent 4 7 4 2 2 3 3" xfId="43145"/>
    <cellStyle name="Percent 4 7 4 2 2 3_Deal Price Analysis" xfId="43146"/>
    <cellStyle name="Percent 4 7 4 2 2 4" xfId="43147"/>
    <cellStyle name="Percent 4 7 4 2 2 4 2" xfId="43148"/>
    <cellStyle name="Percent 4 7 4 2 2 4 2 2" xfId="43149"/>
    <cellStyle name="Percent 4 7 4 2 2 4 3" xfId="43150"/>
    <cellStyle name="Percent 4 7 4 2 2 4_Deal Price Analysis" xfId="43151"/>
    <cellStyle name="Percent 4 7 4 2 2 5" xfId="43152"/>
    <cellStyle name="Percent 4 7 4 2 2 5 2" xfId="43153"/>
    <cellStyle name="Percent 4 7 4 2 2 6" xfId="43154"/>
    <cellStyle name="Percent 4 7 4 2 2_Deal Price Analysis" xfId="43155"/>
    <cellStyle name="Percent 4 7 4 2 3" xfId="43156"/>
    <cellStyle name="Percent 4 7 4 2 3 2" xfId="43157"/>
    <cellStyle name="Percent 4 7 4 2 3 2 2" xfId="43158"/>
    <cellStyle name="Percent 4 7 4 2 3 2 2 2" xfId="43159"/>
    <cellStyle name="Percent 4 7 4 2 3 2 2 2 2" xfId="43160"/>
    <cellStyle name="Percent 4 7 4 2 3 2 2 3" xfId="43161"/>
    <cellStyle name="Percent 4 7 4 2 3 2 2_Deal Price Analysis" xfId="43162"/>
    <cellStyle name="Percent 4 7 4 2 3 2 3" xfId="43163"/>
    <cellStyle name="Percent 4 7 4 2 3 2 3 2" xfId="43164"/>
    <cellStyle name="Percent 4 7 4 2 3 2 3 2 2" xfId="43165"/>
    <cellStyle name="Percent 4 7 4 2 3 2 3 3" xfId="43166"/>
    <cellStyle name="Percent 4 7 4 2 3 2 3_Deal Price Analysis" xfId="43167"/>
    <cellStyle name="Percent 4 7 4 2 3 2 4" xfId="43168"/>
    <cellStyle name="Percent 4 7 4 2 3 2 4 2" xfId="43169"/>
    <cellStyle name="Percent 4 7 4 2 3 2 5" xfId="43170"/>
    <cellStyle name="Percent 4 7 4 2 3 2_Deal Price Analysis" xfId="43171"/>
    <cellStyle name="Percent 4 7 4 2 3 3" xfId="43172"/>
    <cellStyle name="Percent 4 7 4 2 3 3 2" xfId="43173"/>
    <cellStyle name="Percent 4 7 4 2 3 3 2 2" xfId="43174"/>
    <cellStyle name="Percent 4 7 4 2 3 3 3" xfId="43175"/>
    <cellStyle name="Percent 4 7 4 2 3 3_Deal Price Analysis" xfId="43176"/>
    <cellStyle name="Percent 4 7 4 2 3 4" xfId="43177"/>
    <cellStyle name="Percent 4 7 4 2 3 4 2" xfId="43178"/>
    <cellStyle name="Percent 4 7 4 2 3 4 2 2" xfId="43179"/>
    <cellStyle name="Percent 4 7 4 2 3 4 3" xfId="43180"/>
    <cellStyle name="Percent 4 7 4 2 3 4_Deal Price Analysis" xfId="43181"/>
    <cellStyle name="Percent 4 7 4 2 3 5" xfId="43182"/>
    <cellStyle name="Percent 4 7 4 2 3 5 2" xfId="43183"/>
    <cellStyle name="Percent 4 7 4 2 3 6" xfId="43184"/>
    <cellStyle name="Percent 4 7 4 2 3_Deal Price Analysis" xfId="43185"/>
    <cellStyle name="Percent 4 7 4 2 4" xfId="43186"/>
    <cellStyle name="Percent 4 7 4 2 4 2" xfId="43187"/>
    <cellStyle name="Percent 4 7 4 2 4 2 2" xfId="43188"/>
    <cellStyle name="Percent 4 7 4 2 4 2 2 2" xfId="43189"/>
    <cellStyle name="Percent 4 7 4 2 4 2 3" xfId="43190"/>
    <cellStyle name="Percent 4 7 4 2 4 2_Deal Price Analysis" xfId="43191"/>
    <cellStyle name="Percent 4 7 4 2 4 3" xfId="43192"/>
    <cellStyle name="Percent 4 7 4 2 4 3 2" xfId="43193"/>
    <cellStyle name="Percent 4 7 4 2 4 3 2 2" xfId="43194"/>
    <cellStyle name="Percent 4 7 4 2 4 3 3" xfId="43195"/>
    <cellStyle name="Percent 4 7 4 2 4 3_Deal Price Analysis" xfId="43196"/>
    <cellStyle name="Percent 4 7 4 2 4 4" xfId="43197"/>
    <cellStyle name="Percent 4 7 4 2 4 4 2" xfId="43198"/>
    <cellStyle name="Percent 4 7 4 2 4 5" xfId="43199"/>
    <cellStyle name="Percent 4 7 4 2 4_Deal Price Analysis" xfId="43200"/>
    <cellStyle name="Percent 4 7 4 2 5" xfId="43201"/>
    <cellStyle name="Percent 4 7 4 2 5 2" xfId="43202"/>
    <cellStyle name="Percent 4 7 4 2 5 2 2" xfId="43203"/>
    <cellStyle name="Percent 4 7 4 2 5 3" xfId="43204"/>
    <cellStyle name="Percent 4 7 4 2 5_Deal Price Analysis" xfId="43205"/>
    <cellStyle name="Percent 4 7 4 2 6" xfId="43206"/>
    <cellStyle name="Percent 4 7 4 2 6 2" xfId="43207"/>
    <cellStyle name="Percent 4 7 4 2 6 2 2" xfId="43208"/>
    <cellStyle name="Percent 4 7 4 2 6 3" xfId="43209"/>
    <cellStyle name="Percent 4 7 4 2 6_Deal Price Analysis" xfId="43210"/>
    <cellStyle name="Percent 4 7 4 2 7" xfId="43211"/>
    <cellStyle name="Percent 4 7 4 2 7 2" xfId="43212"/>
    <cellStyle name="Percent 4 7 4 2 8" xfId="43213"/>
    <cellStyle name="Percent 4 7 4 2_Deal Price Analysis" xfId="43214"/>
    <cellStyle name="Percent 4 7 4 3" xfId="43215"/>
    <cellStyle name="Percent 4 7 4 3 2" xfId="43216"/>
    <cellStyle name="Percent 4 7 4 3 2 2" xfId="43217"/>
    <cellStyle name="Percent 4 7 4 3 2 2 2" xfId="43218"/>
    <cellStyle name="Percent 4 7 4 3 2 2 2 2" xfId="43219"/>
    <cellStyle name="Percent 4 7 4 3 2 2 3" xfId="43220"/>
    <cellStyle name="Percent 4 7 4 3 2 2_Deal Price Analysis" xfId="43221"/>
    <cellStyle name="Percent 4 7 4 3 2 3" xfId="43222"/>
    <cellStyle name="Percent 4 7 4 3 2 3 2" xfId="43223"/>
    <cellStyle name="Percent 4 7 4 3 2 3 2 2" xfId="43224"/>
    <cellStyle name="Percent 4 7 4 3 2 3 3" xfId="43225"/>
    <cellStyle name="Percent 4 7 4 3 2 3_Deal Price Analysis" xfId="43226"/>
    <cellStyle name="Percent 4 7 4 3 2 4" xfId="43227"/>
    <cellStyle name="Percent 4 7 4 3 2 4 2" xfId="43228"/>
    <cellStyle name="Percent 4 7 4 3 2 5" xfId="43229"/>
    <cellStyle name="Percent 4 7 4 3 2_Deal Price Analysis" xfId="43230"/>
    <cellStyle name="Percent 4 7 4 3 3" xfId="43231"/>
    <cellStyle name="Percent 4 7 4 3 3 2" xfId="43232"/>
    <cellStyle name="Percent 4 7 4 3 3 2 2" xfId="43233"/>
    <cellStyle name="Percent 4 7 4 3 3 3" xfId="43234"/>
    <cellStyle name="Percent 4 7 4 3 3_Deal Price Analysis" xfId="43235"/>
    <cellStyle name="Percent 4 7 4 3 4" xfId="43236"/>
    <cellStyle name="Percent 4 7 4 3 4 2" xfId="43237"/>
    <cellStyle name="Percent 4 7 4 3 4 2 2" xfId="43238"/>
    <cellStyle name="Percent 4 7 4 3 4 3" xfId="43239"/>
    <cellStyle name="Percent 4 7 4 3 4_Deal Price Analysis" xfId="43240"/>
    <cellStyle name="Percent 4 7 4 3 5" xfId="43241"/>
    <cellStyle name="Percent 4 7 4 3 5 2" xfId="43242"/>
    <cellStyle name="Percent 4 7 4 3 6" xfId="43243"/>
    <cellStyle name="Percent 4 7 4 3_Deal Price Analysis" xfId="43244"/>
    <cellStyle name="Percent 4 7 4 4" xfId="43245"/>
    <cellStyle name="Percent 4 7 4 4 2" xfId="43246"/>
    <cellStyle name="Percent 4 7 4 4 2 2" xfId="43247"/>
    <cellStyle name="Percent 4 7 4 4 2 2 2" xfId="43248"/>
    <cellStyle name="Percent 4 7 4 4 2 2 2 2" xfId="43249"/>
    <cellStyle name="Percent 4 7 4 4 2 2 3" xfId="43250"/>
    <cellStyle name="Percent 4 7 4 4 2 2_Deal Price Analysis" xfId="43251"/>
    <cellStyle name="Percent 4 7 4 4 2 3" xfId="43252"/>
    <cellStyle name="Percent 4 7 4 4 2 3 2" xfId="43253"/>
    <cellStyle name="Percent 4 7 4 4 2 3 2 2" xfId="43254"/>
    <cellStyle name="Percent 4 7 4 4 2 3 3" xfId="43255"/>
    <cellStyle name="Percent 4 7 4 4 2 3_Deal Price Analysis" xfId="43256"/>
    <cellStyle name="Percent 4 7 4 4 2 4" xfId="43257"/>
    <cellStyle name="Percent 4 7 4 4 2 4 2" xfId="43258"/>
    <cellStyle name="Percent 4 7 4 4 2 5" xfId="43259"/>
    <cellStyle name="Percent 4 7 4 4 2_Deal Price Analysis" xfId="43260"/>
    <cellStyle name="Percent 4 7 4 4 3" xfId="43261"/>
    <cellStyle name="Percent 4 7 4 4 3 2" xfId="43262"/>
    <cellStyle name="Percent 4 7 4 4 3 2 2" xfId="43263"/>
    <cellStyle name="Percent 4 7 4 4 3 3" xfId="43264"/>
    <cellStyle name="Percent 4 7 4 4 3_Deal Price Analysis" xfId="43265"/>
    <cellStyle name="Percent 4 7 4 4 4" xfId="43266"/>
    <cellStyle name="Percent 4 7 4 4 4 2" xfId="43267"/>
    <cellStyle name="Percent 4 7 4 4 4 2 2" xfId="43268"/>
    <cellStyle name="Percent 4 7 4 4 4 3" xfId="43269"/>
    <cellStyle name="Percent 4 7 4 4 4_Deal Price Analysis" xfId="43270"/>
    <cellStyle name="Percent 4 7 4 4 5" xfId="43271"/>
    <cellStyle name="Percent 4 7 4 4 5 2" xfId="43272"/>
    <cellStyle name="Percent 4 7 4 4 6" xfId="43273"/>
    <cellStyle name="Percent 4 7 4 4_Deal Price Analysis" xfId="43274"/>
    <cellStyle name="Percent 4 7 4 5" xfId="43275"/>
    <cellStyle name="Percent 4 7 4 5 2" xfId="43276"/>
    <cellStyle name="Percent 4 7 4 5 2 2" xfId="43277"/>
    <cellStyle name="Percent 4 7 4 5 2 2 2" xfId="43278"/>
    <cellStyle name="Percent 4 7 4 5 2 3" xfId="43279"/>
    <cellStyle name="Percent 4 7 4 5 2_Deal Price Analysis" xfId="43280"/>
    <cellStyle name="Percent 4 7 4 5 3" xfId="43281"/>
    <cellStyle name="Percent 4 7 4 5 3 2" xfId="43282"/>
    <cellStyle name="Percent 4 7 4 5 3 2 2" xfId="43283"/>
    <cellStyle name="Percent 4 7 4 5 3 3" xfId="43284"/>
    <cellStyle name="Percent 4 7 4 5 3_Deal Price Analysis" xfId="43285"/>
    <cellStyle name="Percent 4 7 4 5 4" xfId="43286"/>
    <cellStyle name="Percent 4 7 4 5 4 2" xfId="43287"/>
    <cellStyle name="Percent 4 7 4 5 5" xfId="43288"/>
    <cellStyle name="Percent 4 7 4 5_Deal Price Analysis" xfId="43289"/>
    <cellStyle name="Percent 4 7 4 6" xfId="43290"/>
    <cellStyle name="Percent 4 7 4 6 2" xfId="43291"/>
    <cellStyle name="Percent 4 7 4 6 2 2" xfId="43292"/>
    <cellStyle name="Percent 4 7 4 6 3" xfId="43293"/>
    <cellStyle name="Percent 4 7 4 6_Deal Price Analysis" xfId="43294"/>
    <cellStyle name="Percent 4 7 4 7" xfId="43295"/>
    <cellStyle name="Percent 4 7 4 7 2" xfId="43296"/>
    <cellStyle name="Percent 4 7 4 7 2 2" xfId="43297"/>
    <cellStyle name="Percent 4 7 4 7 3" xfId="43298"/>
    <cellStyle name="Percent 4 7 4 7_Deal Price Analysis" xfId="43299"/>
    <cellStyle name="Percent 4 7 4 8" xfId="43300"/>
    <cellStyle name="Percent 4 7 4 8 2" xfId="43301"/>
    <cellStyle name="Percent 4 7 4 9" xfId="43302"/>
    <cellStyle name="Percent 4 7 4_Deal Price Analysis" xfId="43303"/>
    <cellStyle name="Percent 4 7 5" xfId="43304"/>
    <cellStyle name="Percent 4 7 5 2" xfId="43305"/>
    <cellStyle name="Percent 4 7 5 2 2" xfId="43306"/>
    <cellStyle name="Percent 4 7 5 2 2 2" xfId="43307"/>
    <cellStyle name="Percent 4 7 5 2 2 2 2" xfId="43308"/>
    <cellStyle name="Percent 4 7 5 2 2 2 2 2" xfId="43309"/>
    <cellStyle name="Percent 4 7 5 2 2 2 2 2 2" xfId="43310"/>
    <cellStyle name="Percent 4 7 5 2 2 2 2 3" xfId="43311"/>
    <cellStyle name="Percent 4 7 5 2 2 2 2_Deal Price Analysis" xfId="43312"/>
    <cellStyle name="Percent 4 7 5 2 2 2 3" xfId="43313"/>
    <cellStyle name="Percent 4 7 5 2 2 2 3 2" xfId="43314"/>
    <cellStyle name="Percent 4 7 5 2 2 2 3 2 2" xfId="43315"/>
    <cellStyle name="Percent 4 7 5 2 2 2 3 3" xfId="43316"/>
    <cellStyle name="Percent 4 7 5 2 2 2 3_Deal Price Analysis" xfId="43317"/>
    <cellStyle name="Percent 4 7 5 2 2 2 4" xfId="43318"/>
    <cellStyle name="Percent 4 7 5 2 2 2 4 2" xfId="43319"/>
    <cellStyle name="Percent 4 7 5 2 2 2 5" xfId="43320"/>
    <cellStyle name="Percent 4 7 5 2 2 2_Deal Price Analysis" xfId="43321"/>
    <cellStyle name="Percent 4 7 5 2 2 3" xfId="43322"/>
    <cellStyle name="Percent 4 7 5 2 2 3 2" xfId="43323"/>
    <cellStyle name="Percent 4 7 5 2 2 3 2 2" xfId="43324"/>
    <cellStyle name="Percent 4 7 5 2 2 3 3" xfId="43325"/>
    <cellStyle name="Percent 4 7 5 2 2 3_Deal Price Analysis" xfId="43326"/>
    <cellStyle name="Percent 4 7 5 2 2 4" xfId="43327"/>
    <cellStyle name="Percent 4 7 5 2 2 4 2" xfId="43328"/>
    <cellStyle name="Percent 4 7 5 2 2 4 2 2" xfId="43329"/>
    <cellStyle name="Percent 4 7 5 2 2 4 3" xfId="43330"/>
    <cellStyle name="Percent 4 7 5 2 2 4_Deal Price Analysis" xfId="43331"/>
    <cellStyle name="Percent 4 7 5 2 2 5" xfId="43332"/>
    <cellStyle name="Percent 4 7 5 2 2 5 2" xfId="43333"/>
    <cellStyle name="Percent 4 7 5 2 2 6" xfId="43334"/>
    <cellStyle name="Percent 4 7 5 2 2_Deal Price Analysis" xfId="43335"/>
    <cellStyle name="Percent 4 7 5 2 3" xfId="43336"/>
    <cellStyle name="Percent 4 7 5 2 3 2" xfId="43337"/>
    <cellStyle name="Percent 4 7 5 2 3 2 2" xfId="43338"/>
    <cellStyle name="Percent 4 7 5 2 3 2 2 2" xfId="43339"/>
    <cellStyle name="Percent 4 7 5 2 3 2 2 2 2" xfId="43340"/>
    <cellStyle name="Percent 4 7 5 2 3 2 2 3" xfId="43341"/>
    <cellStyle name="Percent 4 7 5 2 3 2 2_Deal Price Analysis" xfId="43342"/>
    <cellStyle name="Percent 4 7 5 2 3 2 3" xfId="43343"/>
    <cellStyle name="Percent 4 7 5 2 3 2 3 2" xfId="43344"/>
    <cellStyle name="Percent 4 7 5 2 3 2 3 2 2" xfId="43345"/>
    <cellStyle name="Percent 4 7 5 2 3 2 3 3" xfId="43346"/>
    <cellStyle name="Percent 4 7 5 2 3 2 3_Deal Price Analysis" xfId="43347"/>
    <cellStyle name="Percent 4 7 5 2 3 2 4" xfId="43348"/>
    <cellStyle name="Percent 4 7 5 2 3 2 4 2" xfId="43349"/>
    <cellStyle name="Percent 4 7 5 2 3 2 5" xfId="43350"/>
    <cellStyle name="Percent 4 7 5 2 3 2_Deal Price Analysis" xfId="43351"/>
    <cellStyle name="Percent 4 7 5 2 3 3" xfId="43352"/>
    <cellStyle name="Percent 4 7 5 2 3 3 2" xfId="43353"/>
    <cellStyle name="Percent 4 7 5 2 3 3 2 2" xfId="43354"/>
    <cellStyle name="Percent 4 7 5 2 3 3 3" xfId="43355"/>
    <cellStyle name="Percent 4 7 5 2 3 3_Deal Price Analysis" xfId="43356"/>
    <cellStyle name="Percent 4 7 5 2 3 4" xfId="43357"/>
    <cellStyle name="Percent 4 7 5 2 3 4 2" xfId="43358"/>
    <cellStyle name="Percent 4 7 5 2 3 4 2 2" xfId="43359"/>
    <cellStyle name="Percent 4 7 5 2 3 4 3" xfId="43360"/>
    <cellStyle name="Percent 4 7 5 2 3 4_Deal Price Analysis" xfId="43361"/>
    <cellStyle name="Percent 4 7 5 2 3 5" xfId="43362"/>
    <cellStyle name="Percent 4 7 5 2 3 5 2" xfId="43363"/>
    <cellStyle name="Percent 4 7 5 2 3 6" xfId="43364"/>
    <cellStyle name="Percent 4 7 5 2 3_Deal Price Analysis" xfId="43365"/>
    <cellStyle name="Percent 4 7 5 2 4" xfId="43366"/>
    <cellStyle name="Percent 4 7 5 2 4 2" xfId="43367"/>
    <cellStyle name="Percent 4 7 5 2 4 2 2" xfId="43368"/>
    <cellStyle name="Percent 4 7 5 2 4 2 2 2" xfId="43369"/>
    <cellStyle name="Percent 4 7 5 2 4 2 3" xfId="43370"/>
    <cellStyle name="Percent 4 7 5 2 4 2_Deal Price Analysis" xfId="43371"/>
    <cellStyle name="Percent 4 7 5 2 4 3" xfId="43372"/>
    <cellStyle name="Percent 4 7 5 2 4 3 2" xfId="43373"/>
    <cellStyle name="Percent 4 7 5 2 4 3 2 2" xfId="43374"/>
    <cellStyle name="Percent 4 7 5 2 4 3 3" xfId="43375"/>
    <cellStyle name="Percent 4 7 5 2 4 3_Deal Price Analysis" xfId="43376"/>
    <cellStyle name="Percent 4 7 5 2 4 4" xfId="43377"/>
    <cellStyle name="Percent 4 7 5 2 4 4 2" xfId="43378"/>
    <cellStyle name="Percent 4 7 5 2 4 5" xfId="43379"/>
    <cellStyle name="Percent 4 7 5 2 4_Deal Price Analysis" xfId="43380"/>
    <cellStyle name="Percent 4 7 5 2 5" xfId="43381"/>
    <cellStyle name="Percent 4 7 5 2 5 2" xfId="43382"/>
    <cellStyle name="Percent 4 7 5 2 5 2 2" xfId="43383"/>
    <cellStyle name="Percent 4 7 5 2 5 3" xfId="43384"/>
    <cellStyle name="Percent 4 7 5 2 5_Deal Price Analysis" xfId="43385"/>
    <cellStyle name="Percent 4 7 5 2 6" xfId="43386"/>
    <cellStyle name="Percent 4 7 5 2 6 2" xfId="43387"/>
    <cellStyle name="Percent 4 7 5 2 6 2 2" xfId="43388"/>
    <cellStyle name="Percent 4 7 5 2 6 3" xfId="43389"/>
    <cellStyle name="Percent 4 7 5 2 6_Deal Price Analysis" xfId="43390"/>
    <cellStyle name="Percent 4 7 5 2 7" xfId="43391"/>
    <cellStyle name="Percent 4 7 5 2 7 2" xfId="43392"/>
    <cellStyle name="Percent 4 7 5 2 8" xfId="43393"/>
    <cellStyle name="Percent 4 7 5 2_Deal Price Analysis" xfId="43394"/>
    <cellStyle name="Percent 4 7 5 3" xfId="43395"/>
    <cellStyle name="Percent 4 7 5 3 2" xfId="43396"/>
    <cellStyle name="Percent 4 7 5 3 2 2" xfId="43397"/>
    <cellStyle name="Percent 4 7 5 3 2 2 2" xfId="43398"/>
    <cellStyle name="Percent 4 7 5 3 2 2 2 2" xfId="43399"/>
    <cellStyle name="Percent 4 7 5 3 2 2 3" xfId="43400"/>
    <cellStyle name="Percent 4 7 5 3 2 2_Deal Price Analysis" xfId="43401"/>
    <cellStyle name="Percent 4 7 5 3 2 3" xfId="43402"/>
    <cellStyle name="Percent 4 7 5 3 2 3 2" xfId="43403"/>
    <cellStyle name="Percent 4 7 5 3 2 3 2 2" xfId="43404"/>
    <cellStyle name="Percent 4 7 5 3 2 3 3" xfId="43405"/>
    <cellStyle name="Percent 4 7 5 3 2 3_Deal Price Analysis" xfId="43406"/>
    <cellStyle name="Percent 4 7 5 3 2 4" xfId="43407"/>
    <cellStyle name="Percent 4 7 5 3 2 4 2" xfId="43408"/>
    <cellStyle name="Percent 4 7 5 3 2 5" xfId="43409"/>
    <cellStyle name="Percent 4 7 5 3 2_Deal Price Analysis" xfId="43410"/>
    <cellStyle name="Percent 4 7 5 3 3" xfId="43411"/>
    <cellStyle name="Percent 4 7 5 3 3 2" xfId="43412"/>
    <cellStyle name="Percent 4 7 5 3 3 2 2" xfId="43413"/>
    <cellStyle name="Percent 4 7 5 3 3 3" xfId="43414"/>
    <cellStyle name="Percent 4 7 5 3 3_Deal Price Analysis" xfId="43415"/>
    <cellStyle name="Percent 4 7 5 3 4" xfId="43416"/>
    <cellStyle name="Percent 4 7 5 3 4 2" xfId="43417"/>
    <cellStyle name="Percent 4 7 5 3 4 2 2" xfId="43418"/>
    <cellStyle name="Percent 4 7 5 3 4 3" xfId="43419"/>
    <cellStyle name="Percent 4 7 5 3 4_Deal Price Analysis" xfId="43420"/>
    <cellStyle name="Percent 4 7 5 3 5" xfId="43421"/>
    <cellStyle name="Percent 4 7 5 3 5 2" xfId="43422"/>
    <cellStyle name="Percent 4 7 5 3 6" xfId="43423"/>
    <cellStyle name="Percent 4 7 5 3_Deal Price Analysis" xfId="43424"/>
    <cellStyle name="Percent 4 7 5 4" xfId="43425"/>
    <cellStyle name="Percent 4 7 5 4 2" xfId="43426"/>
    <cellStyle name="Percent 4 7 5 4 2 2" xfId="43427"/>
    <cellStyle name="Percent 4 7 5 4 2 2 2" xfId="43428"/>
    <cellStyle name="Percent 4 7 5 4 2 2 2 2" xfId="43429"/>
    <cellStyle name="Percent 4 7 5 4 2 2 3" xfId="43430"/>
    <cellStyle name="Percent 4 7 5 4 2 2_Deal Price Analysis" xfId="43431"/>
    <cellStyle name="Percent 4 7 5 4 2 3" xfId="43432"/>
    <cellStyle name="Percent 4 7 5 4 2 3 2" xfId="43433"/>
    <cellStyle name="Percent 4 7 5 4 2 3 2 2" xfId="43434"/>
    <cellStyle name="Percent 4 7 5 4 2 3 3" xfId="43435"/>
    <cellStyle name="Percent 4 7 5 4 2 3_Deal Price Analysis" xfId="43436"/>
    <cellStyle name="Percent 4 7 5 4 2 4" xfId="43437"/>
    <cellStyle name="Percent 4 7 5 4 2 4 2" xfId="43438"/>
    <cellStyle name="Percent 4 7 5 4 2 5" xfId="43439"/>
    <cellStyle name="Percent 4 7 5 4 2_Deal Price Analysis" xfId="43440"/>
    <cellStyle name="Percent 4 7 5 4 3" xfId="43441"/>
    <cellStyle name="Percent 4 7 5 4 3 2" xfId="43442"/>
    <cellStyle name="Percent 4 7 5 4 3 2 2" xfId="43443"/>
    <cellStyle name="Percent 4 7 5 4 3 3" xfId="43444"/>
    <cellStyle name="Percent 4 7 5 4 3_Deal Price Analysis" xfId="43445"/>
    <cellStyle name="Percent 4 7 5 4 4" xfId="43446"/>
    <cellStyle name="Percent 4 7 5 4 4 2" xfId="43447"/>
    <cellStyle name="Percent 4 7 5 4 4 2 2" xfId="43448"/>
    <cellStyle name="Percent 4 7 5 4 4 3" xfId="43449"/>
    <cellStyle name="Percent 4 7 5 4 4_Deal Price Analysis" xfId="43450"/>
    <cellStyle name="Percent 4 7 5 4 5" xfId="43451"/>
    <cellStyle name="Percent 4 7 5 4 5 2" xfId="43452"/>
    <cellStyle name="Percent 4 7 5 4 6" xfId="43453"/>
    <cellStyle name="Percent 4 7 5 4_Deal Price Analysis" xfId="43454"/>
    <cellStyle name="Percent 4 7 5 5" xfId="43455"/>
    <cellStyle name="Percent 4 7 5 5 2" xfId="43456"/>
    <cellStyle name="Percent 4 7 5 5 2 2" xfId="43457"/>
    <cellStyle name="Percent 4 7 5 5 2 2 2" xfId="43458"/>
    <cellStyle name="Percent 4 7 5 5 2 3" xfId="43459"/>
    <cellStyle name="Percent 4 7 5 5 2_Deal Price Analysis" xfId="43460"/>
    <cellStyle name="Percent 4 7 5 5 3" xfId="43461"/>
    <cellStyle name="Percent 4 7 5 5 3 2" xfId="43462"/>
    <cellStyle name="Percent 4 7 5 5 3 2 2" xfId="43463"/>
    <cellStyle name="Percent 4 7 5 5 3 3" xfId="43464"/>
    <cellStyle name="Percent 4 7 5 5 3_Deal Price Analysis" xfId="43465"/>
    <cellStyle name="Percent 4 7 5 5 4" xfId="43466"/>
    <cellStyle name="Percent 4 7 5 5 4 2" xfId="43467"/>
    <cellStyle name="Percent 4 7 5 5 5" xfId="43468"/>
    <cellStyle name="Percent 4 7 5 5_Deal Price Analysis" xfId="43469"/>
    <cellStyle name="Percent 4 7 5 6" xfId="43470"/>
    <cellStyle name="Percent 4 7 5 6 2" xfId="43471"/>
    <cellStyle name="Percent 4 7 5 6 2 2" xfId="43472"/>
    <cellStyle name="Percent 4 7 5 6 3" xfId="43473"/>
    <cellStyle name="Percent 4 7 5 6_Deal Price Analysis" xfId="43474"/>
    <cellStyle name="Percent 4 7 5 7" xfId="43475"/>
    <cellStyle name="Percent 4 7 5 7 2" xfId="43476"/>
    <cellStyle name="Percent 4 7 5 7 2 2" xfId="43477"/>
    <cellStyle name="Percent 4 7 5 7 3" xfId="43478"/>
    <cellStyle name="Percent 4 7 5 7_Deal Price Analysis" xfId="43479"/>
    <cellStyle name="Percent 4 7 5 8" xfId="43480"/>
    <cellStyle name="Percent 4 7 5 8 2" xfId="43481"/>
    <cellStyle name="Percent 4 7 5 9" xfId="43482"/>
    <cellStyle name="Percent 4 7 5_Deal Price Analysis" xfId="43483"/>
    <cellStyle name="Percent 4 7 6" xfId="43484"/>
    <cellStyle name="Percent 4 7 6 2" xfId="43485"/>
    <cellStyle name="Percent 4 7 6 2 2" xfId="43486"/>
    <cellStyle name="Percent 4 7 6 2 2 2" xfId="43487"/>
    <cellStyle name="Percent 4 7 6 2 2 2 2" xfId="43488"/>
    <cellStyle name="Percent 4 7 6 2 2 2 2 2" xfId="43489"/>
    <cellStyle name="Percent 4 7 6 2 2 2 2 2 2" xfId="43490"/>
    <cellStyle name="Percent 4 7 6 2 2 2 2 3" xfId="43491"/>
    <cellStyle name="Percent 4 7 6 2 2 2 2_Deal Price Analysis" xfId="43492"/>
    <cellStyle name="Percent 4 7 6 2 2 2 3" xfId="43493"/>
    <cellStyle name="Percent 4 7 6 2 2 2 3 2" xfId="43494"/>
    <cellStyle name="Percent 4 7 6 2 2 2 3 2 2" xfId="43495"/>
    <cellStyle name="Percent 4 7 6 2 2 2 3 3" xfId="43496"/>
    <cellStyle name="Percent 4 7 6 2 2 2 3_Deal Price Analysis" xfId="43497"/>
    <cellStyle name="Percent 4 7 6 2 2 2 4" xfId="43498"/>
    <cellStyle name="Percent 4 7 6 2 2 2 4 2" xfId="43499"/>
    <cellStyle name="Percent 4 7 6 2 2 2 5" xfId="43500"/>
    <cellStyle name="Percent 4 7 6 2 2 2_Deal Price Analysis" xfId="43501"/>
    <cellStyle name="Percent 4 7 6 2 2 3" xfId="43502"/>
    <cellStyle name="Percent 4 7 6 2 2 3 2" xfId="43503"/>
    <cellStyle name="Percent 4 7 6 2 2 3 2 2" xfId="43504"/>
    <cellStyle name="Percent 4 7 6 2 2 3 3" xfId="43505"/>
    <cellStyle name="Percent 4 7 6 2 2 3_Deal Price Analysis" xfId="43506"/>
    <cellStyle name="Percent 4 7 6 2 2 4" xfId="43507"/>
    <cellStyle name="Percent 4 7 6 2 2 4 2" xfId="43508"/>
    <cellStyle name="Percent 4 7 6 2 2 4 2 2" xfId="43509"/>
    <cellStyle name="Percent 4 7 6 2 2 4 3" xfId="43510"/>
    <cellStyle name="Percent 4 7 6 2 2 4_Deal Price Analysis" xfId="43511"/>
    <cellStyle name="Percent 4 7 6 2 2 5" xfId="43512"/>
    <cellStyle name="Percent 4 7 6 2 2 5 2" xfId="43513"/>
    <cellStyle name="Percent 4 7 6 2 2 6" xfId="43514"/>
    <cellStyle name="Percent 4 7 6 2 2_Deal Price Analysis" xfId="43515"/>
    <cellStyle name="Percent 4 7 6 2 3" xfId="43516"/>
    <cellStyle name="Percent 4 7 6 2 3 2" xfId="43517"/>
    <cellStyle name="Percent 4 7 6 2 3 2 2" xfId="43518"/>
    <cellStyle name="Percent 4 7 6 2 3 2 2 2" xfId="43519"/>
    <cellStyle name="Percent 4 7 6 2 3 2 2 2 2" xfId="43520"/>
    <cellStyle name="Percent 4 7 6 2 3 2 2 3" xfId="43521"/>
    <cellStyle name="Percent 4 7 6 2 3 2 2_Deal Price Analysis" xfId="43522"/>
    <cellStyle name="Percent 4 7 6 2 3 2 3" xfId="43523"/>
    <cellStyle name="Percent 4 7 6 2 3 2 3 2" xfId="43524"/>
    <cellStyle name="Percent 4 7 6 2 3 2 3 2 2" xfId="43525"/>
    <cellStyle name="Percent 4 7 6 2 3 2 3 3" xfId="43526"/>
    <cellStyle name="Percent 4 7 6 2 3 2 3_Deal Price Analysis" xfId="43527"/>
    <cellStyle name="Percent 4 7 6 2 3 2 4" xfId="43528"/>
    <cellStyle name="Percent 4 7 6 2 3 2 4 2" xfId="43529"/>
    <cellStyle name="Percent 4 7 6 2 3 2 5" xfId="43530"/>
    <cellStyle name="Percent 4 7 6 2 3 2_Deal Price Analysis" xfId="43531"/>
    <cellStyle name="Percent 4 7 6 2 3 3" xfId="43532"/>
    <cellStyle name="Percent 4 7 6 2 3 3 2" xfId="43533"/>
    <cellStyle name="Percent 4 7 6 2 3 3 2 2" xfId="43534"/>
    <cellStyle name="Percent 4 7 6 2 3 3 3" xfId="43535"/>
    <cellStyle name="Percent 4 7 6 2 3 3_Deal Price Analysis" xfId="43536"/>
    <cellStyle name="Percent 4 7 6 2 3 4" xfId="43537"/>
    <cellStyle name="Percent 4 7 6 2 3 4 2" xfId="43538"/>
    <cellStyle name="Percent 4 7 6 2 3 4 2 2" xfId="43539"/>
    <cellStyle name="Percent 4 7 6 2 3 4 3" xfId="43540"/>
    <cellStyle name="Percent 4 7 6 2 3 4_Deal Price Analysis" xfId="43541"/>
    <cellStyle name="Percent 4 7 6 2 3 5" xfId="43542"/>
    <cellStyle name="Percent 4 7 6 2 3 5 2" xfId="43543"/>
    <cellStyle name="Percent 4 7 6 2 3 6" xfId="43544"/>
    <cellStyle name="Percent 4 7 6 2 3_Deal Price Analysis" xfId="43545"/>
    <cellStyle name="Percent 4 7 6 2 4" xfId="43546"/>
    <cellStyle name="Percent 4 7 6 2 4 2" xfId="43547"/>
    <cellStyle name="Percent 4 7 6 2 4 2 2" xfId="43548"/>
    <cellStyle name="Percent 4 7 6 2 4 2 2 2" xfId="43549"/>
    <cellStyle name="Percent 4 7 6 2 4 2 3" xfId="43550"/>
    <cellStyle name="Percent 4 7 6 2 4 2_Deal Price Analysis" xfId="43551"/>
    <cellStyle name="Percent 4 7 6 2 4 3" xfId="43552"/>
    <cellStyle name="Percent 4 7 6 2 4 3 2" xfId="43553"/>
    <cellStyle name="Percent 4 7 6 2 4 3 2 2" xfId="43554"/>
    <cellStyle name="Percent 4 7 6 2 4 3 3" xfId="43555"/>
    <cellStyle name="Percent 4 7 6 2 4 3_Deal Price Analysis" xfId="43556"/>
    <cellStyle name="Percent 4 7 6 2 4 4" xfId="43557"/>
    <cellStyle name="Percent 4 7 6 2 4 4 2" xfId="43558"/>
    <cellStyle name="Percent 4 7 6 2 4 5" xfId="43559"/>
    <cellStyle name="Percent 4 7 6 2 4_Deal Price Analysis" xfId="43560"/>
    <cellStyle name="Percent 4 7 6 2 5" xfId="43561"/>
    <cellStyle name="Percent 4 7 6 2 5 2" xfId="43562"/>
    <cellStyle name="Percent 4 7 6 2 5 2 2" xfId="43563"/>
    <cellStyle name="Percent 4 7 6 2 5 3" xfId="43564"/>
    <cellStyle name="Percent 4 7 6 2 5_Deal Price Analysis" xfId="43565"/>
    <cellStyle name="Percent 4 7 6 2 6" xfId="43566"/>
    <cellStyle name="Percent 4 7 6 2 6 2" xfId="43567"/>
    <cellStyle name="Percent 4 7 6 2 6 2 2" xfId="43568"/>
    <cellStyle name="Percent 4 7 6 2 6 3" xfId="43569"/>
    <cellStyle name="Percent 4 7 6 2 6_Deal Price Analysis" xfId="43570"/>
    <cellStyle name="Percent 4 7 6 2 7" xfId="43571"/>
    <cellStyle name="Percent 4 7 6 2 7 2" xfId="43572"/>
    <cellStyle name="Percent 4 7 6 2 8" xfId="43573"/>
    <cellStyle name="Percent 4 7 6 2_Deal Price Analysis" xfId="43574"/>
    <cellStyle name="Percent 4 7 6 3" xfId="43575"/>
    <cellStyle name="Percent 4 7 6 3 2" xfId="43576"/>
    <cellStyle name="Percent 4 7 6 3 2 2" xfId="43577"/>
    <cellStyle name="Percent 4 7 6 3 2 2 2" xfId="43578"/>
    <cellStyle name="Percent 4 7 6 3 2 2 2 2" xfId="43579"/>
    <cellStyle name="Percent 4 7 6 3 2 2 3" xfId="43580"/>
    <cellStyle name="Percent 4 7 6 3 2 2_Deal Price Analysis" xfId="43581"/>
    <cellStyle name="Percent 4 7 6 3 2 3" xfId="43582"/>
    <cellStyle name="Percent 4 7 6 3 2 3 2" xfId="43583"/>
    <cellStyle name="Percent 4 7 6 3 2 3 2 2" xfId="43584"/>
    <cellStyle name="Percent 4 7 6 3 2 3 3" xfId="43585"/>
    <cellStyle name="Percent 4 7 6 3 2 3_Deal Price Analysis" xfId="43586"/>
    <cellStyle name="Percent 4 7 6 3 2 4" xfId="43587"/>
    <cellStyle name="Percent 4 7 6 3 2 4 2" xfId="43588"/>
    <cellStyle name="Percent 4 7 6 3 2 5" xfId="43589"/>
    <cellStyle name="Percent 4 7 6 3 2_Deal Price Analysis" xfId="43590"/>
    <cellStyle name="Percent 4 7 6 3 3" xfId="43591"/>
    <cellStyle name="Percent 4 7 6 3 3 2" xfId="43592"/>
    <cellStyle name="Percent 4 7 6 3 3 2 2" xfId="43593"/>
    <cellStyle name="Percent 4 7 6 3 3 3" xfId="43594"/>
    <cellStyle name="Percent 4 7 6 3 3_Deal Price Analysis" xfId="43595"/>
    <cellStyle name="Percent 4 7 6 3 4" xfId="43596"/>
    <cellStyle name="Percent 4 7 6 3 4 2" xfId="43597"/>
    <cellStyle name="Percent 4 7 6 3 4 2 2" xfId="43598"/>
    <cellStyle name="Percent 4 7 6 3 4 3" xfId="43599"/>
    <cellStyle name="Percent 4 7 6 3 4_Deal Price Analysis" xfId="43600"/>
    <cellStyle name="Percent 4 7 6 3 5" xfId="43601"/>
    <cellStyle name="Percent 4 7 6 3 5 2" xfId="43602"/>
    <cellStyle name="Percent 4 7 6 3 6" xfId="43603"/>
    <cellStyle name="Percent 4 7 6 3_Deal Price Analysis" xfId="43604"/>
    <cellStyle name="Percent 4 7 6 4" xfId="43605"/>
    <cellStyle name="Percent 4 7 6 4 2" xfId="43606"/>
    <cellStyle name="Percent 4 7 6 4 2 2" xfId="43607"/>
    <cellStyle name="Percent 4 7 6 4 2 2 2" xfId="43608"/>
    <cellStyle name="Percent 4 7 6 4 2 2 2 2" xfId="43609"/>
    <cellStyle name="Percent 4 7 6 4 2 2 3" xfId="43610"/>
    <cellStyle name="Percent 4 7 6 4 2 2_Deal Price Analysis" xfId="43611"/>
    <cellStyle name="Percent 4 7 6 4 2 3" xfId="43612"/>
    <cellStyle name="Percent 4 7 6 4 2 3 2" xfId="43613"/>
    <cellStyle name="Percent 4 7 6 4 2 3 2 2" xfId="43614"/>
    <cellStyle name="Percent 4 7 6 4 2 3 3" xfId="43615"/>
    <cellStyle name="Percent 4 7 6 4 2 3_Deal Price Analysis" xfId="43616"/>
    <cellStyle name="Percent 4 7 6 4 2 4" xfId="43617"/>
    <cellStyle name="Percent 4 7 6 4 2 4 2" xfId="43618"/>
    <cellStyle name="Percent 4 7 6 4 2 5" xfId="43619"/>
    <cellStyle name="Percent 4 7 6 4 2_Deal Price Analysis" xfId="43620"/>
    <cellStyle name="Percent 4 7 6 4 3" xfId="43621"/>
    <cellStyle name="Percent 4 7 6 4 3 2" xfId="43622"/>
    <cellStyle name="Percent 4 7 6 4 3 2 2" xfId="43623"/>
    <cellStyle name="Percent 4 7 6 4 3 3" xfId="43624"/>
    <cellStyle name="Percent 4 7 6 4 3_Deal Price Analysis" xfId="43625"/>
    <cellStyle name="Percent 4 7 6 4 4" xfId="43626"/>
    <cellStyle name="Percent 4 7 6 4 4 2" xfId="43627"/>
    <cellStyle name="Percent 4 7 6 4 4 2 2" xfId="43628"/>
    <cellStyle name="Percent 4 7 6 4 4 3" xfId="43629"/>
    <cellStyle name="Percent 4 7 6 4 4_Deal Price Analysis" xfId="43630"/>
    <cellStyle name="Percent 4 7 6 4 5" xfId="43631"/>
    <cellStyle name="Percent 4 7 6 4 5 2" xfId="43632"/>
    <cellStyle name="Percent 4 7 6 4 6" xfId="43633"/>
    <cellStyle name="Percent 4 7 6 4_Deal Price Analysis" xfId="43634"/>
    <cellStyle name="Percent 4 7 6 5" xfId="43635"/>
    <cellStyle name="Percent 4 7 6 5 2" xfId="43636"/>
    <cellStyle name="Percent 4 7 6 5 2 2" xfId="43637"/>
    <cellStyle name="Percent 4 7 6 5 2 2 2" xfId="43638"/>
    <cellStyle name="Percent 4 7 6 5 2 3" xfId="43639"/>
    <cellStyle name="Percent 4 7 6 5 2_Deal Price Analysis" xfId="43640"/>
    <cellStyle name="Percent 4 7 6 5 3" xfId="43641"/>
    <cellStyle name="Percent 4 7 6 5 3 2" xfId="43642"/>
    <cellStyle name="Percent 4 7 6 5 3 2 2" xfId="43643"/>
    <cellStyle name="Percent 4 7 6 5 3 3" xfId="43644"/>
    <cellStyle name="Percent 4 7 6 5 3_Deal Price Analysis" xfId="43645"/>
    <cellStyle name="Percent 4 7 6 5 4" xfId="43646"/>
    <cellStyle name="Percent 4 7 6 5 4 2" xfId="43647"/>
    <cellStyle name="Percent 4 7 6 5 5" xfId="43648"/>
    <cellStyle name="Percent 4 7 6 5_Deal Price Analysis" xfId="43649"/>
    <cellStyle name="Percent 4 7 6 6" xfId="43650"/>
    <cellStyle name="Percent 4 7 6 6 2" xfId="43651"/>
    <cellStyle name="Percent 4 7 6 6 2 2" xfId="43652"/>
    <cellStyle name="Percent 4 7 6 6 3" xfId="43653"/>
    <cellStyle name="Percent 4 7 6 6_Deal Price Analysis" xfId="43654"/>
    <cellStyle name="Percent 4 7 6 7" xfId="43655"/>
    <cellStyle name="Percent 4 7 6 7 2" xfId="43656"/>
    <cellStyle name="Percent 4 7 6 7 2 2" xfId="43657"/>
    <cellStyle name="Percent 4 7 6 7 3" xfId="43658"/>
    <cellStyle name="Percent 4 7 6 7_Deal Price Analysis" xfId="43659"/>
    <cellStyle name="Percent 4 7 6 8" xfId="43660"/>
    <cellStyle name="Percent 4 7 6 8 2" xfId="43661"/>
    <cellStyle name="Percent 4 7 6 9" xfId="43662"/>
    <cellStyle name="Percent 4 7 6_Deal Price Analysis" xfId="43663"/>
    <cellStyle name="Percent 4 7 7" xfId="43664"/>
    <cellStyle name="Percent 4 7 7 2" xfId="43665"/>
    <cellStyle name="Percent 4 7 7 2 2" xfId="43666"/>
    <cellStyle name="Percent 4 7 7 2 2 2" xfId="43667"/>
    <cellStyle name="Percent 4 7 7 2 2 2 2" xfId="43668"/>
    <cellStyle name="Percent 4 7 7 2 2 2 2 2" xfId="43669"/>
    <cellStyle name="Percent 4 7 7 2 2 2 3" xfId="43670"/>
    <cellStyle name="Percent 4 7 7 2 2 2_Deal Price Analysis" xfId="43671"/>
    <cellStyle name="Percent 4 7 7 2 2 3" xfId="43672"/>
    <cellStyle name="Percent 4 7 7 2 2 3 2" xfId="43673"/>
    <cellStyle name="Percent 4 7 7 2 2 3 2 2" xfId="43674"/>
    <cellStyle name="Percent 4 7 7 2 2 3 3" xfId="43675"/>
    <cellStyle name="Percent 4 7 7 2 2 3_Deal Price Analysis" xfId="43676"/>
    <cellStyle name="Percent 4 7 7 2 2 4" xfId="43677"/>
    <cellStyle name="Percent 4 7 7 2 2 4 2" xfId="43678"/>
    <cellStyle name="Percent 4 7 7 2 2 5" xfId="43679"/>
    <cellStyle name="Percent 4 7 7 2 2_Deal Price Analysis" xfId="43680"/>
    <cellStyle name="Percent 4 7 7 2 3" xfId="43681"/>
    <cellStyle name="Percent 4 7 7 2 3 2" xfId="43682"/>
    <cellStyle name="Percent 4 7 7 2 3 2 2" xfId="43683"/>
    <cellStyle name="Percent 4 7 7 2 3 3" xfId="43684"/>
    <cellStyle name="Percent 4 7 7 2 3_Deal Price Analysis" xfId="43685"/>
    <cellStyle name="Percent 4 7 7 2 4" xfId="43686"/>
    <cellStyle name="Percent 4 7 7 2 4 2" xfId="43687"/>
    <cellStyle name="Percent 4 7 7 2 4 2 2" xfId="43688"/>
    <cellStyle name="Percent 4 7 7 2 4 3" xfId="43689"/>
    <cellStyle name="Percent 4 7 7 2 4_Deal Price Analysis" xfId="43690"/>
    <cellStyle name="Percent 4 7 7 2 5" xfId="43691"/>
    <cellStyle name="Percent 4 7 7 2 5 2" xfId="43692"/>
    <cellStyle name="Percent 4 7 7 2 6" xfId="43693"/>
    <cellStyle name="Percent 4 7 7 2_Deal Price Analysis" xfId="43694"/>
    <cellStyle name="Percent 4 7 7 3" xfId="43695"/>
    <cellStyle name="Percent 4 7 7 3 2" xfId="43696"/>
    <cellStyle name="Percent 4 7 7 3 2 2" xfId="43697"/>
    <cellStyle name="Percent 4 7 7 3 2 2 2" xfId="43698"/>
    <cellStyle name="Percent 4 7 7 3 2 2 2 2" xfId="43699"/>
    <cellStyle name="Percent 4 7 7 3 2 2 3" xfId="43700"/>
    <cellStyle name="Percent 4 7 7 3 2 2_Deal Price Analysis" xfId="43701"/>
    <cellStyle name="Percent 4 7 7 3 2 3" xfId="43702"/>
    <cellStyle name="Percent 4 7 7 3 2 3 2" xfId="43703"/>
    <cellStyle name="Percent 4 7 7 3 2 3 2 2" xfId="43704"/>
    <cellStyle name="Percent 4 7 7 3 2 3 3" xfId="43705"/>
    <cellStyle name="Percent 4 7 7 3 2 3_Deal Price Analysis" xfId="43706"/>
    <cellStyle name="Percent 4 7 7 3 2 4" xfId="43707"/>
    <cellStyle name="Percent 4 7 7 3 2 4 2" xfId="43708"/>
    <cellStyle name="Percent 4 7 7 3 2 5" xfId="43709"/>
    <cellStyle name="Percent 4 7 7 3 2_Deal Price Analysis" xfId="43710"/>
    <cellStyle name="Percent 4 7 7 3 3" xfId="43711"/>
    <cellStyle name="Percent 4 7 7 3 3 2" xfId="43712"/>
    <cellStyle name="Percent 4 7 7 3 3 2 2" xfId="43713"/>
    <cellStyle name="Percent 4 7 7 3 3 3" xfId="43714"/>
    <cellStyle name="Percent 4 7 7 3 3_Deal Price Analysis" xfId="43715"/>
    <cellStyle name="Percent 4 7 7 3 4" xfId="43716"/>
    <cellStyle name="Percent 4 7 7 3 4 2" xfId="43717"/>
    <cellStyle name="Percent 4 7 7 3 4 2 2" xfId="43718"/>
    <cellStyle name="Percent 4 7 7 3 4 3" xfId="43719"/>
    <cellStyle name="Percent 4 7 7 3 4_Deal Price Analysis" xfId="43720"/>
    <cellStyle name="Percent 4 7 7 3 5" xfId="43721"/>
    <cellStyle name="Percent 4 7 7 3 5 2" xfId="43722"/>
    <cellStyle name="Percent 4 7 7 3 6" xfId="43723"/>
    <cellStyle name="Percent 4 7 7 3_Deal Price Analysis" xfId="43724"/>
    <cellStyle name="Percent 4 7 7 4" xfId="43725"/>
    <cellStyle name="Percent 4 7 7 4 2" xfId="43726"/>
    <cellStyle name="Percent 4 7 7 4 2 2" xfId="43727"/>
    <cellStyle name="Percent 4 7 7 4 2 2 2" xfId="43728"/>
    <cellStyle name="Percent 4 7 7 4 2 3" xfId="43729"/>
    <cellStyle name="Percent 4 7 7 4 2_Deal Price Analysis" xfId="43730"/>
    <cellStyle name="Percent 4 7 7 4 3" xfId="43731"/>
    <cellStyle name="Percent 4 7 7 4 3 2" xfId="43732"/>
    <cellStyle name="Percent 4 7 7 4 3 2 2" xfId="43733"/>
    <cellStyle name="Percent 4 7 7 4 3 3" xfId="43734"/>
    <cellStyle name="Percent 4 7 7 4 3_Deal Price Analysis" xfId="43735"/>
    <cellStyle name="Percent 4 7 7 4 4" xfId="43736"/>
    <cellStyle name="Percent 4 7 7 4 4 2" xfId="43737"/>
    <cellStyle name="Percent 4 7 7 4 5" xfId="43738"/>
    <cellStyle name="Percent 4 7 7 4_Deal Price Analysis" xfId="43739"/>
    <cellStyle name="Percent 4 7 7 5" xfId="43740"/>
    <cellStyle name="Percent 4 7 7 5 2" xfId="43741"/>
    <cellStyle name="Percent 4 7 7 5 2 2" xfId="43742"/>
    <cellStyle name="Percent 4 7 7 5 3" xfId="43743"/>
    <cellStyle name="Percent 4 7 7 5_Deal Price Analysis" xfId="43744"/>
    <cellStyle name="Percent 4 7 7 6" xfId="43745"/>
    <cellStyle name="Percent 4 7 7 6 2" xfId="43746"/>
    <cellStyle name="Percent 4 7 7 6 2 2" xfId="43747"/>
    <cellStyle name="Percent 4 7 7 6 3" xfId="43748"/>
    <cellStyle name="Percent 4 7 7 6_Deal Price Analysis" xfId="43749"/>
    <cellStyle name="Percent 4 7 7 7" xfId="43750"/>
    <cellStyle name="Percent 4 7 7 7 2" xfId="43751"/>
    <cellStyle name="Percent 4 7 7 8" xfId="43752"/>
    <cellStyle name="Percent 4 7 7_Deal Price Analysis" xfId="43753"/>
    <cellStyle name="Percent 4 7 8" xfId="43754"/>
    <cellStyle name="Percent 4 7 8 2" xfId="43755"/>
    <cellStyle name="Percent 4 7 8 2 2" xfId="43756"/>
    <cellStyle name="Percent 4 7 8 2 2 2" xfId="43757"/>
    <cellStyle name="Percent 4 7 8 2 2 2 2" xfId="43758"/>
    <cellStyle name="Percent 4 7 8 2 2 3" xfId="43759"/>
    <cellStyle name="Percent 4 7 8 2 2_Deal Price Analysis" xfId="43760"/>
    <cellStyle name="Percent 4 7 8 2 3" xfId="43761"/>
    <cellStyle name="Percent 4 7 8 2 3 2" xfId="43762"/>
    <cellStyle name="Percent 4 7 8 2 3 2 2" xfId="43763"/>
    <cellStyle name="Percent 4 7 8 2 3 3" xfId="43764"/>
    <cellStyle name="Percent 4 7 8 2 3_Deal Price Analysis" xfId="43765"/>
    <cellStyle name="Percent 4 7 8 2 4" xfId="43766"/>
    <cellStyle name="Percent 4 7 8 2 4 2" xfId="43767"/>
    <cellStyle name="Percent 4 7 8 2 5" xfId="43768"/>
    <cellStyle name="Percent 4 7 8 2_Deal Price Analysis" xfId="43769"/>
    <cellStyle name="Percent 4 7 8 3" xfId="43770"/>
    <cellStyle name="Percent 4 7 8 3 2" xfId="43771"/>
    <cellStyle name="Percent 4 7 8 3 2 2" xfId="43772"/>
    <cellStyle name="Percent 4 7 8 3 3" xfId="43773"/>
    <cellStyle name="Percent 4 7 8 3_Deal Price Analysis" xfId="43774"/>
    <cellStyle name="Percent 4 7 8 4" xfId="43775"/>
    <cellStyle name="Percent 4 7 8 4 2" xfId="43776"/>
    <cellStyle name="Percent 4 7 8 4 2 2" xfId="43777"/>
    <cellStyle name="Percent 4 7 8 4 3" xfId="43778"/>
    <cellStyle name="Percent 4 7 8 4_Deal Price Analysis" xfId="43779"/>
    <cellStyle name="Percent 4 7 8 5" xfId="43780"/>
    <cellStyle name="Percent 4 7 8 5 2" xfId="43781"/>
    <cellStyle name="Percent 4 7 8 6" xfId="43782"/>
    <cellStyle name="Percent 4 7 8_Deal Price Analysis" xfId="43783"/>
    <cellStyle name="Percent 4 7 9" xfId="43784"/>
    <cellStyle name="Percent 4 7 9 2" xfId="43785"/>
    <cellStyle name="Percent 4 7 9 2 2" xfId="43786"/>
    <cellStyle name="Percent 4 7 9 2 2 2" xfId="43787"/>
    <cellStyle name="Percent 4 7 9 2 2 2 2" xfId="43788"/>
    <cellStyle name="Percent 4 7 9 2 2 3" xfId="43789"/>
    <cellStyle name="Percent 4 7 9 2 2_Deal Price Analysis" xfId="43790"/>
    <cellStyle name="Percent 4 7 9 2 3" xfId="43791"/>
    <cellStyle name="Percent 4 7 9 2 3 2" xfId="43792"/>
    <cellStyle name="Percent 4 7 9 2 3 2 2" xfId="43793"/>
    <cellStyle name="Percent 4 7 9 2 3 3" xfId="43794"/>
    <cellStyle name="Percent 4 7 9 2 3_Deal Price Analysis" xfId="43795"/>
    <cellStyle name="Percent 4 7 9 2 4" xfId="43796"/>
    <cellStyle name="Percent 4 7 9 2 4 2" xfId="43797"/>
    <cellStyle name="Percent 4 7 9 2 5" xfId="43798"/>
    <cellStyle name="Percent 4 7 9 2_Deal Price Analysis" xfId="43799"/>
    <cellStyle name="Percent 4 7 9 3" xfId="43800"/>
    <cellStyle name="Percent 4 7 9 3 2" xfId="43801"/>
    <cellStyle name="Percent 4 7 9 3 2 2" xfId="43802"/>
    <cellStyle name="Percent 4 7 9 3 3" xfId="43803"/>
    <cellStyle name="Percent 4 7 9 3_Deal Price Analysis" xfId="43804"/>
    <cellStyle name="Percent 4 7 9 4" xfId="43805"/>
    <cellStyle name="Percent 4 7 9 4 2" xfId="43806"/>
    <cellStyle name="Percent 4 7 9 4 2 2" xfId="43807"/>
    <cellStyle name="Percent 4 7 9 4 3" xfId="43808"/>
    <cellStyle name="Percent 4 7 9 4_Deal Price Analysis" xfId="43809"/>
    <cellStyle name="Percent 4 7 9 5" xfId="43810"/>
    <cellStyle name="Percent 4 7 9 5 2" xfId="43811"/>
    <cellStyle name="Percent 4 7 9 6" xfId="43812"/>
    <cellStyle name="Percent 4 7 9_Deal Price Analysis" xfId="43813"/>
    <cellStyle name="Percent 4 7_Deal Price Analysis" xfId="43814"/>
    <cellStyle name="Percent 4 8" xfId="43815"/>
    <cellStyle name="Percent 4 8 2" xfId="43816"/>
    <cellStyle name="Percent 4 8 2 2" xfId="43817"/>
    <cellStyle name="Percent 4 8 2 2 2" xfId="43818"/>
    <cellStyle name="Percent 4 8 2 2 2 2" xfId="43819"/>
    <cellStyle name="Percent 4 8 2 2 2 2 2" xfId="43820"/>
    <cellStyle name="Percent 4 8 2 2 2 2 2 2" xfId="43821"/>
    <cellStyle name="Percent 4 8 2 2 2 2 3" xfId="43822"/>
    <cellStyle name="Percent 4 8 2 2 2 2_Deal Price Analysis" xfId="43823"/>
    <cellStyle name="Percent 4 8 2 2 2 3" xfId="43824"/>
    <cellStyle name="Percent 4 8 2 2 2 3 2" xfId="43825"/>
    <cellStyle name="Percent 4 8 2 2 2 3 2 2" xfId="43826"/>
    <cellStyle name="Percent 4 8 2 2 2 3 3" xfId="43827"/>
    <cellStyle name="Percent 4 8 2 2 2 3_Deal Price Analysis" xfId="43828"/>
    <cellStyle name="Percent 4 8 2 2 2 4" xfId="43829"/>
    <cellStyle name="Percent 4 8 2 2 2 4 2" xfId="43830"/>
    <cellStyle name="Percent 4 8 2 2 2 5" xfId="43831"/>
    <cellStyle name="Percent 4 8 2 2 2_Deal Price Analysis" xfId="43832"/>
    <cellStyle name="Percent 4 8 2 2 3" xfId="43833"/>
    <cellStyle name="Percent 4 8 2 2 3 2" xfId="43834"/>
    <cellStyle name="Percent 4 8 2 2 3 2 2" xfId="43835"/>
    <cellStyle name="Percent 4 8 2 2 3 3" xfId="43836"/>
    <cellStyle name="Percent 4 8 2 2 3_Deal Price Analysis" xfId="43837"/>
    <cellStyle name="Percent 4 8 2 2 4" xfId="43838"/>
    <cellStyle name="Percent 4 8 2 2 4 2" xfId="43839"/>
    <cellStyle name="Percent 4 8 2 2 4 2 2" xfId="43840"/>
    <cellStyle name="Percent 4 8 2 2 4 3" xfId="43841"/>
    <cellStyle name="Percent 4 8 2 2 4_Deal Price Analysis" xfId="43842"/>
    <cellStyle name="Percent 4 8 2 2 5" xfId="43843"/>
    <cellStyle name="Percent 4 8 2 2 5 2" xfId="43844"/>
    <cellStyle name="Percent 4 8 2 2 6" xfId="43845"/>
    <cellStyle name="Percent 4 8 2 2_Deal Price Analysis" xfId="43846"/>
    <cellStyle name="Percent 4 8 2 3" xfId="43847"/>
    <cellStyle name="Percent 4 8 2 3 2" xfId="43848"/>
    <cellStyle name="Percent 4 8 2 3 2 2" xfId="43849"/>
    <cellStyle name="Percent 4 8 2 3 2 2 2" xfId="43850"/>
    <cellStyle name="Percent 4 8 2 3 2 2 2 2" xfId="43851"/>
    <cellStyle name="Percent 4 8 2 3 2 2 3" xfId="43852"/>
    <cellStyle name="Percent 4 8 2 3 2 2_Deal Price Analysis" xfId="43853"/>
    <cellStyle name="Percent 4 8 2 3 2 3" xfId="43854"/>
    <cellStyle name="Percent 4 8 2 3 2 3 2" xfId="43855"/>
    <cellStyle name="Percent 4 8 2 3 2 3 2 2" xfId="43856"/>
    <cellStyle name="Percent 4 8 2 3 2 3 3" xfId="43857"/>
    <cellStyle name="Percent 4 8 2 3 2 3_Deal Price Analysis" xfId="43858"/>
    <cellStyle name="Percent 4 8 2 3 2 4" xfId="43859"/>
    <cellStyle name="Percent 4 8 2 3 2 4 2" xfId="43860"/>
    <cellStyle name="Percent 4 8 2 3 2 5" xfId="43861"/>
    <cellStyle name="Percent 4 8 2 3 2_Deal Price Analysis" xfId="43862"/>
    <cellStyle name="Percent 4 8 2 3 3" xfId="43863"/>
    <cellStyle name="Percent 4 8 2 3 3 2" xfId="43864"/>
    <cellStyle name="Percent 4 8 2 3 3 2 2" xfId="43865"/>
    <cellStyle name="Percent 4 8 2 3 3 3" xfId="43866"/>
    <cellStyle name="Percent 4 8 2 3 3_Deal Price Analysis" xfId="43867"/>
    <cellStyle name="Percent 4 8 2 3 4" xfId="43868"/>
    <cellStyle name="Percent 4 8 2 3 4 2" xfId="43869"/>
    <cellStyle name="Percent 4 8 2 3 4 2 2" xfId="43870"/>
    <cellStyle name="Percent 4 8 2 3 4 3" xfId="43871"/>
    <cellStyle name="Percent 4 8 2 3 4_Deal Price Analysis" xfId="43872"/>
    <cellStyle name="Percent 4 8 2 3 5" xfId="43873"/>
    <cellStyle name="Percent 4 8 2 3 5 2" xfId="43874"/>
    <cellStyle name="Percent 4 8 2 3 6" xfId="43875"/>
    <cellStyle name="Percent 4 8 2 3_Deal Price Analysis" xfId="43876"/>
    <cellStyle name="Percent 4 8 2 4" xfId="43877"/>
    <cellStyle name="Percent 4 8 2 4 2" xfId="43878"/>
    <cellStyle name="Percent 4 8 2 4 2 2" xfId="43879"/>
    <cellStyle name="Percent 4 8 2 4 2 2 2" xfId="43880"/>
    <cellStyle name="Percent 4 8 2 4 2 3" xfId="43881"/>
    <cellStyle name="Percent 4 8 2 4 2_Deal Price Analysis" xfId="43882"/>
    <cellStyle name="Percent 4 8 2 4 3" xfId="43883"/>
    <cellStyle name="Percent 4 8 2 4 3 2" xfId="43884"/>
    <cellStyle name="Percent 4 8 2 4 3 2 2" xfId="43885"/>
    <cellStyle name="Percent 4 8 2 4 3 3" xfId="43886"/>
    <cellStyle name="Percent 4 8 2 4 3_Deal Price Analysis" xfId="43887"/>
    <cellStyle name="Percent 4 8 2 4 4" xfId="43888"/>
    <cellStyle name="Percent 4 8 2 4 4 2" xfId="43889"/>
    <cellStyle name="Percent 4 8 2 4 5" xfId="43890"/>
    <cellStyle name="Percent 4 8 2 4_Deal Price Analysis" xfId="43891"/>
    <cellStyle name="Percent 4 8 2 5" xfId="43892"/>
    <cellStyle name="Percent 4 8 2 5 2" xfId="43893"/>
    <cellStyle name="Percent 4 8 2 5 2 2" xfId="43894"/>
    <cellStyle name="Percent 4 8 2 5 3" xfId="43895"/>
    <cellStyle name="Percent 4 8 2 5_Deal Price Analysis" xfId="43896"/>
    <cellStyle name="Percent 4 8 2 6" xfId="43897"/>
    <cellStyle name="Percent 4 8 2 6 2" xfId="43898"/>
    <cellStyle name="Percent 4 8 2 6 2 2" xfId="43899"/>
    <cellStyle name="Percent 4 8 2 6 3" xfId="43900"/>
    <cellStyle name="Percent 4 8 2 6_Deal Price Analysis" xfId="43901"/>
    <cellStyle name="Percent 4 8 2 7" xfId="43902"/>
    <cellStyle name="Percent 4 8 2 7 2" xfId="43903"/>
    <cellStyle name="Percent 4 8 2 8" xfId="43904"/>
    <cellStyle name="Percent 4 8 2_Deal Price Analysis" xfId="43905"/>
    <cellStyle name="Percent 4 8 3" xfId="43906"/>
    <cellStyle name="Percent 4 8 3 2" xfId="43907"/>
    <cellStyle name="Percent 4 8 3 2 2" xfId="43908"/>
    <cellStyle name="Percent 4 8 3 2 2 2" xfId="43909"/>
    <cellStyle name="Percent 4 8 3 2 2 2 2" xfId="43910"/>
    <cellStyle name="Percent 4 8 3 2 2 3" xfId="43911"/>
    <cellStyle name="Percent 4 8 3 2 2_Deal Price Analysis" xfId="43912"/>
    <cellStyle name="Percent 4 8 3 2 3" xfId="43913"/>
    <cellStyle name="Percent 4 8 3 2 3 2" xfId="43914"/>
    <cellStyle name="Percent 4 8 3 2 3 2 2" xfId="43915"/>
    <cellStyle name="Percent 4 8 3 2 3 3" xfId="43916"/>
    <cellStyle name="Percent 4 8 3 2 3_Deal Price Analysis" xfId="43917"/>
    <cellStyle name="Percent 4 8 3 2 4" xfId="43918"/>
    <cellStyle name="Percent 4 8 3 2 4 2" xfId="43919"/>
    <cellStyle name="Percent 4 8 3 2 5" xfId="43920"/>
    <cellStyle name="Percent 4 8 3 2_Deal Price Analysis" xfId="43921"/>
    <cellStyle name="Percent 4 8 3 3" xfId="43922"/>
    <cellStyle name="Percent 4 8 3 3 2" xfId="43923"/>
    <cellStyle name="Percent 4 8 3 3 2 2" xfId="43924"/>
    <cellStyle name="Percent 4 8 3 3 3" xfId="43925"/>
    <cellStyle name="Percent 4 8 3 3_Deal Price Analysis" xfId="43926"/>
    <cellStyle name="Percent 4 8 3 4" xfId="43927"/>
    <cellStyle name="Percent 4 8 3 4 2" xfId="43928"/>
    <cellStyle name="Percent 4 8 3 4 2 2" xfId="43929"/>
    <cellStyle name="Percent 4 8 3 4 3" xfId="43930"/>
    <cellStyle name="Percent 4 8 3 4_Deal Price Analysis" xfId="43931"/>
    <cellStyle name="Percent 4 8 3 5" xfId="43932"/>
    <cellStyle name="Percent 4 8 3 5 2" xfId="43933"/>
    <cellStyle name="Percent 4 8 3 6" xfId="43934"/>
    <cellStyle name="Percent 4 8 3_Deal Price Analysis" xfId="43935"/>
    <cellStyle name="Percent 4 8 4" xfId="43936"/>
    <cellStyle name="Percent 4 8 4 2" xfId="43937"/>
    <cellStyle name="Percent 4 8 4 2 2" xfId="43938"/>
    <cellStyle name="Percent 4 8 4 2 2 2" xfId="43939"/>
    <cellStyle name="Percent 4 8 4 2 2 2 2" xfId="43940"/>
    <cellStyle name="Percent 4 8 4 2 2 3" xfId="43941"/>
    <cellStyle name="Percent 4 8 4 2 2_Deal Price Analysis" xfId="43942"/>
    <cellStyle name="Percent 4 8 4 2 3" xfId="43943"/>
    <cellStyle name="Percent 4 8 4 2 3 2" xfId="43944"/>
    <cellStyle name="Percent 4 8 4 2 3 2 2" xfId="43945"/>
    <cellStyle name="Percent 4 8 4 2 3 3" xfId="43946"/>
    <cellStyle name="Percent 4 8 4 2 3_Deal Price Analysis" xfId="43947"/>
    <cellStyle name="Percent 4 8 4 2 4" xfId="43948"/>
    <cellStyle name="Percent 4 8 4 2 4 2" xfId="43949"/>
    <cellStyle name="Percent 4 8 4 2 5" xfId="43950"/>
    <cellStyle name="Percent 4 8 4 2_Deal Price Analysis" xfId="43951"/>
    <cellStyle name="Percent 4 8 4 3" xfId="43952"/>
    <cellStyle name="Percent 4 8 4 3 2" xfId="43953"/>
    <cellStyle name="Percent 4 8 4 3 2 2" xfId="43954"/>
    <cellStyle name="Percent 4 8 4 3 3" xfId="43955"/>
    <cellStyle name="Percent 4 8 4 3_Deal Price Analysis" xfId="43956"/>
    <cellStyle name="Percent 4 8 4 4" xfId="43957"/>
    <cellStyle name="Percent 4 8 4 4 2" xfId="43958"/>
    <cellStyle name="Percent 4 8 4 4 2 2" xfId="43959"/>
    <cellStyle name="Percent 4 8 4 4 3" xfId="43960"/>
    <cellStyle name="Percent 4 8 4 4_Deal Price Analysis" xfId="43961"/>
    <cellStyle name="Percent 4 8 4 5" xfId="43962"/>
    <cellStyle name="Percent 4 8 4 5 2" xfId="43963"/>
    <cellStyle name="Percent 4 8 4 6" xfId="43964"/>
    <cellStyle name="Percent 4 8 4_Deal Price Analysis" xfId="43965"/>
    <cellStyle name="Percent 4 8 5" xfId="43966"/>
    <cellStyle name="Percent 4 8 5 2" xfId="43967"/>
    <cellStyle name="Percent 4 8 5 2 2" xfId="43968"/>
    <cellStyle name="Percent 4 8 5 2 2 2" xfId="43969"/>
    <cellStyle name="Percent 4 8 5 2 3" xfId="43970"/>
    <cellStyle name="Percent 4 8 5 2_Deal Price Analysis" xfId="43971"/>
    <cellStyle name="Percent 4 8 5 3" xfId="43972"/>
    <cellStyle name="Percent 4 8 5 3 2" xfId="43973"/>
    <cellStyle name="Percent 4 8 5 3 2 2" xfId="43974"/>
    <cellStyle name="Percent 4 8 5 3 3" xfId="43975"/>
    <cellStyle name="Percent 4 8 5 3_Deal Price Analysis" xfId="43976"/>
    <cellStyle name="Percent 4 8 5 4" xfId="43977"/>
    <cellStyle name="Percent 4 8 5 4 2" xfId="43978"/>
    <cellStyle name="Percent 4 8 5 5" xfId="43979"/>
    <cellStyle name="Percent 4 8 5_Deal Price Analysis" xfId="43980"/>
    <cellStyle name="Percent 4 8 6" xfId="43981"/>
    <cellStyle name="Percent 4 8 6 2" xfId="43982"/>
    <cellStyle name="Percent 4 8 6 2 2" xfId="43983"/>
    <cellStyle name="Percent 4 8 6 3" xfId="43984"/>
    <cellStyle name="Percent 4 8 6_Deal Price Analysis" xfId="43985"/>
    <cellStyle name="Percent 4 8 7" xfId="43986"/>
    <cellStyle name="Percent 4 8 7 2" xfId="43987"/>
    <cellStyle name="Percent 4 8 7 2 2" xfId="43988"/>
    <cellStyle name="Percent 4 8 7 3" xfId="43989"/>
    <cellStyle name="Percent 4 8 7_Deal Price Analysis" xfId="43990"/>
    <cellStyle name="Percent 4 8 8" xfId="43991"/>
    <cellStyle name="Percent 4 8 8 2" xfId="43992"/>
    <cellStyle name="Percent 4 8 9" xfId="43993"/>
    <cellStyle name="Percent 4 8_Deal Price Analysis" xfId="43994"/>
    <cellStyle name="Percent 4 9" xfId="43995"/>
    <cellStyle name="Percent 4 9 2" xfId="43996"/>
    <cellStyle name="Percent 4 9 2 2" xfId="43997"/>
    <cellStyle name="Percent 4 9 2 2 2" xfId="43998"/>
    <cellStyle name="Percent 4 9 2 2 2 2" xfId="43999"/>
    <cellStyle name="Percent 4 9 2 2 2 2 2" xfId="44000"/>
    <cellStyle name="Percent 4 9 2 2 2 2 2 2" xfId="44001"/>
    <cellStyle name="Percent 4 9 2 2 2 2 3" xfId="44002"/>
    <cellStyle name="Percent 4 9 2 2 2 2_Deal Price Analysis" xfId="44003"/>
    <cellStyle name="Percent 4 9 2 2 2 3" xfId="44004"/>
    <cellStyle name="Percent 4 9 2 2 2 3 2" xfId="44005"/>
    <cellStyle name="Percent 4 9 2 2 2 3 2 2" xfId="44006"/>
    <cellStyle name="Percent 4 9 2 2 2 3 3" xfId="44007"/>
    <cellStyle name="Percent 4 9 2 2 2 3_Deal Price Analysis" xfId="44008"/>
    <cellStyle name="Percent 4 9 2 2 2 4" xfId="44009"/>
    <cellStyle name="Percent 4 9 2 2 2 4 2" xfId="44010"/>
    <cellStyle name="Percent 4 9 2 2 2 5" xfId="44011"/>
    <cellStyle name="Percent 4 9 2 2 2_Deal Price Analysis" xfId="44012"/>
    <cellStyle name="Percent 4 9 2 2 3" xfId="44013"/>
    <cellStyle name="Percent 4 9 2 2 3 2" xfId="44014"/>
    <cellStyle name="Percent 4 9 2 2 3 2 2" xfId="44015"/>
    <cellStyle name="Percent 4 9 2 2 3 3" xfId="44016"/>
    <cellStyle name="Percent 4 9 2 2 3_Deal Price Analysis" xfId="44017"/>
    <cellStyle name="Percent 4 9 2 2 4" xfId="44018"/>
    <cellStyle name="Percent 4 9 2 2 4 2" xfId="44019"/>
    <cellStyle name="Percent 4 9 2 2 4 2 2" xfId="44020"/>
    <cellStyle name="Percent 4 9 2 2 4 3" xfId="44021"/>
    <cellStyle name="Percent 4 9 2 2 4_Deal Price Analysis" xfId="44022"/>
    <cellStyle name="Percent 4 9 2 2 5" xfId="44023"/>
    <cellStyle name="Percent 4 9 2 2 5 2" xfId="44024"/>
    <cellStyle name="Percent 4 9 2 2 6" xfId="44025"/>
    <cellStyle name="Percent 4 9 2 2_Deal Price Analysis" xfId="44026"/>
    <cellStyle name="Percent 4 9 2 3" xfId="44027"/>
    <cellStyle name="Percent 4 9 2 3 2" xfId="44028"/>
    <cellStyle name="Percent 4 9 2 3 2 2" xfId="44029"/>
    <cellStyle name="Percent 4 9 2 3 2 2 2" xfId="44030"/>
    <cellStyle name="Percent 4 9 2 3 2 2 2 2" xfId="44031"/>
    <cellStyle name="Percent 4 9 2 3 2 2 3" xfId="44032"/>
    <cellStyle name="Percent 4 9 2 3 2 2_Deal Price Analysis" xfId="44033"/>
    <cellStyle name="Percent 4 9 2 3 2 3" xfId="44034"/>
    <cellStyle name="Percent 4 9 2 3 2 3 2" xfId="44035"/>
    <cellStyle name="Percent 4 9 2 3 2 3 2 2" xfId="44036"/>
    <cellStyle name="Percent 4 9 2 3 2 3 3" xfId="44037"/>
    <cellStyle name="Percent 4 9 2 3 2 3_Deal Price Analysis" xfId="44038"/>
    <cellStyle name="Percent 4 9 2 3 2 4" xfId="44039"/>
    <cellStyle name="Percent 4 9 2 3 2 4 2" xfId="44040"/>
    <cellStyle name="Percent 4 9 2 3 2 5" xfId="44041"/>
    <cellStyle name="Percent 4 9 2 3 2_Deal Price Analysis" xfId="44042"/>
    <cellStyle name="Percent 4 9 2 3 3" xfId="44043"/>
    <cellStyle name="Percent 4 9 2 3 3 2" xfId="44044"/>
    <cellStyle name="Percent 4 9 2 3 3 2 2" xfId="44045"/>
    <cellStyle name="Percent 4 9 2 3 3 3" xfId="44046"/>
    <cellStyle name="Percent 4 9 2 3 3_Deal Price Analysis" xfId="44047"/>
    <cellStyle name="Percent 4 9 2 3 4" xfId="44048"/>
    <cellStyle name="Percent 4 9 2 3 4 2" xfId="44049"/>
    <cellStyle name="Percent 4 9 2 3 4 2 2" xfId="44050"/>
    <cellStyle name="Percent 4 9 2 3 4 3" xfId="44051"/>
    <cellStyle name="Percent 4 9 2 3 4_Deal Price Analysis" xfId="44052"/>
    <cellStyle name="Percent 4 9 2 3 5" xfId="44053"/>
    <cellStyle name="Percent 4 9 2 3 5 2" xfId="44054"/>
    <cellStyle name="Percent 4 9 2 3 6" xfId="44055"/>
    <cellStyle name="Percent 4 9 2 3_Deal Price Analysis" xfId="44056"/>
    <cellStyle name="Percent 4 9 2 4" xfId="44057"/>
    <cellStyle name="Percent 4 9 2 4 2" xfId="44058"/>
    <cellStyle name="Percent 4 9 2 4 2 2" xfId="44059"/>
    <cellStyle name="Percent 4 9 2 4 2 2 2" xfId="44060"/>
    <cellStyle name="Percent 4 9 2 4 2 3" xfId="44061"/>
    <cellStyle name="Percent 4 9 2 4 2_Deal Price Analysis" xfId="44062"/>
    <cellStyle name="Percent 4 9 2 4 3" xfId="44063"/>
    <cellStyle name="Percent 4 9 2 4 3 2" xfId="44064"/>
    <cellStyle name="Percent 4 9 2 4 3 2 2" xfId="44065"/>
    <cellStyle name="Percent 4 9 2 4 3 3" xfId="44066"/>
    <cellStyle name="Percent 4 9 2 4 3_Deal Price Analysis" xfId="44067"/>
    <cellStyle name="Percent 4 9 2 4 4" xfId="44068"/>
    <cellStyle name="Percent 4 9 2 4 4 2" xfId="44069"/>
    <cellStyle name="Percent 4 9 2 4 5" xfId="44070"/>
    <cellStyle name="Percent 4 9 2 4_Deal Price Analysis" xfId="44071"/>
    <cellStyle name="Percent 4 9 2 5" xfId="44072"/>
    <cellStyle name="Percent 4 9 2 5 2" xfId="44073"/>
    <cellStyle name="Percent 4 9 2 5 2 2" xfId="44074"/>
    <cellStyle name="Percent 4 9 2 5 3" xfId="44075"/>
    <cellStyle name="Percent 4 9 2 5_Deal Price Analysis" xfId="44076"/>
    <cellStyle name="Percent 4 9 2 6" xfId="44077"/>
    <cellStyle name="Percent 4 9 2 6 2" xfId="44078"/>
    <cellStyle name="Percent 4 9 2 6 2 2" xfId="44079"/>
    <cellStyle name="Percent 4 9 2 6 3" xfId="44080"/>
    <cellStyle name="Percent 4 9 2 6_Deal Price Analysis" xfId="44081"/>
    <cellStyle name="Percent 4 9 2 7" xfId="44082"/>
    <cellStyle name="Percent 4 9 2 7 2" xfId="44083"/>
    <cellStyle name="Percent 4 9 2 8" xfId="44084"/>
    <cellStyle name="Percent 4 9 2_Deal Price Analysis" xfId="44085"/>
    <cellStyle name="Percent 4 9 3" xfId="44086"/>
    <cellStyle name="Percent 4 9 3 2" xfId="44087"/>
    <cellStyle name="Percent 4 9 3 2 2" xfId="44088"/>
    <cellStyle name="Percent 4 9 3 2 2 2" xfId="44089"/>
    <cellStyle name="Percent 4 9 3 2 2 2 2" xfId="44090"/>
    <cellStyle name="Percent 4 9 3 2 2 3" xfId="44091"/>
    <cellStyle name="Percent 4 9 3 2 2_Deal Price Analysis" xfId="44092"/>
    <cellStyle name="Percent 4 9 3 2 3" xfId="44093"/>
    <cellStyle name="Percent 4 9 3 2 3 2" xfId="44094"/>
    <cellStyle name="Percent 4 9 3 2 3 2 2" xfId="44095"/>
    <cellStyle name="Percent 4 9 3 2 3 3" xfId="44096"/>
    <cellStyle name="Percent 4 9 3 2 3_Deal Price Analysis" xfId="44097"/>
    <cellStyle name="Percent 4 9 3 2 4" xfId="44098"/>
    <cellStyle name="Percent 4 9 3 2 4 2" xfId="44099"/>
    <cellStyle name="Percent 4 9 3 2 5" xfId="44100"/>
    <cellStyle name="Percent 4 9 3 2_Deal Price Analysis" xfId="44101"/>
    <cellStyle name="Percent 4 9 3 3" xfId="44102"/>
    <cellStyle name="Percent 4 9 3 3 2" xfId="44103"/>
    <cellStyle name="Percent 4 9 3 3 2 2" xfId="44104"/>
    <cellStyle name="Percent 4 9 3 3 3" xfId="44105"/>
    <cellStyle name="Percent 4 9 3 3_Deal Price Analysis" xfId="44106"/>
    <cellStyle name="Percent 4 9 3 4" xfId="44107"/>
    <cellStyle name="Percent 4 9 3 4 2" xfId="44108"/>
    <cellStyle name="Percent 4 9 3 4 2 2" xfId="44109"/>
    <cellStyle name="Percent 4 9 3 4 3" xfId="44110"/>
    <cellStyle name="Percent 4 9 3 4_Deal Price Analysis" xfId="44111"/>
    <cellStyle name="Percent 4 9 3 5" xfId="44112"/>
    <cellStyle name="Percent 4 9 3 5 2" xfId="44113"/>
    <cellStyle name="Percent 4 9 3 6" xfId="44114"/>
    <cellStyle name="Percent 4 9 3_Deal Price Analysis" xfId="44115"/>
    <cellStyle name="Percent 4 9 4" xfId="44116"/>
    <cellStyle name="Percent 4 9 4 2" xfId="44117"/>
    <cellStyle name="Percent 4 9 4 2 2" xfId="44118"/>
    <cellStyle name="Percent 4 9 4 2 2 2" xfId="44119"/>
    <cellStyle name="Percent 4 9 4 2 2 2 2" xfId="44120"/>
    <cellStyle name="Percent 4 9 4 2 2 3" xfId="44121"/>
    <cellStyle name="Percent 4 9 4 2 2_Deal Price Analysis" xfId="44122"/>
    <cellStyle name="Percent 4 9 4 2 3" xfId="44123"/>
    <cellStyle name="Percent 4 9 4 2 3 2" xfId="44124"/>
    <cellStyle name="Percent 4 9 4 2 3 2 2" xfId="44125"/>
    <cellStyle name="Percent 4 9 4 2 3 3" xfId="44126"/>
    <cellStyle name="Percent 4 9 4 2 3_Deal Price Analysis" xfId="44127"/>
    <cellStyle name="Percent 4 9 4 2 4" xfId="44128"/>
    <cellStyle name="Percent 4 9 4 2 4 2" xfId="44129"/>
    <cellStyle name="Percent 4 9 4 2 5" xfId="44130"/>
    <cellStyle name="Percent 4 9 4 2_Deal Price Analysis" xfId="44131"/>
    <cellStyle name="Percent 4 9 4 3" xfId="44132"/>
    <cellStyle name="Percent 4 9 4 3 2" xfId="44133"/>
    <cellStyle name="Percent 4 9 4 3 2 2" xfId="44134"/>
    <cellStyle name="Percent 4 9 4 3 3" xfId="44135"/>
    <cellStyle name="Percent 4 9 4 3_Deal Price Analysis" xfId="44136"/>
    <cellStyle name="Percent 4 9 4 4" xfId="44137"/>
    <cellStyle name="Percent 4 9 4 4 2" xfId="44138"/>
    <cellStyle name="Percent 4 9 4 4 2 2" xfId="44139"/>
    <cellStyle name="Percent 4 9 4 4 3" xfId="44140"/>
    <cellStyle name="Percent 4 9 4 4_Deal Price Analysis" xfId="44141"/>
    <cellStyle name="Percent 4 9 4 5" xfId="44142"/>
    <cellStyle name="Percent 4 9 4 5 2" xfId="44143"/>
    <cellStyle name="Percent 4 9 4 6" xfId="44144"/>
    <cellStyle name="Percent 4 9 4_Deal Price Analysis" xfId="44145"/>
    <cellStyle name="Percent 4 9 5" xfId="44146"/>
    <cellStyle name="Percent 4 9 5 2" xfId="44147"/>
    <cellStyle name="Percent 4 9 5 2 2" xfId="44148"/>
    <cellStyle name="Percent 4 9 5 2 2 2" xfId="44149"/>
    <cellStyle name="Percent 4 9 5 2 3" xfId="44150"/>
    <cellStyle name="Percent 4 9 5 2_Deal Price Analysis" xfId="44151"/>
    <cellStyle name="Percent 4 9 5 3" xfId="44152"/>
    <cellStyle name="Percent 4 9 5 3 2" xfId="44153"/>
    <cellStyle name="Percent 4 9 5 3 2 2" xfId="44154"/>
    <cellStyle name="Percent 4 9 5 3 3" xfId="44155"/>
    <cellStyle name="Percent 4 9 5 3_Deal Price Analysis" xfId="44156"/>
    <cellStyle name="Percent 4 9 5 4" xfId="44157"/>
    <cellStyle name="Percent 4 9 5 4 2" xfId="44158"/>
    <cellStyle name="Percent 4 9 5 5" xfId="44159"/>
    <cellStyle name="Percent 4 9 5_Deal Price Analysis" xfId="44160"/>
    <cellStyle name="Percent 4 9 6" xfId="44161"/>
    <cellStyle name="Percent 4 9 6 2" xfId="44162"/>
    <cellStyle name="Percent 4 9 6 2 2" xfId="44163"/>
    <cellStyle name="Percent 4 9 6 3" xfId="44164"/>
    <cellStyle name="Percent 4 9 6_Deal Price Analysis" xfId="44165"/>
    <cellStyle name="Percent 4 9 7" xfId="44166"/>
    <cellStyle name="Percent 4 9 7 2" xfId="44167"/>
    <cellStyle name="Percent 4 9 7 2 2" xfId="44168"/>
    <cellStyle name="Percent 4 9 7 3" xfId="44169"/>
    <cellStyle name="Percent 4 9 7_Deal Price Analysis" xfId="44170"/>
    <cellStyle name="Percent 4 9 8" xfId="44171"/>
    <cellStyle name="Percent 4 9 8 2" xfId="44172"/>
    <cellStyle name="Percent 4 9 9" xfId="44173"/>
    <cellStyle name="Percent 4 9_Deal Price Analysis" xfId="44174"/>
    <cellStyle name="Percent 4_Deal Price Analysis" xfId="44175"/>
    <cellStyle name="Percent 5" xfId="44176"/>
    <cellStyle name="Percent 5 2" xfId="44177"/>
    <cellStyle name="Percent 5 3" xfId="44178"/>
    <cellStyle name="Percent 5 4" xfId="44179"/>
    <cellStyle name="Percent 6" xfId="44180"/>
    <cellStyle name="Percent 7" xfId="44181"/>
    <cellStyle name="Percent 8" xfId="44182"/>
    <cellStyle name="Percent 9" xfId="44183"/>
    <cellStyle name="Protected" xfId="44184"/>
    <cellStyle name="ProtectedDates" xfId="44185"/>
    <cellStyle name="RowHeading" xfId="44186"/>
    <cellStyle name="Section" xfId="44187"/>
    <cellStyle name="Standard" xfId="44188"/>
    <cellStyle name="Style 21" xfId="44189"/>
    <cellStyle name="Style 21 10" xfId="44190"/>
    <cellStyle name="Style 21 11" xfId="44191"/>
    <cellStyle name="Style 21 12" xfId="44192"/>
    <cellStyle name="Style 21 13" xfId="44193"/>
    <cellStyle name="Style 21 14" xfId="44194"/>
    <cellStyle name="Style 21 15" xfId="44195"/>
    <cellStyle name="Style 21 16" xfId="44196"/>
    <cellStyle name="Style 21 17" xfId="44197"/>
    <cellStyle name="Style 21 18" xfId="44198"/>
    <cellStyle name="Style 21 19" xfId="44199"/>
    <cellStyle name="Style 21 2" xfId="44200"/>
    <cellStyle name="Style 21 20" xfId="44201"/>
    <cellStyle name="Style 21 21" xfId="44202"/>
    <cellStyle name="Style 21 22" xfId="44203"/>
    <cellStyle name="Style 21 23" xfId="44204"/>
    <cellStyle name="Style 21 3" xfId="44205"/>
    <cellStyle name="Style 21 4" xfId="44206"/>
    <cellStyle name="Style 21 5" xfId="44207"/>
    <cellStyle name="Style 21 6" xfId="44208"/>
    <cellStyle name="Style 21 7" xfId="44209"/>
    <cellStyle name="Style 21 8" xfId="44210"/>
    <cellStyle name="Style 21 9" xfId="44211"/>
    <cellStyle name="Style 21_Deal Price Analysis" xfId="44212"/>
    <cellStyle name="Style 22" xfId="44213"/>
    <cellStyle name="Style 22 10" xfId="44214"/>
    <cellStyle name="Style 22 11" xfId="44215"/>
    <cellStyle name="Style 22 12" xfId="44216"/>
    <cellStyle name="Style 22 13" xfId="44217"/>
    <cellStyle name="Style 22 14" xfId="44218"/>
    <cellStyle name="Style 22 15" xfId="44219"/>
    <cellStyle name="Style 22 16" xfId="44220"/>
    <cellStyle name="Style 22 17" xfId="44221"/>
    <cellStyle name="Style 22 18" xfId="44222"/>
    <cellStyle name="Style 22 19" xfId="44223"/>
    <cellStyle name="Style 22 2" xfId="44224"/>
    <cellStyle name="Style 22 20" xfId="44225"/>
    <cellStyle name="Style 22 21" xfId="44226"/>
    <cellStyle name="Style 22 22" xfId="44227"/>
    <cellStyle name="Style 22 23" xfId="44228"/>
    <cellStyle name="Style 22 3" xfId="44229"/>
    <cellStyle name="Style 22 4" xfId="44230"/>
    <cellStyle name="Style 22 5" xfId="44231"/>
    <cellStyle name="Style 22 6" xfId="44232"/>
    <cellStyle name="Style 22 7" xfId="44233"/>
    <cellStyle name="Style 22 8" xfId="44234"/>
    <cellStyle name="Style 22 9" xfId="44235"/>
    <cellStyle name="Style 22_Deal Price Analysis" xfId="44236"/>
    <cellStyle name="Style 23" xfId="44237"/>
    <cellStyle name="Style 23 10" xfId="44238"/>
    <cellStyle name="Style 23 11" xfId="44239"/>
    <cellStyle name="Style 23 12" xfId="44240"/>
    <cellStyle name="Style 23 13" xfId="44241"/>
    <cellStyle name="Style 23 14" xfId="44242"/>
    <cellStyle name="Style 23 15" xfId="44243"/>
    <cellStyle name="Style 23 16" xfId="44244"/>
    <cellStyle name="Style 23 17" xfId="44245"/>
    <cellStyle name="Style 23 17 2" xfId="44246"/>
    <cellStyle name="Style 23 17 3" xfId="44247"/>
    <cellStyle name="Style 23 17 4" xfId="44248"/>
    <cellStyle name="Style 23 17 5" xfId="44249"/>
    <cellStyle name="Style 23 17 6" xfId="44250"/>
    <cellStyle name="Style 23 17 7" xfId="44251"/>
    <cellStyle name="Style 23 17 8" xfId="44252"/>
    <cellStyle name="Style 23 17_Deal Price Analysis" xfId="44253"/>
    <cellStyle name="Style 23 18" xfId="44254"/>
    <cellStyle name="Style 23 19" xfId="44255"/>
    <cellStyle name="Style 23 2" xfId="44256"/>
    <cellStyle name="Style 23 2 10" xfId="44257"/>
    <cellStyle name="Style 23 2 11" xfId="44258"/>
    <cellStyle name="Style 23 2 12" xfId="44259"/>
    <cellStyle name="Style 23 2 13" xfId="44260"/>
    <cellStyle name="Style 23 2 14" xfId="44261"/>
    <cellStyle name="Style 23 2 2" xfId="44262"/>
    <cellStyle name="Style 23 2 3" xfId="44263"/>
    <cellStyle name="Style 23 2 4" xfId="44264"/>
    <cellStyle name="Style 23 2 5" xfId="44265"/>
    <cellStyle name="Style 23 2 6" xfId="44266"/>
    <cellStyle name="Style 23 2 7" xfId="44267"/>
    <cellStyle name="Style 23 2 8" xfId="44268"/>
    <cellStyle name="Style 23 2 9" xfId="44269"/>
    <cellStyle name="Style 23 2_Deal Price Analysis" xfId="44270"/>
    <cellStyle name="Style 23 20" xfId="44271"/>
    <cellStyle name="Style 23 21" xfId="44272"/>
    <cellStyle name="Style 23 22" xfId="44273"/>
    <cellStyle name="Style 23 23" xfId="44274"/>
    <cellStyle name="Style 23 24" xfId="44275"/>
    <cellStyle name="Style 23 25" xfId="44276"/>
    <cellStyle name="Style 23 26" xfId="44277"/>
    <cellStyle name="Style 23 27" xfId="44278"/>
    <cellStyle name="Style 23 28" xfId="44279"/>
    <cellStyle name="Style 23 3" xfId="44280"/>
    <cellStyle name="Style 23 3 10" xfId="44281"/>
    <cellStyle name="Style 23 3 11" xfId="44282"/>
    <cellStyle name="Style 23 3 12" xfId="44283"/>
    <cellStyle name="Style 23 3 13" xfId="44284"/>
    <cellStyle name="Style 23 3 14" xfId="44285"/>
    <cellStyle name="Style 23 3 2" xfId="44286"/>
    <cellStyle name="Style 23 3 3" xfId="44287"/>
    <cellStyle name="Style 23 3 4" xfId="44288"/>
    <cellStyle name="Style 23 3 5" xfId="44289"/>
    <cellStyle name="Style 23 3 6" xfId="44290"/>
    <cellStyle name="Style 23 3 7" xfId="44291"/>
    <cellStyle name="Style 23 3 8" xfId="44292"/>
    <cellStyle name="Style 23 3 9" xfId="44293"/>
    <cellStyle name="Style 23 3_Deal Price Analysis" xfId="44294"/>
    <cellStyle name="Style 23 4" xfId="44295"/>
    <cellStyle name="Style 23 4 10" xfId="44296"/>
    <cellStyle name="Style 23 4 11" xfId="44297"/>
    <cellStyle name="Style 23 4 12" xfId="44298"/>
    <cellStyle name="Style 23 4 13" xfId="44299"/>
    <cellStyle name="Style 23 4 14" xfId="44300"/>
    <cellStyle name="Style 23 4 2" xfId="44301"/>
    <cellStyle name="Style 23 4 3" xfId="44302"/>
    <cellStyle name="Style 23 4 4" xfId="44303"/>
    <cellStyle name="Style 23 4 5" xfId="44304"/>
    <cellStyle name="Style 23 4 6" xfId="44305"/>
    <cellStyle name="Style 23 4 7" xfId="44306"/>
    <cellStyle name="Style 23 4 8" xfId="44307"/>
    <cellStyle name="Style 23 4 9" xfId="44308"/>
    <cellStyle name="Style 23 4_Deal Price Analysis" xfId="44309"/>
    <cellStyle name="Style 23 5" xfId="44310"/>
    <cellStyle name="Style 23 5 10" xfId="44311"/>
    <cellStyle name="Style 23 5 11" xfId="44312"/>
    <cellStyle name="Style 23 5 12" xfId="44313"/>
    <cellStyle name="Style 23 5 13" xfId="44314"/>
    <cellStyle name="Style 23 5 14" xfId="44315"/>
    <cellStyle name="Style 23 5 2" xfId="44316"/>
    <cellStyle name="Style 23 5 3" xfId="44317"/>
    <cellStyle name="Style 23 5 4" xfId="44318"/>
    <cellStyle name="Style 23 5 5" xfId="44319"/>
    <cellStyle name="Style 23 5 6" xfId="44320"/>
    <cellStyle name="Style 23 5 7" xfId="44321"/>
    <cellStyle name="Style 23 5 8" xfId="44322"/>
    <cellStyle name="Style 23 5 9" xfId="44323"/>
    <cellStyle name="Style 23 5_Deal Price Analysis" xfId="44324"/>
    <cellStyle name="Style 23 6" xfId="44325"/>
    <cellStyle name="Style 23 6 10" xfId="44326"/>
    <cellStyle name="Style 23 6 11" xfId="44327"/>
    <cellStyle name="Style 23 6 12" xfId="44328"/>
    <cellStyle name="Style 23 6 13" xfId="44329"/>
    <cellStyle name="Style 23 6 14" xfId="44330"/>
    <cellStyle name="Style 23 6 2" xfId="44331"/>
    <cellStyle name="Style 23 6 3" xfId="44332"/>
    <cellStyle name="Style 23 6 4" xfId="44333"/>
    <cellStyle name="Style 23 6 5" xfId="44334"/>
    <cellStyle name="Style 23 6 6" xfId="44335"/>
    <cellStyle name="Style 23 6 7" xfId="44336"/>
    <cellStyle name="Style 23 6 8" xfId="44337"/>
    <cellStyle name="Style 23 6 9" xfId="44338"/>
    <cellStyle name="Style 23 6_Deal Price Analysis" xfId="44339"/>
    <cellStyle name="Style 23 7" xfId="44340"/>
    <cellStyle name="Style 23 7 10" xfId="44341"/>
    <cellStyle name="Style 23 7 11" xfId="44342"/>
    <cellStyle name="Style 23 7 12" xfId="44343"/>
    <cellStyle name="Style 23 7 13" xfId="44344"/>
    <cellStyle name="Style 23 7 14" xfId="44345"/>
    <cellStyle name="Style 23 7 2" xfId="44346"/>
    <cellStyle name="Style 23 7 3" xfId="44347"/>
    <cellStyle name="Style 23 7 4" xfId="44348"/>
    <cellStyle name="Style 23 7 5" xfId="44349"/>
    <cellStyle name="Style 23 7 6" xfId="44350"/>
    <cellStyle name="Style 23 7 7" xfId="44351"/>
    <cellStyle name="Style 23 7 8" xfId="44352"/>
    <cellStyle name="Style 23 7 9" xfId="44353"/>
    <cellStyle name="Style 23 7_Deal Price Analysis" xfId="44354"/>
    <cellStyle name="Style 23 8" xfId="44355"/>
    <cellStyle name="Style 23 8 10" xfId="44356"/>
    <cellStyle name="Style 23 8 11" xfId="44357"/>
    <cellStyle name="Style 23 8 12" xfId="44358"/>
    <cellStyle name="Style 23 8 13" xfId="44359"/>
    <cellStyle name="Style 23 8 14" xfId="44360"/>
    <cellStyle name="Style 23 8 2" xfId="44361"/>
    <cellStyle name="Style 23 8 3" xfId="44362"/>
    <cellStyle name="Style 23 8 4" xfId="44363"/>
    <cellStyle name="Style 23 8 5" xfId="44364"/>
    <cellStyle name="Style 23 8 6" xfId="44365"/>
    <cellStyle name="Style 23 8 7" xfId="44366"/>
    <cellStyle name="Style 23 8 8" xfId="44367"/>
    <cellStyle name="Style 23 8 9" xfId="44368"/>
    <cellStyle name="Style 23 8_Deal Price Analysis" xfId="44369"/>
    <cellStyle name="Style 23 9" xfId="44370"/>
    <cellStyle name="Style 23_Deal Price Analysis" xfId="44371"/>
    <cellStyle name="Style 24" xfId="44372"/>
    <cellStyle name="Style 24 10" xfId="44373"/>
    <cellStyle name="Style 24 11" xfId="44374"/>
    <cellStyle name="Style 24 12" xfId="44375"/>
    <cellStyle name="Style 24 13" xfId="44376"/>
    <cellStyle name="Style 24 14" xfId="44377"/>
    <cellStyle name="Style 24 15" xfId="44378"/>
    <cellStyle name="Style 24 16" xfId="44379"/>
    <cellStyle name="Style 24 17" xfId="44380"/>
    <cellStyle name="Style 24 17 2" xfId="44381"/>
    <cellStyle name="Style 24 17 3" xfId="44382"/>
    <cellStyle name="Style 24 17 4" xfId="44383"/>
    <cellStyle name="Style 24 17 5" xfId="44384"/>
    <cellStyle name="Style 24 17 6" xfId="44385"/>
    <cellStyle name="Style 24 17 7" xfId="44386"/>
    <cellStyle name="Style 24 17 8" xfId="44387"/>
    <cellStyle name="Style 24 17_Deal Price Analysis" xfId="44388"/>
    <cellStyle name="Style 24 18" xfId="44389"/>
    <cellStyle name="Style 24 19" xfId="44390"/>
    <cellStyle name="Style 24 2" xfId="44391"/>
    <cellStyle name="Style 24 2 10" xfId="44392"/>
    <cellStyle name="Style 24 2 11" xfId="44393"/>
    <cellStyle name="Style 24 2 12" xfId="44394"/>
    <cellStyle name="Style 24 2 13" xfId="44395"/>
    <cellStyle name="Style 24 2 14" xfId="44396"/>
    <cellStyle name="Style 24 2 2" xfId="44397"/>
    <cellStyle name="Style 24 2 3" xfId="44398"/>
    <cellStyle name="Style 24 2 4" xfId="44399"/>
    <cellStyle name="Style 24 2 5" xfId="44400"/>
    <cellStyle name="Style 24 2 6" xfId="44401"/>
    <cellStyle name="Style 24 2 7" xfId="44402"/>
    <cellStyle name="Style 24 2 8" xfId="44403"/>
    <cellStyle name="Style 24 2 9" xfId="44404"/>
    <cellStyle name="Style 24 2_Deal Price Analysis" xfId="44405"/>
    <cellStyle name="Style 24 20" xfId="44406"/>
    <cellStyle name="Style 24 21" xfId="44407"/>
    <cellStyle name="Style 24 22" xfId="44408"/>
    <cellStyle name="Style 24 23" xfId="44409"/>
    <cellStyle name="Style 24 24" xfId="44410"/>
    <cellStyle name="Style 24 25" xfId="44411"/>
    <cellStyle name="Style 24 26" xfId="44412"/>
    <cellStyle name="Style 24 27" xfId="44413"/>
    <cellStyle name="Style 24 28" xfId="44414"/>
    <cellStyle name="Style 24 3" xfId="44415"/>
    <cellStyle name="Style 24 3 10" xfId="44416"/>
    <cellStyle name="Style 24 3 11" xfId="44417"/>
    <cellStyle name="Style 24 3 12" xfId="44418"/>
    <cellStyle name="Style 24 3 13" xfId="44419"/>
    <cellStyle name="Style 24 3 14" xfId="44420"/>
    <cellStyle name="Style 24 3 2" xfId="44421"/>
    <cellStyle name="Style 24 3 3" xfId="44422"/>
    <cellStyle name="Style 24 3 4" xfId="44423"/>
    <cellStyle name="Style 24 3 5" xfId="44424"/>
    <cellStyle name="Style 24 3 6" xfId="44425"/>
    <cellStyle name="Style 24 3 7" xfId="44426"/>
    <cellStyle name="Style 24 3 8" xfId="44427"/>
    <cellStyle name="Style 24 3 9" xfId="44428"/>
    <cellStyle name="Style 24 3_Deal Price Analysis" xfId="44429"/>
    <cellStyle name="Style 24 4" xfId="44430"/>
    <cellStyle name="Style 24 4 10" xfId="44431"/>
    <cellStyle name="Style 24 4 11" xfId="44432"/>
    <cellStyle name="Style 24 4 12" xfId="44433"/>
    <cellStyle name="Style 24 4 13" xfId="44434"/>
    <cellStyle name="Style 24 4 14" xfId="44435"/>
    <cellStyle name="Style 24 4 2" xfId="44436"/>
    <cellStyle name="Style 24 4 3" xfId="44437"/>
    <cellStyle name="Style 24 4 4" xfId="44438"/>
    <cellStyle name="Style 24 4 5" xfId="44439"/>
    <cellStyle name="Style 24 4 6" xfId="44440"/>
    <cellStyle name="Style 24 4 7" xfId="44441"/>
    <cellStyle name="Style 24 4 8" xfId="44442"/>
    <cellStyle name="Style 24 4 9" xfId="44443"/>
    <cellStyle name="Style 24 4_Deal Price Analysis" xfId="44444"/>
    <cellStyle name="Style 24 5" xfId="44445"/>
    <cellStyle name="Style 24 5 10" xfId="44446"/>
    <cellStyle name="Style 24 5 11" xfId="44447"/>
    <cellStyle name="Style 24 5 12" xfId="44448"/>
    <cellStyle name="Style 24 5 13" xfId="44449"/>
    <cellStyle name="Style 24 5 14" xfId="44450"/>
    <cellStyle name="Style 24 5 2" xfId="44451"/>
    <cellStyle name="Style 24 5 3" xfId="44452"/>
    <cellStyle name="Style 24 5 4" xfId="44453"/>
    <cellStyle name="Style 24 5 5" xfId="44454"/>
    <cellStyle name="Style 24 5 6" xfId="44455"/>
    <cellStyle name="Style 24 5 7" xfId="44456"/>
    <cellStyle name="Style 24 5 8" xfId="44457"/>
    <cellStyle name="Style 24 5 9" xfId="44458"/>
    <cellStyle name="Style 24 5_Deal Price Analysis" xfId="44459"/>
    <cellStyle name="Style 24 6" xfId="44460"/>
    <cellStyle name="Style 24 6 10" xfId="44461"/>
    <cellStyle name="Style 24 6 11" xfId="44462"/>
    <cellStyle name="Style 24 6 12" xfId="44463"/>
    <cellStyle name="Style 24 6 13" xfId="44464"/>
    <cellStyle name="Style 24 6 14" xfId="44465"/>
    <cellStyle name="Style 24 6 2" xfId="44466"/>
    <cellStyle name="Style 24 6 3" xfId="44467"/>
    <cellStyle name="Style 24 6 4" xfId="44468"/>
    <cellStyle name="Style 24 6 5" xfId="44469"/>
    <cellStyle name="Style 24 6 6" xfId="44470"/>
    <cellStyle name="Style 24 6 7" xfId="44471"/>
    <cellStyle name="Style 24 6 8" xfId="44472"/>
    <cellStyle name="Style 24 6 9" xfId="44473"/>
    <cellStyle name="Style 24 6_Deal Price Analysis" xfId="44474"/>
    <cellStyle name="Style 24 7" xfId="44475"/>
    <cellStyle name="Style 24 7 10" xfId="44476"/>
    <cellStyle name="Style 24 7 11" xfId="44477"/>
    <cellStyle name="Style 24 7 12" xfId="44478"/>
    <cellStyle name="Style 24 7 13" xfId="44479"/>
    <cellStyle name="Style 24 7 14" xfId="44480"/>
    <cellStyle name="Style 24 7 2" xfId="44481"/>
    <cellStyle name="Style 24 7 3" xfId="44482"/>
    <cellStyle name="Style 24 7 4" xfId="44483"/>
    <cellStyle name="Style 24 7 5" xfId="44484"/>
    <cellStyle name="Style 24 7 6" xfId="44485"/>
    <cellStyle name="Style 24 7 7" xfId="44486"/>
    <cellStyle name="Style 24 7 8" xfId="44487"/>
    <cellStyle name="Style 24 7 9" xfId="44488"/>
    <cellStyle name="Style 24 7_Deal Price Analysis" xfId="44489"/>
    <cellStyle name="Style 24 8" xfId="44490"/>
    <cellStyle name="Style 24 8 10" xfId="44491"/>
    <cellStyle name="Style 24 8 11" xfId="44492"/>
    <cellStyle name="Style 24 8 12" xfId="44493"/>
    <cellStyle name="Style 24 8 13" xfId="44494"/>
    <cellStyle name="Style 24 8 14" xfId="44495"/>
    <cellStyle name="Style 24 8 2" xfId="44496"/>
    <cellStyle name="Style 24 8 3" xfId="44497"/>
    <cellStyle name="Style 24 8 4" xfId="44498"/>
    <cellStyle name="Style 24 8 5" xfId="44499"/>
    <cellStyle name="Style 24 8 6" xfId="44500"/>
    <cellStyle name="Style 24 8 7" xfId="44501"/>
    <cellStyle name="Style 24 8 8" xfId="44502"/>
    <cellStyle name="Style 24 8 9" xfId="44503"/>
    <cellStyle name="Style 24 8_Deal Price Analysis" xfId="44504"/>
    <cellStyle name="Style 24 9" xfId="44505"/>
    <cellStyle name="Style 24_Deal Price Analysis" xfId="44506"/>
    <cellStyle name="Style 25" xfId="44507"/>
    <cellStyle name="Style 25 10" xfId="44508"/>
    <cellStyle name="Style 25 11" xfId="44509"/>
    <cellStyle name="Style 25 12" xfId="44510"/>
    <cellStyle name="Style 25 13" xfId="44511"/>
    <cellStyle name="Style 25 14" xfId="44512"/>
    <cellStyle name="Style 25 15" xfId="44513"/>
    <cellStyle name="Style 25 16" xfId="44514"/>
    <cellStyle name="Style 25 17" xfId="44515"/>
    <cellStyle name="Style 25 17 2" xfId="44516"/>
    <cellStyle name="Style 25 17 3" xfId="44517"/>
    <cellStyle name="Style 25 17 4" xfId="44518"/>
    <cellStyle name="Style 25 17 5" xfId="44519"/>
    <cellStyle name="Style 25 17 6" xfId="44520"/>
    <cellStyle name="Style 25 17 7" xfId="44521"/>
    <cellStyle name="Style 25 17 8" xfId="44522"/>
    <cellStyle name="Style 25 17_Deal Price Analysis" xfId="44523"/>
    <cellStyle name="Style 25 18" xfId="44524"/>
    <cellStyle name="Style 25 19" xfId="44525"/>
    <cellStyle name="Style 25 2" xfId="44526"/>
    <cellStyle name="Style 25 2 10" xfId="44527"/>
    <cellStyle name="Style 25 2 11" xfId="44528"/>
    <cellStyle name="Style 25 2 12" xfId="44529"/>
    <cellStyle name="Style 25 2 13" xfId="44530"/>
    <cellStyle name="Style 25 2 14" xfId="44531"/>
    <cellStyle name="Style 25 2 2" xfId="44532"/>
    <cellStyle name="Style 25 2 3" xfId="44533"/>
    <cellStyle name="Style 25 2 4" xfId="44534"/>
    <cellStyle name="Style 25 2 5" xfId="44535"/>
    <cellStyle name="Style 25 2 6" xfId="44536"/>
    <cellStyle name="Style 25 2 7" xfId="44537"/>
    <cellStyle name="Style 25 2 8" xfId="44538"/>
    <cellStyle name="Style 25 2 9" xfId="44539"/>
    <cellStyle name="Style 25 2_Deal Price Analysis" xfId="44540"/>
    <cellStyle name="Style 25 20" xfId="44541"/>
    <cellStyle name="Style 25 21" xfId="44542"/>
    <cellStyle name="Style 25 22" xfId="44543"/>
    <cellStyle name="Style 25 23" xfId="44544"/>
    <cellStyle name="Style 25 24" xfId="44545"/>
    <cellStyle name="Style 25 25" xfId="44546"/>
    <cellStyle name="Style 25 26" xfId="44547"/>
    <cellStyle name="Style 25 27" xfId="44548"/>
    <cellStyle name="Style 25 28" xfId="44549"/>
    <cellStyle name="Style 25 3" xfId="44550"/>
    <cellStyle name="Style 25 3 10" xfId="44551"/>
    <cellStyle name="Style 25 3 11" xfId="44552"/>
    <cellStyle name="Style 25 3 12" xfId="44553"/>
    <cellStyle name="Style 25 3 13" xfId="44554"/>
    <cellStyle name="Style 25 3 14" xfId="44555"/>
    <cellStyle name="Style 25 3 2" xfId="44556"/>
    <cellStyle name="Style 25 3 3" xfId="44557"/>
    <cellStyle name="Style 25 3 4" xfId="44558"/>
    <cellStyle name="Style 25 3 5" xfId="44559"/>
    <cellStyle name="Style 25 3 6" xfId="44560"/>
    <cellStyle name="Style 25 3 7" xfId="44561"/>
    <cellStyle name="Style 25 3 8" xfId="44562"/>
    <cellStyle name="Style 25 3 9" xfId="44563"/>
    <cellStyle name="Style 25 3_Deal Price Analysis" xfId="44564"/>
    <cellStyle name="Style 25 4" xfId="44565"/>
    <cellStyle name="Style 25 4 10" xfId="44566"/>
    <cellStyle name="Style 25 4 11" xfId="44567"/>
    <cellStyle name="Style 25 4 12" xfId="44568"/>
    <cellStyle name="Style 25 4 13" xfId="44569"/>
    <cellStyle name="Style 25 4 14" xfId="44570"/>
    <cellStyle name="Style 25 4 2" xfId="44571"/>
    <cellStyle name="Style 25 4 3" xfId="44572"/>
    <cellStyle name="Style 25 4 4" xfId="44573"/>
    <cellStyle name="Style 25 4 5" xfId="44574"/>
    <cellStyle name="Style 25 4 6" xfId="44575"/>
    <cellStyle name="Style 25 4 7" xfId="44576"/>
    <cellStyle name="Style 25 4 8" xfId="44577"/>
    <cellStyle name="Style 25 4 9" xfId="44578"/>
    <cellStyle name="Style 25 4_Deal Price Analysis" xfId="44579"/>
    <cellStyle name="Style 25 5" xfId="44580"/>
    <cellStyle name="Style 25 5 10" xfId="44581"/>
    <cellStyle name="Style 25 5 11" xfId="44582"/>
    <cellStyle name="Style 25 5 12" xfId="44583"/>
    <cellStyle name="Style 25 5 13" xfId="44584"/>
    <cellStyle name="Style 25 5 14" xfId="44585"/>
    <cellStyle name="Style 25 5 2" xfId="44586"/>
    <cellStyle name="Style 25 5 3" xfId="44587"/>
    <cellStyle name="Style 25 5 4" xfId="44588"/>
    <cellStyle name="Style 25 5 5" xfId="44589"/>
    <cellStyle name="Style 25 5 6" xfId="44590"/>
    <cellStyle name="Style 25 5 7" xfId="44591"/>
    <cellStyle name="Style 25 5 8" xfId="44592"/>
    <cellStyle name="Style 25 5 9" xfId="44593"/>
    <cellStyle name="Style 25 5_Deal Price Analysis" xfId="44594"/>
    <cellStyle name="Style 25 6" xfId="44595"/>
    <cellStyle name="Style 25 6 10" xfId="44596"/>
    <cellStyle name="Style 25 6 11" xfId="44597"/>
    <cellStyle name="Style 25 6 12" xfId="44598"/>
    <cellStyle name="Style 25 6 13" xfId="44599"/>
    <cellStyle name="Style 25 6 14" xfId="44600"/>
    <cellStyle name="Style 25 6 2" xfId="44601"/>
    <cellStyle name="Style 25 6 3" xfId="44602"/>
    <cellStyle name="Style 25 6 4" xfId="44603"/>
    <cellStyle name="Style 25 6 5" xfId="44604"/>
    <cellStyle name="Style 25 6 6" xfId="44605"/>
    <cellStyle name="Style 25 6 7" xfId="44606"/>
    <cellStyle name="Style 25 6 8" xfId="44607"/>
    <cellStyle name="Style 25 6 9" xfId="44608"/>
    <cellStyle name="Style 25 6_Deal Price Analysis" xfId="44609"/>
    <cellStyle name="Style 25 7" xfId="44610"/>
    <cellStyle name="Style 25 7 10" xfId="44611"/>
    <cellStyle name="Style 25 7 11" xfId="44612"/>
    <cellStyle name="Style 25 7 12" xfId="44613"/>
    <cellStyle name="Style 25 7 13" xfId="44614"/>
    <cellStyle name="Style 25 7 14" xfId="44615"/>
    <cellStyle name="Style 25 7 2" xfId="44616"/>
    <cellStyle name="Style 25 7 3" xfId="44617"/>
    <cellStyle name="Style 25 7 4" xfId="44618"/>
    <cellStyle name="Style 25 7 5" xfId="44619"/>
    <cellStyle name="Style 25 7 6" xfId="44620"/>
    <cellStyle name="Style 25 7 7" xfId="44621"/>
    <cellStyle name="Style 25 7 8" xfId="44622"/>
    <cellStyle name="Style 25 7 9" xfId="44623"/>
    <cellStyle name="Style 25 7_Deal Price Analysis" xfId="44624"/>
    <cellStyle name="Style 25 8" xfId="44625"/>
    <cellStyle name="Style 25 8 10" xfId="44626"/>
    <cellStyle name="Style 25 8 11" xfId="44627"/>
    <cellStyle name="Style 25 8 12" xfId="44628"/>
    <cellStyle name="Style 25 8 13" xfId="44629"/>
    <cellStyle name="Style 25 8 14" xfId="44630"/>
    <cellStyle name="Style 25 8 2" xfId="44631"/>
    <cellStyle name="Style 25 8 3" xfId="44632"/>
    <cellStyle name="Style 25 8 4" xfId="44633"/>
    <cellStyle name="Style 25 8 5" xfId="44634"/>
    <cellStyle name="Style 25 8 6" xfId="44635"/>
    <cellStyle name="Style 25 8 7" xfId="44636"/>
    <cellStyle name="Style 25 8 8" xfId="44637"/>
    <cellStyle name="Style 25 8 9" xfId="44638"/>
    <cellStyle name="Style 25 8_Deal Price Analysis" xfId="44639"/>
    <cellStyle name="Style 25 9" xfId="44640"/>
    <cellStyle name="Style 25_Deal Price Analysis" xfId="44641"/>
    <cellStyle name="Style 26" xfId="44642"/>
    <cellStyle name="Style 26 10" xfId="44643"/>
    <cellStyle name="Style 26 11" xfId="44644"/>
    <cellStyle name="Style 26 12" xfId="44645"/>
    <cellStyle name="Style 26 13" xfId="44646"/>
    <cellStyle name="Style 26 14" xfId="44647"/>
    <cellStyle name="Style 26 15" xfId="44648"/>
    <cellStyle name="Style 26 16" xfId="44649"/>
    <cellStyle name="Style 26 17" xfId="44650"/>
    <cellStyle name="Style 26 17 2" xfId="44651"/>
    <cellStyle name="Style 26 17 3" xfId="44652"/>
    <cellStyle name="Style 26 17 4" xfId="44653"/>
    <cellStyle name="Style 26 17 5" xfId="44654"/>
    <cellStyle name="Style 26 17 6" xfId="44655"/>
    <cellStyle name="Style 26 17 7" xfId="44656"/>
    <cellStyle name="Style 26 17 8" xfId="44657"/>
    <cellStyle name="Style 26 17_Deal Price Analysis" xfId="44658"/>
    <cellStyle name="Style 26 18" xfId="44659"/>
    <cellStyle name="Style 26 19" xfId="44660"/>
    <cellStyle name="Style 26 2" xfId="44661"/>
    <cellStyle name="Style 26 2 10" xfId="44662"/>
    <cellStyle name="Style 26 2 11" xfId="44663"/>
    <cellStyle name="Style 26 2 12" xfId="44664"/>
    <cellStyle name="Style 26 2 13" xfId="44665"/>
    <cellStyle name="Style 26 2 14" xfId="44666"/>
    <cellStyle name="Style 26 2 2" xfId="44667"/>
    <cellStyle name="Style 26 2 3" xfId="44668"/>
    <cellStyle name="Style 26 2 4" xfId="44669"/>
    <cellStyle name="Style 26 2 5" xfId="44670"/>
    <cellStyle name="Style 26 2 6" xfId="44671"/>
    <cellStyle name="Style 26 2 7" xfId="44672"/>
    <cellStyle name="Style 26 2 8" xfId="44673"/>
    <cellStyle name="Style 26 2 9" xfId="44674"/>
    <cellStyle name="Style 26 2_Deal Price Analysis" xfId="44675"/>
    <cellStyle name="Style 26 20" xfId="44676"/>
    <cellStyle name="Style 26 21" xfId="44677"/>
    <cellStyle name="Style 26 22" xfId="44678"/>
    <cellStyle name="Style 26 23" xfId="44679"/>
    <cellStyle name="Style 26 24" xfId="44680"/>
    <cellStyle name="Style 26 25" xfId="44681"/>
    <cellStyle name="Style 26 26" xfId="44682"/>
    <cellStyle name="Style 26 27" xfId="44683"/>
    <cellStyle name="Style 26 28" xfId="44684"/>
    <cellStyle name="Style 26 3" xfId="44685"/>
    <cellStyle name="Style 26 3 10" xfId="44686"/>
    <cellStyle name="Style 26 3 11" xfId="44687"/>
    <cellStyle name="Style 26 3 12" xfId="44688"/>
    <cellStyle name="Style 26 3 13" xfId="44689"/>
    <cellStyle name="Style 26 3 14" xfId="44690"/>
    <cellStyle name="Style 26 3 2" xfId="44691"/>
    <cellStyle name="Style 26 3 3" xfId="44692"/>
    <cellStyle name="Style 26 3 4" xfId="44693"/>
    <cellStyle name="Style 26 3 5" xfId="44694"/>
    <cellStyle name="Style 26 3 6" xfId="44695"/>
    <cellStyle name="Style 26 3 7" xfId="44696"/>
    <cellStyle name="Style 26 3 8" xfId="44697"/>
    <cellStyle name="Style 26 3 9" xfId="44698"/>
    <cellStyle name="Style 26 3_Deal Price Analysis" xfId="44699"/>
    <cellStyle name="Style 26 4" xfId="44700"/>
    <cellStyle name="Style 26 4 10" xfId="44701"/>
    <cellStyle name="Style 26 4 11" xfId="44702"/>
    <cellStyle name="Style 26 4 12" xfId="44703"/>
    <cellStyle name="Style 26 4 13" xfId="44704"/>
    <cellStyle name="Style 26 4 14" xfId="44705"/>
    <cellStyle name="Style 26 4 2" xfId="44706"/>
    <cellStyle name="Style 26 4 3" xfId="44707"/>
    <cellStyle name="Style 26 4 4" xfId="44708"/>
    <cellStyle name="Style 26 4 5" xfId="44709"/>
    <cellStyle name="Style 26 4 6" xfId="44710"/>
    <cellStyle name="Style 26 4 7" xfId="44711"/>
    <cellStyle name="Style 26 4 8" xfId="44712"/>
    <cellStyle name="Style 26 4 9" xfId="44713"/>
    <cellStyle name="Style 26 4_Deal Price Analysis" xfId="44714"/>
    <cellStyle name="Style 26 5" xfId="44715"/>
    <cellStyle name="Style 26 5 10" xfId="44716"/>
    <cellStyle name="Style 26 5 11" xfId="44717"/>
    <cellStyle name="Style 26 5 12" xfId="44718"/>
    <cellStyle name="Style 26 5 13" xfId="44719"/>
    <cellStyle name="Style 26 5 14" xfId="44720"/>
    <cellStyle name="Style 26 5 2" xfId="44721"/>
    <cellStyle name="Style 26 5 3" xfId="44722"/>
    <cellStyle name="Style 26 5 4" xfId="44723"/>
    <cellStyle name="Style 26 5 5" xfId="44724"/>
    <cellStyle name="Style 26 5 6" xfId="44725"/>
    <cellStyle name="Style 26 5 7" xfId="44726"/>
    <cellStyle name="Style 26 5 8" xfId="44727"/>
    <cellStyle name="Style 26 5 9" xfId="44728"/>
    <cellStyle name="Style 26 5_Deal Price Analysis" xfId="44729"/>
    <cellStyle name="Style 26 6" xfId="44730"/>
    <cellStyle name="Style 26 6 10" xfId="44731"/>
    <cellStyle name="Style 26 6 11" xfId="44732"/>
    <cellStyle name="Style 26 6 12" xfId="44733"/>
    <cellStyle name="Style 26 6 13" xfId="44734"/>
    <cellStyle name="Style 26 6 14" xfId="44735"/>
    <cellStyle name="Style 26 6 2" xfId="44736"/>
    <cellStyle name="Style 26 6 3" xfId="44737"/>
    <cellStyle name="Style 26 6 4" xfId="44738"/>
    <cellStyle name="Style 26 6 5" xfId="44739"/>
    <cellStyle name="Style 26 6 6" xfId="44740"/>
    <cellStyle name="Style 26 6 7" xfId="44741"/>
    <cellStyle name="Style 26 6 8" xfId="44742"/>
    <cellStyle name="Style 26 6 9" xfId="44743"/>
    <cellStyle name="Style 26 6_Deal Price Analysis" xfId="44744"/>
    <cellStyle name="Style 26 7" xfId="44745"/>
    <cellStyle name="Style 26 7 10" xfId="44746"/>
    <cellStyle name="Style 26 7 11" xfId="44747"/>
    <cellStyle name="Style 26 7 12" xfId="44748"/>
    <cellStyle name="Style 26 7 13" xfId="44749"/>
    <cellStyle name="Style 26 7 14" xfId="44750"/>
    <cellStyle name="Style 26 7 2" xfId="44751"/>
    <cellStyle name="Style 26 7 3" xfId="44752"/>
    <cellStyle name="Style 26 7 4" xfId="44753"/>
    <cellStyle name="Style 26 7 5" xfId="44754"/>
    <cellStyle name="Style 26 7 6" xfId="44755"/>
    <cellStyle name="Style 26 7 7" xfId="44756"/>
    <cellStyle name="Style 26 7 8" xfId="44757"/>
    <cellStyle name="Style 26 7 9" xfId="44758"/>
    <cellStyle name="Style 26 7_Deal Price Analysis" xfId="44759"/>
    <cellStyle name="Style 26 8" xfId="44760"/>
    <cellStyle name="Style 26 8 10" xfId="44761"/>
    <cellStyle name="Style 26 8 11" xfId="44762"/>
    <cellStyle name="Style 26 8 12" xfId="44763"/>
    <cellStyle name="Style 26 8 13" xfId="44764"/>
    <cellStyle name="Style 26 8 14" xfId="44765"/>
    <cellStyle name="Style 26 8 2" xfId="44766"/>
    <cellStyle name="Style 26 8 3" xfId="44767"/>
    <cellStyle name="Style 26 8 4" xfId="44768"/>
    <cellStyle name="Style 26 8 5" xfId="44769"/>
    <cellStyle name="Style 26 8 6" xfId="44770"/>
    <cellStyle name="Style 26 8 7" xfId="44771"/>
    <cellStyle name="Style 26 8 8" xfId="44772"/>
    <cellStyle name="Style 26 8 9" xfId="44773"/>
    <cellStyle name="Style 26 8_Deal Price Analysis" xfId="44774"/>
    <cellStyle name="Style 26 9" xfId="44775"/>
    <cellStyle name="Style 26_Deal Price Analysis" xfId="44776"/>
    <cellStyle name="Style 27" xfId="44777"/>
    <cellStyle name="Style 27 10" xfId="44778"/>
    <cellStyle name="Style 27 11" xfId="44779"/>
    <cellStyle name="Style 27 12" xfId="44780"/>
    <cellStyle name="Style 27 13" xfId="44781"/>
    <cellStyle name="Style 27 14" xfId="44782"/>
    <cellStyle name="Style 27 15" xfId="44783"/>
    <cellStyle name="Style 27 16" xfId="44784"/>
    <cellStyle name="Style 27 17" xfId="44785"/>
    <cellStyle name="Style 27 17 2" xfId="44786"/>
    <cellStyle name="Style 27 17 3" xfId="44787"/>
    <cellStyle name="Style 27 17 4" xfId="44788"/>
    <cellStyle name="Style 27 17 5" xfId="44789"/>
    <cellStyle name="Style 27 17 6" xfId="44790"/>
    <cellStyle name="Style 27 17 7" xfId="44791"/>
    <cellStyle name="Style 27 17 8" xfId="44792"/>
    <cellStyle name="Style 27 17_Deal Price Analysis" xfId="44793"/>
    <cellStyle name="Style 27 18" xfId="44794"/>
    <cellStyle name="Style 27 19" xfId="44795"/>
    <cellStyle name="Style 27 2" xfId="44796"/>
    <cellStyle name="Style 27 2 10" xfId="44797"/>
    <cellStyle name="Style 27 2 11" xfId="44798"/>
    <cellStyle name="Style 27 2 12" xfId="44799"/>
    <cellStyle name="Style 27 2 13" xfId="44800"/>
    <cellStyle name="Style 27 2 14" xfId="44801"/>
    <cellStyle name="Style 27 2 2" xfId="44802"/>
    <cellStyle name="Style 27 2 3" xfId="44803"/>
    <cellStyle name="Style 27 2 4" xfId="44804"/>
    <cellStyle name="Style 27 2 5" xfId="44805"/>
    <cellStyle name="Style 27 2 6" xfId="44806"/>
    <cellStyle name="Style 27 2 7" xfId="44807"/>
    <cellStyle name="Style 27 2 8" xfId="44808"/>
    <cellStyle name="Style 27 2 9" xfId="44809"/>
    <cellStyle name="Style 27 2_Deal Price Analysis" xfId="44810"/>
    <cellStyle name="Style 27 20" xfId="44811"/>
    <cellStyle name="Style 27 21" xfId="44812"/>
    <cellStyle name="Style 27 22" xfId="44813"/>
    <cellStyle name="Style 27 23" xfId="44814"/>
    <cellStyle name="Style 27 24" xfId="44815"/>
    <cellStyle name="Style 27 25" xfId="44816"/>
    <cellStyle name="Style 27 26" xfId="44817"/>
    <cellStyle name="Style 27 27" xfId="44818"/>
    <cellStyle name="Style 27 28" xfId="44819"/>
    <cellStyle name="Style 27 3" xfId="44820"/>
    <cellStyle name="Style 27 3 10" xfId="44821"/>
    <cellStyle name="Style 27 3 11" xfId="44822"/>
    <cellStyle name="Style 27 3 12" xfId="44823"/>
    <cellStyle name="Style 27 3 13" xfId="44824"/>
    <cellStyle name="Style 27 3 14" xfId="44825"/>
    <cellStyle name="Style 27 3 2" xfId="44826"/>
    <cellStyle name="Style 27 3 3" xfId="44827"/>
    <cellStyle name="Style 27 3 4" xfId="44828"/>
    <cellStyle name="Style 27 3 5" xfId="44829"/>
    <cellStyle name="Style 27 3 6" xfId="44830"/>
    <cellStyle name="Style 27 3 7" xfId="44831"/>
    <cellStyle name="Style 27 3 8" xfId="44832"/>
    <cellStyle name="Style 27 3 9" xfId="44833"/>
    <cellStyle name="Style 27 3_Deal Price Analysis" xfId="44834"/>
    <cellStyle name="Style 27 4" xfId="44835"/>
    <cellStyle name="Style 27 4 10" xfId="44836"/>
    <cellStyle name="Style 27 4 11" xfId="44837"/>
    <cellStyle name="Style 27 4 12" xfId="44838"/>
    <cellStyle name="Style 27 4 13" xfId="44839"/>
    <cellStyle name="Style 27 4 14" xfId="44840"/>
    <cellStyle name="Style 27 4 2" xfId="44841"/>
    <cellStyle name="Style 27 4 3" xfId="44842"/>
    <cellStyle name="Style 27 4 4" xfId="44843"/>
    <cellStyle name="Style 27 4 5" xfId="44844"/>
    <cellStyle name="Style 27 4 6" xfId="44845"/>
    <cellStyle name="Style 27 4 7" xfId="44846"/>
    <cellStyle name="Style 27 4 8" xfId="44847"/>
    <cellStyle name="Style 27 4 9" xfId="44848"/>
    <cellStyle name="Style 27 4_Deal Price Analysis" xfId="44849"/>
    <cellStyle name="Style 27 5" xfId="44850"/>
    <cellStyle name="Style 27 5 10" xfId="44851"/>
    <cellStyle name="Style 27 5 11" xfId="44852"/>
    <cellStyle name="Style 27 5 12" xfId="44853"/>
    <cellStyle name="Style 27 5 13" xfId="44854"/>
    <cellStyle name="Style 27 5 14" xfId="44855"/>
    <cellStyle name="Style 27 5 2" xfId="44856"/>
    <cellStyle name="Style 27 5 3" xfId="44857"/>
    <cellStyle name="Style 27 5 4" xfId="44858"/>
    <cellStyle name="Style 27 5 5" xfId="44859"/>
    <cellStyle name="Style 27 5 6" xfId="44860"/>
    <cellStyle name="Style 27 5 7" xfId="44861"/>
    <cellStyle name="Style 27 5 8" xfId="44862"/>
    <cellStyle name="Style 27 5 9" xfId="44863"/>
    <cellStyle name="Style 27 5_Deal Price Analysis" xfId="44864"/>
    <cellStyle name="Style 27 6" xfId="44865"/>
    <cellStyle name="Style 27 6 10" xfId="44866"/>
    <cellStyle name="Style 27 6 11" xfId="44867"/>
    <cellStyle name="Style 27 6 12" xfId="44868"/>
    <cellStyle name="Style 27 6 13" xfId="44869"/>
    <cellStyle name="Style 27 6 14" xfId="44870"/>
    <cellStyle name="Style 27 6 2" xfId="44871"/>
    <cellStyle name="Style 27 6 3" xfId="44872"/>
    <cellStyle name="Style 27 6 4" xfId="44873"/>
    <cellStyle name="Style 27 6 5" xfId="44874"/>
    <cellStyle name="Style 27 6 6" xfId="44875"/>
    <cellStyle name="Style 27 6 7" xfId="44876"/>
    <cellStyle name="Style 27 6 8" xfId="44877"/>
    <cellStyle name="Style 27 6 9" xfId="44878"/>
    <cellStyle name="Style 27 6_Deal Price Analysis" xfId="44879"/>
    <cellStyle name="Style 27 7" xfId="44880"/>
    <cellStyle name="Style 27 7 10" xfId="44881"/>
    <cellStyle name="Style 27 7 11" xfId="44882"/>
    <cellStyle name="Style 27 7 12" xfId="44883"/>
    <cellStyle name="Style 27 7 13" xfId="44884"/>
    <cellStyle name="Style 27 7 14" xfId="44885"/>
    <cellStyle name="Style 27 7 2" xfId="44886"/>
    <cellStyle name="Style 27 7 3" xfId="44887"/>
    <cellStyle name="Style 27 7 4" xfId="44888"/>
    <cellStyle name="Style 27 7 5" xfId="44889"/>
    <cellStyle name="Style 27 7 6" xfId="44890"/>
    <cellStyle name="Style 27 7 7" xfId="44891"/>
    <cellStyle name="Style 27 7 8" xfId="44892"/>
    <cellStyle name="Style 27 7 9" xfId="44893"/>
    <cellStyle name="Style 27 7_Deal Price Analysis" xfId="44894"/>
    <cellStyle name="Style 27 8" xfId="44895"/>
    <cellStyle name="Style 27 8 10" xfId="44896"/>
    <cellStyle name="Style 27 8 11" xfId="44897"/>
    <cellStyle name="Style 27 8 12" xfId="44898"/>
    <cellStyle name="Style 27 8 13" xfId="44899"/>
    <cellStyle name="Style 27 8 14" xfId="44900"/>
    <cellStyle name="Style 27 8 2" xfId="44901"/>
    <cellStyle name="Style 27 8 3" xfId="44902"/>
    <cellStyle name="Style 27 8 4" xfId="44903"/>
    <cellStyle name="Style 27 8 5" xfId="44904"/>
    <cellStyle name="Style 27 8 6" xfId="44905"/>
    <cellStyle name="Style 27 8 7" xfId="44906"/>
    <cellStyle name="Style 27 8 8" xfId="44907"/>
    <cellStyle name="Style 27 8 9" xfId="44908"/>
    <cellStyle name="Style 27 8_Deal Price Analysis" xfId="44909"/>
    <cellStyle name="Style 27 9" xfId="44910"/>
    <cellStyle name="Style 27_Deal Price Analysis" xfId="44911"/>
    <cellStyle name="Style 28" xfId="44912"/>
    <cellStyle name="Style 28 10" xfId="44913"/>
    <cellStyle name="Style 28 11" xfId="44914"/>
    <cellStyle name="Style 28 12" xfId="44915"/>
    <cellStyle name="Style 28 13" xfId="44916"/>
    <cellStyle name="Style 28 14" xfId="44917"/>
    <cellStyle name="Style 28 15" xfId="44918"/>
    <cellStyle name="Style 28 16" xfId="44919"/>
    <cellStyle name="Style 28 17" xfId="44920"/>
    <cellStyle name="Style 28 17 2" xfId="44921"/>
    <cellStyle name="Style 28 17 3" xfId="44922"/>
    <cellStyle name="Style 28 17 4" xfId="44923"/>
    <cellStyle name="Style 28 17 5" xfId="44924"/>
    <cellStyle name="Style 28 17 6" xfId="44925"/>
    <cellStyle name="Style 28 17 7" xfId="44926"/>
    <cellStyle name="Style 28 17 8" xfId="44927"/>
    <cellStyle name="Style 28 17_Deal Price Analysis" xfId="44928"/>
    <cellStyle name="Style 28 18" xfId="44929"/>
    <cellStyle name="Style 28 19" xfId="44930"/>
    <cellStyle name="Style 28 2" xfId="44931"/>
    <cellStyle name="Style 28 2 10" xfId="44932"/>
    <cellStyle name="Style 28 2 11" xfId="44933"/>
    <cellStyle name="Style 28 2 12" xfId="44934"/>
    <cellStyle name="Style 28 2 13" xfId="44935"/>
    <cellStyle name="Style 28 2 14" xfId="44936"/>
    <cellStyle name="Style 28 2 2" xfId="44937"/>
    <cellStyle name="Style 28 2 3" xfId="44938"/>
    <cellStyle name="Style 28 2 4" xfId="44939"/>
    <cellStyle name="Style 28 2 5" xfId="44940"/>
    <cellStyle name="Style 28 2 6" xfId="44941"/>
    <cellStyle name="Style 28 2 7" xfId="44942"/>
    <cellStyle name="Style 28 2 8" xfId="44943"/>
    <cellStyle name="Style 28 2 9" xfId="44944"/>
    <cellStyle name="Style 28 2_Deal Price Analysis" xfId="44945"/>
    <cellStyle name="Style 28 20" xfId="44946"/>
    <cellStyle name="Style 28 21" xfId="44947"/>
    <cellStyle name="Style 28 22" xfId="44948"/>
    <cellStyle name="Style 28 23" xfId="44949"/>
    <cellStyle name="Style 28 24" xfId="44950"/>
    <cellStyle name="Style 28 25" xfId="44951"/>
    <cellStyle name="Style 28 26" xfId="44952"/>
    <cellStyle name="Style 28 27" xfId="44953"/>
    <cellStyle name="Style 28 28" xfId="44954"/>
    <cellStyle name="Style 28 3" xfId="44955"/>
    <cellStyle name="Style 28 3 10" xfId="44956"/>
    <cellStyle name="Style 28 3 11" xfId="44957"/>
    <cellStyle name="Style 28 3 12" xfId="44958"/>
    <cellStyle name="Style 28 3 13" xfId="44959"/>
    <cellStyle name="Style 28 3 14" xfId="44960"/>
    <cellStyle name="Style 28 3 2" xfId="44961"/>
    <cellStyle name="Style 28 3 3" xfId="44962"/>
    <cellStyle name="Style 28 3 4" xfId="44963"/>
    <cellStyle name="Style 28 3 5" xfId="44964"/>
    <cellStyle name="Style 28 3 6" xfId="44965"/>
    <cellStyle name="Style 28 3 7" xfId="44966"/>
    <cellStyle name="Style 28 3 8" xfId="44967"/>
    <cellStyle name="Style 28 3 9" xfId="44968"/>
    <cellStyle name="Style 28 3_Deal Price Analysis" xfId="44969"/>
    <cellStyle name="Style 28 4" xfId="44970"/>
    <cellStyle name="Style 28 4 10" xfId="44971"/>
    <cellStyle name="Style 28 4 11" xfId="44972"/>
    <cellStyle name="Style 28 4 12" xfId="44973"/>
    <cellStyle name="Style 28 4 13" xfId="44974"/>
    <cellStyle name="Style 28 4 14" xfId="44975"/>
    <cellStyle name="Style 28 4 2" xfId="44976"/>
    <cellStyle name="Style 28 4 3" xfId="44977"/>
    <cellStyle name="Style 28 4 4" xfId="44978"/>
    <cellStyle name="Style 28 4 5" xfId="44979"/>
    <cellStyle name="Style 28 4 6" xfId="44980"/>
    <cellStyle name="Style 28 4 7" xfId="44981"/>
    <cellStyle name="Style 28 4 8" xfId="44982"/>
    <cellStyle name="Style 28 4 9" xfId="44983"/>
    <cellStyle name="Style 28 4_Deal Price Analysis" xfId="44984"/>
    <cellStyle name="Style 28 5" xfId="44985"/>
    <cellStyle name="Style 28 5 10" xfId="44986"/>
    <cellStyle name="Style 28 5 11" xfId="44987"/>
    <cellStyle name="Style 28 5 12" xfId="44988"/>
    <cellStyle name="Style 28 5 13" xfId="44989"/>
    <cellStyle name="Style 28 5 14" xfId="44990"/>
    <cellStyle name="Style 28 5 2" xfId="44991"/>
    <cellStyle name="Style 28 5 3" xfId="44992"/>
    <cellStyle name="Style 28 5 4" xfId="44993"/>
    <cellStyle name="Style 28 5 5" xfId="44994"/>
    <cellStyle name="Style 28 5 6" xfId="44995"/>
    <cellStyle name="Style 28 5 7" xfId="44996"/>
    <cellStyle name="Style 28 5 8" xfId="44997"/>
    <cellStyle name="Style 28 5 9" xfId="44998"/>
    <cellStyle name="Style 28 5_Deal Price Analysis" xfId="44999"/>
    <cellStyle name="Style 28 6" xfId="45000"/>
    <cellStyle name="Style 28 6 10" xfId="45001"/>
    <cellStyle name="Style 28 6 11" xfId="45002"/>
    <cellStyle name="Style 28 6 12" xfId="45003"/>
    <cellStyle name="Style 28 6 13" xfId="45004"/>
    <cellStyle name="Style 28 6 14" xfId="45005"/>
    <cellStyle name="Style 28 6 2" xfId="45006"/>
    <cellStyle name="Style 28 6 3" xfId="45007"/>
    <cellStyle name="Style 28 6 4" xfId="45008"/>
    <cellStyle name="Style 28 6 5" xfId="45009"/>
    <cellStyle name="Style 28 6 6" xfId="45010"/>
    <cellStyle name="Style 28 6 7" xfId="45011"/>
    <cellStyle name="Style 28 6 8" xfId="45012"/>
    <cellStyle name="Style 28 6 9" xfId="45013"/>
    <cellStyle name="Style 28 6_Deal Price Analysis" xfId="45014"/>
    <cellStyle name="Style 28 7" xfId="45015"/>
    <cellStyle name="Style 28 7 10" xfId="45016"/>
    <cellStyle name="Style 28 7 11" xfId="45017"/>
    <cellStyle name="Style 28 7 12" xfId="45018"/>
    <cellStyle name="Style 28 7 13" xfId="45019"/>
    <cellStyle name="Style 28 7 14" xfId="45020"/>
    <cellStyle name="Style 28 7 2" xfId="45021"/>
    <cellStyle name="Style 28 7 3" xfId="45022"/>
    <cellStyle name="Style 28 7 4" xfId="45023"/>
    <cellStyle name="Style 28 7 5" xfId="45024"/>
    <cellStyle name="Style 28 7 6" xfId="45025"/>
    <cellStyle name="Style 28 7 7" xfId="45026"/>
    <cellStyle name="Style 28 7 8" xfId="45027"/>
    <cellStyle name="Style 28 7 9" xfId="45028"/>
    <cellStyle name="Style 28 7_Deal Price Analysis" xfId="45029"/>
    <cellStyle name="Style 28 8" xfId="45030"/>
    <cellStyle name="Style 28 8 10" xfId="45031"/>
    <cellStyle name="Style 28 8 11" xfId="45032"/>
    <cellStyle name="Style 28 8 12" xfId="45033"/>
    <cellStyle name="Style 28 8 13" xfId="45034"/>
    <cellStyle name="Style 28 8 14" xfId="45035"/>
    <cellStyle name="Style 28 8 2" xfId="45036"/>
    <cellStyle name="Style 28 8 3" xfId="45037"/>
    <cellStyle name="Style 28 8 4" xfId="45038"/>
    <cellStyle name="Style 28 8 5" xfId="45039"/>
    <cellStyle name="Style 28 8 6" xfId="45040"/>
    <cellStyle name="Style 28 8 7" xfId="45041"/>
    <cellStyle name="Style 28 8 8" xfId="45042"/>
    <cellStyle name="Style 28 8 9" xfId="45043"/>
    <cellStyle name="Style 28 8_Deal Price Analysis" xfId="45044"/>
    <cellStyle name="Style 28 9" xfId="45045"/>
    <cellStyle name="Style 28_Deal Price Analysis" xfId="45046"/>
    <cellStyle name="Style 29" xfId="45047"/>
    <cellStyle name="Style 29 10" xfId="45048"/>
    <cellStyle name="Style 29 11" xfId="45049"/>
    <cellStyle name="Style 29 12" xfId="45050"/>
    <cellStyle name="Style 29 13" xfId="45051"/>
    <cellStyle name="Style 29 14" xfId="45052"/>
    <cellStyle name="Style 29 15" xfId="45053"/>
    <cellStyle name="Style 29 16" xfId="45054"/>
    <cellStyle name="Style 29 17" xfId="45055"/>
    <cellStyle name="Style 29 17 2" xfId="45056"/>
    <cellStyle name="Style 29 17 3" xfId="45057"/>
    <cellStyle name="Style 29 17 4" xfId="45058"/>
    <cellStyle name="Style 29 17 5" xfId="45059"/>
    <cellStyle name="Style 29 17 6" xfId="45060"/>
    <cellStyle name="Style 29 17 7" xfId="45061"/>
    <cellStyle name="Style 29 17 8" xfId="45062"/>
    <cellStyle name="Style 29 17_Deal Price Analysis" xfId="45063"/>
    <cellStyle name="Style 29 18" xfId="45064"/>
    <cellStyle name="Style 29 19" xfId="45065"/>
    <cellStyle name="Style 29 2" xfId="45066"/>
    <cellStyle name="Style 29 2 10" xfId="45067"/>
    <cellStyle name="Style 29 2 11" xfId="45068"/>
    <cellStyle name="Style 29 2 12" xfId="45069"/>
    <cellStyle name="Style 29 2 13" xfId="45070"/>
    <cellStyle name="Style 29 2 14" xfId="45071"/>
    <cellStyle name="Style 29 2 2" xfId="45072"/>
    <cellStyle name="Style 29 2 3" xfId="45073"/>
    <cellStyle name="Style 29 2 4" xfId="45074"/>
    <cellStyle name="Style 29 2 5" xfId="45075"/>
    <cellStyle name="Style 29 2 6" xfId="45076"/>
    <cellStyle name="Style 29 2 7" xfId="45077"/>
    <cellStyle name="Style 29 2 8" xfId="45078"/>
    <cellStyle name="Style 29 2 9" xfId="45079"/>
    <cellStyle name="Style 29 2_Deal Price Analysis" xfId="45080"/>
    <cellStyle name="Style 29 20" xfId="45081"/>
    <cellStyle name="Style 29 21" xfId="45082"/>
    <cellStyle name="Style 29 22" xfId="45083"/>
    <cellStyle name="Style 29 23" xfId="45084"/>
    <cellStyle name="Style 29 24" xfId="45085"/>
    <cellStyle name="Style 29 25" xfId="45086"/>
    <cellStyle name="Style 29 26" xfId="45087"/>
    <cellStyle name="Style 29 27" xfId="45088"/>
    <cellStyle name="Style 29 28" xfId="45089"/>
    <cellStyle name="Style 29 3" xfId="45090"/>
    <cellStyle name="Style 29 3 10" xfId="45091"/>
    <cellStyle name="Style 29 3 11" xfId="45092"/>
    <cellStyle name="Style 29 3 12" xfId="45093"/>
    <cellStyle name="Style 29 3 13" xfId="45094"/>
    <cellStyle name="Style 29 3 14" xfId="45095"/>
    <cellStyle name="Style 29 3 2" xfId="45096"/>
    <cellStyle name="Style 29 3 3" xfId="45097"/>
    <cellStyle name="Style 29 3 4" xfId="45098"/>
    <cellStyle name="Style 29 3 5" xfId="45099"/>
    <cellStyle name="Style 29 3 6" xfId="45100"/>
    <cellStyle name="Style 29 3 7" xfId="45101"/>
    <cellStyle name="Style 29 3 8" xfId="45102"/>
    <cellStyle name="Style 29 3 9" xfId="45103"/>
    <cellStyle name="Style 29 3_Deal Price Analysis" xfId="45104"/>
    <cellStyle name="Style 29 4" xfId="45105"/>
    <cellStyle name="Style 29 4 10" xfId="45106"/>
    <cellStyle name="Style 29 4 11" xfId="45107"/>
    <cellStyle name="Style 29 4 12" xfId="45108"/>
    <cellStyle name="Style 29 4 13" xfId="45109"/>
    <cellStyle name="Style 29 4 14" xfId="45110"/>
    <cellStyle name="Style 29 4 2" xfId="45111"/>
    <cellStyle name="Style 29 4 3" xfId="45112"/>
    <cellStyle name="Style 29 4 4" xfId="45113"/>
    <cellStyle name="Style 29 4 5" xfId="45114"/>
    <cellStyle name="Style 29 4 6" xfId="45115"/>
    <cellStyle name="Style 29 4 7" xfId="45116"/>
    <cellStyle name="Style 29 4 8" xfId="45117"/>
    <cellStyle name="Style 29 4 9" xfId="45118"/>
    <cellStyle name="Style 29 4_Deal Price Analysis" xfId="45119"/>
    <cellStyle name="Style 29 5" xfId="45120"/>
    <cellStyle name="Style 29 5 10" xfId="45121"/>
    <cellStyle name="Style 29 5 11" xfId="45122"/>
    <cellStyle name="Style 29 5 12" xfId="45123"/>
    <cellStyle name="Style 29 5 13" xfId="45124"/>
    <cellStyle name="Style 29 5 14" xfId="45125"/>
    <cellStyle name="Style 29 5 2" xfId="45126"/>
    <cellStyle name="Style 29 5 3" xfId="45127"/>
    <cellStyle name="Style 29 5 4" xfId="45128"/>
    <cellStyle name="Style 29 5 5" xfId="45129"/>
    <cellStyle name="Style 29 5 6" xfId="45130"/>
    <cellStyle name="Style 29 5 7" xfId="45131"/>
    <cellStyle name="Style 29 5 8" xfId="45132"/>
    <cellStyle name="Style 29 5 9" xfId="45133"/>
    <cellStyle name="Style 29 5_Deal Price Analysis" xfId="45134"/>
    <cellStyle name="Style 29 6" xfId="45135"/>
    <cellStyle name="Style 29 6 10" xfId="45136"/>
    <cellStyle name="Style 29 6 11" xfId="45137"/>
    <cellStyle name="Style 29 6 12" xfId="45138"/>
    <cellStyle name="Style 29 6 13" xfId="45139"/>
    <cellStyle name="Style 29 6 14" xfId="45140"/>
    <cellStyle name="Style 29 6 2" xfId="45141"/>
    <cellStyle name="Style 29 6 3" xfId="45142"/>
    <cellStyle name="Style 29 6 4" xfId="45143"/>
    <cellStyle name="Style 29 6 5" xfId="45144"/>
    <cellStyle name="Style 29 6 6" xfId="45145"/>
    <cellStyle name="Style 29 6 7" xfId="45146"/>
    <cellStyle name="Style 29 6 8" xfId="45147"/>
    <cellStyle name="Style 29 6 9" xfId="45148"/>
    <cellStyle name="Style 29 6_Deal Price Analysis" xfId="45149"/>
    <cellStyle name="Style 29 7" xfId="45150"/>
    <cellStyle name="Style 29 7 10" xfId="45151"/>
    <cellStyle name="Style 29 7 11" xfId="45152"/>
    <cellStyle name="Style 29 7 12" xfId="45153"/>
    <cellStyle name="Style 29 7 13" xfId="45154"/>
    <cellStyle name="Style 29 7 14" xfId="45155"/>
    <cellStyle name="Style 29 7 2" xfId="45156"/>
    <cellStyle name="Style 29 7 3" xfId="45157"/>
    <cellStyle name="Style 29 7 4" xfId="45158"/>
    <cellStyle name="Style 29 7 5" xfId="45159"/>
    <cellStyle name="Style 29 7 6" xfId="45160"/>
    <cellStyle name="Style 29 7 7" xfId="45161"/>
    <cellStyle name="Style 29 7 8" xfId="45162"/>
    <cellStyle name="Style 29 7 9" xfId="45163"/>
    <cellStyle name="Style 29 7_Deal Price Analysis" xfId="45164"/>
    <cellStyle name="Style 29 8" xfId="45165"/>
    <cellStyle name="Style 29 8 10" xfId="45166"/>
    <cellStyle name="Style 29 8 11" xfId="45167"/>
    <cellStyle name="Style 29 8 12" xfId="45168"/>
    <cellStyle name="Style 29 8 13" xfId="45169"/>
    <cellStyle name="Style 29 8 14" xfId="45170"/>
    <cellStyle name="Style 29 8 2" xfId="45171"/>
    <cellStyle name="Style 29 8 3" xfId="45172"/>
    <cellStyle name="Style 29 8 4" xfId="45173"/>
    <cellStyle name="Style 29 8 5" xfId="45174"/>
    <cellStyle name="Style 29 8 6" xfId="45175"/>
    <cellStyle name="Style 29 8 7" xfId="45176"/>
    <cellStyle name="Style 29 8 8" xfId="45177"/>
    <cellStyle name="Style 29 8 9" xfId="45178"/>
    <cellStyle name="Style 29 8_Deal Price Analysis" xfId="45179"/>
    <cellStyle name="Style 29 9" xfId="45180"/>
    <cellStyle name="Style 29_Deal Price Analysis" xfId="45181"/>
    <cellStyle name="Style 30" xfId="45182"/>
    <cellStyle name="Style 30 10" xfId="45183"/>
    <cellStyle name="Style 30 11" xfId="45184"/>
    <cellStyle name="Style 30 12" xfId="45185"/>
    <cellStyle name="Style 30 13" xfId="45186"/>
    <cellStyle name="Style 30 14" xfId="45187"/>
    <cellStyle name="Style 30 15" xfId="45188"/>
    <cellStyle name="Style 30 16" xfId="45189"/>
    <cellStyle name="Style 30 17" xfId="45190"/>
    <cellStyle name="Style 30 17 2" xfId="45191"/>
    <cellStyle name="Style 30 17 3" xfId="45192"/>
    <cellStyle name="Style 30 17 4" xfId="45193"/>
    <cellStyle name="Style 30 17 5" xfId="45194"/>
    <cellStyle name="Style 30 17 6" xfId="45195"/>
    <cellStyle name="Style 30 17 7" xfId="45196"/>
    <cellStyle name="Style 30 17 8" xfId="45197"/>
    <cellStyle name="Style 30 17_Deal Price Analysis" xfId="45198"/>
    <cellStyle name="Style 30 18" xfId="45199"/>
    <cellStyle name="Style 30 19" xfId="45200"/>
    <cellStyle name="Style 30 2" xfId="45201"/>
    <cellStyle name="Style 30 2 10" xfId="45202"/>
    <cellStyle name="Style 30 2 11" xfId="45203"/>
    <cellStyle name="Style 30 2 12" xfId="45204"/>
    <cellStyle name="Style 30 2 13" xfId="45205"/>
    <cellStyle name="Style 30 2 14" xfId="45206"/>
    <cellStyle name="Style 30 2 2" xfId="45207"/>
    <cellStyle name="Style 30 2 3" xfId="45208"/>
    <cellStyle name="Style 30 2 4" xfId="45209"/>
    <cellStyle name="Style 30 2 5" xfId="45210"/>
    <cellStyle name="Style 30 2 6" xfId="45211"/>
    <cellStyle name="Style 30 2 7" xfId="45212"/>
    <cellStyle name="Style 30 2 8" xfId="45213"/>
    <cellStyle name="Style 30 2 9" xfId="45214"/>
    <cellStyle name="Style 30 2_Deal Price Analysis" xfId="45215"/>
    <cellStyle name="Style 30 20" xfId="45216"/>
    <cellStyle name="Style 30 21" xfId="45217"/>
    <cellStyle name="Style 30 22" xfId="45218"/>
    <cellStyle name="Style 30 23" xfId="45219"/>
    <cellStyle name="Style 30 24" xfId="45220"/>
    <cellStyle name="Style 30 25" xfId="45221"/>
    <cellStyle name="Style 30 26" xfId="45222"/>
    <cellStyle name="Style 30 27" xfId="45223"/>
    <cellStyle name="Style 30 28" xfId="45224"/>
    <cellStyle name="Style 30 3" xfId="45225"/>
    <cellStyle name="Style 30 3 10" xfId="45226"/>
    <cellStyle name="Style 30 3 11" xfId="45227"/>
    <cellStyle name="Style 30 3 12" xfId="45228"/>
    <cellStyle name="Style 30 3 13" xfId="45229"/>
    <cellStyle name="Style 30 3 14" xfId="45230"/>
    <cellStyle name="Style 30 3 2" xfId="45231"/>
    <cellStyle name="Style 30 3 3" xfId="45232"/>
    <cellStyle name="Style 30 3 4" xfId="45233"/>
    <cellStyle name="Style 30 3 5" xfId="45234"/>
    <cellStyle name="Style 30 3 6" xfId="45235"/>
    <cellStyle name="Style 30 3 7" xfId="45236"/>
    <cellStyle name="Style 30 3 8" xfId="45237"/>
    <cellStyle name="Style 30 3 9" xfId="45238"/>
    <cellStyle name="Style 30 3_Deal Price Analysis" xfId="45239"/>
    <cellStyle name="Style 30 4" xfId="45240"/>
    <cellStyle name="Style 30 4 10" xfId="45241"/>
    <cellStyle name="Style 30 4 11" xfId="45242"/>
    <cellStyle name="Style 30 4 12" xfId="45243"/>
    <cellStyle name="Style 30 4 13" xfId="45244"/>
    <cellStyle name="Style 30 4 14" xfId="45245"/>
    <cellStyle name="Style 30 4 2" xfId="45246"/>
    <cellStyle name="Style 30 4 3" xfId="45247"/>
    <cellStyle name="Style 30 4 4" xfId="45248"/>
    <cellStyle name="Style 30 4 5" xfId="45249"/>
    <cellStyle name="Style 30 4 6" xfId="45250"/>
    <cellStyle name="Style 30 4 7" xfId="45251"/>
    <cellStyle name="Style 30 4 8" xfId="45252"/>
    <cellStyle name="Style 30 4 9" xfId="45253"/>
    <cellStyle name="Style 30 4_Deal Price Analysis" xfId="45254"/>
    <cellStyle name="Style 30 5" xfId="45255"/>
    <cellStyle name="Style 30 5 10" xfId="45256"/>
    <cellStyle name="Style 30 5 11" xfId="45257"/>
    <cellStyle name="Style 30 5 12" xfId="45258"/>
    <cellStyle name="Style 30 5 13" xfId="45259"/>
    <cellStyle name="Style 30 5 14" xfId="45260"/>
    <cellStyle name="Style 30 5 2" xfId="45261"/>
    <cellStyle name="Style 30 5 3" xfId="45262"/>
    <cellStyle name="Style 30 5 4" xfId="45263"/>
    <cellStyle name="Style 30 5 5" xfId="45264"/>
    <cellStyle name="Style 30 5 6" xfId="45265"/>
    <cellStyle name="Style 30 5 7" xfId="45266"/>
    <cellStyle name="Style 30 5 8" xfId="45267"/>
    <cellStyle name="Style 30 5 9" xfId="45268"/>
    <cellStyle name="Style 30 5_Deal Price Analysis" xfId="45269"/>
    <cellStyle name="Style 30 6" xfId="45270"/>
    <cellStyle name="Style 30 6 10" xfId="45271"/>
    <cellStyle name="Style 30 6 11" xfId="45272"/>
    <cellStyle name="Style 30 6 12" xfId="45273"/>
    <cellStyle name="Style 30 6 13" xfId="45274"/>
    <cellStyle name="Style 30 6 14" xfId="45275"/>
    <cellStyle name="Style 30 6 2" xfId="45276"/>
    <cellStyle name="Style 30 6 3" xfId="45277"/>
    <cellStyle name="Style 30 6 4" xfId="45278"/>
    <cellStyle name="Style 30 6 5" xfId="45279"/>
    <cellStyle name="Style 30 6 6" xfId="45280"/>
    <cellStyle name="Style 30 6 7" xfId="45281"/>
    <cellStyle name="Style 30 6 8" xfId="45282"/>
    <cellStyle name="Style 30 6 9" xfId="45283"/>
    <cellStyle name="Style 30 6_Deal Price Analysis" xfId="45284"/>
    <cellStyle name="Style 30 7" xfId="45285"/>
    <cellStyle name="Style 30 7 10" xfId="45286"/>
    <cellStyle name="Style 30 7 11" xfId="45287"/>
    <cellStyle name="Style 30 7 12" xfId="45288"/>
    <cellStyle name="Style 30 7 13" xfId="45289"/>
    <cellStyle name="Style 30 7 14" xfId="45290"/>
    <cellStyle name="Style 30 7 2" xfId="45291"/>
    <cellStyle name="Style 30 7 3" xfId="45292"/>
    <cellStyle name="Style 30 7 4" xfId="45293"/>
    <cellStyle name="Style 30 7 5" xfId="45294"/>
    <cellStyle name="Style 30 7 6" xfId="45295"/>
    <cellStyle name="Style 30 7 7" xfId="45296"/>
    <cellStyle name="Style 30 7 8" xfId="45297"/>
    <cellStyle name="Style 30 7 9" xfId="45298"/>
    <cellStyle name="Style 30 7_Deal Price Analysis" xfId="45299"/>
    <cellStyle name="Style 30 8" xfId="45300"/>
    <cellStyle name="Style 30 8 10" xfId="45301"/>
    <cellStyle name="Style 30 8 11" xfId="45302"/>
    <cellStyle name="Style 30 8 12" xfId="45303"/>
    <cellStyle name="Style 30 8 13" xfId="45304"/>
    <cellStyle name="Style 30 8 14" xfId="45305"/>
    <cellStyle name="Style 30 8 2" xfId="45306"/>
    <cellStyle name="Style 30 8 3" xfId="45307"/>
    <cellStyle name="Style 30 8 4" xfId="45308"/>
    <cellStyle name="Style 30 8 5" xfId="45309"/>
    <cellStyle name="Style 30 8 6" xfId="45310"/>
    <cellStyle name="Style 30 8 7" xfId="45311"/>
    <cellStyle name="Style 30 8 8" xfId="45312"/>
    <cellStyle name="Style 30 8 9" xfId="45313"/>
    <cellStyle name="Style 30 8_Deal Price Analysis" xfId="45314"/>
    <cellStyle name="Style 30 9" xfId="45315"/>
    <cellStyle name="Style 30_Deal Price Analysis" xfId="45316"/>
    <cellStyle name="Style 31" xfId="45317"/>
    <cellStyle name="Style 31 10" xfId="45318"/>
    <cellStyle name="Style 31 11" xfId="45319"/>
    <cellStyle name="Style 31 12" xfId="45320"/>
    <cellStyle name="Style 31 13" xfId="45321"/>
    <cellStyle name="Style 31 14" xfId="45322"/>
    <cellStyle name="Style 31 15" xfId="45323"/>
    <cellStyle name="Style 31 16" xfId="45324"/>
    <cellStyle name="Style 31 17" xfId="45325"/>
    <cellStyle name="Style 31 17 2" xfId="45326"/>
    <cellStyle name="Style 31 17 3" xfId="45327"/>
    <cellStyle name="Style 31 17 4" xfId="45328"/>
    <cellStyle name="Style 31 17 5" xfId="45329"/>
    <cellStyle name="Style 31 17 6" xfId="45330"/>
    <cellStyle name="Style 31 17 7" xfId="45331"/>
    <cellStyle name="Style 31 17 8" xfId="45332"/>
    <cellStyle name="Style 31 17_Deal Price Analysis" xfId="45333"/>
    <cellStyle name="Style 31 18" xfId="45334"/>
    <cellStyle name="Style 31 19" xfId="45335"/>
    <cellStyle name="Style 31 2" xfId="45336"/>
    <cellStyle name="Style 31 2 10" xfId="45337"/>
    <cellStyle name="Style 31 2 11" xfId="45338"/>
    <cellStyle name="Style 31 2 12" xfId="45339"/>
    <cellStyle name="Style 31 2 13" xfId="45340"/>
    <cellStyle name="Style 31 2 14" xfId="45341"/>
    <cellStyle name="Style 31 2 2" xfId="45342"/>
    <cellStyle name="Style 31 2 3" xfId="45343"/>
    <cellStyle name="Style 31 2 4" xfId="45344"/>
    <cellStyle name="Style 31 2 5" xfId="45345"/>
    <cellStyle name="Style 31 2 6" xfId="45346"/>
    <cellStyle name="Style 31 2 7" xfId="45347"/>
    <cellStyle name="Style 31 2 8" xfId="45348"/>
    <cellStyle name="Style 31 2 9" xfId="45349"/>
    <cellStyle name="Style 31 2_Deal Price Analysis" xfId="45350"/>
    <cellStyle name="Style 31 20" xfId="45351"/>
    <cellStyle name="Style 31 21" xfId="45352"/>
    <cellStyle name="Style 31 22" xfId="45353"/>
    <cellStyle name="Style 31 23" xfId="45354"/>
    <cellStyle name="Style 31 24" xfId="45355"/>
    <cellStyle name="Style 31 25" xfId="45356"/>
    <cellStyle name="Style 31 26" xfId="45357"/>
    <cellStyle name="Style 31 27" xfId="45358"/>
    <cellStyle name="Style 31 28" xfId="45359"/>
    <cellStyle name="Style 31 3" xfId="45360"/>
    <cellStyle name="Style 31 3 10" xfId="45361"/>
    <cellStyle name="Style 31 3 11" xfId="45362"/>
    <cellStyle name="Style 31 3 12" xfId="45363"/>
    <cellStyle name="Style 31 3 13" xfId="45364"/>
    <cellStyle name="Style 31 3 14" xfId="45365"/>
    <cellStyle name="Style 31 3 2" xfId="45366"/>
    <cellStyle name="Style 31 3 3" xfId="45367"/>
    <cellStyle name="Style 31 3 4" xfId="45368"/>
    <cellStyle name="Style 31 3 5" xfId="45369"/>
    <cellStyle name="Style 31 3 6" xfId="45370"/>
    <cellStyle name="Style 31 3 7" xfId="45371"/>
    <cellStyle name="Style 31 3 8" xfId="45372"/>
    <cellStyle name="Style 31 3 9" xfId="45373"/>
    <cellStyle name="Style 31 3_Deal Price Analysis" xfId="45374"/>
    <cellStyle name="Style 31 4" xfId="45375"/>
    <cellStyle name="Style 31 4 10" xfId="45376"/>
    <cellStyle name="Style 31 4 11" xfId="45377"/>
    <cellStyle name="Style 31 4 12" xfId="45378"/>
    <cellStyle name="Style 31 4 13" xfId="45379"/>
    <cellStyle name="Style 31 4 14" xfId="45380"/>
    <cellStyle name="Style 31 4 2" xfId="45381"/>
    <cellStyle name="Style 31 4 3" xfId="45382"/>
    <cellStyle name="Style 31 4 4" xfId="45383"/>
    <cellStyle name="Style 31 4 5" xfId="45384"/>
    <cellStyle name="Style 31 4 6" xfId="45385"/>
    <cellStyle name="Style 31 4 7" xfId="45386"/>
    <cellStyle name="Style 31 4 8" xfId="45387"/>
    <cellStyle name="Style 31 4 9" xfId="45388"/>
    <cellStyle name="Style 31 4_Deal Price Analysis" xfId="45389"/>
    <cellStyle name="Style 31 5" xfId="45390"/>
    <cellStyle name="Style 31 5 10" xfId="45391"/>
    <cellStyle name="Style 31 5 11" xfId="45392"/>
    <cellStyle name="Style 31 5 12" xfId="45393"/>
    <cellStyle name="Style 31 5 13" xfId="45394"/>
    <cellStyle name="Style 31 5 14" xfId="45395"/>
    <cellStyle name="Style 31 5 2" xfId="45396"/>
    <cellStyle name="Style 31 5 3" xfId="45397"/>
    <cellStyle name="Style 31 5 4" xfId="45398"/>
    <cellStyle name="Style 31 5 5" xfId="45399"/>
    <cellStyle name="Style 31 5 6" xfId="45400"/>
    <cellStyle name="Style 31 5 7" xfId="45401"/>
    <cellStyle name="Style 31 5 8" xfId="45402"/>
    <cellStyle name="Style 31 5 9" xfId="45403"/>
    <cellStyle name="Style 31 5_Deal Price Analysis" xfId="45404"/>
    <cellStyle name="Style 31 6" xfId="45405"/>
    <cellStyle name="Style 31 6 10" xfId="45406"/>
    <cellStyle name="Style 31 6 11" xfId="45407"/>
    <cellStyle name="Style 31 6 12" xfId="45408"/>
    <cellStyle name="Style 31 6 13" xfId="45409"/>
    <cellStyle name="Style 31 6 14" xfId="45410"/>
    <cellStyle name="Style 31 6 2" xfId="45411"/>
    <cellStyle name="Style 31 6 3" xfId="45412"/>
    <cellStyle name="Style 31 6 4" xfId="45413"/>
    <cellStyle name="Style 31 6 5" xfId="45414"/>
    <cellStyle name="Style 31 6 6" xfId="45415"/>
    <cellStyle name="Style 31 6 7" xfId="45416"/>
    <cellStyle name="Style 31 6 8" xfId="45417"/>
    <cellStyle name="Style 31 6 9" xfId="45418"/>
    <cellStyle name="Style 31 6_Deal Price Analysis" xfId="45419"/>
    <cellStyle name="Style 31 7" xfId="45420"/>
    <cellStyle name="Style 31 7 10" xfId="45421"/>
    <cellStyle name="Style 31 7 11" xfId="45422"/>
    <cellStyle name="Style 31 7 12" xfId="45423"/>
    <cellStyle name="Style 31 7 13" xfId="45424"/>
    <cellStyle name="Style 31 7 14" xfId="45425"/>
    <cellStyle name="Style 31 7 2" xfId="45426"/>
    <cellStyle name="Style 31 7 3" xfId="45427"/>
    <cellStyle name="Style 31 7 4" xfId="45428"/>
    <cellStyle name="Style 31 7 5" xfId="45429"/>
    <cellStyle name="Style 31 7 6" xfId="45430"/>
    <cellStyle name="Style 31 7 7" xfId="45431"/>
    <cellStyle name="Style 31 7 8" xfId="45432"/>
    <cellStyle name="Style 31 7 9" xfId="45433"/>
    <cellStyle name="Style 31 7_Deal Price Analysis" xfId="45434"/>
    <cellStyle name="Style 31 8" xfId="45435"/>
    <cellStyle name="Style 31 8 10" xfId="45436"/>
    <cellStyle name="Style 31 8 11" xfId="45437"/>
    <cellStyle name="Style 31 8 12" xfId="45438"/>
    <cellStyle name="Style 31 8 13" xfId="45439"/>
    <cellStyle name="Style 31 8 14" xfId="45440"/>
    <cellStyle name="Style 31 8 2" xfId="45441"/>
    <cellStyle name="Style 31 8 3" xfId="45442"/>
    <cellStyle name="Style 31 8 4" xfId="45443"/>
    <cellStyle name="Style 31 8 5" xfId="45444"/>
    <cellStyle name="Style 31 8 6" xfId="45445"/>
    <cellStyle name="Style 31 8 7" xfId="45446"/>
    <cellStyle name="Style 31 8 8" xfId="45447"/>
    <cellStyle name="Style 31 8 9" xfId="45448"/>
    <cellStyle name="Style 31 8_Deal Price Analysis" xfId="45449"/>
    <cellStyle name="Style 31 9" xfId="45450"/>
    <cellStyle name="Style 31_Deal Price Analysis" xfId="45451"/>
    <cellStyle name="Style 32" xfId="45452"/>
    <cellStyle name="Style 32 10" xfId="45453"/>
    <cellStyle name="Style 32 11" xfId="45454"/>
    <cellStyle name="Style 32 12" xfId="45455"/>
    <cellStyle name="Style 32 13" xfId="45456"/>
    <cellStyle name="Style 32 14" xfId="45457"/>
    <cellStyle name="Style 32 15" xfId="45458"/>
    <cellStyle name="Style 32 16" xfId="45459"/>
    <cellStyle name="Style 32 17" xfId="45460"/>
    <cellStyle name="Style 32 17 2" xfId="45461"/>
    <cellStyle name="Style 32 17 3" xfId="45462"/>
    <cellStyle name="Style 32 17 4" xfId="45463"/>
    <cellStyle name="Style 32 17 5" xfId="45464"/>
    <cellStyle name="Style 32 17 6" xfId="45465"/>
    <cellStyle name="Style 32 17 7" xfId="45466"/>
    <cellStyle name="Style 32 17 8" xfId="45467"/>
    <cellStyle name="Style 32 17_Deal Price Analysis" xfId="45468"/>
    <cellStyle name="Style 32 18" xfId="45469"/>
    <cellStyle name="Style 32 19" xfId="45470"/>
    <cellStyle name="Style 32 2" xfId="45471"/>
    <cellStyle name="Style 32 2 10" xfId="45472"/>
    <cellStyle name="Style 32 2 11" xfId="45473"/>
    <cellStyle name="Style 32 2 12" xfId="45474"/>
    <cellStyle name="Style 32 2 13" xfId="45475"/>
    <cellStyle name="Style 32 2 14" xfId="45476"/>
    <cellStyle name="Style 32 2 2" xfId="45477"/>
    <cellStyle name="Style 32 2 3" xfId="45478"/>
    <cellStyle name="Style 32 2 4" xfId="45479"/>
    <cellStyle name="Style 32 2 5" xfId="45480"/>
    <cellStyle name="Style 32 2 6" xfId="45481"/>
    <cellStyle name="Style 32 2 7" xfId="45482"/>
    <cellStyle name="Style 32 2 8" xfId="45483"/>
    <cellStyle name="Style 32 2 9" xfId="45484"/>
    <cellStyle name="Style 32 2_Deal Price Analysis" xfId="45485"/>
    <cellStyle name="Style 32 20" xfId="45486"/>
    <cellStyle name="Style 32 21" xfId="45487"/>
    <cellStyle name="Style 32 22" xfId="45488"/>
    <cellStyle name="Style 32 23" xfId="45489"/>
    <cellStyle name="Style 32 24" xfId="45490"/>
    <cellStyle name="Style 32 25" xfId="45491"/>
    <cellStyle name="Style 32 26" xfId="45492"/>
    <cellStyle name="Style 32 27" xfId="45493"/>
    <cellStyle name="Style 32 28" xfId="45494"/>
    <cellStyle name="Style 32 3" xfId="45495"/>
    <cellStyle name="Style 32 3 10" xfId="45496"/>
    <cellStyle name="Style 32 3 11" xfId="45497"/>
    <cellStyle name="Style 32 3 12" xfId="45498"/>
    <cellStyle name="Style 32 3 13" xfId="45499"/>
    <cellStyle name="Style 32 3 14" xfId="45500"/>
    <cellStyle name="Style 32 3 2" xfId="45501"/>
    <cellStyle name="Style 32 3 3" xfId="45502"/>
    <cellStyle name="Style 32 3 4" xfId="45503"/>
    <cellStyle name="Style 32 3 5" xfId="45504"/>
    <cellStyle name="Style 32 3 6" xfId="45505"/>
    <cellStyle name="Style 32 3 7" xfId="45506"/>
    <cellStyle name="Style 32 3 8" xfId="45507"/>
    <cellStyle name="Style 32 3 9" xfId="45508"/>
    <cellStyle name="Style 32 3_Deal Price Analysis" xfId="45509"/>
    <cellStyle name="Style 32 4" xfId="45510"/>
    <cellStyle name="Style 32 4 10" xfId="45511"/>
    <cellStyle name="Style 32 4 11" xfId="45512"/>
    <cellStyle name="Style 32 4 12" xfId="45513"/>
    <cellStyle name="Style 32 4 13" xfId="45514"/>
    <cellStyle name="Style 32 4 14" xfId="45515"/>
    <cellStyle name="Style 32 4 2" xfId="45516"/>
    <cellStyle name="Style 32 4 3" xfId="45517"/>
    <cellStyle name="Style 32 4 4" xfId="45518"/>
    <cellStyle name="Style 32 4 5" xfId="45519"/>
    <cellStyle name="Style 32 4 6" xfId="45520"/>
    <cellStyle name="Style 32 4 7" xfId="45521"/>
    <cellStyle name="Style 32 4 8" xfId="45522"/>
    <cellStyle name="Style 32 4 9" xfId="45523"/>
    <cellStyle name="Style 32 4_Deal Price Analysis" xfId="45524"/>
    <cellStyle name="Style 32 5" xfId="45525"/>
    <cellStyle name="Style 32 5 10" xfId="45526"/>
    <cellStyle name="Style 32 5 11" xfId="45527"/>
    <cellStyle name="Style 32 5 12" xfId="45528"/>
    <cellStyle name="Style 32 5 13" xfId="45529"/>
    <cellStyle name="Style 32 5 14" xfId="45530"/>
    <cellStyle name="Style 32 5 2" xfId="45531"/>
    <cellStyle name="Style 32 5 3" xfId="45532"/>
    <cellStyle name="Style 32 5 4" xfId="45533"/>
    <cellStyle name="Style 32 5 5" xfId="45534"/>
    <cellStyle name="Style 32 5 6" xfId="45535"/>
    <cellStyle name="Style 32 5 7" xfId="45536"/>
    <cellStyle name="Style 32 5 8" xfId="45537"/>
    <cellStyle name="Style 32 5 9" xfId="45538"/>
    <cellStyle name="Style 32 5_Deal Price Analysis" xfId="45539"/>
    <cellStyle name="Style 32 6" xfId="45540"/>
    <cellStyle name="Style 32 6 10" xfId="45541"/>
    <cellStyle name="Style 32 6 11" xfId="45542"/>
    <cellStyle name="Style 32 6 12" xfId="45543"/>
    <cellStyle name="Style 32 6 13" xfId="45544"/>
    <cellStyle name="Style 32 6 14" xfId="45545"/>
    <cellStyle name="Style 32 6 2" xfId="45546"/>
    <cellStyle name="Style 32 6 3" xfId="45547"/>
    <cellStyle name="Style 32 6 4" xfId="45548"/>
    <cellStyle name="Style 32 6 5" xfId="45549"/>
    <cellStyle name="Style 32 6 6" xfId="45550"/>
    <cellStyle name="Style 32 6 7" xfId="45551"/>
    <cellStyle name="Style 32 6 8" xfId="45552"/>
    <cellStyle name="Style 32 6 9" xfId="45553"/>
    <cellStyle name="Style 32 6_Deal Price Analysis" xfId="45554"/>
    <cellStyle name="Style 32 7" xfId="45555"/>
    <cellStyle name="Style 32 7 10" xfId="45556"/>
    <cellStyle name="Style 32 7 11" xfId="45557"/>
    <cellStyle name="Style 32 7 12" xfId="45558"/>
    <cellStyle name="Style 32 7 13" xfId="45559"/>
    <cellStyle name="Style 32 7 14" xfId="45560"/>
    <cellStyle name="Style 32 7 2" xfId="45561"/>
    <cellStyle name="Style 32 7 3" xfId="45562"/>
    <cellStyle name="Style 32 7 4" xfId="45563"/>
    <cellStyle name="Style 32 7 5" xfId="45564"/>
    <cellStyle name="Style 32 7 6" xfId="45565"/>
    <cellStyle name="Style 32 7 7" xfId="45566"/>
    <cellStyle name="Style 32 7 8" xfId="45567"/>
    <cellStyle name="Style 32 7 9" xfId="45568"/>
    <cellStyle name="Style 32 7_Deal Price Analysis" xfId="45569"/>
    <cellStyle name="Style 32 8" xfId="45570"/>
    <cellStyle name="Style 32 8 10" xfId="45571"/>
    <cellStyle name="Style 32 8 11" xfId="45572"/>
    <cellStyle name="Style 32 8 12" xfId="45573"/>
    <cellStyle name="Style 32 8 13" xfId="45574"/>
    <cellStyle name="Style 32 8 14" xfId="45575"/>
    <cellStyle name="Style 32 8 2" xfId="45576"/>
    <cellStyle name="Style 32 8 3" xfId="45577"/>
    <cellStyle name="Style 32 8 4" xfId="45578"/>
    <cellStyle name="Style 32 8 5" xfId="45579"/>
    <cellStyle name="Style 32 8 6" xfId="45580"/>
    <cellStyle name="Style 32 8 7" xfId="45581"/>
    <cellStyle name="Style 32 8 8" xfId="45582"/>
    <cellStyle name="Style 32 8 9" xfId="45583"/>
    <cellStyle name="Style 32 8_Deal Price Analysis" xfId="45584"/>
    <cellStyle name="Style 32 9" xfId="45585"/>
    <cellStyle name="Style 32_Deal Price Analysis" xfId="45586"/>
    <cellStyle name="Style 33" xfId="45587"/>
    <cellStyle name="Style 33 10" xfId="45588"/>
    <cellStyle name="Style 33 11" xfId="45589"/>
    <cellStyle name="Style 33 12" xfId="45590"/>
    <cellStyle name="Style 33 13" xfId="45591"/>
    <cellStyle name="Style 33 14" xfId="45592"/>
    <cellStyle name="Style 33 15" xfId="45593"/>
    <cellStyle name="Style 33 16" xfId="45594"/>
    <cellStyle name="Style 33 17" xfId="45595"/>
    <cellStyle name="Style 33 17 2" xfId="45596"/>
    <cellStyle name="Style 33 17 3" xfId="45597"/>
    <cellStyle name="Style 33 17 4" xfId="45598"/>
    <cellStyle name="Style 33 17 5" xfId="45599"/>
    <cellStyle name="Style 33 17 6" xfId="45600"/>
    <cellStyle name="Style 33 17 7" xfId="45601"/>
    <cellStyle name="Style 33 17 8" xfId="45602"/>
    <cellStyle name="Style 33 17_Deal Price Analysis" xfId="45603"/>
    <cellStyle name="Style 33 18" xfId="45604"/>
    <cellStyle name="Style 33 19" xfId="45605"/>
    <cellStyle name="Style 33 2" xfId="45606"/>
    <cellStyle name="Style 33 2 10" xfId="45607"/>
    <cellStyle name="Style 33 2 11" xfId="45608"/>
    <cellStyle name="Style 33 2 12" xfId="45609"/>
    <cellStyle name="Style 33 2 13" xfId="45610"/>
    <cellStyle name="Style 33 2 14" xfId="45611"/>
    <cellStyle name="Style 33 2 2" xfId="45612"/>
    <cellStyle name="Style 33 2 3" xfId="45613"/>
    <cellStyle name="Style 33 2 4" xfId="45614"/>
    <cellStyle name="Style 33 2 5" xfId="45615"/>
    <cellStyle name="Style 33 2 6" xfId="45616"/>
    <cellStyle name="Style 33 2 7" xfId="45617"/>
    <cellStyle name="Style 33 2 8" xfId="45618"/>
    <cellStyle name="Style 33 2 9" xfId="45619"/>
    <cellStyle name="Style 33 2_Deal Price Analysis" xfId="45620"/>
    <cellStyle name="Style 33 20" xfId="45621"/>
    <cellStyle name="Style 33 21" xfId="45622"/>
    <cellStyle name="Style 33 22" xfId="45623"/>
    <cellStyle name="Style 33 23" xfId="45624"/>
    <cellStyle name="Style 33 24" xfId="45625"/>
    <cellStyle name="Style 33 25" xfId="45626"/>
    <cellStyle name="Style 33 26" xfId="45627"/>
    <cellStyle name="Style 33 27" xfId="45628"/>
    <cellStyle name="Style 33 28" xfId="45629"/>
    <cellStyle name="Style 33 3" xfId="45630"/>
    <cellStyle name="Style 33 3 10" xfId="45631"/>
    <cellStyle name="Style 33 3 11" xfId="45632"/>
    <cellStyle name="Style 33 3 12" xfId="45633"/>
    <cellStyle name="Style 33 3 13" xfId="45634"/>
    <cellStyle name="Style 33 3 14" xfId="45635"/>
    <cellStyle name="Style 33 3 2" xfId="45636"/>
    <cellStyle name="Style 33 3 3" xfId="45637"/>
    <cellStyle name="Style 33 3 4" xfId="45638"/>
    <cellStyle name="Style 33 3 5" xfId="45639"/>
    <cellStyle name="Style 33 3 6" xfId="45640"/>
    <cellStyle name="Style 33 3 7" xfId="45641"/>
    <cellStyle name="Style 33 3 8" xfId="45642"/>
    <cellStyle name="Style 33 3 9" xfId="45643"/>
    <cellStyle name="Style 33 3_Deal Price Analysis" xfId="45644"/>
    <cellStyle name="Style 33 4" xfId="45645"/>
    <cellStyle name="Style 33 4 10" xfId="45646"/>
    <cellStyle name="Style 33 4 11" xfId="45647"/>
    <cellStyle name="Style 33 4 12" xfId="45648"/>
    <cellStyle name="Style 33 4 13" xfId="45649"/>
    <cellStyle name="Style 33 4 14" xfId="45650"/>
    <cellStyle name="Style 33 4 2" xfId="45651"/>
    <cellStyle name="Style 33 4 3" xfId="45652"/>
    <cellStyle name="Style 33 4 4" xfId="45653"/>
    <cellStyle name="Style 33 4 5" xfId="45654"/>
    <cellStyle name="Style 33 4 6" xfId="45655"/>
    <cellStyle name="Style 33 4 7" xfId="45656"/>
    <cellStyle name="Style 33 4 8" xfId="45657"/>
    <cellStyle name="Style 33 4 9" xfId="45658"/>
    <cellStyle name="Style 33 4_Deal Price Analysis" xfId="45659"/>
    <cellStyle name="Style 33 5" xfId="45660"/>
    <cellStyle name="Style 33 5 10" xfId="45661"/>
    <cellStyle name="Style 33 5 11" xfId="45662"/>
    <cellStyle name="Style 33 5 12" xfId="45663"/>
    <cellStyle name="Style 33 5 13" xfId="45664"/>
    <cellStyle name="Style 33 5 14" xfId="45665"/>
    <cellStyle name="Style 33 5 2" xfId="45666"/>
    <cellStyle name="Style 33 5 3" xfId="45667"/>
    <cellStyle name="Style 33 5 4" xfId="45668"/>
    <cellStyle name="Style 33 5 5" xfId="45669"/>
    <cellStyle name="Style 33 5 6" xfId="45670"/>
    <cellStyle name="Style 33 5 7" xfId="45671"/>
    <cellStyle name="Style 33 5 8" xfId="45672"/>
    <cellStyle name="Style 33 5 9" xfId="45673"/>
    <cellStyle name="Style 33 5_Deal Price Analysis" xfId="45674"/>
    <cellStyle name="Style 33 6" xfId="45675"/>
    <cellStyle name="Style 33 6 10" xfId="45676"/>
    <cellStyle name="Style 33 6 11" xfId="45677"/>
    <cellStyle name="Style 33 6 12" xfId="45678"/>
    <cellStyle name="Style 33 6 13" xfId="45679"/>
    <cellStyle name="Style 33 6 14" xfId="45680"/>
    <cellStyle name="Style 33 6 2" xfId="45681"/>
    <cellStyle name="Style 33 6 3" xfId="45682"/>
    <cellStyle name="Style 33 6 4" xfId="45683"/>
    <cellStyle name="Style 33 6 5" xfId="45684"/>
    <cellStyle name="Style 33 6 6" xfId="45685"/>
    <cellStyle name="Style 33 6 7" xfId="45686"/>
    <cellStyle name="Style 33 6 8" xfId="45687"/>
    <cellStyle name="Style 33 6 9" xfId="45688"/>
    <cellStyle name="Style 33 6_Deal Price Analysis" xfId="45689"/>
    <cellStyle name="Style 33 7" xfId="45690"/>
    <cellStyle name="Style 33 7 10" xfId="45691"/>
    <cellStyle name="Style 33 7 11" xfId="45692"/>
    <cellStyle name="Style 33 7 12" xfId="45693"/>
    <cellStyle name="Style 33 7 13" xfId="45694"/>
    <cellStyle name="Style 33 7 14" xfId="45695"/>
    <cellStyle name="Style 33 7 2" xfId="45696"/>
    <cellStyle name="Style 33 7 3" xfId="45697"/>
    <cellStyle name="Style 33 7 4" xfId="45698"/>
    <cellStyle name="Style 33 7 5" xfId="45699"/>
    <cellStyle name="Style 33 7 6" xfId="45700"/>
    <cellStyle name="Style 33 7 7" xfId="45701"/>
    <cellStyle name="Style 33 7 8" xfId="45702"/>
    <cellStyle name="Style 33 7 9" xfId="45703"/>
    <cellStyle name="Style 33 7_Deal Price Analysis" xfId="45704"/>
    <cellStyle name="Style 33 8" xfId="45705"/>
    <cellStyle name="Style 33 8 10" xfId="45706"/>
    <cellStyle name="Style 33 8 11" xfId="45707"/>
    <cellStyle name="Style 33 8 12" xfId="45708"/>
    <cellStyle name="Style 33 8 13" xfId="45709"/>
    <cellStyle name="Style 33 8 14" xfId="45710"/>
    <cellStyle name="Style 33 8 2" xfId="45711"/>
    <cellStyle name="Style 33 8 3" xfId="45712"/>
    <cellStyle name="Style 33 8 4" xfId="45713"/>
    <cellStyle name="Style 33 8 5" xfId="45714"/>
    <cellStyle name="Style 33 8 6" xfId="45715"/>
    <cellStyle name="Style 33 8 7" xfId="45716"/>
    <cellStyle name="Style 33 8 8" xfId="45717"/>
    <cellStyle name="Style 33 8 9" xfId="45718"/>
    <cellStyle name="Style 33 8_Deal Price Analysis" xfId="45719"/>
    <cellStyle name="Style 33 9" xfId="45720"/>
    <cellStyle name="Style 33_Deal Price Analysis" xfId="45721"/>
    <cellStyle name="Style 34" xfId="45722"/>
    <cellStyle name="Style 34 10" xfId="45723"/>
    <cellStyle name="Style 34 11" xfId="45724"/>
    <cellStyle name="Style 34 12" xfId="45725"/>
    <cellStyle name="Style 34 13" xfId="45726"/>
    <cellStyle name="Style 34 14" xfId="45727"/>
    <cellStyle name="Style 34 15" xfId="45728"/>
    <cellStyle name="Style 34 16" xfId="45729"/>
    <cellStyle name="Style 34 17" xfId="45730"/>
    <cellStyle name="Style 34 18" xfId="45731"/>
    <cellStyle name="Style 34 19" xfId="45732"/>
    <cellStyle name="Style 34 2" xfId="45733"/>
    <cellStyle name="Style 34 20" xfId="45734"/>
    <cellStyle name="Style 34 21" xfId="45735"/>
    <cellStyle name="Style 34 22" xfId="45736"/>
    <cellStyle name="Style 34 23" xfId="45737"/>
    <cellStyle name="Style 34 3" xfId="45738"/>
    <cellStyle name="Style 34 4" xfId="45739"/>
    <cellStyle name="Style 34 5" xfId="45740"/>
    <cellStyle name="Style 34 6" xfId="45741"/>
    <cellStyle name="Style 34 7" xfId="45742"/>
    <cellStyle name="Style 34 8" xfId="45743"/>
    <cellStyle name="Style 34 9" xfId="45744"/>
    <cellStyle name="Style 34_Deal Price Analysis" xfId="45745"/>
    <cellStyle name="Style 35" xfId="45746"/>
    <cellStyle name="Style 35 10" xfId="45747"/>
    <cellStyle name="Style 35 11" xfId="45748"/>
    <cellStyle name="Style 35 12" xfId="45749"/>
    <cellStyle name="Style 35 13" xfId="45750"/>
    <cellStyle name="Style 35 14" xfId="45751"/>
    <cellStyle name="Style 35 15" xfId="45752"/>
    <cellStyle name="Style 35 16" xfId="45753"/>
    <cellStyle name="Style 35 17" xfId="45754"/>
    <cellStyle name="Style 35 18" xfId="45755"/>
    <cellStyle name="Style 35 19" xfId="45756"/>
    <cellStyle name="Style 35 2" xfId="45757"/>
    <cellStyle name="Style 35 20" xfId="45758"/>
    <cellStyle name="Style 35 21" xfId="45759"/>
    <cellStyle name="Style 35 22" xfId="45760"/>
    <cellStyle name="Style 35 23" xfId="45761"/>
    <cellStyle name="Style 35 3" xfId="45762"/>
    <cellStyle name="Style 35 4" xfId="45763"/>
    <cellStyle name="Style 35 5" xfId="45764"/>
    <cellStyle name="Style 35 6" xfId="45765"/>
    <cellStyle name="Style 35 7" xfId="45766"/>
    <cellStyle name="Style 35 8" xfId="45767"/>
    <cellStyle name="Style 35 9" xfId="45768"/>
    <cellStyle name="Style 35_Deal Price Analysis" xfId="45769"/>
    <cellStyle name="Style 36" xfId="45770"/>
    <cellStyle name="Style 36 10" xfId="45771"/>
    <cellStyle name="Style 36 11" xfId="45772"/>
    <cellStyle name="Style 36 12" xfId="45773"/>
    <cellStyle name="Style 36 13" xfId="45774"/>
    <cellStyle name="Style 36 14" xfId="45775"/>
    <cellStyle name="Style 36 15" xfId="45776"/>
    <cellStyle name="Style 36 16" xfId="45777"/>
    <cellStyle name="Style 36 17" xfId="45778"/>
    <cellStyle name="Style 36 18" xfId="45779"/>
    <cellStyle name="Style 36 19" xfId="45780"/>
    <cellStyle name="Style 36 2" xfId="45781"/>
    <cellStyle name="Style 36 20" xfId="45782"/>
    <cellStyle name="Style 36 21" xfId="45783"/>
    <cellStyle name="Style 36 22" xfId="45784"/>
    <cellStyle name="Style 36 23" xfId="45785"/>
    <cellStyle name="Style 36 3" xfId="45786"/>
    <cellStyle name="Style 36 4" xfId="45787"/>
    <cellStyle name="Style 36 5" xfId="45788"/>
    <cellStyle name="Style 36 6" xfId="45789"/>
    <cellStyle name="Style 36 7" xfId="45790"/>
    <cellStyle name="Style 36 8" xfId="45791"/>
    <cellStyle name="Style 36 9" xfId="45792"/>
    <cellStyle name="Style 36_Deal Price Analysis" xfId="45793"/>
    <cellStyle name="Style D" xfId="45794"/>
    <cellStyle name="Style D green" xfId="45795"/>
    <cellStyle name="Style D_Base Data" xfId="45796"/>
    <cellStyle name="Style E" xfId="45797"/>
    <cellStyle name="Style E green" xfId="45798"/>
    <cellStyle name="Style E_Base Data" xfId="45799"/>
    <cellStyle name="STYLE1 - Style1" xfId="45800"/>
    <cellStyle name="STYLE2 - Style2" xfId="45801"/>
    <cellStyle name="STYLE3 - Style3" xfId="45802"/>
    <cellStyle name="STYLE4 - Style4" xfId="45803"/>
    <cellStyle name="Sub_Title" xfId="45804"/>
    <cellStyle name="SubHeading" xfId="45805"/>
    <cellStyle name="SubSection" xfId="45806"/>
    <cellStyle name="SubsidTitle" xfId="45807"/>
    <cellStyle name="SubTotal" xfId="45808"/>
    <cellStyle name="Table Data" xfId="45809"/>
    <cellStyle name="Table Footer" xfId="45810"/>
    <cellStyle name="Table Header" xfId="45811"/>
    <cellStyle name="Table Headings Bold" xfId="45812"/>
    <cellStyle name="Title 2" xfId="45813"/>
    <cellStyle name="Title 2 2" xfId="45814"/>
    <cellStyle name="Title 2 2 2" xfId="45815"/>
    <cellStyle name="Title 2 2 3" xfId="45816"/>
    <cellStyle name="Title 2 2_Deal Price Analysis" xfId="45817"/>
    <cellStyle name="Title 2 3" xfId="45818"/>
    <cellStyle name="Title 2 4" xfId="45819"/>
    <cellStyle name="Title 2 5" xfId="45820"/>
    <cellStyle name="Title 2 6" xfId="45821"/>
    <cellStyle name="Title 2 7" xfId="45822"/>
    <cellStyle name="Title 2 8" xfId="45823"/>
    <cellStyle name="Title 2_Deal Price Analysis" xfId="45824"/>
    <cellStyle name="Title 3" xfId="45825"/>
    <cellStyle name="Title 4" xfId="45826"/>
    <cellStyle name="Title 5" xfId="45827"/>
    <cellStyle name="Title 6" xfId="45828"/>
    <cellStyle name="Title 7" xfId="45829"/>
    <cellStyle name="Title 8" xfId="45830"/>
    <cellStyle name="Titles" xfId="45831"/>
    <cellStyle name="Total 2" xfId="45832"/>
    <cellStyle name="Total 3" xfId="45833"/>
    <cellStyle name="Total 4" xfId="45834"/>
    <cellStyle name="Total 5" xfId="45835"/>
    <cellStyle name="Totals" xfId="45836"/>
    <cellStyle name="Totals [0]" xfId="45837"/>
    <cellStyle name="Totals [2]" xfId="45838"/>
    <cellStyle name="Totals_2002_11_18 Apache_Data" xfId="45839"/>
    <cellStyle name="UnProtectedCalc" xfId="45840"/>
    <cellStyle name="Warning Text 2" xfId="45841"/>
    <cellStyle name="Warning Text 3" xfId="45842"/>
    <cellStyle name="Warning Text 4" xfId="45843"/>
    <cellStyle name="Warning Text 5" xfId="45844"/>
    <cellStyle name="wmColumnHeading" xfId="45845"/>
    <cellStyle name="wmNormal" xfId="45846"/>
    <cellStyle name="wmNormal 2" xfId="45847"/>
    <cellStyle name="wmNormal 3" xfId="45848"/>
    <cellStyle name="wmNormal 4" xfId="45849"/>
    <cellStyle name="wmNormal 5" xfId="45850"/>
    <cellStyle name="wmNormal 6" xfId="45851"/>
    <cellStyle name="wmNormal 7" xfId="45852"/>
    <cellStyle name="wmNormal 8" xfId="45853"/>
    <cellStyle name="wmNormal_Deal Price Analysis" xfId="45854"/>
    <cellStyle name="wmNormalWorkings" xfId="45855"/>
    <cellStyle name="wmPercent" xfId="45856"/>
    <cellStyle name="wmPercent 2" xfId="45857"/>
    <cellStyle name="wmPercent 3" xfId="45858"/>
    <cellStyle name="wmPercent 4" xfId="45859"/>
    <cellStyle name="wmPercent 5" xfId="45860"/>
    <cellStyle name="wmPercent 6" xfId="45861"/>
    <cellStyle name="wmPercent 7" xfId="45862"/>
    <cellStyle name="wmPercent 8" xfId="45863"/>
    <cellStyle name="wmPercent_Deal Price Analysis" xfId="45864"/>
    <cellStyle name="wmReportTitle" xfId="45865"/>
    <cellStyle name="wmSubHeading" xfId="45866"/>
    <cellStyle name="wmWorkingVariables" xfId="45867"/>
    <cellStyle name="wmYears" xfId="45868"/>
    <cellStyle name="Year" xfId="45869"/>
    <cellStyle name="Year 10" xfId="45870"/>
    <cellStyle name="Year 11" xfId="45871"/>
    <cellStyle name="Year 12" xfId="45872"/>
    <cellStyle name="Year 13" xfId="45873"/>
    <cellStyle name="Year 14" xfId="45874"/>
    <cellStyle name="Year 15" xfId="45875"/>
    <cellStyle name="Year 16" xfId="45876"/>
    <cellStyle name="Year 17" xfId="45877"/>
    <cellStyle name="Year 17 2" xfId="45878"/>
    <cellStyle name="Year 17 3" xfId="45879"/>
    <cellStyle name="Year 17 4" xfId="45880"/>
    <cellStyle name="Year 17 5" xfId="45881"/>
    <cellStyle name="Year 17 6" xfId="45882"/>
    <cellStyle name="Year 17 7" xfId="45883"/>
    <cellStyle name="Year 17 8" xfId="45884"/>
    <cellStyle name="Year 17_Deal Price Analysis" xfId="45885"/>
    <cellStyle name="Year 18" xfId="45886"/>
    <cellStyle name="Year 19" xfId="45887"/>
    <cellStyle name="Year 2" xfId="45888"/>
    <cellStyle name="Year 2 10" xfId="45889"/>
    <cellStyle name="Year 2 11" xfId="45890"/>
    <cellStyle name="Year 2 12" xfId="45891"/>
    <cellStyle name="Year 2 13" xfId="45892"/>
    <cellStyle name="Year 2 14" xfId="45893"/>
    <cellStyle name="Year 2 2" xfId="45894"/>
    <cellStyle name="Year 2 3" xfId="45895"/>
    <cellStyle name="Year 2 4" xfId="45896"/>
    <cellStyle name="Year 2 5" xfId="45897"/>
    <cellStyle name="Year 2 6" xfId="45898"/>
    <cellStyle name="Year 2 7" xfId="45899"/>
    <cellStyle name="Year 2 8" xfId="45900"/>
    <cellStyle name="Year 2 9" xfId="45901"/>
    <cellStyle name="Year 2_Deal Price Analysis" xfId="45902"/>
    <cellStyle name="Year 20" xfId="45903"/>
    <cellStyle name="Year 21" xfId="45904"/>
    <cellStyle name="Year 22" xfId="45905"/>
    <cellStyle name="Year 23" xfId="45906"/>
    <cellStyle name="Year 24" xfId="45907"/>
    <cellStyle name="Year 25" xfId="45908"/>
    <cellStyle name="Year 26" xfId="45909"/>
    <cellStyle name="Year 27" xfId="45910"/>
    <cellStyle name="Year 28" xfId="45911"/>
    <cellStyle name="Year 3" xfId="45912"/>
    <cellStyle name="Year 3 10" xfId="45913"/>
    <cellStyle name="Year 3 11" xfId="45914"/>
    <cellStyle name="Year 3 12" xfId="45915"/>
    <cellStyle name="Year 3 13" xfId="45916"/>
    <cellStyle name="Year 3 14" xfId="45917"/>
    <cellStyle name="Year 3 2" xfId="45918"/>
    <cellStyle name="Year 3 3" xfId="45919"/>
    <cellStyle name="Year 3 4" xfId="45920"/>
    <cellStyle name="Year 3 5" xfId="45921"/>
    <cellStyle name="Year 3 6" xfId="45922"/>
    <cellStyle name="Year 3 7" xfId="45923"/>
    <cellStyle name="Year 3 8" xfId="45924"/>
    <cellStyle name="Year 3 9" xfId="45925"/>
    <cellStyle name="Year 3_Deal Price Analysis" xfId="45926"/>
    <cellStyle name="Year 4" xfId="45927"/>
    <cellStyle name="Year 4 10" xfId="45928"/>
    <cellStyle name="Year 4 11" xfId="45929"/>
    <cellStyle name="Year 4 12" xfId="45930"/>
    <cellStyle name="Year 4 13" xfId="45931"/>
    <cellStyle name="Year 4 14" xfId="45932"/>
    <cellStyle name="Year 4 2" xfId="45933"/>
    <cellStyle name="Year 4 3" xfId="45934"/>
    <cellStyle name="Year 4 4" xfId="45935"/>
    <cellStyle name="Year 4 5" xfId="45936"/>
    <cellStyle name="Year 4 6" xfId="45937"/>
    <cellStyle name="Year 4 7" xfId="45938"/>
    <cellStyle name="Year 4 8" xfId="45939"/>
    <cellStyle name="Year 4 9" xfId="45940"/>
    <cellStyle name="Year 4_Deal Price Analysis" xfId="45941"/>
    <cellStyle name="Year 5" xfId="45942"/>
    <cellStyle name="Year 5 10" xfId="45943"/>
    <cellStyle name="Year 5 11" xfId="45944"/>
    <cellStyle name="Year 5 12" xfId="45945"/>
    <cellStyle name="Year 5 13" xfId="45946"/>
    <cellStyle name="Year 5 14" xfId="45947"/>
    <cellStyle name="Year 5 2" xfId="45948"/>
    <cellStyle name="Year 5 3" xfId="45949"/>
    <cellStyle name="Year 5 4" xfId="45950"/>
    <cellStyle name="Year 5 5" xfId="45951"/>
    <cellStyle name="Year 5 6" xfId="45952"/>
    <cellStyle name="Year 5 7" xfId="45953"/>
    <cellStyle name="Year 5 8" xfId="45954"/>
    <cellStyle name="Year 5 9" xfId="45955"/>
    <cellStyle name="Year 5_Deal Price Analysis" xfId="45956"/>
    <cellStyle name="Year 6" xfId="45957"/>
    <cellStyle name="Year 6 10" xfId="45958"/>
    <cellStyle name="Year 6 11" xfId="45959"/>
    <cellStyle name="Year 6 12" xfId="45960"/>
    <cellStyle name="Year 6 13" xfId="45961"/>
    <cellStyle name="Year 6 14" xfId="45962"/>
    <cellStyle name="Year 6 2" xfId="45963"/>
    <cellStyle name="Year 6 3" xfId="45964"/>
    <cellStyle name="Year 6 4" xfId="45965"/>
    <cellStyle name="Year 6 5" xfId="45966"/>
    <cellStyle name="Year 6 6" xfId="45967"/>
    <cellStyle name="Year 6 7" xfId="45968"/>
    <cellStyle name="Year 6 8" xfId="45969"/>
    <cellStyle name="Year 6 9" xfId="45970"/>
    <cellStyle name="Year 6_Deal Price Analysis" xfId="45971"/>
    <cellStyle name="Year 7" xfId="45972"/>
    <cellStyle name="Year 7 10" xfId="45973"/>
    <cellStyle name="Year 7 11" xfId="45974"/>
    <cellStyle name="Year 7 12" xfId="45975"/>
    <cellStyle name="Year 7 13" xfId="45976"/>
    <cellStyle name="Year 7 14" xfId="45977"/>
    <cellStyle name="Year 7 2" xfId="45978"/>
    <cellStyle name="Year 7 3" xfId="45979"/>
    <cellStyle name="Year 7 4" xfId="45980"/>
    <cellStyle name="Year 7 5" xfId="45981"/>
    <cellStyle name="Year 7 6" xfId="45982"/>
    <cellStyle name="Year 7 7" xfId="45983"/>
    <cellStyle name="Year 7 8" xfId="45984"/>
    <cellStyle name="Year 7 9" xfId="45985"/>
    <cellStyle name="Year 7_Deal Price Analysis" xfId="45986"/>
    <cellStyle name="Year 8" xfId="45987"/>
    <cellStyle name="Year 8 10" xfId="45988"/>
    <cellStyle name="Year 8 11" xfId="45989"/>
    <cellStyle name="Year 8 12" xfId="45990"/>
    <cellStyle name="Year 8 13" xfId="45991"/>
    <cellStyle name="Year 8 14" xfId="45992"/>
    <cellStyle name="Year 8 2" xfId="45993"/>
    <cellStyle name="Year 8 3" xfId="45994"/>
    <cellStyle name="Year 8 4" xfId="45995"/>
    <cellStyle name="Year 8 5" xfId="45996"/>
    <cellStyle name="Year 8 6" xfId="45997"/>
    <cellStyle name="Year 8 7" xfId="45998"/>
    <cellStyle name="Year 8 8" xfId="45999"/>
    <cellStyle name="Year 8 9" xfId="46000"/>
    <cellStyle name="Year 8_Deal Price Analysis" xfId="46001"/>
    <cellStyle name="Year 9" xfId="46002"/>
    <cellStyle name="Year_Deal Price Analysis" xfId="46003"/>
    <cellStyle name="Year2" xfId="46004"/>
    <cellStyle name="Years" xfId="46005"/>
    <cellStyle name="Years2" xfId="46006"/>
  </cellStyles>
  <dxfs count="2">
    <dxf>
      <numFmt numFmtId="164" formatCode="_(* #,##0_);_(* \(#,##0\);_(* &quot;-&quot;??_);_(@_)"/>
    </dxf>
    <dxf>
      <numFmt numFmtId="164" formatCode="_(* #,##0_);_(* \(#,##0\);_(* &quot;-&quot;??_);_(@_)"/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2.xml"/><Relationship Id="rId19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Total Therm Usage </a:t>
            </a:r>
          </a:p>
        </c:rich>
      </c:tx>
    </c:title>
    <c:plotArea>
      <c:layout/>
      <c:lineChart>
        <c:grouping val="standard"/>
        <c:ser>
          <c:idx val="0"/>
          <c:order val="0"/>
          <c:tx>
            <c:v>Low</c:v>
          </c:tx>
          <c:marker>
            <c:symbol val="none"/>
          </c:marker>
          <c:cat>
            <c:strRef>
              <c:f>'District Data'!$B$122:$B$142</c:f>
              <c:strCache>
                <c:ptCount val="2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  <c:pt idx="13">
                  <c:v>2025</c:v>
                </c:pt>
                <c:pt idx="14">
                  <c:v>2026</c:v>
                </c:pt>
                <c:pt idx="15">
                  <c:v>2027</c:v>
                </c:pt>
                <c:pt idx="16">
                  <c:v>2028</c:v>
                </c:pt>
                <c:pt idx="17">
                  <c:v>2029</c:v>
                </c:pt>
                <c:pt idx="18">
                  <c:v>2030</c:v>
                </c:pt>
                <c:pt idx="19">
                  <c:v>2031</c:v>
                </c:pt>
                <c:pt idx="20">
                  <c:v>2032</c:v>
                </c:pt>
              </c:strCache>
            </c:strRef>
          </c:cat>
          <c:val>
            <c:numRef>
              <c:f>'District Data'!$E$44:$E$64</c:f>
              <c:numCache>
                <c:formatCode>#,##0</c:formatCode>
                <c:ptCount val="21"/>
                <c:pt idx="0">
                  <c:v>10501515.918686129</c:v>
                </c:pt>
                <c:pt idx="1">
                  <c:v>10509036.164012425</c:v>
                </c:pt>
                <c:pt idx="2">
                  <c:v>10560251.363719586</c:v>
                </c:pt>
                <c:pt idx="3">
                  <c:v>10646420.997731069</c:v>
                </c:pt>
                <c:pt idx="4">
                  <c:v>10751598.122421248</c:v>
                </c:pt>
                <c:pt idx="5">
                  <c:v>10839793.877525408</c:v>
                </c:pt>
                <c:pt idx="6">
                  <c:v>10912563.02000076</c:v>
                </c:pt>
                <c:pt idx="7">
                  <c:v>10997756.431052634</c:v>
                </c:pt>
                <c:pt idx="8">
                  <c:v>11095247.504188165</c:v>
                </c:pt>
                <c:pt idx="9">
                  <c:v>11164347.584672751</c:v>
                </c:pt>
                <c:pt idx="10">
                  <c:v>11229993.347219283</c:v>
                </c:pt>
                <c:pt idx="11">
                  <c:v>11308813.180472974</c:v>
                </c:pt>
                <c:pt idx="12">
                  <c:v>11409937.948857475</c:v>
                </c:pt>
                <c:pt idx="13">
                  <c:v>11489197.305135602</c:v>
                </c:pt>
                <c:pt idx="14">
                  <c:v>11552618.688667266</c:v>
                </c:pt>
                <c:pt idx="15">
                  <c:v>11626024.65549136</c:v>
                </c:pt>
                <c:pt idx="16">
                  <c:v>11688830.400114182</c:v>
                </c:pt>
                <c:pt idx="17">
                  <c:v>11743240.747989962</c:v>
                </c:pt>
                <c:pt idx="18">
                  <c:v>11782864.481089288</c:v>
                </c:pt>
                <c:pt idx="19">
                  <c:v>11819734.481089288</c:v>
                </c:pt>
                <c:pt idx="20">
                  <c:v>11859338.223820925</c:v>
                </c:pt>
              </c:numCache>
            </c:numRef>
          </c:val>
        </c:ser>
        <c:ser>
          <c:idx val="1"/>
          <c:order val="1"/>
          <c:tx>
            <c:v>Med</c:v>
          </c:tx>
          <c:marker>
            <c:symbol val="none"/>
          </c:marker>
          <c:cat>
            <c:strRef>
              <c:f>'District Data'!$B$122:$B$142</c:f>
              <c:strCache>
                <c:ptCount val="2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  <c:pt idx="13">
                  <c:v>2025</c:v>
                </c:pt>
                <c:pt idx="14">
                  <c:v>2026</c:v>
                </c:pt>
                <c:pt idx="15">
                  <c:v>2027</c:v>
                </c:pt>
                <c:pt idx="16">
                  <c:v>2028</c:v>
                </c:pt>
                <c:pt idx="17">
                  <c:v>2029</c:v>
                </c:pt>
                <c:pt idx="18">
                  <c:v>2030</c:v>
                </c:pt>
                <c:pt idx="19">
                  <c:v>2031</c:v>
                </c:pt>
                <c:pt idx="20">
                  <c:v>2032</c:v>
                </c:pt>
              </c:strCache>
            </c:strRef>
          </c:cat>
          <c:val>
            <c:numRef>
              <c:f>'District Data'!$H$44:$H$64</c:f>
              <c:numCache>
                <c:formatCode>#,##0</c:formatCode>
                <c:ptCount val="21"/>
                <c:pt idx="0">
                  <c:v>10514672.042448472</c:v>
                </c:pt>
                <c:pt idx="1">
                  <c:v>10585223.85053877</c:v>
                </c:pt>
                <c:pt idx="2">
                  <c:v>10659965.524935938</c:v>
                </c:pt>
                <c:pt idx="3">
                  <c:v>10726543.197927667</c:v>
                </c:pt>
                <c:pt idx="4">
                  <c:v>10830983.613482639</c:v>
                </c:pt>
                <c:pt idx="5">
                  <c:v>10916410.898335842</c:v>
                </c:pt>
                <c:pt idx="6">
                  <c:v>11001080.466492036</c:v>
                </c:pt>
                <c:pt idx="7">
                  <c:v>11086353.910675175</c:v>
                </c:pt>
                <c:pt idx="8">
                  <c:v>11170633.933246637</c:v>
                </c:pt>
                <c:pt idx="9">
                  <c:v>11248897.543554988</c:v>
                </c:pt>
                <c:pt idx="10">
                  <c:v>11314991.441606721</c:v>
                </c:pt>
                <c:pt idx="11">
                  <c:v>11393100.137409948</c:v>
                </c:pt>
                <c:pt idx="12">
                  <c:v>11491533.436078232</c:v>
                </c:pt>
                <c:pt idx="13">
                  <c:v>11566791.456414836</c:v>
                </c:pt>
                <c:pt idx="14">
                  <c:v>11629006.436739502</c:v>
                </c:pt>
                <c:pt idx="15">
                  <c:v>11699728.383743286</c:v>
                </c:pt>
                <c:pt idx="16">
                  <c:v>11760459.371160991</c:v>
                </c:pt>
                <c:pt idx="17">
                  <c:v>11812419.44608672</c:v>
                </c:pt>
                <c:pt idx="18">
                  <c:v>11862513.313566899</c:v>
                </c:pt>
                <c:pt idx="19">
                  <c:v>11899739.313566899</c:v>
                </c:pt>
                <c:pt idx="20">
                  <c:v>11936851.907065405</c:v>
                </c:pt>
              </c:numCache>
            </c:numRef>
          </c:val>
        </c:ser>
        <c:ser>
          <c:idx val="2"/>
          <c:order val="2"/>
          <c:tx>
            <c:v>High</c:v>
          </c:tx>
          <c:marker>
            <c:symbol val="none"/>
          </c:marker>
          <c:cat>
            <c:strRef>
              <c:f>'District Data'!$B$122:$B$142</c:f>
              <c:strCache>
                <c:ptCount val="2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  <c:pt idx="13">
                  <c:v>2025</c:v>
                </c:pt>
                <c:pt idx="14">
                  <c:v>2026</c:v>
                </c:pt>
                <c:pt idx="15">
                  <c:v>2027</c:v>
                </c:pt>
                <c:pt idx="16">
                  <c:v>2028</c:v>
                </c:pt>
                <c:pt idx="17">
                  <c:v>2029</c:v>
                </c:pt>
                <c:pt idx="18">
                  <c:v>2030</c:v>
                </c:pt>
                <c:pt idx="19">
                  <c:v>2031</c:v>
                </c:pt>
                <c:pt idx="20">
                  <c:v>2032</c:v>
                </c:pt>
              </c:strCache>
            </c:strRef>
          </c:cat>
          <c:val>
            <c:numRef>
              <c:f>'District Data'!$K$44:$K$64</c:f>
              <c:numCache>
                <c:formatCode>#,##0</c:formatCode>
                <c:ptCount val="21"/>
                <c:pt idx="0">
                  <c:v>7292.6649182816436</c:v>
                </c:pt>
                <c:pt idx="1">
                  <c:v>7394.4299792273951</c:v>
                </c:pt>
                <c:pt idx="2">
                  <c:v>7434.9646857593443</c:v>
                </c:pt>
                <c:pt idx="3">
                  <c:v>7501.1738679993869</c:v>
                </c:pt>
                <c:pt idx="4">
                  <c:v>7564.3439544802623</c:v>
                </c:pt>
                <c:pt idx="5">
                  <c:v>7623.040797197682</c:v>
                </c:pt>
                <c:pt idx="6">
                  <c:v>7680.0900654812394</c:v>
                </c:pt>
                <c:pt idx="7">
                  <c:v>7742.3516975009752</c:v>
                </c:pt>
                <c:pt idx="8">
                  <c:v>7798.2802152059021</c:v>
                </c:pt>
                <c:pt idx="9">
                  <c:v>7852.1614572103572</c:v>
                </c:pt>
                <c:pt idx="10">
                  <c:v>7902.4123858642397</c:v>
                </c:pt>
                <c:pt idx="11">
                  <c:v>7951.8422737753244</c:v>
                </c:pt>
                <c:pt idx="12">
                  <c:v>8017.2871840930966</c:v>
                </c:pt>
                <c:pt idx="13">
                  <c:v>8058.3666832599329</c:v>
                </c:pt>
                <c:pt idx="14">
                  <c:v>8106.6781482966217</c:v>
                </c:pt>
                <c:pt idx="15">
                  <c:v>8151.1180784640155</c:v>
                </c:pt>
                <c:pt idx="16">
                  <c:v>8189.5216607865477</c:v>
                </c:pt>
                <c:pt idx="17">
                  <c:v>8221.5086432897187</c:v>
                </c:pt>
                <c:pt idx="18">
                  <c:v>8253.2106850177788</c:v>
                </c:pt>
                <c:pt idx="19">
                  <c:v>8287.4066690470499</c:v>
                </c:pt>
                <c:pt idx="20">
                  <c:v>8316.6294845046996</c:v>
                </c:pt>
              </c:numCache>
            </c:numRef>
          </c:val>
        </c:ser>
        <c:marker val="1"/>
        <c:axId val="139372800"/>
        <c:axId val="139382784"/>
      </c:lineChart>
      <c:catAx>
        <c:axId val="139372800"/>
        <c:scaling>
          <c:orientation val="minMax"/>
        </c:scaling>
        <c:axPos val="b"/>
        <c:numFmt formatCode="General" sourceLinked="1"/>
        <c:tickLblPos val="nextTo"/>
        <c:crossAx val="139382784"/>
        <c:crosses val="autoZero"/>
        <c:auto val="1"/>
        <c:lblAlgn val="ctr"/>
        <c:lblOffset val="100"/>
      </c:catAx>
      <c:valAx>
        <c:axId val="139382784"/>
        <c:scaling>
          <c:orientation val="minMax"/>
        </c:scaling>
        <c:axPos val="l"/>
        <c:majorGridlines/>
        <c:numFmt formatCode="#,##0" sourceLinked="1"/>
        <c:tickLblPos val="nextTo"/>
        <c:crossAx val="1393728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73249125109366"/>
          <c:y val="0.45325149460484132"/>
          <c:w val="8.2847222222222225E-2"/>
          <c:h val="9.4181840551181228E-2"/>
        </c:manualLayout>
      </c:layout>
    </c:legend>
    <c:plotVisOnly val="1"/>
  </c:chart>
  <c:printSettings>
    <c:headerFooter/>
    <c:pageMargins b="0.75000000000000788" l="0.70000000000000062" r="0.70000000000000062" t="0.75000000000000788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Total Customers </a:t>
            </a:r>
          </a:p>
        </c:rich>
      </c:tx>
    </c:title>
    <c:plotArea>
      <c:layout/>
      <c:lineChart>
        <c:grouping val="standard"/>
        <c:ser>
          <c:idx val="3"/>
          <c:order val="0"/>
          <c:tx>
            <c:v>Low</c:v>
          </c:tx>
          <c:marker>
            <c:symbol val="none"/>
          </c:marker>
          <c:cat>
            <c:strRef>
              <c:f>'District Data'!$B$122:$B$142</c:f>
              <c:strCache>
                <c:ptCount val="2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  <c:pt idx="13">
                  <c:v>2025</c:v>
                </c:pt>
                <c:pt idx="14">
                  <c:v>2026</c:v>
                </c:pt>
                <c:pt idx="15">
                  <c:v>2027</c:v>
                </c:pt>
                <c:pt idx="16">
                  <c:v>2028</c:v>
                </c:pt>
                <c:pt idx="17">
                  <c:v>2029</c:v>
                </c:pt>
                <c:pt idx="18">
                  <c:v>2030</c:v>
                </c:pt>
                <c:pt idx="19">
                  <c:v>2031</c:v>
                </c:pt>
                <c:pt idx="20">
                  <c:v>2032</c:v>
                </c:pt>
              </c:strCache>
            </c:strRef>
          </c:cat>
          <c:val>
            <c:numRef>
              <c:f>'District Data'!$E$122:$E$142</c:f>
              <c:numCache>
                <c:formatCode>#,##0</c:formatCode>
                <c:ptCount val="21"/>
                <c:pt idx="0">
                  <c:v>11647.882430038087</c:v>
                </c:pt>
                <c:pt idx="1">
                  <c:v>11765.344294854825</c:v>
                </c:pt>
                <c:pt idx="2">
                  <c:v>11911.392500031085</c:v>
                </c:pt>
                <c:pt idx="3">
                  <c:v>12057.321333950289</c:v>
                </c:pt>
                <c:pt idx="4">
                  <c:v>12202.260373247545</c:v>
                </c:pt>
                <c:pt idx="5">
                  <c:v>12343.995969217749</c:v>
                </c:pt>
                <c:pt idx="6">
                  <c:v>12482.666435418701</c:v>
                </c:pt>
                <c:pt idx="7">
                  <c:v>12618.166506537622</c:v>
                </c:pt>
                <c:pt idx="8">
                  <c:v>12749.583168449501</c:v>
                </c:pt>
                <c:pt idx="9">
                  <c:v>12878.863875157769</c:v>
                </c:pt>
                <c:pt idx="10">
                  <c:v>13005.091012831195</c:v>
                </c:pt>
                <c:pt idx="11">
                  <c:v>13128.191567095979</c:v>
                </c:pt>
                <c:pt idx="12">
                  <c:v>13247.151684927354</c:v>
                </c:pt>
                <c:pt idx="13">
                  <c:v>13360.031659126229</c:v>
                </c:pt>
                <c:pt idx="14">
                  <c:v>13469.753819083615</c:v>
                </c:pt>
                <c:pt idx="15">
                  <c:v>13574.326272583803</c:v>
                </c:pt>
                <c:pt idx="16">
                  <c:v>13674.820466740372</c:v>
                </c:pt>
                <c:pt idx="17">
                  <c:v>13771.220249333326</c:v>
                </c:pt>
                <c:pt idx="18">
                  <c:v>13862.446161045373</c:v>
                </c:pt>
                <c:pt idx="19">
                  <c:v>13947.446161045373</c:v>
                </c:pt>
                <c:pt idx="20">
                  <c:v>14037.61215007899</c:v>
                </c:pt>
              </c:numCache>
            </c:numRef>
          </c:val>
        </c:ser>
        <c:ser>
          <c:idx val="4"/>
          <c:order val="1"/>
          <c:tx>
            <c:v>Med</c:v>
          </c:tx>
          <c:marker>
            <c:symbol val="none"/>
          </c:marker>
          <c:cat>
            <c:strRef>
              <c:f>'District Data'!$B$122:$B$142</c:f>
              <c:strCache>
                <c:ptCount val="2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  <c:pt idx="13">
                  <c:v>2025</c:v>
                </c:pt>
                <c:pt idx="14">
                  <c:v>2026</c:v>
                </c:pt>
                <c:pt idx="15">
                  <c:v>2027</c:v>
                </c:pt>
                <c:pt idx="16">
                  <c:v>2028</c:v>
                </c:pt>
                <c:pt idx="17">
                  <c:v>2029</c:v>
                </c:pt>
                <c:pt idx="18">
                  <c:v>2030</c:v>
                </c:pt>
                <c:pt idx="19">
                  <c:v>2031</c:v>
                </c:pt>
                <c:pt idx="20">
                  <c:v>2032</c:v>
                </c:pt>
              </c:strCache>
            </c:strRef>
          </c:cat>
          <c:val>
            <c:numRef>
              <c:f>'District Data'!$H$122:$H$142</c:f>
              <c:numCache>
                <c:formatCode>#,##0</c:formatCode>
                <c:ptCount val="21"/>
                <c:pt idx="0">
                  <c:v>11701.196576567412</c:v>
                </c:pt>
                <c:pt idx="1">
                  <c:v>11846.232454788644</c:v>
                </c:pt>
                <c:pt idx="2">
                  <c:v>11989.165551442549</c:v>
                </c:pt>
                <c:pt idx="3">
                  <c:v>12136.99802413474</c:v>
                </c:pt>
                <c:pt idx="4">
                  <c:v>12282.856741441099</c:v>
                </c:pt>
                <c:pt idx="5">
                  <c:v>12426.478918446959</c:v>
                </c:pt>
                <c:pt idx="6">
                  <c:v>12566.043779422076</c:v>
                </c:pt>
                <c:pt idx="7">
                  <c:v>12702.412176194979</c:v>
                </c:pt>
                <c:pt idx="8">
                  <c:v>12834.726889883408</c:v>
                </c:pt>
                <c:pt idx="9">
                  <c:v>12964.917476187526</c:v>
                </c:pt>
                <c:pt idx="10">
                  <c:v>13093.056583819447</c:v>
                </c:pt>
                <c:pt idx="11">
                  <c:v>13217.040287235866</c:v>
                </c:pt>
                <c:pt idx="12">
                  <c:v>13334.870300682174</c:v>
                </c:pt>
                <c:pt idx="13">
                  <c:v>13449.653290637556</c:v>
                </c:pt>
                <c:pt idx="14">
                  <c:v>13559.266100146666</c:v>
                </c:pt>
                <c:pt idx="15">
                  <c:v>13663.710099338403</c:v>
                </c:pt>
                <c:pt idx="16">
                  <c:v>13765.125716977029</c:v>
                </c:pt>
                <c:pt idx="17">
                  <c:v>13862.426155693494</c:v>
                </c:pt>
                <c:pt idx="18">
                  <c:v>13954.54058552147</c:v>
                </c:pt>
                <c:pt idx="19">
                  <c:v>14038.54058552147</c:v>
                </c:pt>
                <c:pt idx="20">
                  <c:v>14128.610851579435</c:v>
                </c:pt>
              </c:numCache>
            </c:numRef>
          </c:val>
        </c:ser>
        <c:ser>
          <c:idx val="5"/>
          <c:order val="2"/>
          <c:tx>
            <c:v>High</c:v>
          </c:tx>
          <c:marker>
            <c:symbol val="none"/>
          </c:marker>
          <c:cat>
            <c:strRef>
              <c:f>'District Data'!$B$122:$B$142</c:f>
              <c:strCache>
                <c:ptCount val="2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  <c:pt idx="13">
                  <c:v>2025</c:v>
                </c:pt>
                <c:pt idx="14">
                  <c:v>2026</c:v>
                </c:pt>
                <c:pt idx="15">
                  <c:v>2027</c:v>
                </c:pt>
                <c:pt idx="16">
                  <c:v>2028</c:v>
                </c:pt>
                <c:pt idx="17">
                  <c:v>2029</c:v>
                </c:pt>
                <c:pt idx="18">
                  <c:v>2030</c:v>
                </c:pt>
                <c:pt idx="19">
                  <c:v>2031</c:v>
                </c:pt>
                <c:pt idx="20">
                  <c:v>2032</c:v>
                </c:pt>
              </c:strCache>
            </c:strRef>
          </c:cat>
          <c:val>
            <c:numRef>
              <c:f>'District Data'!$K$122:$K$142</c:f>
              <c:numCache>
                <c:formatCode>#,##0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marker val="1"/>
        <c:axId val="139675136"/>
        <c:axId val="139676672"/>
      </c:lineChart>
      <c:catAx>
        <c:axId val="139675136"/>
        <c:scaling>
          <c:orientation val="minMax"/>
        </c:scaling>
        <c:axPos val="b"/>
        <c:numFmt formatCode="General" sourceLinked="0"/>
        <c:tickLblPos val="nextTo"/>
        <c:crossAx val="139676672"/>
        <c:crosses val="autoZero"/>
        <c:auto val="1"/>
        <c:lblAlgn val="ctr"/>
        <c:lblOffset val="100"/>
      </c:catAx>
      <c:valAx>
        <c:axId val="139676672"/>
        <c:scaling>
          <c:orientation val="minMax"/>
        </c:scaling>
        <c:axPos val="l"/>
        <c:majorGridlines/>
        <c:numFmt formatCode="#,##0" sourceLinked="1"/>
        <c:tickLblPos val="nextTo"/>
        <c:crossAx val="139675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0704713473315868"/>
          <c:y val="0.47408481834508237"/>
          <c:w val="9.2952865266841767E-2"/>
          <c:h val="9.5025836614173298E-2"/>
        </c:manualLayout>
      </c:layout>
    </c:legend>
    <c:plotVisOnly val="1"/>
  </c:chart>
  <c:printSettings>
    <c:headerFooter/>
    <c:pageMargins b="0.7500000000000081" l="0.70000000000000062" r="0.70000000000000062" t="0.7500000000000081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Total Capacity &amp; Requirements - SYSTEM TOTAL</a:t>
            </a:r>
          </a:p>
        </c:rich>
      </c:tx>
    </c:title>
    <c:plotArea>
      <c:layout/>
      <c:barChart>
        <c:barDir val="col"/>
        <c:grouping val="clustered"/>
        <c:ser>
          <c:idx val="3"/>
          <c:order val="3"/>
          <c:tx>
            <c:strRef>
              <c:f>'District Data'!$X$242</c:f>
              <c:strCache>
                <c:ptCount val="1"/>
                <c:pt idx="0">
                  <c:v>Capacity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  <a:ln>
              <a:noFill/>
            </a:ln>
          </c:spPr>
          <c:val>
            <c:numRef>
              <c:f>'District Data'!$X$244:$X$264</c:f>
              <c:numCache>
                <c:formatCode>_(* #,##0.00_);_(* \(#,##0.00\);_(* "-"??_);_(@_)</c:formatCode>
                <c:ptCount val="21"/>
                <c:pt idx="0">
                  <c:v>554171.58116200042</c:v>
                </c:pt>
                <c:pt idx="1">
                  <c:v>560591.55203107302</c:v>
                </c:pt>
                <c:pt idx="2">
                  <c:v>564463.91541241843</c:v>
                </c:pt>
                <c:pt idx="3">
                  <c:v>568336.27879376372</c:v>
                </c:pt>
                <c:pt idx="4">
                  <c:v>587800</c:v>
                </c:pt>
                <c:pt idx="5">
                  <c:v>587800</c:v>
                </c:pt>
                <c:pt idx="6">
                  <c:v>587800</c:v>
                </c:pt>
                <c:pt idx="7">
                  <c:v>587800</c:v>
                </c:pt>
                <c:pt idx="8">
                  <c:v>587800</c:v>
                </c:pt>
                <c:pt idx="9">
                  <c:v>587800</c:v>
                </c:pt>
                <c:pt idx="10">
                  <c:v>587800</c:v>
                </c:pt>
                <c:pt idx="11">
                  <c:v>587800</c:v>
                </c:pt>
                <c:pt idx="12">
                  <c:v>587800</c:v>
                </c:pt>
                <c:pt idx="13">
                  <c:v>587800</c:v>
                </c:pt>
                <c:pt idx="14">
                  <c:v>587800</c:v>
                </c:pt>
                <c:pt idx="15">
                  <c:v>587800</c:v>
                </c:pt>
                <c:pt idx="16">
                  <c:v>587800</c:v>
                </c:pt>
                <c:pt idx="17">
                  <c:v>587800</c:v>
                </c:pt>
                <c:pt idx="18">
                  <c:v>587800</c:v>
                </c:pt>
                <c:pt idx="19">
                  <c:v>587800</c:v>
                </c:pt>
                <c:pt idx="20">
                  <c:v>587800</c:v>
                </c:pt>
              </c:numCache>
            </c:numRef>
          </c:val>
        </c:ser>
        <c:axId val="139532160"/>
        <c:axId val="139533696"/>
      </c:barChart>
      <c:lineChart>
        <c:grouping val="standard"/>
        <c:ser>
          <c:idx val="0"/>
          <c:order val="0"/>
          <c:tx>
            <c:v>Low</c:v>
          </c:tx>
          <c:marker>
            <c:symbol val="none"/>
          </c:marker>
          <c:cat>
            <c:strRef>
              <c:f>'District Data'!$B$122:$B$142</c:f>
              <c:strCache>
                <c:ptCount val="2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  <c:pt idx="13">
                  <c:v>2025</c:v>
                </c:pt>
                <c:pt idx="14">
                  <c:v>2026</c:v>
                </c:pt>
                <c:pt idx="15">
                  <c:v>2027</c:v>
                </c:pt>
                <c:pt idx="16">
                  <c:v>2028</c:v>
                </c:pt>
                <c:pt idx="17">
                  <c:v>2029</c:v>
                </c:pt>
                <c:pt idx="18">
                  <c:v>2030</c:v>
                </c:pt>
                <c:pt idx="19">
                  <c:v>2031</c:v>
                </c:pt>
                <c:pt idx="20">
                  <c:v>2032</c:v>
                </c:pt>
              </c:strCache>
            </c:strRef>
          </c:cat>
          <c:val>
            <c:numRef>
              <c:f>'District Data'!$E$69:$E$90</c:f>
              <c:numCache>
                <c:formatCode>#,##0</c:formatCode>
                <c:ptCount val="21"/>
                <c:pt idx="0">
                  <c:v>157838.69426811361</c:v>
                </c:pt>
                <c:pt idx="1">
                  <c:v>159430.4022442484</c:v>
                </c:pt>
                <c:pt idx="2">
                  <c:v>161409.47939785826</c:v>
                </c:pt>
                <c:pt idx="3">
                  <c:v>163386.93896960639</c:v>
                </c:pt>
                <c:pt idx="4">
                  <c:v>165350.9859840369</c:v>
                </c:pt>
                <c:pt idx="5">
                  <c:v>167271.62362213302</c:v>
                </c:pt>
                <c:pt idx="6">
                  <c:v>169150.72615001092</c:v>
                </c:pt>
                <c:pt idx="7">
                  <c:v>170986.86713332756</c:v>
                </c:pt>
                <c:pt idx="8">
                  <c:v>172767.67445567425</c:v>
                </c:pt>
                <c:pt idx="9">
                  <c:v>174519.53777189981</c:v>
                </c:pt>
                <c:pt idx="10">
                  <c:v>176230.02263567175</c:v>
                </c:pt>
                <c:pt idx="11">
                  <c:v>177898.13964024652</c:v>
                </c:pt>
                <c:pt idx="12">
                  <c:v>179510.15021652635</c:v>
                </c:pt>
                <c:pt idx="13">
                  <c:v>181039.769685437</c:v>
                </c:pt>
                <c:pt idx="14">
                  <c:v>182526.59809085508</c:v>
                </c:pt>
                <c:pt idx="15">
                  <c:v>183943.64360243388</c:v>
                </c:pt>
                <c:pt idx="16">
                  <c:v>185305.42523806353</c:v>
                </c:pt>
                <c:pt idx="17">
                  <c:v>186611.72412145225</c:v>
                </c:pt>
                <c:pt idx="18">
                  <c:v>187847.91266254833</c:v>
                </c:pt>
                <c:pt idx="19">
                  <c:v>188999.73481506176</c:v>
                </c:pt>
                <c:pt idx="20">
                  <c:v>190221.5605041465</c:v>
                </c:pt>
              </c:numCache>
            </c:numRef>
          </c:val>
        </c:ser>
        <c:ser>
          <c:idx val="1"/>
          <c:order val="1"/>
          <c:tx>
            <c:v>Med</c:v>
          </c:tx>
          <c:marker>
            <c:symbol val="none"/>
          </c:marker>
          <c:cat>
            <c:strRef>
              <c:f>'District Data'!$B$122:$B$142</c:f>
              <c:strCache>
                <c:ptCount val="2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  <c:pt idx="13">
                  <c:v>2025</c:v>
                </c:pt>
                <c:pt idx="14">
                  <c:v>2026</c:v>
                </c:pt>
                <c:pt idx="15">
                  <c:v>2027</c:v>
                </c:pt>
                <c:pt idx="16">
                  <c:v>2028</c:v>
                </c:pt>
                <c:pt idx="17">
                  <c:v>2029</c:v>
                </c:pt>
                <c:pt idx="18">
                  <c:v>2030</c:v>
                </c:pt>
                <c:pt idx="19">
                  <c:v>2031</c:v>
                </c:pt>
                <c:pt idx="20">
                  <c:v>2032</c:v>
                </c:pt>
              </c:strCache>
            </c:strRef>
          </c:cat>
          <c:val>
            <c:numRef>
              <c:f>'District Data'!$H$69:$H$90</c:f>
              <c:numCache>
                <c:formatCode>#,##0</c:formatCode>
                <c:ptCount val="21"/>
                <c:pt idx="0">
                  <c:v>158561.14620946447</c:v>
                </c:pt>
                <c:pt idx="1">
                  <c:v>160526.50547351685</c:v>
                </c:pt>
                <c:pt idx="2">
                  <c:v>162463.37026237932</c:v>
                </c:pt>
                <c:pt idx="3">
                  <c:v>164466.62575541108</c:v>
                </c:pt>
                <c:pt idx="4">
                  <c:v>166443.13518753645</c:v>
                </c:pt>
                <c:pt idx="5">
                  <c:v>168389.3376000959</c:v>
                </c:pt>
                <c:pt idx="6">
                  <c:v>170280.55993637349</c:v>
                </c:pt>
                <c:pt idx="7">
                  <c:v>172128.46746938254</c:v>
                </c:pt>
                <c:pt idx="8">
                  <c:v>173921.44415561549</c:v>
                </c:pt>
                <c:pt idx="9">
                  <c:v>175685.63711271892</c:v>
                </c:pt>
                <c:pt idx="10">
                  <c:v>177422.03079241008</c:v>
                </c:pt>
                <c:pt idx="11">
                  <c:v>179102.11521765342</c:v>
                </c:pt>
                <c:pt idx="12">
                  <c:v>180698.81192022297</c:v>
                </c:pt>
                <c:pt idx="13">
                  <c:v>182254.21886801513</c:v>
                </c:pt>
                <c:pt idx="14">
                  <c:v>183739.56548203662</c:v>
                </c:pt>
                <c:pt idx="15">
                  <c:v>185154.87032869703</c:v>
                </c:pt>
                <c:pt idx="16">
                  <c:v>186529.13803466174</c:v>
                </c:pt>
                <c:pt idx="17">
                  <c:v>187847.64157304878</c:v>
                </c:pt>
                <c:pt idx="18">
                  <c:v>189095.87028883709</c:v>
                </c:pt>
                <c:pt idx="19">
                  <c:v>190234.14159249741</c:v>
                </c:pt>
                <c:pt idx="20">
                  <c:v>191454.6701540073</c:v>
                </c:pt>
              </c:numCache>
            </c:numRef>
          </c:val>
        </c:ser>
        <c:ser>
          <c:idx val="2"/>
          <c:order val="2"/>
          <c:tx>
            <c:v>High</c:v>
          </c:tx>
          <c:marker>
            <c:symbol val="none"/>
          </c:marker>
          <c:cat>
            <c:strRef>
              <c:f>'District Data'!$B$122:$B$142</c:f>
              <c:strCache>
                <c:ptCount val="2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  <c:pt idx="13">
                  <c:v>2025</c:v>
                </c:pt>
                <c:pt idx="14">
                  <c:v>2026</c:v>
                </c:pt>
                <c:pt idx="15">
                  <c:v>2027</c:v>
                </c:pt>
                <c:pt idx="16">
                  <c:v>2028</c:v>
                </c:pt>
                <c:pt idx="17">
                  <c:v>2029</c:v>
                </c:pt>
                <c:pt idx="18">
                  <c:v>2030</c:v>
                </c:pt>
                <c:pt idx="19">
                  <c:v>2031</c:v>
                </c:pt>
                <c:pt idx="20">
                  <c:v>2032</c:v>
                </c:pt>
              </c:strCache>
            </c:strRef>
          </c:cat>
          <c:val>
            <c:numRef>
              <c:f>'District Data'!$K$69:$K$90</c:f>
              <c:numCache>
                <c:formatCode>#,##0</c:formatCode>
                <c:ptCount val="21"/>
                <c:pt idx="0">
                  <c:v>614</c:v>
                </c:pt>
                <c:pt idx="1">
                  <c:v>614</c:v>
                </c:pt>
                <c:pt idx="2">
                  <c:v>609</c:v>
                </c:pt>
                <c:pt idx="3">
                  <c:v>608</c:v>
                </c:pt>
                <c:pt idx="4">
                  <c:v>608</c:v>
                </c:pt>
                <c:pt idx="5">
                  <c:v>608</c:v>
                </c:pt>
                <c:pt idx="6">
                  <c:v>607</c:v>
                </c:pt>
                <c:pt idx="7">
                  <c:v>607</c:v>
                </c:pt>
                <c:pt idx="8">
                  <c:v>607</c:v>
                </c:pt>
                <c:pt idx="9">
                  <c:v>607</c:v>
                </c:pt>
                <c:pt idx="10">
                  <c:v>606</c:v>
                </c:pt>
                <c:pt idx="11">
                  <c:v>605</c:v>
                </c:pt>
                <c:pt idx="12">
                  <c:v>607</c:v>
                </c:pt>
                <c:pt idx="13">
                  <c:v>608</c:v>
                </c:pt>
                <c:pt idx="14">
                  <c:v>608</c:v>
                </c:pt>
                <c:pt idx="15">
                  <c:v>608</c:v>
                </c:pt>
                <c:pt idx="16">
                  <c:v>608</c:v>
                </c:pt>
                <c:pt idx="17">
                  <c:v>607</c:v>
                </c:pt>
                <c:pt idx="18">
                  <c:v>606</c:v>
                </c:pt>
                <c:pt idx="19">
                  <c:v>606</c:v>
                </c:pt>
                <c:pt idx="20">
                  <c:v>605</c:v>
                </c:pt>
              </c:numCache>
            </c:numRef>
          </c:val>
        </c:ser>
        <c:marker val="1"/>
        <c:axId val="139532160"/>
        <c:axId val="139533696"/>
      </c:lineChart>
      <c:catAx>
        <c:axId val="139532160"/>
        <c:scaling>
          <c:orientation val="minMax"/>
        </c:scaling>
        <c:axPos val="b"/>
        <c:numFmt formatCode="@" sourceLinked="1"/>
        <c:tickLblPos val="nextTo"/>
        <c:crossAx val="139533696"/>
        <c:crosses val="autoZero"/>
        <c:auto val="1"/>
        <c:lblAlgn val="ctr"/>
        <c:lblOffset val="100"/>
      </c:catAx>
      <c:valAx>
        <c:axId val="139533696"/>
        <c:scaling>
          <c:orientation val="minMax"/>
        </c:scaling>
        <c:axPos val="l"/>
        <c:majorGridlines/>
        <c:numFmt formatCode="_(* #,##0.00_);_(* \(#,##0.00\);_(* &quot;-&quot;??_);_(@_)" sourceLinked="1"/>
        <c:tickLblPos val="nextTo"/>
        <c:crossAx val="1395321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371380139982562"/>
          <c:y val="0.45325149460484132"/>
          <c:w val="7.4765141683634462E-2"/>
          <c:h val="0.12173818548066598"/>
        </c:manualLayout>
      </c:layout>
    </c:legend>
    <c:plotVisOnly val="1"/>
    <c:dispBlanksAs val="gap"/>
  </c:chart>
  <c:printSettings>
    <c:headerFooter/>
    <c:pageMargins b="0.7500000000000081" l="0.70000000000000062" r="0.70000000000000062" t="0.7500000000000081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273263</xdr:colOff>
      <xdr:row>149</xdr:row>
      <xdr:rowOff>136550</xdr:rowOff>
    </xdr:from>
    <xdr:to>
      <xdr:col>18</xdr:col>
      <xdr:colOff>469367</xdr:colOff>
      <xdr:row>187</xdr:row>
      <xdr:rowOff>150664</xdr:rowOff>
    </xdr:to>
    <xdr:graphicFrame macro="">
      <xdr:nvGraphicFramePr>
        <xdr:cNvPr id="2" name="Therms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250851</xdr:colOff>
      <xdr:row>194</xdr:row>
      <xdr:rowOff>868</xdr:rowOff>
    </xdr:from>
    <xdr:to>
      <xdr:col>18</xdr:col>
      <xdr:colOff>446955</xdr:colOff>
      <xdr:row>232</xdr:row>
      <xdr:rowOff>14983</xdr:rowOff>
    </xdr:to>
    <xdr:graphicFrame macro="">
      <xdr:nvGraphicFramePr>
        <xdr:cNvPr id="3" name="Customers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54429</xdr:colOff>
      <xdr:row>236</xdr:row>
      <xdr:rowOff>108858</xdr:rowOff>
    </xdr:from>
    <xdr:to>
      <xdr:col>20</xdr:col>
      <xdr:colOff>163286</xdr:colOff>
      <xdr:row>283</xdr:row>
      <xdr:rowOff>44183</xdr:rowOff>
    </xdr:to>
    <xdr:graphicFrame macro="">
      <xdr:nvGraphicFramePr>
        <xdr:cNvPr id="4" name="Capacity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243417</xdr:colOff>
      <xdr:row>1</xdr:row>
      <xdr:rowOff>105832</xdr:rowOff>
    </xdr:from>
    <xdr:to>
      <xdr:col>25</xdr:col>
      <xdr:colOff>814916</xdr:colOff>
      <xdr:row>36</xdr:row>
      <xdr:rowOff>306915</xdr:rowOff>
    </xdr:to>
    <xdr:sp macro="" textlink="">
      <xdr:nvSpPr>
        <xdr:cNvPr id="5" name="TextBox 4"/>
        <xdr:cNvSpPr txBox="1"/>
      </xdr:nvSpPr>
      <xdr:spPr>
        <a:xfrm>
          <a:off x="12911667" y="603249"/>
          <a:ext cx="3196166" cy="229658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2400"/>
            <a:t>Click</a:t>
          </a:r>
          <a:r>
            <a:rPr lang="en-US" sz="2400" baseline="0"/>
            <a:t> on Cell C37 to show drop down indicator in order ti change Districts and Locations</a:t>
          </a:r>
        </a:p>
        <a:p>
          <a:endParaRPr lang="en-U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ept/Rates/IRP%202010%20(WA)/Demand%20Forecast/Totals%20(JULY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OldFDriveMSV\MSV%20Portable\2012%20IRP%20Support%20Materials\Appendix%20B%20MSV%202012%20working%20copy%20crazy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omparision"/>
      <sheetName val="formatting"/>
      <sheetName val="Mid"/>
      <sheetName val="Low"/>
      <sheetName val="High"/>
      <sheetName val="RES"/>
      <sheetName val="COM"/>
      <sheetName val="IND"/>
      <sheetName val="Peak-Baseload"/>
      <sheetName val="Outside Scenarios"/>
      <sheetName val="Towns"/>
      <sheetName val="Area Comparison"/>
      <sheetName val="District Data"/>
      <sheetName val="Distribution Control"/>
    </sheetNames>
    <sheetDataSet>
      <sheetData sheetId="0"/>
      <sheetData sheetId="1"/>
      <sheetData sheetId="2">
        <row r="10">
          <cell r="C10">
            <v>10149112.629044618</v>
          </cell>
          <cell r="W10">
            <v>10764895.33793618</v>
          </cell>
        </row>
        <row r="29">
          <cell r="C29">
            <v>51847809.030862652</v>
          </cell>
          <cell r="W29">
            <v>68577367.436909646</v>
          </cell>
        </row>
        <row r="48">
          <cell r="C48">
            <v>29941197.245530371</v>
          </cell>
          <cell r="W48">
            <v>47180936.253473513</v>
          </cell>
        </row>
        <row r="67">
          <cell r="C67">
            <v>25454065.511929788</v>
          </cell>
          <cell r="W67">
            <v>47365480.680583648</v>
          </cell>
        </row>
        <row r="86">
          <cell r="C86">
            <v>7371982.5579103017</v>
          </cell>
          <cell r="W86">
            <v>8143222.7388923839</v>
          </cell>
        </row>
        <row r="105">
          <cell r="C105">
            <v>4046097.6676866449</v>
          </cell>
          <cell r="W105">
            <v>4715201.8661070224</v>
          </cell>
        </row>
        <row r="124">
          <cell r="C124">
            <v>42145194.062901229</v>
          </cell>
          <cell r="W124">
            <v>59266165.462075457</v>
          </cell>
        </row>
        <row r="143">
          <cell r="C143">
            <v>9270155.2420086935</v>
          </cell>
          <cell r="W143">
            <v>9403070.9217439201</v>
          </cell>
        </row>
        <row r="162">
          <cell r="C162">
            <v>11173305.020010808</v>
          </cell>
          <cell r="W162">
            <v>12064368.498082126</v>
          </cell>
        </row>
        <row r="181">
          <cell r="C181">
            <v>5599010.5751654413</v>
          </cell>
          <cell r="W181">
            <v>3940989.8963500382</v>
          </cell>
        </row>
        <row r="200">
          <cell r="C200">
            <v>28833438.193184238</v>
          </cell>
          <cell r="W200">
            <v>31976258.316105064</v>
          </cell>
        </row>
        <row r="295">
          <cell r="C295">
            <v>225831367.73623478</v>
          </cell>
          <cell r="H295">
            <v>238872381.81829423</v>
          </cell>
          <cell r="M295">
            <v>259897830.30096284</v>
          </cell>
          <cell r="R295">
            <v>281622696.19762641</v>
          </cell>
          <cell r="W295">
            <v>303397957.40825903</v>
          </cell>
        </row>
        <row r="314">
          <cell r="C314">
            <v>71735554.390521228</v>
          </cell>
          <cell r="H314">
            <v>77034959.254042864</v>
          </cell>
          <cell r="M314">
            <v>85607985.681953833</v>
          </cell>
          <cell r="R314">
            <v>94478600.715784237</v>
          </cell>
          <cell r="W314">
            <v>103308033.87506473</v>
          </cell>
        </row>
      </sheetData>
      <sheetData sheetId="3"/>
      <sheetData sheetId="4"/>
      <sheetData sheetId="5">
        <row r="2">
          <cell r="D2" t="str">
            <v>District</v>
          </cell>
          <cell r="E2">
            <v>1990</v>
          </cell>
          <cell r="F2">
            <v>1991</v>
          </cell>
          <cell r="G2">
            <v>1992</v>
          </cell>
          <cell r="H2">
            <v>1993</v>
          </cell>
          <cell r="I2">
            <v>1994</v>
          </cell>
          <cell r="J2">
            <v>1995</v>
          </cell>
          <cell r="K2">
            <v>1996</v>
          </cell>
          <cell r="L2">
            <v>1997</v>
          </cell>
          <cell r="M2">
            <v>1998</v>
          </cell>
          <cell r="N2">
            <v>1999</v>
          </cell>
          <cell r="O2">
            <v>2000</v>
          </cell>
          <cell r="P2">
            <v>2001</v>
          </cell>
          <cell r="Q2">
            <v>2002</v>
          </cell>
          <cell r="R2">
            <v>2003</v>
          </cell>
          <cell r="S2">
            <v>2004</v>
          </cell>
          <cell r="T2">
            <v>2005</v>
          </cell>
          <cell r="U2">
            <v>2006</v>
          </cell>
          <cell r="V2">
            <v>2007</v>
          </cell>
          <cell r="W2">
            <v>2008</v>
          </cell>
          <cell r="X2">
            <v>2009</v>
          </cell>
          <cell r="Y2">
            <v>2010</v>
          </cell>
          <cell r="Z2">
            <v>2011</v>
          </cell>
          <cell r="AA2">
            <v>2012</v>
          </cell>
          <cell r="AB2">
            <v>2013</v>
          </cell>
          <cell r="AC2">
            <v>2014</v>
          </cell>
          <cell r="AD2">
            <v>2015</v>
          </cell>
          <cell r="AE2">
            <v>2016</v>
          </cell>
          <cell r="AF2">
            <v>2017</v>
          </cell>
          <cell r="AG2">
            <v>2018</v>
          </cell>
          <cell r="AH2">
            <v>2019</v>
          </cell>
          <cell r="AI2">
            <v>2020</v>
          </cell>
          <cell r="AJ2">
            <v>2021</v>
          </cell>
          <cell r="AK2">
            <v>2022</v>
          </cell>
          <cell r="AL2">
            <v>2023</v>
          </cell>
          <cell r="AM2">
            <v>2024</v>
          </cell>
          <cell r="AN2">
            <v>2025</v>
          </cell>
          <cell r="AO2">
            <v>2026</v>
          </cell>
          <cell r="AP2">
            <v>2027</v>
          </cell>
          <cell r="AQ2">
            <v>2028</v>
          </cell>
          <cell r="AR2">
            <v>2029</v>
          </cell>
          <cell r="AS2">
            <v>2030</v>
          </cell>
        </row>
        <row r="3">
          <cell r="D3" t="str">
            <v>ABERDEEN</v>
          </cell>
          <cell r="E3">
            <v>4498.0111880597924</v>
          </cell>
          <cell r="F3">
            <v>4478.7049718206745</v>
          </cell>
          <cell r="G3">
            <v>4570.30659440817</v>
          </cell>
          <cell r="H3">
            <v>4578.7088822416035</v>
          </cell>
          <cell r="I3">
            <v>4618.2965629612117</v>
          </cell>
          <cell r="J3">
            <v>4702.2480524082721</v>
          </cell>
          <cell r="K3">
            <v>4773.6272571425843</v>
          </cell>
          <cell r="L3">
            <v>4799.0251555897621</v>
          </cell>
          <cell r="M3">
            <v>4765.5547044339755</v>
          </cell>
          <cell r="N3">
            <v>4756.139095106897</v>
          </cell>
          <cell r="O3">
            <v>4785.0075362448688</v>
          </cell>
          <cell r="P3">
            <v>4846.1863669218374</v>
          </cell>
          <cell r="Q3">
            <v>4890.8935262137438</v>
          </cell>
          <cell r="R3">
            <v>4971.7973980485931</v>
          </cell>
          <cell r="S3">
            <v>5069.1813069488862</v>
          </cell>
          <cell r="T3">
            <v>5153.0087769106694</v>
          </cell>
          <cell r="U3">
            <v>5229.1925303133221</v>
          </cell>
          <cell r="V3">
            <v>5286.9854317380368</v>
          </cell>
          <cell r="W3">
            <v>5341.277902857516</v>
          </cell>
          <cell r="X3">
            <v>5375.351404790209</v>
          </cell>
          <cell r="Y3">
            <v>5267.8371783777729</v>
          </cell>
          <cell r="Z3">
            <v>5220.7183771596538</v>
          </cell>
          <cell r="AA3">
            <v>5239.2570419087806</v>
          </cell>
          <cell r="AB3">
            <v>5274.0081353575124</v>
          </cell>
          <cell r="AC3">
            <v>5307.8144614536022</v>
          </cell>
          <cell r="AD3">
            <v>5340.7465182270726</v>
          </cell>
          <cell r="AE3">
            <v>5372.6443341432505</v>
          </cell>
          <cell r="AF3">
            <v>5403.5087845193202</v>
          </cell>
          <cell r="AG3">
            <v>5433.0243907882514</v>
          </cell>
          <cell r="AH3">
            <v>5461.932419389791</v>
          </cell>
          <cell r="AI3">
            <v>5490.1361018635125</v>
          </cell>
          <cell r="AJ3">
            <v>5517.5213852196566</v>
          </cell>
          <cell r="AK3">
            <v>5543.8731465343262</v>
          </cell>
          <cell r="AL3">
            <v>5569.1583360017457</v>
          </cell>
          <cell r="AM3">
            <v>5593.8520353222839</v>
          </cell>
          <cell r="AN3">
            <v>5617.4096254786145</v>
          </cell>
          <cell r="AO3">
            <v>5639.9232638874237</v>
          </cell>
          <cell r="AP3">
            <v>5661.6341822625964</v>
          </cell>
          <cell r="AQ3">
            <v>5682.5398889009821</v>
          </cell>
          <cell r="AR3">
            <v>5702.7093376422463</v>
          </cell>
          <cell r="AS3">
            <v>5722.0764418147783</v>
          </cell>
        </row>
        <row r="4">
          <cell r="D4" t="str">
            <v>BELLINGHAM</v>
          </cell>
          <cell r="E4">
            <v>22031.028403497323</v>
          </cell>
          <cell r="F4">
            <v>22828.075616297177</v>
          </cell>
          <cell r="G4">
            <v>23983.653368491396</v>
          </cell>
          <cell r="H4">
            <v>24878.85357521542</v>
          </cell>
          <cell r="I4">
            <v>25878.31971144427</v>
          </cell>
          <cell r="J4">
            <v>26702.971091657324</v>
          </cell>
          <cell r="K4">
            <v>27703.814087404637</v>
          </cell>
          <cell r="L4">
            <v>28470.548813488665</v>
          </cell>
          <cell r="M4">
            <v>29189.50217950399</v>
          </cell>
          <cell r="N4">
            <v>29974.456520169722</v>
          </cell>
          <cell r="O4">
            <v>30576.979001144733</v>
          </cell>
          <cell r="P4">
            <v>31306.811078996583</v>
          </cell>
          <cell r="Q4">
            <v>32320.920711403109</v>
          </cell>
          <cell r="R4">
            <v>33378.1116490676</v>
          </cell>
          <cell r="S4">
            <v>34811.470924841895</v>
          </cell>
          <cell r="T4">
            <v>36435.879299944892</v>
          </cell>
          <cell r="U4">
            <v>37247.220273944884</v>
          </cell>
          <cell r="V4">
            <v>38539.10036044888</v>
          </cell>
          <cell r="W4">
            <v>39718.886982031581</v>
          </cell>
          <cell r="X4">
            <v>40168.999997478422</v>
          </cell>
          <cell r="Y4">
            <v>40214.118875786677</v>
          </cell>
          <cell r="Z4">
            <v>40497.83602888669</v>
          </cell>
          <cell r="AA4">
            <v>41249.453128174784</v>
          </cell>
          <cell r="AB4">
            <v>42126.335271013791</v>
          </cell>
          <cell r="AC4">
            <v>43007.507365697958</v>
          </cell>
          <cell r="AD4">
            <v>43893.263429453284</v>
          </cell>
          <cell r="AE4">
            <v>44781.798397337392</v>
          </cell>
          <cell r="AF4">
            <v>45674.88067562064</v>
          </cell>
          <cell r="AG4">
            <v>46571.10997695502</v>
          </cell>
          <cell r="AH4">
            <v>47471.985164104321</v>
          </cell>
          <cell r="AI4">
            <v>48377.565025235599</v>
          </cell>
          <cell r="AJ4">
            <v>49288.552319359966</v>
          </cell>
          <cell r="AK4">
            <v>50204.113802227315</v>
          </cell>
          <cell r="AL4">
            <v>51124.720506484096</v>
          </cell>
          <cell r="AM4">
            <v>52049.241533433218</v>
          </cell>
          <cell r="AN4">
            <v>52977.476172051538</v>
          </cell>
          <cell r="AO4">
            <v>53909.253034300142</v>
          </cell>
          <cell r="AP4">
            <v>54846.913988220913</v>
          </cell>
          <cell r="AQ4">
            <v>55789.309989023976</v>
          </cell>
          <cell r="AR4">
            <v>56736.427569964944</v>
          </cell>
          <cell r="AS4">
            <v>57697.573202608197</v>
          </cell>
        </row>
        <row r="5">
          <cell r="D5" t="str">
            <v>BREMERTON</v>
          </cell>
          <cell r="E5">
            <v>18127.057741412915</v>
          </cell>
          <cell r="F5">
            <v>19362.431807479919</v>
          </cell>
          <cell r="G5">
            <v>20273.755799678223</v>
          </cell>
          <cell r="H5">
            <v>20048.597494852937</v>
          </cell>
          <cell r="I5">
            <v>20941.676471884122</v>
          </cell>
          <cell r="J5">
            <v>21713.577241739458</v>
          </cell>
          <cell r="K5">
            <v>22910.712338133646</v>
          </cell>
          <cell r="L5">
            <v>23044.602946968196</v>
          </cell>
          <cell r="M5">
            <v>22649.621780354973</v>
          </cell>
          <cell r="N5">
            <v>22790.468953248375</v>
          </cell>
          <cell r="O5">
            <v>23379.516145735164</v>
          </cell>
          <cell r="P5">
            <v>23685.87389301795</v>
          </cell>
          <cell r="Q5">
            <v>24495.308562796778</v>
          </cell>
          <cell r="R5">
            <v>25274.102385297749</v>
          </cell>
          <cell r="S5">
            <v>26057.982538818746</v>
          </cell>
          <cell r="T5">
            <v>26617.665689437094</v>
          </cell>
          <cell r="U5">
            <v>27298.739810949137</v>
          </cell>
          <cell r="V5">
            <v>27222.359157781939</v>
          </cell>
          <cell r="W5">
            <v>27886.246809411048</v>
          </cell>
          <cell r="X5">
            <v>27790.248839719388</v>
          </cell>
          <cell r="Y5">
            <v>27644.242506999057</v>
          </cell>
          <cell r="Z5">
            <v>27755.358256476102</v>
          </cell>
          <cell r="AA5">
            <v>28285.574122709626</v>
          </cell>
          <cell r="AB5">
            <v>28930.714024137662</v>
          </cell>
          <cell r="AC5">
            <v>29583.083592026225</v>
          </cell>
          <cell r="AD5">
            <v>30242.103695646474</v>
          </cell>
          <cell r="AE5">
            <v>30906.354011046471</v>
          </cell>
          <cell r="AF5">
            <v>31577.659359865786</v>
          </cell>
          <cell r="AG5">
            <v>32253.607325156187</v>
          </cell>
          <cell r="AH5">
            <v>32937.039700840978</v>
          </cell>
          <cell r="AI5">
            <v>33627.357177855862</v>
          </cell>
          <cell r="AJ5">
            <v>34325.762847486832</v>
          </cell>
          <cell r="AK5">
            <v>35030.114524729688</v>
          </cell>
          <cell r="AL5">
            <v>35740.582901077338</v>
          </cell>
          <cell r="AM5">
            <v>36458.046276612447</v>
          </cell>
          <cell r="AN5">
            <v>37181.329419483103</v>
          </cell>
          <cell r="AO5">
            <v>37910.938934478188</v>
          </cell>
          <cell r="AP5">
            <v>38647.75870971226</v>
          </cell>
          <cell r="AQ5">
            <v>39390.927674129038</v>
          </cell>
          <cell r="AR5">
            <v>40141.837977450181</v>
          </cell>
          <cell r="AS5">
            <v>40900.069933546853</v>
          </cell>
        </row>
        <row r="6">
          <cell r="D6" t="str">
            <v>KENNEWICK</v>
          </cell>
          <cell r="E6">
            <v>9906.8210749474238</v>
          </cell>
          <cell r="F6">
            <v>10298.567913237721</v>
          </cell>
          <cell r="G6">
            <v>10831.70079269374</v>
          </cell>
          <cell r="H6">
            <v>11396.830015316462</v>
          </cell>
          <cell r="I6">
            <v>13189.209116467411</v>
          </cell>
          <cell r="J6">
            <v>12968.329520740381</v>
          </cell>
          <cell r="K6">
            <v>12942.800088911719</v>
          </cell>
          <cell r="L6">
            <v>13027.792037586982</v>
          </cell>
          <cell r="M6">
            <v>12721.243116964453</v>
          </cell>
          <cell r="N6">
            <v>13498.604851721284</v>
          </cell>
          <cell r="O6">
            <v>14324.214458966489</v>
          </cell>
          <cell r="P6">
            <v>14660.525467556146</v>
          </cell>
          <cell r="Q6">
            <v>15290.704899152199</v>
          </cell>
          <cell r="R6">
            <v>15540.4667411921</v>
          </cell>
          <cell r="S6">
            <v>16101.777041339188</v>
          </cell>
          <cell r="T6">
            <v>16637.494946534029</v>
          </cell>
          <cell r="U6">
            <v>17179.711101300858</v>
          </cell>
          <cell r="V6">
            <v>18113.787305240163</v>
          </cell>
          <cell r="W6">
            <v>19425.795623706184</v>
          </cell>
          <cell r="X6">
            <v>19214.000026598795</v>
          </cell>
          <cell r="Y6">
            <v>19267.149613555765</v>
          </cell>
          <cell r="Z6">
            <v>19577.85993130556</v>
          </cell>
          <cell r="AA6">
            <v>20268.044115937166</v>
          </cell>
          <cell r="AB6">
            <v>21072.001709628523</v>
          </cell>
          <cell r="AC6">
            <v>21896.094933066081</v>
          </cell>
          <cell r="AD6">
            <v>22738.607898311267</v>
          </cell>
          <cell r="AE6">
            <v>23599.843844688083</v>
          </cell>
          <cell r="AF6">
            <v>24479.652207478295</v>
          </cell>
          <cell r="AG6">
            <v>25378.396632564629</v>
          </cell>
          <cell r="AH6">
            <v>26296.450919884825</v>
          </cell>
          <cell r="AI6">
            <v>27235.826544494692</v>
          </cell>
          <cell r="AJ6">
            <v>28195.947259584453</v>
          </cell>
          <cell r="AK6">
            <v>29176.73035993948</v>
          </cell>
          <cell r="AL6">
            <v>30178.388988896178</v>
          </cell>
          <cell r="AM6">
            <v>31199.575870807657</v>
          </cell>
          <cell r="AN6">
            <v>32241.798102534372</v>
          </cell>
          <cell r="AO6">
            <v>33304.26271951323</v>
          </cell>
          <cell r="AP6">
            <v>34386.334551926797</v>
          </cell>
          <cell r="AQ6">
            <v>35490.827375808629</v>
          </cell>
          <cell r="AR6">
            <v>36616.366367674178</v>
          </cell>
          <cell r="AS6">
            <v>37718.433416467684</v>
          </cell>
        </row>
        <row r="7">
          <cell r="D7" t="str">
            <v>LONGVIEW</v>
          </cell>
          <cell r="E7">
            <v>1207.8463221448631</v>
          </cell>
          <cell r="F7">
            <v>1308.8848156678519</v>
          </cell>
          <cell r="G7">
            <v>1338.0822851296925</v>
          </cell>
          <cell r="H7">
            <v>1437.3805091612983</v>
          </cell>
          <cell r="I7">
            <v>1478.8427126052961</v>
          </cell>
          <cell r="J7">
            <v>1607.1164808232834</v>
          </cell>
          <cell r="K7">
            <v>1710.5978310529267</v>
          </cell>
          <cell r="L7">
            <v>1769.0059972391005</v>
          </cell>
          <cell r="M7">
            <v>1861.9867436514055</v>
          </cell>
          <cell r="N7">
            <v>1901.9696621029291</v>
          </cell>
          <cell r="O7">
            <v>1899.365393970608</v>
          </cell>
          <cell r="P7">
            <v>1966.2679411212566</v>
          </cell>
          <cell r="Q7">
            <v>1977.3158383754715</v>
          </cell>
          <cell r="R7">
            <v>2046.3871632820064</v>
          </cell>
          <cell r="S7">
            <v>2126.731992094316</v>
          </cell>
          <cell r="T7">
            <v>2238.6959044240962</v>
          </cell>
          <cell r="U7">
            <v>2356.7355571204566</v>
          </cell>
          <cell r="V7">
            <v>2500.467513260106</v>
          </cell>
          <cell r="W7">
            <v>2583.186845406573</v>
          </cell>
          <cell r="X7">
            <v>2692.0700380853946</v>
          </cell>
          <cell r="Y7">
            <v>2576.6010739627618</v>
          </cell>
          <cell r="Z7">
            <v>2523.5576301880137</v>
          </cell>
          <cell r="AA7">
            <v>2549.2253635178777</v>
          </cell>
          <cell r="AB7">
            <v>2594.6336917567542</v>
          </cell>
          <cell r="AC7">
            <v>2639.4251330114625</v>
          </cell>
          <cell r="AD7">
            <v>2684.2503623780131</v>
          </cell>
          <cell r="AE7">
            <v>2728.3831195697894</v>
          </cell>
          <cell r="AF7">
            <v>2772.017997964705</v>
          </cell>
          <cell r="AG7">
            <v>2815.0833670848938</v>
          </cell>
          <cell r="AH7">
            <v>2857.7351869285681</v>
          </cell>
          <cell r="AI7">
            <v>2899.747912077728</v>
          </cell>
          <cell r="AJ7">
            <v>2941.7686058435961</v>
          </cell>
          <cell r="AK7">
            <v>2983.6524726663047</v>
          </cell>
          <cell r="AL7">
            <v>3024.6159696382679</v>
          </cell>
          <cell r="AM7">
            <v>3064.817566736408</v>
          </cell>
          <cell r="AN7">
            <v>3104.4969231529758</v>
          </cell>
          <cell r="AO7">
            <v>3143.432054122648</v>
          </cell>
          <cell r="AP7">
            <v>3181.6901140738423</v>
          </cell>
          <cell r="AQ7">
            <v>3219.2895223399173</v>
          </cell>
          <cell r="AR7">
            <v>3256.3271021581445</v>
          </cell>
          <cell r="AS7">
            <v>3296.7378044090979</v>
          </cell>
        </row>
        <row r="8">
          <cell r="D8" t="str">
            <v>MOSES LAKE</v>
          </cell>
          <cell r="E8">
            <v>1054.2061578399232</v>
          </cell>
          <cell r="F8">
            <v>1127.3147044809489</v>
          </cell>
          <cell r="G8">
            <v>1190.3152515878646</v>
          </cell>
          <cell r="H8">
            <v>1295.8643118256507</v>
          </cell>
          <cell r="I8">
            <v>1350.8551468623632</v>
          </cell>
          <cell r="J8">
            <v>1367.8127861040707</v>
          </cell>
          <cell r="K8">
            <v>1421.351918653545</v>
          </cell>
          <cell r="L8">
            <v>1445.1117654724198</v>
          </cell>
          <cell r="M8">
            <v>1508.7101197493469</v>
          </cell>
          <cell r="N8">
            <v>1476.747068988459</v>
          </cell>
          <cell r="O8">
            <v>1445.4840312628812</v>
          </cell>
          <cell r="P8">
            <v>1475.7127767870654</v>
          </cell>
          <cell r="Q8">
            <v>1527.1038247432843</v>
          </cell>
          <cell r="R8">
            <v>1597.3192102474934</v>
          </cell>
          <cell r="S8">
            <v>1589.8218490539095</v>
          </cell>
          <cell r="T8">
            <v>1633.0770700908561</v>
          </cell>
          <cell r="U8">
            <v>1603.8725894922577</v>
          </cell>
          <cell r="V8">
            <v>1665.6342459488424</v>
          </cell>
          <cell r="W8">
            <v>1775.4777131637597</v>
          </cell>
          <cell r="X8">
            <v>1917.3801516550964</v>
          </cell>
          <cell r="Y8">
            <v>1860.5128597781684</v>
          </cell>
          <cell r="Z8">
            <v>1837.7273590245622</v>
          </cell>
          <cell r="AA8">
            <v>1851.0740459426845</v>
          </cell>
          <cell r="AB8">
            <v>1873.5025992351707</v>
          </cell>
          <cell r="AC8">
            <v>1895.3709523282855</v>
          </cell>
          <cell r="AD8">
            <v>1917.2490612306592</v>
          </cell>
          <cell r="AE8">
            <v>1937.8493243910386</v>
          </cell>
          <cell r="AF8">
            <v>1958.781056594863</v>
          </cell>
          <cell r="AG8">
            <v>1978.5010205153662</v>
          </cell>
          <cell r="AH8">
            <v>1998.0840065780712</v>
          </cell>
          <cell r="AI8">
            <v>2017.8631275466419</v>
          </cell>
          <cell r="AJ8">
            <v>2036.5763398114916</v>
          </cell>
          <cell r="AK8">
            <v>2055.055349382485</v>
          </cell>
          <cell r="AL8">
            <v>2072.8352962604149</v>
          </cell>
          <cell r="AM8">
            <v>2090.4552526741945</v>
          </cell>
          <cell r="AN8">
            <v>2107.4502495486677</v>
          </cell>
          <cell r="AO8">
            <v>2123.5978695715221</v>
          </cell>
          <cell r="AP8">
            <v>2139.2769763519</v>
          </cell>
          <cell r="AQ8">
            <v>2154.0958063543821</v>
          </cell>
          <cell r="AR8">
            <v>2168.7829732859668</v>
          </cell>
          <cell r="AS8">
            <v>2185.281845897508</v>
          </cell>
        </row>
        <row r="9">
          <cell r="D9" t="str">
            <v>MOUNT VERNON</v>
          </cell>
          <cell r="E9">
            <v>13358.397861781223</v>
          </cell>
          <cell r="F9">
            <v>14482.099309061859</v>
          </cell>
          <cell r="G9">
            <v>15251.754650600327</v>
          </cell>
          <cell r="H9">
            <v>16684.861677493307</v>
          </cell>
          <cell r="I9">
            <v>17655.935709820693</v>
          </cell>
          <cell r="J9">
            <v>18760.490437210759</v>
          </cell>
          <cell r="K9">
            <v>20094.012424851437</v>
          </cell>
          <cell r="L9">
            <v>21119.633240352385</v>
          </cell>
          <cell r="M9">
            <v>22363.758747103402</v>
          </cell>
          <cell r="N9">
            <v>23667.879193611101</v>
          </cell>
          <cell r="O9">
            <v>24782.02199851783</v>
          </cell>
          <cell r="P9">
            <v>26495.182833050589</v>
          </cell>
          <cell r="Q9">
            <v>27143.514155432364</v>
          </cell>
          <cell r="R9">
            <v>28867.968902735262</v>
          </cell>
          <cell r="S9">
            <v>29955.39090555326</v>
          </cell>
          <cell r="T9">
            <v>32277.245699265972</v>
          </cell>
          <cell r="U9">
            <v>32486.44445746113</v>
          </cell>
          <cell r="V9">
            <v>33724.349844489065</v>
          </cell>
          <cell r="W9">
            <v>34771.056964950738</v>
          </cell>
          <cell r="X9">
            <v>35393.999883303019</v>
          </cell>
          <cell r="Y9">
            <v>35082.39099881181</v>
          </cell>
          <cell r="Z9">
            <v>34796.326927008959</v>
          </cell>
          <cell r="AA9">
            <v>35079.195846269686</v>
          </cell>
          <cell r="AB9">
            <v>35520.878518009566</v>
          </cell>
          <cell r="AC9">
            <v>35976.442506505118</v>
          </cell>
          <cell r="AD9">
            <v>36446.482470979507</v>
          </cell>
          <cell r="AE9">
            <v>36931.137004075201</v>
          </cell>
          <cell r="AF9">
            <v>37429.579418420057</v>
          </cell>
          <cell r="AG9">
            <v>37944.001977434811</v>
          </cell>
          <cell r="AH9">
            <v>38473.472481610908</v>
          </cell>
          <cell r="AI9">
            <v>39016.109415528983</v>
          </cell>
          <cell r="AJ9">
            <v>39576.279169655572</v>
          </cell>
          <cell r="AK9">
            <v>40149.887748134759</v>
          </cell>
          <cell r="AL9">
            <v>40741.309169313368</v>
          </cell>
          <cell r="AM9">
            <v>41345.386367263505</v>
          </cell>
          <cell r="AN9">
            <v>41969.483918673082</v>
          </cell>
          <cell r="AO9">
            <v>42608.00489977446</v>
          </cell>
          <cell r="AP9">
            <v>43261.994746493081</v>
          </cell>
          <cell r="AQ9">
            <v>43935.982451065713</v>
          </cell>
          <cell r="AR9">
            <v>44624.73775213585</v>
          </cell>
          <cell r="AS9">
            <v>45402.554946497374</v>
          </cell>
        </row>
        <row r="10">
          <cell r="D10" t="str">
            <v>SUNNYSIDE</v>
          </cell>
          <cell r="E10">
            <v>5108.0983857030997</v>
          </cell>
          <cell r="F10">
            <v>5109.5156605128805</v>
          </cell>
          <cell r="G10">
            <v>5131.3747354178977</v>
          </cell>
          <cell r="H10">
            <v>5123.6701431649335</v>
          </cell>
          <cell r="I10">
            <v>5183.8978309083059</v>
          </cell>
          <cell r="J10">
            <v>5204.0294323506323</v>
          </cell>
          <cell r="K10">
            <v>5217.4554559943044</v>
          </cell>
          <cell r="L10">
            <v>5218.3204365731526</v>
          </cell>
          <cell r="M10">
            <v>5211.1758725820828</v>
          </cell>
          <cell r="N10">
            <v>5235.1488059600661</v>
          </cell>
          <cell r="O10">
            <v>5254.0402795349855</v>
          </cell>
          <cell r="P10">
            <v>5210.3425078483078</v>
          </cell>
          <cell r="Q10">
            <v>5203.1478334750636</v>
          </cell>
          <cell r="R10">
            <v>5186.3647251333186</v>
          </cell>
          <cell r="S10">
            <v>5216.3100060668212</v>
          </cell>
          <cell r="T10">
            <v>5229.7795680923373</v>
          </cell>
          <cell r="U10">
            <v>5275.2715529684938</v>
          </cell>
          <cell r="V10">
            <v>5289.8982928808728</v>
          </cell>
          <cell r="W10">
            <v>5303.0685583191425</v>
          </cell>
          <cell r="X10">
            <v>5260.2534222719378</v>
          </cell>
          <cell r="Y10">
            <v>5239.7853688833347</v>
          </cell>
          <cell r="Z10">
            <v>5238.7301681016943</v>
          </cell>
          <cell r="AA10">
            <v>5256.4276981431976</v>
          </cell>
          <cell r="AB10">
            <v>5278.5425057715911</v>
          </cell>
          <cell r="AC10">
            <v>5300.1847837779305</v>
          </cell>
          <cell r="AD10">
            <v>5321.3407234089009</v>
          </cell>
          <cell r="AE10">
            <v>5341.942945808064</v>
          </cell>
          <cell r="AF10">
            <v>5362.0593672456816</v>
          </cell>
          <cell r="AG10">
            <v>5381.5924641924994</v>
          </cell>
          <cell r="AH10">
            <v>5400.7033688796992</v>
          </cell>
          <cell r="AI10">
            <v>5419.4265743275109</v>
          </cell>
          <cell r="AJ10">
            <v>5437.8270223113623</v>
          </cell>
          <cell r="AK10">
            <v>5455.7649145835276</v>
          </cell>
          <cell r="AL10">
            <v>5473.2172827726563</v>
          </cell>
          <cell r="AM10">
            <v>5490.2419051042634</v>
          </cell>
          <cell r="AN10">
            <v>5506.8137375410961</v>
          </cell>
          <cell r="AO10">
            <v>5522.8974030612962</v>
          </cell>
          <cell r="AP10">
            <v>5538.5602407564575</v>
          </cell>
          <cell r="AQ10">
            <v>5553.8524236236899</v>
          </cell>
          <cell r="AR10">
            <v>5568.7492316076004</v>
          </cell>
          <cell r="AS10">
            <v>5581.8304750033976</v>
          </cell>
        </row>
        <row r="11">
          <cell r="D11" t="str">
            <v>WALLA WALLA</v>
          </cell>
          <cell r="E11">
            <v>6290.4714395999454</v>
          </cell>
          <cell r="F11">
            <v>6352.9980247800322</v>
          </cell>
          <cell r="G11">
            <v>6664.5316717595442</v>
          </cell>
          <cell r="H11">
            <v>6946.8600265224513</v>
          </cell>
          <cell r="I11">
            <v>7394.0982441216556</v>
          </cell>
          <cell r="J11">
            <v>7605.4184247529874</v>
          </cell>
          <cell r="K11">
            <v>7773.7485355151648</v>
          </cell>
          <cell r="L11">
            <v>7878.2503677494424</v>
          </cell>
          <cell r="M11">
            <v>7961.2878612143741</v>
          </cell>
          <cell r="N11">
            <v>8068.7748776455473</v>
          </cell>
          <cell r="O11">
            <v>8357.692930224026</v>
          </cell>
          <cell r="P11">
            <v>8594.0154642869347</v>
          </cell>
          <cell r="Q11">
            <v>8795.9827532073286</v>
          </cell>
          <cell r="R11">
            <v>9057.4559018960899</v>
          </cell>
          <cell r="S11">
            <v>9172.8071224308715</v>
          </cell>
          <cell r="T11">
            <v>9255.812422567391</v>
          </cell>
          <cell r="U11">
            <v>9424.1498400366763</v>
          </cell>
          <cell r="V11">
            <v>9620.8778797722352</v>
          </cell>
          <cell r="W11">
            <v>10262.032865390222</v>
          </cell>
          <cell r="X11">
            <v>10613.466307457564</v>
          </cell>
          <cell r="Y11">
            <v>10387.264885444269</v>
          </cell>
          <cell r="Z11">
            <v>10258.378187062759</v>
          </cell>
          <cell r="AA11">
            <v>10328.427248158812</v>
          </cell>
          <cell r="AB11">
            <v>10448.477250930087</v>
          </cell>
          <cell r="AC11">
            <v>10566.96421915837</v>
          </cell>
          <cell r="AD11">
            <v>10685.551586658879</v>
          </cell>
          <cell r="AE11">
            <v>10803.191363978935</v>
          </cell>
          <cell r="AF11">
            <v>10917.836311176388</v>
          </cell>
          <cell r="AG11">
            <v>11031.243758029515</v>
          </cell>
          <cell r="AH11">
            <v>11144.301342286002</v>
          </cell>
          <cell r="AI11">
            <v>11256.336379699091</v>
          </cell>
          <cell r="AJ11">
            <v>11367.581008802426</v>
          </cell>
          <cell r="AK11">
            <v>11477.125317039443</v>
          </cell>
          <cell r="AL11">
            <v>11582.936083741126</v>
          </cell>
          <cell r="AM11">
            <v>11686.805598206727</v>
          </cell>
          <cell r="AN11">
            <v>11789.143223982286</v>
          </cell>
          <cell r="AO11">
            <v>11889.237821764647</v>
          </cell>
          <cell r="AP11">
            <v>11989.35899178283</v>
          </cell>
          <cell r="AQ11">
            <v>12086.170846751336</v>
          </cell>
          <cell r="AR11">
            <v>12182.03901503407</v>
          </cell>
          <cell r="AS11">
            <v>12275.77402300629</v>
          </cell>
        </row>
        <row r="12">
          <cell r="D12" t="str">
            <v>WENATCHEE</v>
          </cell>
          <cell r="E12">
            <v>1581.9365737067653</v>
          </cell>
          <cell r="F12">
            <v>1588.7180691364106</v>
          </cell>
          <cell r="G12">
            <v>1578.6451906131601</v>
          </cell>
          <cell r="H12">
            <v>1591.8204312829409</v>
          </cell>
          <cell r="I12">
            <v>1584.7095426412836</v>
          </cell>
          <cell r="J12">
            <v>1559.8493016330424</v>
          </cell>
          <cell r="K12">
            <v>1543.7529639970912</v>
          </cell>
          <cell r="L12">
            <v>1541.5622930243544</v>
          </cell>
          <cell r="M12">
            <v>1545.4773946626531</v>
          </cell>
          <cell r="N12">
            <v>1532.2720972625625</v>
          </cell>
          <cell r="O12">
            <v>1527.869385027999</v>
          </cell>
          <cell r="P12">
            <v>1556.1124851944962</v>
          </cell>
          <cell r="Q12">
            <v>1556.4316515908613</v>
          </cell>
          <cell r="R12">
            <v>1565.511032683419</v>
          </cell>
          <cell r="S12">
            <v>1568.2459023170172</v>
          </cell>
          <cell r="T12">
            <v>1570.2822106677525</v>
          </cell>
          <cell r="U12">
            <v>1557.1290381954855</v>
          </cell>
          <cell r="V12">
            <v>1552.0855573466115</v>
          </cell>
          <cell r="W12">
            <v>1544.6480518888193</v>
          </cell>
          <cell r="X12">
            <v>1549.9999778973774</v>
          </cell>
          <cell r="Y12">
            <v>1551.5003170956315</v>
          </cell>
          <cell r="Z12">
            <v>1547.2936141178602</v>
          </cell>
          <cell r="AA12">
            <v>1539.3814447927618</v>
          </cell>
          <cell r="AB12">
            <v>1530.738473676585</v>
          </cell>
          <cell r="AC12">
            <v>1522.4414975497359</v>
          </cell>
          <cell r="AD12">
            <v>1514.3632623570491</v>
          </cell>
          <cell r="AE12">
            <v>1506.6047176668524</v>
          </cell>
          <cell r="AF12">
            <v>1499.122476864419</v>
          </cell>
          <cell r="AG12">
            <v>1491.9199872470426</v>
          </cell>
          <cell r="AH12">
            <v>1484.9154641454293</v>
          </cell>
          <cell r="AI12">
            <v>1478.1482116047559</v>
          </cell>
          <cell r="AJ12">
            <v>1471.5773581326282</v>
          </cell>
          <cell r="AK12">
            <v>1465.2631012579693</v>
          </cell>
          <cell r="AL12">
            <v>1459.1329679634498</v>
          </cell>
          <cell r="AM12">
            <v>1453.2029181732059</v>
          </cell>
          <cell r="AN12">
            <v>1447.4993356765144</v>
          </cell>
          <cell r="AO12">
            <v>1442.0315691121232</v>
          </cell>
          <cell r="AP12">
            <v>1436.6993971931545</v>
          </cell>
          <cell r="AQ12">
            <v>1431.5901172301149</v>
          </cell>
          <cell r="AR12">
            <v>1426.6458611320818</v>
          </cell>
          <cell r="AS12">
            <v>1422.2287019058738</v>
          </cell>
        </row>
        <row r="13">
          <cell r="D13" t="str">
            <v>YAKIMA</v>
          </cell>
          <cell r="E13">
            <v>14303.106227987077</v>
          </cell>
          <cell r="F13">
            <v>14335.499648875135</v>
          </cell>
          <cell r="G13">
            <v>14575.532220446579</v>
          </cell>
          <cell r="H13">
            <v>14933.558571859832</v>
          </cell>
          <cell r="I13">
            <v>15623.578042256404</v>
          </cell>
          <cell r="J13">
            <v>15864.954917637395</v>
          </cell>
          <cell r="K13">
            <v>16205.869600995977</v>
          </cell>
          <cell r="L13">
            <v>16397.821332535012</v>
          </cell>
          <cell r="M13">
            <v>16449.379798297654</v>
          </cell>
          <cell r="N13">
            <v>16582.496874690274</v>
          </cell>
          <cell r="O13">
            <v>16631.402992913052</v>
          </cell>
          <cell r="P13">
            <v>17094.929039099072</v>
          </cell>
          <cell r="Q13">
            <v>17156.705506314654</v>
          </cell>
          <cell r="R13">
            <v>17488.224375580801</v>
          </cell>
          <cell r="S13">
            <v>17483.630508879447</v>
          </cell>
          <cell r="T13">
            <v>17873.034230981495</v>
          </cell>
          <cell r="U13">
            <v>18446.425628190937</v>
          </cell>
          <cell r="V13">
            <v>18513.249582931621</v>
          </cell>
          <cell r="W13">
            <v>19194.818461019531</v>
          </cell>
          <cell r="X13">
            <v>19466.563474081868</v>
          </cell>
          <cell r="Y13">
            <v>19147.535812600087</v>
          </cell>
          <cell r="Z13">
            <v>19021.928046454446</v>
          </cell>
          <cell r="AA13">
            <v>19145.809752490091</v>
          </cell>
          <cell r="AB13">
            <v>19333.236629491472</v>
          </cell>
          <cell r="AC13">
            <v>19520.969960802257</v>
          </cell>
          <cell r="AD13">
            <v>19708.596043242305</v>
          </cell>
          <cell r="AE13">
            <v>19895.626279269876</v>
          </cell>
          <cell r="AF13">
            <v>20081.698358155594</v>
          </cell>
          <cell r="AG13">
            <v>20268.249356221619</v>
          </cell>
          <cell r="AH13">
            <v>20454.115886260319</v>
          </cell>
          <cell r="AI13">
            <v>20639.166847317814</v>
          </cell>
          <cell r="AJ13">
            <v>20824.740770471941</v>
          </cell>
          <cell r="AK13">
            <v>21009.750680598223</v>
          </cell>
          <cell r="AL13">
            <v>21194.311532383927</v>
          </cell>
          <cell r="AM13">
            <v>21378.489098290091</v>
          </cell>
          <cell r="AN13">
            <v>21562.505193742865</v>
          </cell>
          <cell r="AO13">
            <v>21745.521990676309</v>
          </cell>
          <cell r="AP13">
            <v>21928.663089502425</v>
          </cell>
          <cell r="AQ13">
            <v>22110.614716295975</v>
          </cell>
          <cell r="AR13">
            <v>22293.30019222161</v>
          </cell>
          <cell r="AS13">
            <v>22475.84713599482</v>
          </cell>
        </row>
        <row r="14">
          <cell r="D14" t="str">
            <v>BEND</v>
          </cell>
          <cell r="E14">
            <v>16111.069833989821</v>
          </cell>
          <cell r="F14">
            <v>16972.659031147345</v>
          </cell>
          <cell r="G14">
            <v>17819.818808197037</v>
          </cell>
          <cell r="H14">
            <v>18962.085167430389</v>
          </cell>
          <cell r="I14">
            <v>19715.452074768291</v>
          </cell>
          <cell r="J14">
            <v>20830.955000964706</v>
          </cell>
          <cell r="K14">
            <v>21956.241572659132</v>
          </cell>
          <cell r="L14">
            <v>22995.953486391274</v>
          </cell>
          <cell r="M14">
            <v>24169.342654427928</v>
          </cell>
          <cell r="N14">
            <v>25320.588551687928</v>
          </cell>
          <cell r="O14">
            <v>26417.668686696288</v>
          </cell>
          <cell r="P14">
            <v>27740.984552359696</v>
          </cell>
          <cell r="Q14">
            <v>28742.823705646293</v>
          </cell>
          <cell r="R14">
            <v>29923.435269006386</v>
          </cell>
          <cell r="S14">
            <v>31564.638077701889</v>
          </cell>
          <cell r="T14">
            <v>33550.269927480724</v>
          </cell>
          <cell r="U14">
            <v>35194.12977086036</v>
          </cell>
          <cell r="V14">
            <v>36358.711136766477</v>
          </cell>
          <cell r="W14">
            <v>36351.119935043418</v>
          </cell>
          <cell r="X14">
            <v>37068.000260276574</v>
          </cell>
          <cell r="Y14">
            <v>37201.532844631132</v>
          </cell>
          <cell r="Z14">
            <v>37540.263613107352</v>
          </cell>
          <cell r="AA14">
            <v>38231.783989137504</v>
          </cell>
          <cell r="AB14">
            <v>39015.031547048056</v>
          </cell>
          <cell r="AC14">
            <v>39799.784309075214</v>
          </cell>
          <cell r="AD14">
            <v>40583.228201526668</v>
          </cell>
          <cell r="AE14">
            <v>41369.039400720445</v>
          </cell>
          <cell r="AF14">
            <v>42154.822110744193</v>
          </cell>
          <cell r="AG14">
            <v>42940.243141972962</v>
          </cell>
          <cell r="AH14">
            <v>43726.567487864311</v>
          </cell>
          <cell r="AI14">
            <v>44514.606096212621</v>
          </cell>
          <cell r="AJ14">
            <v>45305.382411979917</v>
          </cell>
          <cell r="AK14">
            <v>46097.172933582158</v>
          </cell>
          <cell r="AL14">
            <v>46890.575169240597</v>
          </cell>
          <cell r="AM14">
            <v>47685.165909635522</v>
          </cell>
          <cell r="AN14">
            <v>48480.956290793198</v>
          </cell>
          <cell r="AO14">
            <v>49277.441929069799</v>
          </cell>
          <cell r="AP14">
            <v>50075.894323522523</v>
          </cell>
          <cell r="AQ14">
            <v>50876.549267675669</v>
          </cell>
          <cell r="AR14">
            <v>51678.17974935114</v>
          </cell>
          <cell r="AS14">
            <v>52503.260460632679</v>
          </cell>
        </row>
        <row r="15">
          <cell r="D15" t="str">
            <v>BAKER</v>
          </cell>
          <cell r="E15">
            <v>2837.7431311273494</v>
          </cell>
          <cell r="F15">
            <v>2817.5951785287657</v>
          </cell>
          <cell r="G15">
            <v>2754.1501766729398</v>
          </cell>
          <cell r="H15">
            <v>2817.3817476718559</v>
          </cell>
          <cell r="I15">
            <v>2924.510749502932</v>
          </cell>
          <cell r="J15">
            <v>2917.2827385301471</v>
          </cell>
          <cell r="K15">
            <v>2927.1479958611162</v>
          </cell>
          <cell r="L15">
            <v>3003.1572511236368</v>
          </cell>
          <cell r="M15">
            <v>3044.5903711478163</v>
          </cell>
          <cell r="N15">
            <v>2972.9470714222052</v>
          </cell>
          <cell r="O15">
            <v>3022.0353129857476</v>
          </cell>
          <cell r="P15">
            <v>2968.4539527667375</v>
          </cell>
          <cell r="Q15">
            <v>3017.0516476390494</v>
          </cell>
          <cell r="R15">
            <v>3044.311028793521</v>
          </cell>
          <cell r="S15">
            <v>3099.0669781046545</v>
          </cell>
          <cell r="T15">
            <v>3179.778040736413</v>
          </cell>
          <cell r="U15">
            <v>3235.4641308445539</v>
          </cell>
          <cell r="V15">
            <v>3285.4395115711791</v>
          </cell>
          <cell r="W15">
            <v>3299.5933471350518</v>
          </cell>
          <cell r="X15">
            <v>3325.9999995099042</v>
          </cell>
          <cell r="Y15">
            <v>3369.0728578058884</v>
          </cell>
          <cell r="Z15">
            <v>3382.3244194883587</v>
          </cell>
          <cell r="AA15">
            <v>3389.0274992817895</v>
          </cell>
          <cell r="AB15">
            <v>3394.2785475343144</v>
          </cell>
          <cell r="AC15">
            <v>3399.8551849708201</v>
          </cell>
          <cell r="AD15">
            <v>3407.4216300992011</v>
          </cell>
          <cell r="AE15">
            <v>3415.9938748525869</v>
          </cell>
          <cell r="AF15">
            <v>3425.550451831924</v>
          </cell>
          <cell r="AG15">
            <v>3435.7576313119707</v>
          </cell>
          <cell r="AH15">
            <v>3446.9740034678953</v>
          </cell>
          <cell r="AI15">
            <v>3457.5330445203172</v>
          </cell>
          <cell r="AJ15">
            <v>3470.7046210128187</v>
          </cell>
          <cell r="AK15">
            <v>3484.9365593418388</v>
          </cell>
          <cell r="AL15">
            <v>3497.8843775378277</v>
          </cell>
          <cell r="AM15">
            <v>3513.8131276048284</v>
          </cell>
          <cell r="AN15">
            <v>3530.8102519339254</v>
          </cell>
          <cell r="AO15">
            <v>3548.5177938327165</v>
          </cell>
          <cell r="AP15">
            <v>3566.3524659102154</v>
          </cell>
          <cell r="AQ15">
            <v>3585.905065073795</v>
          </cell>
          <cell r="AR15">
            <v>3606.5358157036662</v>
          </cell>
          <cell r="AS15">
            <v>3629.2451931600158</v>
          </cell>
        </row>
        <row r="16">
          <cell r="D16" t="str">
            <v>ONTARIO</v>
          </cell>
          <cell r="E16">
            <v>3376.7262137127846</v>
          </cell>
          <cell r="F16">
            <v>3400.9540516329912</v>
          </cell>
          <cell r="G16">
            <v>3303.9403371485059</v>
          </cell>
          <cell r="H16">
            <v>3249.7855315594711</v>
          </cell>
          <cell r="I16">
            <v>3471.0976230009028</v>
          </cell>
          <cell r="J16">
            <v>3496.0205510317451</v>
          </cell>
          <cell r="K16">
            <v>3540.6409748915548</v>
          </cell>
          <cell r="L16">
            <v>3541.0821082931484</v>
          </cell>
          <cell r="M16">
            <v>3478.5996053126742</v>
          </cell>
          <cell r="N16">
            <v>3571.9733780052579</v>
          </cell>
          <cell r="O16">
            <v>3698.3393541921032</v>
          </cell>
          <cell r="P16">
            <v>3634.2809432917147</v>
          </cell>
          <cell r="Q16">
            <v>3512.7036369695898</v>
          </cell>
          <cell r="R16">
            <v>3503.4007747272594</v>
          </cell>
          <cell r="S16">
            <v>3573.4904408378566</v>
          </cell>
          <cell r="T16">
            <v>3601.8834367356935</v>
          </cell>
          <cell r="U16">
            <v>3599.8809719038841</v>
          </cell>
          <cell r="V16">
            <v>3660.609446132964</v>
          </cell>
          <cell r="W16">
            <v>3666.3064550454019</v>
          </cell>
          <cell r="X16">
            <v>3609.0000034216132</v>
          </cell>
          <cell r="Y16">
            <v>3633.8035989150612</v>
          </cell>
          <cell r="Z16">
            <v>3645.069089799435</v>
          </cell>
          <cell r="AA16">
            <v>3655.8979300489154</v>
          </cell>
          <cell r="AB16">
            <v>3666.1394964191154</v>
          </cell>
          <cell r="AC16">
            <v>3679.4573140810126</v>
          </cell>
          <cell r="AD16">
            <v>3691.9271273189584</v>
          </cell>
          <cell r="AE16">
            <v>3705.3805238571858</v>
          </cell>
          <cell r="AF16">
            <v>3720.6690633570156</v>
          </cell>
          <cell r="AG16">
            <v>3735.1677986483996</v>
          </cell>
          <cell r="AH16">
            <v>3750.82879361605</v>
          </cell>
          <cell r="AI16">
            <v>3767.0285641569831</v>
          </cell>
          <cell r="AJ16">
            <v>3783.7695977096832</v>
          </cell>
          <cell r="AK16">
            <v>3800.8995014285711</v>
          </cell>
          <cell r="AL16">
            <v>3817.6266658464947</v>
          </cell>
          <cell r="AM16">
            <v>3836.1853726692621</v>
          </cell>
          <cell r="AN16">
            <v>3855.9158494237345</v>
          </cell>
          <cell r="AO16">
            <v>3874.9649933486767</v>
          </cell>
          <cell r="AP16">
            <v>3896.5015241645533</v>
          </cell>
          <cell r="AQ16">
            <v>3916.4660692866619</v>
          </cell>
          <cell r="AR16">
            <v>3938.8557705700168</v>
          </cell>
          <cell r="AS16">
            <v>3958.2298838024226</v>
          </cell>
        </row>
        <row r="17">
          <cell r="D17" t="str">
            <v>PENDLETON</v>
          </cell>
          <cell r="E17">
            <v>6030.4957051861438</v>
          </cell>
          <cell r="F17">
            <v>6189.838081117181</v>
          </cell>
          <cell r="G17">
            <v>6359.9741221480363</v>
          </cell>
          <cell r="H17">
            <v>6719.1960984672442</v>
          </cell>
          <cell r="I17">
            <v>6994.0330553172771</v>
          </cell>
          <cell r="J17">
            <v>7289.8247289400961</v>
          </cell>
          <cell r="K17">
            <v>7553.2083705195764</v>
          </cell>
          <cell r="L17">
            <v>7795.4742797320823</v>
          </cell>
          <cell r="M17">
            <v>8467.2318699972402</v>
          </cell>
          <cell r="N17">
            <v>8959.7012582524203</v>
          </cell>
          <cell r="O17">
            <v>8974.2224402347747</v>
          </cell>
          <cell r="P17">
            <v>9152.3886006237553</v>
          </cell>
          <cell r="Q17">
            <v>9599.7782960359436</v>
          </cell>
          <cell r="R17">
            <v>9835.4063342274276</v>
          </cell>
          <cell r="S17">
            <v>9882.6824442176148</v>
          </cell>
          <cell r="T17">
            <v>9862.3799820922941</v>
          </cell>
          <cell r="U17">
            <v>9851.2787206658741</v>
          </cell>
          <cell r="V17">
            <v>10013.799726492711</v>
          </cell>
          <cell r="W17">
            <v>10323.516543336797</v>
          </cell>
          <cell r="X17">
            <v>10681.63198804332</v>
          </cell>
          <cell r="Y17">
            <v>10429.702123519077</v>
          </cell>
          <cell r="Z17">
            <v>10316.338530632394</v>
          </cell>
          <cell r="AA17">
            <v>10402.539849775301</v>
          </cell>
          <cell r="AB17">
            <v>10537.840865003725</v>
          </cell>
          <cell r="AC17">
            <v>10672.847019004663</v>
          </cell>
          <cell r="AD17">
            <v>10806.802503121522</v>
          </cell>
          <cell r="AE17">
            <v>10940.254342255639</v>
          </cell>
          <cell r="AF17">
            <v>11071.2066527971</v>
          </cell>
          <cell r="AG17">
            <v>11200.437587256551</v>
          </cell>
          <cell r="AH17">
            <v>11327.656083216631</v>
          </cell>
          <cell r="AI17">
            <v>11452.99323003276</v>
          </cell>
          <cell r="AJ17">
            <v>11578.185353839681</v>
          </cell>
          <cell r="AK17">
            <v>11699.520377067269</v>
          </cell>
          <cell r="AL17">
            <v>11817.687952318711</v>
          </cell>
          <cell r="AM17">
            <v>11934.806976290629</v>
          </cell>
          <cell r="AN17">
            <v>12048.650095988613</v>
          </cell>
          <cell r="AO17">
            <v>12157.175211403852</v>
          </cell>
          <cell r="AP17">
            <v>12264.844221161191</v>
          </cell>
          <cell r="AQ17">
            <v>12370.822757445014</v>
          </cell>
          <cell r="AR17">
            <v>12471.087745227826</v>
          </cell>
          <cell r="AS17">
            <v>12575.288005067296</v>
          </cell>
        </row>
        <row r="20">
          <cell r="D20" t="str">
            <v>District</v>
          </cell>
          <cell r="E20">
            <v>1990</v>
          </cell>
          <cell r="F20">
            <v>1991</v>
          </cell>
          <cell r="G20">
            <v>1992</v>
          </cell>
          <cell r="H20">
            <v>1993</v>
          </cell>
          <cell r="I20">
            <v>1994</v>
          </cell>
          <cell r="J20">
            <v>1995</v>
          </cell>
          <cell r="K20">
            <v>1996</v>
          </cell>
          <cell r="L20">
            <v>1997</v>
          </cell>
          <cell r="M20">
            <v>1998</v>
          </cell>
          <cell r="N20">
            <v>1999</v>
          </cell>
          <cell r="O20">
            <v>2000</v>
          </cell>
          <cell r="P20">
            <v>2001</v>
          </cell>
          <cell r="Q20">
            <v>2002</v>
          </cell>
          <cell r="R20">
            <v>2003</v>
          </cell>
          <cell r="S20">
            <v>2004</v>
          </cell>
          <cell r="T20">
            <v>2005</v>
          </cell>
          <cell r="U20">
            <v>2006</v>
          </cell>
          <cell r="V20">
            <v>2007</v>
          </cell>
          <cell r="W20">
            <v>2008</v>
          </cell>
          <cell r="X20">
            <v>2009</v>
          </cell>
          <cell r="Y20">
            <v>2010</v>
          </cell>
          <cell r="Z20">
            <v>2011</v>
          </cell>
          <cell r="AA20">
            <v>2012</v>
          </cell>
          <cell r="AB20">
            <v>2013</v>
          </cell>
          <cell r="AC20">
            <v>2014</v>
          </cell>
          <cell r="AD20">
            <v>2015</v>
          </cell>
          <cell r="AE20">
            <v>2016</v>
          </cell>
          <cell r="AF20">
            <v>2017</v>
          </cell>
          <cell r="AG20">
            <v>2018</v>
          </cell>
          <cell r="AH20">
            <v>2019</v>
          </cell>
          <cell r="AI20">
            <v>2020</v>
          </cell>
          <cell r="AJ20">
            <v>2021</v>
          </cell>
          <cell r="AK20">
            <v>2022</v>
          </cell>
          <cell r="AL20">
            <v>2023</v>
          </cell>
          <cell r="AM20">
            <v>2024</v>
          </cell>
          <cell r="AN20">
            <v>2025</v>
          </cell>
          <cell r="AO20">
            <v>2026</v>
          </cell>
          <cell r="AP20">
            <v>2027</v>
          </cell>
          <cell r="AQ20">
            <v>2028</v>
          </cell>
          <cell r="AR20">
            <v>2029</v>
          </cell>
          <cell r="AS20">
            <v>2030</v>
          </cell>
        </row>
        <row r="21">
          <cell r="D21" t="str">
            <v>ABERDEEN</v>
          </cell>
          <cell r="E21">
            <v>2279</v>
          </cell>
          <cell r="F21">
            <v>2458</v>
          </cell>
          <cell r="G21">
            <v>2748</v>
          </cell>
          <cell r="H21">
            <v>3047</v>
          </cell>
          <cell r="I21">
            <v>3338</v>
          </cell>
          <cell r="J21">
            <v>3615</v>
          </cell>
          <cell r="K21">
            <v>4092</v>
          </cell>
          <cell r="L21">
            <v>4298</v>
          </cell>
          <cell r="M21">
            <v>4477</v>
          </cell>
          <cell r="N21">
            <v>4617</v>
          </cell>
          <cell r="O21">
            <v>4756</v>
          </cell>
          <cell r="P21">
            <v>4808</v>
          </cell>
          <cell r="Q21">
            <v>4887</v>
          </cell>
          <cell r="R21">
            <v>4980</v>
          </cell>
          <cell r="S21">
            <v>5116</v>
          </cell>
          <cell r="T21">
            <v>5238</v>
          </cell>
          <cell r="U21">
            <v>5267</v>
          </cell>
          <cell r="V21">
            <v>5316</v>
          </cell>
          <cell r="W21">
            <v>5303</v>
          </cell>
          <cell r="X21">
            <v>5280</v>
          </cell>
          <cell r="Y21">
            <v>5272.9747745173909</v>
          </cell>
          <cell r="Z21">
            <v>5229.0453950473966</v>
          </cell>
          <cell r="AA21">
            <v>5250.8540867633837</v>
          </cell>
          <cell r="AB21">
            <v>5288.9060823550244</v>
          </cell>
          <cell r="AC21">
            <v>5325.9766730365445</v>
          </cell>
          <cell r="AD21">
            <v>5362.1567850588481</v>
          </cell>
          <cell r="AE21">
            <v>5397.2846461811769</v>
          </cell>
          <cell r="AF21">
            <v>5431.3134588369485</v>
          </cell>
          <cell r="AG21">
            <v>5463.9257528297949</v>
          </cell>
          <cell r="AH21">
            <v>5495.9450424418656</v>
          </cell>
          <cell r="AI21">
            <v>5527.2447993201786</v>
          </cell>
          <cell r="AJ21">
            <v>5557.6756751709863</v>
          </cell>
          <cell r="AK21">
            <v>5587.0037204169339</v>
          </cell>
          <cell r="AL21">
            <v>5615.2327877843109</v>
          </cell>
          <cell r="AM21">
            <v>5642.8877797841769</v>
          </cell>
          <cell r="AN21">
            <v>5669.3040208199882</v>
          </cell>
          <cell r="AO21">
            <v>5694.6493300773154</v>
          </cell>
          <cell r="AP21">
            <v>5719.1428649538884</v>
          </cell>
          <cell r="AQ21">
            <v>5742.7808867232716</v>
          </cell>
          <cell r="AR21">
            <v>5765.6533132215754</v>
          </cell>
          <cell r="AS21">
            <v>5787.686658732634</v>
          </cell>
        </row>
        <row r="22">
          <cell r="D22" t="str">
            <v>BELLINGHAM</v>
          </cell>
          <cell r="E22">
            <v>15448</v>
          </cell>
          <cell r="F22">
            <v>17217</v>
          </cell>
          <cell r="G22">
            <v>18933</v>
          </cell>
          <cell r="H22">
            <v>20444</v>
          </cell>
          <cell r="I22">
            <v>22264</v>
          </cell>
          <cell r="J22">
            <v>23839</v>
          </cell>
          <cell r="K22">
            <v>26220</v>
          </cell>
          <cell r="L22">
            <v>27670</v>
          </cell>
          <cell r="M22">
            <v>28896</v>
          </cell>
          <cell r="N22">
            <v>30199</v>
          </cell>
          <cell r="O22">
            <v>31271</v>
          </cell>
          <cell r="P22">
            <v>32309</v>
          </cell>
          <cell r="Q22">
            <v>33350</v>
          </cell>
          <cell r="R22">
            <v>34620</v>
          </cell>
          <cell r="S22">
            <v>35921</v>
          </cell>
          <cell r="T22">
            <v>37334</v>
          </cell>
          <cell r="U22">
            <v>38486</v>
          </cell>
          <cell r="V22">
            <v>39373</v>
          </cell>
          <cell r="W22">
            <v>39818</v>
          </cell>
          <cell r="X22">
            <v>40169</v>
          </cell>
          <cell r="Y22">
            <v>40414.174101770688</v>
          </cell>
          <cell r="Z22">
            <v>40837.184578399239</v>
          </cell>
          <cell r="AA22">
            <v>41735.380103664102</v>
          </cell>
          <cell r="AB22">
            <v>42765.476632589358</v>
          </cell>
          <cell r="AC22">
            <v>43805.629869767385</v>
          </cell>
          <cell r="AD22">
            <v>44856.218012563178</v>
          </cell>
          <cell r="AE22">
            <v>45915.138347237822</v>
          </cell>
          <cell r="AF22">
            <v>46984.659639581834</v>
          </cell>
          <cell r="AG22">
            <v>48063.149653728971</v>
          </cell>
          <cell r="AH22">
            <v>49152.244627774562</v>
          </cell>
          <cell r="AI22">
            <v>50252.02834610534</v>
          </cell>
          <cell r="AJ22">
            <v>51363.336042297138</v>
          </cell>
          <cell r="AK22">
            <v>52485.415914640107</v>
          </cell>
          <cell r="AL22">
            <v>53619.03639457895</v>
          </cell>
          <cell r="AM22">
            <v>54762.556548287081</v>
          </cell>
          <cell r="AN22">
            <v>55915.947177605754</v>
          </cell>
          <cell r="AO22">
            <v>57078.978585041426</v>
          </cell>
          <cell r="AP22">
            <v>58254.69096937147</v>
          </cell>
          <cell r="AQ22">
            <v>59441.595517994705</v>
          </cell>
          <cell r="AR22">
            <v>60639.694584867902</v>
          </cell>
          <cell r="AS22">
            <v>61859.038455186899</v>
          </cell>
        </row>
        <row r="23">
          <cell r="D23" t="str">
            <v>BREMERTON</v>
          </cell>
          <cell r="E23">
            <v>10751</v>
          </cell>
          <cell r="F23">
            <v>11897</v>
          </cell>
          <cell r="G23">
            <v>13549</v>
          </cell>
          <cell r="H23">
            <v>14917</v>
          </cell>
          <cell r="I23">
            <v>16252</v>
          </cell>
          <cell r="J23">
            <v>17584</v>
          </cell>
          <cell r="K23">
            <v>19647</v>
          </cell>
          <cell r="L23">
            <v>20648</v>
          </cell>
          <cell r="M23">
            <v>21502</v>
          </cell>
          <cell r="N23">
            <v>22403</v>
          </cell>
          <cell r="O23">
            <v>23235</v>
          </cell>
          <cell r="P23">
            <v>23931</v>
          </cell>
          <cell r="Q23">
            <v>24483</v>
          </cell>
          <cell r="R23">
            <v>25280</v>
          </cell>
          <cell r="S23">
            <v>25871</v>
          </cell>
          <cell r="T23">
            <v>26549</v>
          </cell>
          <cell r="U23">
            <v>26963</v>
          </cell>
          <cell r="V23">
            <v>27595</v>
          </cell>
          <cell r="W23">
            <v>28028</v>
          </cell>
          <cell r="X23">
            <v>27781</v>
          </cell>
          <cell r="Y23">
            <v>27796.704732549599</v>
          </cell>
          <cell r="Z23">
            <v>28016.46040416542</v>
          </cell>
          <cell r="AA23">
            <v>28661.736115693893</v>
          </cell>
          <cell r="AB23">
            <v>29428.210115602735</v>
          </cell>
          <cell r="AC23">
            <v>30207.251345266886</v>
          </cell>
          <cell r="AD23">
            <v>30998.236022654939</v>
          </cell>
          <cell r="AE23">
            <v>31799.53585288547</v>
          </cell>
          <cell r="AF23">
            <v>32613.586553220965</v>
          </cell>
          <cell r="AG23">
            <v>33437.427677590858</v>
          </cell>
          <cell r="AH23">
            <v>34274.623034437383</v>
          </cell>
          <cell r="AI23">
            <v>35124.347612152313</v>
          </cell>
          <cell r="AJ23">
            <v>35988.29425083258</v>
          </cell>
          <cell r="AK23">
            <v>36863.884998164416</v>
          </cell>
          <cell r="AL23">
            <v>37751.625196260014</v>
          </cell>
          <cell r="AM23">
            <v>38652.559634827114</v>
          </cell>
          <cell r="AN23">
            <v>39565.272832892704</v>
          </cell>
          <cell r="AO23">
            <v>40490.655323766761</v>
          </cell>
          <cell r="AP23">
            <v>41429.682604359841</v>
          </cell>
          <cell r="AQ23">
            <v>42381.41135497082</v>
          </cell>
          <cell r="AR23">
            <v>43347.713403303831</v>
          </cell>
          <cell r="AS23">
            <v>44328.033886257297</v>
          </cell>
        </row>
        <row r="24">
          <cell r="D24" t="str">
            <v>KENNEWICK</v>
          </cell>
          <cell r="E24">
            <v>3128</v>
          </cell>
          <cell r="F24">
            <v>3272</v>
          </cell>
          <cell r="G24">
            <v>3422</v>
          </cell>
          <cell r="H24">
            <v>3742</v>
          </cell>
          <cell r="I24">
            <v>4410</v>
          </cell>
          <cell r="J24">
            <v>4815</v>
          </cell>
          <cell r="K24">
            <v>5624</v>
          </cell>
          <cell r="L24">
            <v>6116</v>
          </cell>
          <cell r="M24">
            <v>6555</v>
          </cell>
          <cell r="N24">
            <v>7183</v>
          </cell>
          <cell r="O24">
            <v>7846</v>
          </cell>
          <cell r="P24">
            <v>8589</v>
          </cell>
          <cell r="Q24">
            <v>9855</v>
          </cell>
          <cell r="R24">
            <v>11261</v>
          </cell>
          <cell r="S24">
            <v>12876</v>
          </cell>
          <cell r="T24">
            <v>14918</v>
          </cell>
          <cell r="U24">
            <v>16501</v>
          </cell>
          <cell r="V24">
            <v>17477</v>
          </cell>
          <cell r="W24">
            <v>18460</v>
          </cell>
          <cell r="X24">
            <v>19214</v>
          </cell>
          <cell r="Y24">
            <v>19392.987084778499</v>
          </cell>
          <cell r="Z24">
            <v>19803.683717928263</v>
          </cell>
          <cell r="AA24">
            <v>20603.448424523463</v>
          </cell>
          <cell r="AB24">
            <v>21525.917712606119</v>
          </cell>
          <cell r="AC24">
            <v>22477.338481155351</v>
          </cell>
          <cell r="AD24">
            <v>23455.785302330729</v>
          </cell>
          <cell r="AE24">
            <v>24462.081056529725</v>
          </cell>
          <cell r="AF24">
            <v>25496.156087140916</v>
          </cell>
          <cell r="AG24">
            <v>26558.703253452561</v>
          </cell>
          <cell r="AH24">
            <v>27650.436983115193</v>
          </cell>
          <cell r="AI24">
            <v>28773.993083215337</v>
          </cell>
          <cell r="AJ24">
            <v>29928.891750730872</v>
          </cell>
          <cell r="AK24">
            <v>31115.323765433259</v>
          </cell>
          <cell r="AL24">
            <v>32334.151821254945</v>
          </cell>
          <cell r="AM24">
            <v>33583.656374980237</v>
          </cell>
          <cell r="AN24">
            <v>34866.158226240805</v>
          </cell>
          <cell r="AO24">
            <v>36181.149742679387</v>
          </cell>
          <cell r="AP24">
            <v>37527.604803913811</v>
          </cell>
          <cell r="AQ24">
            <v>38909.819836133429</v>
          </cell>
          <cell r="AR24">
            <v>40326.201556535227</v>
          </cell>
          <cell r="AS24">
            <v>41727.430006966795</v>
          </cell>
        </row>
        <row r="25">
          <cell r="D25" t="str">
            <v>LONGVIEW</v>
          </cell>
          <cell r="E25">
            <v>1243</v>
          </cell>
          <cell r="F25">
            <v>1250</v>
          </cell>
          <cell r="G25">
            <v>1277</v>
          </cell>
          <cell r="H25">
            <v>1314</v>
          </cell>
          <cell r="I25">
            <v>1365</v>
          </cell>
          <cell r="J25">
            <v>1393</v>
          </cell>
          <cell r="K25">
            <v>1549</v>
          </cell>
          <cell r="L25">
            <v>1621</v>
          </cell>
          <cell r="M25">
            <v>1727</v>
          </cell>
          <cell r="N25">
            <v>1794</v>
          </cell>
          <cell r="O25">
            <v>1879</v>
          </cell>
          <cell r="P25">
            <v>1912</v>
          </cell>
          <cell r="Q25">
            <v>1971</v>
          </cell>
          <cell r="R25">
            <v>2089</v>
          </cell>
          <cell r="S25">
            <v>2125</v>
          </cell>
          <cell r="T25">
            <v>2295</v>
          </cell>
          <cell r="U25">
            <v>2395</v>
          </cell>
          <cell r="V25">
            <v>2542</v>
          </cell>
          <cell r="W25">
            <v>2592</v>
          </cell>
          <cell r="X25">
            <v>2590</v>
          </cell>
          <cell r="Y25">
            <v>2588.7846093456114</v>
          </cell>
          <cell r="Z25">
            <v>2541.675484720387</v>
          </cell>
          <cell r="AA25">
            <v>2573.7340918665491</v>
          </cell>
          <cell r="AB25">
            <v>2625.8211529285404</v>
          </cell>
          <cell r="AC25">
            <v>2677.3432870897473</v>
          </cell>
          <cell r="AD25">
            <v>2729.125762388202</v>
          </cell>
          <cell r="AE25">
            <v>2780.3100428920311</v>
          </cell>
          <cell r="AF25">
            <v>2831.1220655851844</v>
          </cell>
          <cell r="AG25">
            <v>2881.4684049116822</v>
          </cell>
          <cell r="AH25">
            <v>2931.5242752119843</v>
          </cell>
          <cell r="AI25">
            <v>2980.95672293196</v>
          </cell>
          <cell r="AJ25">
            <v>3030.5949499924513</v>
          </cell>
          <cell r="AK25">
            <v>3080.2827110787475</v>
          </cell>
          <cell r="AL25">
            <v>3129.0411421582726</v>
          </cell>
          <cell r="AM25">
            <v>3177.0467685752269</v>
          </cell>
          <cell r="AN25">
            <v>3224.6568229548539</v>
          </cell>
          <cell r="AO25">
            <v>3271.5735576235024</v>
          </cell>
          <cell r="AP25">
            <v>3317.8519831342728</v>
          </cell>
          <cell r="AQ25">
            <v>3363.4805959431446</v>
          </cell>
          <cell r="AR25">
            <v>3408.6266038306803</v>
          </cell>
          <cell r="AS25">
            <v>3457.4772840685928</v>
          </cell>
        </row>
        <row r="26">
          <cell r="D26" t="str">
            <v>MOSES LAKE</v>
          </cell>
          <cell r="E26">
            <v>1126</v>
          </cell>
          <cell r="F26">
            <v>1154</v>
          </cell>
          <cell r="G26">
            <v>1199</v>
          </cell>
          <cell r="H26">
            <v>1291</v>
          </cell>
          <cell r="I26">
            <v>1329</v>
          </cell>
          <cell r="J26">
            <v>1375</v>
          </cell>
          <cell r="K26">
            <v>1449</v>
          </cell>
          <cell r="L26">
            <v>1447</v>
          </cell>
          <cell r="M26">
            <v>1505</v>
          </cell>
          <cell r="N26">
            <v>1567</v>
          </cell>
          <cell r="O26">
            <v>1614</v>
          </cell>
          <cell r="P26">
            <v>1595</v>
          </cell>
          <cell r="Q26">
            <v>1644</v>
          </cell>
          <cell r="R26">
            <v>1704</v>
          </cell>
          <cell r="S26">
            <v>1717</v>
          </cell>
          <cell r="T26">
            <v>1740</v>
          </cell>
          <cell r="U26">
            <v>1861</v>
          </cell>
          <cell r="V26">
            <v>1880</v>
          </cell>
          <cell r="W26">
            <v>1880</v>
          </cell>
          <cell r="X26">
            <v>1856</v>
          </cell>
          <cell r="Y26">
            <v>1863.7475242656319</v>
          </cell>
          <cell r="Z26">
            <v>1843.30867656905</v>
          </cell>
          <cell r="AA26">
            <v>1859.0821429120592</v>
          </cell>
          <cell r="AB26">
            <v>1884.0508403482013</v>
          </cell>
          <cell r="AC26">
            <v>1908.4188914351319</v>
          </cell>
          <cell r="AD26">
            <v>1932.930021933086</v>
          </cell>
          <cell r="AE26">
            <v>1956.0341428500583</v>
          </cell>
          <cell r="AF26">
            <v>1979.5694665780877</v>
          </cell>
          <cell r="AG26">
            <v>2001.7815734006333</v>
          </cell>
          <cell r="AH26">
            <v>2023.9447060530731</v>
          </cell>
          <cell r="AI26">
            <v>2046.3626015538637</v>
          </cell>
          <cell r="AJ26">
            <v>2067.6462513765246</v>
          </cell>
          <cell r="AK26">
            <v>2088.7536402140427</v>
          </cell>
          <cell r="AL26">
            <v>2109.0720517137847</v>
          </cell>
          <cell r="AM26">
            <v>2129.3116898278467</v>
          </cell>
          <cell r="AN26">
            <v>2148.8586859857451</v>
          </cell>
          <cell r="AO26">
            <v>2167.5551689560225</v>
          </cell>
          <cell r="AP26">
            <v>2185.7639735393482</v>
          </cell>
          <cell r="AQ26">
            <v>2203.1035049594025</v>
          </cell>
          <cell r="AR26">
            <v>2220.262205919767</v>
          </cell>
          <cell r="AS26">
            <v>2239.3103732302557</v>
          </cell>
        </row>
        <row r="27">
          <cell r="D27" t="str">
            <v>MOUNT VERNON</v>
          </cell>
          <cell r="E27">
            <v>10660</v>
          </cell>
          <cell r="F27">
            <v>11974</v>
          </cell>
          <cell r="G27">
            <v>13273</v>
          </cell>
          <cell r="H27">
            <v>14676</v>
          </cell>
          <cell r="I27">
            <v>16375</v>
          </cell>
          <cell r="J27">
            <v>17666</v>
          </cell>
          <cell r="K27">
            <v>19802</v>
          </cell>
          <cell r="L27">
            <v>20930</v>
          </cell>
          <cell r="M27">
            <v>22390</v>
          </cell>
          <cell r="N27">
            <v>23628</v>
          </cell>
          <cell r="O27">
            <v>24970</v>
          </cell>
          <cell r="P27">
            <v>26271</v>
          </cell>
          <cell r="Q27">
            <v>28061</v>
          </cell>
          <cell r="R27">
            <v>29463</v>
          </cell>
          <cell r="S27">
            <v>30841</v>
          </cell>
          <cell r="T27">
            <v>32135</v>
          </cell>
          <cell r="U27">
            <v>33465</v>
          </cell>
          <cell r="V27">
            <v>34371</v>
          </cell>
          <cell r="W27">
            <v>35261</v>
          </cell>
          <cell r="X27">
            <v>35394</v>
          </cell>
          <cell r="Y27">
            <v>35469.220083305219</v>
          </cell>
          <cell r="Z27">
            <v>35405.14096410801</v>
          </cell>
          <cell r="AA27">
            <v>35920.425956204235</v>
          </cell>
          <cell r="AB27">
            <v>36605.311126806148</v>
          </cell>
          <cell r="AC27">
            <v>37312.404976914622</v>
          </cell>
          <cell r="AD27">
            <v>38042.841776989255</v>
          </cell>
          <cell r="AE27">
            <v>38797.090936755005</v>
          </cell>
          <cell r="AF27">
            <v>39574.371059688718</v>
          </cell>
          <cell r="AG27">
            <v>40377.996349501249</v>
          </cell>
          <cell r="AH27">
            <v>41207.093497211616</v>
          </cell>
          <cell r="AI27">
            <v>42059.498241701956</v>
          </cell>
          <cell r="AJ27">
            <v>42941.62076673979</v>
          </cell>
          <cell r="AK27">
            <v>43848.039914338646</v>
          </cell>
          <cell r="AL27">
            <v>44785.26333422801</v>
          </cell>
          <cell r="AM27">
            <v>45746.380342205652</v>
          </cell>
          <cell r="AN27">
            <v>46742.234399109744</v>
          </cell>
          <cell r="AO27">
            <v>47765.175535956027</v>
          </cell>
          <cell r="AP27">
            <v>48817.178399565448</v>
          </cell>
          <cell r="AQ27">
            <v>49905.208125479257</v>
          </cell>
          <cell r="AR27">
            <v>51022.10341188802</v>
          </cell>
          <cell r="AS27">
            <v>52255.680984617851</v>
          </cell>
        </row>
        <row r="28">
          <cell r="D28" t="str">
            <v>SUNNYSIDE</v>
          </cell>
          <cell r="E28">
            <v>3805</v>
          </cell>
          <cell r="F28">
            <v>3966</v>
          </cell>
          <cell r="G28">
            <v>4148</v>
          </cell>
          <cell r="H28">
            <v>4258</v>
          </cell>
          <cell r="I28">
            <v>4411</v>
          </cell>
          <cell r="J28">
            <v>4494</v>
          </cell>
          <cell r="K28">
            <v>4888</v>
          </cell>
          <cell r="L28">
            <v>5118</v>
          </cell>
          <cell r="M28">
            <v>5074</v>
          </cell>
          <cell r="N28">
            <v>5124</v>
          </cell>
          <cell r="O28">
            <v>5269</v>
          </cell>
          <cell r="P28">
            <v>5187</v>
          </cell>
          <cell r="Q28">
            <v>5173</v>
          </cell>
          <cell r="R28">
            <v>5227</v>
          </cell>
          <cell r="S28">
            <v>5201</v>
          </cell>
          <cell r="T28">
            <v>5233</v>
          </cell>
          <cell r="U28">
            <v>5314</v>
          </cell>
          <cell r="V28">
            <v>5285</v>
          </cell>
          <cell r="W28">
            <v>5284</v>
          </cell>
          <cell r="X28">
            <v>5256</v>
          </cell>
          <cell r="Y28">
            <v>5239.9462328887212</v>
          </cell>
          <cell r="Z28">
            <v>5239.3076035687036</v>
          </cell>
          <cell r="AA28">
            <v>5257.4141426705619</v>
          </cell>
          <cell r="AB28">
            <v>5279.9197951436099</v>
          </cell>
          <cell r="AC28">
            <v>5301.930807794176</v>
          </cell>
          <cell r="AD28">
            <v>5323.4337181606516</v>
          </cell>
          <cell r="AE28">
            <v>5344.3582399515171</v>
          </cell>
          <cell r="AF28">
            <v>5364.7777343211965</v>
          </cell>
          <cell r="AG28">
            <v>5384.5827524756351</v>
          </cell>
          <cell r="AH28">
            <v>5403.9489589574414</v>
          </cell>
          <cell r="AI28">
            <v>5422.9133151015412</v>
          </cell>
          <cell r="AJ28">
            <v>5441.5399921358994</v>
          </cell>
          <cell r="AK28">
            <v>5459.6836965424791</v>
          </cell>
          <cell r="AL28">
            <v>5477.3193063410572</v>
          </cell>
          <cell r="AM28">
            <v>5494.507950294269</v>
          </cell>
          <cell r="AN28">
            <v>5511.2219581941745</v>
          </cell>
          <cell r="AO28">
            <v>5527.4263482602437</v>
          </cell>
          <cell r="AP28">
            <v>5543.1887950363589</v>
          </cell>
          <cell r="AQ28">
            <v>5558.5671460657059</v>
          </cell>
          <cell r="AR28">
            <v>5573.528272371419</v>
          </cell>
          <cell r="AS28">
            <v>5586.6571425519087</v>
          </cell>
        </row>
        <row r="29">
          <cell r="D29" t="str">
            <v>WALLA WALLA</v>
          </cell>
          <cell r="E29">
            <v>5507</v>
          </cell>
          <cell r="F29">
            <v>5789</v>
          </cell>
          <cell r="G29">
            <v>6161</v>
          </cell>
          <cell r="H29">
            <v>6469</v>
          </cell>
          <cell r="I29">
            <v>6803.5</v>
          </cell>
          <cell r="J29">
            <v>7138</v>
          </cell>
          <cell r="K29">
            <v>7854</v>
          </cell>
          <cell r="L29">
            <v>8174</v>
          </cell>
          <cell r="M29">
            <v>8412</v>
          </cell>
          <cell r="N29">
            <v>8602</v>
          </cell>
          <cell r="O29">
            <v>8867</v>
          </cell>
          <cell r="P29">
            <v>8983</v>
          </cell>
          <cell r="Q29">
            <v>9190</v>
          </cell>
          <cell r="R29">
            <v>9402</v>
          </cell>
          <cell r="S29">
            <v>9586</v>
          </cell>
          <cell r="T29">
            <v>9852</v>
          </cell>
          <cell r="U29">
            <v>9959</v>
          </cell>
          <cell r="V29">
            <v>10105</v>
          </cell>
          <cell r="W29">
            <v>10293</v>
          </cell>
          <cell r="X29">
            <v>10381</v>
          </cell>
          <cell r="Y29">
            <v>10435.413051961923</v>
          </cell>
          <cell r="Z29">
            <v>10323.059746632402</v>
          </cell>
          <cell r="AA29">
            <v>10411.13330841117</v>
          </cell>
          <cell r="AB29">
            <v>10549.624003746429</v>
          </cell>
          <cell r="AC29">
            <v>10686.636239660083</v>
          </cell>
          <cell r="AD29">
            <v>10824.349478337672</v>
          </cell>
          <cell r="AE29">
            <v>10961.288555535144</v>
          </cell>
          <cell r="AF29">
            <v>11094.9523811118</v>
          </cell>
          <cell r="AG29">
            <v>11227.749295531716</v>
          </cell>
          <cell r="AH29">
            <v>11360.750799140247</v>
          </cell>
          <cell r="AI29">
            <v>11492.864979952061</v>
          </cell>
          <cell r="AJ29">
            <v>11624.39622126669</v>
          </cell>
          <cell r="AK29">
            <v>11754.546935802315</v>
          </cell>
          <cell r="AL29">
            <v>11880.610618125698</v>
          </cell>
          <cell r="AM29">
            <v>12004.75391349315</v>
          </cell>
          <cell r="AN29">
            <v>12127.72785013957</v>
          </cell>
          <cell r="AO29">
            <v>12248.371813167883</v>
          </cell>
          <cell r="AP29">
            <v>12369.717003212236</v>
          </cell>
          <cell r="AQ29">
            <v>12487.299133647981</v>
          </cell>
          <cell r="AR29">
            <v>12604.388382542655</v>
          </cell>
          <cell r="AS29">
            <v>12719.42252599721</v>
          </cell>
        </row>
        <row r="30">
          <cell r="D30" t="str">
            <v>WENATCHEE</v>
          </cell>
          <cell r="E30">
            <v>1449</v>
          </cell>
          <cell r="F30">
            <v>1465</v>
          </cell>
          <cell r="G30">
            <v>1475</v>
          </cell>
          <cell r="H30">
            <v>1479</v>
          </cell>
          <cell r="I30">
            <v>1467</v>
          </cell>
          <cell r="J30">
            <v>1463</v>
          </cell>
          <cell r="K30">
            <v>1594</v>
          </cell>
          <cell r="L30">
            <v>1609</v>
          </cell>
          <cell r="M30">
            <v>1623</v>
          </cell>
          <cell r="N30">
            <v>1620</v>
          </cell>
          <cell r="O30">
            <v>1664</v>
          </cell>
          <cell r="P30">
            <v>1670</v>
          </cell>
          <cell r="Q30">
            <v>1668</v>
          </cell>
          <cell r="R30">
            <v>1677</v>
          </cell>
          <cell r="S30">
            <v>1680</v>
          </cell>
          <cell r="T30">
            <v>1672</v>
          </cell>
          <cell r="U30">
            <v>1616</v>
          </cell>
          <cell r="V30">
            <v>1583</v>
          </cell>
          <cell r="W30">
            <v>1564</v>
          </cell>
          <cell r="X30">
            <v>1550</v>
          </cell>
          <cell r="Y30">
            <v>1552.5386816166097</v>
          </cell>
          <cell r="Z30">
            <v>1548.7763250935025</v>
          </cell>
          <cell r="AA30">
            <v>1541.3111054072697</v>
          </cell>
          <cell r="AB30">
            <v>1533.1065536188155</v>
          </cell>
          <cell r="AC30">
            <v>1525.2655957159905</v>
          </cell>
          <cell r="AD30">
            <v>1517.6326753180253</v>
          </cell>
          <cell r="AE30">
            <v>1510.3299284710213</v>
          </cell>
          <cell r="AF30">
            <v>1503.304515475854</v>
          </cell>
          <cell r="AG30">
            <v>1496.5642014817768</v>
          </cell>
          <cell r="AH30">
            <v>1490.0171137454699</v>
          </cell>
          <cell r="AI30">
            <v>1483.7111143831517</v>
          </cell>
          <cell r="AJ30">
            <v>1477.6010503004106</v>
          </cell>
          <cell r="AK30">
            <v>1471.756551669276</v>
          </cell>
          <cell r="AL30">
            <v>1466.0911746551174</v>
          </cell>
          <cell r="AM30">
            <v>1460.6278274208471</v>
          </cell>
          <cell r="AN30">
            <v>1455.3925693056224</v>
          </cell>
          <cell r="AO30">
            <v>1450.3999977388737</v>
          </cell>
          <cell r="AP30">
            <v>1445.5369078466381</v>
          </cell>
          <cell r="AQ30">
            <v>1440.908669547845</v>
          </cell>
          <cell r="AR30">
            <v>1436.4417119953116</v>
          </cell>
          <cell r="AS30">
            <v>1432.4974171905867</v>
          </cell>
        </row>
        <row r="31">
          <cell r="D31" t="str">
            <v>YAKIMA</v>
          </cell>
          <cell r="E31">
            <v>9207</v>
          </cell>
          <cell r="F31">
            <v>9772</v>
          </cell>
          <cell r="G31">
            <v>10457</v>
          </cell>
          <cell r="H31">
            <v>11258</v>
          </cell>
          <cell r="I31">
            <v>12158</v>
          </cell>
          <cell r="J31">
            <v>12771</v>
          </cell>
          <cell r="K31">
            <v>14579</v>
          </cell>
          <cell r="L31">
            <v>15215</v>
          </cell>
          <cell r="M31">
            <v>15810</v>
          </cell>
          <cell r="N31">
            <v>16515</v>
          </cell>
          <cell r="O31">
            <v>16846</v>
          </cell>
          <cell r="P31">
            <v>16838</v>
          </cell>
          <cell r="Q31">
            <v>17527</v>
          </cell>
          <cell r="R31">
            <v>17447</v>
          </cell>
          <cell r="S31">
            <v>17842</v>
          </cell>
          <cell r="T31">
            <v>18277</v>
          </cell>
          <cell r="U31">
            <v>18553</v>
          </cell>
          <cell r="V31">
            <v>18744</v>
          </cell>
          <cell r="W31">
            <v>18944</v>
          </cell>
          <cell r="X31">
            <v>19070</v>
          </cell>
          <cell r="Y31">
            <v>19206.24669945104</v>
          </cell>
          <cell r="Z31">
            <v>19121.337402807912</v>
          </cell>
          <cell r="AA31">
            <v>19287.11879314611</v>
          </cell>
          <cell r="AB31">
            <v>19517.379642814918</v>
          </cell>
          <cell r="AC31">
            <v>19748.773758638854</v>
          </cell>
          <cell r="AD31">
            <v>19980.781391002707</v>
          </cell>
          <cell r="AE31">
            <v>20212.824598803287</v>
          </cell>
          <cell r="AF31">
            <v>20444.375957191303</v>
          </cell>
          <cell r="AG31">
            <v>20677.395150619461</v>
          </cell>
          <cell r="AH31">
            <v>20910.232889537569</v>
          </cell>
          <cell r="AI31">
            <v>21142.686663421671</v>
          </cell>
          <cell r="AJ31">
            <v>21376.46220907649</v>
          </cell>
          <cell r="AK31">
            <v>21610.250475708919</v>
          </cell>
          <cell r="AL31">
            <v>21844.22408397877</v>
          </cell>
          <cell r="AM31">
            <v>22078.422589340429</v>
          </cell>
          <cell r="AN31">
            <v>22313.16425485368</v>
          </cell>
          <cell r="AO31">
            <v>22547.369346198248</v>
          </cell>
          <cell r="AP31">
            <v>22782.47493484525</v>
          </cell>
          <cell r="AQ31">
            <v>23016.687019374684</v>
          </cell>
          <cell r="AR31">
            <v>23252.597356647184</v>
          </cell>
          <cell r="AS31">
            <v>23488.761166295557</v>
          </cell>
        </row>
        <row r="32">
          <cell r="D32" t="str">
            <v>BEND</v>
          </cell>
          <cell r="E32">
            <v>7307</v>
          </cell>
          <cell r="F32">
            <v>8185</v>
          </cell>
          <cell r="G32">
            <v>9183</v>
          </cell>
          <cell r="H32">
            <v>10065</v>
          </cell>
          <cell r="I32">
            <v>11269</v>
          </cell>
          <cell r="J32">
            <v>12394</v>
          </cell>
          <cell r="K32">
            <v>14223</v>
          </cell>
          <cell r="L32">
            <v>15782</v>
          </cell>
          <cell r="M32">
            <v>17406</v>
          </cell>
          <cell r="N32">
            <v>18988</v>
          </cell>
          <cell r="O32">
            <v>20691</v>
          </cell>
          <cell r="P32">
            <v>22207</v>
          </cell>
          <cell r="Q32">
            <v>23914</v>
          </cell>
          <cell r="R32">
            <v>26015</v>
          </cell>
          <cell r="S32">
            <v>28696</v>
          </cell>
          <cell r="T32">
            <v>31832</v>
          </cell>
          <cell r="U32">
            <v>34879</v>
          </cell>
          <cell r="V32">
            <v>36509</v>
          </cell>
          <cell r="W32">
            <v>36837</v>
          </cell>
          <cell r="X32">
            <v>37068</v>
          </cell>
          <cell r="Y32">
            <v>37357.298147100424</v>
          </cell>
          <cell r="Z32">
            <v>37814.641443649052</v>
          </cell>
          <cell r="AA32">
            <v>38630.413107928383</v>
          </cell>
          <cell r="AB32">
            <v>39542.671999526719</v>
          </cell>
          <cell r="AC32">
            <v>40461.056610698302</v>
          </cell>
          <cell r="AD32">
            <v>41381.855169744922</v>
          </cell>
          <cell r="AE32">
            <v>42310.072804106181</v>
          </cell>
          <cell r="AF32">
            <v>43242.366690855888</v>
          </cell>
          <cell r="AG32">
            <v>44178.517568662581</v>
          </cell>
          <cell r="AH32">
            <v>45119.786465230412</v>
          </cell>
          <cell r="AI32">
            <v>46067.206233197096</v>
          </cell>
          <cell r="AJ32">
            <v>47022.05188585828</v>
          </cell>
          <cell r="AK32">
            <v>47982.212220966445</v>
          </cell>
          <cell r="AL32">
            <v>48948.565101366745</v>
          </cell>
          <cell r="AM32">
            <v>49920.444111931029</v>
          </cell>
          <cell r="AN32">
            <v>50897.941944425773</v>
          </cell>
          <cell r="AO32">
            <v>51880.509026521766</v>
          </cell>
          <cell r="AP32">
            <v>52869.667148750479</v>
          </cell>
          <cell r="AQ32">
            <v>53865.658166986752</v>
          </cell>
          <cell r="AR32">
            <v>54866.952075999485</v>
          </cell>
          <cell r="AS32">
            <v>55897.77176888656</v>
          </cell>
        </row>
        <row r="33">
          <cell r="D33" t="str">
            <v>BAKER</v>
          </cell>
          <cell r="E33">
            <v>1897</v>
          </cell>
          <cell r="F33">
            <v>2001</v>
          </cell>
          <cell r="G33">
            <v>2122</v>
          </cell>
          <cell r="H33">
            <v>2188</v>
          </cell>
          <cell r="I33">
            <v>2283</v>
          </cell>
          <cell r="J33">
            <v>2402</v>
          </cell>
          <cell r="K33">
            <v>2679</v>
          </cell>
          <cell r="L33">
            <v>2767</v>
          </cell>
          <cell r="M33">
            <v>2857</v>
          </cell>
          <cell r="N33">
            <v>2936</v>
          </cell>
          <cell r="O33">
            <v>3007</v>
          </cell>
          <cell r="P33">
            <v>2998</v>
          </cell>
          <cell r="Q33">
            <v>3018</v>
          </cell>
          <cell r="R33">
            <v>3052</v>
          </cell>
          <cell r="S33">
            <v>3101</v>
          </cell>
          <cell r="T33">
            <v>3163</v>
          </cell>
          <cell r="U33">
            <v>3246</v>
          </cell>
          <cell r="V33">
            <v>3301</v>
          </cell>
          <cell r="W33">
            <v>3316</v>
          </cell>
          <cell r="X33">
            <v>3326</v>
          </cell>
          <cell r="Y33">
            <v>3382.106618065402</v>
          </cell>
          <cell r="Z33">
            <v>3401.3868221108423</v>
          </cell>
          <cell r="AA33">
            <v>3414.0178879009741</v>
          </cell>
          <cell r="AB33">
            <v>3425.1096475527638</v>
          </cell>
          <cell r="AC33">
            <v>3436.2868265351826</v>
          </cell>
          <cell r="AD33">
            <v>3450.0735678984347</v>
          </cell>
          <cell r="AE33">
            <v>3464.6819669505799</v>
          </cell>
          <cell r="AF33">
            <v>3480.426828299816</v>
          </cell>
          <cell r="AG33">
            <v>3496.8733326129013</v>
          </cell>
          <cell r="AH33">
            <v>3514.3277399594676</v>
          </cell>
          <cell r="AI33">
            <v>3530.7579198066906</v>
          </cell>
          <cell r="AJ33">
            <v>3550.6679633619701</v>
          </cell>
          <cell r="AK33">
            <v>3571.4937686011594</v>
          </cell>
          <cell r="AL33">
            <v>3590.4620890636452</v>
          </cell>
          <cell r="AM33">
            <v>3613.2493257168994</v>
          </cell>
          <cell r="AN33">
            <v>3637.1418596803123</v>
          </cell>
          <cell r="AO33">
            <v>3661.8389634221498</v>
          </cell>
          <cell r="AP33">
            <v>3686.3811141461638</v>
          </cell>
          <cell r="AQ33">
            <v>3713.0779834366408</v>
          </cell>
          <cell r="AR33">
            <v>3741.0766517589886</v>
          </cell>
          <cell r="AS33">
            <v>3771.1623435943875</v>
          </cell>
        </row>
        <row r="34">
          <cell r="D34" t="str">
            <v>ONTARIO</v>
          </cell>
          <cell r="E34">
            <v>2210</v>
          </cell>
          <cell r="F34">
            <v>2285</v>
          </cell>
          <cell r="G34">
            <v>2399</v>
          </cell>
          <cell r="H34">
            <v>2501</v>
          </cell>
          <cell r="I34">
            <v>2573</v>
          </cell>
          <cell r="J34">
            <v>2672</v>
          </cell>
          <cell r="K34">
            <v>3058</v>
          </cell>
          <cell r="L34">
            <v>3192</v>
          </cell>
          <cell r="M34">
            <v>3299</v>
          </cell>
          <cell r="N34">
            <v>3376</v>
          </cell>
          <cell r="O34">
            <v>3467</v>
          </cell>
          <cell r="P34">
            <v>3481</v>
          </cell>
          <cell r="Q34">
            <v>3519</v>
          </cell>
          <cell r="R34">
            <v>3405</v>
          </cell>
          <cell r="S34">
            <v>3565</v>
          </cell>
          <cell r="T34">
            <v>3587</v>
          </cell>
          <cell r="U34">
            <v>3610</v>
          </cell>
          <cell r="V34">
            <v>3617</v>
          </cell>
          <cell r="W34">
            <v>3591</v>
          </cell>
          <cell r="X34">
            <v>3609</v>
          </cell>
          <cell r="Y34">
            <v>3642.5761130632891</v>
          </cell>
          <cell r="Z34">
            <v>3658.1197800407022</v>
          </cell>
          <cell r="AA34">
            <v>3672.9738944122723</v>
          </cell>
          <cell r="AB34">
            <v>3687.129581928988</v>
          </cell>
          <cell r="AC34">
            <v>3704.7148577218418</v>
          </cell>
          <cell r="AD34">
            <v>3721.4195830048434</v>
          </cell>
          <cell r="AE34">
            <v>3739.185928870907</v>
          </cell>
          <cell r="AF34">
            <v>3759.040841422734</v>
          </cell>
          <cell r="AG34">
            <v>3777.9997134761743</v>
          </cell>
          <cell r="AH34">
            <v>3798.258105063866</v>
          </cell>
          <cell r="AI34">
            <v>3819.2730374613711</v>
          </cell>
          <cell r="AJ34">
            <v>3840.7735392057698</v>
          </cell>
          <cell r="AK34">
            <v>3862.8348305709546</v>
          </cell>
          <cell r="AL34">
            <v>3884.4134488380528</v>
          </cell>
          <cell r="AM34">
            <v>3908.1796300324822</v>
          </cell>
          <cell r="AN34">
            <v>3933.077005426213</v>
          </cell>
          <cell r="AO34">
            <v>3957.5922646649797</v>
          </cell>
          <cell r="AP34">
            <v>3984.6986523011642</v>
          </cell>
          <cell r="AQ34">
            <v>4010.1496046520228</v>
          </cell>
          <cell r="AR34">
            <v>4038.4904748647555</v>
          </cell>
          <cell r="AS34">
            <v>4063.436362141018</v>
          </cell>
        </row>
        <row r="35">
          <cell r="D35" t="str">
            <v>PENDLETON</v>
          </cell>
          <cell r="E35">
            <v>5115</v>
          </cell>
          <cell r="F35">
            <v>5321</v>
          </cell>
          <cell r="G35">
            <v>5578</v>
          </cell>
          <cell r="H35">
            <v>5874</v>
          </cell>
          <cell r="I35">
            <v>6171</v>
          </cell>
          <cell r="J35">
            <v>6495</v>
          </cell>
          <cell r="K35">
            <v>7524</v>
          </cell>
          <cell r="L35">
            <v>7956</v>
          </cell>
          <cell r="M35">
            <v>8308</v>
          </cell>
          <cell r="N35">
            <v>8674</v>
          </cell>
          <cell r="O35">
            <v>8977</v>
          </cell>
          <cell r="P35">
            <v>9093</v>
          </cell>
          <cell r="Q35">
            <v>9434</v>
          </cell>
          <cell r="R35">
            <v>9696</v>
          </cell>
          <cell r="S35">
            <v>9893</v>
          </cell>
          <cell r="T35">
            <v>10026</v>
          </cell>
          <cell r="U35">
            <v>10201</v>
          </cell>
          <cell r="V35">
            <v>10342</v>
          </cell>
          <cell r="W35">
            <v>10437</v>
          </cell>
          <cell r="X35">
            <v>10441</v>
          </cell>
          <cell r="Y35">
            <v>10476.993964125018</v>
          </cell>
          <cell r="Z35">
            <v>10390.825310938122</v>
          </cell>
          <cell r="AA35">
            <v>10505.404774826826</v>
          </cell>
          <cell r="AB35">
            <v>10669.531575417661</v>
          </cell>
          <cell r="AC35">
            <v>10834.023194799482</v>
          </cell>
          <cell r="AD35">
            <v>10998.067061176673</v>
          </cell>
          <cell r="AE35">
            <v>11162.386847639962</v>
          </cell>
          <cell r="AF35">
            <v>11324.34311877553</v>
          </cell>
          <cell r="AG35">
            <v>11485.141915978327</v>
          </cell>
          <cell r="AH35">
            <v>11644.207905838022</v>
          </cell>
          <cell r="AI35">
            <v>11801.614235239917</v>
          </cell>
          <cell r="AJ35">
            <v>11959.676962710513</v>
          </cell>
          <cell r="AK35">
            <v>12113.902554996275</v>
          </cell>
          <cell r="AL35">
            <v>12265.010611257525</v>
          </cell>
          <cell r="AM35">
            <v>12415.845576759224</v>
          </cell>
          <cell r="AN35">
            <v>12563.503823767924</v>
          </cell>
          <cell r="AO35">
            <v>12705.308302273992</v>
          </cell>
          <cell r="AP35">
            <v>12846.891880208796</v>
          </cell>
          <cell r="AQ35">
            <v>12987.326725060198</v>
          </cell>
          <cell r="AR35">
            <v>13121.231979296703</v>
          </cell>
          <cell r="AS35">
            <v>13260.073342699239</v>
          </cell>
        </row>
        <row r="38">
          <cell r="D38" t="str">
            <v>District</v>
          </cell>
          <cell r="E38">
            <v>1990</v>
          </cell>
          <cell r="F38">
            <v>1991</v>
          </cell>
          <cell r="G38">
            <v>1992</v>
          </cell>
          <cell r="H38">
            <v>1993</v>
          </cell>
          <cell r="I38">
            <v>1994</v>
          </cell>
          <cell r="J38">
            <v>1995</v>
          </cell>
          <cell r="K38">
            <v>1996</v>
          </cell>
          <cell r="L38">
            <v>1997</v>
          </cell>
          <cell r="M38">
            <v>1998</v>
          </cell>
          <cell r="N38">
            <v>1999</v>
          </cell>
          <cell r="O38">
            <v>2000</v>
          </cell>
          <cell r="P38">
            <v>2001</v>
          </cell>
          <cell r="Q38">
            <v>2002</v>
          </cell>
          <cell r="R38">
            <v>2003</v>
          </cell>
          <cell r="S38">
            <v>2004</v>
          </cell>
          <cell r="T38">
            <v>2005</v>
          </cell>
          <cell r="U38">
            <v>2006</v>
          </cell>
          <cell r="V38">
            <v>2007</v>
          </cell>
          <cell r="W38">
            <v>2008</v>
          </cell>
          <cell r="X38">
            <v>2009</v>
          </cell>
          <cell r="Y38">
            <v>2010</v>
          </cell>
          <cell r="Z38">
            <v>2011</v>
          </cell>
          <cell r="AA38">
            <v>2012</v>
          </cell>
          <cell r="AB38">
            <v>2013</v>
          </cell>
          <cell r="AC38">
            <v>2014</v>
          </cell>
          <cell r="AD38">
            <v>2015</v>
          </cell>
          <cell r="AE38">
            <v>2016</v>
          </cell>
          <cell r="AF38">
            <v>2017</v>
          </cell>
          <cell r="AG38">
            <v>2018</v>
          </cell>
          <cell r="AH38">
            <v>2019</v>
          </cell>
          <cell r="AI38">
            <v>2020</v>
          </cell>
          <cell r="AJ38">
            <v>2021</v>
          </cell>
          <cell r="AK38">
            <v>2022</v>
          </cell>
          <cell r="AL38">
            <v>2023</v>
          </cell>
          <cell r="AM38">
            <v>2024</v>
          </cell>
          <cell r="AN38">
            <v>2025</v>
          </cell>
          <cell r="AO38">
            <v>2026</v>
          </cell>
          <cell r="AP38">
            <v>2027</v>
          </cell>
          <cell r="AQ38">
            <v>2028</v>
          </cell>
          <cell r="AR38">
            <v>2029</v>
          </cell>
          <cell r="AS38">
            <v>2030</v>
          </cell>
        </row>
        <row r="39">
          <cell r="D39" t="str">
            <v>ABERDEEN</v>
          </cell>
          <cell r="E39">
            <v>4498.0111880597924</v>
          </cell>
          <cell r="F39">
            <v>4478.7049718206745</v>
          </cell>
          <cell r="G39">
            <v>4570.30659440817</v>
          </cell>
          <cell r="H39">
            <v>4578.7088822416035</v>
          </cell>
          <cell r="I39">
            <v>4618.2965629612117</v>
          </cell>
          <cell r="J39">
            <v>4702.2480524082721</v>
          </cell>
          <cell r="K39">
            <v>4773.6272571425843</v>
          </cell>
          <cell r="L39">
            <v>4799.0251555897621</v>
          </cell>
          <cell r="M39">
            <v>4765.5547044339755</v>
          </cell>
          <cell r="N39">
            <v>4756.139095106897</v>
          </cell>
          <cell r="O39">
            <v>4785.0075362448688</v>
          </cell>
          <cell r="P39">
            <v>4846.1863669218374</v>
          </cell>
          <cell r="Q39">
            <v>4890.8935262137438</v>
          </cell>
          <cell r="R39">
            <v>4971.7973980485931</v>
          </cell>
          <cell r="S39">
            <v>5069.1813069488862</v>
          </cell>
          <cell r="T39">
            <v>5153.0087769106694</v>
          </cell>
          <cell r="U39">
            <v>5229.1925303133221</v>
          </cell>
          <cell r="V39">
            <v>5286.9854317380368</v>
          </cell>
          <cell r="W39">
            <v>5341.277902857516</v>
          </cell>
          <cell r="X39">
            <v>5375.351404790209</v>
          </cell>
          <cell r="Y39">
            <v>5280.6201052760698</v>
          </cell>
          <cell r="Z39">
            <v>5242.5108573795751</v>
          </cell>
          <cell r="AA39">
            <v>5270.2282771921527</v>
          </cell>
          <cell r="AB39">
            <v>5314.1935326144685</v>
          </cell>
          <cell r="AC39">
            <v>5357.080259612092</v>
          </cell>
          <cell r="AD39">
            <v>5398.9946661921667</v>
          </cell>
          <cell r="AE39">
            <v>5439.7504513959684</v>
          </cell>
          <cell r="AF39">
            <v>5479.2755899975691</v>
          </cell>
          <cell r="AG39">
            <v>5517.2067464457723</v>
          </cell>
          <cell r="AH39">
            <v>5554.5004132538597</v>
          </cell>
          <cell r="AI39">
            <v>5591.0015530812052</v>
          </cell>
          <cell r="AJ39">
            <v>5626.5269754593091</v>
          </cell>
          <cell r="AK39">
            <v>5660.8024879866634</v>
          </cell>
          <cell r="AL39">
            <v>5693.842110668601</v>
          </cell>
          <cell r="AM39">
            <v>5726.256724955173</v>
          </cell>
          <cell r="AN39">
            <v>5757.2486050327534</v>
          </cell>
          <cell r="AO39">
            <v>5787.0314633849939</v>
          </cell>
          <cell r="AP39">
            <v>5815.8452653561862</v>
          </cell>
          <cell r="AQ39">
            <v>5843.6836110971271</v>
          </cell>
          <cell r="AR39">
            <v>5870.6544200426861</v>
          </cell>
          <cell r="AS39">
            <v>5896.6756769037338</v>
          </cell>
        </row>
        <row r="40">
          <cell r="D40" t="str">
            <v>BELLINGHAM</v>
          </cell>
          <cell r="E40">
            <v>22031.028403497323</v>
          </cell>
          <cell r="F40">
            <v>22828.075616297177</v>
          </cell>
          <cell r="G40">
            <v>23983.653368491396</v>
          </cell>
          <cell r="H40">
            <v>24878.85357521542</v>
          </cell>
          <cell r="I40">
            <v>25878.31971144427</v>
          </cell>
          <cell r="J40">
            <v>26702.971091657324</v>
          </cell>
          <cell r="K40">
            <v>27703.814087404637</v>
          </cell>
          <cell r="L40">
            <v>28470.548813488665</v>
          </cell>
          <cell r="M40">
            <v>29189.50217950399</v>
          </cell>
          <cell r="N40">
            <v>29974.456520169722</v>
          </cell>
          <cell r="O40">
            <v>30576.979001144733</v>
          </cell>
          <cell r="P40">
            <v>31306.811078996583</v>
          </cell>
          <cell r="Q40">
            <v>32320.920711403109</v>
          </cell>
          <cell r="R40">
            <v>33378.1116490676</v>
          </cell>
          <cell r="S40">
            <v>34811.470924841895</v>
          </cell>
          <cell r="T40">
            <v>36435.879299944892</v>
          </cell>
          <cell r="U40">
            <v>37247.220273944884</v>
          </cell>
          <cell r="V40">
            <v>38539.10036044888</v>
          </cell>
          <cell r="W40">
            <v>39718.886982031581</v>
          </cell>
          <cell r="X40">
            <v>40168.999997478422</v>
          </cell>
          <cell r="Y40">
            <v>40643.214227628872</v>
          </cell>
          <cell r="Z40">
            <v>41243.658135581885</v>
          </cell>
          <cell r="AA40">
            <v>42328.564733718005</v>
          </cell>
          <cell r="AB40">
            <v>43553.981018053099</v>
          </cell>
          <cell r="AC40">
            <v>44796.962651266491</v>
          </cell>
          <cell r="AD40">
            <v>46058.025578422872</v>
          </cell>
          <cell r="AE40">
            <v>47334.713678379077</v>
          </cell>
          <cell r="AF40">
            <v>48629.847140398553</v>
          </cell>
          <cell r="AG40">
            <v>49941.522585447958</v>
          </cell>
          <cell r="AH40">
            <v>51271.724525496742</v>
          </cell>
          <cell r="AI40">
            <v>52620.619542634202</v>
          </cell>
          <cell r="AJ40">
            <v>53989.288371087147</v>
          </cell>
          <cell r="AK40">
            <v>55376.953602018242</v>
          </cell>
          <cell r="AL40">
            <v>56784.686019576839</v>
          </cell>
          <cell r="AM40">
            <v>58210.443659268138</v>
          </cell>
          <cell r="AN40">
            <v>59654.307843081006</v>
          </cell>
          <cell r="AO40">
            <v>61116.038411500595</v>
          </cell>
          <cell r="AP40">
            <v>62599.543567146466</v>
          </cell>
          <cell r="AQ40">
            <v>64103.012015810265</v>
          </cell>
          <cell r="AR40">
            <v>65626.518581733617</v>
          </cell>
          <cell r="AS40">
            <v>67181.102157982459</v>
          </cell>
        </row>
        <row r="41">
          <cell r="D41" t="str">
            <v>BREMERTON</v>
          </cell>
          <cell r="E41">
            <v>18127.057741412915</v>
          </cell>
          <cell r="F41">
            <v>19362.431807479919</v>
          </cell>
          <cell r="G41">
            <v>20273.755799678223</v>
          </cell>
          <cell r="H41">
            <v>20048.597494852937</v>
          </cell>
          <cell r="I41">
            <v>20941.676471884122</v>
          </cell>
          <cell r="J41">
            <v>21713.577241739458</v>
          </cell>
          <cell r="K41">
            <v>22910.712338133646</v>
          </cell>
          <cell r="L41">
            <v>23044.602946968196</v>
          </cell>
          <cell r="M41">
            <v>22649.621780354973</v>
          </cell>
          <cell r="N41">
            <v>22790.468953248375</v>
          </cell>
          <cell r="O41">
            <v>23379.516145735164</v>
          </cell>
          <cell r="P41">
            <v>23685.87389301795</v>
          </cell>
          <cell r="Q41">
            <v>24495.308562796778</v>
          </cell>
          <cell r="R41">
            <v>25274.102385297749</v>
          </cell>
          <cell r="S41">
            <v>26057.982538818746</v>
          </cell>
          <cell r="T41">
            <v>26617.665689437094</v>
          </cell>
          <cell r="U41">
            <v>27298.739810949137</v>
          </cell>
          <cell r="V41">
            <v>27222.359157781939</v>
          </cell>
          <cell r="W41">
            <v>27886.246809411048</v>
          </cell>
          <cell r="X41">
            <v>27790.248839719388</v>
          </cell>
          <cell r="Y41">
            <v>27964.398756251332</v>
          </cell>
          <cell r="Z41">
            <v>28314.706257638871</v>
          </cell>
          <cell r="AA41">
            <v>29098.617559209168</v>
          </cell>
          <cell r="AB41">
            <v>30011.631955945966</v>
          </cell>
          <cell r="AC41">
            <v>30944.090467837847</v>
          </cell>
          <cell r="AD41">
            <v>31895.366093915865</v>
          </cell>
          <cell r="AE41">
            <v>32863.609428488337</v>
          </cell>
          <cell r="AF41">
            <v>33851.917607216121</v>
          </cell>
          <cell r="AG41">
            <v>34856.776278851343</v>
          </cell>
          <cell r="AH41">
            <v>35882.644836172651</v>
          </cell>
          <cell r="AI41">
            <v>36928.591400921716</v>
          </cell>
          <cell r="AJ41">
            <v>37996.868797969604</v>
          </cell>
          <cell r="AK41">
            <v>39084.41793531234</v>
          </cell>
          <cell r="AL41">
            <v>40192.043310546527</v>
          </cell>
          <cell r="AM41">
            <v>41321.131282108101</v>
          </cell>
          <cell r="AN41">
            <v>42470.024676984176</v>
          </cell>
          <cell r="AO41">
            <v>43640.011527304763</v>
          </cell>
          <cell r="AP41">
            <v>44832.384397993774</v>
          </cell>
          <cell r="AQ41">
            <v>46046.096240472543</v>
          </cell>
          <cell r="AR41">
            <v>47283.666560836486</v>
          </cell>
          <cell r="AS41">
            <v>48544.432375510747</v>
          </cell>
        </row>
        <row r="42">
          <cell r="D42" t="str">
            <v>KENNEWICK</v>
          </cell>
          <cell r="E42">
            <v>9906.8210749474238</v>
          </cell>
          <cell r="F42">
            <v>10298.567913237721</v>
          </cell>
          <cell r="G42">
            <v>10831.70079269374</v>
          </cell>
          <cell r="H42">
            <v>11396.830015316462</v>
          </cell>
          <cell r="I42">
            <v>13189.209116467411</v>
          </cell>
          <cell r="J42">
            <v>12968.329520740381</v>
          </cell>
          <cell r="K42">
            <v>12942.800088911719</v>
          </cell>
          <cell r="L42">
            <v>13027.792037586982</v>
          </cell>
          <cell r="M42">
            <v>12721.243116964453</v>
          </cell>
          <cell r="N42">
            <v>13498.604851721284</v>
          </cell>
          <cell r="O42">
            <v>14324.214458966489</v>
          </cell>
          <cell r="P42">
            <v>14660.525467556146</v>
          </cell>
          <cell r="Q42">
            <v>15290.704899152199</v>
          </cell>
          <cell r="R42">
            <v>15540.4667411921</v>
          </cell>
          <cell r="S42">
            <v>16101.777041339188</v>
          </cell>
          <cell r="T42">
            <v>16637.494946534029</v>
          </cell>
          <cell r="U42">
            <v>17179.711101300858</v>
          </cell>
          <cell r="V42">
            <v>18113.787305240163</v>
          </cell>
          <cell r="W42">
            <v>19425.795623706184</v>
          </cell>
          <cell r="X42">
            <v>19214.000026598795</v>
          </cell>
          <cell r="Y42">
            <v>19547.888905775944</v>
          </cell>
          <cell r="Z42">
            <v>20093.292128574743</v>
          </cell>
          <cell r="AA42">
            <v>21041.176713740486</v>
          </cell>
          <cell r="AB42">
            <v>22124.714354501361</v>
          </cell>
          <cell r="AC42">
            <v>23249.852354654398</v>
          </cell>
          <cell r="AD42">
            <v>24414.629544042516</v>
          </cell>
          <cell r="AE42">
            <v>25620.485631870262</v>
          </cell>
          <cell r="AF42">
            <v>26867.678194721171</v>
          </cell>
          <cell r="AG42">
            <v>28157.442891270519</v>
          </cell>
          <cell r="AH42">
            <v>29491.058268297649</v>
          </cell>
          <cell r="AI42">
            <v>30872.194896864243</v>
          </cell>
          <cell r="AJ42">
            <v>32300.680887931325</v>
          </cell>
          <cell r="AK42">
            <v>33777.196338281312</v>
          </cell>
          <cell r="AL42">
            <v>35303.373033985197</v>
          </cell>
          <cell r="AM42">
            <v>36877.3569219817</v>
          </cell>
          <cell r="AN42">
            <v>38502.59625753804</v>
          </cell>
          <cell r="AO42">
            <v>40178.949648913767</v>
          </cell>
          <cell r="AP42">
            <v>41905.359375201231</v>
          </cell>
          <cell r="AQ42">
            <v>43688.006130483067</v>
          </cell>
          <cell r="AR42">
            <v>45525.240695513436</v>
          </cell>
          <cell r="AS42">
            <v>47361.357251862726</v>
          </cell>
        </row>
        <row r="43">
          <cell r="D43" t="str">
            <v>LONGVIEW</v>
          </cell>
          <cell r="E43">
            <v>1207.8463221448631</v>
          </cell>
          <cell r="F43">
            <v>1308.8848156678519</v>
          </cell>
          <cell r="G43">
            <v>1338.0822851296925</v>
          </cell>
          <cell r="H43">
            <v>1437.3805091612983</v>
          </cell>
          <cell r="I43">
            <v>1478.8427126052961</v>
          </cell>
          <cell r="J43">
            <v>1607.1164808232834</v>
          </cell>
          <cell r="K43">
            <v>1710.5978310529267</v>
          </cell>
          <cell r="L43">
            <v>1769.0059972391005</v>
          </cell>
          <cell r="M43">
            <v>1861.9867436514055</v>
          </cell>
          <cell r="N43">
            <v>1901.9696621029291</v>
          </cell>
          <cell r="O43">
            <v>1899.365393970608</v>
          </cell>
          <cell r="P43">
            <v>1966.2679411212566</v>
          </cell>
          <cell r="Q43">
            <v>1977.3158383754715</v>
          </cell>
          <cell r="R43">
            <v>2046.3871632820064</v>
          </cell>
          <cell r="S43">
            <v>2126.731992094316</v>
          </cell>
          <cell r="T43">
            <v>2238.6959044240962</v>
          </cell>
          <cell r="U43">
            <v>2356.7355571204566</v>
          </cell>
          <cell r="V43">
            <v>2500.467513260106</v>
          </cell>
          <cell r="W43">
            <v>2583.186845406573</v>
          </cell>
          <cell r="X43">
            <v>2692.0700380853946</v>
          </cell>
          <cell r="Y43">
            <v>2604.1884459418602</v>
          </cell>
          <cell r="Z43">
            <v>2566.8331646662327</v>
          </cell>
          <cell r="AA43">
            <v>2609.2935649939441</v>
          </cell>
          <cell r="AB43">
            <v>2672.2171063670376</v>
          </cell>
          <cell r="AC43">
            <v>2734.7189741078382</v>
          </cell>
          <cell r="AD43">
            <v>2797.7955951231106</v>
          </cell>
          <cell r="AE43">
            <v>2860.4156331215104</v>
          </cell>
          <cell r="AF43">
            <v>2922.8416286506185</v>
          </cell>
          <cell r="AG43">
            <v>2984.9520769496794</v>
          </cell>
          <cell r="AH43">
            <v>3046.9499223159737</v>
          </cell>
          <cell r="AI43">
            <v>3108.4055958000554</v>
          </cell>
          <cell r="AJ43">
            <v>3170.3411702694261</v>
          </cell>
          <cell r="AK43">
            <v>3232.5706231847876</v>
          </cell>
          <cell r="AL43">
            <v>3293.8773408380052</v>
          </cell>
          <cell r="AM43">
            <v>3354.4644692679685</v>
          </cell>
          <cell r="AN43">
            <v>3414.7863633774514</v>
          </cell>
          <cell r="AO43">
            <v>3474.4598479392398</v>
          </cell>
          <cell r="AP43">
            <v>3533.5381378057878</v>
          </cell>
          <cell r="AQ43">
            <v>3591.9899040568339</v>
          </cell>
          <cell r="AR43">
            <v>3650.0329328574953</v>
          </cell>
          <cell r="AS43">
            <v>3712.2141061329812</v>
          </cell>
        </row>
        <row r="44">
          <cell r="D44" t="str">
            <v>MOSES LAKE</v>
          </cell>
          <cell r="E44">
            <v>1054.2061578399232</v>
          </cell>
          <cell r="F44">
            <v>1127.3147044809489</v>
          </cell>
          <cell r="G44">
            <v>1190.3152515878646</v>
          </cell>
          <cell r="H44">
            <v>1295.8643118256507</v>
          </cell>
          <cell r="I44">
            <v>1350.8551468623632</v>
          </cell>
          <cell r="J44">
            <v>1367.8127861040707</v>
          </cell>
          <cell r="K44">
            <v>1421.351918653545</v>
          </cell>
          <cell r="L44">
            <v>1445.1117654724198</v>
          </cell>
          <cell r="M44">
            <v>1508.7101197493469</v>
          </cell>
          <cell r="N44">
            <v>1476.747068988459</v>
          </cell>
          <cell r="O44">
            <v>1445.4840312628812</v>
          </cell>
          <cell r="P44">
            <v>1475.7127767870654</v>
          </cell>
          <cell r="Q44">
            <v>1527.1038247432843</v>
          </cell>
          <cell r="R44">
            <v>1597.3192102474934</v>
          </cell>
          <cell r="S44">
            <v>1589.8218490539095</v>
          </cell>
          <cell r="T44">
            <v>1633.0770700908561</v>
          </cell>
          <cell r="U44">
            <v>1603.8725894922577</v>
          </cell>
          <cell r="V44">
            <v>1665.6342459488424</v>
          </cell>
          <cell r="W44">
            <v>1775.4777131637597</v>
          </cell>
          <cell r="X44">
            <v>1917.3801516550964</v>
          </cell>
          <cell r="Y44">
            <v>1869.5647001105676</v>
          </cell>
          <cell r="Z44">
            <v>1854.0423861920576</v>
          </cell>
          <cell r="AA44">
            <v>1874.8996862916863</v>
          </cell>
          <cell r="AB44">
            <v>1905.0938417010882</v>
          </cell>
          <cell r="AC44">
            <v>1934.6583340459229</v>
          </cell>
          <cell r="AD44">
            <v>1964.4930982530213</v>
          </cell>
          <cell r="AE44">
            <v>1992.7420268824437</v>
          </cell>
          <cell r="AF44">
            <v>2021.5725956186657</v>
          </cell>
          <cell r="AG44">
            <v>2048.906592939134</v>
          </cell>
          <cell r="AH44">
            <v>2076.2644810100201</v>
          </cell>
          <cell r="AI44">
            <v>2103.9846655081938</v>
          </cell>
          <cell r="AJ44">
            <v>2130.4253264735366</v>
          </cell>
          <cell r="AK44">
            <v>2156.7274571847024</v>
          </cell>
          <cell r="AL44">
            <v>2182.1303676221382</v>
          </cell>
          <cell r="AM44">
            <v>2207.5104400501295</v>
          </cell>
          <cell r="AN44">
            <v>2232.1033699445134</v>
          </cell>
          <cell r="AO44">
            <v>2255.7440231718761</v>
          </cell>
          <cell r="AP44">
            <v>2278.8438513220108</v>
          </cell>
          <cell r="AQ44">
            <v>2300.9590778743759</v>
          </cell>
          <cell r="AR44">
            <v>2322.873965302957</v>
          </cell>
          <cell r="AS44">
            <v>2346.7078370088957</v>
          </cell>
        </row>
        <row r="45">
          <cell r="D45" t="str">
            <v>MOUNT VERNON</v>
          </cell>
          <cell r="E45">
            <v>13358.397861781223</v>
          </cell>
          <cell r="F45">
            <v>14482.099309061859</v>
          </cell>
          <cell r="G45">
            <v>15251.754650600327</v>
          </cell>
          <cell r="H45">
            <v>16684.861677493307</v>
          </cell>
          <cell r="I45">
            <v>17655.935709820693</v>
          </cell>
          <cell r="J45">
            <v>18760.490437210759</v>
          </cell>
          <cell r="K45">
            <v>20094.012424851437</v>
          </cell>
          <cell r="L45">
            <v>21119.633240352385</v>
          </cell>
          <cell r="M45">
            <v>22363.758747103402</v>
          </cell>
          <cell r="N45">
            <v>23667.879193611101</v>
          </cell>
          <cell r="O45">
            <v>24782.02199851783</v>
          </cell>
          <cell r="P45">
            <v>26495.182833050589</v>
          </cell>
          <cell r="Q45">
            <v>27143.514155432364</v>
          </cell>
          <cell r="R45">
            <v>28867.968902735262</v>
          </cell>
          <cell r="S45">
            <v>29955.39090555326</v>
          </cell>
          <cell r="T45">
            <v>32277.245699265972</v>
          </cell>
          <cell r="U45">
            <v>32486.44445746113</v>
          </cell>
          <cell r="V45">
            <v>33724.349844489065</v>
          </cell>
          <cell r="W45">
            <v>34771.056964950738</v>
          </cell>
          <cell r="X45">
            <v>35393.999883303019</v>
          </cell>
          <cell r="Y45">
            <v>35792.290603564492</v>
          </cell>
          <cell r="Z45">
            <v>35911.183683419411</v>
          </cell>
          <cell r="AA45">
            <v>36620.513480262212</v>
          </cell>
          <cell r="AB45">
            <v>37511.078677449485</v>
          </cell>
          <cell r="AC45">
            <v>38433.594391927851</v>
          </cell>
          <cell r="AD45">
            <v>39389.822768226106</v>
          </cell>
          <cell r="AE45">
            <v>40380.710086138955</v>
          </cell>
          <cell r="AF45">
            <v>41405.666790438263</v>
          </cell>
          <cell r="AG45">
            <v>42469.22772800122</v>
          </cell>
          <cell r="AH45">
            <v>43570.73621500234</v>
          </cell>
          <cell r="AI45">
            <v>44707.889392427911</v>
          </cell>
          <cell r="AJ45">
            <v>45889.252792784886</v>
          </cell>
          <cell r="AK45">
            <v>47108.350378665302</v>
          </cell>
          <cell r="AL45">
            <v>48373.98063795059</v>
          </cell>
          <cell r="AM45">
            <v>49677.708085842802</v>
          </cell>
          <cell r="AN45">
            <v>51034.066277404272</v>
          </cell>
          <cell r="AO45">
            <v>52433.61646992492</v>
          </cell>
          <cell r="AP45">
            <v>53879.449493273009</v>
          </cell>
          <cell r="AQ45">
            <v>55381.289731655663</v>
          </cell>
          <cell r="AR45">
            <v>56930.245141520638</v>
          </cell>
          <cell r="AS45">
            <v>58627.333989205305</v>
          </cell>
        </row>
        <row r="46">
          <cell r="D46" t="str">
            <v>SUNNYSIDE</v>
          </cell>
          <cell r="E46">
            <v>5108.0983857030997</v>
          </cell>
          <cell r="F46">
            <v>5109.5156605128805</v>
          </cell>
          <cell r="G46">
            <v>5131.3747354178977</v>
          </cell>
          <cell r="H46">
            <v>5123.6701431649335</v>
          </cell>
          <cell r="I46">
            <v>5183.8978309083059</v>
          </cell>
          <cell r="J46">
            <v>5204.0294323506323</v>
          </cell>
          <cell r="K46">
            <v>5217.4554559943044</v>
          </cell>
          <cell r="L46">
            <v>5218.3204365731526</v>
          </cell>
          <cell r="M46">
            <v>5211.1758725820828</v>
          </cell>
          <cell r="N46">
            <v>5235.1488059600661</v>
          </cell>
          <cell r="O46">
            <v>5254.0402795349855</v>
          </cell>
          <cell r="P46">
            <v>5210.3425078483078</v>
          </cell>
          <cell r="Q46">
            <v>5203.1478334750636</v>
          </cell>
          <cell r="R46">
            <v>5186.3647251333186</v>
          </cell>
          <cell r="S46">
            <v>5216.3100060668212</v>
          </cell>
          <cell r="T46">
            <v>5229.7795680923373</v>
          </cell>
          <cell r="U46">
            <v>5275.2715529684938</v>
          </cell>
          <cell r="V46">
            <v>5289.8982928808728</v>
          </cell>
          <cell r="W46">
            <v>5303.0685583191425</v>
          </cell>
          <cell r="X46">
            <v>5260.2534222719378</v>
          </cell>
          <cell r="Y46">
            <v>5242.1151590434911</v>
          </cell>
          <cell r="Z46">
            <v>5243.8194836882521</v>
          </cell>
          <cell r="AA46">
            <v>5264.2587967079453</v>
          </cell>
          <cell r="AB46">
            <v>5289.0535627059944</v>
          </cell>
          <cell r="AC46">
            <v>5313.3027193963353</v>
          </cell>
          <cell r="AD46">
            <v>5336.9903015680429</v>
          </cell>
          <cell r="AE46">
            <v>5360.0353176704284</v>
          </cell>
          <cell r="AF46">
            <v>5382.5211907004659</v>
          </cell>
          <cell r="AG46">
            <v>5404.3198322872995</v>
          </cell>
          <cell r="AH46">
            <v>5425.6330373925393</v>
          </cell>
          <cell r="AI46">
            <v>5446.5025707215782</v>
          </cell>
          <cell r="AJ46">
            <v>5466.9998800894546</v>
          </cell>
          <cell r="AK46">
            <v>5486.958705632971</v>
          </cell>
          <cell r="AL46">
            <v>5506.3492882504888</v>
          </cell>
          <cell r="AM46">
            <v>5525.2410297905162</v>
          </cell>
          <cell r="AN46">
            <v>5543.6012055598449</v>
          </cell>
          <cell r="AO46">
            <v>5561.3898222636026</v>
          </cell>
          <cell r="AP46">
            <v>5578.6828074418245</v>
          </cell>
          <cell r="AQ46">
            <v>5595.5475258941478</v>
          </cell>
          <cell r="AR46">
            <v>5611.9432691039046</v>
          </cell>
          <cell r="AS46">
            <v>5626.4479128933226</v>
          </cell>
        </row>
        <row r="47">
          <cell r="D47" t="str">
            <v>WALLA WALLA</v>
          </cell>
          <cell r="E47">
            <v>6290.4714395999454</v>
          </cell>
          <cell r="F47">
            <v>6352.9980247800322</v>
          </cell>
          <cell r="G47">
            <v>6664.5316717595442</v>
          </cell>
          <cell r="H47">
            <v>6946.8600265224513</v>
          </cell>
          <cell r="I47">
            <v>7394.0982441216556</v>
          </cell>
          <cell r="J47">
            <v>7605.4184247529874</v>
          </cell>
          <cell r="K47">
            <v>7773.7485355151648</v>
          </cell>
          <cell r="L47">
            <v>7878.2503677494424</v>
          </cell>
          <cell r="M47">
            <v>7961.2878612143741</v>
          </cell>
          <cell r="N47">
            <v>8068.7748776455473</v>
          </cell>
          <cell r="O47">
            <v>8357.692930224026</v>
          </cell>
          <cell r="P47">
            <v>8594.0154642869347</v>
          </cell>
          <cell r="Q47">
            <v>8795.9827532073286</v>
          </cell>
          <cell r="R47">
            <v>9057.4559018960899</v>
          </cell>
          <cell r="S47">
            <v>9172.8071224308715</v>
          </cell>
          <cell r="T47">
            <v>9255.812422567391</v>
          </cell>
          <cell r="U47">
            <v>9424.1498400366763</v>
          </cell>
          <cell r="V47">
            <v>9620.8778797722352</v>
          </cell>
          <cell r="W47">
            <v>10262.032865390222</v>
          </cell>
          <cell r="X47">
            <v>10613.466307457564</v>
          </cell>
          <cell r="Y47">
            <v>10484.906607068449</v>
          </cell>
          <cell r="Z47">
            <v>10394.368263275408</v>
          </cell>
          <cell r="AA47">
            <v>10505.803207331954</v>
          </cell>
          <cell r="AB47">
            <v>10668.260565832503</v>
          </cell>
          <cell r="AC47">
            <v>10829.350518648449</v>
          </cell>
          <cell r="AD47">
            <v>10991.713339588074</v>
          </cell>
          <cell r="AE47">
            <v>11153.527031000262</v>
          </cell>
          <cell r="AF47">
            <v>11311.779737743907</v>
          </cell>
          <cell r="AG47">
            <v>11469.423086822646</v>
          </cell>
          <cell r="AH47">
            <v>11627.738837836905</v>
          </cell>
          <cell r="AI47">
            <v>11785.331788436422</v>
          </cell>
          <cell r="AJ47">
            <v>11942.569258878963</v>
          </cell>
          <cell r="AK47">
            <v>12098.571076292439</v>
          </cell>
          <cell r="AL47">
            <v>12249.983283004665</v>
          </cell>
          <cell r="AM47">
            <v>12399.4078263642</v>
          </cell>
          <cell r="AN47">
            <v>12547.819941183834</v>
          </cell>
          <cell r="AO47">
            <v>12693.715754795459</v>
          </cell>
          <cell r="AP47">
            <v>12840.853742324</v>
          </cell>
          <cell r="AQ47">
            <v>12983.674036436158</v>
          </cell>
          <cell r="AR47">
            <v>13126.266172264395</v>
          </cell>
          <cell r="AS47">
            <v>13266.83771168796</v>
          </cell>
        </row>
        <row r="48">
          <cell r="D48" t="str">
            <v>WENATCHEE</v>
          </cell>
          <cell r="E48">
            <v>1581.9365737067653</v>
          </cell>
          <cell r="F48">
            <v>1588.7180691364106</v>
          </cell>
          <cell r="G48">
            <v>1578.6451906131601</v>
          </cell>
          <cell r="H48">
            <v>1591.8204312829409</v>
          </cell>
          <cell r="I48">
            <v>1584.7095426412836</v>
          </cell>
          <cell r="J48">
            <v>1559.8493016330424</v>
          </cell>
          <cell r="K48">
            <v>1543.7529639970912</v>
          </cell>
          <cell r="L48">
            <v>1541.5622930243544</v>
          </cell>
          <cell r="M48">
            <v>1545.4773946626531</v>
          </cell>
          <cell r="N48">
            <v>1532.2720972625625</v>
          </cell>
          <cell r="O48">
            <v>1527.869385027999</v>
          </cell>
          <cell r="P48">
            <v>1556.1124851944962</v>
          </cell>
          <cell r="Q48">
            <v>1556.4316515908613</v>
          </cell>
          <cell r="R48">
            <v>1565.511032683419</v>
          </cell>
          <cell r="S48">
            <v>1568.2459023170172</v>
          </cell>
          <cell r="T48">
            <v>1570.2822106677525</v>
          </cell>
          <cell r="U48">
            <v>1557.1290381954855</v>
          </cell>
          <cell r="V48">
            <v>1552.0855573466115</v>
          </cell>
          <cell r="W48">
            <v>1544.6480518888193</v>
          </cell>
          <cell r="X48">
            <v>1549.9999778973774</v>
          </cell>
          <cell r="Y48">
            <v>1552.3241687311042</v>
          </cell>
          <cell r="Z48">
            <v>1547.8605744421016</v>
          </cell>
          <cell r="AA48">
            <v>1539.7249030813964</v>
          </cell>
          <cell r="AB48">
            <v>1530.88011860912</v>
          </cell>
          <cell r="AC48">
            <v>1522.4482331014785</v>
          </cell>
          <cell r="AD48">
            <v>1514.245475367954</v>
          </cell>
          <cell r="AE48">
            <v>1506.4152696923411</v>
          </cell>
          <cell r="AF48">
            <v>1498.8951055715265</v>
          </cell>
          <cell r="AG48">
            <v>1491.6948504672343</v>
          </cell>
          <cell r="AH48">
            <v>1484.7083279119056</v>
          </cell>
          <cell r="AI48">
            <v>1477.9916805051892</v>
          </cell>
          <cell r="AJ48">
            <v>1471.4929269666557</v>
          </cell>
          <cell r="AK48">
            <v>1465.2927429326169</v>
          </cell>
          <cell r="AL48">
            <v>1459.2899072746629</v>
          </cell>
          <cell r="AM48">
            <v>1453.5121645222964</v>
          </cell>
          <cell r="AN48">
            <v>1447.9883316330595</v>
          </cell>
          <cell r="AO48">
            <v>1442.7362730427446</v>
          </cell>
          <cell r="AP48">
            <v>1437.6254470684178</v>
          </cell>
          <cell r="AQ48">
            <v>1432.7791392203278</v>
          </cell>
          <cell r="AR48">
            <v>1428.1101150196164</v>
          </cell>
          <cell r="AS48">
            <v>1423.9719815282069</v>
          </cell>
        </row>
        <row r="49">
          <cell r="D49" t="str">
            <v>YAKIMA</v>
          </cell>
          <cell r="E49">
            <v>14303.106227987077</v>
          </cell>
          <cell r="F49">
            <v>14335.499648875135</v>
          </cell>
          <cell r="G49">
            <v>14575.532220446579</v>
          </cell>
          <cell r="H49">
            <v>14933.558571859832</v>
          </cell>
          <cell r="I49">
            <v>15623.578042256404</v>
          </cell>
          <cell r="J49">
            <v>15864.954917637395</v>
          </cell>
          <cell r="K49">
            <v>16205.869600995977</v>
          </cell>
          <cell r="L49">
            <v>16397.821332535012</v>
          </cell>
          <cell r="M49">
            <v>16449.379798297654</v>
          </cell>
          <cell r="N49">
            <v>16582.496874690274</v>
          </cell>
          <cell r="O49">
            <v>16631.402992913052</v>
          </cell>
          <cell r="P49">
            <v>17094.929039099072</v>
          </cell>
          <cell r="Q49">
            <v>17156.705506314654</v>
          </cell>
          <cell r="R49">
            <v>17488.224375580801</v>
          </cell>
          <cell r="S49">
            <v>17483.630508879447</v>
          </cell>
          <cell r="T49">
            <v>17873.034230981495</v>
          </cell>
          <cell r="U49">
            <v>18446.425628190937</v>
          </cell>
          <cell r="V49">
            <v>18513.249582931621</v>
          </cell>
          <cell r="W49">
            <v>19194.818461019531</v>
          </cell>
          <cell r="X49">
            <v>19466.563474081868</v>
          </cell>
          <cell r="Y49">
            <v>19264.240491217191</v>
          </cell>
          <cell r="Z49">
            <v>19221.667037308111</v>
          </cell>
          <cell r="AA49">
            <v>19431.123088173208</v>
          </cell>
          <cell r="AB49">
            <v>19706.086545726812</v>
          </cell>
          <cell r="AC49">
            <v>19983.07630946752</v>
          </cell>
          <cell r="AD49">
            <v>20261.471081013315</v>
          </cell>
          <cell r="AE49">
            <v>20540.58501555202</v>
          </cell>
          <cell r="AF49">
            <v>20819.759288132936</v>
          </cell>
          <cell r="AG49">
            <v>21101.399215582565</v>
          </cell>
          <cell r="AH49">
            <v>21383.462532115893</v>
          </cell>
          <cell r="AI49">
            <v>21665.689220285167</v>
          </cell>
          <cell r="AJ49">
            <v>21950.152662587145</v>
          </cell>
          <cell r="AK49">
            <v>22235.280817696643</v>
          </cell>
          <cell r="AL49">
            <v>22521.289367616788</v>
          </cell>
          <cell r="AM49">
            <v>22808.213130376746</v>
          </cell>
          <cell r="AN49">
            <v>23096.450978523197</v>
          </cell>
          <cell r="AO49">
            <v>23384.674276833026</v>
          </cell>
          <cell r="AP49">
            <v>23674.646643665223</v>
          </cell>
          <cell r="AQ49">
            <v>23964.127486719757</v>
          </cell>
          <cell r="AR49">
            <v>24256.346057454</v>
          </cell>
          <cell r="AS49">
            <v>24549.303524435079</v>
          </cell>
        </row>
        <row r="50">
          <cell r="D50" t="str">
            <v>BEND</v>
          </cell>
          <cell r="E50">
            <v>16111.069833989821</v>
          </cell>
          <cell r="F50">
            <v>16972.659031147345</v>
          </cell>
          <cell r="G50">
            <v>17819.818808197037</v>
          </cell>
          <cell r="H50">
            <v>18962.085167430389</v>
          </cell>
          <cell r="I50">
            <v>19715.452074768291</v>
          </cell>
          <cell r="J50">
            <v>20830.955000964706</v>
          </cell>
          <cell r="K50">
            <v>21956.241572659132</v>
          </cell>
          <cell r="L50">
            <v>22995.953486391274</v>
          </cell>
          <cell r="M50">
            <v>24169.342654427928</v>
          </cell>
          <cell r="N50">
            <v>25320.588551687928</v>
          </cell>
          <cell r="O50">
            <v>26417.668686696288</v>
          </cell>
          <cell r="P50">
            <v>27740.984552359696</v>
          </cell>
          <cell r="Q50">
            <v>28742.823705646293</v>
          </cell>
          <cell r="R50">
            <v>29923.435269006386</v>
          </cell>
          <cell r="S50">
            <v>31564.638077701889</v>
          </cell>
          <cell r="T50">
            <v>33550.269927480724</v>
          </cell>
          <cell r="U50">
            <v>35194.12977086036</v>
          </cell>
          <cell r="V50">
            <v>36358.711136766477</v>
          </cell>
          <cell r="W50">
            <v>36351.119935043418</v>
          </cell>
          <cell r="X50">
            <v>37068.000260276574</v>
          </cell>
          <cell r="Y50">
            <v>37549.440048278397</v>
          </cell>
          <cell r="Z50">
            <v>38167.592386396682</v>
          </cell>
          <cell r="AA50">
            <v>39151.484740893226</v>
          </cell>
          <cell r="AB50">
            <v>40238.333022810832</v>
          </cell>
          <cell r="AC50">
            <v>41337.379681187078</v>
          </cell>
          <cell r="AD50">
            <v>42444.092276404699</v>
          </cell>
          <cell r="AE50">
            <v>43564.643167097325</v>
          </cell>
          <cell r="AF50">
            <v>44694.894284677765</v>
          </cell>
          <cell r="AG50">
            <v>45834.629509464212</v>
          </cell>
          <cell r="AH50">
            <v>46985.299517625703</v>
          </cell>
          <cell r="AI50">
            <v>48148.18924665088</v>
          </cell>
          <cell r="AJ50">
            <v>49324.891438920633</v>
          </cell>
          <cell r="AK50">
            <v>50512.840559516873</v>
          </cell>
          <cell r="AL50">
            <v>51713.176638665653</v>
          </cell>
          <cell r="AM50">
            <v>52925.052543528225</v>
          </cell>
          <cell r="AN50">
            <v>54148.622355163054</v>
          </cell>
          <cell r="AO50">
            <v>55383.238967807585</v>
          </cell>
          <cell r="AP50">
            <v>56630.804267786567</v>
          </cell>
          <cell r="AQ50">
            <v>57891.634313283408</v>
          </cell>
          <cell r="AR50">
            <v>59163.829157740802</v>
          </cell>
          <cell r="AS50">
            <v>60473.949932905387</v>
          </cell>
        </row>
        <row r="51">
          <cell r="D51" t="str">
            <v>BAKER</v>
          </cell>
          <cell r="E51">
            <v>2837.7431311273494</v>
          </cell>
          <cell r="F51">
            <v>2817.5951785287657</v>
          </cell>
          <cell r="G51">
            <v>2754.1501766729398</v>
          </cell>
          <cell r="H51">
            <v>2817.3817476718559</v>
          </cell>
          <cell r="I51">
            <v>2924.510749502932</v>
          </cell>
          <cell r="J51">
            <v>2917.2827385301471</v>
          </cell>
          <cell r="K51">
            <v>2927.1479958611162</v>
          </cell>
          <cell r="L51">
            <v>3003.1572511236368</v>
          </cell>
          <cell r="M51">
            <v>3044.5903711478163</v>
          </cell>
          <cell r="N51">
            <v>2972.9470714222052</v>
          </cell>
          <cell r="O51">
            <v>3022.0353129857476</v>
          </cell>
          <cell r="P51">
            <v>2968.4539527667375</v>
          </cell>
          <cell r="Q51">
            <v>3017.0516476390494</v>
          </cell>
          <cell r="R51">
            <v>3044.311028793521</v>
          </cell>
          <cell r="S51">
            <v>3099.0669781046545</v>
          </cell>
          <cell r="T51">
            <v>3179.778040736413</v>
          </cell>
          <cell r="U51">
            <v>3235.4641308445539</v>
          </cell>
          <cell r="V51">
            <v>3285.4395115711791</v>
          </cell>
          <cell r="W51">
            <v>3299.5933471350518</v>
          </cell>
          <cell r="X51">
            <v>3325.9999995099042</v>
          </cell>
          <cell r="Y51">
            <v>3392.0457244970835</v>
          </cell>
          <cell r="Z51">
            <v>3415.261516030891</v>
          </cell>
          <cell r="AA51">
            <v>3431.8203522904505</v>
          </cell>
          <cell r="AB51">
            <v>3446.8430792129375</v>
          </cell>
          <cell r="AC51">
            <v>3461.8881995159309</v>
          </cell>
          <cell r="AD51">
            <v>3480.0932269123473</v>
          </cell>
          <cell r="AE51">
            <v>3499.1760775190546</v>
          </cell>
          <cell r="AF51">
            <v>3519.6076685416378</v>
          </cell>
          <cell r="AG51">
            <v>3540.8652662092845</v>
          </cell>
          <cell r="AH51">
            <v>3563.2800652226897</v>
          </cell>
          <cell r="AI51">
            <v>3584.4270886394988</v>
          </cell>
          <cell r="AJ51">
            <v>3609.8328255665806</v>
          </cell>
          <cell r="AK51">
            <v>3636.2527996456047</v>
          </cell>
          <cell r="AL51">
            <v>3660.3900370411075</v>
          </cell>
          <cell r="AM51">
            <v>3689.180147831983</v>
          </cell>
          <cell r="AN51">
            <v>3719.2715173426986</v>
          </cell>
          <cell r="AO51">
            <v>3750.3448084612683</v>
          </cell>
          <cell r="AP51">
            <v>3781.1773570357914</v>
          </cell>
          <cell r="AQ51">
            <v>3814.6563554352601</v>
          </cell>
          <cell r="AR51">
            <v>3849.7409558723698</v>
          </cell>
          <cell r="AS51">
            <v>3887.0960076443857</v>
          </cell>
        </row>
        <row r="52">
          <cell r="D52" t="str">
            <v>ONTARIO</v>
          </cell>
          <cell r="E52">
            <v>3376.7262137127846</v>
          </cell>
          <cell r="F52">
            <v>3400.9540516329912</v>
          </cell>
          <cell r="G52">
            <v>3303.9403371485059</v>
          </cell>
          <cell r="H52">
            <v>3249.7855315594711</v>
          </cell>
          <cell r="I52">
            <v>3471.0976230009028</v>
          </cell>
          <cell r="J52">
            <v>3496.0205510317451</v>
          </cell>
          <cell r="K52">
            <v>3540.6409748915548</v>
          </cell>
          <cell r="L52">
            <v>3541.0821082931484</v>
          </cell>
          <cell r="M52">
            <v>3478.5996053126742</v>
          </cell>
          <cell r="N52">
            <v>3571.9733780052579</v>
          </cell>
          <cell r="O52">
            <v>3698.3393541921032</v>
          </cell>
          <cell r="P52">
            <v>3634.2809432917147</v>
          </cell>
          <cell r="Q52">
            <v>3512.7036369695898</v>
          </cell>
          <cell r="R52">
            <v>3503.4007747272594</v>
          </cell>
          <cell r="S52">
            <v>3573.4904408378566</v>
          </cell>
          <cell r="T52">
            <v>3601.8834367356935</v>
          </cell>
          <cell r="U52">
            <v>3599.8809719038841</v>
          </cell>
          <cell r="V52">
            <v>3660.609446132964</v>
          </cell>
          <cell r="W52">
            <v>3666.3064550454019</v>
          </cell>
          <cell r="X52">
            <v>3609.0000034216132</v>
          </cell>
          <cell r="Y52">
            <v>3649.012143740656</v>
          </cell>
          <cell r="Z52">
            <v>3667.2035600803542</v>
          </cell>
          <cell r="AA52">
            <v>3684.447666064953</v>
          </cell>
          <cell r="AB52">
            <v>3700.8590105047174</v>
          </cell>
          <cell r="AC52">
            <v>3721.2661799736206</v>
          </cell>
          <cell r="AD52">
            <v>3740.690296089525</v>
          </cell>
          <cell r="AE52">
            <v>3761.355260961222</v>
          </cell>
          <cell r="AF52">
            <v>3784.4790725653611</v>
          </cell>
          <cell r="AG52">
            <v>3806.577927056514</v>
          </cell>
          <cell r="AH52">
            <v>3830.2095585109701</v>
          </cell>
          <cell r="AI52">
            <v>3854.7902362814743</v>
          </cell>
          <cell r="AJ52">
            <v>3879.9229777509213</v>
          </cell>
          <cell r="AK52">
            <v>3905.7703712812872</v>
          </cell>
          <cell r="AL52">
            <v>3931.067989722892</v>
          </cell>
          <cell r="AM52">
            <v>3958.9844571434501</v>
          </cell>
          <cell r="AN52">
            <v>3988.1935807864766</v>
          </cell>
          <cell r="AO52">
            <v>4017.0983331227649</v>
          </cell>
          <cell r="AP52">
            <v>4049.0031902721785</v>
          </cell>
          <cell r="AQ52">
            <v>4079.0309537279149</v>
          </cell>
          <cell r="AR52">
            <v>4112.527064709142</v>
          </cell>
          <cell r="AS52">
            <v>4142.3075832828417</v>
          </cell>
        </row>
        <row r="53">
          <cell r="D53" t="str">
            <v>PENDLETON</v>
          </cell>
          <cell r="E53">
            <v>6030.4957051861438</v>
          </cell>
          <cell r="F53">
            <v>6189.838081117181</v>
          </cell>
          <cell r="G53">
            <v>6359.9741221480363</v>
          </cell>
          <cell r="H53">
            <v>6719.1960984672442</v>
          </cell>
          <cell r="I53">
            <v>6994.0330553172771</v>
          </cell>
          <cell r="J53">
            <v>7289.8247289400961</v>
          </cell>
          <cell r="K53">
            <v>7553.2083705195764</v>
          </cell>
          <cell r="L53">
            <v>7795.4742797320823</v>
          </cell>
          <cell r="M53">
            <v>8467.2318699972402</v>
          </cell>
          <cell r="N53">
            <v>8959.7012582524203</v>
          </cell>
          <cell r="O53">
            <v>8974.2224402347747</v>
          </cell>
          <cell r="P53">
            <v>9152.3886006237553</v>
          </cell>
          <cell r="Q53">
            <v>9599.7782960359436</v>
          </cell>
          <cell r="R53">
            <v>9835.4063342274276</v>
          </cell>
          <cell r="S53">
            <v>9882.6824442176148</v>
          </cell>
          <cell r="T53">
            <v>9862.3799820922941</v>
          </cell>
          <cell r="U53">
            <v>9851.2787206658741</v>
          </cell>
          <cell r="V53">
            <v>10013.799726492711</v>
          </cell>
          <cell r="W53">
            <v>10323.516543336797</v>
          </cell>
          <cell r="X53">
            <v>10681.63198804332</v>
          </cell>
          <cell r="Y53">
            <v>10526.148887528705</v>
          </cell>
          <cell r="Z53">
            <v>10471.549681229555</v>
          </cell>
          <cell r="AA53">
            <v>10619.046824640698</v>
          </cell>
          <cell r="AB53">
            <v>10816.712743677515</v>
          </cell>
          <cell r="AC53">
            <v>11015.477110883672</v>
          </cell>
          <cell r="AD53">
            <v>11214.394580194945</v>
          </cell>
          <cell r="AE53">
            <v>11414.344864917404</v>
          </cell>
          <cell r="AF53">
            <v>11612.087317742824</v>
          </cell>
          <cell r="AG53">
            <v>11809.130152657441</v>
          </cell>
          <cell r="AH53">
            <v>12004.702951970412</v>
          </cell>
          <cell r="AI53">
            <v>12198.853815194447</v>
          </cell>
          <cell r="AJ53">
            <v>12394.440521176888</v>
          </cell>
          <cell r="AK53">
            <v>12586.002010942622</v>
          </cell>
          <cell r="AL53">
            <v>12774.352330627778</v>
          </cell>
          <cell r="AM53">
            <v>12963.022243736074</v>
          </cell>
          <cell r="AN53">
            <v>13148.397539093154</v>
          </cell>
          <cell r="AO53">
            <v>13327.115810659974</v>
          </cell>
          <cell r="AP53">
            <v>13506.119262433764</v>
          </cell>
          <cell r="AQ53">
            <v>13684.290137824968</v>
          </cell>
          <cell r="AR53">
            <v>13854.843096138564</v>
          </cell>
          <cell r="AS53">
            <v>14031.156975016791</v>
          </cell>
        </row>
        <row r="57">
          <cell r="D57" t="str">
            <v>District</v>
          </cell>
          <cell r="E57">
            <v>1990</v>
          </cell>
          <cell r="F57">
            <v>1991</v>
          </cell>
          <cell r="G57">
            <v>1992</v>
          </cell>
          <cell r="H57">
            <v>1993</v>
          </cell>
          <cell r="I57">
            <v>1994</v>
          </cell>
          <cell r="J57">
            <v>1995</v>
          </cell>
          <cell r="K57">
            <v>1996</v>
          </cell>
          <cell r="L57">
            <v>1997</v>
          </cell>
          <cell r="M57">
            <v>1998</v>
          </cell>
          <cell r="N57">
            <v>1999</v>
          </cell>
          <cell r="O57">
            <v>2000</v>
          </cell>
          <cell r="P57">
            <v>2001</v>
          </cell>
          <cell r="Q57">
            <v>2002</v>
          </cell>
          <cell r="R57">
            <v>2003</v>
          </cell>
          <cell r="S57">
            <v>2004</v>
          </cell>
          <cell r="T57">
            <v>2005</v>
          </cell>
          <cell r="U57">
            <v>2006</v>
          </cell>
          <cell r="V57">
            <v>2007</v>
          </cell>
          <cell r="W57">
            <v>2008</v>
          </cell>
          <cell r="X57">
            <v>2009</v>
          </cell>
          <cell r="Y57">
            <v>2010</v>
          </cell>
          <cell r="Z57">
            <v>2011</v>
          </cell>
          <cell r="AA57">
            <v>2012</v>
          </cell>
          <cell r="AB57">
            <v>2013</v>
          </cell>
          <cell r="AC57">
            <v>2014</v>
          </cell>
          <cell r="AD57">
            <v>2015</v>
          </cell>
          <cell r="AE57">
            <v>2016</v>
          </cell>
          <cell r="AF57">
            <v>2017</v>
          </cell>
          <cell r="AG57">
            <v>2018</v>
          </cell>
          <cell r="AH57">
            <v>2019</v>
          </cell>
          <cell r="AI57">
            <v>2020</v>
          </cell>
          <cell r="AJ57">
            <v>2021</v>
          </cell>
          <cell r="AK57">
            <v>2022</v>
          </cell>
          <cell r="AL57">
            <v>2023</v>
          </cell>
          <cell r="AM57">
            <v>2024</v>
          </cell>
          <cell r="AN57">
            <v>2025</v>
          </cell>
          <cell r="AO57">
            <v>2026</v>
          </cell>
          <cell r="AP57">
            <v>2027</v>
          </cell>
          <cell r="AQ57">
            <v>2028</v>
          </cell>
          <cell r="AR57">
            <v>2029</v>
          </cell>
          <cell r="AS57">
            <v>2030</v>
          </cell>
        </row>
        <row r="58">
          <cell r="D58" t="str">
            <v>ABERDEEN</v>
          </cell>
          <cell r="E58">
            <v>771.54114918720825</v>
          </cell>
          <cell r="F58">
            <v>826.72727214190911</v>
          </cell>
          <cell r="G58">
            <v>708.60382666938756</v>
          </cell>
          <cell r="H58">
            <v>820.89626668853407</v>
          </cell>
          <cell r="I58">
            <v>799.14791286026946</v>
          </cell>
          <cell r="J58">
            <v>763.82016633001933</v>
          </cell>
          <cell r="K58">
            <v>850.7111436950147</v>
          </cell>
          <cell r="L58">
            <v>772.27408096789202</v>
          </cell>
          <cell r="M58">
            <v>732.95220013401831</v>
          </cell>
          <cell r="N58">
            <v>878.14598223954954</v>
          </cell>
          <cell r="O58">
            <v>836.91694701429776</v>
          </cell>
          <cell r="P58">
            <v>833.28930948419304</v>
          </cell>
          <cell r="Q58">
            <v>818.37732760384699</v>
          </cell>
          <cell r="R58">
            <v>723.71867469879521</v>
          </cell>
          <cell r="S58">
            <v>693.49980453479282</v>
          </cell>
          <cell r="T58">
            <v>674.55116456662847</v>
          </cell>
          <cell r="U58">
            <v>702.65635086386942</v>
          </cell>
          <cell r="V58">
            <v>726.89390519187361</v>
          </cell>
          <cell r="W58">
            <v>762.88591363379214</v>
          </cell>
          <cell r="X58">
            <v>740.02481060606056</v>
          </cell>
          <cell r="Y58">
            <v>729.15972200375961</v>
          </cell>
          <cell r="Z58">
            <v>725.03749863997189</v>
          </cell>
          <cell r="AA58">
            <v>718.85564760161094</v>
          </cell>
          <cell r="AB58">
            <v>713.86779716645958</v>
          </cell>
          <cell r="AC58">
            <v>710.92209134261498</v>
          </cell>
          <cell r="AD58">
            <v>711.01037601457006</v>
          </cell>
          <cell r="AE58">
            <v>712.26651432950371</v>
          </cell>
          <cell r="AF58">
            <v>710.83100902934177</v>
          </cell>
          <cell r="AG58">
            <v>708.75677686602114</v>
          </cell>
          <cell r="AH58">
            <v>708.57728197628421</v>
          </cell>
          <cell r="AI58">
            <v>708.99436274425955</v>
          </cell>
          <cell r="AJ58">
            <v>707.01611437656959</v>
          </cell>
          <cell r="AK58">
            <v>704.14353959257812</v>
          </cell>
          <cell r="AL58">
            <v>703.60229909987538</v>
          </cell>
          <cell r="AM58">
            <v>708.15722059537325</v>
          </cell>
          <cell r="AN58">
            <v>706.41702188228896</v>
          </cell>
          <cell r="AO58">
            <v>704.77171217865214</v>
          </cell>
          <cell r="AP58">
            <v>704.85121409036174</v>
          </cell>
          <cell r="AQ58">
            <v>703.51967933568551</v>
          </cell>
          <cell r="AR58">
            <v>701.52827963453058</v>
          </cell>
          <cell r="AS58">
            <v>699.3816877888172</v>
          </cell>
        </row>
        <row r="59">
          <cell r="D59" t="str">
            <v>BELLINGHAM</v>
          </cell>
          <cell r="E59">
            <v>789.70495838542104</v>
          </cell>
          <cell r="F59">
            <v>843.5159425338851</v>
          </cell>
          <cell r="G59">
            <v>721.02002990021151</v>
          </cell>
          <cell r="H59">
            <v>842.34224832122186</v>
          </cell>
          <cell r="I59">
            <v>781.18065123344547</v>
          </cell>
          <cell r="J59">
            <v>767.94122073349956</v>
          </cell>
          <cell r="K59">
            <v>878.84916094584287</v>
          </cell>
          <cell r="L59">
            <v>810.98601373328518</v>
          </cell>
          <cell r="M59">
            <v>717.2140088593577</v>
          </cell>
          <cell r="N59">
            <v>842.88863869664556</v>
          </cell>
          <cell r="O59">
            <v>830.05030219692367</v>
          </cell>
          <cell r="P59">
            <v>818.92896716085306</v>
          </cell>
          <cell r="Q59">
            <v>831.67610194902545</v>
          </cell>
          <cell r="R59">
            <v>725.54260543038708</v>
          </cell>
          <cell r="S59">
            <v>717.46421313437827</v>
          </cell>
          <cell r="T59">
            <v>771.05233835110084</v>
          </cell>
          <cell r="U59">
            <v>780.97193784752892</v>
          </cell>
          <cell r="V59">
            <v>817.87239986792974</v>
          </cell>
          <cell r="W59">
            <v>764.96014365362396</v>
          </cell>
          <cell r="X59">
            <v>757.57039010181984</v>
          </cell>
          <cell r="Y59">
            <v>756.46431456924336</v>
          </cell>
          <cell r="Z59">
            <v>754.19097467194399</v>
          </cell>
          <cell r="AA59">
            <v>751.0965920568517</v>
          </cell>
          <cell r="AB59">
            <v>748.09760284403649</v>
          </cell>
          <cell r="AC59">
            <v>745.44513637499597</v>
          </cell>
          <cell r="AD59">
            <v>743.43993369009945</v>
          </cell>
          <cell r="AE59">
            <v>741.57969867861527</v>
          </cell>
          <cell r="AF59">
            <v>738.83798451593236</v>
          </cell>
          <cell r="AG59">
            <v>735.77349981193572</v>
          </cell>
          <cell r="AH59">
            <v>733.09549082597403</v>
          </cell>
          <cell r="AI59">
            <v>730.45875694588256</v>
          </cell>
          <cell r="AJ59">
            <v>727.08307166568636</v>
          </cell>
          <cell r="AK59">
            <v>723.36348557172073</v>
          </cell>
          <cell r="AL59">
            <v>720.16620521557775</v>
          </cell>
          <cell r="AM59">
            <v>718.21174639715639</v>
          </cell>
          <cell r="AN59">
            <v>714.5056840981224</v>
          </cell>
          <cell r="AO59">
            <v>710.74010513103769</v>
          </cell>
          <cell r="AP59">
            <v>707.34910247267453</v>
          </cell>
          <cell r="AQ59">
            <v>703.52218531359085</v>
          </cell>
          <cell r="AR59">
            <v>699.46286585124858</v>
          </cell>
          <cell r="AS59">
            <v>695.31041425623209</v>
          </cell>
        </row>
        <row r="60">
          <cell r="D60" t="str">
            <v>BREMERTON</v>
          </cell>
          <cell r="E60">
            <v>753.5454911909959</v>
          </cell>
          <cell r="F60">
            <v>795.21269298324603</v>
          </cell>
          <cell r="G60">
            <v>696.31405735976045</v>
          </cell>
          <cell r="H60">
            <v>806.81097674442321</v>
          </cell>
          <cell r="I60">
            <v>770.63836105317637</v>
          </cell>
          <cell r="J60">
            <v>745.83343372459854</v>
          </cell>
          <cell r="K60">
            <v>808.53092075125971</v>
          </cell>
          <cell r="L60">
            <v>796.429145679969</v>
          </cell>
          <cell r="M60">
            <v>712.82773695470189</v>
          </cell>
          <cell r="N60">
            <v>842.01053430344155</v>
          </cell>
          <cell r="O60">
            <v>810.39242522057236</v>
          </cell>
          <cell r="P60">
            <v>795.02218879277927</v>
          </cell>
          <cell r="Q60">
            <v>810.28787321815139</v>
          </cell>
          <cell r="R60">
            <v>715.64857594936711</v>
          </cell>
          <cell r="S60">
            <v>707.76278458505658</v>
          </cell>
          <cell r="T60">
            <v>712.02979396587443</v>
          </cell>
          <cell r="U60">
            <v>715.17850387568149</v>
          </cell>
          <cell r="V60">
            <v>714.76213082080085</v>
          </cell>
          <cell r="W60">
            <v>752.13146531178836</v>
          </cell>
          <cell r="X60">
            <v>741.06050662484813</v>
          </cell>
          <cell r="Y60">
            <v>729.68624098584542</v>
          </cell>
          <cell r="Z60">
            <v>728.0431336056788</v>
          </cell>
          <cell r="AA60">
            <v>726.07808622933965</v>
          </cell>
          <cell r="AB60">
            <v>724.19197452273067</v>
          </cell>
          <cell r="AC60">
            <v>722.49418924754332</v>
          </cell>
          <cell r="AD60">
            <v>721.11597448942484</v>
          </cell>
          <cell r="AE60">
            <v>719.80842706966916</v>
          </cell>
          <cell r="AF60">
            <v>718.0722179069611</v>
          </cell>
          <cell r="AG60">
            <v>716.17678202207389</v>
          </cell>
          <cell r="AH60">
            <v>714.46230908656514</v>
          </cell>
          <cell r="AI60">
            <v>712.76895634772984</v>
          </cell>
          <cell r="AJ60">
            <v>710.71096012714918</v>
          </cell>
          <cell r="AK60">
            <v>708.48032026295698</v>
          </cell>
          <cell r="AL60">
            <v>706.4930543585175</v>
          </cell>
          <cell r="AM60">
            <v>705.11066932537028</v>
          </cell>
          <cell r="AN60">
            <v>702.86340891162888</v>
          </cell>
          <cell r="AO60">
            <v>700.57558808444287</v>
          </cell>
          <cell r="AP60">
            <v>698.46674637956005</v>
          </cell>
          <cell r="AQ60">
            <v>696.13230968727885</v>
          </cell>
          <cell r="AR60">
            <v>693.68012571043278</v>
          </cell>
          <cell r="AS60">
            <v>691.17015084800653</v>
          </cell>
        </row>
        <row r="61">
          <cell r="D61" t="str">
            <v>KENNEWICK</v>
          </cell>
          <cell r="E61">
            <v>586.85336785500829</v>
          </cell>
          <cell r="F61">
            <v>661.31844328196917</v>
          </cell>
          <cell r="G61">
            <v>572.2841939941037</v>
          </cell>
          <cell r="H61">
            <v>666.01053027357875</v>
          </cell>
          <cell r="I61">
            <v>557.70934620993148</v>
          </cell>
          <cell r="J61">
            <v>599.33103251447596</v>
          </cell>
          <cell r="K61">
            <v>640.32628022759604</v>
          </cell>
          <cell r="L61">
            <v>597.00376062786131</v>
          </cell>
          <cell r="M61">
            <v>509.05202135774221</v>
          </cell>
          <cell r="N61">
            <v>549.4938048169289</v>
          </cell>
          <cell r="O61">
            <v>596.66186591893961</v>
          </cell>
          <cell r="P61">
            <v>636.7835603679124</v>
          </cell>
          <cell r="Q61">
            <v>563.65164890918311</v>
          </cell>
          <cell r="R61">
            <v>525.03880650031078</v>
          </cell>
          <cell r="S61">
            <v>539.04621000310658</v>
          </cell>
          <cell r="T61">
            <v>541.6848102962864</v>
          </cell>
          <cell r="U61">
            <v>556.23447063814319</v>
          </cell>
          <cell r="V61">
            <v>581.04136865594785</v>
          </cell>
          <cell r="W61">
            <v>584.67047670639215</v>
          </cell>
          <cell r="X61">
            <v>626.59071510357035</v>
          </cell>
          <cell r="Y61">
            <v>596.75065643547737</v>
          </cell>
          <cell r="Z61">
            <v>594.37541770183009</v>
          </cell>
          <cell r="AA61">
            <v>590.73103333031872</v>
          </cell>
          <cell r="AB61">
            <v>587.7261352500351</v>
          </cell>
          <cell r="AC61">
            <v>585.87262080347523</v>
          </cell>
          <cell r="AD61">
            <v>585.75775623771324</v>
          </cell>
          <cell r="AE61">
            <v>586.28688726224436</v>
          </cell>
          <cell r="AF61">
            <v>585.20087496542601</v>
          </cell>
          <cell r="AG61">
            <v>583.70617183493198</v>
          </cell>
          <cell r="AH61">
            <v>583.29195390192888</v>
          </cell>
          <cell r="AI61">
            <v>583.20026414494544</v>
          </cell>
          <cell r="AJ61">
            <v>581.67775950597911</v>
          </cell>
          <cell r="AK61">
            <v>579.60734511272881</v>
          </cell>
          <cell r="AL61">
            <v>578.87847851742208</v>
          </cell>
          <cell r="AM61">
            <v>581.10617539462464</v>
          </cell>
          <cell r="AN61">
            <v>579.62644326516829</v>
          </cell>
          <cell r="AO61">
            <v>578.18007211558074</v>
          </cell>
          <cell r="AP61">
            <v>577.72119914862367</v>
          </cell>
          <cell r="AQ61">
            <v>576.4180816341119</v>
          </cell>
          <cell r="AR61">
            <v>574.71170822325178</v>
          </cell>
          <cell r="AS61">
            <v>572.89773301790058</v>
          </cell>
        </row>
        <row r="62">
          <cell r="D62" t="str">
            <v>LONGVIEW</v>
          </cell>
          <cell r="E62">
            <v>694.68449451651713</v>
          </cell>
          <cell r="F62">
            <v>744.42315213702102</v>
          </cell>
          <cell r="G62">
            <v>609.55396468822721</v>
          </cell>
          <cell r="H62">
            <v>733.99533445692782</v>
          </cell>
          <cell r="I62">
            <v>698.37824332099888</v>
          </cell>
          <cell r="J62">
            <v>650.91468549422223</v>
          </cell>
          <cell r="K62">
            <v>741.76759199483536</v>
          </cell>
          <cell r="L62">
            <v>673.48673658235657</v>
          </cell>
          <cell r="M62">
            <v>613.828025477707</v>
          </cell>
          <cell r="N62">
            <v>720.13656633221854</v>
          </cell>
          <cell r="O62">
            <v>686.43480574773821</v>
          </cell>
          <cell r="P62">
            <v>676.6391213389121</v>
          </cell>
          <cell r="Q62">
            <v>655.97209538305424</v>
          </cell>
          <cell r="R62">
            <v>580.58113930110096</v>
          </cell>
          <cell r="S62">
            <v>575.48847058823526</v>
          </cell>
          <cell r="T62">
            <v>551.46535947712414</v>
          </cell>
          <cell r="U62">
            <v>589.3315240083507</v>
          </cell>
          <cell r="V62">
            <v>599.79268292682923</v>
          </cell>
          <cell r="W62">
            <v>606.8695987654321</v>
          </cell>
          <cell r="X62">
            <v>601.89652509652512</v>
          </cell>
          <cell r="Y62">
            <v>610.99038377055808</v>
          </cell>
          <cell r="Z62">
            <v>605.65736599203865</v>
          </cell>
          <cell r="AA62">
            <v>597.25888430119301</v>
          </cell>
          <cell r="AB62">
            <v>590.710629876589</v>
          </cell>
          <cell r="AC62">
            <v>587.25888978439991</v>
          </cell>
          <cell r="AD62">
            <v>588.36922045050221</v>
          </cell>
          <cell r="AE62">
            <v>591.25885247635574</v>
          </cell>
          <cell r="AF62">
            <v>590.12410568780081</v>
          </cell>
          <cell r="AG62">
            <v>588.04855263413822</v>
          </cell>
          <cell r="AH62">
            <v>588.83577835484311</v>
          </cell>
          <cell r="AI62">
            <v>590.5377401922641</v>
          </cell>
          <cell r="AJ62">
            <v>588.64117951604123</v>
          </cell>
          <cell r="AK62">
            <v>585.40927081831933</v>
          </cell>
          <cell r="AL62">
            <v>585.70618428941953</v>
          </cell>
          <cell r="AM62">
            <v>593.72962876898362</v>
          </cell>
          <cell r="AN62">
            <v>592.23653997624365</v>
          </cell>
          <cell r="AO62">
            <v>590.90199432515521</v>
          </cell>
          <cell r="AP62">
            <v>592.19736566882273</v>
          </cell>
          <cell r="AQ62">
            <v>591.35430471694667</v>
          </cell>
          <cell r="AR62">
            <v>589.51316623728758</v>
          </cell>
          <cell r="AS62">
            <v>587.44003624255549</v>
          </cell>
        </row>
        <row r="63">
          <cell r="D63" t="str">
            <v>MOSES LAKE</v>
          </cell>
          <cell r="E63">
            <v>615.35529411742209</v>
          </cell>
          <cell r="F63">
            <v>675.97819427866534</v>
          </cell>
          <cell r="G63">
            <v>583.39479331105974</v>
          </cell>
          <cell r="H63">
            <v>709.85118978397236</v>
          </cell>
          <cell r="I63">
            <v>615.7432480794987</v>
          </cell>
          <cell r="J63">
            <v>632.16176172891983</v>
          </cell>
          <cell r="K63">
            <v>713.24637681159425</v>
          </cell>
          <cell r="L63">
            <v>670.21147201105737</v>
          </cell>
          <cell r="M63">
            <v>553.23122923588039</v>
          </cell>
          <cell r="N63">
            <v>611.74856413529039</v>
          </cell>
          <cell r="O63">
            <v>631.99256505576204</v>
          </cell>
          <cell r="P63">
            <v>690.4388714733542</v>
          </cell>
          <cell r="Q63">
            <v>611.6313868613139</v>
          </cell>
          <cell r="R63">
            <v>550.01291079812211</v>
          </cell>
          <cell r="S63">
            <v>551.68025626092026</v>
          </cell>
          <cell r="T63">
            <v>554.76379310344828</v>
          </cell>
          <cell r="U63">
            <v>561.05158516926383</v>
          </cell>
          <cell r="V63">
            <v>576.92287234042556</v>
          </cell>
          <cell r="W63">
            <v>565.00744680851062</v>
          </cell>
          <cell r="X63">
            <v>607.91163793103453</v>
          </cell>
          <cell r="Y63">
            <v>598.9907309228239</v>
          </cell>
          <cell r="Z63">
            <v>593.61901099676209</v>
          </cell>
          <cell r="AA63">
            <v>584.71715490503402</v>
          </cell>
          <cell r="AB63">
            <v>577.15157947791465</v>
          </cell>
          <cell r="AC63">
            <v>572.21173588197144</v>
          </cell>
          <cell r="AD63">
            <v>571.30795905610205</v>
          </cell>
          <cell r="AE63">
            <v>571.85375727070425</v>
          </cell>
          <cell r="AF63">
            <v>568.44878600301456</v>
          </cell>
          <cell r="AG63">
            <v>564.01316034238857</v>
          </cell>
          <cell r="AH63">
            <v>562.10032172973501</v>
          </cell>
          <cell r="AI63">
            <v>560.8926583502199</v>
          </cell>
          <cell r="AJ63">
            <v>556.28355096376072</v>
          </cell>
          <cell r="AK63">
            <v>550.37090538603593</v>
          </cell>
          <cell r="AL63">
            <v>547.57112340982746</v>
          </cell>
          <cell r="AM63">
            <v>551.60384977035983</v>
          </cell>
          <cell r="AN63">
            <v>546.98149627162684</v>
          </cell>
          <cell r="AO63">
            <v>542.42309834980529</v>
          </cell>
          <cell r="AP63">
            <v>540.12625003977291</v>
          </cell>
          <cell r="AQ63">
            <v>535.88522888864281</v>
          </cell>
          <cell r="AR63">
            <v>530.72967259510403</v>
          </cell>
          <cell r="AS63">
            <v>525.34654492238701</v>
          </cell>
        </row>
        <row r="64">
          <cell r="D64" t="str">
            <v>MOUNT VERNON</v>
          </cell>
          <cell r="E64">
            <v>779.04648498227289</v>
          </cell>
          <cell r="F64">
            <v>828.72406996559778</v>
          </cell>
          <cell r="G64">
            <v>708.63707909098059</v>
          </cell>
          <cell r="H64">
            <v>818.04201159966897</v>
          </cell>
          <cell r="I64">
            <v>767.36052206299894</v>
          </cell>
          <cell r="J64">
            <v>745.11296765190366</v>
          </cell>
          <cell r="K64">
            <v>814.56655893344112</v>
          </cell>
          <cell r="L64">
            <v>769.06913521261345</v>
          </cell>
          <cell r="M64">
            <v>693.17409557838323</v>
          </cell>
          <cell r="N64">
            <v>832.7775097342136</v>
          </cell>
          <cell r="O64">
            <v>801.63003604325195</v>
          </cell>
          <cell r="P64">
            <v>785.93791633359979</v>
          </cell>
          <cell r="Q64">
            <v>775.95538291579055</v>
          </cell>
          <cell r="R64">
            <v>696.8837864440145</v>
          </cell>
          <cell r="S64">
            <v>680.57851561233429</v>
          </cell>
          <cell r="T64">
            <v>679.06976816555152</v>
          </cell>
          <cell r="U64">
            <v>682.29134917077545</v>
          </cell>
          <cell r="V64">
            <v>703.93904745279451</v>
          </cell>
          <cell r="W64">
            <v>719.07701713089909</v>
          </cell>
          <cell r="X64">
            <v>719.57656186768986</v>
          </cell>
          <cell r="Y64">
            <v>715.30384371995285</v>
          </cell>
          <cell r="Z64">
            <v>711.48858935942837</v>
          </cell>
          <cell r="AA64">
            <v>705.63372905429731</v>
          </cell>
          <cell r="AB64">
            <v>700.87864336481766</v>
          </cell>
          <cell r="AC64">
            <v>698.05108423461979</v>
          </cell>
          <cell r="AD64">
            <v>698.11050009441897</v>
          </cell>
          <cell r="AE64">
            <v>699.2610091656029</v>
          </cell>
          <cell r="AF64">
            <v>697.78667548197188</v>
          </cell>
          <cell r="AG64">
            <v>695.6694192143899</v>
          </cell>
          <cell r="AH64">
            <v>695.34868116087273</v>
          </cell>
          <cell r="AI64">
            <v>695.57815645637879</v>
          </cell>
          <cell r="AJ64">
            <v>693.47769120694966</v>
          </cell>
          <cell r="AK64">
            <v>690.4947633932328</v>
          </cell>
          <cell r="AL64">
            <v>689.73632749743354</v>
          </cell>
          <cell r="AM64">
            <v>693.85340675232044</v>
          </cell>
          <cell r="AN64">
            <v>691.89528504363545</v>
          </cell>
          <cell r="AO64">
            <v>690.00945566566872</v>
          </cell>
          <cell r="AP64">
            <v>689.76270987648468</v>
          </cell>
          <cell r="AQ64">
            <v>688.14098439432428</v>
          </cell>
          <cell r="AR64">
            <v>685.87131840982272</v>
          </cell>
          <cell r="AS64">
            <v>683.43589529372753</v>
          </cell>
        </row>
        <row r="65">
          <cell r="D65" t="str">
            <v>SUNNYSIDE</v>
          </cell>
          <cell r="E65">
            <v>589.29198280654475</v>
          </cell>
          <cell r="F65">
            <v>666.13416265755734</v>
          </cell>
          <cell r="G65">
            <v>591.37823784243619</v>
          </cell>
          <cell r="H65">
            <v>727.13437538480559</v>
          </cell>
          <cell r="I65">
            <v>617.44106381911115</v>
          </cell>
          <cell r="J65">
            <v>621.65134033049867</v>
          </cell>
          <cell r="K65">
            <v>725.26002454991817</v>
          </cell>
          <cell r="L65">
            <v>650.62192262602582</v>
          </cell>
          <cell r="M65">
            <v>560.27571935356718</v>
          </cell>
          <cell r="N65">
            <v>614.78434816549566</v>
          </cell>
          <cell r="O65">
            <v>631.7572594420194</v>
          </cell>
          <cell r="P65">
            <v>713.12242143821095</v>
          </cell>
          <cell r="Q65">
            <v>645.48366518461239</v>
          </cell>
          <cell r="R65">
            <v>589.5523244691027</v>
          </cell>
          <cell r="S65">
            <v>565.98154201115165</v>
          </cell>
          <cell r="T65">
            <v>557.99828014523223</v>
          </cell>
          <cell r="U65">
            <v>569.59333835152427</v>
          </cell>
          <cell r="V65">
            <v>592.36083254493849</v>
          </cell>
          <cell r="W65">
            <v>577.88285389856173</v>
          </cell>
          <cell r="X65">
            <v>612.89897260273972</v>
          </cell>
          <cell r="Y65">
            <v>608.35573746848888</v>
          </cell>
          <cell r="Z65">
            <v>604.81854869244648</v>
          </cell>
          <cell r="AA65">
            <v>599.08641054341967</v>
          </cell>
          <cell r="AB65">
            <v>594.95624073797921</v>
          </cell>
          <cell r="AC65">
            <v>593.39110016613574</v>
          </cell>
          <cell r="AD65">
            <v>595.55853033386938</v>
          </cell>
          <cell r="AE65">
            <v>599.23736751237652</v>
          </cell>
          <cell r="AF65">
            <v>599.76018540174857</v>
          </cell>
          <cell r="AG65">
            <v>599.58286166039943</v>
          </cell>
          <cell r="AH65">
            <v>601.76304497139381</v>
          </cell>
          <cell r="AI65">
            <v>604.73582387923875</v>
          </cell>
          <cell r="AJ65">
            <v>604.83167515606738</v>
          </cell>
          <cell r="AK65">
            <v>603.87249624038043</v>
          </cell>
          <cell r="AL65">
            <v>605.83042166288135</v>
          </cell>
          <cell r="AM65">
            <v>614.15927576213164</v>
          </cell>
          <cell r="AN65">
            <v>614.7467804106933</v>
          </cell>
          <cell r="AO65">
            <v>615.49982200868465</v>
          </cell>
          <cell r="AP65">
            <v>618.4523157990368</v>
          </cell>
          <cell r="AQ65">
            <v>619.67150092779002</v>
          </cell>
          <cell r="AR65">
            <v>620.08634909464445</v>
          </cell>
          <cell r="AS65">
            <v>620.32693787521225</v>
          </cell>
        </row>
        <row r="66">
          <cell r="D66" t="str">
            <v>WALLA WALLA</v>
          </cell>
          <cell r="E66">
            <v>703.36010639122117</v>
          </cell>
          <cell r="F66">
            <v>788.11176308846348</v>
          </cell>
          <cell r="G66">
            <v>685.18809711145627</v>
          </cell>
          <cell r="H66">
            <v>836.50504978727076</v>
          </cell>
          <cell r="I66">
            <v>727.76060953629371</v>
          </cell>
          <cell r="J66">
            <v>722.630559437903</v>
          </cell>
          <cell r="K66">
            <v>794.82658517952632</v>
          </cell>
          <cell r="L66">
            <v>739.28076828969904</v>
          </cell>
          <cell r="M66">
            <v>639.67950546837847</v>
          </cell>
          <cell r="N66">
            <v>698.1873982794699</v>
          </cell>
          <cell r="O66">
            <v>748.85767452351411</v>
          </cell>
          <cell r="P66">
            <v>798.74396081487259</v>
          </cell>
          <cell r="Q66">
            <v>716.3847660500544</v>
          </cell>
          <cell r="R66">
            <v>655.67304828759836</v>
          </cell>
          <cell r="S66">
            <v>668.27258501982055</v>
          </cell>
          <cell r="T66">
            <v>647.79780755176614</v>
          </cell>
          <cell r="U66">
            <v>618.59775077819063</v>
          </cell>
          <cell r="V66">
            <v>634.30123701138052</v>
          </cell>
          <cell r="W66">
            <v>627.26620033032157</v>
          </cell>
          <cell r="X66">
            <v>666.15114150852514</v>
          </cell>
          <cell r="Y66">
            <v>647.14208007645323</v>
          </cell>
          <cell r="Z66">
            <v>641.78370028783422</v>
          </cell>
          <cell r="AA66">
            <v>633.92448382035013</v>
          </cell>
          <cell r="AB66">
            <v>627.18805685054372</v>
          </cell>
          <cell r="AC66">
            <v>622.49751572113985</v>
          </cell>
          <cell r="AD66">
            <v>620.91963249526441</v>
          </cell>
          <cell r="AE66">
            <v>620.49177521765955</v>
          </cell>
          <cell r="AF66">
            <v>617.11226739228562</v>
          </cell>
          <cell r="AG66">
            <v>612.98738452105977</v>
          </cell>
          <cell r="AH66">
            <v>610.78452054744628</v>
          </cell>
          <cell r="AI66">
            <v>609.15463115477905</v>
          </cell>
          <cell r="AJ66">
            <v>604.98617661649575</v>
          </cell>
          <cell r="AK66">
            <v>599.84333678614985</v>
          </cell>
          <cell r="AL66">
            <v>597.07389248962795</v>
          </cell>
          <cell r="AM66">
            <v>599.5003380054859</v>
          </cell>
          <cell r="AN66">
            <v>595.37378029748618</v>
          </cell>
          <cell r="AO66">
            <v>591.32220905063105</v>
          </cell>
          <cell r="AP66">
            <v>588.99896169778015</v>
          </cell>
          <cell r="AQ66">
            <v>585.20357539394934</v>
          </cell>
          <cell r="AR66">
            <v>580.7130564406491</v>
          </cell>
          <cell r="AS66">
            <v>576.07809922164643</v>
          </cell>
        </row>
        <row r="67">
          <cell r="D67" t="str">
            <v>WENATCHEE</v>
          </cell>
          <cell r="E67">
            <v>645.81695608166842</v>
          </cell>
          <cell r="F67">
            <v>712.78120130673108</v>
          </cell>
          <cell r="G67">
            <v>624.12720268783812</v>
          </cell>
          <cell r="H67">
            <v>751.20208244791274</v>
          </cell>
          <cell r="I67">
            <v>629.24601283656125</v>
          </cell>
          <cell r="J67">
            <v>664.26644372532053</v>
          </cell>
          <cell r="K67">
            <v>715.45859473023836</v>
          </cell>
          <cell r="L67">
            <v>657.45618396519581</v>
          </cell>
          <cell r="M67">
            <v>552.54713493530494</v>
          </cell>
          <cell r="N67">
            <v>624.17716049382716</v>
          </cell>
          <cell r="O67">
            <v>619.36778846153845</v>
          </cell>
          <cell r="P67">
            <v>671.43832335329341</v>
          </cell>
          <cell r="Q67">
            <v>622.61390887290167</v>
          </cell>
          <cell r="R67">
            <v>557.84317233154445</v>
          </cell>
          <cell r="S67">
            <v>549.81904761904764</v>
          </cell>
          <cell r="T67">
            <v>512.56279904306223</v>
          </cell>
          <cell r="U67">
            <v>502.7592821782178</v>
          </cell>
          <cell r="V67">
            <v>534.52747946936199</v>
          </cell>
          <cell r="W67">
            <v>524.26342710997437</v>
          </cell>
          <cell r="X67">
            <v>512.50709677419354</v>
          </cell>
          <cell r="Y67">
            <v>498.21060266249475</v>
          </cell>
          <cell r="Z67">
            <v>496.23108438083761</v>
          </cell>
          <cell r="AA67">
            <v>493.080262804386</v>
          </cell>
          <cell r="AB67">
            <v>490.61458180999819</v>
          </cell>
          <cell r="AC67">
            <v>489.32456524135421</v>
          </cell>
          <cell r="AD67">
            <v>489.78318426807539</v>
          </cell>
          <cell r="AE67">
            <v>490.92354889528349</v>
          </cell>
          <cell r="AF67">
            <v>490.52600008532761</v>
          </cell>
          <cell r="AG67">
            <v>489.76879401849607</v>
          </cell>
          <cell r="AH67">
            <v>490.1094995013957</v>
          </cell>
          <cell r="AI67">
            <v>490.80128837544214</v>
          </cell>
          <cell r="AJ67">
            <v>490.11653336613028</v>
          </cell>
          <cell r="AK67">
            <v>488.91847898237143</v>
          </cell>
          <cell r="AL67">
            <v>489.07623068650099</v>
          </cell>
          <cell r="AM67">
            <v>492.19349510004076</v>
          </cell>
          <cell r="AN67">
            <v>491.6696386301474</v>
          </cell>
          <cell r="AO67">
            <v>491.20675384040749</v>
          </cell>
          <cell r="AP67">
            <v>491.75044902669146</v>
          </cell>
          <cell r="AQ67">
            <v>491.47724221989461</v>
          </cell>
          <cell r="AR67">
            <v>490.82244673403483</v>
          </cell>
          <cell r="AS67">
            <v>490.07805709073494</v>
          </cell>
        </row>
        <row r="68">
          <cell r="D68" t="str">
            <v>YAKIMA</v>
          </cell>
          <cell r="E68">
            <v>669.1690916148151</v>
          </cell>
          <cell r="F68">
            <v>758.9798513248677</v>
          </cell>
          <cell r="G68">
            <v>669.48797138383816</v>
          </cell>
          <cell r="H68">
            <v>807.20631494422889</v>
          </cell>
          <cell r="I68">
            <v>695.91425464988208</v>
          </cell>
          <cell r="J68">
            <v>729.03722001518304</v>
          </cell>
          <cell r="K68">
            <v>808.37917552644217</v>
          </cell>
          <cell r="L68">
            <v>748.77226421294779</v>
          </cell>
          <cell r="M68">
            <v>653.45192915876032</v>
          </cell>
          <cell r="N68">
            <v>700.5268543748108</v>
          </cell>
          <cell r="O68">
            <v>738.69452689065656</v>
          </cell>
          <cell r="P68">
            <v>797.35615868868035</v>
          </cell>
          <cell r="Q68">
            <v>730.92240543161984</v>
          </cell>
          <cell r="R68">
            <v>671.68682294950418</v>
          </cell>
          <cell r="S68">
            <v>637.93391996412959</v>
          </cell>
          <cell r="T68">
            <v>641.86458390326641</v>
          </cell>
          <cell r="U68">
            <v>666.69595213712068</v>
          </cell>
          <cell r="V68">
            <v>674.42803030303025</v>
          </cell>
          <cell r="W68">
            <v>661.76699746621625</v>
          </cell>
          <cell r="X68">
            <v>693.8315679077084</v>
          </cell>
          <cell r="Y68">
            <v>693.47950683404906</v>
          </cell>
          <cell r="Z68">
            <v>689.59257946673176</v>
          </cell>
          <cell r="AA68">
            <v>683.34083725850621</v>
          </cell>
          <cell r="AB68">
            <v>678.69228760419992</v>
          </cell>
          <cell r="AC68">
            <v>676.66406394904709</v>
          </cell>
          <cell r="AD68">
            <v>678.47312350736172</v>
          </cell>
          <cell r="AE68">
            <v>681.8152614947893</v>
          </cell>
          <cell r="AF68">
            <v>681.86715263129986</v>
          </cell>
          <cell r="AG68">
            <v>681.17507185119405</v>
          </cell>
          <cell r="AH68">
            <v>682.89988366109856</v>
          </cell>
          <cell r="AI68">
            <v>685.42252885752771</v>
          </cell>
          <cell r="AJ68">
            <v>684.96654134392372</v>
          </cell>
          <cell r="AK68">
            <v>683.41231232433768</v>
          </cell>
          <cell r="AL68">
            <v>684.84456558052318</v>
          </cell>
          <cell r="AM68">
            <v>692.79794325837031</v>
          </cell>
          <cell r="AN68">
            <v>692.78916718696246</v>
          </cell>
          <cell r="AO68">
            <v>692.93679985051904</v>
          </cell>
          <cell r="AP68">
            <v>695.32271065210034</v>
          </cell>
          <cell r="AQ68">
            <v>695.9242003981376</v>
          </cell>
          <cell r="AR68">
            <v>695.69555848065761</v>
          </cell>
          <cell r="AS68">
            <v>695.2812627866316</v>
          </cell>
        </row>
        <row r="69">
          <cell r="D69" t="str">
            <v>BEND</v>
          </cell>
          <cell r="E69">
            <v>710.43385390933531</v>
          </cell>
          <cell r="F69">
            <v>792.94930749606203</v>
          </cell>
          <cell r="G69">
            <v>707.26859200739398</v>
          </cell>
          <cell r="H69">
            <v>856.4625713372933</v>
          </cell>
          <cell r="I69">
            <v>775.43422365067011</v>
          </cell>
          <cell r="J69">
            <v>773.13982535372054</v>
          </cell>
          <cell r="K69">
            <v>800.61597412641493</v>
          </cell>
          <cell r="L69">
            <v>786.1162717019389</v>
          </cell>
          <cell r="M69">
            <v>745.68930253935423</v>
          </cell>
          <cell r="N69">
            <v>825.18227301453544</v>
          </cell>
          <cell r="O69">
            <v>819.64873616548255</v>
          </cell>
          <cell r="P69">
            <v>825.27752510469668</v>
          </cell>
          <cell r="Q69">
            <v>805.59145270552813</v>
          </cell>
          <cell r="R69">
            <v>754.3206611570248</v>
          </cell>
          <cell r="S69">
            <v>732.87364092556459</v>
          </cell>
          <cell r="T69">
            <v>750.37946091982906</v>
          </cell>
          <cell r="U69">
            <v>773.79340004013875</v>
          </cell>
          <cell r="V69">
            <v>759.96077679476298</v>
          </cell>
          <cell r="W69">
            <v>780.50251139734826</v>
          </cell>
          <cell r="X69">
            <v>783.26331471071603</v>
          </cell>
          <cell r="Y69">
            <v>784.07943884981648</v>
          </cell>
          <cell r="Z69">
            <v>781.15144183708549</v>
          </cell>
          <cell r="AA69">
            <v>774.79165438443215</v>
          </cell>
          <cell r="AB69">
            <v>769.83363572613609</v>
          </cell>
          <cell r="AC69">
            <v>767.59990893634892</v>
          </cell>
          <cell r="AD69">
            <v>769.55957418804906</v>
          </cell>
          <cell r="AE69">
            <v>773.15776131727398</v>
          </cell>
          <cell r="AF69">
            <v>772.97596579549599</v>
          </cell>
          <cell r="AG69">
            <v>771.91402855868876</v>
          </cell>
          <cell r="AH69">
            <v>773.55403742022463</v>
          </cell>
          <cell r="AI69">
            <v>776.0753126160173</v>
          </cell>
          <cell r="AJ69">
            <v>775.22804732574014</v>
          </cell>
          <cell r="AK69">
            <v>773.13769782694249</v>
          </cell>
          <cell r="AL69">
            <v>774.40962849143807</v>
          </cell>
          <cell r="AM69">
            <v>783.02463629787871</v>
          </cell>
          <cell r="AN69">
            <v>782.67307946632627</v>
          </cell>
          <cell r="AO69">
            <v>782.50056369271431</v>
          </cell>
          <cell r="AP69">
            <v>784.85150174205114</v>
          </cell>
          <cell r="AQ69">
            <v>785.20027565458656</v>
          </cell>
          <cell r="AR69">
            <v>784.62565843877303</v>
          </cell>
          <cell r="AS69">
            <v>783.84917631464964</v>
          </cell>
        </row>
        <row r="70">
          <cell r="D70" t="str">
            <v>BAKER</v>
          </cell>
          <cell r="E70">
            <v>680.69184653285106</v>
          </cell>
          <cell r="F70">
            <v>768.99878499004512</v>
          </cell>
          <cell r="G70">
            <v>658.8219239143491</v>
          </cell>
          <cell r="H70">
            <v>808.26219065989937</v>
          </cell>
          <cell r="I70">
            <v>721.49396793090284</v>
          </cell>
          <cell r="J70">
            <v>718.14102987367937</v>
          </cell>
          <cell r="K70">
            <v>755.74542739828291</v>
          </cell>
          <cell r="L70">
            <v>757.71593783881451</v>
          </cell>
          <cell r="M70">
            <v>756.01435071753588</v>
          </cell>
          <cell r="N70">
            <v>791.33446866485019</v>
          </cell>
          <cell r="O70">
            <v>762.10708347189893</v>
          </cell>
          <cell r="P70">
            <v>821.56170780520347</v>
          </cell>
          <cell r="Q70">
            <v>764.20874751491056</v>
          </cell>
          <cell r="R70">
            <v>678.46559633027528</v>
          </cell>
          <cell r="S70">
            <v>693.12544340535317</v>
          </cell>
          <cell r="T70">
            <v>687.09579513120457</v>
          </cell>
          <cell r="U70">
            <v>676.13863216266179</v>
          </cell>
          <cell r="V70">
            <v>651.66373826113295</v>
          </cell>
          <cell r="W70">
            <v>683.50874547647766</v>
          </cell>
          <cell r="X70">
            <v>674.55983162958512</v>
          </cell>
          <cell r="Y70">
            <v>672.04021201207684</v>
          </cell>
          <cell r="Z70">
            <v>669.27480925560326</v>
          </cell>
          <cell r="AA70">
            <v>664.87390010278727</v>
          </cell>
          <cell r="AB70">
            <v>661.43066133902425</v>
          </cell>
          <cell r="AC70">
            <v>659.62944370692389</v>
          </cell>
          <cell r="AD70">
            <v>660.26978248343971</v>
          </cell>
          <cell r="AE70">
            <v>661.86208943272482</v>
          </cell>
          <cell r="AF70">
            <v>661.30697149225887</v>
          </cell>
          <cell r="AG70">
            <v>660.2496900240377</v>
          </cell>
          <cell r="AH70">
            <v>660.72540745432434</v>
          </cell>
          <cell r="AI70">
            <v>661.69136904201514</v>
          </cell>
          <cell r="AJ70">
            <v>660.73522876525351</v>
          </cell>
          <cell r="AK70">
            <v>659.06247078650256</v>
          </cell>
          <cell r="AL70">
            <v>659.28271988649408</v>
          </cell>
          <cell r="AM70">
            <v>663.63548847500056</v>
          </cell>
          <cell r="AN70">
            <v>662.90393642283721</v>
          </cell>
          <cell r="AO70">
            <v>662.25755292584188</v>
          </cell>
          <cell r="AP70">
            <v>663.016784241815</v>
          </cell>
          <cell r="AQ70">
            <v>662.63526678817186</v>
          </cell>
          <cell r="AR70">
            <v>661.72091373852004</v>
          </cell>
          <cell r="AS70">
            <v>660.6815048104778</v>
          </cell>
        </row>
        <row r="71">
          <cell r="D71" t="str">
            <v>ONTARIO</v>
          </cell>
          <cell r="E71">
            <v>594.28047658520757</v>
          </cell>
          <cell r="F71">
            <v>671.30335570186548</v>
          </cell>
          <cell r="G71">
            <v>576.23986760236119</v>
          </cell>
          <cell r="H71">
            <v>679.49035349036524</v>
          </cell>
          <cell r="I71">
            <v>615.32757443917114</v>
          </cell>
          <cell r="J71">
            <v>607.2933391354486</v>
          </cell>
          <cell r="K71">
            <v>628.69980379332901</v>
          </cell>
          <cell r="L71">
            <v>603.00438596491233</v>
          </cell>
          <cell r="M71">
            <v>549.6977872082449</v>
          </cell>
          <cell r="N71">
            <v>630.3074644549763</v>
          </cell>
          <cell r="O71">
            <v>606.83963080473029</v>
          </cell>
          <cell r="P71">
            <v>700.26544096523992</v>
          </cell>
          <cell r="Q71">
            <v>664.17874396135267</v>
          </cell>
          <cell r="R71">
            <v>626.58443465491928</v>
          </cell>
          <cell r="S71">
            <v>587.5988779803647</v>
          </cell>
          <cell r="T71">
            <v>591.56119319765821</v>
          </cell>
          <cell r="U71">
            <v>581.49972299168974</v>
          </cell>
          <cell r="V71">
            <v>550.3187724633674</v>
          </cell>
          <cell r="W71">
            <v>588.20495683653576</v>
          </cell>
          <cell r="X71">
            <v>580.73704627320592</v>
          </cell>
          <cell r="Y71">
            <v>576.86832746751668</v>
          </cell>
          <cell r="Z71">
            <v>570.97764709530054</v>
          </cell>
          <cell r="AA71">
            <v>561.67759980774213</v>
          </cell>
          <cell r="AB71">
            <v>554.46493248642821</v>
          </cell>
          <cell r="AC71">
            <v>550.71406024108444</v>
          </cell>
          <cell r="AD71">
            <v>552.04576276503474</v>
          </cell>
          <cell r="AE71">
            <v>555.36560418462227</v>
          </cell>
          <cell r="AF71">
            <v>554.20687243741577</v>
          </cell>
          <cell r="AG71">
            <v>552.00394754802835</v>
          </cell>
          <cell r="AH71">
            <v>552.99449078624502</v>
          </cell>
          <cell r="AI71">
            <v>555.00909486203966</v>
          </cell>
          <cell r="AJ71">
            <v>553.0149520051466</v>
          </cell>
          <cell r="AK71">
            <v>549.53654134178385</v>
          </cell>
          <cell r="AL71">
            <v>549.99378704440585</v>
          </cell>
          <cell r="AM71">
            <v>559.07703476594645</v>
          </cell>
          <cell r="AN71">
            <v>557.54422530596855</v>
          </cell>
          <cell r="AO71">
            <v>556.1919626866752</v>
          </cell>
          <cell r="AP71">
            <v>557.78050934050464</v>
          </cell>
          <cell r="AQ71">
            <v>556.98191806683371</v>
          </cell>
          <cell r="AR71">
            <v>555.07078220138601</v>
          </cell>
          <cell r="AS71">
            <v>552.90303179186606</v>
          </cell>
        </row>
        <row r="72">
          <cell r="D72" t="str">
            <v>PENDLETON</v>
          </cell>
          <cell r="E72">
            <v>607.47029996376159</v>
          </cell>
          <cell r="F72">
            <v>679.56694561461813</v>
          </cell>
          <cell r="G72">
            <v>591.93498910065614</v>
          </cell>
          <cell r="H72">
            <v>717.11002927292805</v>
          </cell>
          <cell r="I72">
            <v>623.9073213312704</v>
          </cell>
          <cell r="J72">
            <v>618.58122745551543</v>
          </cell>
          <cell r="K72">
            <v>665.43593833067519</v>
          </cell>
          <cell r="L72">
            <v>634.54122674710914</v>
          </cell>
          <cell r="M72">
            <v>552.90467019740015</v>
          </cell>
          <cell r="N72">
            <v>611.61724694489283</v>
          </cell>
          <cell r="O72">
            <v>637.76228138576357</v>
          </cell>
          <cell r="P72">
            <v>694.63851314197734</v>
          </cell>
          <cell r="Q72">
            <v>614.62327750688996</v>
          </cell>
          <cell r="R72">
            <v>568.96905940594058</v>
          </cell>
          <cell r="S72">
            <v>579.24047306176089</v>
          </cell>
          <cell r="T72">
            <v>560.80141631757431</v>
          </cell>
          <cell r="U72">
            <v>557.01009704930891</v>
          </cell>
          <cell r="V72">
            <v>569.48588280796753</v>
          </cell>
          <cell r="W72">
            <v>565.45664462968284</v>
          </cell>
          <cell r="X72">
            <v>609.58107460971166</v>
          </cell>
          <cell r="Y72">
            <v>582.04824086918427</v>
          </cell>
          <cell r="Z72">
            <v>578.51346769298459</v>
          </cell>
          <cell r="AA72">
            <v>572.34867172184738</v>
          </cell>
          <cell r="AB72">
            <v>567.87964705264744</v>
          </cell>
          <cell r="AC72">
            <v>566.21084105448824</v>
          </cell>
          <cell r="AD72">
            <v>568.68192033415096</v>
          </cell>
          <cell r="AE72">
            <v>572.81177619375694</v>
          </cell>
          <cell r="AF72">
            <v>573.37823828118803</v>
          </cell>
          <cell r="AG72">
            <v>573.13882850469645</v>
          </cell>
          <cell r="AH72">
            <v>575.52720391215962</v>
          </cell>
          <cell r="AI72">
            <v>578.79095735975284</v>
          </cell>
          <cell r="AJ72">
            <v>578.81683476196349</v>
          </cell>
          <cell r="AK72">
            <v>577.65328618986894</v>
          </cell>
          <cell r="AL72">
            <v>579.75085169806641</v>
          </cell>
          <cell r="AM72">
            <v>589.00051648270892</v>
          </cell>
          <cell r="AN72">
            <v>589.55041571527306</v>
          </cell>
          <cell r="AO72">
            <v>590.28307085127733</v>
          </cell>
          <cell r="AP72">
            <v>593.48158823057554</v>
          </cell>
          <cell r="AQ72">
            <v>594.72738161655548</v>
          </cell>
          <cell r="AR72">
            <v>595.0703592773956</v>
          </cell>
          <cell r="AS72">
            <v>595.20864946757911</v>
          </cell>
        </row>
        <row r="75">
          <cell r="D75" t="str">
            <v>District</v>
          </cell>
          <cell r="E75">
            <v>1990</v>
          </cell>
          <cell r="F75">
            <v>1991</v>
          </cell>
          <cell r="G75">
            <v>1992</v>
          </cell>
          <cell r="H75">
            <v>1993</v>
          </cell>
          <cell r="I75">
            <v>1994</v>
          </cell>
          <cell r="J75">
            <v>1995</v>
          </cell>
          <cell r="K75">
            <v>1996</v>
          </cell>
          <cell r="L75">
            <v>1997</v>
          </cell>
          <cell r="M75">
            <v>1998</v>
          </cell>
          <cell r="N75">
            <v>1999</v>
          </cell>
          <cell r="O75">
            <v>2000</v>
          </cell>
          <cell r="P75">
            <v>2001</v>
          </cell>
          <cell r="Q75">
            <v>2002</v>
          </cell>
          <cell r="R75">
            <v>2003</v>
          </cell>
          <cell r="S75">
            <v>2004</v>
          </cell>
          <cell r="T75">
            <v>2005</v>
          </cell>
          <cell r="U75">
            <v>2006</v>
          </cell>
          <cell r="V75">
            <v>2007</v>
          </cell>
          <cell r="W75">
            <v>2008</v>
          </cell>
          <cell r="X75">
            <v>2009</v>
          </cell>
          <cell r="Y75">
            <v>2010</v>
          </cell>
          <cell r="Z75">
            <v>2011</v>
          </cell>
          <cell r="AA75">
            <v>2012</v>
          </cell>
          <cell r="AB75">
            <v>2013</v>
          </cell>
          <cell r="AC75">
            <v>2014</v>
          </cell>
          <cell r="AD75">
            <v>2015</v>
          </cell>
          <cell r="AE75">
            <v>2016</v>
          </cell>
          <cell r="AF75">
            <v>2017</v>
          </cell>
          <cell r="AG75">
            <v>2018</v>
          </cell>
          <cell r="AH75">
            <v>2019</v>
          </cell>
          <cell r="AI75">
            <v>2020</v>
          </cell>
          <cell r="AJ75">
            <v>2021</v>
          </cell>
          <cell r="AK75">
            <v>2022</v>
          </cell>
          <cell r="AL75">
            <v>2023</v>
          </cell>
          <cell r="AM75">
            <v>2024</v>
          </cell>
          <cell r="AN75">
            <v>2025</v>
          </cell>
          <cell r="AO75">
            <v>2026</v>
          </cell>
          <cell r="AP75">
            <v>2027</v>
          </cell>
          <cell r="AQ75">
            <v>2028</v>
          </cell>
          <cell r="AR75">
            <v>2029</v>
          </cell>
          <cell r="AS75">
            <v>2030</v>
          </cell>
        </row>
        <row r="76">
          <cell r="D76" t="str">
            <v>ABERDEEN</v>
          </cell>
          <cell r="E76">
            <v>771.54114918720825</v>
          </cell>
          <cell r="F76">
            <v>826.72727214190911</v>
          </cell>
          <cell r="G76">
            <v>708.60382666938756</v>
          </cell>
          <cell r="H76">
            <v>820.89626668853407</v>
          </cell>
          <cell r="I76">
            <v>799.14791286026946</v>
          </cell>
          <cell r="J76">
            <v>763.82016633001933</v>
          </cell>
          <cell r="K76">
            <v>850.7111436950147</v>
          </cell>
          <cell r="L76">
            <v>772.27408096789202</v>
          </cell>
          <cell r="M76">
            <v>732.95220013401831</v>
          </cell>
          <cell r="N76">
            <v>878.14598223954954</v>
          </cell>
          <cell r="O76">
            <v>836.91694701429776</v>
          </cell>
          <cell r="P76">
            <v>833.28930948419304</v>
          </cell>
          <cell r="Q76">
            <v>818.37732760384699</v>
          </cell>
          <cell r="R76">
            <v>723.71867469879521</v>
          </cell>
          <cell r="S76">
            <v>693.49980453479282</v>
          </cell>
          <cell r="T76">
            <v>674.55116456662847</v>
          </cell>
          <cell r="U76">
            <v>702.65635086386942</v>
          </cell>
          <cell r="V76">
            <v>726.89390519187361</v>
          </cell>
          <cell r="W76">
            <v>762.88591363379214</v>
          </cell>
          <cell r="X76">
            <v>740.02481060606056</v>
          </cell>
          <cell r="Y76">
            <v>729.13078055127892</v>
          </cell>
          <cell r="Z76">
            <v>724.88599040158181</v>
          </cell>
          <cell r="AA76">
            <v>718.57993028563078</v>
          </cell>
          <cell r="AB76">
            <v>713.46573462470712</v>
          </cell>
          <cell r="AC76">
            <v>710.39035249671849</v>
          </cell>
          <cell r="AD76">
            <v>710.34423509743158</v>
          </cell>
          <cell r="AE76">
            <v>711.46132956749636</v>
          </cell>
          <cell r="AF76">
            <v>709.8870295206093</v>
          </cell>
          <cell r="AG76">
            <v>707.67243694394017</v>
          </cell>
          <cell r="AH76">
            <v>707.34776743180657</v>
          </cell>
          <cell r="AI76">
            <v>707.61649461280558</v>
          </cell>
          <cell r="AJ76">
            <v>705.49277188790018</v>
          </cell>
          <cell r="AK76">
            <v>702.47557544026427</v>
          </cell>
          <cell r="AL76">
            <v>701.78229129464216</v>
          </cell>
          <cell r="AM76">
            <v>706.16954916772193</v>
          </cell>
          <cell r="AN76">
            <v>704.27677232900169</v>
          </cell>
          <cell r="AO76">
            <v>702.47689134736254</v>
          </cell>
          <cell r="AP76">
            <v>702.39501063943385</v>
          </cell>
          <cell r="AQ76">
            <v>700.90599173971248</v>
          </cell>
          <cell r="AR76">
            <v>698.75889269152992</v>
          </cell>
          <cell r="AS76">
            <v>696.45710032664022</v>
          </cell>
        </row>
        <row r="77">
          <cell r="D77" t="str">
            <v>BELLINGHAM</v>
          </cell>
          <cell r="E77">
            <v>789.70495838542104</v>
          </cell>
          <cell r="F77">
            <v>843.5159425338851</v>
          </cell>
          <cell r="G77">
            <v>721.02002990021151</v>
          </cell>
          <cell r="H77">
            <v>842.34224832122186</v>
          </cell>
          <cell r="I77">
            <v>781.18065123344547</v>
          </cell>
          <cell r="J77">
            <v>767.94122073349956</v>
          </cell>
          <cell r="K77">
            <v>878.84916094584287</v>
          </cell>
          <cell r="L77">
            <v>810.98601373328518</v>
          </cell>
          <cell r="M77">
            <v>717.2140088593577</v>
          </cell>
          <cell r="N77">
            <v>842.88863869664556</v>
          </cell>
          <cell r="O77">
            <v>830.05030219692367</v>
          </cell>
          <cell r="P77">
            <v>818.92896716085306</v>
          </cell>
          <cell r="Q77">
            <v>831.67610194902545</v>
          </cell>
          <cell r="R77">
            <v>725.54260543038708</v>
          </cell>
          <cell r="S77">
            <v>717.46421313437827</v>
          </cell>
          <cell r="T77">
            <v>771.05233835110084</v>
          </cell>
          <cell r="U77">
            <v>780.97193784752892</v>
          </cell>
          <cell r="V77">
            <v>817.87239986792974</v>
          </cell>
          <cell r="W77">
            <v>764.96014365362396</v>
          </cell>
          <cell r="X77">
            <v>757.57039010181984</v>
          </cell>
          <cell r="Y77">
            <v>756.45414909623298</v>
          </cell>
          <cell r="Z77">
            <v>753.92647220829554</v>
          </cell>
          <cell r="AA77">
            <v>750.5286044356468</v>
          </cell>
          <cell r="AB77">
            <v>747.18478792375322</v>
          </cell>
          <cell r="AC77">
            <v>744.14915081692493</v>
          </cell>
          <cell r="AD77">
            <v>741.72742469332059</v>
          </cell>
          <cell r="AE77">
            <v>739.41889773173978</v>
          </cell>
          <cell r="AF77">
            <v>736.20309283079473</v>
          </cell>
          <cell r="AG77">
            <v>732.63873803203353</v>
          </cell>
          <cell r="AH77">
            <v>729.43815404354325</v>
          </cell>
          <cell r="AI77">
            <v>726.25845916461117</v>
          </cell>
          <cell r="AJ77">
            <v>722.32749012444754</v>
          </cell>
          <cell r="AK77">
            <v>718.03782975290869</v>
          </cell>
          <cell r="AL77">
            <v>714.25131633525746</v>
          </cell>
          <cell r="AM77">
            <v>711.68119223343535</v>
          </cell>
          <cell r="AN77">
            <v>707.36023293822336</v>
          </cell>
          <cell r="AO77">
            <v>702.96806759323658</v>
          </cell>
          <cell r="AP77">
            <v>698.93616803663713</v>
          </cell>
          <cell r="AQ77">
            <v>694.46453681991807</v>
          </cell>
          <cell r="AR77">
            <v>689.75627983222023</v>
          </cell>
          <cell r="AS77">
            <v>684.95093210174036</v>
          </cell>
        </row>
        <row r="78">
          <cell r="D78" t="str">
            <v>BREMERTON</v>
          </cell>
          <cell r="E78">
            <v>753.5454911909959</v>
          </cell>
          <cell r="F78">
            <v>795.21269298324603</v>
          </cell>
          <cell r="G78">
            <v>696.31405735976045</v>
          </cell>
          <cell r="H78">
            <v>806.81097674442321</v>
          </cell>
          <cell r="I78">
            <v>770.63836105317637</v>
          </cell>
          <cell r="J78">
            <v>745.83343372459854</v>
          </cell>
          <cell r="K78">
            <v>808.53092075125971</v>
          </cell>
          <cell r="L78">
            <v>796.429145679969</v>
          </cell>
          <cell r="M78">
            <v>712.82773695470189</v>
          </cell>
          <cell r="N78">
            <v>842.01053430344155</v>
          </cell>
          <cell r="O78">
            <v>810.39242522057236</v>
          </cell>
          <cell r="P78">
            <v>795.02218879277927</v>
          </cell>
          <cell r="Q78">
            <v>810.28787321815139</v>
          </cell>
          <cell r="R78">
            <v>715.64857594936711</v>
          </cell>
          <cell r="S78">
            <v>707.76278458505658</v>
          </cell>
          <cell r="T78">
            <v>712.02979396587443</v>
          </cell>
          <cell r="U78">
            <v>715.17850387568149</v>
          </cell>
          <cell r="V78">
            <v>714.76213082080085</v>
          </cell>
          <cell r="W78">
            <v>752.13146531178836</v>
          </cell>
          <cell r="X78">
            <v>741.06050662484813</v>
          </cell>
          <cell r="Y78">
            <v>729.49684787768558</v>
          </cell>
          <cell r="Z78">
            <v>727.62778033808479</v>
          </cell>
          <cell r="AA78">
            <v>725.42734546319014</v>
          </cell>
          <cell r="AB78">
            <v>723.2922813937605</v>
          </cell>
          <cell r="AC78">
            <v>721.33100991672529</v>
          </cell>
          <cell r="AD78">
            <v>719.67440016999569</v>
          </cell>
          <cell r="AE78">
            <v>718.07312472716285</v>
          </cell>
          <cell r="AF78">
            <v>716.03007877686025</v>
          </cell>
          <cell r="AG78">
            <v>713.81454258787096</v>
          </cell>
          <cell r="AH78">
            <v>711.76766439041251</v>
          </cell>
          <cell r="AI78">
            <v>709.73197221380758</v>
          </cell>
          <cell r="AJ78">
            <v>707.32396893676332</v>
          </cell>
          <cell r="AK78">
            <v>704.73462126346897</v>
          </cell>
          <cell r="AL78">
            <v>702.37728743673563</v>
          </cell>
          <cell r="AM78">
            <v>700.61234442802095</v>
          </cell>
          <cell r="AN78">
            <v>697.97905438745215</v>
          </cell>
          <cell r="AO78">
            <v>695.29688459561612</v>
          </cell>
          <cell r="AP78">
            <v>692.78584576376409</v>
          </cell>
          <cell r="AQ78">
            <v>690.04410201680241</v>
          </cell>
          <cell r="AR78">
            <v>687.18099324541799</v>
          </cell>
          <cell r="AS78">
            <v>684.25530447311576</v>
          </cell>
        </row>
        <row r="79">
          <cell r="D79" t="str">
            <v>KENNEWICK</v>
          </cell>
          <cell r="E79">
            <v>586.85336785500829</v>
          </cell>
          <cell r="F79">
            <v>661.31844328196917</v>
          </cell>
          <cell r="G79">
            <v>572.2841939941037</v>
          </cell>
          <cell r="H79">
            <v>666.01053027357875</v>
          </cell>
          <cell r="I79">
            <v>557.70934620993148</v>
          </cell>
          <cell r="J79">
            <v>599.33103251447596</v>
          </cell>
          <cell r="K79">
            <v>640.32628022759604</v>
          </cell>
          <cell r="L79">
            <v>597.00376062786131</v>
          </cell>
          <cell r="M79">
            <v>509.05202135774221</v>
          </cell>
          <cell r="N79">
            <v>549.4938048169289</v>
          </cell>
          <cell r="O79">
            <v>596.66186591893961</v>
          </cell>
          <cell r="P79">
            <v>636.7835603679124</v>
          </cell>
          <cell r="Q79">
            <v>563.65164890918311</v>
          </cell>
          <cell r="R79">
            <v>525.03880650031078</v>
          </cell>
          <cell r="S79">
            <v>539.04621000310658</v>
          </cell>
          <cell r="T79">
            <v>541.6848102962864</v>
          </cell>
          <cell r="U79">
            <v>556.23447063814319</v>
          </cell>
          <cell r="V79">
            <v>581.04136865594785</v>
          </cell>
          <cell r="W79">
            <v>584.67047670639215</v>
          </cell>
          <cell r="X79">
            <v>626.59071510357035</v>
          </cell>
          <cell r="Y79">
            <v>596.69964107589487</v>
          </cell>
          <cell r="Z79">
            <v>594.25838974360317</v>
          </cell>
          <cell r="AA79">
            <v>590.53537702476285</v>
          </cell>
          <cell r="AB79">
            <v>587.44043919346848</v>
          </cell>
          <cell r="AC79">
            <v>585.48677740496748</v>
          </cell>
          <cell r="AD79">
            <v>585.26124505572056</v>
          </cell>
          <cell r="AE79">
            <v>585.66937839675461</v>
          </cell>
          <cell r="AF79">
            <v>584.45566279017589</v>
          </cell>
          <cell r="AG79">
            <v>582.82605884098348</v>
          </cell>
          <cell r="AH79">
            <v>582.26843667640208</v>
          </cell>
          <cell r="AI79">
            <v>582.02651914810997</v>
          </cell>
          <cell r="AJ79">
            <v>580.35072872392175</v>
          </cell>
          <cell r="AK79">
            <v>578.12346801182048</v>
          </cell>
          <cell r="AL79">
            <v>577.22864649311509</v>
          </cell>
          <cell r="AM79">
            <v>579.27561941630665</v>
          </cell>
          <cell r="AN79">
            <v>577.62110901560072</v>
          </cell>
          <cell r="AO79">
            <v>575.99495493527331</v>
          </cell>
          <cell r="AP79">
            <v>575.34827900953053</v>
          </cell>
          <cell r="AQ79">
            <v>573.8567191209745</v>
          </cell>
          <cell r="AR79">
            <v>571.96023493905079</v>
          </cell>
          <cell r="AS79">
            <v>569.95377346529551</v>
          </cell>
        </row>
        <row r="80">
          <cell r="D80" t="str">
            <v>LONGVIEW</v>
          </cell>
          <cell r="E80">
            <v>694.68449451651713</v>
          </cell>
          <cell r="F80">
            <v>744.42315213702102</v>
          </cell>
          <cell r="G80">
            <v>609.55396468822721</v>
          </cell>
          <cell r="H80">
            <v>733.99533445692782</v>
          </cell>
          <cell r="I80">
            <v>698.37824332099888</v>
          </cell>
          <cell r="J80">
            <v>650.91468549422223</v>
          </cell>
          <cell r="K80">
            <v>741.76759199483536</v>
          </cell>
          <cell r="L80">
            <v>673.48673658235657</v>
          </cell>
          <cell r="M80">
            <v>613.828025477707</v>
          </cell>
          <cell r="N80">
            <v>720.13656633221854</v>
          </cell>
          <cell r="O80">
            <v>686.43480574773821</v>
          </cell>
          <cell r="P80">
            <v>676.6391213389121</v>
          </cell>
          <cell r="Q80">
            <v>655.97209538305424</v>
          </cell>
          <cell r="R80">
            <v>580.58113930110096</v>
          </cell>
          <cell r="S80">
            <v>575.48847058823526</v>
          </cell>
          <cell r="T80">
            <v>551.46535947712414</v>
          </cell>
          <cell r="U80">
            <v>589.3315240083507</v>
          </cell>
          <cell r="V80">
            <v>599.79268292682923</v>
          </cell>
          <cell r="W80">
            <v>606.8695987654321</v>
          </cell>
          <cell r="X80">
            <v>601.89652509652512</v>
          </cell>
          <cell r="Y80">
            <v>610.97499824970782</v>
          </cell>
          <cell r="Z80">
            <v>605.62868198648914</v>
          </cell>
          <cell r="AA80">
            <v>597.2165330973844</v>
          </cell>
          <cell r="AB80">
            <v>590.65391349847494</v>
          </cell>
          <cell r="AC80">
            <v>587.18690041377704</v>
          </cell>
          <cell r="AD80">
            <v>588.28074254508158</v>
          </cell>
          <cell r="AE80">
            <v>591.15271102518659</v>
          </cell>
          <cell r="AF80">
            <v>590.00016791734629</v>
          </cell>
          <cell r="AG80">
            <v>587.90645575553003</v>
          </cell>
          <cell r="AH80">
            <v>588.67417185003842</v>
          </cell>
          <cell r="AI80">
            <v>590.35570032420344</v>
          </cell>
          <cell r="AJ80">
            <v>588.43928125094521</v>
          </cell>
          <cell r="AK80">
            <v>585.18763036302869</v>
          </cell>
          <cell r="AL80">
            <v>585.46292543084542</v>
          </cell>
          <cell r="AM80">
            <v>593.46069215424802</v>
          </cell>
          <cell r="AN80">
            <v>591.94538251913411</v>
          </cell>
          <cell r="AO80">
            <v>590.58806370580476</v>
          </cell>
          <cell r="AP80">
            <v>591.85878670498448</v>
          </cell>
          <cell r="AQ80">
            <v>590.99190410973824</v>
          </cell>
          <cell r="AR80">
            <v>589.12717230418889</v>
          </cell>
          <cell r="AS80">
            <v>587.03037323637068</v>
          </cell>
        </row>
        <row r="81">
          <cell r="D81" t="str">
            <v>MOSES LAKE</v>
          </cell>
          <cell r="E81">
            <v>615.35529411742209</v>
          </cell>
          <cell r="F81">
            <v>675.97819427866534</v>
          </cell>
          <cell r="G81">
            <v>583.39479331105974</v>
          </cell>
          <cell r="H81">
            <v>709.85118978397236</v>
          </cell>
          <cell r="I81">
            <v>615.7432480794987</v>
          </cell>
          <cell r="J81">
            <v>632.16176172891983</v>
          </cell>
          <cell r="K81">
            <v>713.24637681159425</v>
          </cell>
          <cell r="L81">
            <v>670.21147201105737</v>
          </cell>
          <cell r="M81">
            <v>553.23122923588039</v>
          </cell>
          <cell r="N81">
            <v>611.74856413529039</v>
          </cell>
          <cell r="O81">
            <v>631.99256505576204</v>
          </cell>
          <cell r="P81">
            <v>690.4388714733542</v>
          </cell>
          <cell r="Q81">
            <v>611.6313868613139</v>
          </cell>
          <cell r="R81">
            <v>550.01291079812211</v>
          </cell>
          <cell r="S81">
            <v>551.68025626092026</v>
          </cell>
          <cell r="T81">
            <v>554.76379310344828</v>
          </cell>
          <cell r="U81">
            <v>561.05158516926383</v>
          </cell>
          <cell r="V81">
            <v>576.92287234042556</v>
          </cell>
          <cell r="W81">
            <v>565.00744680851062</v>
          </cell>
          <cell r="X81">
            <v>607.91163793103453</v>
          </cell>
          <cell r="Y81">
            <v>599.66010985251671</v>
          </cell>
          <cell r="Z81">
            <v>594.20758664966888</v>
          </cell>
          <cell r="AA81">
            <v>585.10169270147344</v>
          </cell>
          <cell r="AB81">
            <v>577.25549562156323</v>
          </cell>
          <cell r="AC81">
            <v>571.98058773979631</v>
          </cell>
          <cell r="AD81">
            <v>570.69304989063937</v>
          </cell>
          <cell r="AE81">
            <v>570.81341895049081</v>
          </cell>
          <cell r="AF81">
            <v>566.95488896246411</v>
          </cell>
          <cell r="AG81">
            <v>562.04104621181921</v>
          </cell>
          <cell r="AH81">
            <v>559.61958133290125</v>
          </cell>
          <cell r="AI81">
            <v>557.87690449428851</v>
          </cell>
          <cell r="AJ81">
            <v>552.7346828932217</v>
          </cell>
          <cell r="AK81">
            <v>546.28465132666702</v>
          </cell>
          <cell r="AL81">
            <v>542.91136201844529</v>
          </cell>
          <cell r="AM81">
            <v>546.29046345418158</v>
          </cell>
          <cell r="AN81">
            <v>541.07894785159158</v>
          </cell>
          <cell r="AO81">
            <v>535.92075523607923</v>
          </cell>
          <cell r="AP81">
            <v>532.9890448068935</v>
          </cell>
          <cell r="AQ81">
            <v>528.13230593498179</v>
          </cell>
          <cell r="AR81">
            <v>522.37174158012999</v>
          </cell>
          <cell r="AS81">
            <v>516.38793012678912</v>
          </cell>
        </row>
        <row r="82">
          <cell r="D82" t="str">
            <v>MOUNT VERNON</v>
          </cell>
          <cell r="E82">
            <v>779.04648498227289</v>
          </cell>
          <cell r="F82">
            <v>828.72406996559778</v>
          </cell>
          <cell r="G82">
            <v>708.63707909098059</v>
          </cell>
          <cell r="H82">
            <v>818.04201159966897</v>
          </cell>
          <cell r="I82">
            <v>767.36052206299894</v>
          </cell>
          <cell r="J82">
            <v>745.11296765190366</v>
          </cell>
          <cell r="K82">
            <v>814.56655893344112</v>
          </cell>
          <cell r="L82">
            <v>769.06913521261345</v>
          </cell>
          <cell r="M82">
            <v>693.17409557838323</v>
          </cell>
          <cell r="N82">
            <v>832.7775097342136</v>
          </cell>
          <cell r="O82">
            <v>801.63003604325195</v>
          </cell>
          <cell r="P82">
            <v>785.93791633359979</v>
          </cell>
          <cell r="Q82">
            <v>775.95538291579055</v>
          </cell>
          <cell r="R82">
            <v>696.8837864440145</v>
          </cell>
          <cell r="S82">
            <v>680.57851561233429</v>
          </cell>
          <cell r="T82">
            <v>679.06976816555152</v>
          </cell>
          <cell r="U82">
            <v>682.29134917077545</v>
          </cell>
          <cell r="V82">
            <v>703.93904745279451</v>
          </cell>
          <cell r="W82">
            <v>719.07701713089909</v>
          </cell>
          <cell r="X82">
            <v>719.57656186768986</v>
          </cell>
          <cell r="Y82">
            <v>715.27530316057619</v>
          </cell>
          <cell r="Z82">
            <v>711.3706716377767</v>
          </cell>
          <cell r="AA82">
            <v>705.41412200467971</v>
          </cell>
          <cell r="AB82">
            <v>700.54596088538176</v>
          </cell>
          <cell r="AC82">
            <v>697.59482546375841</v>
          </cell>
          <cell r="AD82">
            <v>697.51960424488209</v>
          </cell>
          <cell r="AE82">
            <v>698.5247328275052</v>
          </cell>
          <cell r="AF82">
            <v>696.89908676881817</v>
          </cell>
          <cell r="AG82">
            <v>694.6238383115392</v>
          </cell>
          <cell r="AH82">
            <v>694.13530903450157</v>
          </cell>
          <cell r="AI82">
            <v>694.18949476787373</v>
          </cell>
          <cell r="AJ82">
            <v>691.91224779520189</v>
          </cell>
          <cell r="AK82">
            <v>688.74953563258475</v>
          </cell>
          <cell r="AL82">
            <v>687.80049699707956</v>
          </cell>
          <cell r="AM82">
            <v>691.70622582059002</v>
          </cell>
          <cell r="AN82">
            <v>689.54894799221279</v>
          </cell>
          <cell r="AO82">
            <v>687.45871982779317</v>
          </cell>
          <cell r="AP82">
            <v>686.99722560143141</v>
          </cell>
          <cell r="AQ82">
            <v>685.16173774482661</v>
          </cell>
          <cell r="AR82">
            <v>682.67796965474918</v>
          </cell>
          <cell r="AS82">
            <v>680.02620354220198</v>
          </cell>
        </row>
        <row r="83">
          <cell r="D83" t="str">
            <v>SUNNYSIDE</v>
          </cell>
          <cell r="E83">
            <v>589.29198280654475</v>
          </cell>
          <cell r="F83">
            <v>666.13416265755734</v>
          </cell>
          <cell r="G83">
            <v>591.37823784243619</v>
          </cell>
          <cell r="H83">
            <v>727.13437538480559</v>
          </cell>
          <cell r="I83">
            <v>617.44106381911115</v>
          </cell>
          <cell r="J83">
            <v>621.65134033049867</v>
          </cell>
          <cell r="K83">
            <v>725.26002454991817</v>
          </cell>
          <cell r="L83">
            <v>650.62192262602582</v>
          </cell>
          <cell r="M83">
            <v>560.27571935356718</v>
          </cell>
          <cell r="N83">
            <v>614.78434816549566</v>
          </cell>
          <cell r="O83">
            <v>631.7572594420194</v>
          </cell>
          <cell r="P83">
            <v>713.12242143821095</v>
          </cell>
          <cell r="Q83">
            <v>645.48366518461239</v>
          </cell>
          <cell r="R83">
            <v>589.5523244691027</v>
          </cell>
          <cell r="S83">
            <v>565.98154201115165</v>
          </cell>
          <cell r="T83">
            <v>557.99828014523223</v>
          </cell>
          <cell r="U83">
            <v>569.59333835152427</v>
          </cell>
          <cell r="V83">
            <v>592.36083254493849</v>
          </cell>
          <cell r="W83">
            <v>577.88285389856173</v>
          </cell>
          <cell r="X83">
            <v>612.89897260273972</v>
          </cell>
          <cell r="Y83">
            <v>608.22839606600428</v>
          </cell>
          <cell r="Z83">
            <v>604.8081729074371</v>
          </cell>
          <cell r="AA83">
            <v>599.23826074823739</v>
          </cell>
          <cell r="AB83">
            <v>595.29879174098107</v>
          </cell>
          <cell r="AC83">
            <v>593.9456484056094</v>
          </cell>
          <cell r="AD83">
            <v>596.34511088221211</v>
          </cell>
          <cell r="AE83">
            <v>600.27447484636093</v>
          </cell>
          <cell r="AF83">
            <v>601.05591960837558</v>
          </cell>
          <cell r="AG83">
            <v>601.14672771400933</v>
          </cell>
          <cell r="AH83">
            <v>603.61069276101648</v>
          </cell>
          <cell r="AI83">
            <v>606.88010354295227</v>
          </cell>
          <cell r="AJ83">
            <v>607.27022161469927</v>
          </cell>
          <cell r="AK83">
            <v>606.60777171915004</v>
          </cell>
          <cell r="AL83">
            <v>608.88349590611199</v>
          </cell>
          <cell r="AM83">
            <v>617.57358535462947</v>
          </cell>
          <cell r="AN83">
            <v>618.49023253834241</v>
          </cell>
          <cell r="AO83">
            <v>619.58089906612656</v>
          </cell>
          <cell r="AP83">
            <v>622.89256309926202</v>
          </cell>
          <cell r="AQ83">
            <v>624.46570912307402</v>
          </cell>
          <cell r="AR83">
            <v>625.23363584159063</v>
          </cell>
          <cell r="AS83">
            <v>625.8306417058368</v>
          </cell>
        </row>
        <row r="84">
          <cell r="D84" t="str">
            <v>WALLA WALLA</v>
          </cell>
          <cell r="E84">
            <v>703.36010639122117</v>
          </cell>
          <cell r="F84">
            <v>788.11176308846348</v>
          </cell>
          <cell r="G84">
            <v>685.18809711145627</v>
          </cell>
          <cell r="H84">
            <v>836.50504978727076</v>
          </cell>
          <cell r="I84">
            <v>727.76060953629371</v>
          </cell>
          <cell r="J84">
            <v>722.630559437903</v>
          </cell>
          <cell r="K84">
            <v>794.82658517952632</v>
          </cell>
          <cell r="L84">
            <v>739.28076828969904</v>
          </cell>
          <cell r="M84">
            <v>639.67950546837847</v>
          </cell>
          <cell r="N84">
            <v>698.1873982794699</v>
          </cell>
          <cell r="O84">
            <v>748.85767452351411</v>
          </cell>
          <cell r="P84">
            <v>798.74396081487259</v>
          </cell>
          <cell r="Q84">
            <v>716.3847660500544</v>
          </cell>
          <cell r="R84">
            <v>655.67304828759836</v>
          </cell>
          <cell r="S84">
            <v>668.27258501982055</v>
          </cell>
          <cell r="T84">
            <v>647.79780755176614</v>
          </cell>
          <cell r="U84">
            <v>618.59775077819063</v>
          </cell>
          <cell r="V84">
            <v>634.30123701138052</v>
          </cell>
          <cell r="W84">
            <v>627.26620033032157</v>
          </cell>
          <cell r="X84">
            <v>666.15114150852514</v>
          </cell>
          <cell r="Y84">
            <v>646.92770586982022</v>
          </cell>
          <cell r="Z84">
            <v>641.26573827007553</v>
          </cell>
          <cell r="AA84">
            <v>633.04880121017743</v>
          </cell>
          <cell r="AB84">
            <v>625.92128678849713</v>
          </cell>
          <cell r="AC84">
            <v>620.80831941481244</v>
          </cell>
          <cell r="AD84">
            <v>618.77624005124972</v>
          </cell>
          <cell r="AE84">
            <v>617.87131960743852</v>
          </cell>
          <cell r="AF84">
            <v>614.00766919639091</v>
          </cell>
          <cell r="AG84">
            <v>609.38893045747773</v>
          </cell>
          <cell r="AH84">
            <v>606.66813207333394</v>
          </cell>
          <cell r="AI84">
            <v>604.50709945749702</v>
          </cell>
          <cell r="AJ84">
            <v>599.82124834187641</v>
          </cell>
          <cell r="AK84">
            <v>594.16296251379231</v>
          </cell>
          <cell r="AL84">
            <v>590.84880754335779</v>
          </cell>
          <cell r="AM84">
            <v>592.66432963571674</v>
          </cell>
          <cell r="AN84">
            <v>587.98836605398924</v>
          </cell>
          <cell r="AO84">
            <v>583.38419357112025</v>
          </cell>
          <cell r="AP84">
            <v>580.48171886022124</v>
          </cell>
          <cell r="AQ84">
            <v>576.12417999255501</v>
          </cell>
          <cell r="AR84">
            <v>571.08049948594407</v>
          </cell>
          <cell r="AS84">
            <v>565.90085098955387</v>
          </cell>
        </row>
        <row r="85">
          <cell r="D85" t="str">
            <v>WENATCHEE</v>
          </cell>
          <cell r="E85">
            <v>645.81695608166842</v>
          </cell>
          <cell r="F85">
            <v>712.78120130673108</v>
          </cell>
          <cell r="G85">
            <v>624.12720268783812</v>
          </cell>
          <cell r="H85">
            <v>751.20208244791274</v>
          </cell>
          <cell r="I85">
            <v>629.24601283656125</v>
          </cell>
          <cell r="J85">
            <v>664.26644372532053</v>
          </cell>
          <cell r="K85">
            <v>715.45859473023836</v>
          </cell>
          <cell r="L85">
            <v>657.45618396519581</v>
          </cell>
          <cell r="M85">
            <v>552.54713493530494</v>
          </cell>
          <cell r="N85">
            <v>624.17716049382716</v>
          </cell>
          <cell r="O85">
            <v>619.36778846153845</v>
          </cell>
          <cell r="P85">
            <v>671.43832335329341</v>
          </cell>
          <cell r="Q85">
            <v>622.61390887290167</v>
          </cell>
          <cell r="R85">
            <v>557.84317233154445</v>
          </cell>
          <cell r="S85">
            <v>549.81904761904764</v>
          </cell>
          <cell r="T85">
            <v>512.56279904306223</v>
          </cell>
          <cell r="U85">
            <v>502.7592821782178</v>
          </cell>
          <cell r="V85">
            <v>534.52747946936199</v>
          </cell>
          <cell r="W85">
            <v>524.26342710997437</v>
          </cell>
          <cell r="X85">
            <v>512.50709677419354</v>
          </cell>
          <cell r="Y85">
            <v>498.21060266249475</v>
          </cell>
          <cell r="Z85">
            <v>496.23108438083761</v>
          </cell>
          <cell r="AA85">
            <v>493.080262804386</v>
          </cell>
          <cell r="AB85">
            <v>490.61458180999819</v>
          </cell>
          <cell r="AC85">
            <v>489.32456524135421</v>
          </cell>
          <cell r="AD85">
            <v>489.78318426807539</v>
          </cell>
          <cell r="AE85">
            <v>490.92354889528349</v>
          </cell>
          <cell r="AF85">
            <v>490.52600008532761</v>
          </cell>
          <cell r="AG85">
            <v>489.76879401849607</v>
          </cell>
          <cell r="AH85">
            <v>490.1094995013957</v>
          </cell>
          <cell r="AI85">
            <v>490.80128837544214</v>
          </cell>
          <cell r="AJ85">
            <v>490.11653336613028</v>
          </cell>
          <cell r="AK85">
            <v>488.91847898237143</v>
          </cell>
          <cell r="AL85">
            <v>489.07623068650099</v>
          </cell>
          <cell r="AM85">
            <v>492.19349510004076</v>
          </cell>
          <cell r="AN85">
            <v>491.6696386301474</v>
          </cell>
          <cell r="AO85">
            <v>491.20675384040749</v>
          </cell>
          <cell r="AP85">
            <v>491.75044902669146</v>
          </cell>
          <cell r="AQ85">
            <v>491.47724221989461</v>
          </cell>
          <cell r="AR85">
            <v>490.82244673403483</v>
          </cell>
          <cell r="AS85">
            <v>490.07805709073494</v>
          </cell>
        </row>
        <row r="86">
          <cell r="D86" t="str">
            <v>YAKIMA</v>
          </cell>
          <cell r="E86">
            <v>669.1690916148151</v>
          </cell>
          <cell r="F86">
            <v>758.9798513248677</v>
          </cell>
          <cell r="G86">
            <v>669.48797138383816</v>
          </cell>
          <cell r="H86">
            <v>807.20631494422889</v>
          </cell>
          <cell r="I86">
            <v>695.91425464988208</v>
          </cell>
          <cell r="J86">
            <v>729.03722001518304</v>
          </cell>
          <cell r="K86">
            <v>808.37917552644217</v>
          </cell>
          <cell r="L86">
            <v>748.77226421294779</v>
          </cell>
          <cell r="M86">
            <v>653.45192915876032</v>
          </cell>
          <cell r="N86">
            <v>700.5268543748108</v>
          </cell>
          <cell r="O86">
            <v>738.69452689065656</v>
          </cell>
          <cell r="P86">
            <v>797.35615868868035</v>
          </cell>
          <cell r="Q86">
            <v>730.92240543161984</v>
          </cell>
          <cell r="R86">
            <v>671.68682294950418</v>
          </cell>
          <cell r="S86">
            <v>637.93391996412959</v>
          </cell>
          <cell r="T86">
            <v>641.86458390326641</v>
          </cell>
          <cell r="U86">
            <v>666.69595213712068</v>
          </cell>
          <cell r="V86">
            <v>674.42803030303025</v>
          </cell>
          <cell r="W86">
            <v>661.76699746621625</v>
          </cell>
          <cell r="X86">
            <v>693.8315679077084</v>
          </cell>
          <cell r="Y86">
            <v>693.39349030412563</v>
          </cell>
          <cell r="Z86">
            <v>689.58556963320223</v>
          </cell>
          <cell r="AA86">
            <v>683.44346354371271</v>
          </cell>
          <cell r="AB86">
            <v>678.92380303674986</v>
          </cell>
          <cell r="AC86">
            <v>677.03869735518322</v>
          </cell>
          <cell r="AD86">
            <v>679.00394970038951</v>
          </cell>
          <cell r="AE86">
            <v>682.51422780953317</v>
          </cell>
          <cell r="AF86">
            <v>682.73965136678362</v>
          </cell>
          <cell r="AG86">
            <v>682.22726695845279</v>
          </cell>
          <cell r="AH86">
            <v>684.14152767067435</v>
          </cell>
          <cell r="AI86">
            <v>686.86158761975594</v>
          </cell>
          <cell r="AJ86">
            <v>686.60157768350132</v>
          </cell>
          <cell r="AK86">
            <v>685.24486412918657</v>
          </cell>
          <cell r="AL86">
            <v>686.88748379890694</v>
          </cell>
          <cell r="AM86">
            <v>695.07752587197922</v>
          </cell>
          <cell r="AN86">
            <v>695.28581492104297</v>
          </cell>
          <cell r="AO86">
            <v>695.65557316079867</v>
          </cell>
          <cell r="AP86">
            <v>698.27644560975091</v>
          </cell>
          <cell r="AQ86">
            <v>699.10951589139086</v>
          </cell>
          <cell r="AR86">
            <v>699.11166135622523</v>
          </cell>
          <cell r="AS86">
            <v>698.92989613286068</v>
          </cell>
        </row>
        <row r="87">
          <cell r="D87" t="str">
            <v>BEND</v>
          </cell>
          <cell r="E87">
            <v>710.43385390933531</v>
          </cell>
          <cell r="F87">
            <v>792.94930749606203</v>
          </cell>
          <cell r="G87">
            <v>707.26859200739398</v>
          </cell>
          <cell r="H87">
            <v>856.4625713372933</v>
          </cell>
          <cell r="I87">
            <v>775.43422365067011</v>
          </cell>
          <cell r="J87">
            <v>773.13982535372054</v>
          </cell>
          <cell r="K87">
            <v>800.61597412641493</v>
          </cell>
          <cell r="L87">
            <v>786.1162717019389</v>
          </cell>
          <cell r="M87">
            <v>745.68930253935423</v>
          </cell>
          <cell r="N87">
            <v>825.18227301453544</v>
          </cell>
          <cell r="O87">
            <v>819.64873616548255</v>
          </cell>
          <cell r="P87">
            <v>825.27752510469668</v>
          </cell>
          <cell r="Q87">
            <v>805.59145270552813</v>
          </cell>
          <cell r="R87">
            <v>754.3206611570248</v>
          </cell>
          <cell r="S87">
            <v>732.87364092556459</v>
          </cell>
          <cell r="T87">
            <v>750.37946091982906</v>
          </cell>
          <cell r="U87">
            <v>773.79340004013875</v>
          </cell>
          <cell r="V87">
            <v>759.96077679476298</v>
          </cell>
          <cell r="W87">
            <v>780.50251139734826</v>
          </cell>
          <cell r="X87">
            <v>783.26331471071603</v>
          </cell>
          <cell r="Y87">
            <v>784.62563514077988</v>
          </cell>
          <cell r="Z87">
            <v>782.05602148097364</v>
          </cell>
          <cell r="AA87">
            <v>775.943219954847</v>
          </cell>
          <cell r="AB87">
            <v>771.17924739986279</v>
          </cell>
          <cell r="AC87">
            <v>769.11499498897183</v>
          </cell>
          <cell r="AD87">
            <v>771.23787481218358</v>
          </cell>
          <cell r="AE87">
            <v>774.99726696367691</v>
          </cell>
          <cell r="AF87">
            <v>774.96552744750409</v>
          </cell>
          <cell r="AG87">
            <v>774.05173302350988</v>
          </cell>
          <cell r="AH87">
            <v>775.84904336905242</v>
          </cell>
          <cell r="AI87">
            <v>778.53383326784183</v>
          </cell>
          <cell r="AJ87">
            <v>777.84296379145633</v>
          </cell>
          <cell r="AK87">
            <v>775.90838966131162</v>
          </cell>
          <cell r="AL87">
            <v>777.35279466743907</v>
          </cell>
          <cell r="AM87">
            <v>786.17526060729563</v>
          </cell>
          <cell r="AN87">
            <v>786.00190046294699</v>
          </cell>
          <cell r="AO87">
            <v>786.01375452234583</v>
          </cell>
          <cell r="AP87">
            <v>788.56579269684607</v>
          </cell>
          <cell r="AQ87">
            <v>789.11148462863707</v>
          </cell>
          <cell r="AR87">
            <v>788.7341527918843</v>
          </cell>
          <cell r="AS87">
            <v>788.15792544723206</v>
          </cell>
        </row>
        <row r="88">
          <cell r="D88" t="str">
            <v>BAKER</v>
          </cell>
          <cell r="E88">
            <v>680.69184653285106</v>
          </cell>
          <cell r="F88">
            <v>768.99878499004512</v>
          </cell>
          <cell r="G88">
            <v>658.8219239143491</v>
          </cell>
          <cell r="H88">
            <v>808.26219065989937</v>
          </cell>
          <cell r="I88">
            <v>721.49396793090284</v>
          </cell>
          <cell r="J88">
            <v>718.14102987367937</v>
          </cell>
          <cell r="K88">
            <v>755.74542739828291</v>
          </cell>
          <cell r="L88">
            <v>757.71593783881451</v>
          </cell>
          <cell r="M88">
            <v>756.01435071753588</v>
          </cell>
          <cell r="N88">
            <v>791.33446866485019</v>
          </cell>
          <cell r="O88">
            <v>762.10708347189893</v>
          </cell>
          <cell r="P88">
            <v>821.56170780520347</v>
          </cell>
          <cell r="Q88">
            <v>764.20874751491056</v>
          </cell>
          <cell r="R88">
            <v>678.46559633027528</v>
          </cell>
          <cell r="S88">
            <v>693.12544340535317</v>
          </cell>
          <cell r="T88">
            <v>687.09579513120457</v>
          </cell>
          <cell r="U88">
            <v>676.13863216266179</v>
          </cell>
          <cell r="V88">
            <v>651.66373826113295</v>
          </cell>
          <cell r="W88">
            <v>683.50874547647766</v>
          </cell>
          <cell r="X88">
            <v>674.55983162958512</v>
          </cell>
          <cell r="Y88">
            <v>672.04021201207684</v>
          </cell>
          <cell r="Z88">
            <v>669.27480925560326</v>
          </cell>
          <cell r="AA88">
            <v>664.87390010278727</v>
          </cell>
          <cell r="AB88">
            <v>661.43066133902425</v>
          </cell>
          <cell r="AC88">
            <v>659.62944370692389</v>
          </cell>
          <cell r="AD88">
            <v>660.26978248343971</v>
          </cell>
          <cell r="AE88">
            <v>661.86208943272482</v>
          </cell>
          <cell r="AF88">
            <v>661.30697149225887</v>
          </cell>
          <cell r="AG88">
            <v>660.2496900240377</v>
          </cell>
          <cell r="AH88">
            <v>660.72540745432434</v>
          </cell>
          <cell r="AI88">
            <v>661.69136904201514</v>
          </cell>
          <cell r="AJ88">
            <v>660.73522876525351</v>
          </cell>
          <cell r="AK88">
            <v>659.06247078650256</v>
          </cell>
          <cell r="AL88">
            <v>659.28271988649408</v>
          </cell>
          <cell r="AM88">
            <v>663.63548847500056</v>
          </cell>
          <cell r="AN88">
            <v>662.90393642283721</v>
          </cell>
          <cell r="AO88">
            <v>662.25755292584188</v>
          </cell>
          <cell r="AP88">
            <v>663.016784241815</v>
          </cell>
          <cell r="AQ88">
            <v>662.63526678817186</v>
          </cell>
          <cell r="AR88">
            <v>661.72091373852004</v>
          </cell>
          <cell r="AS88">
            <v>660.6815048104778</v>
          </cell>
        </row>
        <row r="89">
          <cell r="D89" t="str">
            <v>ONTARIO</v>
          </cell>
          <cell r="E89">
            <v>594.28047658520757</v>
          </cell>
          <cell r="F89">
            <v>671.30335570186548</v>
          </cell>
          <cell r="G89">
            <v>576.23986760236119</v>
          </cell>
          <cell r="H89">
            <v>679.49035349036524</v>
          </cell>
          <cell r="I89">
            <v>615.32757443917114</v>
          </cell>
          <cell r="J89">
            <v>607.2933391354486</v>
          </cell>
          <cell r="K89">
            <v>628.69980379332901</v>
          </cell>
          <cell r="L89">
            <v>603.00438596491233</v>
          </cell>
          <cell r="M89">
            <v>549.6977872082449</v>
          </cell>
          <cell r="N89">
            <v>630.3074644549763</v>
          </cell>
          <cell r="O89">
            <v>606.83963080473029</v>
          </cell>
          <cell r="P89">
            <v>700.26544096523992</v>
          </cell>
          <cell r="Q89">
            <v>664.17874396135267</v>
          </cell>
          <cell r="R89">
            <v>626.58443465491928</v>
          </cell>
          <cell r="S89">
            <v>587.5988779803647</v>
          </cell>
          <cell r="T89">
            <v>591.56119319765821</v>
          </cell>
          <cell r="U89">
            <v>581.49972299168974</v>
          </cell>
          <cell r="V89">
            <v>550.3187724633674</v>
          </cell>
          <cell r="W89">
            <v>588.20495683653576</v>
          </cell>
          <cell r="X89">
            <v>580.73704627320592</v>
          </cell>
          <cell r="Y89">
            <v>576.86832746751668</v>
          </cell>
          <cell r="Z89">
            <v>570.97764709530054</v>
          </cell>
          <cell r="AA89">
            <v>561.67759980774213</v>
          </cell>
          <cell r="AB89">
            <v>554.46493248642821</v>
          </cell>
          <cell r="AC89">
            <v>550.71406024108444</v>
          </cell>
          <cell r="AD89">
            <v>552.04576276503474</v>
          </cell>
          <cell r="AE89">
            <v>555.36560418462227</v>
          </cell>
          <cell r="AF89">
            <v>554.20687243741577</v>
          </cell>
          <cell r="AG89">
            <v>552.00394754802835</v>
          </cell>
          <cell r="AH89">
            <v>552.99449078624502</v>
          </cell>
          <cell r="AI89">
            <v>555.00909486203966</v>
          </cell>
          <cell r="AJ89">
            <v>553.0149520051466</v>
          </cell>
          <cell r="AK89">
            <v>549.53654134178385</v>
          </cell>
          <cell r="AL89">
            <v>549.99378704440585</v>
          </cell>
          <cell r="AM89">
            <v>559.07703476594645</v>
          </cell>
          <cell r="AN89">
            <v>557.54422530596855</v>
          </cell>
          <cell r="AO89">
            <v>556.1919626866752</v>
          </cell>
          <cell r="AP89">
            <v>557.78050934050464</v>
          </cell>
          <cell r="AQ89">
            <v>556.98191806683371</v>
          </cell>
          <cell r="AR89">
            <v>555.07078220138601</v>
          </cell>
          <cell r="AS89">
            <v>552.90303179186606</v>
          </cell>
        </row>
        <row r="90">
          <cell r="D90" t="str">
            <v>PENDLETON</v>
          </cell>
          <cell r="E90">
            <v>607.47029996376159</v>
          </cell>
          <cell r="F90">
            <v>679.56694561461813</v>
          </cell>
          <cell r="G90">
            <v>591.93498910065614</v>
          </cell>
          <cell r="H90">
            <v>717.11002927292805</v>
          </cell>
          <cell r="I90">
            <v>623.9073213312704</v>
          </cell>
          <cell r="J90">
            <v>618.58122745551543</v>
          </cell>
          <cell r="K90">
            <v>665.43593833067519</v>
          </cell>
          <cell r="L90">
            <v>634.54122674710914</v>
          </cell>
          <cell r="M90">
            <v>552.90467019740015</v>
          </cell>
          <cell r="N90">
            <v>611.61724694489283</v>
          </cell>
          <cell r="O90">
            <v>637.76228138576357</v>
          </cell>
          <cell r="P90">
            <v>694.63851314197734</v>
          </cell>
          <cell r="Q90">
            <v>614.62327750688996</v>
          </cell>
          <cell r="R90">
            <v>568.96905940594058</v>
          </cell>
          <cell r="S90">
            <v>579.24047306176089</v>
          </cell>
          <cell r="T90">
            <v>560.80141631757431</v>
          </cell>
          <cell r="U90">
            <v>557.01009704930891</v>
          </cell>
          <cell r="V90">
            <v>569.48588280796753</v>
          </cell>
          <cell r="W90">
            <v>565.45664462968284</v>
          </cell>
          <cell r="X90">
            <v>609.58107460971166</v>
          </cell>
          <cell r="Y90">
            <v>581.99355325714396</v>
          </cell>
          <cell r="Z90">
            <v>578.67106308452821</v>
          </cell>
          <cell r="AA90">
            <v>572.73513313909552</v>
          </cell>
          <cell r="AB90">
            <v>568.50693346737955</v>
          </cell>
          <cell r="AC90">
            <v>567.08999819871258</v>
          </cell>
          <cell r="AD90">
            <v>569.83086082877333</v>
          </cell>
          <cell r="AE90">
            <v>574.24590906388551</v>
          </cell>
          <cell r="AF90">
            <v>575.09892204714379</v>
          </cell>
          <cell r="AG90">
            <v>575.15203773461837</v>
          </cell>
          <cell r="AH90">
            <v>577.85000557174124</v>
          </cell>
          <cell r="AI90">
            <v>581.43600383230864</v>
          </cell>
          <cell r="AJ90">
            <v>581.77637403315975</v>
          </cell>
          <cell r="AK90">
            <v>580.92754503942319</v>
          </cell>
          <cell r="AL90">
            <v>583.36487633671106</v>
          </cell>
          <cell r="AM90">
            <v>593.01083804143241</v>
          </cell>
          <cell r="AN90">
            <v>593.90999485538055</v>
          </cell>
          <cell r="AO90">
            <v>595.0010002220896</v>
          </cell>
          <cell r="AP90">
            <v>598.58392806256245</v>
          </cell>
          <cell r="AQ90">
            <v>600.20506164163169</v>
          </cell>
          <cell r="AR90">
            <v>600.92150957893728</v>
          </cell>
          <cell r="AS90">
            <v>601.43492455578996</v>
          </cell>
        </row>
        <row r="93">
          <cell r="D93" t="str">
            <v>District</v>
          </cell>
          <cell r="E93">
            <v>1990</v>
          </cell>
          <cell r="F93">
            <v>1991</v>
          </cell>
          <cell r="G93">
            <v>1992</v>
          </cell>
          <cell r="H93">
            <v>1993</v>
          </cell>
          <cell r="I93">
            <v>1994</v>
          </cell>
          <cell r="J93">
            <v>1995</v>
          </cell>
          <cell r="K93">
            <v>1996</v>
          </cell>
          <cell r="L93">
            <v>1997</v>
          </cell>
          <cell r="M93">
            <v>1998</v>
          </cell>
          <cell r="N93">
            <v>1999</v>
          </cell>
          <cell r="O93">
            <v>2000</v>
          </cell>
          <cell r="P93">
            <v>2001</v>
          </cell>
          <cell r="Q93">
            <v>2002</v>
          </cell>
          <cell r="R93">
            <v>2003</v>
          </cell>
          <cell r="S93">
            <v>2004</v>
          </cell>
          <cell r="T93">
            <v>2005</v>
          </cell>
          <cell r="U93">
            <v>2006</v>
          </cell>
          <cell r="V93">
            <v>2007</v>
          </cell>
          <cell r="W93">
            <v>2008</v>
          </cell>
          <cell r="X93">
            <v>2009</v>
          </cell>
          <cell r="Y93">
            <v>2010</v>
          </cell>
          <cell r="Z93">
            <v>2011</v>
          </cell>
          <cell r="AA93">
            <v>2012</v>
          </cell>
          <cell r="AB93">
            <v>2013</v>
          </cell>
          <cell r="AC93">
            <v>2014</v>
          </cell>
          <cell r="AD93">
            <v>2015</v>
          </cell>
          <cell r="AE93">
            <v>2016</v>
          </cell>
          <cell r="AF93">
            <v>2017</v>
          </cell>
          <cell r="AG93">
            <v>2018</v>
          </cell>
          <cell r="AH93">
            <v>2019</v>
          </cell>
          <cell r="AI93">
            <v>2020</v>
          </cell>
          <cell r="AJ93">
            <v>2021</v>
          </cell>
          <cell r="AK93">
            <v>2022</v>
          </cell>
          <cell r="AL93">
            <v>2023</v>
          </cell>
          <cell r="AM93">
            <v>2024</v>
          </cell>
          <cell r="AN93">
            <v>2025</v>
          </cell>
          <cell r="AO93">
            <v>2026</v>
          </cell>
          <cell r="AP93">
            <v>2027</v>
          </cell>
          <cell r="AQ93">
            <v>2028</v>
          </cell>
          <cell r="AR93">
            <v>2029</v>
          </cell>
          <cell r="AS93">
            <v>2030</v>
          </cell>
        </row>
        <row r="94">
          <cell r="D94" t="str">
            <v>ABERDEEN</v>
          </cell>
          <cell r="E94">
            <v>771.54114918720825</v>
          </cell>
          <cell r="F94">
            <v>826.72727214190911</v>
          </cell>
          <cell r="G94">
            <v>708.60382666938756</v>
          </cell>
          <cell r="H94">
            <v>820.89626668853407</v>
          </cell>
          <cell r="I94">
            <v>799.14791286026946</v>
          </cell>
          <cell r="J94">
            <v>763.82016633001933</v>
          </cell>
          <cell r="K94">
            <v>850.7111436950147</v>
          </cell>
          <cell r="L94">
            <v>772.27408096789202</v>
          </cell>
          <cell r="M94">
            <v>732.95220013401831</v>
          </cell>
          <cell r="N94">
            <v>878.14598223954954</v>
          </cell>
          <cell r="O94">
            <v>836.91694701429776</v>
          </cell>
          <cell r="P94">
            <v>833.28930948419304</v>
          </cell>
          <cell r="Q94">
            <v>818.37732760384699</v>
          </cell>
          <cell r="R94">
            <v>723.71867469879521</v>
          </cell>
          <cell r="S94">
            <v>693.49980453479282</v>
          </cell>
          <cell r="T94">
            <v>674.55116456662847</v>
          </cell>
          <cell r="U94">
            <v>702.65635086386942</v>
          </cell>
          <cell r="V94">
            <v>726.89390519187361</v>
          </cell>
          <cell r="W94">
            <v>762.88591363379214</v>
          </cell>
          <cell r="X94">
            <v>740.02481060606056</v>
          </cell>
          <cell r="Y94">
            <v>729.02779206149637</v>
          </cell>
          <cell r="Z94">
            <v>724.34851511989359</v>
          </cell>
          <cell r="AA94">
            <v>717.60255658704261</v>
          </cell>
          <cell r="AB94">
            <v>712.04132138603518</v>
          </cell>
          <cell r="AC94">
            <v>708.50755453288923</v>
          </cell>
          <cell r="AD94">
            <v>707.98678931129177</v>
          </cell>
          <cell r="AE94">
            <v>708.61331759014843</v>
          </cell>
          <cell r="AF94">
            <v>706.54985013089004</v>
          </cell>
          <cell r="AG94">
            <v>703.84109739026167</v>
          </cell>
          <cell r="AH94">
            <v>703.00580103986704</v>
          </cell>
          <cell r="AI94">
            <v>702.75323469920932</v>
          </cell>
          <cell r="AJ94">
            <v>700.11895136366627</v>
          </cell>
          <cell r="AK94">
            <v>696.59477598189903</v>
          </cell>
          <cell r="AL94">
            <v>695.36896407189568</v>
          </cell>
          <cell r="AM94">
            <v>699.16928178424439</v>
          </cell>
          <cell r="AN94">
            <v>696.74335020863884</v>
          </cell>
          <cell r="AO94">
            <v>694.40396430212502</v>
          </cell>
          <cell r="AP94">
            <v>693.75926643051832</v>
          </cell>
          <cell r="AQ94">
            <v>691.72178707948774</v>
          </cell>
          <cell r="AR94">
            <v>689.03315159808835</v>
          </cell>
          <cell r="AS94">
            <v>686.19220956280742</v>
          </cell>
        </row>
        <row r="95">
          <cell r="D95" t="str">
            <v>BELLINGHAM</v>
          </cell>
          <cell r="E95">
            <v>789.70495838542104</v>
          </cell>
          <cell r="F95">
            <v>843.5159425338851</v>
          </cell>
          <cell r="G95">
            <v>721.02002990021151</v>
          </cell>
          <cell r="H95">
            <v>842.34224832122186</v>
          </cell>
          <cell r="I95">
            <v>781.18065123344547</v>
          </cell>
          <cell r="J95">
            <v>767.94122073349956</v>
          </cell>
          <cell r="K95">
            <v>878.84916094584287</v>
          </cell>
          <cell r="L95">
            <v>810.98601373328518</v>
          </cell>
          <cell r="M95">
            <v>717.2140088593577</v>
          </cell>
          <cell r="N95">
            <v>842.88863869664556</v>
          </cell>
          <cell r="O95">
            <v>830.05030219692367</v>
          </cell>
          <cell r="P95">
            <v>818.92896716085306</v>
          </cell>
          <cell r="Q95">
            <v>831.67610194902545</v>
          </cell>
          <cell r="R95">
            <v>725.54260543038708</v>
          </cell>
          <cell r="S95">
            <v>717.46421313437827</v>
          </cell>
          <cell r="T95">
            <v>771.05233835110084</v>
          </cell>
          <cell r="U95">
            <v>780.97193784752892</v>
          </cell>
          <cell r="V95">
            <v>817.87239986792974</v>
          </cell>
          <cell r="W95">
            <v>764.96014365362396</v>
          </cell>
          <cell r="X95">
            <v>757.57039010181984</v>
          </cell>
          <cell r="Y95">
            <v>756.41793823676039</v>
          </cell>
          <cell r="Z95">
            <v>752.98652092565374</v>
          </cell>
          <cell r="AA95">
            <v>748.5124873857128</v>
          </cell>
          <cell r="AB95">
            <v>743.94871548674905</v>
          </cell>
          <cell r="AC95">
            <v>739.56091134094515</v>
          </cell>
          <cell r="AD95">
            <v>735.67332580557888</v>
          </cell>
          <cell r="AE95">
            <v>731.79177794226484</v>
          </cell>
          <cell r="AF95">
            <v>726.91772880307974</v>
          </cell>
          <cell r="AG95">
            <v>721.61087356044629</v>
          </cell>
          <cell r="AH95">
            <v>716.59497455213693</v>
          </cell>
          <cell r="AI95">
            <v>711.53605983223611</v>
          </cell>
          <cell r="AJ95">
            <v>705.69078679197992</v>
          </cell>
          <cell r="AK95">
            <v>699.44385791429067</v>
          </cell>
          <cell r="AL95">
            <v>693.64247252717951</v>
          </cell>
          <cell r="AM95">
            <v>688.97534892820988</v>
          </cell>
          <cell r="AN95">
            <v>682.57056845635657</v>
          </cell>
          <cell r="AO95">
            <v>676.0648983342063</v>
          </cell>
          <cell r="AP95">
            <v>669.88115782704517</v>
          </cell>
          <cell r="AQ95">
            <v>663.25606293211536</v>
          </cell>
          <cell r="AR95">
            <v>656.3916093973927</v>
          </cell>
          <cell r="AS95">
            <v>649.42844224895214</v>
          </cell>
        </row>
        <row r="96">
          <cell r="D96" t="str">
            <v>BREMERTON</v>
          </cell>
          <cell r="E96">
            <v>753.5454911909959</v>
          </cell>
          <cell r="F96">
            <v>795.21269298324603</v>
          </cell>
          <cell r="G96">
            <v>696.31405735976045</v>
          </cell>
          <cell r="H96">
            <v>806.81097674442321</v>
          </cell>
          <cell r="I96">
            <v>770.63836105317637</v>
          </cell>
          <cell r="J96">
            <v>745.83343372459854</v>
          </cell>
          <cell r="K96">
            <v>808.53092075125971</v>
          </cell>
          <cell r="L96">
            <v>796.429145679969</v>
          </cell>
          <cell r="M96">
            <v>712.82773695470189</v>
          </cell>
          <cell r="N96">
            <v>842.01053430344155</v>
          </cell>
          <cell r="O96">
            <v>810.39242522057236</v>
          </cell>
          <cell r="P96">
            <v>795.02218879277927</v>
          </cell>
          <cell r="Q96">
            <v>810.28787321815139</v>
          </cell>
          <cell r="R96">
            <v>715.64857594936711</v>
          </cell>
          <cell r="S96">
            <v>707.76278458505658</v>
          </cell>
          <cell r="T96">
            <v>712.02979396587443</v>
          </cell>
          <cell r="U96">
            <v>715.17850387568149</v>
          </cell>
          <cell r="V96">
            <v>714.76213082080085</v>
          </cell>
          <cell r="W96">
            <v>752.13146531178836</v>
          </cell>
          <cell r="X96">
            <v>741.06050662484813</v>
          </cell>
          <cell r="Y96">
            <v>728.82376475412741</v>
          </cell>
          <cell r="Z96">
            <v>726.15299479617909</v>
          </cell>
          <cell r="AA96">
            <v>723.11871475436783</v>
          </cell>
          <cell r="AB96">
            <v>720.10323941184402</v>
          </cell>
          <cell r="AC96">
            <v>717.21182698794496</v>
          </cell>
          <cell r="AD96">
            <v>714.57430054228701</v>
          </cell>
          <cell r="AE96">
            <v>711.94015496453221</v>
          </cell>
          <cell r="AF96">
            <v>708.82043639721564</v>
          </cell>
          <cell r="AG96">
            <v>705.48418320635722</v>
          </cell>
          <cell r="AH96">
            <v>702.276156123389</v>
          </cell>
          <cell r="AI96">
            <v>699.04743091753778</v>
          </cell>
          <cell r="AJ96">
            <v>695.4227074693697</v>
          </cell>
          <cell r="AK96">
            <v>691.58958987952371</v>
          </cell>
          <cell r="AL96">
            <v>687.95240679094809</v>
          </cell>
          <cell r="AM96">
            <v>684.86778576977724</v>
          </cell>
          <cell r="AN96">
            <v>680.90683785117608</v>
          </cell>
          <cell r="AO96">
            <v>676.87231431286875</v>
          </cell>
          <cell r="AP96">
            <v>672.98596215304531</v>
          </cell>
          <cell r="AQ96">
            <v>668.85575829508696</v>
          </cell>
          <cell r="AR96">
            <v>664.5962462240368</v>
          </cell>
          <cell r="AS96">
            <v>660.26238582092492</v>
          </cell>
        </row>
        <row r="97">
          <cell r="D97" t="str">
            <v>KENNEWICK</v>
          </cell>
          <cell r="E97">
            <v>586.85336785500829</v>
          </cell>
          <cell r="F97">
            <v>661.31844328196917</v>
          </cell>
          <cell r="G97">
            <v>572.2841939941037</v>
          </cell>
          <cell r="H97">
            <v>666.01053027357875</v>
          </cell>
          <cell r="I97">
            <v>557.70934620993148</v>
          </cell>
          <cell r="J97">
            <v>599.33103251447596</v>
          </cell>
          <cell r="K97">
            <v>640.32628022759604</v>
          </cell>
          <cell r="L97">
            <v>597.00376062786131</v>
          </cell>
          <cell r="M97">
            <v>509.05202135774221</v>
          </cell>
          <cell r="N97">
            <v>549.4938048169289</v>
          </cell>
          <cell r="O97">
            <v>596.66186591893961</v>
          </cell>
          <cell r="P97">
            <v>636.7835603679124</v>
          </cell>
          <cell r="Q97">
            <v>563.65164890918311</v>
          </cell>
          <cell r="R97">
            <v>525.03880650031078</v>
          </cell>
          <cell r="S97">
            <v>539.04621000310658</v>
          </cell>
          <cell r="T97">
            <v>541.6848102962864</v>
          </cell>
          <cell r="U97">
            <v>556.23447063814319</v>
          </cell>
          <cell r="V97">
            <v>581.04136865594785</v>
          </cell>
          <cell r="W97">
            <v>584.67047670639215</v>
          </cell>
          <cell r="X97">
            <v>626.59071510357035</v>
          </cell>
          <cell r="Y97">
            <v>596.51813342103446</v>
          </cell>
          <cell r="Z97">
            <v>593.8421996635027</v>
          </cell>
          <cell r="AA97">
            <v>589.83989503689963</v>
          </cell>
          <cell r="AB97">
            <v>586.42542880594078</v>
          </cell>
          <cell r="AC97">
            <v>584.11671482460815</v>
          </cell>
          <cell r="AD97">
            <v>583.49923227498039</v>
          </cell>
          <cell r="AE97">
            <v>583.47930105971443</v>
          </cell>
          <cell r="AF97">
            <v>581.81434095296311</v>
          </cell>
          <cell r="AG97">
            <v>579.70865392264523</v>
          </cell>
          <cell r="AH97">
            <v>578.64555673768427</v>
          </cell>
          <cell r="AI97">
            <v>577.87478899344023</v>
          </cell>
          <cell r="AJ97">
            <v>575.66017087200964</v>
          </cell>
          <cell r="AK97">
            <v>572.88237223316298</v>
          </cell>
          <cell r="AL97">
            <v>571.40581200381212</v>
          </cell>
          <cell r="AM97">
            <v>572.81997603569221</v>
          </cell>
          <cell r="AN97">
            <v>570.55472759367478</v>
          </cell>
          <cell r="AO97">
            <v>568.30135370807477</v>
          </cell>
          <cell r="AP97">
            <v>567.00040767071243</v>
          </cell>
          <cell r="AQ97">
            <v>564.85356610622762</v>
          </cell>
          <cell r="AR97">
            <v>562.29720413777818</v>
          </cell>
          <cell r="AS97">
            <v>559.62381490940083</v>
          </cell>
        </row>
        <row r="98">
          <cell r="D98" t="str">
            <v>LONGVIEW</v>
          </cell>
          <cell r="E98">
            <v>694.68449451651713</v>
          </cell>
          <cell r="F98">
            <v>744.42315213702102</v>
          </cell>
          <cell r="G98">
            <v>609.55396468822721</v>
          </cell>
          <cell r="H98">
            <v>733.99533445692782</v>
          </cell>
          <cell r="I98">
            <v>698.37824332099888</v>
          </cell>
          <cell r="J98">
            <v>650.91468549422223</v>
          </cell>
          <cell r="K98">
            <v>741.76759199483536</v>
          </cell>
          <cell r="L98">
            <v>673.48673658235657</v>
          </cell>
          <cell r="M98">
            <v>613.828025477707</v>
          </cell>
          <cell r="N98">
            <v>720.13656633221854</v>
          </cell>
          <cell r="O98">
            <v>686.43480574773821</v>
          </cell>
          <cell r="P98">
            <v>676.6391213389121</v>
          </cell>
          <cell r="Q98">
            <v>655.97209538305424</v>
          </cell>
          <cell r="R98">
            <v>580.58113930110096</v>
          </cell>
          <cell r="S98">
            <v>575.48847058823526</v>
          </cell>
          <cell r="T98">
            <v>551.46535947712414</v>
          </cell>
          <cell r="U98">
            <v>589.3315240083507</v>
          </cell>
          <cell r="V98">
            <v>599.79268292682923</v>
          </cell>
          <cell r="W98">
            <v>606.8695987654321</v>
          </cell>
          <cell r="X98">
            <v>601.89652509652512</v>
          </cell>
          <cell r="Y98">
            <v>610.92033395680642</v>
          </cell>
          <cell r="Z98">
            <v>605.52675883188635</v>
          </cell>
          <cell r="AA98">
            <v>597.06605305561163</v>
          </cell>
          <cell r="AB98">
            <v>590.45241109960011</v>
          </cell>
          <cell r="AC98">
            <v>586.93116591152375</v>
          </cell>
          <cell r="AD98">
            <v>587.96647339900096</v>
          </cell>
          <cell r="AE98">
            <v>590.77575191182927</v>
          </cell>
          <cell r="AF98">
            <v>589.56006709590304</v>
          </cell>
          <cell r="AG98">
            <v>587.40194361320437</v>
          </cell>
          <cell r="AH98">
            <v>588.10047410692607</v>
          </cell>
          <cell r="AI98">
            <v>589.70955838900966</v>
          </cell>
          <cell r="AJ98">
            <v>587.72275639827126</v>
          </cell>
          <cell r="AK98">
            <v>584.40115521605264</v>
          </cell>
          <cell r="AL98">
            <v>584.59986631263223</v>
          </cell>
          <cell r="AM98">
            <v>592.50667240804853</v>
          </cell>
          <cell r="AN98">
            <v>590.91269281789926</v>
          </cell>
          <cell r="AO98">
            <v>589.47477133421648</v>
          </cell>
          <cell r="AP98">
            <v>590.65826751967279</v>
          </cell>
          <cell r="AQ98">
            <v>589.7071138913816</v>
          </cell>
          <cell r="AR98">
            <v>587.75894749972917</v>
          </cell>
          <cell r="AS98">
            <v>585.57847032188738</v>
          </cell>
        </row>
        <row r="99">
          <cell r="D99" t="str">
            <v>MOSES LAKE</v>
          </cell>
          <cell r="E99">
            <v>615.35529411742209</v>
          </cell>
          <cell r="F99">
            <v>675.97819427866534</v>
          </cell>
          <cell r="G99">
            <v>583.39479331105974</v>
          </cell>
          <cell r="H99">
            <v>709.85118978397236</v>
          </cell>
          <cell r="I99">
            <v>615.7432480794987</v>
          </cell>
          <cell r="J99">
            <v>632.16176172891983</v>
          </cell>
          <cell r="K99">
            <v>713.24637681159425</v>
          </cell>
          <cell r="L99">
            <v>670.21147201105737</v>
          </cell>
          <cell r="M99">
            <v>553.23122923588039</v>
          </cell>
          <cell r="N99">
            <v>611.74856413529039</v>
          </cell>
          <cell r="O99">
            <v>631.99256505576204</v>
          </cell>
          <cell r="P99">
            <v>690.4388714733542</v>
          </cell>
          <cell r="Q99">
            <v>611.6313868613139</v>
          </cell>
          <cell r="R99">
            <v>550.01291079812211</v>
          </cell>
          <cell r="S99">
            <v>551.68025626092026</v>
          </cell>
          <cell r="T99">
            <v>554.76379310344828</v>
          </cell>
          <cell r="U99">
            <v>561.05158516926383</v>
          </cell>
          <cell r="V99">
            <v>576.92287234042556</v>
          </cell>
          <cell r="W99">
            <v>565.00744680851062</v>
          </cell>
          <cell r="X99">
            <v>607.91163793103453</v>
          </cell>
          <cell r="Y99">
            <v>602.06100590596554</v>
          </cell>
          <cell r="Z99">
            <v>596.31931283308381</v>
          </cell>
          <cell r="AA99">
            <v>586.48455196259124</v>
          </cell>
          <cell r="AB99">
            <v>577.63833795973619</v>
          </cell>
          <cell r="AC99">
            <v>571.1728431639882</v>
          </cell>
          <cell r="AD99">
            <v>568.52615277613313</v>
          </cell>
          <cell r="AE99">
            <v>567.14507623346083</v>
          </cell>
          <cell r="AF99">
            <v>561.69194832657217</v>
          </cell>
          <cell r="AG99">
            <v>555.10381899623371</v>
          </cell>
          <cell r="AH99">
            <v>550.90914425693234</v>
          </cell>
          <cell r="AI99">
            <v>547.30962767595634</v>
          </cell>
          <cell r="AJ99">
            <v>540.32679403141049</v>
          </cell>
          <cell r="AK99">
            <v>532.03141296686965</v>
          </cell>
          <cell r="AL99">
            <v>526.69777596161282</v>
          </cell>
          <cell r="AM99">
            <v>527.85015956404391</v>
          </cell>
          <cell r="AN99">
            <v>520.64860852140919</v>
          </cell>
          <cell r="AO99">
            <v>513.47666004486859</v>
          </cell>
          <cell r="AP99">
            <v>508.42365190841025</v>
          </cell>
          <cell r="AQ99">
            <v>501.52536181843061</v>
          </cell>
          <cell r="AR99">
            <v>493.77388500201272</v>
          </cell>
          <cell r="AS99">
            <v>485.82780864753198</v>
          </cell>
        </row>
        <row r="100">
          <cell r="D100" t="str">
            <v>MOUNT VERNON</v>
          </cell>
          <cell r="E100">
            <v>779.04648498227289</v>
          </cell>
          <cell r="F100">
            <v>828.72406996559778</v>
          </cell>
          <cell r="G100">
            <v>708.63707909098059</v>
          </cell>
          <cell r="H100">
            <v>818.04201159966897</v>
          </cell>
          <cell r="I100">
            <v>767.36052206299894</v>
          </cell>
          <cell r="J100">
            <v>745.11296765190366</v>
          </cell>
          <cell r="K100">
            <v>814.56655893344112</v>
          </cell>
          <cell r="L100">
            <v>769.06913521261345</v>
          </cell>
          <cell r="M100">
            <v>693.17409557838323</v>
          </cell>
          <cell r="N100">
            <v>832.7775097342136</v>
          </cell>
          <cell r="O100">
            <v>801.63003604325195</v>
          </cell>
          <cell r="P100">
            <v>785.93791633359979</v>
          </cell>
          <cell r="Q100">
            <v>775.95538291579055</v>
          </cell>
          <cell r="R100">
            <v>696.8837864440145</v>
          </cell>
          <cell r="S100">
            <v>680.57851561233429</v>
          </cell>
          <cell r="T100">
            <v>679.06976816555152</v>
          </cell>
          <cell r="U100">
            <v>682.29134917077545</v>
          </cell>
          <cell r="V100">
            <v>703.93904745279451</v>
          </cell>
          <cell r="W100">
            <v>719.07701713089909</v>
          </cell>
          <cell r="X100">
            <v>719.57656186768986</v>
          </cell>
          <cell r="Y100">
            <v>715.17370355002129</v>
          </cell>
          <cell r="Z100">
            <v>710.95147528329255</v>
          </cell>
          <cell r="AA100">
            <v>704.63392208619405</v>
          </cell>
          <cell r="AB100">
            <v>699.36474094586174</v>
          </cell>
          <cell r="AC100">
            <v>695.9757984788655</v>
          </cell>
          <cell r="AD100">
            <v>695.42408513597707</v>
          </cell>
          <cell r="AE100">
            <v>695.91527351137165</v>
          </cell>
          <cell r="AF100">
            <v>693.75537872237635</v>
          </cell>
          <cell r="AG100">
            <v>690.92299826607734</v>
          </cell>
          <cell r="AH100">
            <v>689.8434929680634</v>
          </cell>
          <cell r="AI100">
            <v>689.28106748719381</v>
          </cell>
          <cell r="AJ100">
            <v>686.38288438794007</v>
          </cell>
          <cell r="AK100">
            <v>682.58961991632646</v>
          </cell>
          <cell r="AL100">
            <v>680.97290375995738</v>
          </cell>
          <cell r="AM100">
            <v>684.13895569257318</v>
          </cell>
          <cell r="AN100">
            <v>681.28621180032314</v>
          </cell>
          <cell r="AO100">
            <v>678.4833204991935</v>
          </cell>
          <cell r="AP100">
            <v>677.27403217968799</v>
          </cell>
          <cell r="AQ100">
            <v>674.69557512045833</v>
          </cell>
          <cell r="AR100">
            <v>671.46899441389837</v>
          </cell>
          <cell r="AS100">
            <v>668.06794949607809</v>
          </cell>
        </row>
        <row r="101">
          <cell r="D101" t="str">
            <v>SUNNYSIDE</v>
          </cell>
          <cell r="E101">
            <v>589.29198280654475</v>
          </cell>
          <cell r="F101">
            <v>666.13416265755734</v>
          </cell>
          <cell r="G101">
            <v>591.37823784243619</v>
          </cell>
          <cell r="H101">
            <v>727.13437538480559</v>
          </cell>
          <cell r="I101">
            <v>617.44106381911115</v>
          </cell>
          <cell r="J101">
            <v>621.65134033049867</v>
          </cell>
          <cell r="K101">
            <v>725.26002454991817</v>
          </cell>
          <cell r="L101">
            <v>650.62192262602582</v>
          </cell>
          <cell r="M101">
            <v>560.27571935356718</v>
          </cell>
          <cell r="N101">
            <v>614.78434816549566</v>
          </cell>
          <cell r="O101">
            <v>631.7572594420194</v>
          </cell>
          <cell r="P101">
            <v>713.12242143821095</v>
          </cell>
          <cell r="Q101">
            <v>645.48366518461239</v>
          </cell>
          <cell r="R101">
            <v>589.5523244691027</v>
          </cell>
          <cell r="S101">
            <v>565.98154201115165</v>
          </cell>
          <cell r="T101">
            <v>557.99828014523223</v>
          </cell>
          <cell r="U101">
            <v>569.59333835152427</v>
          </cell>
          <cell r="V101">
            <v>592.36083254493849</v>
          </cell>
          <cell r="W101">
            <v>577.88285389856173</v>
          </cell>
          <cell r="X101">
            <v>612.89897260273972</v>
          </cell>
          <cell r="Y101">
            <v>607.77403371029197</v>
          </cell>
          <cell r="Z101">
            <v>604.76951766909201</v>
          </cell>
          <cell r="AA101">
            <v>599.77634396900635</v>
          </cell>
          <cell r="AB101">
            <v>596.51541739055438</v>
          </cell>
          <cell r="AC101">
            <v>595.91748784298477</v>
          </cell>
          <cell r="AD101">
            <v>599.1446835890589</v>
          </cell>
          <cell r="AE101">
            <v>603.96912618356441</v>
          </cell>
          <cell r="AF101">
            <v>605.67622945966264</v>
          </cell>
          <cell r="AG101">
            <v>606.72848136591165</v>
          </cell>
          <cell r="AH101">
            <v>610.21182330355168</v>
          </cell>
          <cell r="AI101">
            <v>614.54878812406434</v>
          </cell>
          <cell r="AJ101">
            <v>616.00037869655478</v>
          </cell>
          <cell r="AK101">
            <v>616.41068566037552</v>
          </cell>
          <cell r="AL101">
            <v>619.83733124955791</v>
          </cell>
          <cell r="AM101">
            <v>629.83715428043024</v>
          </cell>
          <cell r="AN101">
            <v>631.95137089837101</v>
          </cell>
          <cell r="AO101">
            <v>634.27322387851802</v>
          </cell>
          <cell r="AP101">
            <v>638.89690859684981</v>
          </cell>
          <cell r="AQ101">
            <v>641.76671036729169</v>
          </cell>
          <cell r="AR101">
            <v>643.83154498906231</v>
          </cell>
          <cell r="AS101">
            <v>645.74103523968756</v>
          </cell>
        </row>
        <row r="102">
          <cell r="D102" t="str">
            <v>WALLA WALLA</v>
          </cell>
          <cell r="E102">
            <v>703.36010639122117</v>
          </cell>
          <cell r="F102">
            <v>788.11176308846348</v>
          </cell>
          <cell r="G102">
            <v>685.18809711145627</v>
          </cell>
          <cell r="H102">
            <v>836.50504978727076</v>
          </cell>
          <cell r="I102">
            <v>727.76060953629371</v>
          </cell>
          <cell r="J102">
            <v>722.630559437903</v>
          </cell>
          <cell r="K102">
            <v>794.82658517952632</v>
          </cell>
          <cell r="L102">
            <v>739.28076828969904</v>
          </cell>
          <cell r="M102">
            <v>639.67950546837847</v>
          </cell>
          <cell r="N102">
            <v>698.1873982794699</v>
          </cell>
          <cell r="O102">
            <v>748.85767452351411</v>
          </cell>
          <cell r="P102">
            <v>798.74396081487259</v>
          </cell>
          <cell r="Q102">
            <v>716.3847660500544</v>
          </cell>
          <cell r="R102">
            <v>655.67304828759836</v>
          </cell>
          <cell r="S102">
            <v>668.27258501982055</v>
          </cell>
          <cell r="T102">
            <v>647.79780755176614</v>
          </cell>
          <cell r="U102">
            <v>618.59775077819063</v>
          </cell>
          <cell r="V102">
            <v>634.30123701138052</v>
          </cell>
          <cell r="W102">
            <v>627.26620033032157</v>
          </cell>
          <cell r="X102">
            <v>666.15114150852514</v>
          </cell>
          <cell r="Y102">
            <v>646.16560894384907</v>
          </cell>
          <cell r="Z102">
            <v>639.42702858994812</v>
          </cell>
          <cell r="AA102">
            <v>629.94512201755572</v>
          </cell>
          <cell r="AB102">
            <v>621.43891416596546</v>
          </cell>
          <cell r="AC102">
            <v>614.84168646290482</v>
          </cell>
          <cell r="AD102">
            <v>611.21911806264438</v>
          </cell>
          <cell r="AE102">
            <v>608.64954984539656</v>
          </cell>
          <cell r="AF102">
            <v>603.10347285655428</v>
          </cell>
          <cell r="AG102">
            <v>596.77567479685388</v>
          </cell>
          <cell r="AH102">
            <v>592.26940698346721</v>
          </cell>
          <cell r="AI102">
            <v>588.28489702471654</v>
          </cell>
          <cell r="AJ102">
            <v>581.83182850761727</v>
          </cell>
          <cell r="AK102">
            <v>574.42185248250814</v>
          </cell>
          <cell r="AL102">
            <v>569.26347308743925</v>
          </cell>
          <cell r="AM102">
            <v>569.01518655765358</v>
          </cell>
          <cell r="AN102">
            <v>562.49882345901881</v>
          </cell>
          <cell r="AO102">
            <v>556.0531133791095</v>
          </cell>
          <cell r="AP102">
            <v>551.22770191197321</v>
          </cell>
          <cell r="AQ102">
            <v>545.01651886981927</v>
          </cell>
          <cell r="AR102">
            <v>538.16063886847576</v>
          </cell>
          <cell r="AS102">
            <v>531.2073786673576</v>
          </cell>
        </row>
        <row r="103">
          <cell r="D103" t="str">
            <v>WENATCHEE</v>
          </cell>
          <cell r="E103">
            <v>645.81695608166842</v>
          </cell>
          <cell r="F103">
            <v>712.78120130673108</v>
          </cell>
          <cell r="G103">
            <v>624.12720268783812</v>
          </cell>
          <cell r="H103">
            <v>751.20208244791274</v>
          </cell>
          <cell r="I103">
            <v>629.24601283656125</v>
          </cell>
          <cell r="J103">
            <v>664.26644372532053</v>
          </cell>
          <cell r="K103">
            <v>715.45859473023836</v>
          </cell>
          <cell r="L103">
            <v>657.45618396519581</v>
          </cell>
          <cell r="M103">
            <v>552.54713493530494</v>
          </cell>
          <cell r="N103">
            <v>624.17716049382716</v>
          </cell>
          <cell r="O103">
            <v>619.36778846153845</v>
          </cell>
          <cell r="P103">
            <v>671.43832335329341</v>
          </cell>
          <cell r="Q103">
            <v>622.61390887290167</v>
          </cell>
          <cell r="R103">
            <v>557.84317233154445</v>
          </cell>
          <cell r="S103">
            <v>549.81904761904764</v>
          </cell>
          <cell r="T103">
            <v>512.56279904306223</v>
          </cell>
          <cell r="U103">
            <v>502.7592821782178</v>
          </cell>
          <cell r="V103">
            <v>534.52747946936199</v>
          </cell>
          <cell r="W103">
            <v>524.26342710997437</v>
          </cell>
          <cell r="X103">
            <v>512.50709677419354</v>
          </cell>
          <cell r="Y103">
            <v>498.21060266249475</v>
          </cell>
          <cell r="Z103">
            <v>496.23108438083761</v>
          </cell>
          <cell r="AA103">
            <v>493.080262804386</v>
          </cell>
          <cell r="AB103">
            <v>490.61458180999819</v>
          </cell>
          <cell r="AC103">
            <v>489.32456524135421</v>
          </cell>
          <cell r="AD103">
            <v>489.78318426807539</v>
          </cell>
          <cell r="AE103">
            <v>490.92354889528349</v>
          </cell>
          <cell r="AF103">
            <v>490.52600008532761</v>
          </cell>
          <cell r="AG103">
            <v>489.76879401849607</v>
          </cell>
          <cell r="AH103">
            <v>490.1094995013957</v>
          </cell>
          <cell r="AI103">
            <v>490.80128837544214</v>
          </cell>
          <cell r="AJ103">
            <v>490.11653336613028</v>
          </cell>
          <cell r="AK103">
            <v>488.91847898237143</v>
          </cell>
          <cell r="AL103">
            <v>489.07623068650099</v>
          </cell>
          <cell r="AM103">
            <v>492.19349510004076</v>
          </cell>
          <cell r="AN103">
            <v>491.6696386301474</v>
          </cell>
          <cell r="AO103">
            <v>491.20675384040749</v>
          </cell>
          <cell r="AP103">
            <v>491.75044902669146</v>
          </cell>
          <cell r="AQ103">
            <v>491.47724221989461</v>
          </cell>
          <cell r="AR103">
            <v>490.82244673403483</v>
          </cell>
          <cell r="AS103">
            <v>490.07805709073494</v>
          </cell>
        </row>
        <row r="104">
          <cell r="D104" t="str">
            <v>YAKIMA</v>
          </cell>
          <cell r="E104">
            <v>669.1690916148151</v>
          </cell>
          <cell r="F104">
            <v>758.9798513248677</v>
          </cell>
          <cell r="G104">
            <v>669.48797138383816</v>
          </cell>
          <cell r="H104">
            <v>807.20631494422889</v>
          </cell>
          <cell r="I104">
            <v>695.91425464988208</v>
          </cell>
          <cell r="J104">
            <v>729.03722001518304</v>
          </cell>
          <cell r="K104">
            <v>808.37917552644217</v>
          </cell>
          <cell r="L104">
            <v>748.77226421294779</v>
          </cell>
          <cell r="M104">
            <v>653.45192915876032</v>
          </cell>
          <cell r="N104">
            <v>700.5268543748108</v>
          </cell>
          <cell r="O104">
            <v>738.69452689065656</v>
          </cell>
          <cell r="P104">
            <v>797.35615868868035</v>
          </cell>
          <cell r="Q104">
            <v>730.92240543161984</v>
          </cell>
          <cell r="R104">
            <v>671.68682294950418</v>
          </cell>
          <cell r="S104">
            <v>637.93391996412959</v>
          </cell>
          <cell r="T104">
            <v>641.86458390326641</v>
          </cell>
          <cell r="U104">
            <v>666.69595213712068</v>
          </cell>
          <cell r="V104">
            <v>674.42803030303025</v>
          </cell>
          <cell r="W104">
            <v>661.76699746621625</v>
          </cell>
          <cell r="X104">
            <v>693.8315679077084</v>
          </cell>
          <cell r="Y104">
            <v>693.08651794692503</v>
          </cell>
          <cell r="Z104">
            <v>689.55945389728083</v>
          </cell>
          <cell r="AA104">
            <v>683.80703587950154</v>
          </cell>
          <cell r="AB104">
            <v>679.74562937625251</v>
          </cell>
          <cell r="AC104">
            <v>678.36965028657403</v>
          </cell>
          <cell r="AD104">
            <v>680.89093917991897</v>
          </cell>
          <cell r="AE104">
            <v>685.00027680264952</v>
          </cell>
          <cell r="AF104">
            <v>685.84457462095884</v>
          </cell>
          <cell r="AG104">
            <v>685.97370229945307</v>
          </cell>
          <cell r="AH104">
            <v>688.56497995813277</v>
          </cell>
          <cell r="AI104">
            <v>691.99128875824181</v>
          </cell>
          <cell r="AJ104">
            <v>692.43330623830229</v>
          </cell>
          <cell r="AK104">
            <v>691.78503853099301</v>
          </cell>
          <cell r="AL104">
            <v>694.18296649790773</v>
          </cell>
          <cell r="AM104">
            <v>703.2233466403095</v>
          </cell>
          <cell r="AN104">
            <v>704.21310345523966</v>
          </cell>
          <cell r="AO104">
            <v>705.38359255502166</v>
          </cell>
          <cell r="AP104">
            <v>708.8523551845966</v>
          </cell>
          <cell r="AQ104">
            <v>710.52249029267455</v>
          </cell>
          <cell r="AR104">
            <v>711.36015058634894</v>
          </cell>
          <cell r="AS104">
            <v>712.02146877016253</v>
          </cell>
        </row>
        <row r="105">
          <cell r="D105" t="str">
            <v>BEND</v>
          </cell>
          <cell r="E105">
            <v>710.43385390933531</v>
          </cell>
          <cell r="F105">
            <v>792.94930749606203</v>
          </cell>
          <cell r="G105">
            <v>707.26859200739398</v>
          </cell>
          <cell r="H105">
            <v>856.4625713372933</v>
          </cell>
          <cell r="I105">
            <v>775.43422365067011</v>
          </cell>
          <cell r="J105">
            <v>773.13982535372054</v>
          </cell>
          <cell r="K105">
            <v>800.61597412641493</v>
          </cell>
          <cell r="L105">
            <v>786.1162717019389</v>
          </cell>
          <cell r="M105">
            <v>745.68930253935423</v>
          </cell>
          <cell r="N105">
            <v>825.18227301453544</v>
          </cell>
          <cell r="O105">
            <v>819.64873616548255</v>
          </cell>
          <cell r="P105">
            <v>825.27752510469668</v>
          </cell>
          <cell r="Q105">
            <v>805.59145270552813</v>
          </cell>
          <cell r="R105">
            <v>754.3206611570248</v>
          </cell>
          <cell r="S105">
            <v>732.87364092556459</v>
          </cell>
          <cell r="T105">
            <v>750.37946091982906</v>
          </cell>
          <cell r="U105">
            <v>773.79340004013875</v>
          </cell>
          <cell r="V105">
            <v>759.96077679476298</v>
          </cell>
          <cell r="W105">
            <v>780.50251139734826</v>
          </cell>
          <cell r="X105">
            <v>783.26331471071603</v>
          </cell>
          <cell r="Y105">
            <v>786.54480236331221</v>
          </cell>
          <cell r="Z105">
            <v>785.24431042520985</v>
          </cell>
          <cell r="AA105">
            <v>780.01048453365593</v>
          </cell>
          <cell r="AB105">
            <v>775.93909651880506</v>
          </cell>
          <cell r="AC105">
            <v>774.48078860731925</v>
          </cell>
          <cell r="AD105">
            <v>777.1877594286176</v>
          </cell>
          <cell r="AE105">
            <v>781.52453644664934</v>
          </cell>
          <cell r="AF105">
            <v>782.0310689553329</v>
          </cell>
          <cell r="AG105">
            <v>781.64923387496765</v>
          </cell>
          <cell r="AH105">
            <v>784.01157787674788</v>
          </cell>
          <cell r="AI105">
            <v>787.28409257596684</v>
          </cell>
          <cell r="AJ105">
            <v>787.15621547018532</v>
          </cell>
          <cell r="AK105">
            <v>785.78303927202671</v>
          </cell>
          <cell r="AL105">
            <v>787.84903531206839</v>
          </cell>
          <cell r="AM105">
            <v>797.41866814450782</v>
          </cell>
          <cell r="AN105">
            <v>797.8888926970119</v>
          </cell>
          <cell r="AO105">
            <v>798.56719306303216</v>
          </cell>
          <cell r="AP105">
            <v>801.84633236194611</v>
          </cell>
          <cell r="AQ105">
            <v>803.10508795975443</v>
          </cell>
          <cell r="AR105">
            <v>803.44307204276686</v>
          </cell>
          <cell r="AS105">
            <v>803.59374222644772</v>
          </cell>
        </row>
        <row r="106">
          <cell r="D106" t="str">
            <v>BAKER</v>
          </cell>
          <cell r="E106">
            <v>680.69184653285106</v>
          </cell>
          <cell r="F106">
            <v>768.99878499004512</v>
          </cell>
          <cell r="G106">
            <v>658.8219239143491</v>
          </cell>
          <cell r="H106">
            <v>808.26219065989937</v>
          </cell>
          <cell r="I106">
            <v>721.49396793090284</v>
          </cell>
          <cell r="J106">
            <v>718.14102987367937</v>
          </cell>
          <cell r="K106">
            <v>755.74542739828291</v>
          </cell>
          <cell r="L106">
            <v>757.71593783881451</v>
          </cell>
          <cell r="M106">
            <v>756.01435071753588</v>
          </cell>
          <cell r="N106">
            <v>791.33446866485019</v>
          </cell>
          <cell r="O106">
            <v>762.10708347189893</v>
          </cell>
          <cell r="P106">
            <v>821.56170780520347</v>
          </cell>
          <cell r="Q106">
            <v>764.20874751491056</v>
          </cell>
          <cell r="R106">
            <v>678.46559633027528</v>
          </cell>
          <cell r="S106">
            <v>693.12544340535317</v>
          </cell>
          <cell r="T106">
            <v>687.09579513120457</v>
          </cell>
          <cell r="U106">
            <v>676.13863216266179</v>
          </cell>
          <cell r="V106">
            <v>651.66373826113295</v>
          </cell>
          <cell r="W106">
            <v>683.50874547647766</v>
          </cell>
          <cell r="X106">
            <v>674.55983162958512</v>
          </cell>
          <cell r="Y106">
            <v>672.04021201207684</v>
          </cell>
          <cell r="Z106">
            <v>669.27480925560326</v>
          </cell>
          <cell r="AA106">
            <v>664.87390010278727</v>
          </cell>
          <cell r="AB106">
            <v>661.43066133902425</v>
          </cell>
          <cell r="AC106">
            <v>659.62944370692389</v>
          </cell>
          <cell r="AD106">
            <v>660.26978248343971</v>
          </cell>
          <cell r="AE106">
            <v>661.86208943272482</v>
          </cell>
          <cell r="AF106">
            <v>661.30697149225887</v>
          </cell>
          <cell r="AG106">
            <v>660.2496900240377</v>
          </cell>
          <cell r="AH106">
            <v>660.72540745432434</v>
          </cell>
          <cell r="AI106">
            <v>661.69136904201514</v>
          </cell>
          <cell r="AJ106">
            <v>660.73522876525351</v>
          </cell>
          <cell r="AK106">
            <v>659.06247078650256</v>
          </cell>
          <cell r="AL106">
            <v>659.28271988649408</v>
          </cell>
          <cell r="AM106">
            <v>663.63548847500056</v>
          </cell>
          <cell r="AN106">
            <v>662.90393642283721</v>
          </cell>
          <cell r="AO106">
            <v>662.25755292584188</v>
          </cell>
          <cell r="AP106">
            <v>663.016784241815</v>
          </cell>
          <cell r="AQ106">
            <v>662.63526678817186</v>
          </cell>
          <cell r="AR106">
            <v>661.72091373852004</v>
          </cell>
          <cell r="AS106">
            <v>660.6815048104778</v>
          </cell>
        </row>
        <row r="107">
          <cell r="D107" t="str">
            <v>ONTARIO</v>
          </cell>
          <cell r="E107">
            <v>594.28047658520757</v>
          </cell>
          <cell r="F107">
            <v>671.30335570186548</v>
          </cell>
          <cell r="G107">
            <v>576.23986760236119</v>
          </cell>
          <cell r="H107">
            <v>679.49035349036524</v>
          </cell>
          <cell r="I107">
            <v>615.32757443917114</v>
          </cell>
          <cell r="J107">
            <v>607.2933391354486</v>
          </cell>
          <cell r="K107">
            <v>628.69980379332901</v>
          </cell>
          <cell r="L107">
            <v>603.00438596491233</v>
          </cell>
          <cell r="M107">
            <v>549.6977872082449</v>
          </cell>
          <cell r="N107">
            <v>630.3074644549763</v>
          </cell>
          <cell r="O107">
            <v>606.83963080473029</v>
          </cell>
          <cell r="P107">
            <v>700.26544096523992</v>
          </cell>
          <cell r="Q107">
            <v>664.17874396135267</v>
          </cell>
          <cell r="R107">
            <v>626.58443465491928</v>
          </cell>
          <cell r="S107">
            <v>587.5988779803647</v>
          </cell>
          <cell r="T107">
            <v>591.56119319765821</v>
          </cell>
          <cell r="U107">
            <v>581.49972299168974</v>
          </cell>
          <cell r="V107">
            <v>550.3187724633674</v>
          </cell>
          <cell r="W107">
            <v>588.20495683653576</v>
          </cell>
          <cell r="X107">
            <v>580.73704627320592</v>
          </cell>
          <cell r="Y107">
            <v>576.86832746751668</v>
          </cell>
          <cell r="Z107">
            <v>570.97764709530054</v>
          </cell>
          <cell r="AA107">
            <v>561.67759980774213</v>
          </cell>
          <cell r="AB107">
            <v>554.46493248642821</v>
          </cell>
          <cell r="AC107">
            <v>550.71406024108444</v>
          </cell>
          <cell r="AD107">
            <v>552.04576276503474</v>
          </cell>
          <cell r="AE107">
            <v>555.36560418462227</v>
          </cell>
          <cell r="AF107">
            <v>554.20687243741577</v>
          </cell>
          <cell r="AG107">
            <v>552.00394754802835</v>
          </cell>
          <cell r="AH107">
            <v>552.99449078624502</v>
          </cell>
          <cell r="AI107">
            <v>555.00909486203966</v>
          </cell>
          <cell r="AJ107">
            <v>553.0149520051466</v>
          </cell>
          <cell r="AK107">
            <v>549.53654134178385</v>
          </cell>
          <cell r="AL107">
            <v>549.99378704440585</v>
          </cell>
          <cell r="AM107">
            <v>559.07703476594645</v>
          </cell>
          <cell r="AN107">
            <v>557.54422530596855</v>
          </cell>
          <cell r="AO107">
            <v>556.1919626866752</v>
          </cell>
          <cell r="AP107">
            <v>557.78050934050464</v>
          </cell>
          <cell r="AQ107">
            <v>556.98191806683371</v>
          </cell>
          <cell r="AR107">
            <v>555.07078220138601</v>
          </cell>
          <cell r="AS107">
            <v>552.90303179186606</v>
          </cell>
        </row>
        <row r="108">
          <cell r="D108" t="str">
            <v>PENDLETON</v>
          </cell>
          <cell r="E108">
            <v>607.47029996376159</v>
          </cell>
          <cell r="F108">
            <v>679.56694561461813</v>
          </cell>
          <cell r="G108">
            <v>591.93498910065614</v>
          </cell>
          <cell r="H108">
            <v>717.11002927292805</v>
          </cell>
          <cell r="I108">
            <v>623.9073213312704</v>
          </cell>
          <cell r="J108">
            <v>618.58122745551543</v>
          </cell>
          <cell r="K108">
            <v>665.43593833067519</v>
          </cell>
          <cell r="L108">
            <v>634.54122674710914</v>
          </cell>
          <cell r="M108">
            <v>552.90467019740015</v>
          </cell>
          <cell r="N108">
            <v>611.61724694489283</v>
          </cell>
          <cell r="O108">
            <v>637.76228138576357</v>
          </cell>
          <cell r="P108">
            <v>694.63851314197734</v>
          </cell>
          <cell r="Q108">
            <v>614.62327750688996</v>
          </cell>
          <cell r="R108">
            <v>568.96905940594058</v>
          </cell>
          <cell r="S108">
            <v>579.24047306176089</v>
          </cell>
          <cell r="T108">
            <v>560.80141631757431</v>
          </cell>
          <cell r="U108">
            <v>557.01009704930891</v>
          </cell>
          <cell r="V108">
            <v>569.48588280796753</v>
          </cell>
          <cell r="W108">
            <v>565.45664462968284</v>
          </cell>
          <cell r="X108">
            <v>609.58107460971166</v>
          </cell>
          <cell r="Y108">
            <v>581.79858826530415</v>
          </cell>
          <cell r="Z108">
            <v>579.22992294098674</v>
          </cell>
          <cell r="AA108">
            <v>574.10784647350818</v>
          </cell>
          <cell r="AB108">
            <v>570.73743498139186</v>
          </cell>
          <cell r="AC108">
            <v>570.21924698880014</v>
          </cell>
          <cell r="AD108">
            <v>573.92450600764016</v>
          </cell>
          <cell r="AE108">
            <v>579.36097902384961</v>
          </cell>
          <cell r="AF108">
            <v>581.24254998345157</v>
          </cell>
          <cell r="AG108">
            <v>582.34797148764619</v>
          </cell>
          <cell r="AH108">
            <v>586.1618394629711</v>
          </cell>
          <cell r="AI108">
            <v>590.91180313560108</v>
          </cell>
          <cell r="AJ108">
            <v>592.39124541523518</v>
          </cell>
          <cell r="AK108">
            <v>592.6852634286854</v>
          </cell>
          <cell r="AL108">
            <v>596.35852325243638</v>
          </cell>
          <cell r="AM108">
            <v>607.44723512677308</v>
          </cell>
          <cell r="AN108">
            <v>609.62355123899727</v>
          </cell>
          <cell r="AO108">
            <v>612.02817988849279</v>
          </cell>
          <cell r="AP108">
            <v>617.02260928064868</v>
          </cell>
          <cell r="AQ108">
            <v>620.02649317096552</v>
          </cell>
          <cell r="AR108">
            <v>622.12300806374333</v>
          </cell>
          <cell r="AS108">
            <v>624.02653139883228</v>
          </cell>
        </row>
      </sheetData>
      <sheetData sheetId="6">
        <row r="2">
          <cell r="D2" t="str">
            <v>District</v>
          </cell>
          <cell r="E2">
            <v>1990</v>
          </cell>
          <cell r="F2">
            <v>1991</v>
          </cell>
          <cell r="G2">
            <v>1992</v>
          </cell>
          <cell r="H2">
            <v>1993</v>
          </cell>
          <cell r="I2">
            <v>1994</v>
          </cell>
          <cell r="J2">
            <v>1995</v>
          </cell>
          <cell r="K2">
            <v>1996</v>
          </cell>
          <cell r="L2">
            <v>1997</v>
          </cell>
          <cell r="M2">
            <v>1998</v>
          </cell>
          <cell r="N2">
            <v>1999</v>
          </cell>
          <cell r="O2">
            <v>2000</v>
          </cell>
          <cell r="P2">
            <v>2001</v>
          </cell>
          <cell r="Q2">
            <v>2002</v>
          </cell>
          <cell r="R2">
            <v>2003</v>
          </cell>
          <cell r="S2">
            <v>2004</v>
          </cell>
          <cell r="T2">
            <v>2005</v>
          </cell>
          <cell r="U2">
            <v>2006</v>
          </cell>
          <cell r="V2">
            <v>2007</v>
          </cell>
          <cell r="W2">
            <v>2008</v>
          </cell>
          <cell r="X2">
            <v>2009</v>
          </cell>
          <cell r="Y2">
            <v>2010</v>
          </cell>
          <cell r="Z2">
            <v>2011</v>
          </cell>
          <cell r="AA2">
            <v>2012</v>
          </cell>
          <cell r="AB2">
            <v>2013</v>
          </cell>
          <cell r="AC2">
            <v>2014</v>
          </cell>
          <cell r="AD2">
            <v>2015</v>
          </cell>
          <cell r="AE2">
            <v>2016</v>
          </cell>
          <cell r="AF2">
            <v>2017</v>
          </cell>
          <cell r="AG2">
            <v>2018</v>
          </cell>
          <cell r="AH2">
            <v>2019</v>
          </cell>
          <cell r="AI2">
            <v>2020</v>
          </cell>
          <cell r="AJ2">
            <v>2021</v>
          </cell>
          <cell r="AK2">
            <v>2022</v>
          </cell>
          <cell r="AL2">
            <v>2023</v>
          </cell>
          <cell r="AM2">
            <v>2024</v>
          </cell>
          <cell r="AN2">
            <v>2025</v>
          </cell>
          <cell r="AO2">
            <v>2026</v>
          </cell>
          <cell r="AP2">
            <v>2027</v>
          </cell>
          <cell r="AQ2">
            <v>2028</v>
          </cell>
          <cell r="AR2">
            <v>2029</v>
          </cell>
          <cell r="AS2">
            <v>2030</v>
          </cell>
        </row>
        <row r="3">
          <cell r="D3" t="str">
            <v>ABERDEEN</v>
          </cell>
          <cell r="E3">
            <v>870.7715563481546</v>
          </cell>
          <cell r="F3">
            <v>864.2931096154224</v>
          </cell>
          <cell r="G3">
            <v>897.36223503044982</v>
          </cell>
          <cell r="H3">
            <v>887.13936275791366</v>
          </cell>
          <cell r="I3">
            <v>896.30638401865474</v>
          </cell>
          <cell r="J3">
            <v>918.46926190829174</v>
          </cell>
          <cell r="K3">
            <v>930.65234303360489</v>
          </cell>
          <cell r="L3">
            <v>935.46452045991862</v>
          </cell>
          <cell r="M3">
            <v>931.88054067215899</v>
          </cell>
          <cell r="N3">
            <v>939.05735566977864</v>
          </cell>
          <cell r="O3">
            <v>958.25729597978193</v>
          </cell>
          <cell r="P3">
            <v>956.22181835707431</v>
          </cell>
          <cell r="Q3">
            <v>972.32826461945785</v>
          </cell>
          <cell r="R3">
            <v>990.92008581906555</v>
          </cell>
          <cell r="S3">
            <v>1029.8977423480837</v>
          </cell>
          <cell r="T3">
            <v>1055.2962497244689</v>
          </cell>
          <cell r="U3">
            <v>1065.1918470787848</v>
          </cell>
          <cell r="V3">
            <v>1071.8118054277975</v>
          </cell>
          <cell r="W3">
            <v>1104.6339865166356</v>
          </cell>
          <cell r="X3">
            <v>1121.9999827153358</v>
          </cell>
          <cell r="Y3">
            <v>1095.5151440840334</v>
          </cell>
          <cell r="Z3">
            <v>1081.3954692978029</v>
          </cell>
          <cell r="AA3">
            <v>1085.6970045943867</v>
          </cell>
          <cell r="AB3">
            <v>1094.7381641036359</v>
          </cell>
          <cell r="AC3">
            <v>1103.7206598971807</v>
          </cell>
          <cell r="AD3">
            <v>1112.7055560301442</v>
          </cell>
          <cell r="AE3">
            <v>1121.6856012108749</v>
          </cell>
          <cell r="AF3">
            <v>1130.4908361973983</v>
          </cell>
          <cell r="AG3">
            <v>1139.1228504008866</v>
          </cell>
          <cell r="AH3">
            <v>1147.8439379937556</v>
          </cell>
          <cell r="AI3">
            <v>1156.5515044094709</v>
          </cell>
          <cell r="AJ3">
            <v>1165.1248489778534</v>
          </cell>
          <cell r="AK3">
            <v>1173.5062570365171</v>
          </cell>
          <cell r="AL3">
            <v>1181.8287357193985</v>
          </cell>
          <cell r="AM3">
            <v>1190.2492863715829</v>
          </cell>
          <cell r="AN3">
            <v>1198.368008046285</v>
          </cell>
          <cell r="AO3">
            <v>1206.4513428279365</v>
          </cell>
          <cell r="AP3">
            <v>1214.4107154006435</v>
          </cell>
          <cell r="AQ3">
            <v>1222.2428462112075</v>
          </cell>
          <cell r="AR3">
            <v>1230.0203184624008</v>
          </cell>
          <cell r="AS3">
            <v>1238.4580325873931</v>
          </cell>
        </row>
        <row r="4">
          <cell r="D4" t="str">
            <v>BELLINGHAM</v>
          </cell>
          <cell r="E4">
            <v>2863.8517247556647</v>
          </cell>
          <cell r="F4">
            <v>2955.9237962556667</v>
          </cell>
          <cell r="G4">
            <v>3078.9478092599811</v>
          </cell>
          <cell r="H4">
            <v>3177.3028059653184</v>
          </cell>
          <cell r="I4">
            <v>3267.8547539434949</v>
          </cell>
          <cell r="J4">
            <v>3387.374537436534</v>
          </cell>
          <cell r="K4">
            <v>3490.6178378236641</v>
          </cell>
          <cell r="L4">
            <v>3561.1008240188035</v>
          </cell>
          <cell r="M4">
            <v>3641.1346538289126</v>
          </cell>
          <cell r="N4">
            <v>3725.0062184683366</v>
          </cell>
          <cell r="O4">
            <v>3795.3865499178864</v>
          </cell>
          <cell r="P4">
            <v>3872.7535254654399</v>
          </cell>
          <cell r="Q4">
            <v>3954.9152449102035</v>
          </cell>
          <cell r="R4">
            <v>4029.7099156964368</v>
          </cell>
          <cell r="S4">
            <v>4139.7242117441974</v>
          </cell>
          <cell r="T4">
            <v>4257.4691440796514</v>
          </cell>
          <cell r="U4">
            <v>4358.5556899396179</v>
          </cell>
          <cell r="V4">
            <v>4471.7127152809535</v>
          </cell>
          <cell r="W4">
            <v>4567.3290964445923</v>
          </cell>
          <cell r="X4">
            <v>4665.9999998565854</v>
          </cell>
          <cell r="Y4">
            <v>4687.8567515435752</v>
          </cell>
          <cell r="Z4">
            <v>4750.4705194330836</v>
          </cell>
          <cell r="AA4">
            <v>4856.936937199227</v>
          </cell>
          <cell r="AB4">
            <v>4974.4817980852267</v>
          </cell>
          <cell r="AC4">
            <v>5091.3624438158604</v>
          </cell>
          <cell r="AD4">
            <v>5207.6077414980664</v>
          </cell>
          <cell r="AE4">
            <v>5322.981029134914</v>
          </cell>
          <cell r="AF4">
            <v>5437.5595521384867</v>
          </cell>
          <cell r="AG4">
            <v>5551.152706051641</v>
          </cell>
          <cell r="AH4">
            <v>5664.0826564081963</v>
          </cell>
          <cell r="AI4">
            <v>5776.36168806566</v>
          </cell>
          <cell r="AJ4">
            <v>5888.1036479375234</v>
          </cell>
          <cell r="AK4">
            <v>5999.013431549045</v>
          </cell>
          <cell r="AL4">
            <v>6109.0016045935508</v>
          </cell>
          <cell r="AM4">
            <v>6218.1713698447384</v>
          </cell>
          <cell r="AN4">
            <v>6326.3288822044524</v>
          </cell>
          <cell r="AO4">
            <v>6433.4801899295517</v>
          </cell>
          <cell r="AP4">
            <v>6539.7914560030686</v>
          </cell>
          <cell r="AQ4">
            <v>6645.2132660731568</v>
          </cell>
          <cell r="AR4">
            <v>6749.7506805555704</v>
          </cell>
          <cell r="AS4">
            <v>6851.0937686363795</v>
          </cell>
        </row>
        <row r="5">
          <cell r="D5" t="str">
            <v>BREMERTON</v>
          </cell>
          <cell r="E5">
            <v>1577.5721012914316</v>
          </cell>
          <cell r="F5">
            <v>1675.2020310863782</v>
          </cell>
          <cell r="G5">
            <v>1769.8675674417138</v>
          </cell>
          <cell r="H5">
            <v>1785.842862825265</v>
          </cell>
          <cell r="I5">
            <v>1856.424837519628</v>
          </cell>
          <cell r="J5">
            <v>1950.9623768237675</v>
          </cell>
          <cell r="K5">
            <v>2041.4885035471191</v>
          </cell>
          <cell r="L5">
            <v>2077.8965154241705</v>
          </cell>
          <cell r="M5">
            <v>2069.1128464932526</v>
          </cell>
          <cell r="N5">
            <v>2082.6997213076338</v>
          </cell>
          <cell r="O5">
            <v>2133.8443900272046</v>
          </cell>
          <cell r="P5">
            <v>2145.805008023242</v>
          </cell>
          <cell r="Q5">
            <v>2192.9350388278694</v>
          </cell>
          <cell r="R5">
            <v>2241.6224620036905</v>
          </cell>
          <cell r="S5">
            <v>2284.500757883091</v>
          </cell>
          <cell r="T5">
            <v>2301.5813301052481</v>
          </cell>
          <cell r="U5">
            <v>2380.3763031685698</v>
          </cell>
          <cell r="V5">
            <v>2373.5852733812071</v>
          </cell>
          <cell r="W5">
            <v>2400.74028603225</v>
          </cell>
          <cell r="X5">
            <v>2423.4005804013045</v>
          </cell>
          <cell r="Y5">
            <v>2420.0682380316102</v>
          </cell>
          <cell r="Z5">
            <v>2445.8353303243548</v>
          </cell>
          <cell r="AA5">
            <v>2507.4708699633907</v>
          </cell>
          <cell r="AB5">
            <v>2578.8261332578159</v>
          </cell>
          <cell r="AC5">
            <v>2650.5778763067106</v>
          </cell>
          <cell r="AD5">
            <v>2722.6762226268656</v>
          </cell>
          <cell r="AE5">
            <v>2794.9673184062258</v>
          </cell>
          <cell r="AF5">
            <v>2867.5443197672162</v>
          </cell>
          <cell r="AG5">
            <v>2940.2072741316824</v>
          </cell>
          <cell r="AH5">
            <v>3013.2186747303022</v>
          </cell>
          <cell r="AI5">
            <v>3086.6027624207495</v>
          </cell>
          <cell r="AJ5">
            <v>3160.4043885738784</v>
          </cell>
          <cell r="AK5">
            <v>3234.4028356087633</v>
          </cell>
          <cell r="AL5">
            <v>3308.4819981790347</v>
          </cell>
          <cell r="AM5">
            <v>3382.7854576488699</v>
          </cell>
          <cell r="AN5">
            <v>3457.1918578898508</v>
          </cell>
          <cell r="AO5">
            <v>3531.6405816775114</v>
          </cell>
          <cell r="AP5">
            <v>3606.3248587311373</v>
          </cell>
          <cell r="AQ5">
            <v>3681.1087990979909</v>
          </cell>
          <cell r="AR5">
            <v>3756.1102703558204</v>
          </cell>
          <cell r="AS5">
            <v>3828.8275229815476</v>
          </cell>
        </row>
        <row r="6">
          <cell r="D6" t="str">
            <v>KENNEWICK</v>
          </cell>
          <cell r="E6">
            <v>1376.4668609623131</v>
          </cell>
          <cell r="F6">
            <v>1443.3200285434782</v>
          </cell>
          <cell r="G6">
            <v>1526.9835269842276</v>
          </cell>
          <cell r="H6">
            <v>1653.067519405532</v>
          </cell>
          <cell r="I6">
            <v>1848.7690160719235</v>
          </cell>
          <cell r="J6">
            <v>1895.3307680114697</v>
          </cell>
          <cell r="K6">
            <v>1900.1788635788719</v>
          </cell>
          <cell r="L6">
            <v>1931.6919171331238</v>
          </cell>
          <cell r="M6">
            <v>1939.2318553428377</v>
          </cell>
          <cell r="N6">
            <v>2006.5723836121717</v>
          </cell>
          <cell r="O6">
            <v>2098.8669277674217</v>
          </cell>
          <cell r="P6">
            <v>2182.3545342312736</v>
          </cell>
          <cell r="Q6">
            <v>2259.9780796693594</v>
          </cell>
          <cell r="R6">
            <v>2348.22738547261</v>
          </cell>
          <cell r="S6">
            <v>2437.443752203143</v>
          </cell>
          <cell r="T6">
            <v>2569.7496856139164</v>
          </cell>
          <cell r="U6">
            <v>2637.473344132261</v>
          </cell>
          <cell r="V6">
            <v>2774.1949449413032</v>
          </cell>
          <cell r="W6">
            <v>2903.9909581486259</v>
          </cell>
          <cell r="X6">
            <v>2951.4263393701713</v>
          </cell>
          <cell r="Y6">
            <v>2966.5950713766188</v>
          </cell>
          <cell r="Z6">
            <v>3023.0396558709313</v>
          </cell>
          <cell r="AA6">
            <v>3135.9336015669337</v>
          </cell>
          <cell r="AB6">
            <v>3265.2525025888463</v>
          </cell>
          <cell r="AC6">
            <v>3396.7661031948805</v>
          </cell>
          <cell r="AD6">
            <v>3530.2839048391625</v>
          </cell>
          <cell r="AE6">
            <v>3665.8269861280774</v>
          </cell>
          <cell r="AF6">
            <v>3803.4218028455366</v>
          </cell>
          <cell r="AG6">
            <v>3943.1322772605049</v>
          </cell>
          <cell r="AH6">
            <v>4085.0176710672908</v>
          </cell>
          <cell r="AI6">
            <v>4229.410316339593</v>
          </cell>
          <cell r="AJ6">
            <v>4376.2286014088495</v>
          </cell>
          <cell r="AK6">
            <v>4525.4469078093725</v>
          </cell>
          <cell r="AL6">
            <v>4677.010856620549</v>
          </cell>
          <cell r="AM6">
            <v>4830.7726649052547</v>
          </cell>
          <cell r="AN6">
            <v>4986.9107449745161</v>
          </cell>
          <cell r="AO6">
            <v>5145.2369891023764</v>
          </cell>
          <cell r="AP6">
            <v>5305.749626465511</v>
          </cell>
          <cell r="AQ6">
            <v>5468.7594309537344</v>
          </cell>
          <cell r="AR6">
            <v>5634.0668022565123</v>
          </cell>
          <cell r="AS6">
            <v>5790.2921737631523</v>
          </cell>
        </row>
        <row r="7">
          <cell r="D7" t="str">
            <v>LONGVIEW</v>
          </cell>
          <cell r="E7">
            <v>862.42692148784693</v>
          </cell>
          <cell r="F7">
            <v>880.85902270934173</v>
          </cell>
          <cell r="G7">
            <v>895.93811714414483</v>
          </cell>
          <cell r="H7">
            <v>907.80621936164368</v>
          </cell>
          <cell r="I7">
            <v>921.22779828159605</v>
          </cell>
          <cell r="J7">
            <v>943.21145158593163</v>
          </cell>
          <cell r="K7">
            <v>963.80959172429687</v>
          </cell>
          <cell r="L7">
            <v>975.7671022116059</v>
          </cell>
          <cell r="M7">
            <v>989.11193781237318</v>
          </cell>
          <cell r="N7">
            <v>996.79301919434261</v>
          </cell>
          <cell r="O7">
            <v>1000.2801680000784</v>
          </cell>
          <cell r="P7">
            <v>1011.2461255356797</v>
          </cell>
          <cell r="Q7">
            <v>1023.6712451687793</v>
          </cell>
          <cell r="R7">
            <v>1028.9235414276839</v>
          </cell>
          <cell r="S7">
            <v>1045.0734526948297</v>
          </cell>
          <cell r="T7">
            <v>1058.3814972845139</v>
          </cell>
          <cell r="U7">
            <v>1091.0978890015585</v>
          </cell>
          <cell r="V7">
            <v>1115.3921949258486</v>
          </cell>
          <cell r="W7">
            <v>1136.3658133185272</v>
          </cell>
          <cell r="X7">
            <v>1149.1209426504613</v>
          </cell>
          <cell r="Y7">
            <v>1130.229105058678</v>
          </cell>
          <cell r="Z7">
            <v>1123.6351099240719</v>
          </cell>
          <cell r="AA7">
            <v>1130.1733181987272</v>
          </cell>
          <cell r="AB7">
            <v>1139.94740532845</v>
          </cell>
          <cell r="AC7">
            <v>1149.5669047549327</v>
          </cell>
          <cell r="AD7">
            <v>1159.0774161407783</v>
          </cell>
          <cell r="AE7">
            <v>1168.3726824057937</v>
          </cell>
          <cell r="AF7">
            <v>1177.4805522126755</v>
          </cell>
          <cell r="AG7">
            <v>1186.3948576146604</v>
          </cell>
          <cell r="AH7">
            <v>1195.1428900706378</v>
          </cell>
          <cell r="AI7">
            <v>1203.7361832308336</v>
          </cell>
          <cell r="AJ7">
            <v>1212.2233639413141</v>
          </cell>
          <cell r="AK7">
            <v>1220.5734256536291</v>
          </cell>
          <cell r="AL7">
            <v>1228.7062764124657</v>
          </cell>
          <cell r="AM7">
            <v>1236.6509307157917</v>
          </cell>
          <cell r="AN7">
            <v>1244.3932724831025</v>
          </cell>
          <cell r="AO7">
            <v>1251.923608593924</v>
          </cell>
          <cell r="AP7">
            <v>1259.2673939144397</v>
          </cell>
          <cell r="AQ7">
            <v>1266.4481909956348</v>
          </cell>
          <cell r="AR7">
            <v>1273.4462558645521</v>
          </cell>
          <cell r="AS7">
            <v>1280.6437063877156</v>
          </cell>
        </row>
        <row r="8">
          <cell r="D8" t="str">
            <v>MOSES LAKE</v>
          </cell>
          <cell r="E8">
            <v>448.84393799126457</v>
          </cell>
          <cell r="F8">
            <v>463.84482100090827</v>
          </cell>
          <cell r="G8">
            <v>472.82019224527357</v>
          </cell>
          <cell r="H8">
            <v>485.94534610120331</v>
          </cell>
          <cell r="I8">
            <v>502.88653104199557</v>
          </cell>
          <cell r="J8">
            <v>513.43457469717657</v>
          </cell>
          <cell r="K8">
            <v>525.1424274225941</v>
          </cell>
          <cell r="L8">
            <v>536.68607976926637</v>
          </cell>
          <cell r="M8">
            <v>543.95255886676136</v>
          </cell>
          <cell r="N8">
            <v>553.41989265175209</v>
          </cell>
          <cell r="O8">
            <v>552.38342835484309</v>
          </cell>
          <cell r="P8">
            <v>567.47199895996334</v>
          </cell>
          <cell r="Q8">
            <v>575.38499302353432</v>
          </cell>
          <cell r="R8">
            <v>580.30784790431483</v>
          </cell>
          <cell r="S8">
            <v>578.73479087246994</v>
          </cell>
          <cell r="T8">
            <v>583.54351357296355</v>
          </cell>
          <cell r="U8">
            <v>590.89443108005264</v>
          </cell>
          <cell r="V8">
            <v>599.21965561002378</v>
          </cell>
          <cell r="W8">
            <v>614.76911315958739</v>
          </cell>
          <cell r="X8">
            <v>631.00000081081328</v>
          </cell>
          <cell r="Y8">
            <v>627.15988439268722</v>
          </cell>
          <cell r="Z8">
            <v>626.57067848735005</v>
          </cell>
          <cell r="AA8">
            <v>630.46031299208232</v>
          </cell>
          <cell r="AB8">
            <v>635.49878668873271</v>
          </cell>
          <cell r="AC8">
            <v>640.58260658510312</v>
          </cell>
          <cell r="AD8">
            <v>645.6853850091652</v>
          </cell>
          <cell r="AE8">
            <v>650.8246333738814</v>
          </cell>
          <cell r="AF8">
            <v>655.99760366634655</v>
          </cell>
          <cell r="AG8">
            <v>661.17869586140205</v>
          </cell>
          <cell r="AH8">
            <v>666.38450761607749</v>
          </cell>
          <cell r="AI8">
            <v>671.59510472926536</v>
          </cell>
          <cell r="AJ8">
            <v>676.82981084236405</v>
          </cell>
          <cell r="AK8">
            <v>682.08551551263213</v>
          </cell>
          <cell r="AL8">
            <v>687.32984806517118</v>
          </cell>
          <cell r="AM8">
            <v>692.60379234698382</v>
          </cell>
          <cell r="AN8">
            <v>697.90157515660053</v>
          </cell>
          <cell r="AO8">
            <v>703.16580972417671</v>
          </cell>
          <cell r="AP8">
            <v>708.44461503037189</v>
          </cell>
          <cell r="AQ8">
            <v>713.72769954552643</v>
          </cell>
          <cell r="AR8">
            <v>719.04271875615211</v>
          </cell>
          <cell r="AS8">
            <v>724.81479545241484</v>
          </cell>
        </row>
        <row r="9">
          <cell r="D9" t="str">
            <v>MOUNT VERNON</v>
          </cell>
          <cell r="E9">
            <v>2571.174037662513</v>
          </cell>
          <cell r="F9">
            <v>2683.1970191498826</v>
          </cell>
          <cell r="G9">
            <v>2773.5466792694215</v>
          </cell>
          <cell r="H9">
            <v>2871.6261711671427</v>
          </cell>
          <cell r="I9">
            <v>3022.0173854245891</v>
          </cell>
          <cell r="J9">
            <v>3104.5139287834918</v>
          </cell>
          <cell r="K9">
            <v>3230.858835983553</v>
          </cell>
          <cell r="L9">
            <v>3315.9089410883062</v>
          </cell>
          <cell r="M9">
            <v>3399.6947360291983</v>
          </cell>
          <cell r="N9">
            <v>3551.3185411761028</v>
          </cell>
          <cell r="O9">
            <v>3670.8477485973849</v>
          </cell>
          <cell r="P9">
            <v>3755.4676810183614</v>
          </cell>
          <cell r="Q9">
            <v>3827.5867803570841</v>
          </cell>
          <cell r="R9">
            <v>3921.149839566318</v>
          </cell>
          <cell r="S9">
            <v>4022.1894082869876</v>
          </cell>
          <cell r="T9">
            <v>4159.2667988199482</v>
          </cell>
          <cell r="U9">
            <v>4249.9887163182984</v>
          </cell>
          <cell r="V9">
            <v>4348.1435831717181</v>
          </cell>
          <cell r="W9">
            <v>4484.5896237124416</v>
          </cell>
          <cell r="X9">
            <v>4493.0777216653541</v>
          </cell>
          <cell r="Y9">
            <v>4476.2523022654768</v>
          </cell>
          <cell r="Z9">
            <v>4483.1953759458265</v>
          </cell>
          <cell r="AA9">
            <v>4543.894883953606</v>
          </cell>
          <cell r="AB9">
            <v>4619.2527507486457</v>
          </cell>
          <cell r="AC9">
            <v>4695.3813760533885</v>
          </cell>
          <cell r="AD9">
            <v>4772.2660174253078</v>
          </cell>
          <cell r="AE9">
            <v>4849.783713182168</v>
          </cell>
          <cell r="AF9">
            <v>4927.8621096073693</v>
          </cell>
          <cell r="AG9">
            <v>5006.5510106313586</v>
          </cell>
          <cell r="AH9">
            <v>5085.8290573396926</v>
          </cell>
          <cell r="AI9">
            <v>5165.718984147391</v>
          </cell>
          <cell r="AJ9">
            <v>5246.3984285733168</v>
          </cell>
          <cell r="AK9">
            <v>5327.5379859333952</v>
          </cell>
          <cell r="AL9">
            <v>5409.3193704586856</v>
          </cell>
          <cell r="AM9">
            <v>5491.4970086605554</v>
          </cell>
          <cell r="AN9">
            <v>5574.3708500898974</v>
          </cell>
          <cell r="AO9">
            <v>5657.5777014895993</v>
          </cell>
          <cell r="AP9">
            <v>5741.3057129258787</v>
          </cell>
          <cell r="AQ9">
            <v>5825.6990153516399</v>
          </cell>
          <cell r="AR9">
            <v>5910.555007882951</v>
          </cell>
          <cell r="AS9">
            <v>6000.6800070626832</v>
          </cell>
        </row>
        <row r="10">
          <cell r="D10" t="str">
            <v>SUNNYSIDE</v>
          </cell>
          <cell r="E10">
            <v>1200.1903638243739</v>
          </cell>
          <cell r="F10">
            <v>1225.0773985364685</v>
          </cell>
          <cell r="G10">
            <v>1261.8036034995159</v>
          </cell>
          <cell r="H10">
            <v>1278.6182795007301</v>
          </cell>
          <cell r="I10">
            <v>1265.8186993917268</v>
          </cell>
          <cell r="J10">
            <v>1291.6484226794378</v>
          </cell>
          <cell r="K10">
            <v>1294.3109020733957</v>
          </cell>
          <cell r="L10">
            <v>1295.3322010343979</v>
          </cell>
          <cell r="M10">
            <v>1313.7371912155211</v>
          </cell>
          <cell r="N10">
            <v>1310.0432390887756</v>
          </cell>
          <cell r="O10">
            <v>1302.7574095771276</v>
          </cell>
          <cell r="P10">
            <v>1284.5392019461999</v>
          </cell>
          <cell r="Q10">
            <v>1292.9372310748849</v>
          </cell>
          <cell r="R10">
            <v>1297.8012813865296</v>
          </cell>
          <cell r="S10">
            <v>1326.7819390559366</v>
          </cell>
          <cell r="T10">
            <v>1324.6976306746412</v>
          </cell>
          <cell r="U10">
            <v>1319.6470278776271</v>
          </cell>
          <cell r="V10">
            <v>1335.6759831048457</v>
          </cell>
          <cell r="W10">
            <v>1330.2964573373683</v>
          </cell>
          <cell r="X10">
            <v>1338.7230644017247</v>
          </cell>
          <cell r="Y10">
            <v>1325.211930394205</v>
          </cell>
          <cell r="Z10">
            <v>1323.7777252634723</v>
          </cell>
          <cell r="AA10">
            <v>1331.5241611789293</v>
          </cell>
          <cell r="AB10">
            <v>1341.346086090944</v>
          </cell>
          <cell r="AC10">
            <v>1350.8065840093279</v>
          </cell>
          <cell r="AD10">
            <v>1359.9040454439603</v>
          </cell>
          <cell r="AE10">
            <v>1368.5861342858125</v>
          </cell>
          <cell r="AF10">
            <v>1376.9290234686366</v>
          </cell>
          <cell r="AG10">
            <v>1384.7800747752799</v>
          </cell>
          <cell r="AH10">
            <v>1392.3375833246598</v>
          </cell>
          <cell r="AI10">
            <v>1399.6373430442127</v>
          </cell>
          <cell r="AJ10">
            <v>1406.6932179973523</v>
          </cell>
          <cell r="AK10">
            <v>1413.4019987788984</v>
          </cell>
          <cell r="AL10">
            <v>1419.73343897771</v>
          </cell>
          <cell r="AM10">
            <v>1425.7400378482462</v>
          </cell>
          <cell r="AN10">
            <v>1431.3862288337084</v>
          </cell>
          <cell r="AO10">
            <v>1436.6633310292802</v>
          </cell>
          <cell r="AP10">
            <v>1441.597102982608</v>
          </cell>
          <cell r="AQ10">
            <v>1446.2815159569575</v>
          </cell>
          <cell r="AR10">
            <v>1450.623150586448</v>
          </cell>
          <cell r="AS10">
            <v>1454.565318371893</v>
          </cell>
        </row>
        <row r="11">
          <cell r="D11" t="str">
            <v>WALLA WALLA</v>
          </cell>
          <cell r="E11">
            <v>1009.5509481364514</v>
          </cell>
          <cell r="F11">
            <v>1010.8128978836676</v>
          </cell>
          <cell r="G11">
            <v>1025.801190727351</v>
          </cell>
          <cell r="H11">
            <v>1042.894299801427</v>
          </cell>
          <cell r="I11">
            <v>1069.8309613687591</v>
          </cell>
          <cell r="J11">
            <v>1084.849237218825</v>
          </cell>
          <cell r="K11">
            <v>1092.8720659796686</v>
          </cell>
          <cell r="L11">
            <v>1099.534909838331</v>
          </cell>
          <cell r="M11">
            <v>1104.4295968160413</v>
          </cell>
          <cell r="N11">
            <v>1108.8796612488127</v>
          </cell>
          <cell r="O11">
            <v>1126.4599178069964</v>
          </cell>
          <cell r="P11">
            <v>1135.9824170912145</v>
          </cell>
          <cell r="Q11">
            <v>1139.9781772660569</v>
          </cell>
          <cell r="R11">
            <v>1151.9657236904627</v>
          </cell>
          <cell r="S11">
            <v>1157.7280542763947</v>
          </cell>
          <cell r="T11">
            <v>1167.5841829056817</v>
          </cell>
          <cell r="U11">
            <v>1179.1892550121108</v>
          </cell>
          <cell r="V11">
            <v>1188.9560173596383</v>
          </cell>
          <cell r="W11">
            <v>1211.8471151407127</v>
          </cell>
          <cell r="X11">
            <v>1222.2778145274096</v>
          </cell>
          <cell r="Y11">
            <v>1214.2449652916443</v>
          </cell>
          <cell r="Z11">
            <v>1209.8557914443743</v>
          </cell>
          <cell r="AA11">
            <v>1214.065684663645</v>
          </cell>
          <cell r="AB11">
            <v>1220.3371404368856</v>
          </cell>
          <cell r="AC11">
            <v>1226.4216177165827</v>
          </cell>
          <cell r="AD11">
            <v>1232.4119730769976</v>
          </cell>
          <cell r="AE11">
            <v>1238.2660434037896</v>
          </cell>
          <cell r="AF11">
            <v>1243.9056009545061</v>
          </cell>
          <cell r="AG11">
            <v>1249.4253792761292</v>
          </cell>
          <cell r="AH11">
            <v>1254.8696522964135</v>
          </cell>
          <cell r="AI11">
            <v>1260.2058866028576</v>
          </cell>
          <cell r="AJ11">
            <v>1265.449993955627</v>
          </cell>
          <cell r="AK11">
            <v>1270.5799720479606</v>
          </cell>
          <cell r="AL11">
            <v>1275.5090661969127</v>
          </cell>
          <cell r="AM11">
            <v>1280.3158098734689</v>
          </cell>
          <cell r="AN11">
            <v>1285.0296437769387</v>
          </cell>
          <cell r="AO11">
            <v>1289.6151836696865</v>
          </cell>
          <cell r="AP11">
            <v>1294.1760021371663</v>
          </cell>
          <cell r="AQ11">
            <v>1298.5676461351882</v>
          </cell>
          <cell r="AR11">
            <v>1302.9007413912805</v>
          </cell>
          <cell r="AS11">
            <v>1306.5703974620847</v>
          </cell>
        </row>
        <row r="12">
          <cell r="D12" t="str">
            <v>WENATCHEE</v>
          </cell>
          <cell r="E12">
            <v>789.23735698896314</v>
          </cell>
          <cell r="F12">
            <v>789.01234307232778</v>
          </cell>
          <cell r="G12">
            <v>781.01353077532542</v>
          </cell>
          <cell r="H12">
            <v>781.74265079051156</v>
          </cell>
          <cell r="I12">
            <v>786.22284607718268</v>
          </cell>
          <cell r="J12">
            <v>772.19300340526831</v>
          </cell>
          <cell r="K12">
            <v>764.87950729916975</v>
          </cell>
          <cell r="L12">
            <v>763.18255500319231</v>
          </cell>
          <cell r="M12">
            <v>761.61519397666734</v>
          </cell>
          <cell r="N12">
            <v>759.4241340611544</v>
          </cell>
          <cell r="O12">
            <v>761.10323498442074</v>
          </cell>
          <cell r="P12">
            <v>769.29403236224664</v>
          </cell>
          <cell r="Q12">
            <v>767.50127814608254</v>
          </cell>
          <cell r="R12">
            <v>767.16600252170406</v>
          </cell>
          <cell r="S12">
            <v>769.39805617094532</v>
          </cell>
          <cell r="T12">
            <v>770.67912941299721</v>
          </cell>
          <cell r="U12">
            <v>768.99208975027386</v>
          </cell>
          <cell r="V12">
            <v>766.40998821544713</v>
          </cell>
          <cell r="W12">
            <v>763.23582904947352</v>
          </cell>
          <cell r="X12">
            <v>757.90726404225018</v>
          </cell>
          <cell r="Y12">
            <v>758.82670612384118</v>
          </cell>
          <cell r="Z12">
            <v>757.39902974838799</v>
          </cell>
          <cell r="AA12">
            <v>754.65664835079338</v>
          </cell>
          <cell r="AB12">
            <v>751.66354004480797</v>
          </cell>
          <cell r="AC12">
            <v>748.81792169422499</v>
          </cell>
          <cell r="AD12">
            <v>746.05615120652976</v>
          </cell>
          <cell r="AE12">
            <v>743.4265224870162</v>
          </cell>
          <cell r="AF12">
            <v>740.90724696375628</v>
          </cell>
          <cell r="AG12">
            <v>738.50082013989072</v>
          </cell>
          <cell r="AH12">
            <v>736.16927621591094</v>
          </cell>
          <cell r="AI12">
            <v>733.93181996786109</v>
          </cell>
          <cell r="AJ12">
            <v>731.76975553133525</v>
          </cell>
          <cell r="AK12">
            <v>729.7116687489895</v>
          </cell>
          <cell r="AL12">
            <v>727.72245398265829</v>
          </cell>
          <cell r="AM12">
            <v>725.81123553001919</v>
          </cell>
          <cell r="AN12">
            <v>723.989316013912</v>
          </cell>
          <cell r="AO12">
            <v>722.26261242699184</v>
          </cell>
          <cell r="AP12">
            <v>720.58443684472832</v>
          </cell>
          <cell r="AQ12">
            <v>718.99807259365798</v>
          </cell>
          <cell r="AR12">
            <v>717.47398662446039</v>
          </cell>
          <cell r="AS12">
            <v>716.07484612995961</v>
          </cell>
        </row>
        <row r="13">
          <cell r="D13" t="str">
            <v>YAKIMA</v>
          </cell>
          <cell r="E13">
            <v>2714.1950180693666</v>
          </cell>
          <cell r="F13">
            <v>2750.1019011258827</v>
          </cell>
          <cell r="G13">
            <v>2820.2249107222565</v>
          </cell>
          <cell r="H13">
            <v>2867.9372540613031</v>
          </cell>
          <cell r="I13">
            <v>2902.2363501125214</v>
          </cell>
          <cell r="J13">
            <v>2944.1958695197527</v>
          </cell>
          <cell r="K13">
            <v>2975.1108717206666</v>
          </cell>
          <cell r="L13">
            <v>2989.7570227035671</v>
          </cell>
          <cell r="M13">
            <v>3015.0713043903907</v>
          </cell>
          <cell r="N13">
            <v>3022.8354728485251</v>
          </cell>
          <cell r="O13">
            <v>3013.9223492723058</v>
          </cell>
          <cell r="P13">
            <v>3033.4626721757795</v>
          </cell>
          <cell r="Q13">
            <v>3060.5608152499558</v>
          </cell>
          <cell r="R13">
            <v>3093.5330972155452</v>
          </cell>
          <cell r="S13">
            <v>3127.4440706296218</v>
          </cell>
          <cell r="T13">
            <v>3141.1246213949116</v>
          </cell>
          <cell r="U13">
            <v>3168.1831373810228</v>
          </cell>
          <cell r="V13">
            <v>3192.4424901999741</v>
          </cell>
          <cell r="W13">
            <v>3249.0327073261042</v>
          </cell>
          <cell r="X13">
            <v>3292.0371389676334</v>
          </cell>
          <cell r="Y13">
            <v>3249.1863420887253</v>
          </cell>
          <cell r="Z13">
            <v>3235.473430275717</v>
          </cell>
          <cell r="AA13">
            <v>3251.1781971121668</v>
          </cell>
          <cell r="AB13">
            <v>3274.1551602935733</v>
          </cell>
          <cell r="AC13">
            <v>3296.8423134894056</v>
          </cell>
          <cell r="AD13">
            <v>3319.1843656209539</v>
          </cell>
          <cell r="AE13">
            <v>3341.0609775811245</v>
          </cell>
          <cell r="AF13">
            <v>3362.5286394101977</v>
          </cell>
          <cell r="AG13">
            <v>3383.4772401971227</v>
          </cell>
          <cell r="AH13">
            <v>3404.0690288908536</v>
          </cell>
          <cell r="AI13">
            <v>3424.331408532662</v>
          </cell>
          <cell r="AJ13">
            <v>3444.3648797633537</v>
          </cell>
          <cell r="AK13">
            <v>3463.9557068134268</v>
          </cell>
          <cell r="AL13">
            <v>3483.0661717304974</v>
          </cell>
          <cell r="AM13">
            <v>3501.7620776614012</v>
          </cell>
          <cell r="AN13">
            <v>3520.007006667297</v>
          </cell>
          <cell r="AO13">
            <v>3537.7285347716593</v>
          </cell>
          <cell r="AP13">
            <v>3555.0301274413046</v>
          </cell>
          <cell r="AQ13">
            <v>3571.9414891464039</v>
          </cell>
          <cell r="AR13">
            <v>3588.4653795710196</v>
          </cell>
          <cell r="AS13">
            <v>3605.6659193222649</v>
          </cell>
        </row>
        <row r="14">
          <cell r="D14" t="str">
            <v>BEND</v>
          </cell>
          <cell r="E14">
            <v>2790.3109386030414</v>
          </cell>
          <cell r="F14">
            <v>2942.7138076991696</v>
          </cell>
          <cell r="G14">
            <v>3083.4572833743359</v>
          </cell>
          <cell r="H14">
            <v>3210.084868016826</v>
          </cell>
          <cell r="I14">
            <v>3301.8363683215875</v>
          </cell>
          <cell r="J14">
            <v>3468.9996301808819</v>
          </cell>
          <cell r="K14">
            <v>3623.0879663957758</v>
          </cell>
          <cell r="L14">
            <v>3725.2883885558253</v>
          </cell>
          <cell r="M14">
            <v>3898.4536489611687</v>
          </cell>
          <cell r="N14">
            <v>4074.7027732653492</v>
          </cell>
          <cell r="O14">
            <v>4218.5141068742078</v>
          </cell>
          <cell r="P14">
            <v>4347.2028006816745</v>
          </cell>
          <cell r="Q14">
            <v>4516.058054209182</v>
          </cell>
          <cell r="R14">
            <v>4654.4605611289844</v>
          </cell>
          <cell r="S14">
            <v>4807.2639945518131</v>
          </cell>
          <cell r="T14">
            <v>5066.4112011789675</v>
          </cell>
          <cell r="U14">
            <v>5375.0987112993898</v>
          </cell>
          <cell r="V14">
            <v>5571.7383152015163</v>
          </cell>
          <cell r="W14">
            <v>5795.0301500984015</v>
          </cell>
          <cell r="X14">
            <v>6011.0007977719133</v>
          </cell>
          <cell r="Y14">
            <v>6082.7533080033872</v>
          </cell>
          <cell r="Z14">
            <v>6213.4308487000817</v>
          </cell>
          <cell r="AA14">
            <v>6397.1049840993237</v>
          </cell>
          <cell r="AB14">
            <v>6594.1914091867238</v>
          </cell>
          <cell r="AC14">
            <v>6790.0776120016562</v>
          </cell>
          <cell r="AD14">
            <v>6984.910013777856</v>
          </cell>
          <cell r="AE14">
            <v>7177.9904345392551</v>
          </cell>
          <cell r="AF14">
            <v>7369.764859354892</v>
          </cell>
          <cell r="AG14">
            <v>7559.7132143214203</v>
          </cell>
          <cell r="AH14">
            <v>7748.4555570634211</v>
          </cell>
          <cell r="AI14">
            <v>7935.9507561930368</v>
          </cell>
          <cell r="AJ14">
            <v>8122.2524560544134</v>
          </cell>
          <cell r="AK14">
            <v>8307.0531180423895</v>
          </cell>
          <cell r="AL14">
            <v>8490.0921845487155</v>
          </cell>
          <cell r="AM14">
            <v>8671.5349972091444</v>
          </cell>
          <cell r="AN14">
            <v>8851.1662981881182</v>
          </cell>
          <cell r="AO14">
            <v>9028.6974128934035</v>
          </cell>
          <cell r="AP14">
            <v>9204.3861627667884</v>
          </cell>
          <cell r="AQ14">
            <v>9378.3423693704881</v>
          </cell>
          <cell r="AR14">
            <v>9550.3354086817035</v>
          </cell>
          <cell r="AS14">
            <v>9714.4333546286271</v>
          </cell>
        </row>
        <row r="15">
          <cell r="D15" t="str">
            <v>BAKER</v>
          </cell>
          <cell r="E15">
            <v>338.97606737214863</v>
          </cell>
          <cell r="F15">
            <v>344.29574776642875</v>
          </cell>
          <cell r="G15">
            <v>359.33399938201478</v>
          </cell>
          <cell r="H15">
            <v>379.02823276535463</v>
          </cell>
          <cell r="I15">
            <v>399.39113572426891</v>
          </cell>
          <cell r="J15">
            <v>402.05801257943688</v>
          </cell>
          <cell r="K15">
            <v>413.85625974002255</v>
          </cell>
          <cell r="L15">
            <v>428.98351216520564</v>
          </cell>
          <cell r="M15">
            <v>442.96323049940696</v>
          </cell>
          <cell r="N15">
            <v>438.01806214193812</v>
          </cell>
          <cell r="O15">
            <v>440.37477015486428</v>
          </cell>
          <cell r="P15">
            <v>437.31289210147668</v>
          </cell>
          <cell r="Q15">
            <v>446.27551803882722</v>
          </cell>
          <cell r="R15">
            <v>449.51157282406058</v>
          </cell>
          <cell r="S15">
            <v>453.1589645583897</v>
          </cell>
          <cell r="T15">
            <v>441.24802920550098</v>
          </cell>
          <cell r="U15">
            <v>438.02542448388954</v>
          </cell>
          <cell r="V15">
            <v>444.95921684609459</v>
          </cell>
          <cell r="W15">
            <v>470.8502718710281</v>
          </cell>
          <cell r="X15">
            <v>490.00097075296827</v>
          </cell>
          <cell r="Y15">
            <v>474.7907735077772</v>
          </cell>
          <cell r="Z15">
            <v>464.68110507784263</v>
          </cell>
          <cell r="AA15">
            <v>462.44436493448853</v>
          </cell>
          <cell r="AB15">
            <v>462.32390021503022</v>
          </cell>
          <cell r="AC15">
            <v>462.2366290654719</v>
          </cell>
          <cell r="AD15">
            <v>462.59389928457779</v>
          </cell>
          <cell r="AE15">
            <v>462.88649449076371</v>
          </cell>
          <cell r="AF15">
            <v>463.33061430505637</v>
          </cell>
          <cell r="AG15">
            <v>463.86710141726138</v>
          </cell>
          <cell r="AH15">
            <v>464.40380405340289</v>
          </cell>
          <cell r="AI15">
            <v>464.8457980247282</v>
          </cell>
          <cell r="AJ15">
            <v>465.69773897521247</v>
          </cell>
          <cell r="AK15">
            <v>466.40029385970524</v>
          </cell>
          <cell r="AL15">
            <v>466.90295001817867</v>
          </cell>
          <cell r="AM15">
            <v>467.71062602547062</v>
          </cell>
          <cell r="AN15">
            <v>468.46453003739703</v>
          </cell>
          <cell r="AO15">
            <v>469.23545209522837</v>
          </cell>
          <cell r="AP15">
            <v>469.82681989430631</v>
          </cell>
          <cell r="AQ15">
            <v>470.54238771514275</v>
          </cell>
          <cell r="AR15">
            <v>471.30008977130154</v>
          </cell>
          <cell r="AS15">
            <v>473.33527849833104</v>
          </cell>
        </row>
        <row r="16">
          <cell r="D16" t="str">
            <v>ONTARIO</v>
          </cell>
          <cell r="E16">
            <v>769.05123144000493</v>
          </cell>
          <cell r="F16">
            <v>773.66987300183132</v>
          </cell>
          <cell r="G16">
            <v>741.88144576169054</v>
          </cell>
          <cell r="H16">
            <v>733.5966043082434</v>
          </cell>
          <cell r="I16">
            <v>784.01614767247725</v>
          </cell>
          <cell r="J16">
            <v>786.03425334720396</v>
          </cell>
          <cell r="K16">
            <v>779.17503438744427</v>
          </cell>
          <cell r="L16">
            <v>777.57108620359463</v>
          </cell>
          <cell r="M16">
            <v>760.21775092366602</v>
          </cell>
          <cell r="N16">
            <v>779.53662009698871</v>
          </cell>
          <cell r="O16">
            <v>819.57920127496732</v>
          </cell>
          <cell r="P16">
            <v>814.90121363400817</v>
          </cell>
          <cell r="Q16">
            <v>788.13783973425188</v>
          </cell>
          <cell r="R16">
            <v>801.48780305655634</v>
          </cell>
          <cell r="S16">
            <v>825.40476157554963</v>
          </cell>
          <cell r="T16">
            <v>836.62450833141361</v>
          </cell>
          <cell r="U16">
            <v>830.78287111896407</v>
          </cell>
          <cell r="V16">
            <v>844.19962293747471</v>
          </cell>
          <cell r="W16">
            <v>845.83248088835808</v>
          </cell>
          <cell r="X16">
            <v>843.09584157889094</v>
          </cell>
          <cell r="Y16">
            <v>868.86651712296259</v>
          </cell>
          <cell r="Z16">
            <v>881.2716836140105</v>
          </cell>
          <cell r="AA16">
            <v>883.21909895633837</v>
          </cell>
          <cell r="AB16">
            <v>882.20608449181213</v>
          </cell>
          <cell r="AC16">
            <v>882.76706500019782</v>
          </cell>
          <cell r="AD16">
            <v>882.83632139838937</v>
          </cell>
          <cell r="AE16">
            <v>883.46334892487857</v>
          </cell>
          <cell r="AF16">
            <v>885.00122863622482</v>
          </cell>
          <cell r="AG16">
            <v>886.17971302552337</v>
          </cell>
          <cell r="AH16">
            <v>887.97550975021318</v>
          </cell>
          <cell r="AI16">
            <v>889.90928181664947</v>
          </cell>
          <cell r="AJ16">
            <v>892.28070532330207</v>
          </cell>
          <cell r="AK16">
            <v>894.74967150670579</v>
          </cell>
          <cell r="AL16">
            <v>897.08577512328407</v>
          </cell>
          <cell r="AM16">
            <v>900.24275805508853</v>
          </cell>
          <cell r="AN16">
            <v>904.22937633444519</v>
          </cell>
          <cell r="AO16">
            <v>907.5067715546005</v>
          </cell>
          <cell r="AP16">
            <v>912.30383724050296</v>
          </cell>
          <cell r="AQ16">
            <v>916.23313320334546</v>
          </cell>
          <cell r="AR16">
            <v>921.26794831022539</v>
          </cell>
          <cell r="AS16">
            <v>925.53695116007145</v>
          </cell>
        </row>
        <row r="17">
          <cell r="D17" t="str">
            <v>PENDLETON</v>
          </cell>
          <cell r="E17">
            <v>1386.6294169323007</v>
          </cell>
          <cell r="F17">
            <v>1399.4144749291006</v>
          </cell>
          <cell r="G17">
            <v>1392.3849330456085</v>
          </cell>
          <cell r="H17">
            <v>1426.3505500841486</v>
          </cell>
          <cell r="I17">
            <v>1484.6924013152779</v>
          </cell>
          <cell r="J17">
            <v>1514.3187165987324</v>
          </cell>
          <cell r="K17">
            <v>1542.9850045837798</v>
          </cell>
          <cell r="L17">
            <v>1582.8056026807647</v>
          </cell>
          <cell r="M17">
            <v>1660.5883240842081</v>
          </cell>
          <cell r="N17">
            <v>1726.764302326186</v>
          </cell>
          <cell r="O17">
            <v>1723.3308995363425</v>
          </cell>
          <cell r="P17">
            <v>1733.0607549862896</v>
          </cell>
          <cell r="Q17">
            <v>1763.2724564639911</v>
          </cell>
          <cell r="R17">
            <v>1770.136452868225</v>
          </cell>
          <cell r="S17">
            <v>1764.0770344355401</v>
          </cell>
          <cell r="T17">
            <v>1757.1820553199736</v>
          </cell>
          <cell r="U17">
            <v>1765.107007171187</v>
          </cell>
          <cell r="V17">
            <v>1780.1331147620308</v>
          </cell>
          <cell r="W17">
            <v>1812.2768742300582</v>
          </cell>
          <cell r="X17">
            <v>1822.0003215593556</v>
          </cell>
          <cell r="Y17">
            <v>1810.3424618693682</v>
          </cell>
          <cell r="Z17">
            <v>1803.7734713087498</v>
          </cell>
          <cell r="AA17">
            <v>1812.4251247431241</v>
          </cell>
          <cell r="AB17">
            <v>1824.7526650213426</v>
          </cell>
          <cell r="AC17">
            <v>1837.1419140632534</v>
          </cell>
          <cell r="AD17">
            <v>1849.6036030956782</v>
          </cell>
          <cell r="AE17">
            <v>1862.2321300909271</v>
          </cell>
          <cell r="AF17">
            <v>1874.7289758258819</v>
          </cell>
          <cell r="AG17">
            <v>1887.3441348978308</v>
          </cell>
          <cell r="AH17">
            <v>1899.9239532436752</v>
          </cell>
          <cell r="AI17">
            <v>1912.438253322633</v>
          </cell>
          <cell r="AJ17">
            <v>1925.1575021023611</v>
          </cell>
          <cell r="AK17">
            <v>1937.829076620465</v>
          </cell>
          <cell r="AL17">
            <v>1950.4492798114995</v>
          </cell>
          <cell r="AM17">
            <v>1963.3450721449931</v>
          </cell>
          <cell r="AN17">
            <v>1976.2534467560727</v>
          </cell>
          <cell r="AO17">
            <v>1988.9434374369018</v>
          </cell>
          <cell r="AP17">
            <v>2001.8461555418392</v>
          </cell>
          <cell r="AQ17">
            <v>2014.9670349817943</v>
          </cell>
          <cell r="AR17">
            <v>2027.7833078265746</v>
          </cell>
          <cell r="AS17">
            <v>2040.6221042040654</v>
          </cell>
        </row>
        <row r="20">
          <cell r="D20" t="str">
            <v>District</v>
          </cell>
          <cell r="E20">
            <v>1990</v>
          </cell>
          <cell r="F20">
            <v>1991</v>
          </cell>
          <cell r="G20">
            <v>1992</v>
          </cell>
          <cell r="H20">
            <v>1993</v>
          </cell>
          <cell r="I20">
            <v>1994</v>
          </cell>
          <cell r="J20">
            <v>1995</v>
          </cell>
          <cell r="K20">
            <v>1996</v>
          </cell>
          <cell r="L20">
            <v>1997</v>
          </cell>
          <cell r="M20">
            <v>1998</v>
          </cell>
          <cell r="N20">
            <v>1999</v>
          </cell>
          <cell r="O20">
            <v>2000</v>
          </cell>
          <cell r="P20">
            <v>2001</v>
          </cell>
          <cell r="Q20">
            <v>2002</v>
          </cell>
          <cell r="R20">
            <v>2003</v>
          </cell>
          <cell r="S20">
            <v>2004</v>
          </cell>
          <cell r="T20">
            <v>2005</v>
          </cell>
          <cell r="U20">
            <v>2006</v>
          </cell>
          <cell r="V20">
            <v>2007</v>
          </cell>
          <cell r="W20">
            <v>2008</v>
          </cell>
          <cell r="X20">
            <v>2009</v>
          </cell>
          <cell r="Y20">
            <v>2010</v>
          </cell>
          <cell r="Z20">
            <v>2011</v>
          </cell>
          <cell r="AA20">
            <v>2012</v>
          </cell>
          <cell r="AB20">
            <v>2013</v>
          </cell>
          <cell r="AC20">
            <v>2014</v>
          </cell>
          <cell r="AD20">
            <v>2015</v>
          </cell>
          <cell r="AE20">
            <v>2016</v>
          </cell>
          <cell r="AF20">
            <v>2017</v>
          </cell>
          <cell r="AG20">
            <v>2018</v>
          </cell>
          <cell r="AH20">
            <v>2019</v>
          </cell>
          <cell r="AI20">
            <v>2020</v>
          </cell>
          <cell r="AJ20">
            <v>2021</v>
          </cell>
          <cell r="AK20">
            <v>2022</v>
          </cell>
          <cell r="AL20">
            <v>2023</v>
          </cell>
          <cell r="AM20">
            <v>2024</v>
          </cell>
          <cell r="AN20">
            <v>2025</v>
          </cell>
          <cell r="AO20">
            <v>2026</v>
          </cell>
          <cell r="AP20">
            <v>2027</v>
          </cell>
          <cell r="AQ20">
            <v>2028</v>
          </cell>
          <cell r="AR20">
            <v>2029</v>
          </cell>
          <cell r="AS20">
            <v>2030</v>
          </cell>
        </row>
        <row r="21">
          <cell r="D21" t="str">
            <v>ABERDEEN</v>
          </cell>
          <cell r="E21">
            <v>802</v>
          </cell>
          <cell r="F21">
            <v>823</v>
          </cell>
          <cell r="G21">
            <v>861</v>
          </cell>
          <cell r="H21">
            <v>876</v>
          </cell>
          <cell r="I21">
            <v>917</v>
          </cell>
          <cell r="J21">
            <v>945</v>
          </cell>
          <cell r="K21">
            <v>1007</v>
          </cell>
          <cell r="L21">
            <v>1038</v>
          </cell>
          <cell r="M21">
            <v>1046</v>
          </cell>
          <cell r="N21">
            <v>1059</v>
          </cell>
          <cell r="O21">
            <v>1069</v>
          </cell>
          <cell r="P21">
            <v>1076</v>
          </cell>
          <cell r="Q21">
            <v>1096</v>
          </cell>
          <cell r="R21">
            <v>1111</v>
          </cell>
          <cell r="S21">
            <v>1116</v>
          </cell>
          <cell r="T21">
            <v>1137</v>
          </cell>
          <cell r="U21">
            <v>1135</v>
          </cell>
          <cell r="V21">
            <v>1126</v>
          </cell>
          <cell r="W21">
            <v>1131</v>
          </cell>
          <cell r="X21">
            <v>1122</v>
          </cell>
          <cell r="Y21">
            <v>1099.3644830921999</v>
          </cell>
          <cell r="Z21">
            <v>1087.147080801514</v>
          </cell>
          <cell r="AA21">
            <v>1093.4503544367478</v>
          </cell>
          <cell r="AB21">
            <v>1104.5554524795673</v>
          </cell>
          <cell r="AC21">
            <v>1115.6077382342173</v>
          </cell>
          <cell r="AD21">
            <v>1126.6914231860824</v>
          </cell>
          <cell r="AE21">
            <v>1137.8087631769308</v>
          </cell>
          <cell r="AF21">
            <v>1148.7309928556886</v>
          </cell>
          <cell r="AG21">
            <v>1159.4780042566292</v>
          </cell>
          <cell r="AH21">
            <v>1170.3732877055174</v>
          </cell>
          <cell r="AI21">
            <v>1181.2835504632292</v>
          </cell>
          <cell r="AJ21">
            <v>1192.0503374401671</v>
          </cell>
          <cell r="AK21">
            <v>1202.6059514493529</v>
          </cell>
          <cell r="AL21">
            <v>1213.1360341964987</v>
          </cell>
          <cell r="AM21">
            <v>1223.8341507866767</v>
          </cell>
          <cell r="AN21">
            <v>1234.1767249311979</v>
          </cell>
          <cell r="AO21">
            <v>1244.5278606936874</v>
          </cell>
          <cell r="AP21">
            <v>1254.7528691419395</v>
          </cell>
          <cell r="AQ21">
            <v>1264.8475413589865</v>
          </cell>
          <cell r="AR21">
            <v>1274.9095371915714</v>
          </cell>
          <cell r="AS21">
            <v>1285.6747525783667</v>
          </cell>
        </row>
        <row r="22">
          <cell r="D22" t="str">
            <v>BELLINGHAM</v>
          </cell>
          <cell r="E22">
            <v>2544</v>
          </cell>
          <cell r="F22">
            <v>2698</v>
          </cell>
          <cell r="G22">
            <v>2899</v>
          </cell>
          <cell r="H22">
            <v>3064</v>
          </cell>
          <cell r="I22">
            <v>3188</v>
          </cell>
          <cell r="J22">
            <v>3301</v>
          </cell>
          <cell r="K22">
            <v>3508</v>
          </cell>
          <cell r="L22">
            <v>3555</v>
          </cell>
          <cell r="M22">
            <v>3720</v>
          </cell>
          <cell r="N22">
            <v>3814</v>
          </cell>
          <cell r="O22">
            <v>3911</v>
          </cell>
          <cell r="P22">
            <v>3947</v>
          </cell>
          <cell r="Q22">
            <v>4020</v>
          </cell>
          <cell r="R22">
            <v>4095</v>
          </cell>
          <cell r="S22">
            <v>4266</v>
          </cell>
          <cell r="T22">
            <v>4315</v>
          </cell>
          <cell r="U22">
            <v>4393</v>
          </cell>
          <cell r="V22">
            <v>4519</v>
          </cell>
          <cell r="W22">
            <v>4703</v>
          </cell>
          <cell r="X22">
            <v>4666</v>
          </cell>
          <cell r="Y22">
            <v>4694.578704711932</v>
          </cell>
          <cell r="Z22">
            <v>4763.6686341932063</v>
          </cell>
          <cell r="AA22">
            <v>4876.8259556338089</v>
          </cell>
          <cell r="AB22">
            <v>5001.2489410976586</v>
          </cell>
          <cell r="AC22">
            <v>5125.1490078111301</v>
          </cell>
          <cell r="AD22">
            <v>5248.5497267430437</v>
          </cell>
          <cell r="AE22">
            <v>5371.192651707056</v>
          </cell>
          <cell r="AF22">
            <v>5493.1542539341017</v>
          </cell>
          <cell r="AG22">
            <v>5614.2248689582993</v>
          </cell>
          <cell r="AH22">
            <v>5734.7407448589047</v>
          </cell>
          <cell r="AI22">
            <v>5854.7096743946431</v>
          </cell>
          <cell r="AJ22">
            <v>5974.2483079492895</v>
          </cell>
          <cell r="AK22">
            <v>6093.0376057425019</v>
          </cell>
          <cell r="AL22">
            <v>6210.9777146671595</v>
          </cell>
          <cell r="AM22">
            <v>6328.1720933014167</v>
          </cell>
          <cell r="AN22">
            <v>6444.4090946196084</v>
          </cell>
          <cell r="AO22">
            <v>6559.6898531783354</v>
          </cell>
          <cell r="AP22">
            <v>6674.1895055235691</v>
          </cell>
          <cell r="AQ22">
            <v>6787.8497113375361</v>
          </cell>
          <cell r="AR22">
            <v>6900.6716261570464</v>
          </cell>
          <cell r="AS22">
            <v>7010.2879952451021</v>
          </cell>
        </row>
        <row r="23">
          <cell r="D23" t="str">
            <v>BREMERTON</v>
          </cell>
          <cell r="E23">
            <v>1276</v>
          </cell>
          <cell r="F23">
            <v>1405</v>
          </cell>
          <cell r="G23">
            <v>1511</v>
          </cell>
          <cell r="H23">
            <v>1606</v>
          </cell>
          <cell r="I23">
            <v>1689</v>
          </cell>
          <cell r="J23">
            <v>1742</v>
          </cell>
          <cell r="K23">
            <v>1867</v>
          </cell>
          <cell r="L23">
            <v>1922</v>
          </cell>
          <cell r="M23">
            <v>2003</v>
          </cell>
          <cell r="N23">
            <v>2089</v>
          </cell>
          <cell r="O23">
            <v>2148</v>
          </cell>
          <cell r="P23">
            <v>2145</v>
          </cell>
          <cell r="Q23">
            <v>2194</v>
          </cell>
          <cell r="R23">
            <v>2233</v>
          </cell>
          <cell r="S23">
            <v>2258</v>
          </cell>
          <cell r="T23">
            <v>2313</v>
          </cell>
          <cell r="U23">
            <v>2354</v>
          </cell>
          <cell r="V23">
            <v>2373</v>
          </cell>
          <cell r="W23">
            <v>2425</v>
          </cell>
          <cell r="X23">
            <v>2436</v>
          </cell>
          <cell r="Y23">
            <v>2427.8005045134728</v>
          </cell>
          <cell r="Z23">
            <v>2459.8062898575508</v>
          </cell>
          <cell r="AA23">
            <v>2528.0617464396723</v>
          </cell>
          <cell r="AB23">
            <v>2606.4011405223573</v>
          </cell>
          <cell r="AC23">
            <v>2685.4470039663202</v>
          </cell>
          <cell r="AD23">
            <v>2765.1426802364908</v>
          </cell>
          <cell r="AE23">
            <v>2845.3168263616426</v>
          </cell>
          <cell r="AF23">
            <v>2926.082179878872</v>
          </cell>
          <cell r="AG23">
            <v>3007.2081124900606</v>
          </cell>
          <cell r="AH23">
            <v>3088.9902701565975</v>
          </cell>
          <cell r="AI23">
            <v>3171.4457412563602</v>
          </cell>
          <cell r="AJ23">
            <v>3254.6339658433853</v>
          </cell>
          <cell r="AK23">
            <v>3338.305113665544</v>
          </cell>
          <cell r="AL23">
            <v>3422.3411740647566</v>
          </cell>
          <cell r="AM23">
            <v>3506.897025040611</v>
          </cell>
          <cell r="AN23">
            <v>3591.8329795482732</v>
          </cell>
          <cell r="AO23">
            <v>3677.0907825556342</v>
          </cell>
          <cell r="AP23">
            <v>3762.8774645306316</v>
          </cell>
          <cell r="AQ23">
            <v>3849.0414406093601</v>
          </cell>
          <cell r="AR23">
            <v>3935.7195151707629</v>
          </cell>
          <cell r="AS23">
            <v>4020.2745443086619</v>
          </cell>
        </row>
        <row r="24">
          <cell r="D24" t="str">
            <v>KENNEWICK</v>
          </cell>
          <cell r="E24">
            <v>1177</v>
          </cell>
          <cell r="F24">
            <v>1200</v>
          </cell>
          <cell r="G24">
            <v>1287</v>
          </cell>
          <cell r="H24">
            <v>1368</v>
          </cell>
          <cell r="I24">
            <v>1447</v>
          </cell>
          <cell r="J24">
            <v>1553</v>
          </cell>
          <cell r="K24">
            <v>1761</v>
          </cell>
          <cell r="L24">
            <v>1874</v>
          </cell>
          <cell r="M24">
            <v>1957</v>
          </cell>
          <cell r="N24">
            <v>2060</v>
          </cell>
          <cell r="O24">
            <v>2110</v>
          </cell>
          <cell r="P24">
            <v>2169</v>
          </cell>
          <cell r="Q24">
            <v>2252</v>
          </cell>
          <cell r="R24">
            <v>2345</v>
          </cell>
          <cell r="S24">
            <v>2460</v>
          </cell>
          <cell r="T24">
            <v>2568</v>
          </cell>
          <cell r="U24">
            <v>2622</v>
          </cell>
          <cell r="V24">
            <v>2790</v>
          </cell>
          <cell r="W24">
            <v>2895</v>
          </cell>
          <cell r="X24">
            <v>2953</v>
          </cell>
          <cell r="Y24">
            <v>2983.2295350305994</v>
          </cell>
          <cell r="Z24">
            <v>3053.2770257670577</v>
          </cell>
          <cell r="AA24">
            <v>3181.0777411480799</v>
          </cell>
          <cell r="AB24">
            <v>3326.5140378024403</v>
          </cell>
          <cell r="AC24">
            <v>3475.3185233115805</v>
          </cell>
          <cell r="AD24">
            <v>3627.263632791326</v>
          </cell>
          <cell r="AE24">
            <v>3782.4194150699846</v>
          </cell>
          <cell r="AF24">
            <v>3940.8138188811899</v>
          </cell>
          <cell r="AG24">
            <v>4102.5409290797988</v>
          </cell>
          <cell r="AH24">
            <v>4267.6914838272087</v>
          </cell>
          <cell r="AI24">
            <v>4436.6701395780374</v>
          </cell>
          <cell r="AJ24">
            <v>4609.3965421146695</v>
          </cell>
          <cell r="AK24">
            <v>4785.8669499138341</v>
          </cell>
          <cell r="AL24">
            <v>4966.0862237184783</v>
          </cell>
          <cell r="AM24">
            <v>5149.854514192406</v>
          </cell>
          <cell r="AN24">
            <v>5337.4358771176931</v>
          </cell>
          <cell r="AO24">
            <v>5528.6552590633528</v>
          </cell>
          <cell r="AP24">
            <v>5723.4637553102975</v>
          </cell>
          <cell r="AQ24">
            <v>5922.3315531885555</v>
          </cell>
          <cell r="AR24">
            <v>6125.0191084152111</v>
          </cell>
          <cell r="AS24">
            <v>6319.0901608875429</v>
          </cell>
        </row>
        <row r="25">
          <cell r="D25" t="str">
            <v>LONGVIEW</v>
          </cell>
          <cell r="E25">
            <v>729</v>
          </cell>
          <cell r="F25">
            <v>742</v>
          </cell>
          <cell r="G25">
            <v>777</v>
          </cell>
          <cell r="H25">
            <v>803</v>
          </cell>
          <cell r="I25">
            <v>835</v>
          </cell>
          <cell r="J25">
            <v>864</v>
          </cell>
          <cell r="K25">
            <v>935</v>
          </cell>
          <cell r="L25">
            <v>952</v>
          </cell>
          <cell r="M25">
            <v>979</v>
          </cell>
          <cell r="N25">
            <v>994</v>
          </cell>
          <cell r="O25">
            <v>1001</v>
          </cell>
          <cell r="P25">
            <v>998</v>
          </cell>
          <cell r="Q25">
            <v>1019</v>
          </cell>
          <cell r="R25">
            <v>1035</v>
          </cell>
          <cell r="S25">
            <v>1046</v>
          </cell>
          <cell r="T25">
            <v>1081</v>
          </cell>
          <cell r="U25">
            <v>1082</v>
          </cell>
          <cell r="V25">
            <v>1115</v>
          </cell>
          <cell r="W25">
            <v>1145</v>
          </cell>
          <cell r="X25">
            <v>1138</v>
          </cell>
          <cell r="Y25">
            <v>1131.2185887236985</v>
          </cell>
          <cell r="Z25">
            <v>1125.3333968008233</v>
          </cell>
          <cell r="AA25">
            <v>1132.5919437851308</v>
          </cell>
          <cell r="AB25">
            <v>1143.0878354259839</v>
          </cell>
          <cell r="AC25">
            <v>1153.421511447101</v>
          </cell>
          <cell r="AD25">
            <v>1163.6470899582685</v>
          </cell>
          <cell r="AE25">
            <v>1173.6488468312393</v>
          </cell>
          <cell r="AF25">
            <v>1183.4570326436426</v>
          </cell>
          <cell r="AG25">
            <v>1193.0644503640938</v>
          </cell>
          <cell r="AH25">
            <v>1202.5002896861899</v>
          </cell>
          <cell r="AI25">
            <v>1211.7730813102062</v>
          </cell>
          <cell r="AJ25">
            <v>1220.9397105810467</v>
          </cell>
          <cell r="AK25">
            <v>1229.9672129411433</v>
          </cell>
          <cell r="AL25">
            <v>1238.7654236314581</v>
          </cell>
          <cell r="AM25">
            <v>1247.3653459811544</v>
          </cell>
          <cell r="AN25">
            <v>1255.7557890958788</v>
          </cell>
          <cell r="AO25">
            <v>1263.9241739525721</v>
          </cell>
          <cell r="AP25">
            <v>1271.8967767511322</v>
          </cell>
          <cell r="AQ25">
            <v>1279.6974037097277</v>
          </cell>
          <cell r="AR25">
            <v>1287.3073885142692</v>
          </cell>
          <cell r="AS25">
            <v>1295.1153577563753</v>
          </cell>
        </row>
        <row r="26">
          <cell r="D26" t="str">
            <v>MOSES LAKE</v>
          </cell>
          <cell r="E26">
            <v>445</v>
          </cell>
          <cell r="F26">
            <v>457</v>
          </cell>
          <cell r="G26">
            <v>473</v>
          </cell>
          <cell r="H26">
            <v>485</v>
          </cell>
          <cell r="I26">
            <v>496</v>
          </cell>
          <cell r="J26">
            <v>517</v>
          </cell>
          <cell r="K26">
            <v>563</v>
          </cell>
          <cell r="L26">
            <v>571</v>
          </cell>
          <cell r="M26">
            <v>556</v>
          </cell>
          <cell r="N26">
            <v>576</v>
          </cell>
          <cell r="O26">
            <v>590</v>
          </cell>
          <cell r="P26">
            <v>593</v>
          </cell>
          <cell r="Q26">
            <v>606</v>
          </cell>
          <cell r="R26">
            <v>619</v>
          </cell>
          <cell r="S26">
            <v>620</v>
          </cell>
          <cell r="T26">
            <v>612</v>
          </cell>
          <cell r="U26">
            <v>598</v>
          </cell>
          <cell r="V26">
            <v>617</v>
          </cell>
          <cell r="W26">
            <v>627</v>
          </cell>
          <cell r="X26">
            <v>631</v>
          </cell>
          <cell r="Y26">
            <v>628.45874830926311</v>
          </cell>
          <cell r="Z26">
            <v>628.83849427797168</v>
          </cell>
          <cell r="AA26">
            <v>633.72907962892532</v>
          </cell>
          <cell r="AB26">
            <v>639.77933850482702</v>
          </cell>
          <cell r="AC26">
            <v>645.89226581204628</v>
          </cell>
          <cell r="AD26">
            <v>652.03710203303706</v>
          </cell>
          <cell r="AE26">
            <v>658.23712627729356</v>
          </cell>
          <cell r="AF26">
            <v>664.49294471783935</v>
          </cell>
          <cell r="AG26">
            <v>670.77209410787771</v>
          </cell>
          <cell r="AH26">
            <v>677.09454857589867</v>
          </cell>
          <cell r="AI26">
            <v>683.43485158571252</v>
          </cell>
          <cell r="AJ26">
            <v>689.81906503015864</v>
          </cell>
          <cell r="AK26">
            <v>696.2449707668419</v>
          </cell>
          <cell r="AL26">
            <v>702.67148857200937</v>
          </cell>
          <cell r="AM26">
            <v>709.15312943676872</v>
          </cell>
          <cell r="AN26">
            <v>715.68260981837125</v>
          </cell>
          <cell r="AO26">
            <v>722.18650935682228</v>
          </cell>
          <cell r="AP26">
            <v>728.72495244007655</v>
          </cell>
          <cell r="AQ26">
            <v>735.28570088809727</v>
          </cell>
          <cell r="AR26">
            <v>741.90580560135436</v>
          </cell>
          <cell r="AS26">
            <v>749.01458361136235</v>
          </cell>
        </row>
        <row r="27">
          <cell r="D27" t="str">
            <v>MOUNT VERNON</v>
          </cell>
          <cell r="E27">
            <v>2284</v>
          </cell>
          <cell r="F27">
            <v>2401</v>
          </cell>
          <cell r="G27">
            <v>2537</v>
          </cell>
          <cell r="H27">
            <v>2652</v>
          </cell>
          <cell r="I27">
            <v>2798</v>
          </cell>
          <cell r="J27">
            <v>2964</v>
          </cell>
          <cell r="K27">
            <v>3192</v>
          </cell>
          <cell r="L27">
            <v>3245</v>
          </cell>
          <cell r="M27">
            <v>3419</v>
          </cell>
          <cell r="N27">
            <v>3495</v>
          </cell>
          <cell r="O27">
            <v>3659</v>
          </cell>
          <cell r="P27">
            <v>3728</v>
          </cell>
          <cell r="Q27">
            <v>3820</v>
          </cell>
          <cell r="R27">
            <v>3912</v>
          </cell>
          <cell r="S27">
            <v>4080</v>
          </cell>
          <cell r="T27">
            <v>4199</v>
          </cell>
          <cell r="U27">
            <v>4273</v>
          </cell>
          <cell r="V27">
            <v>4350</v>
          </cell>
          <cell r="W27">
            <v>4432</v>
          </cell>
          <cell r="X27">
            <v>4480</v>
          </cell>
          <cell r="Y27">
            <v>4499.2718920057587</v>
          </cell>
          <cell r="Z27">
            <v>4520.7917590438246</v>
          </cell>
          <cell r="AA27">
            <v>4596.6736106966118</v>
          </cell>
          <cell r="AB27">
            <v>4687.8412635400082</v>
          </cell>
          <cell r="AC27">
            <v>4780.2834958565782</v>
          </cell>
          <cell r="AD27">
            <v>4874.0033444615874</v>
          </cell>
          <cell r="AE27">
            <v>4968.8768060157663</v>
          </cell>
          <cell r="AF27">
            <v>5064.8226224975415</v>
          </cell>
          <cell r="AG27">
            <v>5161.9295318381319</v>
          </cell>
          <cell r="AH27">
            <v>5260.1703920893169</v>
          </cell>
          <cell r="AI27">
            <v>5359.5556244749578</v>
          </cell>
          <cell r="AJ27">
            <v>5460.3439776202413</v>
          </cell>
          <cell r="AK27">
            <v>5562.1216241853353</v>
          </cell>
          <cell r="AL27">
            <v>5665.1514330080445</v>
          </cell>
          <cell r="AM27">
            <v>5769.0977754561181</v>
          </cell>
          <cell r="AN27">
            <v>5874.3950243421859</v>
          </cell>
          <cell r="AO27">
            <v>5980.5652254414972</v>
          </cell>
          <cell r="AP27">
            <v>6087.839690518952</v>
          </cell>
          <cell r="AQ27">
            <v>6196.4433194303019</v>
          </cell>
          <cell r="AR27">
            <v>6306.0834804504375</v>
          </cell>
          <cell r="AS27">
            <v>6421.9994294116086</v>
          </cell>
        </row>
        <row r="28">
          <cell r="D28" t="str">
            <v>SUNNYSIDE</v>
          </cell>
          <cell r="E28">
            <v>1068</v>
          </cell>
          <cell r="F28">
            <v>1099</v>
          </cell>
          <cell r="G28">
            <v>1113</v>
          </cell>
          <cell r="H28">
            <v>1159</v>
          </cell>
          <cell r="I28">
            <v>1164</v>
          </cell>
          <cell r="J28">
            <v>1190</v>
          </cell>
          <cell r="K28">
            <v>1272</v>
          </cell>
          <cell r="L28">
            <v>1265</v>
          </cell>
          <cell r="M28">
            <v>1267</v>
          </cell>
          <cell r="N28">
            <v>1298</v>
          </cell>
          <cell r="O28">
            <v>1299</v>
          </cell>
          <cell r="P28">
            <v>1286</v>
          </cell>
          <cell r="Q28">
            <v>1286</v>
          </cell>
          <cell r="R28">
            <v>1301</v>
          </cell>
          <cell r="S28">
            <v>1336</v>
          </cell>
          <cell r="T28">
            <v>1323</v>
          </cell>
          <cell r="U28">
            <v>1326</v>
          </cell>
          <cell r="V28">
            <v>1329</v>
          </cell>
          <cell r="W28">
            <v>1338</v>
          </cell>
          <cell r="X28">
            <v>1330</v>
          </cell>
          <cell r="Y28">
            <v>1323.2240445722628</v>
          </cell>
          <cell r="Z28">
            <v>1320.693885200651</v>
          </cell>
          <cell r="AA28">
            <v>1327.314804467205</v>
          </cell>
          <cell r="AB28">
            <v>1335.9800649943911</v>
          </cell>
          <cell r="AC28">
            <v>1344.2479550602889</v>
          </cell>
          <cell r="AD28">
            <v>1352.1218328848875</v>
          </cell>
          <cell r="AE28">
            <v>1359.55068039413</v>
          </cell>
          <cell r="AF28">
            <v>1366.6219116070547</v>
          </cell>
          <cell r="AG28">
            <v>1373.1556752587808</v>
          </cell>
          <cell r="AH28">
            <v>1379.3802876175898</v>
          </cell>
          <cell r="AI28">
            <v>1385.3364684971657</v>
          </cell>
          <cell r="AJ28">
            <v>1391.0260564259663</v>
          </cell>
          <cell r="AK28">
            <v>1396.3491334537489</v>
          </cell>
          <cell r="AL28">
            <v>1401.2726706480842</v>
          </cell>
          <cell r="AM28">
            <v>1405.8535894480879</v>
          </cell>
          <cell r="AN28">
            <v>1410.0521068143046</v>
          </cell>
          <cell r="AO28">
            <v>1413.8681219156322</v>
          </cell>
          <cell r="AP28">
            <v>1417.3190886495468</v>
          </cell>
          <cell r="AQ28">
            <v>1420.519856364989</v>
          </cell>
          <cell r="AR28">
            <v>1423.3517594390783</v>
          </cell>
          <cell r="AS28">
            <v>1425.7840170388406</v>
          </cell>
        </row>
        <row r="29">
          <cell r="D29" t="str">
            <v>WALLA WALLA</v>
          </cell>
          <cell r="E29">
            <v>867</v>
          </cell>
          <cell r="F29">
            <v>885</v>
          </cell>
          <cell r="G29">
            <v>913</v>
          </cell>
          <cell r="H29">
            <v>941</v>
          </cell>
          <cell r="I29">
            <v>967</v>
          </cell>
          <cell r="J29">
            <v>993</v>
          </cell>
          <cell r="K29">
            <v>1052</v>
          </cell>
          <cell r="L29">
            <v>1075</v>
          </cell>
          <cell r="M29">
            <v>1102</v>
          </cell>
          <cell r="N29">
            <v>1116</v>
          </cell>
          <cell r="O29">
            <v>1126</v>
          </cell>
          <cell r="P29">
            <v>1139</v>
          </cell>
          <cell r="Q29">
            <v>1136</v>
          </cell>
          <cell r="R29">
            <v>1151</v>
          </cell>
          <cell r="S29">
            <v>1160</v>
          </cell>
          <cell r="T29">
            <v>1170</v>
          </cell>
          <cell r="U29">
            <v>1180</v>
          </cell>
          <cell r="V29">
            <v>1184</v>
          </cell>
          <cell r="W29">
            <v>1215</v>
          </cell>
          <cell r="X29">
            <v>1221</v>
          </cell>
          <cell r="Y29">
            <v>1216.5033098230174</v>
          </cell>
          <cell r="Z29">
            <v>1212.8925417053404</v>
          </cell>
          <cell r="AA29">
            <v>1217.91794268892</v>
          </cell>
          <cell r="AB29">
            <v>1225.003397002889</v>
          </cell>
          <cell r="AC29">
            <v>1231.8953083057233</v>
          </cell>
          <cell r="AD29">
            <v>1238.7103989835889</v>
          </cell>
          <cell r="AE29">
            <v>1245.3865365322342</v>
          </cell>
          <cell r="AF29">
            <v>1251.8261531242631</v>
          </cell>
          <cell r="AG29">
            <v>1258.1540183468867</v>
          </cell>
          <cell r="AH29">
            <v>1264.4221274465087</v>
          </cell>
          <cell r="AI29">
            <v>1270.5787495212933</v>
          </cell>
          <cell r="AJ29">
            <v>1276.6431340508282</v>
          </cell>
          <cell r="AK29">
            <v>1282.5999246839933</v>
          </cell>
          <cell r="AL29">
            <v>1288.334129199683</v>
          </cell>
          <cell r="AM29">
            <v>1293.9399366904754</v>
          </cell>
          <cell r="AN29">
            <v>1299.4622907714258</v>
          </cell>
          <cell r="AO29">
            <v>1304.8464492630674</v>
          </cell>
          <cell r="AP29">
            <v>1310.2275412875251</v>
          </cell>
          <cell r="AQ29">
            <v>1315.4151480510366</v>
          </cell>
          <cell r="AR29">
            <v>1320.5575546653142</v>
          </cell>
          <cell r="AS29">
            <v>1325.0266549389034</v>
          </cell>
        </row>
        <row r="30">
          <cell r="D30" t="str">
            <v>WENATCHEE</v>
          </cell>
          <cell r="E30">
            <v>594</v>
          </cell>
          <cell r="F30">
            <v>593</v>
          </cell>
          <cell r="G30">
            <v>602</v>
          </cell>
          <cell r="H30">
            <v>621</v>
          </cell>
          <cell r="I30">
            <v>636</v>
          </cell>
          <cell r="J30">
            <v>653</v>
          </cell>
          <cell r="K30">
            <v>702</v>
          </cell>
          <cell r="L30">
            <v>697</v>
          </cell>
          <cell r="M30">
            <v>719</v>
          </cell>
          <cell r="N30">
            <v>753</v>
          </cell>
          <cell r="O30">
            <v>768</v>
          </cell>
          <cell r="P30">
            <v>754</v>
          </cell>
          <cell r="Q30">
            <v>762</v>
          </cell>
          <cell r="R30">
            <v>772</v>
          </cell>
          <cell r="S30">
            <v>779</v>
          </cell>
          <cell r="T30">
            <v>776</v>
          </cell>
          <cell r="U30">
            <v>767</v>
          </cell>
          <cell r="V30">
            <v>768</v>
          </cell>
          <cell r="W30">
            <v>762</v>
          </cell>
          <cell r="X30">
            <v>754</v>
          </cell>
          <cell r="Y30">
            <v>759.40264702068407</v>
          </cell>
          <cell r="Z30">
            <v>758.24656238364776</v>
          </cell>
          <cell r="AA30">
            <v>755.7771860553197</v>
          </cell>
          <cell r="AB30">
            <v>753.05224629763143</v>
          </cell>
          <cell r="AC30">
            <v>750.48336566336434</v>
          </cell>
          <cell r="AD30">
            <v>747.99248303318325</v>
          </cell>
          <cell r="AE30">
            <v>745.63866114422297</v>
          </cell>
          <cell r="AF30">
            <v>743.3952826495472</v>
          </cell>
          <cell r="AG30">
            <v>741.26712590127704</v>
          </cell>
          <cell r="AH30">
            <v>739.21121574507822</v>
          </cell>
          <cell r="AI30">
            <v>737.25113389788623</v>
          </cell>
          <cell r="AJ30">
            <v>735.36607734314339</v>
          </cell>
          <cell r="AK30">
            <v>733.58940058679696</v>
          </cell>
          <cell r="AL30">
            <v>731.87881686715832</v>
          </cell>
          <cell r="AM30">
            <v>730.24710303432846</v>
          </cell>
          <cell r="AN30">
            <v>728.70523605604342</v>
          </cell>
          <cell r="AO30">
            <v>727.26192250297049</v>
          </cell>
          <cell r="AP30">
            <v>725.86392490067567</v>
          </cell>
          <cell r="AQ30">
            <v>724.56389627634076</v>
          </cell>
          <cell r="AR30">
            <v>723.32403901848409</v>
          </cell>
          <cell r="AS30">
            <v>722.20589651496766</v>
          </cell>
        </row>
        <row r="31">
          <cell r="D31" t="str">
            <v>YAKIMA</v>
          </cell>
          <cell r="E31">
            <v>2200</v>
          </cell>
          <cell r="F31">
            <v>2268</v>
          </cell>
          <cell r="G31">
            <v>2319</v>
          </cell>
          <cell r="H31">
            <v>2376</v>
          </cell>
          <cell r="I31">
            <v>2450</v>
          </cell>
          <cell r="J31">
            <v>2517</v>
          </cell>
          <cell r="K31">
            <v>2698</v>
          </cell>
          <cell r="L31">
            <v>2756</v>
          </cell>
          <cell r="M31">
            <v>2847</v>
          </cell>
          <cell r="N31">
            <v>2952</v>
          </cell>
          <cell r="O31">
            <v>3016</v>
          </cell>
          <cell r="P31">
            <v>3036</v>
          </cell>
          <cell r="Q31">
            <v>3074</v>
          </cell>
          <cell r="R31">
            <v>3079</v>
          </cell>
          <cell r="S31">
            <v>3111</v>
          </cell>
          <cell r="T31">
            <v>3162</v>
          </cell>
          <cell r="U31">
            <v>3151</v>
          </cell>
          <cell r="V31">
            <v>3195</v>
          </cell>
          <cell r="W31">
            <v>3246</v>
          </cell>
          <cell r="X31">
            <v>3302</v>
          </cell>
          <cell r="Y31">
            <v>3250.7099385859406</v>
          </cell>
          <cell r="Z31">
            <v>3238.4360641147723</v>
          </cell>
          <cell r="AA31">
            <v>3255.5903833248381</v>
          </cell>
          <cell r="AB31">
            <v>3280.0101495510221</v>
          </cell>
          <cell r="AC31">
            <v>3304.1265843542315</v>
          </cell>
          <cell r="AD31">
            <v>3327.8818611763145</v>
          </cell>
          <cell r="AE31">
            <v>3351.1492583217123</v>
          </cell>
          <cell r="AF31">
            <v>3373.988221852112</v>
          </cell>
          <cell r="AG31">
            <v>3396.28345719544</v>
          </cell>
          <cell r="AH31">
            <v>3418.2053589799102</v>
          </cell>
          <cell r="AI31">
            <v>3439.782753359169</v>
          </cell>
          <cell r="AJ31">
            <v>3461.1224530250292</v>
          </cell>
          <cell r="AK31">
            <v>3481.9981092846028</v>
          </cell>
          <cell r="AL31">
            <v>3502.3696868292454</v>
          </cell>
          <cell r="AM31">
            <v>3522.3064767954415</v>
          </cell>
          <cell r="AN31">
            <v>3541.7698473614123</v>
          </cell>
          <cell r="AO31">
            <v>3560.6824493775798</v>
          </cell>
          <cell r="AP31">
            <v>3579.1539950076399</v>
          </cell>
          <cell r="AQ31">
            <v>3597.2149438622241</v>
          </cell>
          <cell r="AR31">
            <v>3614.8690082754165</v>
          </cell>
          <cell r="AS31">
            <v>3633.1851927739272</v>
          </cell>
        </row>
        <row r="32">
          <cell r="D32" t="str">
            <v>BEND</v>
          </cell>
          <cell r="E32">
            <v>2213</v>
          </cell>
          <cell r="F32">
            <v>2364</v>
          </cell>
          <cell r="G32">
            <v>2554</v>
          </cell>
          <cell r="H32">
            <v>2728</v>
          </cell>
          <cell r="I32">
            <v>2875</v>
          </cell>
          <cell r="J32">
            <v>3067</v>
          </cell>
          <cell r="K32">
            <v>3425</v>
          </cell>
          <cell r="L32">
            <v>3633</v>
          </cell>
          <cell r="M32">
            <v>3809</v>
          </cell>
          <cell r="N32">
            <v>4036</v>
          </cell>
          <cell r="O32">
            <v>4243</v>
          </cell>
          <cell r="P32">
            <v>4402</v>
          </cell>
          <cell r="Q32">
            <v>4574</v>
          </cell>
          <cell r="R32">
            <v>4695</v>
          </cell>
          <cell r="S32">
            <v>4847</v>
          </cell>
          <cell r="T32">
            <v>5115</v>
          </cell>
          <cell r="U32">
            <v>5332</v>
          </cell>
          <cell r="V32">
            <v>5679</v>
          </cell>
          <cell r="W32">
            <v>5930</v>
          </cell>
          <cell r="X32">
            <v>6011</v>
          </cell>
          <cell r="Y32">
            <v>6084.7751177840209</v>
          </cell>
          <cell r="Z32">
            <v>6220.102842257118</v>
          </cell>
          <cell r="AA32">
            <v>6408.3871232701385</v>
          </cell>
          <cell r="AB32">
            <v>6610.0675288466027</v>
          </cell>
          <cell r="AC32">
            <v>6810.4548114224481</v>
          </cell>
          <cell r="AD32">
            <v>7009.7424647299167</v>
          </cell>
          <cell r="AE32">
            <v>7207.101925473723</v>
          </cell>
          <cell r="AF32">
            <v>7403.0504342038257</v>
          </cell>
          <cell r="AG32">
            <v>7597.0176586093994</v>
          </cell>
          <cell r="AH32">
            <v>7789.6571083932249</v>
          </cell>
          <cell r="AI32">
            <v>7980.9060955436626</v>
          </cell>
          <cell r="AJ32">
            <v>8170.8026562285377</v>
          </cell>
          <cell r="AK32">
            <v>8359.0334824524343</v>
          </cell>
          <cell r="AL32">
            <v>8545.2996927195327</v>
          </cell>
          <cell r="AM32">
            <v>8729.7864942560172</v>
          </cell>
          <cell r="AN32">
            <v>8912.254928623428</v>
          </cell>
          <cell r="AO32">
            <v>9092.3941472971092</v>
          </cell>
          <cell r="AP32">
            <v>9270.4642457540667</v>
          </cell>
          <cell r="AQ32">
            <v>9446.5802361141923</v>
          </cell>
          <cell r="AR32">
            <v>9620.507921192313</v>
          </cell>
          <cell r="AS32">
            <v>9786.2585761370956</v>
          </cell>
        </row>
        <row r="33">
          <cell r="D33" t="str">
            <v>BAKER</v>
          </cell>
          <cell r="E33">
            <v>336</v>
          </cell>
          <cell r="F33">
            <v>354</v>
          </cell>
          <cell r="G33">
            <v>357</v>
          </cell>
          <cell r="H33">
            <v>385</v>
          </cell>
          <cell r="I33">
            <v>394</v>
          </cell>
          <cell r="J33">
            <v>403</v>
          </cell>
          <cell r="K33">
            <v>438</v>
          </cell>
          <cell r="L33">
            <v>450</v>
          </cell>
          <cell r="M33">
            <v>467</v>
          </cell>
          <cell r="N33">
            <v>473</v>
          </cell>
          <cell r="O33">
            <v>480</v>
          </cell>
          <cell r="P33">
            <v>492</v>
          </cell>
          <cell r="Q33">
            <v>501</v>
          </cell>
          <cell r="R33">
            <v>504</v>
          </cell>
          <cell r="S33">
            <v>505</v>
          </cell>
          <cell r="T33">
            <v>494</v>
          </cell>
          <cell r="U33">
            <v>501</v>
          </cell>
          <cell r="V33">
            <v>495</v>
          </cell>
          <cell r="W33">
            <v>491</v>
          </cell>
          <cell r="X33">
            <v>490</v>
          </cell>
          <cell r="Y33">
            <v>476.57570678994506</v>
          </cell>
          <cell r="Z33">
            <v>467.28974536273591</v>
          </cell>
          <cell r="AA33">
            <v>465.87939116763482</v>
          </cell>
          <cell r="AB33">
            <v>466.57837402959689</v>
          </cell>
          <cell r="AC33">
            <v>467.2656317524918</v>
          </cell>
          <cell r="AD33">
            <v>468.47320744042599</v>
          </cell>
          <cell r="AE33">
            <v>469.56968690635824</v>
          </cell>
          <cell r="AF33">
            <v>470.82770712673215</v>
          </cell>
          <cell r="AG33">
            <v>472.17555248715928</v>
          </cell>
          <cell r="AH33">
            <v>473.5056540379058</v>
          </cell>
          <cell r="AI33">
            <v>474.68691620808039</v>
          </cell>
          <cell r="AJ33">
            <v>476.38216757486674</v>
          </cell>
          <cell r="AK33">
            <v>477.88137019769329</v>
          </cell>
          <cell r="AL33">
            <v>479.10031102945533</v>
          </cell>
          <cell r="AM33">
            <v>480.71288748466185</v>
          </cell>
          <cell r="AN33">
            <v>482.25322549084882</v>
          </cell>
          <cell r="AO33">
            <v>483.80802439379761</v>
          </cell>
          <cell r="AP33">
            <v>485.12501563606577</v>
          </cell>
          <cell r="AQ33">
            <v>486.60252155386451</v>
          </cell>
          <cell r="AR33">
            <v>488.1322757856442</v>
          </cell>
          <cell r="AS33">
            <v>490.95847258799762</v>
          </cell>
        </row>
        <row r="34">
          <cell r="D34" t="str">
            <v>ONTARIO</v>
          </cell>
          <cell r="E34">
            <v>579</v>
          </cell>
          <cell r="F34">
            <v>593</v>
          </cell>
          <cell r="G34">
            <v>616</v>
          </cell>
          <cell r="H34">
            <v>629</v>
          </cell>
          <cell r="I34">
            <v>653</v>
          </cell>
          <cell r="J34">
            <v>678</v>
          </cell>
          <cell r="K34">
            <v>722</v>
          </cell>
          <cell r="L34">
            <v>738</v>
          </cell>
          <cell r="M34">
            <v>766</v>
          </cell>
          <cell r="N34">
            <v>799</v>
          </cell>
          <cell r="O34">
            <v>815</v>
          </cell>
          <cell r="P34">
            <v>802</v>
          </cell>
          <cell r="Q34">
            <v>811</v>
          </cell>
          <cell r="R34">
            <v>790</v>
          </cell>
          <cell r="S34">
            <v>808</v>
          </cell>
          <cell r="T34">
            <v>829</v>
          </cell>
          <cell r="U34">
            <v>836</v>
          </cell>
          <cell r="V34">
            <v>854</v>
          </cell>
          <cell r="W34">
            <v>859</v>
          </cell>
          <cell r="X34">
            <v>847</v>
          </cell>
          <cell r="Y34">
            <v>871.31234025288529</v>
          </cell>
          <cell r="Z34">
            <v>884.87967348539632</v>
          </cell>
          <cell r="AA34">
            <v>887.87649082041605</v>
          </cell>
          <cell r="AB34">
            <v>887.85409671932939</v>
          </cell>
          <cell r="AC34">
            <v>889.54540011489848</v>
          </cell>
          <cell r="AD34">
            <v>890.71508709087357</v>
          </cell>
          <cell r="AE34">
            <v>892.47666596028512</v>
          </cell>
          <cell r="AF34">
            <v>895.24300013809216</v>
          </cell>
          <cell r="AG34">
            <v>897.60501115031809</v>
          </cell>
          <cell r="AH34">
            <v>900.6386285158477</v>
          </cell>
          <cell r="AI34">
            <v>903.86867097206812</v>
          </cell>
          <cell r="AJ34">
            <v>907.53509229904705</v>
          </cell>
          <cell r="AK34">
            <v>911.34470355940005</v>
          </cell>
          <cell r="AL34">
            <v>914.99251704262417</v>
          </cell>
          <cell r="AM34">
            <v>919.584218020609</v>
          </cell>
          <cell r="AN34">
            <v>925.02888836009186</v>
          </cell>
          <cell r="AO34">
            <v>929.80978624685042</v>
          </cell>
          <cell r="AP34">
            <v>936.20350955243987</v>
          </cell>
          <cell r="AQ34">
            <v>941.66950312057304</v>
          </cell>
          <cell r="AR34">
            <v>948.41114927095157</v>
          </cell>
          <cell r="AS34">
            <v>954.27527653127925</v>
          </cell>
        </row>
        <row r="35">
          <cell r="D35" t="str">
            <v>PENDLETON</v>
          </cell>
          <cell r="E35">
            <v>1174</v>
          </cell>
          <cell r="F35">
            <v>1212</v>
          </cell>
          <cell r="G35">
            <v>1267</v>
          </cell>
          <cell r="H35">
            <v>1307</v>
          </cell>
          <cell r="I35">
            <v>1334</v>
          </cell>
          <cell r="J35">
            <v>1409</v>
          </cell>
          <cell r="K35">
            <v>1550</v>
          </cell>
          <cell r="L35">
            <v>1600</v>
          </cell>
          <cell r="M35">
            <v>1686</v>
          </cell>
          <cell r="N35">
            <v>1718</v>
          </cell>
          <cell r="O35">
            <v>1755</v>
          </cell>
          <cell r="P35">
            <v>1765</v>
          </cell>
          <cell r="Q35">
            <v>1790</v>
          </cell>
          <cell r="R35">
            <v>1812</v>
          </cell>
          <cell r="S35">
            <v>1795</v>
          </cell>
          <cell r="T35">
            <v>1809</v>
          </cell>
          <cell r="U35">
            <v>1786</v>
          </cell>
          <cell r="V35">
            <v>1795</v>
          </cell>
          <cell r="W35">
            <v>1803</v>
          </cell>
          <cell r="X35">
            <v>1822</v>
          </cell>
          <cell r="Y35">
            <v>1817.1001448617053</v>
          </cell>
          <cell r="Z35">
            <v>1814.2311547360905</v>
          </cell>
          <cell r="AA35">
            <v>1826.6566438292823</v>
          </cell>
          <cell r="AB35">
            <v>1842.7481243265981</v>
          </cell>
          <cell r="AC35">
            <v>1858.9616583463512</v>
          </cell>
          <cell r="AD35">
            <v>1875.3086455043594</v>
          </cell>
          <cell r="AE35">
            <v>1891.9124761527585</v>
          </cell>
          <cell r="AF35">
            <v>1908.3794396750293</v>
          </cell>
          <cell r="AG35">
            <v>1925.0364622412458</v>
          </cell>
          <cell r="AH35">
            <v>1941.681486725548</v>
          </cell>
          <cell r="AI35">
            <v>1958.2741115790614</v>
          </cell>
          <cell r="AJ35">
            <v>1975.1727459271735</v>
          </cell>
          <cell r="AK35">
            <v>1992.0381664904253</v>
          </cell>
          <cell r="AL35">
            <v>2008.8659076226957</v>
          </cell>
          <cell r="AM35">
            <v>2026.0922949013273</v>
          </cell>
          <cell r="AN35">
            <v>2043.3657799109726</v>
          </cell>
          <cell r="AO35">
            <v>2060.3751136737765</v>
          </cell>
          <cell r="AP35">
            <v>2077.7010176543517</v>
          </cell>
          <cell r="AQ35">
            <v>2095.3505250610215</v>
          </cell>
          <cell r="AR35">
            <v>2112.6182319645318</v>
          </cell>
          <cell r="AS35">
            <v>2130.0324875626634</v>
          </cell>
        </row>
        <row r="38">
          <cell r="D38" t="str">
            <v>District</v>
          </cell>
          <cell r="E38">
            <v>1990</v>
          </cell>
          <cell r="F38">
            <v>1991</v>
          </cell>
          <cell r="G38">
            <v>1992</v>
          </cell>
          <cell r="H38">
            <v>1993</v>
          </cell>
          <cell r="I38">
            <v>1994</v>
          </cell>
          <cell r="J38">
            <v>1995</v>
          </cell>
          <cell r="K38">
            <v>1996</v>
          </cell>
          <cell r="L38">
            <v>1997</v>
          </cell>
          <cell r="M38">
            <v>1998</v>
          </cell>
          <cell r="N38">
            <v>1999</v>
          </cell>
          <cell r="O38">
            <v>2000</v>
          </cell>
          <cell r="P38">
            <v>2001</v>
          </cell>
          <cell r="Q38">
            <v>2002</v>
          </cell>
          <cell r="R38">
            <v>2003</v>
          </cell>
          <cell r="S38">
            <v>2004</v>
          </cell>
          <cell r="T38">
            <v>2005</v>
          </cell>
          <cell r="U38">
            <v>2006</v>
          </cell>
          <cell r="V38">
            <v>2007</v>
          </cell>
          <cell r="W38">
            <v>2008</v>
          </cell>
          <cell r="X38">
            <v>2009</v>
          </cell>
          <cell r="Y38">
            <v>2010</v>
          </cell>
          <cell r="Z38">
            <v>2011</v>
          </cell>
          <cell r="AA38">
            <v>2012</v>
          </cell>
          <cell r="AB38">
            <v>2013</v>
          </cell>
          <cell r="AC38">
            <v>2014</v>
          </cell>
          <cell r="AD38">
            <v>2015</v>
          </cell>
          <cell r="AE38">
            <v>2016</v>
          </cell>
          <cell r="AF38">
            <v>2017</v>
          </cell>
          <cell r="AG38">
            <v>2018</v>
          </cell>
          <cell r="AH38">
            <v>2019</v>
          </cell>
          <cell r="AI38">
            <v>2020</v>
          </cell>
          <cell r="AJ38">
            <v>2021</v>
          </cell>
          <cell r="AK38">
            <v>2022</v>
          </cell>
          <cell r="AL38">
            <v>2023</v>
          </cell>
          <cell r="AM38">
            <v>2024</v>
          </cell>
          <cell r="AN38">
            <v>2025</v>
          </cell>
          <cell r="AO38">
            <v>2026</v>
          </cell>
          <cell r="AP38">
            <v>2027</v>
          </cell>
          <cell r="AQ38">
            <v>2028</v>
          </cell>
          <cell r="AR38">
            <v>2029</v>
          </cell>
          <cell r="AS38">
            <v>2030</v>
          </cell>
        </row>
        <row r="39">
          <cell r="D39" t="str">
            <v>ABERDEEN</v>
          </cell>
          <cell r="E39">
            <v>870.7715563481546</v>
          </cell>
          <cell r="F39">
            <v>864.2931096154224</v>
          </cell>
          <cell r="G39">
            <v>897.36223503044982</v>
          </cell>
          <cell r="H39">
            <v>887.13936275791366</v>
          </cell>
          <cell r="I39">
            <v>896.30638401865474</v>
          </cell>
          <cell r="J39">
            <v>918.46926190829174</v>
          </cell>
          <cell r="K39">
            <v>930.65234303360489</v>
          </cell>
          <cell r="L39">
            <v>935.46452045991862</v>
          </cell>
          <cell r="M39">
            <v>931.88054067215899</v>
          </cell>
          <cell r="N39">
            <v>939.05735566977864</v>
          </cell>
          <cell r="O39">
            <v>958.25729597978193</v>
          </cell>
          <cell r="P39">
            <v>956.22181835707431</v>
          </cell>
          <cell r="Q39">
            <v>972.32826461945785</v>
          </cell>
          <cell r="R39">
            <v>990.92008581906555</v>
          </cell>
          <cell r="S39">
            <v>1029.8977423480837</v>
          </cell>
          <cell r="T39">
            <v>1055.2962497244689</v>
          </cell>
          <cell r="U39">
            <v>1065.1918470787848</v>
          </cell>
          <cell r="V39">
            <v>1071.8118054277975</v>
          </cell>
          <cell r="W39">
            <v>1104.6339865166356</v>
          </cell>
          <cell r="X39">
            <v>1121.9999827153358</v>
          </cell>
          <cell r="Y39">
            <v>1103.2514443395248</v>
          </cell>
          <cell r="Z39">
            <v>1093.2136832166648</v>
          </cell>
          <cell r="AA39">
            <v>1101.7967529506348</v>
          </cell>
          <cell r="AB39">
            <v>1115.2430366928168</v>
          </cell>
          <cell r="AC39">
            <v>1128.640103129718</v>
          </cell>
          <cell r="AD39">
            <v>1142.0924147502217</v>
          </cell>
          <cell r="AE39">
            <v>1155.6070900717423</v>
          </cell>
          <cell r="AF39">
            <v>1168.9051243390613</v>
          </cell>
          <cell r="AG39">
            <v>1182.0150895883146</v>
          </cell>
          <cell r="AH39">
            <v>1195.3265413541546</v>
          </cell>
          <cell r="AI39">
            <v>1208.6780555151761</v>
          </cell>
          <cell r="AJ39">
            <v>1221.8759692418346</v>
          </cell>
          <cell r="AK39">
            <v>1234.8389388127537</v>
          </cell>
          <cell r="AL39">
            <v>1247.7972420838328</v>
          </cell>
          <cell r="AM39">
            <v>1260.9859167976383</v>
          </cell>
          <cell r="AN39">
            <v>1273.7613123862486</v>
          </cell>
          <cell r="AO39">
            <v>1286.574915673948</v>
          </cell>
          <cell r="AP39">
            <v>1299.2557003193497</v>
          </cell>
          <cell r="AQ39">
            <v>1311.7980496917332</v>
          </cell>
          <cell r="AR39">
            <v>1324.3230830696928</v>
          </cell>
          <cell r="AS39">
            <v>1337.5905120702114</v>
          </cell>
        </row>
        <row r="40">
          <cell r="D40" t="str">
            <v>BELLINGHAM</v>
          </cell>
          <cell r="E40">
            <v>2863.8517247556647</v>
          </cell>
          <cell r="F40">
            <v>2955.9237962556667</v>
          </cell>
          <cell r="G40">
            <v>3078.9478092599811</v>
          </cell>
          <cell r="H40">
            <v>3177.3028059653184</v>
          </cell>
          <cell r="I40">
            <v>3267.8547539434949</v>
          </cell>
          <cell r="J40">
            <v>3387.374537436534</v>
          </cell>
          <cell r="K40">
            <v>3490.6178378236641</v>
          </cell>
          <cell r="L40">
            <v>3561.1008240188035</v>
          </cell>
          <cell r="M40">
            <v>3641.1346538289126</v>
          </cell>
          <cell r="N40">
            <v>3725.0062184683366</v>
          </cell>
          <cell r="O40">
            <v>3795.3865499178864</v>
          </cell>
          <cell r="P40">
            <v>3872.7535254654399</v>
          </cell>
          <cell r="Q40">
            <v>3954.9152449102035</v>
          </cell>
          <cell r="R40">
            <v>4029.7099156964368</v>
          </cell>
          <cell r="S40">
            <v>4139.7242117441974</v>
          </cell>
          <cell r="T40">
            <v>4257.4691440796514</v>
          </cell>
          <cell r="U40">
            <v>4358.5556899396179</v>
          </cell>
          <cell r="V40">
            <v>4471.7127152809535</v>
          </cell>
          <cell r="W40">
            <v>4567.3290964445923</v>
          </cell>
          <cell r="X40">
            <v>4665.9999998565854</v>
          </cell>
          <cell r="Y40">
            <v>4712.0081885834288</v>
          </cell>
          <cell r="Z40">
            <v>4798.4054570206026</v>
          </cell>
          <cell r="AA40">
            <v>4929.5024399691583</v>
          </cell>
          <cell r="AB40">
            <v>5072.4254205409106</v>
          </cell>
          <cell r="AC40">
            <v>5215.2613992046372</v>
          </cell>
          <cell r="AD40">
            <v>5358.0186689435259</v>
          </cell>
          <cell r="AE40">
            <v>5500.3786563573913</v>
          </cell>
          <cell r="AF40">
            <v>5642.4118494144932</v>
          </cell>
          <cell r="AG40">
            <v>5783.8551560534233</v>
          </cell>
          <cell r="AH40">
            <v>5925.084826970311</v>
          </cell>
          <cell r="AI40">
            <v>6066.0956847733805</v>
          </cell>
          <cell r="AJ40">
            <v>6207.01197017293</v>
          </cell>
          <cell r="AK40">
            <v>6347.4441238988129</v>
          </cell>
          <cell r="AL40">
            <v>6487.2594905176866</v>
          </cell>
          <cell r="AM40">
            <v>6626.5659753759255</v>
          </cell>
          <cell r="AN40">
            <v>6765.0979766921937</v>
          </cell>
          <cell r="AO40">
            <v>6902.8422253799072</v>
          </cell>
          <cell r="AP40">
            <v>7039.9953990532231</v>
          </cell>
          <cell r="AQ40">
            <v>7176.4750279240088</v>
          </cell>
          <cell r="AR40">
            <v>7312.2704463918717</v>
          </cell>
          <cell r="AS40">
            <v>7444.8563648919262</v>
          </cell>
        </row>
        <row r="41">
          <cell r="D41" t="str">
            <v>BREMERTON</v>
          </cell>
          <cell r="E41">
            <v>1577.5721012914316</v>
          </cell>
          <cell r="F41">
            <v>1675.2020310863782</v>
          </cell>
          <cell r="G41">
            <v>1769.8675674417138</v>
          </cell>
          <cell r="H41">
            <v>1785.842862825265</v>
          </cell>
          <cell r="I41">
            <v>1856.424837519628</v>
          </cell>
          <cell r="J41">
            <v>1950.9623768237675</v>
          </cell>
          <cell r="K41">
            <v>2041.4885035471191</v>
          </cell>
          <cell r="L41">
            <v>2077.8965154241705</v>
          </cell>
          <cell r="M41">
            <v>2069.1128464932526</v>
          </cell>
          <cell r="N41">
            <v>2082.6997213076338</v>
          </cell>
          <cell r="O41">
            <v>2133.8443900272046</v>
          </cell>
          <cell r="P41">
            <v>2145.805008023242</v>
          </cell>
          <cell r="Q41">
            <v>2192.9350388278694</v>
          </cell>
          <cell r="R41">
            <v>2241.6224620036905</v>
          </cell>
          <cell r="S41">
            <v>2284.500757883091</v>
          </cell>
          <cell r="T41">
            <v>2301.5813301052481</v>
          </cell>
          <cell r="U41">
            <v>2380.3763031685698</v>
          </cell>
          <cell r="V41">
            <v>2373.5852733812071</v>
          </cell>
          <cell r="W41">
            <v>2400.74028603225</v>
          </cell>
          <cell r="X41">
            <v>2423.4005804013045</v>
          </cell>
          <cell r="Y41">
            <v>2440.2838347437159</v>
          </cell>
          <cell r="Z41">
            <v>2483.5684740457941</v>
          </cell>
          <cell r="AA41">
            <v>2563.7967950027805</v>
          </cell>
          <cell r="AB41">
            <v>2654.7664808863365</v>
          </cell>
          <cell r="AC41">
            <v>2747.007122626721</v>
          </cell>
          <cell r="AD41">
            <v>2840.4506222499654</v>
          </cell>
          <cell r="AE41">
            <v>2934.892854007503</v>
          </cell>
          <cell r="AF41">
            <v>3030.468106001927</v>
          </cell>
          <cell r="AG41">
            <v>3126.8977074902027</v>
          </cell>
          <cell r="AH41">
            <v>3224.533471660623</v>
          </cell>
          <cell r="AI41">
            <v>3323.3932367734214</v>
          </cell>
          <cell r="AJ41">
            <v>3423.552540021898</v>
          </cell>
          <cell r="AK41">
            <v>3524.7096418806054</v>
          </cell>
          <cell r="AL41">
            <v>3626.7240249038769</v>
          </cell>
          <cell r="AM41">
            <v>3729.7803885871663</v>
          </cell>
          <cell r="AN41">
            <v>3833.7064864209369</v>
          </cell>
          <cell r="AO41">
            <v>3938.4323970188038</v>
          </cell>
          <cell r="AP41">
            <v>4044.2074885804786</v>
          </cell>
          <cell r="AQ41">
            <v>4150.8452425093847</v>
          </cell>
          <cell r="AR41">
            <v>4258.5151358641715</v>
          </cell>
          <cell r="AS41">
            <v>4364.3372155591105</v>
          </cell>
        </row>
        <row r="42">
          <cell r="D42" t="str">
            <v>KENNEWICK</v>
          </cell>
          <cell r="E42">
            <v>1376.4668609623131</v>
          </cell>
          <cell r="F42">
            <v>1443.3200285434782</v>
          </cell>
          <cell r="G42">
            <v>1526.9835269842276</v>
          </cell>
          <cell r="H42">
            <v>1653.067519405532</v>
          </cell>
          <cell r="I42">
            <v>1848.7690160719235</v>
          </cell>
          <cell r="J42">
            <v>1895.3307680114697</v>
          </cell>
          <cell r="K42">
            <v>1900.1788635788719</v>
          </cell>
          <cell r="L42">
            <v>1931.6919171331238</v>
          </cell>
          <cell r="M42">
            <v>1939.2318553428377</v>
          </cell>
          <cell r="N42">
            <v>2006.5723836121717</v>
          </cell>
          <cell r="O42">
            <v>2098.8669277674217</v>
          </cell>
          <cell r="P42">
            <v>2182.3545342312736</v>
          </cell>
          <cell r="Q42">
            <v>2259.9780796693594</v>
          </cell>
          <cell r="R42">
            <v>2348.22738547261</v>
          </cell>
          <cell r="S42">
            <v>2437.443752203143</v>
          </cell>
          <cell r="T42">
            <v>2569.7496856139164</v>
          </cell>
          <cell r="U42">
            <v>2637.473344132261</v>
          </cell>
          <cell r="V42">
            <v>2774.1949449413032</v>
          </cell>
          <cell r="W42">
            <v>2903.9909581486259</v>
          </cell>
          <cell r="X42">
            <v>2951.4263393701713</v>
          </cell>
          <cell r="Y42">
            <v>3005.9311013416814</v>
          </cell>
          <cell r="Z42">
            <v>3096.4311036176955</v>
          </cell>
          <cell r="AA42">
            <v>3246.6951871294214</v>
          </cell>
          <cell r="AB42">
            <v>3416.5293058836405</v>
          </cell>
          <cell r="AC42">
            <v>3591.5803362668125</v>
          </cell>
          <cell r="AD42">
            <v>3771.5997985864715</v>
          </cell>
          <cell r="AE42">
            <v>3956.7108749828822</v>
          </cell>
          <cell r="AF42">
            <v>4146.9731044334403</v>
          </cell>
          <cell r="AG42">
            <v>4342.5349166607175</v>
          </cell>
          <cell r="AH42">
            <v>4543.5437909226548</v>
          </cell>
          <cell r="AI42">
            <v>4750.5359308312454</v>
          </cell>
          <cell r="AJ42">
            <v>4963.4539783442542</v>
          </cell>
          <cell r="AK42">
            <v>5182.337765130992</v>
          </cell>
          <cell r="AL42">
            <v>5407.2515536765659</v>
          </cell>
          <cell r="AM42">
            <v>5637.9707712593327</v>
          </cell>
          <cell r="AN42">
            <v>5874.879853391797</v>
          </cell>
          <cell r="AO42">
            <v>6117.8079581150878</v>
          </cell>
          <cell r="AP42">
            <v>6366.7103346847252</v>
          </cell>
          <cell r="AQ42">
            <v>6622.2576080709641</v>
          </cell>
          <cell r="AR42">
            <v>6884.1793829313556</v>
          </cell>
          <cell r="AS42">
            <v>7138.4518215226572</v>
          </cell>
        </row>
        <row r="43">
          <cell r="D43" t="str">
            <v>LONGVIEW</v>
          </cell>
          <cell r="E43">
            <v>862.42692148784693</v>
          </cell>
          <cell r="F43">
            <v>880.85902270934173</v>
          </cell>
          <cell r="G43">
            <v>895.93811714414483</v>
          </cell>
          <cell r="H43">
            <v>907.80621936164368</v>
          </cell>
          <cell r="I43">
            <v>921.22779828159605</v>
          </cell>
          <cell r="J43">
            <v>943.21145158593163</v>
          </cell>
          <cell r="K43">
            <v>963.80959172429687</v>
          </cell>
          <cell r="L43">
            <v>975.7671022116059</v>
          </cell>
          <cell r="M43">
            <v>989.11193781237318</v>
          </cell>
          <cell r="N43">
            <v>996.79301919434261</v>
          </cell>
          <cell r="O43">
            <v>1000.2801680000784</v>
          </cell>
          <cell r="P43">
            <v>1011.2461255356797</v>
          </cell>
          <cell r="Q43">
            <v>1023.6712451687793</v>
          </cell>
          <cell r="R43">
            <v>1028.9235414276839</v>
          </cell>
          <cell r="S43">
            <v>1045.0734526948297</v>
          </cell>
          <cell r="T43">
            <v>1058.3814972845139</v>
          </cell>
          <cell r="U43">
            <v>1091.0978890015585</v>
          </cell>
          <cell r="V43">
            <v>1115.3921949258486</v>
          </cell>
          <cell r="W43">
            <v>1136.3658133185272</v>
          </cell>
          <cell r="X43">
            <v>1149.1209426504613</v>
          </cell>
          <cell r="Y43">
            <v>1133.1573170510078</v>
          </cell>
          <cell r="Z43">
            <v>1128.9354507810774</v>
          </cell>
          <cell r="AA43">
            <v>1137.8813762917573</v>
          </cell>
          <cell r="AB43">
            <v>1150.0648177386249</v>
          </cell>
          <cell r="AC43">
            <v>1162.0711367729241</v>
          </cell>
          <cell r="AD43">
            <v>1173.9644406030773</v>
          </cell>
          <cell r="AE43">
            <v>1185.6106306022525</v>
          </cell>
          <cell r="AF43">
            <v>1197.0443587623593</v>
          </cell>
          <cell r="AG43">
            <v>1208.2567192389934</v>
          </cell>
          <cell r="AH43">
            <v>1219.2810516844775</v>
          </cell>
          <cell r="AI43">
            <v>1230.1256477216107</v>
          </cell>
          <cell r="AJ43">
            <v>1240.8576872408382</v>
          </cell>
          <cell r="AK43">
            <v>1251.4387404398085</v>
          </cell>
          <cell r="AL43">
            <v>1261.7621951396427</v>
          </cell>
          <cell r="AM43">
            <v>1271.8634759822323</v>
          </cell>
          <cell r="AN43">
            <v>1281.7302555903955</v>
          </cell>
          <cell r="AO43">
            <v>1291.3465914178839</v>
          </cell>
          <cell r="AP43">
            <v>1300.7422449189717</v>
          </cell>
          <cell r="AQ43">
            <v>1309.9440630487891</v>
          </cell>
          <cell r="AR43">
            <v>1318.9305804307696</v>
          </cell>
          <cell r="AS43">
            <v>1328.1017787963428</v>
          </cell>
        </row>
        <row r="44">
          <cell r="D44" t="str">
            <v>MOSES LAKE</v>
          </cell>
          <cell r="E44">
            <v>448.84393799126457</v>
          </cell>
          <cell r="F44">
            <v>463.84482100090827</v>
          </cell>
          <cell r="G44">
            <v>472.82019224527357</v>
          </cell>
          <cell r="H44">
            <v>485.94534610120331</v>
          </cell>
          <cell r="I44">
            <v>502.88653104199557</v>
          </cell>
          <cell r="J44">
            <v>513.43457469717657</v>
          </cell>
          <cell r="K44">
            <v>525.1424274225941</v>
          </cell>
          <cell r="L44">
            <v>536.68607976926637</v>
          </cell>
          <cell r="M44">
            <v>543.95255886676136</v>
          </cell>
          <cell r="N44">
            <v>553.41989265175209</v>
          </cell>
          <cell r="O44">
            <v>552.38342835484309</v>
          </cell>
          <cell r="P44">
            <v>567.47199895996334</v>
          </cell>
          <cell r="Q44">
            <v>575.38499302353432</v>
          </cell>
          <cell r="R44">
            <v>580.30784790431483</v>
          </cell>
          <cell r="S44">
            <v>578.73479087246994</v>
          </cell>
          <cell r="T44">
            <v>583.54351357296355</v>
          </cell>
          <cell r="U44">
            <v>590.89443108005264</v>
          </cell>
          <cell r="V44">
            <v>599.21965561002378</v>
          </cell>
          <cell r="W44">
            <v>614.76911315958739</v>
          </cell>
          <cell r="X44">
            <v>631.00000081081328</v>
          </cell>
          <cell r="Y44">
            <v>629.94263813685518</v>
          </cell>
          <cell r="Z44">
            <v>631.5160047464326</v>
          </cell>
          <cell r="AA44">
            <v>637.63313766640454</v>
          </cell>
          <cell r="AB44">
            <v>644.92283374295221</v>
          </cell>
          <cell r="AC44">
            <v>652.2921977723089</v>
          </cell>
          <cell r="AD44">
            <v>659.70618959895955</v>
          </cell>
          <cell r="AE44">
            <v>667.19401706789074</v>
          </cell>
          <cell r="AF44">
            <v>674.75837156670605</v>
          </cell>
          <cell r="AG44">
            <v>682.36078350917228</v>
          </cell>
          <cell r="AH44">
            <v>690.0256194192375</v>
          </cell>
          <cell r="AI44">
            <v>697.72251016481493</v>
          </cell>
          <cell r="AJ44">
            <v>705.4838378162425</v>
          </cell>
          <cell r="AK44">
            <v>713.30780620558869</v>
          </cell>
          <cell r="AL44">
            <v>721.14480261284189</v>
          </cell>
          <cell r="AM44">
            <v>729.06208570933734</v>
          </cell>
          <cell r="AN44">
            <v>737.05117617305689</v>
          </cell>
          <cell r="AO44">
            <v>745.02252661122418</v>
          </cell>
          <cell r="AP44">
            <v>753.04940180255551</v>
          </cell>
          <cell r="AQ44">
            <v>761.11726800286942</v>
          </cell>
          <cell r="AR44">
            <v>769.27229130191904</v>
          </cell>
          <cell r="AS44">
            <v>777.95162186311052</v>
          </cell>
        </row>
        <row r="45">
          <cell r="D45" t="str">
            <v>MOUNT VERNON</v>
          </cell>
          <cell r="E45">
            <v>2571.174037662513</v>
          </cell>
          <cell r="F45">
            <v>2683.1970191498826</v>
          </cell>
          <cell r="G45">
            <v>2773.5466792694215</v>
          </cell>
          <cell r="H45">
            <v>2871.6261711671427</v>
          </cell>
          <cell r="I45">
            <v>3022.0173854245891</v>
          </cell>
          <cell r="J45">
            <v>3104.5139287834918</v>
          </cell>
          <cell r="K45">
            <v>3230.858835983553</v>
          </cell>
          <cell r="L45">
            <v>3315.9089410883062</v>
          </cell>
          <cell r="M45">
            <v>3399.6947360291983</v>
          </cell>
          <cell r="N45">
            <v>3551.3185411761028</v>
          </cell>
          <cell r="O45">
            <v>3670.8477485973849</v>
          </cell>
          <cell r="P45">
            <v>3755.4676810183614</v>
          </cell>
          <cell r="Q45">
            <v>3827.5867803570841</v>
          </cell>
          <cell r="R45">
            <v>3921.149839566318</v>
          </cell>
          <cell r="S45">
            <v>4022.1894082869876</v>
          </cell>
          <cell r="T45">
            <v>4159.2667988199482</v>
          </cell>
          <cell r="U45">
            <v>4249.9887163182984</v>
          </cell>
          <cell r="V45">
            <v>4348.1435831717181</v>
          </cell>
          <cell r="W45">
            <v>4484.5896237124416</v>
          </cell>
          <cell r="X45">
            <v>4493.0777216653541</v>
          </cell>
          <cell r="Y45">
            <v>4523.7862018530441</v>
          </cell>
          <cell r="Z45">
            <v>4562.5615374141298</v>
          </cell>
          <cell r="AA45">
            <v>4656.4350616914126</v>
          </cell>
          <cell r="AB45">
            <v>4766.3392434192292</v>
          </cell>
          <cell r="AC45">
            <v>4878.1292925941298</v>
          </cell>
          <cell r="AD45">
            <v>4991.8303841788074</v>
          </cell>
          <cell r="AE45">
            <v>5107.314532332035</v>
          </cell>
          <cell r="AF45">
            <v>5224.4973403787617</v>
          </cell>
          <cell r="AG45">
            <v>5343.5048846705977</v>
          </cell>
          <cell r="AH45">
            <v>5464.3144432525814</v>
          </cell>
          <cell r="AI45">
            <v>5586.9434391212544</v>
          </cell>
          <cell r="AJ45">
            <v>5711.7302426491769</v>
          </cell>
          <cell r="AK45">
            <v>5838.1753361958117</v>
          </cell>
          <cell r="AL45">
            <v>5966.6216642519967</v>
          </cell>
          <cell r="AM45">
            <v>6096.6542329273989</v>
          </cell>
          <cell r="AN45">
            <v>6228.8369918527105</v>
          </cell>
          <cell r="AO45">
            <v>6362.5772202845019</v>
          </cell>
          <cell r="AP45">
            <v>6498.1685114786605</v>
          </cell>
          <cell r="AQ45">
            <v>6635.9137963601588</v>
          </cell>
          <cell r="AR45">
            <v>6775.4432580361372</v>
          </cell>
          <cell r="AS45">
            <v>6922.4885810094929</v>
          </cell>
        </row>
        <row r="46">
          <cell r="D46" t="str">
            <v>SUNNYSIDE</v>
          </cell>
          <cell r="E46">
            <v>1200.1903638243739</v>
          </cell>
          <cell r="F46">
            <v>1225.0773985364685</v>
          </cell>
          <cell r="G46">
            <v>1261.8036034995159</v>
          </cell>
          <cell r="H46">
            <v>1278.6182795007301</v>
          </cell>
          <cell r="I46">
            <v>1265.8186993917268</v>
          </cell>
          <cell r="J46">
            <v>1291.6484226794378</v>
          </cell>
          <cell r="K46">
            <v>1294.3109020733957</v>
          </cell>
          <cell r="L46">
            <v>1295.3322010343979</v>
          </cell>
          <cell r="M46">
            <v>1313.7371912155211</v>
          </cell>
          <cell r="N46">
            <v>1310.0432390887756</v>
          </cell>
          <cell r="O46">
            <v>1302.7574095771276</v>
          </cell>
          <cell r="P46">
            <v>1284.5392019461999</v>
          </cell>
          <cell r="Q46">
            <v>1292.9372310748849</v>
          </cell>
          <cell r="R46">
            <v>1297.8012813865296</v>
          </cell>
          <cell r="S46">
            <v>1326.7819390559366</v>
          </cell>
          <cell r="T46">
            <v>1324.6976306746412</v>
          </cell>
          <cell r="U46">
            <v>1319.6470278776271</v>
          </cell>
          <cell r="V46">
            <v>1335.6759831048457</v>
          </cell>
          <cell r="W46">
            <v>1330.2964573373683</v>
          </cell>
          <cell r="X46">
            <v>1338.7230644017247</v>
          </cell>
          <cell r="Y46">
            <v>1323.2258409101062</v>
          </cell>
          <cell r="Z46">
            <v>1321.422994694115</v>
          </cell>
          <cell r="AA46">
            <v>1328.7537955423597</v>
          </cell>
          <cell r="AB46">
            <v>1338.0883764686325</v>
          </cell>
          <cell r="AC46">
            <v>1346.9732560017455</v>
          </cell>
          <cell r="AD46">
            <v>1355.4125749188252</v>
          </cell>
          <cell r="AE46">
            <v>1363.3480763901866</v>
          </cell>
          <cell r="AF46">
            <v>1370.8809296920192</v>
          </cell>
          <cell r="AG46">
            <v>1377.7982306260099</v>
          </cell>
          <cell r="AH46">
            <v>1384.3666205612367</v>
          </cell>
          <cell r="AI46">
            <v>1390.6330703214455</v>
          </cell>
          <cell r="AJ46">
            <v>1396.5951603985354</v>
          </cell>
          <cell r="AK46">
            <v>1402.140442516265</v>
          </cell>
          <cell r="AL46">
            <v>1407.2300238755031</v>
          </cell>
          <cell r="AM46">
            <v>1411.9291990225709</v>
          </cell>
          <cell r="AN46">
            <v>1416.191070227806</v>
          </cell>
          <cell r="AO46">
            <v>1420.0178590605233</v>
          </cell>
          <cell r="AP46">
            <v>1423.4262236163318</v>
          </cell>
          <cell r="AQ46">
            <v>1426.5527734160246</v>
          </cell>
          <cell r="AR46">
            <v>1429.2545529457698</v>
          </cell>
          <cell r="AS46">
            <v>1431.519586182264</v>
          </cell>
        </row>
        <row r="47">
          <cell r="D47" t="str">
            <v>WALLA WALLA</v>
          </cell>
          <cell r="E47">
            <v>1009.5509481364514</v>
          </cell>
          <cell r="F47">
            <v>1010.8128978836676</v>
          </cell>
          <cell r="G47">
            <v>1025.801190727351</v>
          </cell>
          <cell r="H47">
            <v>1042.894299801427</v>
          </cell>
          <cell r="I47">
            <v>1069.8309613687591</v>
          </cell>
          <cell r="J47">
            <v>1084.849237218825</v>
          </cell>
          <cell r="K47">
            <v>1092.8720659796686</v>
          </cell>
          <cell r="L47">
            <v>1099.534909838331</v>
          </cell>
          <cell r="M47">
            <v>1104.4295968160413</v>
          </cell>
          <cell r="N47">
            <v>1108.8796612488127</v>
          </cell>
          <cell r="O47">
            <v>1126.4599178069964</v>
          </cell>
          <cell r="P47">
            <v>1135.9824170912145</v>
          </cell>
          <cell r="Q47">
            <v>1139.9781772660569</v>
          </cell>
          <cell r="R47">
            <v>1151.9657236904627</v>
          </cell>
          <cell r="S47">
            <v>1157.7280542763947</v>
          </cell>
          <cell r="T47">
            <v>1167.5841829056817</v>
          </cell>
          <cell r="U47">
            <v>1179.1892550121108</v>
          </cell>
          <cell r="V47">
            <v>1188.9560173596383</v>
          </cell>
          <cell r="W47">
            <v>1211.8471151407127</v>
          </cell>
          <cell r="X47">
            <v>1222.2778145274096</v>
          </cell>
          <cell r="Y47">
            <v>1218.7535318566925</v>
          </cell>
          <cell r="Z47">
            <v>1216.1044332138122</v>
          </cell>
          <cell r="AA47">
            <v>1222.1255356284757</v>
          </cell>
          <cell r="AB47">
            <v>1230.2069772599345</v>
          </cell>
          <cell r="AC47">
            <v>1238.0848833708158</v>
          </cell>
          <cell r="AD47">
            <v>1245.8969256898722</v>
          </cell>
          <cell r="AE47">
            <v>1253.5649040280175</v>
          </cell>
          <cell r="AF47">
            <v>1260.9708792609622</v>
          </cell>
          <cell r="AG47">
            <v>1268.2645666279668</v>
          </cell>
          <cell r="AH47">
            <v>1275.5064034231882</v>
          </cell>
          <cell r="AI47">
            <v>1282.6307018323589</v>
          </cell>
          <cell r="AJ47">
            <v>1289.6596362865339</v>
          </cell>
          <cell r="AK47">
            <v>1296.577473976829</v>
          </cell>
          <cell r="AL47">
            <v>1303.2438422382627</v>
          </cell>
          <cell r="AM47">
            <v>1309.7700115769912</v>
          </cell>
          <cell r="AN47">
            <v>1316.2116747122382</v>
          </cell>
          <cell r="AO47">
            <v>1322.4997638672553</v>
          </cell>
          <cell r="AP47">
            <v>1328.7978683120809</v>
          </cell>
          <cell r="AQ47">
            <v>1334.873975343233</v>
          </cell>
          <cell r="AR47">
            <v>1340.9088130106893</v>
          </cell>
          <cell r="AS47">
            <v>1346.2559216656907</v>
          </cell>
        </row>
        <row r="48">
          <cell r="D48" t="str">
            <v>WENATCHEE</v>
          </cell>
          <cell r="E48">
            <v>789.23735698896314</v>
          </cell>
          <cell r="F48">
            <v>789.01234307232778</v>
          </cell>
          <cell r="G48">
            <v>781.01353077532542</v>
          </cell>
          <cell r="H48">
            <v>781.74265079051156</v>
          </cell>
          <cell r="I48">
            <v>786.22284607718268</v>
          </cell>
          <cell r="J48">
            <v>772.19300340526831</v>
          </cell>
          <cell r="K48">
            <v>764.87950729916975</v>
          </cell>
          <cell r="L48">
            <v>763.18255500319231</v>
          </cell>
          <cell r="M48">
            <v>761.61519397666734</v>
          </cell>
          <cell r="N48">
            <v>759.4241340611544</v>
          </cell>
          <cell r="O48">
            <v>761.10323498442074</v>
          </cell>
          <cell r="P48">
            <v>769.29403236224664</v>
          </cell>
          <cell r="Q48">
            <v>767.50127814608254</v>
          </cell>
          <cell r="R48">
            <v>767.16600252170406</v>
          </cell>
          <cell r="S48">
            <v>769.39805617094532</v>
          </cell>
          <cell r="T48">
            <v>770.67912941299721</v>
          </cell>
          <cell r="U48">
            <v>768.99208975027386</v>
          </cell>
          <cell r="V48">
            <v>766.40998821544713</v>
          </cell>
          <cell r="W48">
            <v>763.23582904947352</v>
          </cell>
          <cell r="X48">
            <v>757.90726404225018</v>
          </cell>
          <cell r="Y48">
            <v>759.41735369106436</v>
          </cell>
          <cell r="Z48">
            <v>758.02362041577874</v>
          </cell>
          <cell r="AA48">
            <v>755.32842105482291</v>
          </cell>
          <cell r="AB48">
            <v>752.38812280049638</v>
          </cell>
          <cell r="AC48">
            <v>749.62468726997361</v>
          </cell>
          <cell r="AD48">
            <v>746.94603795584476</v>
          </cell>
          <cell r="AE48">
            <v>744.42196435851588</v>
          </cell>
          <cell r="AF48">
            <v>742.02111734451989</v>
          </cell>
          <cell r="AG48">
            <v>739.74963121940311</v>
          </cell>
          <cell r="AH48">
            <v>737.55780905223685</v>
          </cell>
          <cell r="AI48">
            <v>735.47349444738813</v>
          </cell>
          <cell r="AJ48">
            <v>733.4727444829258</v>
          </cell>
          <cell r="AK48">
            <v>731.59441193968189</v>
          </cell>
          <cell r="AL48">
            <v>729.78886068363909</v>
          </cell>
          <cell r="AM48">
            <v>728.07157467635614</v>
          </cell>
          <cell r="AN48">
            <v>726.45468997769638</v>
          </cell>
          <cell r="AO48">
            <v>724.94883159239055</v>
          </cell>
          <cell r="AP48">
            <v>723.49238594020528</v>
          </cell>
          <cell r="AQ48">
            <v>722.14721985045981</v>
          </cell>
          <cell r="AR48">
            <v>720.86839368245626</v>
          </cell>
          <cell r="AS48">
            <v>719.71461606509172</v>
          </cell>
        </row>
        <row r="49">
          <cell r="D49" t="str">
            <v>YAKIMA</v>
          </cell>
          <cell r="E49">
            <v>2714.1950180693666</v>
          </cell>
          <cell r="F49">
            <v>2750.1019011258827</v>
          </cell>
          <cell r="G49">
            <v>2820.2249107222565</v>
          </cell>
          <cell r="H49">
            <v>2867.9372540613031</v>
          </cell>
          <cell r="I49">
            <v>2902.2363501125214</v>
          </cell>
          <cell r="J49">
            <v>2944.1958695197527</v>
          </cell>
          <cell r="K49">
            <v>2975.1108717206666</v>
          </cell>
          <cell r="L49">
            <v>2989.7570227035671</v>
          </cell>
          <cell r="M49">
            <v>3015.0713043903907</v>
          </cell>
          <cell r="N49">
            <v>3022.8354728485251</v>
          </cell>
          <cell r="O49">
            <v>3013.9223492723058</v>
          </cell>
          <cell r="P49">
            <v>3033.4626721757795</v>
          </cell>
          <cell r="Q49">
            <v>3060.5608152499558</v>
          </cell>
          <cell r="R49">
            <v>3093.5330972155452</v>
          </cell>
          <cell r="S49">
            <v>3127.4440706296218</v>
          </cell>
          <cell r="T49">
            <v>3141.1246213949116</v>
          </cell>
          <cell r="U49">
            <v>3168.1831373810228</v>
          </cell>
          <cell r="V49">
            <v>3192.4424901999741</v>
          </cell>
          <cell r="W49">
            <v>3249.0327073261042</v>
          </cell>
          <cell r="X49">
            <v>3292.0371389676334</v>
          </cell>
          <cell r="Y49">
            <v>3254.7327191664072</v>
          </cell>
          <cell r="Z49">
            <v>3246.3297990418569</v>
          </cell>
          <cell r="AA49">
            <v>3267.3875846720812</v>
          </cell>
          <cell r="AB49">
            <v>3295.6955443142115</v>
          </cell>
          <cell r="AC49">
            <v>3323.6656439056796</v>
          </cell>
          <cell r="AD49">
            <v>3351.2331026752627</v>
          </cell>
          <cell r="AE49">
            <v>3378.2532415856876</v>
          </cell>
          <cell r="AF49">
            <v>3404.7942562184226</v>
          </cell>
          <cell r="AG49">
            <v>3430.7237341494538</v>
          </cell>
          <cell r="AH49">
            <v>3456.23691750023</v>
          </cell>
          <cell r="AI49">
            <v>3481.366739683659</v>
          </cell>
          <cell r="AJ49">
            <v>3506.2363313438491</v>
          </cell>
          <cell r="AK49">
            <v>3530.5841576152848</v>
          </cell>
          <cell r="AL49">
            <v>3554.3631264318674</v>
          </cell>
          <cell r="AM49">
            <v>3577.6523637973251</v>
          </cell>
          <cell r="AN49">
            <v>3600.4063590658434</v>
          </cell>
          <cell r="AO49">
            <v>3622.5343978216411</v>
          </cell>
          <cell r="AP49">
            <v>3644.1626780289989</v>
          </cell>
          <cell r="AQ49">
            <v>3665.3254306990193</v>
          </cell>
          <cell r="AR49">
            <v>3686.0264927119561</v>
          </cell>
          <cell r="AS49">
            <v>3707.3495208919885</v>
          </cell>
        </row>
        <row r="50">
          <cell r="D50" t="str">
            <v>BEND</v>
          </cell>
          <cell r="E50">
            <v>2790.3109386030414</v>
          </cell>
          <cell r="F50">
            <v>2942.7138076991696</v>
          </cell>
          <cell r="G50">
            <v>3083.4572833743359</v>
          </cell>
          <cell r="H50">
            <v>3210.084868016826</v>
          </cell>
          <cell r="I50">
            <v>3301.8363683215875</v>
          </cell>
          <cell r="J50">
            <v>3468.9996301808819</v>
          </cell>
          <cell r="K50">
            <v>3623.0879663957758</v>
          </cell>
          <cell r="L50">
            <v>3725.2883885558253</v>
          </cell>
          <cell r="M50">
            <v>3898.4536489611687</v>
          </cell>
          <cell r="N50">
            <v>4074.7027732653492</v>
          </cell>
          <cell r="O50">
            <v>4218.5141068742078</v>
          </cell>
          <cell r="P50">
            <v>4347.2028006816745</v>
          </cell>
          <cell r="Q50">
            <v>4516.058054209182</v>
          </cell>
          <cell r="R50">
            <v>4654.4605611289844</v>
          </cell>
          <cell r="S50">
            <v>4807.2639945518131</v>
          </cell>
          <cell r="T50">
            <v>5066.4112011789675</v>
          </cell>
          <cell r="U50">
            <v>5375.0987112993898</v>
          </cell>
          <cell r="V50">
            <v>5571.7383152015163</v>
          </cell>
          <cell r="W50">
            <v>5795.0301500984015</v>
          </cell>
          <cell r="X50">
            <v>6011.0007977719133</v>
          </cell>
          <cell r="Y50">
            <v>6108.0125874177747</v>
          </cell>
          <cell r="Z50">
            <v>6269.2409201868159</v>
          </cell>
          <cell r="AA50">
            <v>6484.3721836241593</v>
          </cell>
          <cell r="AB50">
            <v>6713.7936416517259</v>
          </cell>
          <cell r="AC50">
            <v>6942.5914195525002</v>
          </cell>
          <cell r="AD50">
            <v>7170.9602784949302</v>
          </cell>
          <cell r="AE50">
            <v>7397.8669960231909</v>
          </cell>
          <cell r="AF50">
            <v>7623.8873638441319</v>
          </cell>
          <cell r="AG50">
            <v>7848.3092976618664</v>
          </cell>
          <cell r="AH50">
            <v>8071.8616857896959</v>
          </cell>
          <cell r="AI50">
            <v>8294.4332488794498</v>
          </cell>
          <cell r="AJ50">
            <v>8516.0329099912669</v>
          </cell>
          <cell r="AK50">
            <v>8736.2643996274892</v>
          </cell>
          <cell r="AL50">
            <v>8954.7344594740825</v>
          </cell>
          <cell r="AM50">
            <v>9171.6365620190973</v>
          </cell>
          <cell r="AN50">
            <v>9386.6530665023747</v>
          </cell>
          <cell r="AO50">
            <v>9599.3804649685862</v>
          </cell>
          <cell r="AP50">
            <v>9810.0973011928563</v>
          </cell>
          <cell r="AQ50">
            <v>10018.915202930528</v>
          </cell>
          <cell r="AR50">
            <v>10225.529930272402</v>
          </cell>
          <cell r="AS50">
            <v>10423.547898431148</v>
          </cell>
        </row>
        <row r="51">
          <cell r="D51" t="str">
            <v>BAKER</v>
          </cell>
          <cell r="E51">
            <v>338.97606737214863</v>
          </cell>
          <cell r="F51">
            <v>344.29574776642875</v>
          </cell>
          <cell r="G51">
            <v>359.33399938201478</v>
          </cell>
          <cell r="H51">
            <v>379.02823276535463</v>
          </cell>
          <cell r="I51">
            <v>399.39113572426891</v>
          </cell>
          <cell r="J51">
            <v>402.05801257943688</v>
          </cell>
          <cell r="K51">
            <v>413.85625974002255</v>
          </cell>
          <cell r="L51">
            <v>428.98351216520564</v>
          </cell>
          <cell r="M51">
            <v>442.96323049940696</v>
          </cell>
          <cell r="N51">
            <v>438.01806214193812</v>
          </cell>
          <cell r="O51">
            <v>440.37477015486428</v>
          </cell>
          <cell r="P51">
            <v>437.31289210147668</v>
          </cell>
          <cell r="Q51">
            <v>446.27551803882722</v>
          </cell>
          <cell r="R51">
            <v>449.51157282406058</v>
          </cell>
          <cell r="S51">
            <v>453.1589645583897</v>
          </cell>
          <cell r="T51">
            <v>441.24802920550098</v>
          </cell>
          <cell r="U51">
            <v>438.02542448388954</v>
          </cell>
          <cell r="V51">
            <v>444.95921684609459</v>
          </cell>
          <cell r="W51">
            <v>470.8502718710281</v>
          </cell>
          <cell r="X51">
            <v>490.00097075296827</v>
          </cell>
          <cell r="Y51">
            <v>478.20720801055762</v>
          </cell>
          <cell r="Z51">
            <v>469.71473056365301</v>
          </cell>
          <cell r="AA51">
            <v>469.09961378629544</v>
          </cell>
          <cell r="AB51">
            <v>470.58715257269597</v>
          </cell>
          <cell r="AC51">
            <v>472.01810980434288</v>
          </cell>
          <cell r="AD51">
            <v>474.03941654974204</v>
          </cell>
          <cell r="AE51">
            <v>475.89945634614378</v>
          </cell>
          <cell r="AF51">
            <v>477.9287855114822</v>
          </cell>
          <cell r="AG51">
            <v>480.0444291788358</v>
          </cell>
          <cell r="AH51">
            <v>482.12089383998267</v>
          </cell>
          <cell r="AI51">
            <v>483.99796779806132</v>
          </cell>
          <cell r="AJ51">
            <v>486.48577082216275</v>
          </cell>
          <cell r="AK51">
            <v>488.72575434690344</v>
          </cell>
          <cell r="AL51">
            <v>490.6102898422248</v>
          </cell>
          <cell r="AM51">
            <v>492.967597248316</v>
          </cell>
          <cell r="AN51">
            <v>495.2299031742881</v>
          </cell>
          <cell r="AO51">
            <v>497.50234043969635</v>
          </cell>
          <cell r="AP51">
            <v>499.47702906108026</v>
          </cell>
          <cell r="AQ51">
            <v>501.64344666927832</v>
          </cell>
          <cell r="AR51">
            <v>503.8691584734475</v>
          </cell>
          <cell r="AS51">
            <v>507.40261720711226</v>
          </cell>
        </row>
        <row r="52">
          <cell r="D52" t="str">
            <v>ONTARIO</v>
          </cell>
          <cell r="E52">
            <v>769.05123144000493</v>
          </cell>
          <cell r="F52">
            <v>773.66987300183132</v>
          </cell>
          <cell r="G52">
            <v>741.88144576169054</v>
          </cell>
          <cell r="H52">
            <v>733.5966043082434</v>
          </cell>
          <cell r="I52">
            <v>784.01614767247725</v>
          </cell>
          <cell r="J52">
            <v>786.03425334720396</v>
          </cell>
          <cell r="K52">
            <v>779.17503438744427</v>
          </cell>
          <cell r="L52">
            <v>777.57108620359463</v>
          </cell>
          <cell r="M52">
            <v>760.21775092366602</v>
          </cell>
          <cell r="N52">
            <v>779.53662009698871</v>
          </cell>
          <cell r="O52">
            <v>819.57920127496732</v>
          </cell>
          <cell r="P52">
            <v>814.90121363400817</v>
          </cell>
          <cell r="Q52">
            <v>788.13783973425188</v>
          </cell>
          <cell r="R52">
            <v>801.48780305655634</v>
          </cell>
          <cell r="S52">
            <v>825.40476157554963</v>
          </cell>
          <cell r="T52">
            <v>836.62450833141361</v>
          </cell>
          <cell r="U52">
            <v>830.78287111896407</v>
          </cell>
          <cell r="V52">
            <v>844.19962293747471</v>
          </cell>
          <cell r="W52">
            <v>845.83248088835808</v>
          </cell>
          <cell r="X52">
            <v>843.09584157889094</v>
          </cell>
          <cell r="Y52">
            <v>872.7613724841292</v>
          </cell>
          <cell r="Z52">
            <v>886.71038752939035</v>
          </cell>
          <cell r="AA52">
            <v>889.97618035062499</v>
          </cell>
          <cell r="AB52">
            <v>890.1575295873904</v>
          </cell>
          <cell r="AC52">
            <v>892.32127970834767</v>
          </cell>
          <cell r="AD52">
            <v>893.89732542037996</v>
          </cell>
          <cell r="AE52">
            <v>896.15783696401616</v>
          </cell>
          <cell r="AF52">
            <v>899.58688622247769</v>
          </cell>
          <cell r="AG52">
            <v>902.55289711317289</v>
          </cell>
          <cell r="AH52">
            <v>906.2992099388556</v>
          </cell>
          <cell r="AI52">
            <v>910.29262492782414</v>
          </cell>
          <cell r="AJ52">
            <v>914.78330525864499</v>
          </cell>
          <cell r="AK52">
            <v>919.45700037616837</v>
          </cell>
          <cell r="AL52">
            <v>923.94452046869219</v>
          </cell>
          <cell r="AM52">
            <v>929.54447774732284</v>
          </cell>
          <cell r="AN52">
            <v>936.1222681247765</v>
          </cell>
          <cell r="AO52">
            <v>941.97330646343073</v>
          </cell>
          <cell r="AP52">
            <v>949.68670607155116</v>
          </cell>
          <cell r="AQ52">
            <v>956.33885811239566</v>
          </cell>
          <cell r="AR52">
            <v>964.50181312206553</v>
          </cell>
          <cell r="AS52">
            <v>971.69664895851452</v>
          </cell>
        </row>
        <row r="53">
          <cell r="D53" t="str">
            <v>PENDLETON</v>
          </cell>
          <cell r="E53">
            <v>1386.6294169323007</v>
          </cell>
          <cell r="F53">
            <v>1399.4144749291006</v>
          </cell>
          <cell r="G53">
            <v>1392.3849330456085</v>
          </cell>
          <cell r="H53">
            <v>1426.3505500841486</v>
          </cell>
          <cell r="I53">
            <v>1484.6924013152779</v>
          </cell>
          <cell r="J53">
            <v>1514.3187165987324</v>
          </cell>
          <cell r="K53">
            <v>1542.9850045837798</v>
          </cell>
          <cell r="L53">
            <v>1582.8056026807647</v>
          </cell>
          <cell r="M53">
            <v>1660.5883240842081</v>
          </cell>
          <cell r="N53">
            <v>1726.764302326186</v>
          </cell>
          <cell r="O53">
            <v>1723.3308995363425</v>
          </cell>
          <cell r="P53">
            <v>1733.0607549862896</v>
          </cell>
          <cell r="Q53">
            <v>1763.2724564639911</v>
          </cell>
          <cell r="R53">
            <v>1770.136452868225</v>
          </cell>
          <cell r="S53">
            <v>1764.0770344355401</v>
          </cell>
          <cell r="T53">
            <v>1757.1820553199736</v>
          </cell>
          <cell r="U53">
            <v>1765.107007171187</v>
          </cell>
          <cell r="V53">
            <v>1780.1331147620308</v>
          </cell>
          <cell r="W53">
            <v>1812.2768742300582</v>
          </cell>
          <cell r="X53">
            <v>1822.0003215593556</v>
          </cell>
          <cell r="Y53">
            <v>1822.9107451332825</v>
          </cell>
          <cell r="Z53">
            <v>1823.2187803535837</v>
          </cell>
          <cell r="AA53">
            <v>1838.8978046621021</v>
          </cell>
          <cell r="AB53">
            <v>1858.2465836728306</v>
          </cell>
          <cell r="AC53">
            <v>1877.7833386198488</v>
          </cell>
          <cell r="AD53">
            <v>1897.5209983744871</v>
          </cell>
          <cell r="AE53">
            <v>1917.6091112980405</v>
          </cell>
          <cell r="AF53">
            <v>1937.5695617651709</v>
          </cell>
          <cell r="AG53">
            <v>1957.7985739335834</v>
          </cell>
          <cell r="AH53">
            <v>1978.050421781046</v>
          </cell>
          <cell r="AI53">
            <v>1998.275194678612</v>
          </cell>
          <cell r="AJ53">
            <v>2018.9108045947505</v>
          </cell>
          <cell r="AK53">
            <v>2039.5416422217359</v>
          </cell>
          <cell r="AL53">
            <v>2060.1618866845829</v>
          </cell>
          <cell r="AM53">
            <v>2081.3077221410367</v>
          </cell>
          <cell r="AN53">
            <v>2102.5476664878579</v>
          </cell>
          <cell r="AO53">
            <v>2123.4971193079241</v>
          </cell>
          <cell r="AP53">
            <v>2144.872956218026</v>
          </cell>
          <cell r="AQ53">
            <v>2166.6850370062075</v>
          </cell>
          <cell r="AR53">
            <v>2188.0595798937834</v>
          </cell>
          <cell r="AS53">
            <v>2209.7112207506652</v>
          </cell>
        </row>
        <row r="57">
          <cell r="D57" t="str">
            <v>District</v>
          </cell>
          <cell r="E57">
            <v>1990</v>
          </cell>
          <cell r="F57">
            <v>1991</v>
          </cell>
          <cell r="G57">
            <v>1992</v>
          </cell>
          <cell r="H57">
            <v>1993</v>
          </cell>
          <cell r="I57">
            <v>1994</v>
          </cell>
          <cell r="J57">
            <v>1995</v>
          </cell>
          <cell r="K57">
            <v>1996</v>
          </cell>
          <cell r="L57">
            <v>1997</v>
          </cell>
          <cell r="M57">
            <v>1998</v>
          </cell>
          <cell r="N57">
            <v>1999</v>
          </cell>
          <cell r="O57">
            <v>2000</v>
          </cell>
          <cell r="P57">
            <v>2001</v>
          </cell>
          <cell r="Q57">
            <v>2002</v>
          </cell>
          <cell r="R57">
            <v>2003</v>
          </cell>
          <cell r="S57">
            <v>2004</v>
          </cell>
          <cell r="T57">
            <v>2005</v>
          </cell>
          <cell r="U57">
            <v>2006</v>
          </cell>
          <cell r="V57">
            <v>2007</v>
          </cell>
          <cell r="W57">
            <v>2008</v>
          </cell>
          <cell r="X57">
            <v>2009</v>
          </cell>
          <cell r="Y57">
            <v>2010</v>
          </cell>
          <cell r="Z57">
            <v>2011</v>
          </cell>
          <cell r="AA57">
            <v>2012</v>
          </cell>
          <cell r="AB57">
            <v>2013</v>
          </cell>
          <cell r="AC57">
            <v>2014</v>
          </cell>
          <cell r="AD57">
            <v>2015</v>
          </cell>
          <cell r="AE57">
            <v>2016</v>
          </cell>
          <cell r="AF57">
            <v>2017</v>
          </cell>
          <cell r="AG57">
            <v>2018</v>
          </cell>
          <cell r="AH57">
            <v>2019</v>
          </cell>
          <cell r="AI57">
            <v>2020</v>
          </cell>
          <cell r="AJ57">
            <v>2021</v>
          </cell>
          <cell r="AK57">
            <v>2022</v>
          </cell>
          <cell r="AL57">
            <v>2023</v>
          </cell>
          <cell r="AM57">
            <v>2024</v>
          </cell>
          <cell r="AN57">
            <v>2025</v>
          </cell>
          <cell r="AO57">
            <v>2026</v>
          </cell>
          <cell r="AP57">
            <v>2027</v>
          </cell>
          <cell r="AQ57">
            <v>2028</v>
          </cell>
          <cell r="AR57">
            <v>2029</v>
          </cell>
          <cell r="AS57">
            <v>2030</v>
          </cell>
        </row>
        <row r="58">
          <cell r="D58" t="str">
            <v>ABERDEEN</v>
          </cell>
          <cell r="E58" t="e">
            <v>#NUM!</v>
          </cell>
          <cell r="F58" t="e">
            <v>#NUM!</v>
          </cell>
          <cell r="G58" t="e">
            <v>#NUM!</v>
          </cell>
          <cell r="H58" t="e">
            <v>#NUM!</v>
          </cell>
          <cell r="I58">
            <v>4410.9763941728961</v>
          </cell>
          <cell r="J58">
            <v>4216.2783074290755</v>
          </cell>
          <cell r="K58">
            <v>4596.7575298807469</v>
          </cell>
          <cell r="L58">
            <v>4387.3322339392444</v>
          </cell>
          <cell r="M58">
            <v>4344.1817667875921</v>
          </cell>
          <cell r="N58">
            <v>4503.8375780623528</v>
          </cell>
          <cell r="O58">
            <v>4698.0315114944433</v>
          </cell>
          <cell r="P58">
            <v>4787.1875133814274</v>
          </cell>
          <cell r="Q58">
            <v>4712.2653885413874</v>
          </cell>
          <cell r="R58">
            <v>4761.5367519481106</v>
          </cell>
          <cell r="S58">
            <v>4763.8028400278627</v>
          </cell>
          <cell r="T58">
            <v>4963.001059575271</v>
          </cell>
          <cell r="U58">
            <v>4835.3393293271629</v>
          </cell>
          <cell r="V58">
            <v>4751.4106170136356</v>
          </cell>
          <cell r="W58">
            <v>5130.360379229749</v>
          </cell>
          <cell r="X58">
            <v>4839.5703771930084</v>
          </cell>
          <cell r="Y58">
            <v>4709.8219833377352</v>
          </cell>
          <cell r="Z58">
            <v>4726.7475881641049</v>
          </cell>
          <cell r="AA58">
            <v>4785.2423485237514</v>
          </cell>
          <cell r="AB58">
            <v>4807.4478974794083</v>
          </cell>
          <cell r="AC58">
            <v>4796.9129667674824</v>
          </cell>
          <cell r="AD58">
            <v>4759.9962695896211</v>
          </cell>
          <cell r="AE58">
            <v>4739.0327051894146</v>
          </cell>
          <cell r="AF58">
            <v>4735.4206710188473</v>
          </cell>
          <cell r="AG58">
            <v>4727.0329666738389</v>
          </cell>
          <cell r="AH58">
            <v>4696.0997875405756</v>
          </cell>
          <cell r="AI58">
            <v>4678.2907356859787</v>
          </cell>
          <cell r="AJ58">
            <v>4675.6865024148783</v>
          </cell>
          <cell r="AK58">
            <v>4676.885419217977</v>
          </cell>
          <cell r="AL58">
            <v>4642.7200728183079</v>
          </cell>
          <cell r="AM58">
            <v>4616.8322340348532</v>
          </cell>
          <cell r="AN58">
            <v>4610.6707437030736</v>
          </cell>
          <cell r="AO58">
            <v>4599.5875145886921</v>
          </cell>
          <cell r="AP58">
            <v>4576.701982227577</v>
          </cell>
          <cell r="AQ58">
            <v>4567.2340188859816</v>
          </cell>
          <cell r="AR58">
            <v>4560.8676967194478</v>
          </cell>
          <cell r="AS58">
            <v>4550.03964131881</v>
          </cell>
        </row>
        <row r="59">
          <cell r="D59" t="str">
            <v>BELLINGHAM</v>
          </cell>
          <cell r="E59" t="e">
            <v>#NUM!</v>
          </cell>
          <cell r="F59" t="e">
            <v>#NUM!</v>
          </cell>
          <cell r="G59" t="e">
            <v>#NUM!</v>
          </cell>
          <cell r="H59" t="e">
            <v>#NUM!</v>
          </cell>
          <cell r="I59">
            <v>3606.2833992006258</v>
          </cell>
          <cell r="J59">
            <v>3543.9976280439555</v>
          </cell>
          <cell r="K59">
            <v>3746.7937846785044</v>
          </cell>
          <cell r="L59">
            <v>3449.1434418559297</v>
          </cell>
          <cell r="M59">
            <v>3313.0478021789745</v>
          </cell>
          <cell r="N59">
            <v>3594.8284468950465</v>
          </cell>
          <cell r="O59">
            <v>3561.8290515098611</v>
          </cell>
          <cell r="P59">
            <v>3478.5835230465541</v>
          </cell>
          <cell r="Q59">
            <v>3536.6053428764712</v>
          </cell>
          <cell r="R59">
            <v>3249.0413684860341</v>
          </cell>
          <cell r="S59">
            <v>3137.7862608656769</v>
          </cell>
          <cell r="T59">
            <v>3160.2840383198704</v>
          </cell>
          <cell r="U59">
            <v>3089.7628706173177</v>
          </cell>
          <cell r="V59">
            <v>3125.8125654597297</v>
          </cell>
          <cell r="W59">
            <v>3249.8738251440168</v>
          </cell>
          <cell r="X59">
            <v>3264.5825967271298</v>
          </cell>
          <cell r="Y59">
            <v>3157.437139813333</v>
          </cell>
          <cell r="Z59">
            <v>3145.188652083355</v>
          </cell>
          <cell r="AA59">
            <v>3116.9931938661175</v>
          </cell>
          <cell r="AB59">
            <v>3095.1780999837915</v>
          </cell>
          <cell r="AC59">
            <v>3081.0361472290369</v>
          </cell>
          <cell r="AD59">
            <v>3072.9729473661168</v>
          </cell>
          <cell r="AE59">
            <v>3059.3445640683258</v>
          </cell>
          <cell r="AF59">
            <v>3039.8720234443354</v>
          </cell>
          <cell r="AG59">
            <v>3020.69513217647</v>
          </cell>
          <cell r="AH59">
            <v>3006.8849492521222</v>
          </cell>
          <cell r="AI59">
            <v>2988.7096818250729</v>
          </cell>
          <cell r="AJ59">
            <v>2965.7339001381752</v>
          </cell>
          <cell r="AK59">
            <v>2941.0746207736834</v>
          </cell>
          <cell r="AL59">
            <v>2925.3225772353717</v>
          </cell>
          <cell r="AM59">
            <v>2906.7351024353788</v>
          </cell>
          <cell r="AN59">
            <v>2882.2564606138253</v>
          </cell>
          <cell r="AO59">
            <v>2858.5708024685719</v>
          </cell>
          <cell r="AP59">
            <v>2837.5905332346592</v>
          </cell>
          <cell r="AQ59">
            <v>2812.6588020837662</v>
          </cell>
          <cell r="AR59">
            <v>2786.5806556527618</v>
          </cell>
          <cell r="AS59">
            <v>2761.4071923558977</v>
          </cell>
        </row>
        <row r="60">
          <cell r="D60" t="str">
            <v>BREMERTON</v>
          </cell>
          <cell r="E60" t="e">
            <v>#NUM!</v>
          </cell>
          <cell r="F60" t="e">
            <v>#NUM!</v>
          </cell>
          <cell r="G60" t="e">
            <v>#NUM!</v>
          </cell>
          <cell r="H60" t="e">
            <v>#NUM!</v>
          </cell>
          <cell r="I60">
            <v>3483.4605042422008</v>
          </cell>
          <cell r="J60">
            <v>3365.20285927745</v>
          </cell>
          <cell r="K60">
            <v>3471.7027149614159</v>
          </cell>
          <cell r="L60">
            <v>3452.8688192408677</v>
          </cell>
          <cell r="M60">
            <v>3544.7919249930051</v>
          </cell>
          <cell r="N60">
            <v>3666.9108263034173</v>
          </cell>
          <cell r="O60">
            <v>3715.6259335860655</v>
          </cell>
          <cell r="P60">
            <v>3800.7677267398412</v>
          </cell>
          <cell r="Q60">
            <v>3807.4016295624406</v>
          </cell>
          <cell r="R60">
            <v>3713.8400185516275</v>
          </cell>
          <cell r="S60">
            <v>3727.3135501661554</v>
          </cell>
          <cell r="T60">
            <v>3793.1533274161848</v>
          </cell>
          <cell r="U60">
            <v>3795.617512856119</v>
          </cell>
          <cell r="V60">
            <v>3784.2097372680564</v>
          </cell>
          <cell r="W60">
            <v>3939.7283502390696</v>
          </cell>
          <cell r="X60">
            <v>3966.6552831186177</v>
          </cell>
          <cell r="Y60">
            <v>3826.8139154231644</v>
          </cell>
          <cell r="Z60">
            <v>3827.2534836021732</v>
          </cell>
          <cell r="AA60">
            <v>3823.0173915228302</v>
          </cell>
          <cell r="AB60">
            <v>3826.1257135956557</v>
          </cell>
          <cell r="AC60">
            <v>3834.6742818411608</v>
          </cell>
          <cell r="AD60">
            <v>3847.7694631036193</v>
          </cell>
          <cell r="AE60">
            <v>3859.0045128374863</v>
          </cell>
          <cell r="AF60">
            <v>3868.0944242185333</v>
          </cell>
          <cell r="AG60">
            <v>3878.4432631861841</v>
          </cell>
          <cell r="AH60">
            <v>3892.7965770653377</v>
          </cell>
          <cell r="AI60">
            <v>3905.5375250554193</v>
          </cell>
          <cell r="AJ60">
            <v>3916.2827418330994</v>
          </cell>
          <cell r="AK60">
            <v>3926.848604460572</v>
          </cell>
          <cell r="AL60">
            <v>3943.5229421020554</v>
          </cell>
          <cell r="AM60">
            <v>3959.3413151269315</v>
          </cell>
          <cell r="AN60">
            <v>3972.4009027285147</v>
          </cell>
          <cell r="AO60">
            <v>3986.6980841726031</v>
          </cell>
          <cell r="AP60">
            <v>4003.3302077079215</v>
          </cell>
          <cell r="AQ60">
            <v>4018.1624612159972</v>
          </cell>
          <cell r="AR60">
            <v>4032.8086564534219</v>
          </cell>
          <cell r="AS60">
            <v>4048.5798127527846</v>
          </cell>
        </row>
        <row r="61">
          <cell r="D61" t="str">
            <v>KENNEWICK</v>
          </cell>
          <cell r="E61" t="e">
            <v>#NUM!</v>
          </cell>
          <cell r="F61" t="e">
            <v>#NUM!</v>
          </cell>
          <cell r="G61" t="e">
            <v>#NUM!</v>
          </cell>
          <cell r="H61" t="e">
            <v>#NUM!</v>
          </cell>
          <cell r="I61">
            <v>4849.763781808555</v>
          </cell>
          <cell r="J61">
            <v>5197.8068742155074</v>
          </cell>
          <cell r="K61">
            <v>5593.8892238595545</v>
          </cell>
          <cell r="L61">
            <v>5370.4776095018969</v>
          </cell>
          <cell r="M61">
            <v>4987.0867301200724</v>
          </cell>
          <cell r="N61">
            <v>5021.2643227380786</v>
          </cell>
          <cell r="O61">
            <v>5094.7549563942712</v>
          </cell>
          <cell r="P61">
            <v>4806.3015578305776</v>
          </cell>
          <cell r="Q61">
            <v>4748.6645653327569</v>
          </cell>
          <cell r="R61">
            <v>4423.456141949473</v>
          </cell>
          <cell r="S61">
            <v>4510.4517465397057</v>
          </cell>
          <cell r="T61">
            <v>4484.9630726921423</v>
          </cell>
          <cell r="U61">
            <v>4496.3691635453888</v>
          </cell>
          <cell r="V61">
            <v>4368.2173986952421</v>
          </cell>
          <cell r="W61">
            <v>4523.0699242957089</v>
          </cell>
          <cell r="X61">
            <v>4616.0097370976473</v>
          </cell>
          <cell r="Y61">
            <v>4487.5170335732937</v>
          </cell>
          <cell r="Z61">
            <v>4468.0747430977563</v>
          </cell>
          <cell r="AA61">
            <v>4420.3560494951862</v>
          </cell>
          <cell r="AB61">
            <v>4382.6114203909892</v>
          </cell>
          <cell r="AC61">
            <v>4358.0838264149452</v>
          </cell>
          <cell r="AD61">
            <v>4343.807381624476</v>
          </cell>
          <cell r="AE61">
            <v>4319.833655741706</v>
          </cell>
          <cell r="AF61">
            <v>4285.8477121099304</v>
          </cell>
          <cell r="AG61">
            <v>4252.3727352931955</v>
          </cell>
          <cell r="AH61">
            <v>4227.9197844557057</v>
          </cell>
          <cell r="AI61">
            <v>4196.0918576733129</v>
          </cell>
          <cell r="AJ61">
            <v>4156.0315574340375</v>
          </cell>
          <cell r="AK61">
            <v>4113.268837125328</v>
          </cell>
          <cell r="AL61">
            <v>4085.4616617064503</v>
          </cell>
          <cell r="AM61">
            <v>4052.8543473081113</v>
          </cell>
          <cell r="AN61">
            <v>4010.3941351065282</v>
          </cell>
          <cell r="AO61">
            <v>3969.2461136768929</v>
          </cell>
          <cell r="AP61">
            <v>3932.6800573678397</v>
          </cell>
          <cell r="AQ61">
            <v>3889.5351307540332</v>
          </cell>
          <cell r="AR61">
            <v>3844.5286104965303</v>
          </cell>
          <cell r="AS61">
            <v>3801.086406818567</v>
          </cell>
        </row>
        <row r="62">
          <cell r="D62" t="str">
            <v>LONGVIEW</v>
          </cell>
          <cell r="E62" t="e">
            <v>#NUM!</v>
          </cell>
          <cell r="F62" t="e">
            <v>#NUM!</v>
          </cell>
          <cell r="G62" t="e">
            <v>#NUM!</v>
          </cell>
          <cell r="H62" t="e">
            <v>#NUM!</v>
          </cell>
          <cell r="I62">
            <v>4202.6682903733881</v>
          </cell>
          <cell r="J62">
            <v>4096.7132674667846</v>
          </cell>
          <cell r="K62">
            <v>4286.1858696110794</v>
          </cell>
          <cell r="L62">
            <v>4183.6321798666586</v>
          </cell>
          <cell r="M62">
            <v>4201.6535898450911</v>
          </cell>
          <cell r="N62">
            <v>4301.4244079841455</v>
          </cell>
          <cell r="O62">
            <v>4386.4247463060965</v>
          </cell>
          <cell r="P62">
            <v>4438.3491546044534</v>
          </cell>
          <cell r="Q62">
            <v>4404.3770746247401</v>
          </cell>
          <cell r="R62">
            <v>4390.0420151989574</v>
          </cell>
          <cell r="S62">
            <v>4370.733942685717</v>
          </cell>
          <cell r="T62">
            <v>4446.8183329564981</v>
          </cell>
          <cell r="U62">
            <v>4401.0939295774197</v>
          </cell>
          <cell r="V62">
            <v>4351.83580020114</v>
          </cell>
          <cell r="W62">
            <v>4555.9670574774964</v>
          </cell>
          <cell r="X62">
            <v>4477.3400709535199</v>
          </cell>
          <cell r="Y62">
            <v>4379.4383196177687</v>
          </cell>
          <cell r="Z62">
            <v>4389.6185261484461</v>
          </cell>
          <cell r="AA62">
            <v>4415.2267813322578</v>
          </cell>
          <cell r="AB62">
            <v>4428.7987141702124</v>
          </cell>
          <cell r="AC62">
            <v>4431.0629256331613</v>
          </cell>
          <cell r="AD62">
            <v>4424.1472942328646</v>
          </cell>
          <cell r="AE62">
            <v>4422.9906687185985</v>
          </cell>
          <cell r="AF62">
            <v>4428.1435346028129</v>
          </cell>
          <cell r="AG62">
            <v>4431.7534721686288</v>
          </cell>
          <cell r="AH62">
            <v>4427.4035565545673</v>
          </cell>
          <cell r="AI62">
            <v>4427.8355692817777</v>
          </cell>
          <cell r="AJ62">
            <v>4433.8547194602852</v>
          </cell>
          <cell r="AK62">
            <v>4441.3696905954457</v>
          </cell>
          <cell r="AL62">
            <v>4436.1909365109159</v>
          </cell>
          <cell r="AM62">
            <v>4434.0479814691398</v>
          </cell>
          <cell r="AN62">
            <v>4439.2096074639294</v>
          </cell>
          <cell r="AO62">
            <v>4442.6928546624458</v>
          </cell>
          <cell r="AP62">
            <v>4441.8951068137449</v>
          </cell>
          <cell r="AQ62">
            <v>4446.1097058429004</v>
          </cell>
          <cell r="AR62">
            <v>4451.5587632289989</v>
          </cell>
          <cell r="AS62">
            <v>4455.4116770696046</v>
          </cell>
        </row>
        <row r="63">
          <cell r="D63" t="str">
            <v>MOSES LAKE</v>
          </cell>
          <cell r="E63" t="e">
            <v>#NUM!</v>
          </cell>
          <cell r="F63" t="e">
            <v>#NUM!</v>
          </cell>
          <cell r="G63" t="e">
            <v>#NUM!</v>
          </cell>
          <cell r="H63" t="e">
            <v>#NUM!</v>
          </cell>
          <cell r="I63">
            <v>3582.0147337211438</v>
          </cell>
          <cell r="J63">
            <v>3788.5776240799773</v>
          </cell>
          <cell r="K63">
            <v>4174.7707814452187</v>
          </cell>
          <cell r="L63">
            <v>3952.0661128444108</v>
          </cell>
          <cell r="M63">
            <v>3655.2063556080557</v>
          </cell>
          <cell r="N63">
            <v>3902.4577259281241</v>
          </cell>
          <cell r="O63">
            <v>4282.2858108025612</v>
          </cell>
          <cell r="P63">
            <v>4137.6154830715423</v>
          </cell>
          <cell r="Q63">
            <v>4076.0724101011274</v>
          </cell>
          <cell r="R63">
            <v>3721.0206766322112</v>
          </cell>
          <cell r="S63">
            <v>3912.2624020022549</v>
          </cell>
          <cell r="T63">
            <v>3900.7282226936513</v>
          </cell>
          <cell r="U63">
            <v>3808.8438053994532</v>
          </cell>
          <cell r="V63">
            <v>3830.2780312062437</v>
          </cell>
          <cell r="W63">
            <v>4147.1586947917822</v>
          </cell>
          <cell r="X63">
            <v>4178.6032576767329</v>
          </cell>
          <cell r="Y63">
            <v>3997.7116887585989</v>
          </cell>
          <cell r="Z63">
            <v>3992.7388069734175</v>
          </cell>
          <cell r="AA63">
            <v>3975.3235621766507</v>
          </cell>
          <cell r="AB63">
            <v>3962.8552567462284</v>
          </cell>
          <cell r="AC63">
            <v>3956.2025259721463</v>
          </cell>
          <cell r="AD63">
            <v>3954.217189555407</v>
          </cell>
          <cell r="AE63">
            <v>3948.101301765972</v>
          </cell>
          <cell r="AF63">
            <v>3937.5865193939876</v>
          </cell>
          <cell r="AG63">
            <v>3927.44741614749</v>
          </cell>
          <cell r="AH63">
            <v>3921.6089804904268</v>
          </cell>
          <cell r="AI63">
            <v>3912.4883493806133</v>
          </cell>
          <cell r="AJ63">
            <v>3899.6993241241039</v>
          </cell>
          <cell r="AK63">
            <v>3885.6700854165779</v>
          </cell>
          <cell r="AL63">
            <v>3878.7571971377256</v>
          </cell>
          <cell r="AM63">
            <v>3869.7153395243404</v>
          </cell>
          <cell r="AN63">
            <v>3856.0777853383588</v>
          </cell>
          <cell r="AO63">
            <v>3843.1014350292626</v>
          </cell>
          <cell r="AP63">
            <v>3832.3603782902846</v>
          </cell>
          <cell r="AQ63">
            <v>3818.4837093391402</v>
          </cell>
          <cell r="AR63">
            <v>3803.6873445796646</v>
          </cell>
          <cell r="AS63">
            <v>3789.6249439312301</v>
          </cell>
        </row>
        <row r="64">
          <cell r="D64" t="str">
            <v>MOUNT VERNON</v>
          </cell>
          <cell r="E64" t="e">
            <v>#NUM!</v>
          </cell>
          <cell r="F64" t="e">
            <v>#NUM!</v>
          </cell>
          <cell r="G64" t="e">
            <v>#NUM!</v>
          </cell>
          <cell r="H64" t="e">
            <v>#NUM!</v>
          </cell>
          <cell r="I64">
            <v>3179.6471374217713</v>
          </cell>
          <cell r="J64">
            <v>3049.2701964062635</v>
          </cell>
          <cell r="K64">
            <v>3212.3944464391311</v>
          </cell>
          <cell r="L64">
            <v>3098.4747948172899</v>
          </cell>
          <cell r="M64">
            <v>3250.8261651126604</v>
          </cell>
          <cell r="N64">
            <v>3434.1799484628377</v>
          </cell>
          <cell r="O64">
            <v>3340.7893358425558</v>
          </cell>
          <cell r="P64">
            <v>3532.3893475088703</v>
          </cell>
          <cell r="Q64">
            <v>3520.6194275207126</v>
          </cell>
          <cell r="R64">
            <v>3248.3603461298517</v>
          </cell>
          <cell r="S64">
            <v>3191.3888579464797</v>
          </cell>
          <cell r="T64">
            <v>3167.8654460377606</v>
          </cell>
          <cell r="U64">
            <v>3261.0887362171829</v>
          </cell>
          <cell r="V64">
            <v>3188.8604517026388</v>
          </cell>
          <cell r="W64">
            <v>3413.5297177062475</v>
          </cell>
          <cell r="X64">
            <v>3587.0201999443821</v>
          </cell>
          <cell r="Y64">
            <v>3328.5372242446433</v>
          </cell>
          <cell r="Z64">
            <v>3317.3256597031841</v>
          </cell>
          <cell r="AA64">
            <v>3285.2042117589199</v>
          </cell>
          <cell r="AB64">
            <v>3274.5444055732742</v>
          </cell>
          <cell r="AC64">
            <v>3282.0912629442741</v>
          </cell>
          <cell r="AD64">
            <v>3304.5647761085497</v>
          </cell>
          <cell r="AE64">
            <v>3319.1192276303996</v>
          </cell>
          <cell r="AF64">
            <v>3324.7269526962946</v>
          </cell>
          <cell r="AG64">
            <v>3333.4669862488131</v>
          </cell>
          <cell r="AH64">
            <v>3355.3090271866404</v>
          </cell>
          <cell r="AI64">
            <v>3370.3770649206131</v>
          </cell>
          <cell r="AJ64">
            <v>3377.3201289556096</v>
          </cell>
          <cell r="AK64">
            <v>3382.5118169622115</v>
          </cell>
          <cell r="AL64">
            <v>3408.3093068541161</v>
          </cell>
          <cell r="AM64">
            <v>3430.0314865662267</v>
          </cell>
          <cell r="AN64">
            <v>3440.7588823076394</v>
          </cell>
          <cell r="AO64">
            <v>3454.7901816362046</v>
          </cell>
          <cell r="AP64">
            <v>3476.24215419752</v>
          </cell>
          <cell r="AQ64">
            <v>3490.1852133689276</v>
          </cell>
          <cell r="AR64">
            <v>3502.6162580063301</v>
          </cell>
          <cell r="AS64">
            <v>3518.1349062340337</v>
          </cell>
        </row>
        <row r="65">
          <cell r="D65" t="str">
            <v>SUNNYSIDE</v>
          </cell>
          <cell r="E65" t="e">
            <v>#NUM!</v>
          </cell>
          <cell r="F65" t="e">
            <v>#NUM!</v>
          </cell>
          <cell r="G65" t="e">
            <v>#NUM!</v>
          </cell>
          <cell r="H65" t="e">
            <v>#NUM!</v>
          </cell>
          <cell r="I65">
            <v>3278.2142012695781</v>
          </cell>
          <cell r="J65">
            <v>3343.9655482914427</v>
          </cell>
          <cell r="K65">
            <v>3871.4184389193442</v>
          </cell>
          <cell r="L65">
            <v>3489.4855802294724</v>
          </cell>
          <cell r="M65">
            <v>3346.1339024541239</v>
          </cell>
          <cell r="N65">
            <v>3439.1658809305432</v>
          </cell>
          <cell r="O65">
            <v>3620.8371767615272</v>
          </cell>
          <cell r="P65">
            <v>3410.0542083801638</v>
          </cell>
          <cell r="Q65">
            <v>3475.6338016398549</v>
          </cell>
          <cell r="R65">
            <v>3251.0711532420969</v>
          </cell>
          <cell r="S65">
            <v>3202.6189846067446</v>
          </cell>
          <cell r="T65">
            <v>3411.9385747599476</v>
          </cell>
          <cell r="U65">
            <v>3442.5106563969707</v>
          </cell>
          <cell r="V65">
            <v>3506.243988633486</v>
          </cell>
          <cell r="W65">
            <v>3620.1843750572639</v>
          </cell>
          <cell r="X65">
            <v>3698.1450006498967</v>
          </cell>
          <cell r="Y65">
            <v>3513.3701889252038</v>
          </cell>
          <cell r="Z65">
            <v>3507.7607724274999</v>
          </cell>
          <cell r="AA65">
            <v>3492.9089967003351</v>
          </cell>
          <cell r="AB65">
            <v>3488.7669998819079</v>
          </cell>
          <cell r="AC65">
            <v>3493.5989327001348</v>
          </cell>
          <cell r="AD65">
            <v>3505.6971551539973</v>
          </cell>
          <cell r="AE65">
            <v>3513.9931060956187</v>
          </cell>
          <cell r="AF65">
            <v>3517.9803534039524</v>
          </cell>
          <cell r="AG65">
            <v>3523.4466611365647</v>
          </cell>
          <cell r="AH65">
            <v>3535.1093678306247</v>
          </cell>
          <cell r="AI65">
            <v>3543.4798770530347</v>
          </cell>
          <cell r="AJ65">
            <v>3547.8855976708587</v>
          </cell>
          <cell r="AK65">
            <v>3551.4009701891664</v>
          </cell>
          <cell r="AL65">
            <v>3564.6507524096569</v>
          </cell>
          <cell r="AM65">
            <v>3575.8515238734899</v>
          </cell>
          <cell r="AN65">
            <v>3581.7699809272599</v>
          </cell>
          <cell r="AO65">
            <v>3589.1724532255812</v>
          </cell>
          <cell r="AP65">
            <v>3599.9781703396579</v>
          </cell>
          <cell r="AQ65">
            <v>3607.161724036147</v>
          </cell>
          <cell r="AR65">
            <v>3613.562517524314</v>
          </cell>
          <cell r="AS65">
            <v>3621.3221011840774</v>
          </cell>
        </row>
        <row r="66">
          <cell r="D66" t="str">
            <v>WALLA WALLA</v>
          </cell>
          <cell r="E66" t="e">
            <v>#NUM!</v>
          </cell>
          <cell r="F66" t="e">
            <v>#NUM!</v>
          </cell>
          <cell r="G66" t="e">
            <v>#NUM!</v>
          </cell>
          <cell r="H66" t="e">
            <v>#NUM!</v>
          </cell>
          <cell r="I66">
            <v>3195.4752166271946</v>
          </cell>
          <cell r="J66">
            <v>3282.8638730038037</v>
          </cell>
          <cell r="K66">
            <v>3521.0181238957471</v>
          </cell>
          <cell r="L66">
            <v>3415.5212578847468</v>
          </cell>
          <cell r="M66">
            <v>3303.3655089387439</v>
          </cell>
          <cell r="N66">
            <v>3396.0177071889648</v>
          </cell>
          <cell r="O66">
            <v>3615.8095084785859</v>
          </cell>
          <cell r="P66">
            <v>3577.9813375734666</v>
          </cell>
          <cell r="Q66">
            <v>3521.7280545160411</v>
          </cell>
          <cell r="R66">
            <v>3368.2064552638417</v>
          </cell>
          <cell r="S66">
            <v>3450.456606053317</v>
          </cell>
          <cell r="T66">
            <v>3429.8876158695002</v>
          </cell>
          <cell r="U66">
            <v>3399.6183699340913</v>
          </cell>
          <cell r="V66">
            <v>3453.0260078393449</v>
          </cell>
          <cell r="W66">
            <v>3602.3001724823989</v>
          </cell>
          <cell r="X66">
            <v>3645.1531529833746</v>
          </cell>
          <cell r="Y66">
            <v>3542.918327670026</v>
          </cell>
          <cell r="Z66">
            <v>3540.8769284723312</v>
          </cell>
          <cell r="AA66">
            <v>3534.7697725822982</v>
          </cell>
          <cell r="AB66">
            <v>3533.4328473263377</v>
          </cell>
          <cell r="AC66">
            <v>3536.0398451397659</v>
          </cell>
          <cell r="AD66">
            <v>3541.8497786967878</v>
          </cell>
          <cell r="AE66">
            <v>3545.9549682841957</v>
          </cell>
          <cell r="AF66">
            <v>3548.1852442786189</v>
          </cell>
          <cell r="AG66">
            <v>3551.0794748783687</v>
          </cell>
          <cell r="AH66">
            <v>3556.7250706317768</v>
          </cell>
          <cell r="AI66">
            <v>3560.9221184906601</v>
          </cell>
          <cell r="AJ66">
            <v>3563.388388545517</v>
          </cell>
          <cell r="AK66">
            <v>3565.4951234340874</v>
          </cell>
          <cell r="AL66">
            <v>3571.8815917059983</v>
          </cell>
          <cell r="AM66">
            <v>3577.3917437182372</v>
          </cell>
          <cell r="AN66">
            <v>3580.6390293097907</v>
          </cell>
          <cell r="AO66">
            <v>3584.5377607084802</v>
          </cell>
          <cell r="AP66">
            <v>3589.9392879120924</v>
          </cell>
          <cell r="AQ66">
            <v>3593.7934936680945</v>
          </cell>
          <cell r="AR66">
            <v>3597.3444957219976</v>
          </cell>
          <cell r="AS66">
            <v>3601.4679086987662</v>
          </cell>
        </row>
        <row r="67">
          <cell r="D67" t="str">
            <v>WENATCHEE</v>
          </cell>
          <cell r="E67" t="e">
            <v>#NUM!</v>
          </cell>
          <cell r="F67" t="e">
            <v>#NUM!</v>
          </cell>
          <cell r="G67" t="e">
            <v>#NUM!</v>
          </cell>
          <cell r="H67" t="e">
            <v>#NUM!</v>
          </cell>
          <cell r="I67">
            <v>7276.5049149204378</v>
          </cell>
          <cell r="J67">
            <v>7434.5411159771165</v>
          </cell>
          <cell r="K67">
            <v>6951.3852794702188</v>
          </cell>
          <cell r="L67">
            <v>6782.6979522988404</v>
          </cell>
          <cell r="M67">
            <v>6383.1206191173496</v>
          </cell>
          <cell r="N67">
            <v>6548.9663738081099</v>
          </cell>
          <cell r="O67">
            <v>6115.4304890282001</v>
          </cell>
          <cell r="P67">
            <v>5839.8821818885808</v>
          </cell>
          <cell r="Q67">
            <v>5716.5419522863076</v>
          </cell>
          <cell r="R67">
            <v>5729.9272488549777</v>
          </cell>
          <cell r="S67">
            <v>5673.2626867679755</v>
          </cell>
          <cell r="T67">
            <v>5618.7473340762253</v>
          </cell>
          <cell r="U67">
            <v>5419.3844115934608</v>
          </cell>
          <cell r="V67">
            <v>5236.7037299194217</v>
          </cell>
          <cell r="W67">
            <v>5358.9856321666339</v>
          </cell>
          <cell r="X67">
            <v>5367.302336021452</v>
          </cell>
          <cell r="Y67">
            <v>5511.2767612425123</v>
          </cell>
          <cell r="Z67">
            <v>5494.3321776681696</v>
          </cell>
          <cell r="AA67">
            <v>5465.6342458415093</v>
          </cell>
          <cell r="AB67">
            <v>5407.2698147593419</v>
          </cell>
          <cell r="AC67">
            <v>5334.2089539036297</v>
          </cell>
          <cell r="AD67">
            <v>5250.2817320225513</v>
          </cell>
          <cell r="AE67">
            <v>5167.3836722808728</v>
          </cell>
          <cell r="AF67">
            <v>5086.2500455363261</v>
          </cell>
          <cell r="AG67">
            <v>5001.7639981625798</v>
          </cell>
          <cell r="AH67">
            <v>4910.5497474554186</v>
          </cell>
          <cell r="AI67">
            <v>4821.5862558999243</v>
          </cell>
          <cell r="AJ67">
            <v>4735.7314819647318</v>
          </cell>
          <cell r="AK67">
            <v>4650.0568944052811</v>
          </cell>
          <cell r="AL67">
            <v>4555.5734970980793</v>
          </cell>
          <cell r="AM67">
            <v>4463.1245042183355</v>
          </cell>
          <cell r="AN67">
            <v>4374.9027404852268</v>
          </cell>
          <cell r="AO67">
            <v>4285.332801120122</v>
          </cell>
          <cell r="AP67">
            <v>4193.8833800399889</v>
          </cell>
          <cell r="AQ67">
            <v>4105.7153021498925</v>
          </cell>
          <cell r="AR67">
            <v>4018.6826692458908</v>
          </cell>
          <cell r="AS67">
            <v>3931.5608029003079</v>
          </cell>
        </row>
        <row r="68">
          <cell r="D68" t="str">
            <v>YAKIMA</v>
          </cell>
          <cell r="E68" t="e">
            <v>#NUM!</v>
          </cell>
          <cell r="F68" t="e">
            <v>#NUM!</v>
          </cell>
          <cell r="G68" t="e">
            <v>#NUM!</v>
          </cell>
          <cell r="H68" t="e">
            <v>#NUM!</v>
          </cell>
          <cell r="I68">
            <v>3859.8326850641452</v>
          </cell>
          <cell r="J68">
            <v>3921.5727328797857</v>
          </cell>
          <cell r="K68">
            <v>4228.5675755522489</v>
          </cell>
          <cell r="L68">
            <v>3957.5853453535788</v>
          </cell>
          <cell r="M68">
            <v>3835.4855120859488</v>
          </cell>
          <cell r="N68">
            <v>3899.0770829038679</v>
          </cell>
          <cell r="O68">
            <v>3959.2745039925285</v>
          </cell>
          <cell r="P68">
            <v>3799.2561262964991</v>
          </cell>
          <cell r="Q68">
            <v>3863.1700478606026</v>
          </cell>
          <cell r="R68">
            <v>3662.8260728045966</v>
          </cell>
          <cell r="S68">
            <v>3637.7497400590291</v>
          </cell>
          <cell r="T68">
            <v>3768.5767435570178</v>
          </cell>
          <cell r="U68">
            <v>3786.8411687693592</v>
          </cell>
          <cell r="V68">
            <v>3803.033731437089</v>
          </cell>
          <cell r="W68">
            <v>3860.4268013744481</v>
          </cell>
          <cell r="X68">
            <v>3942.8952858171829</v>
          </cell>
          <cell r="Y68">
            <v>3824.8892314143231</v>
          </cell>
          <cell r="Z68">
            <v>3815.6028833593036</v>
          </cell>
          <cell r="AA68">
            <v>3792.3097441172199</v>
          </cell>
          <cell r="AB68">
            <v>3778.9261290271133</v>
          </cell>
          <cell r="AC68">
            <v>3774.9751293285872</v>
          </cell>
          <cell r="AD68">
            <v>3778.6603579819025</v>
          </cell>
          <cell r="AE68">
            <v>3777.3024757364524</v>
          </cell>
          <cell r="AF68">
            <v>3770.4658091441274</v>
          </cell>
          <cell r="AG68">
            <v>3764.8472191291594</v>
          </cell>
          <cell r="AH68">
            <v>3765.9046757440888</v>
          </cell>
          <cell r="AI68">
            <v>3762.8350301214768</v>
          </cell>
          <cell r="AJ68">
            <v>3754.9876660388318</v>
          </cell>
          <cell r="AK68">
            <v>3745.840371157045</v>
          </cell>
          <cell r="AL68">
            <v>3747.3295649424444</v>
          </cell>
          <cell r="AM68">
            <v>3746.2148700680459</v>
          </cell>
          <cell r="AN68">
            <v>3738.9052244987183</v>
          </cell>
          <cell r="AO68">
            <v>3732.9657627793113</v>
          </cell>
          <cell r="AP68">
            <v>3730.5834411933556</v>
          </cell>
          <cell r="AQ68">
            <v>3723.9692227116211</v>
          </cell>
          <cell r="AR68">
            <v>3716.3115709344929</v>
          </cell>
          <cell r="AS68">
            <v>3709.9666049502102</v>
          </cell>
        </row>
        <row r="69">
          <cell r="D69" t="str">
            <v>BEND</v>
          </cell>
          <cell r="E69" t="e">
            <v>#NUM!</v>
          </cell>
          <cell r="F69" t="e">
            <v>#NUM!</v>
          </cell>
          <cell r="G69" t="e">
            <v>#NUM!</v>
          </cell>
          <cell r="H69" t="e">
            <v>#NUM!</v>
          </cell>
          <cell r="I69">
            <v>3041.5343362317226</v>
          </cell>
          <cell r="J69">
            <v>3098.4197864231282</v>
          </cell>
          <cell r="K69">
            <v>3165.0960502730645</v>
          </cell>
          <cell r="L69">
            <v>3084.9294721964548</v>
          </cell>
          <cell r="M69">
            <v>3129.597841245175</v>
          </cell>
          <cell r="N69">
            <v>3152.4030912218177</v>
          </cell>
          <cell r="O69">
            <v>3079.6584014531045</v>
          </cell>
          <cell r="P69">
            <v>3029.0998511761954</v>
          </cell>
          <cell r="Q69">
            <v>3083.1455650020621</v>
          </cell>
          <cell r="R69">
            <v>2880.0947671649155</v>
          </cell>
          <cell r="S69">
            <v>2875.1353710772214</v>
          </cell>
          <cell r="T69">
            <v>2871.9615478438895</v>
          </cell>
          <cell r="U69">
            <v>2999.4887321217293</v>
          </cell>
          <cell r="V69">
            <v>2993.1562457890536</v>
          </cell>
          <cell r="W69">
            <v>2880.8001562335144</v>
          </cell>
          <cell r="X69">
            <v>3045.8261455167917</v>
          </cell>
          <cell r="Y69">
            <v>2990.9262901186494</v>
          </cell>
          <cell r="Z69">
            <v>3005.179191510309</v>
          </cell>
          <cell r="AA69">
            <v>2976.2143780385859</v>
          </cell>
          <cell r="AB69">
            <v>2970.1238385851102</v>
          </cell>
          <cell r="AC69">
            <v>2985.6896491662797</v>
          </cell>
          <cell r="AD69">
            <v>3019.9604223030083</v>
          </cell>
          <cell r="AE69">
            <v>3041.1563949947886</v>
          </cell>
          <cell r="AF69">
            <v>3048.1997736541334</v>
          </cell>
          <cell r="AG69">
            <v>3058.8414320224906</v>
          </cell>
          <cell r="AH69">
            <v>3087.6289355142667</v>
          </cell>
          <cell r="AI69">
            <v>3106.2145857288324</v>
          </cell>
          <cell r="AJ69">
            <v>3112.6336954959197</v>
          </cell>
          <cell r="AK69">
            <v>3116.2208704260051</v>
          </cell>
          <cell r="AL69">
            <v>3149.3779764907918</v>
          </cell>
          <cell r="AM69">
            <v>3176.4899635005322</v>
          </cell>
          <cell r="AN69">
            <v>3187.4796305879563</v>
          </cell>
          <cell r="AO69">
            <v>3203.1230491640031</v>
          </cell>
          <cell r="AP69">
            <v>3229.4928248369242</v>
          </cell>
          <cell r="AQ69">
            <v>3244.8196926775568</v>
          </cell>
          <cell r="AR69">
            <v>3257.9488498356104</v>
          </cell>
          <cell r="AS69">
            <v>3275.4865129975401</v>
          </cell>
        </row>
        <row r="70">
          <cell r="D70" t="str">
            <v>BAKER</v>
          </cell>
          <cell r="E70" t="e">
            <v>#NUM!</v>
          </cell>
          <cell r="F70" t="e">
            <v>#NUM!</v>
          </cell>
          <cell r="G70" t="e">
            <v>#NUM!</v>
          </cell>
          <cell r="H70" t="e">
            <v>#NUM!</v>
          </cell>
          <cell r="I70">
            <v>3940.6689024536881</v>
          </cell>
          <cell r="J70">
            <v>3929.9126662635535</v>
          </cell>
          <cell r="K70">
            <v>3928.8445293978507</v>
          </cell>
          <cell r="L70">
            <v>3822.8581563314319</v>
          </cell>
          <cell r="M70">
            <v>3830.5373733964152</v>
          </cell>
          <cell r="N70">
            <v>3869.8900975026249</v>
          </cell>
          <cell r="O70">
            <v>3764.992903895662</v>
          </cell>
          <cell r="P70">
            <v>3789.1498661552268</v>
          </cell>
          <cell r="Q70">
            <v>3758.6905548831278</v>
          </cell>
          <cell r="R70">
            <v>3743.4916497319628</v>
          </cell>
          <cell r="S70">
            <v>3730.1218588779811</v>
          </cell>
          <cell r="T70">
            <v>3714.3192159358437</v>
          </cell>
          <cell r="U70">
            <v>3735.8545321455786</v>
          </cell>
          <cell r="V70">
            <v>3661.5606406168486</v>
          </cell>
          <cell r="W70">
            <v>3631.2233683806071</v>
          </cell>
          <cell r="X70">
            <v>3638.2762953066999</v>
          </cell>
          <cell r="Y70">
            <v>3609.3180893545618</v>
          </cell>
          <cell r="Z70">
            <v>3588.5090392211187</v>
          </cell>
          <cell r="AA70">
            <v>3563.6608531833485</v>
          </cell>
          <cell r="AB70">
            <v>3541.7559948474727</v>
          </cell>
          <cell r="AC70">
            <v>3523.3039006767863</v>
          </cell>
          <cell r="AD70">
            <v>3507.8351385684191</v>
          </cell>
          <cell r="AE70">
            <v>3490.264016273959</v>
          </cell>
          <cell r="AF70">
            <v>3470.7448651927598</v>
          </cell>
          <cell r="AG70">
            <v>3451.6293771846872</v>
          </cell>
          <cell r="AH70">
            <v>3434.5545257389376</v>
          </cell>
          <cell r="AI70">
            <v>3416.0218734833129</v>
          </cell>
          <cell r="AJ70">
            <v>3395.9245159649577</v>
          </cell>
          <cell r="AK70">
            <v>3374.9946976613928</v>
          </cell>
          <cell r="AL70">
            <v>3357.6432964716596</v>
          </cell>
          <cell r="AM70">
            <v>3339.37288105782</v>
          </cell>
          <cell r="AN70">
            <v>3318.8273884239975</v>
          </cell>
          <cell r="AO70">
            <v>3298.6842817809256</v>
          </cell>
          <cell r="AP70">
            <v>3279.5737657860814</v>
          </cell>
          <cell r="AQ70">
            <v>3259.0989556691466</v>
          </cell>
          <cell r="AR70">
            <v>3238.2373382472806</v>
          </cell>
          <cell r="AS70">
            <v>3217.674534889788</v>
          </cell>
        </row>
        <row r="71">
          <cell r="D71" t="str">
            <v>ONTARIO</v>
          </cell>
          <cell r="E71" t="e">
            <v>#NUM!</v>
          </cell>
          <cell r="F71" t="e">
            <v>#NUM!</v>
          </cell>
          <cell r="G71" t="e">
            <v>#NUM!</v>
          </cell>
          <cell r="H71" t="e">
            <v>#NUM!</v>
          </cell>
          <cell r="I71">
            <v>4037.2639941240964</v>
          </cell>
          <cell r="J71">
            <v>4072.5456330090938</v>
          </cell>
          <cell r="K71">
            <v>3674.6874832726826</v>
          </cell>
          <cell r="L71">
            <v>3500.321559872315</v>
          </cell>
          <cell r="M71">
            <v>3576.0892488531513</v>
          </cell>
          <cell r="N71">
            <v>3384.497562486391</v>
          </cell>
          <cell r="O71">
            <v>3290.893101703502</v>
          </cell>
          <cell r="P71">
            <v>3205.5323980653848</v>
          </cell>
          <cell r="Q71">
            <v>3419.1670711973466</v>
          </cell>
          <cell r="R71">
            <v>2865.6534189512531</v>
          </cell>
          <cell r="S71">
            <v>2794.3562986244401</v>
          </cell>
          <cell r="T71">
            <v>2607.9805753755581</v>
          </cell>
          <cell r="U71">
            <v>2753.4231633034206</v>
          </cell>
          <cell r="V71">
            <v>2732.2996816220293</v>
          </cell>
          <cell r="W71">
            <v>2662.5630320822243</v>
          </cell>
          <cell r="X71">
            <v>3231.4969900132864</v>
          </cell>
          <cell r="Y71">
            <v>2915.5304326746946</v>
          </cell>
          <cell r="Z71">
            <v>2867.5881688150967</v>
          </cell>
          <cell r="AA71">
            <v>2740.1016504227578</v>
          </cell>
          <cell r="AB71">
            <v>2684.0055667431898</v>
          </cell>
          <cell r="AC71">
            <v>2689.3030282663085</v>
          </cell>
          <cell r="AD71">
            <v>2743.7737693504655</v>
          </cell>
          <cell r="AE71">
            <v>2768.9116954846086</v>
          </cell>
          <cell r="AF71">
            <v>2760.8896277341964</v>
          </cell>
          <cell r="AG71">
            <v>2761.5344179973363</v>
          </cell>
          <cell r="AH71">
            <v>2806.0882921865223</v>
          </cell>
          <cell r="AI71">
            <v>2825.2750228343393</v>
          </cell>
          <cell r="AJ71">
            <v>2814.3228288990604</v>
          </cell>
          <cell r="AK71">
            <v>2795.6030649332988</v>
          </cell>
          <cell r="AL71">
            <v>2846.8710602305709</v>
          </cell>
          <cell r="AM71">
            <v>2882.5693237744545</v>
          </cell>
          <cell r="AN71">
            <v>2878.2097253648385</v>
          </cell>
          <cell r="AO71">
            <v>2883.1326847773712</v>
          </cell>
          <cell r="AP71">
            <v>2913.2164507821358</v>
          </cell>
          <cell r="AQ71">
            <v>2914.8552131357078</v>
          </cell>
          <cell r="AR71">
            <v>2910.1309347189426</v>
          </cell>
          <cell r="AS71">
            <v>2914.6662471097134</v>
          </cell>
        </row>
        <row r="72">
          <cell r="D72" t="str">
            <v>PENDLETON</v>
          </cell>
          <cell r="E72" t="e">
            <v>#NUM!</v>
          </cell>
          <cell r="F72" t="e">
            <v>#NUM!</v>
          </cell>
          <cell r="G72" t="e">
            <v>#NUM!</v>
          </cell>
          <cell r="H72" t="e">
            <v>#NUM!</v>
          </cell>
          <cell r="I72">
            <v>3758.6123946038233</v>
          </cell>
          <cell r="J72">
            <v>3728.4869513020644</v>
          </cell>
          <cell r="K72">
            <v>3738.1180618863727</v>
          </cell>
          <cell r="L72">
            <v>3401.9265530976754</v>
          </cell>
          <cell r="M72">
            <v>3258.1507072438167</v>
          </cell>
          <cell r="N72">
            <v>3213.5380583691581</v>
          </cell>
          <cell r="O72">
            <v>3630.2997069434996</v>
          </cell>
          <cell r="P72">
            <v>3625.7602140489585</v>
          </cell>
          <cell r="Q72">
            <v>3697.2895080524804</v>
          </cell>
          <cell r="R72">
            <v>3299.410395894125</v>
          </cell>
          <cell r="S72">
            <v>3332.2243185077932</v>
          </cell>
          <cell r="T72">
            <v>3527.2113346974988</v>
          </cell>
          <cell r="U72">
            <v>3496.856015785052</v>
          </cell>
          <cell r="V72">
            <v>3493.2055895681215</v>
          </cell>
          <cell r="W72">
            <v>3662.8081872758285</v>
          </cell>
          <cell r="X72">
            <v>3711.3188821585736</v>
          </cell>
          <cell r="Y72">
            <v>3405.3991113861193</v>
          </cell>
          <cell r="Z72">
            <v>3389.5021515639755</v>
          </cell>
          <cell r="AA72">
            <v>3353.4727507559123</v>
          </cell>
          <cell r="AB72">
            <v>3332.324671003782</v>
          </cell>
          <cell r="AC72">
            <v>3325.1908756295447</v>
          </cell>
          <cell r="AD72">
            <v>3329.289894951653</v>
          </cell>
          <cell r="AE72">
            <v>3326.0931055605365</v>
          </cell>
          <cell r="AF72">
            <v>3314.954352661669</v>
          </cell>
          <cell r="AG72">
            <v>3305.6379739246104</v>
          </cell>
          <cell r="AH72">
            <v>3306.0720779588669</v>
          </cell>
          <cell r="AI72">
            <v>3300.5177908864762</v>
          </cell>
          <cell r="AJ72">
            <v>3288.0334493587347</v>
          </cell>
          <cell r="AK72">
            <v>3273.6761988834551</v>
          </cell>
          <cell r="AL72">
            <v>3274.7666031136505</v>
          </cell>
          <cell r="AM72">
            <v>3272.0807213303119</v>
          </cell>
          <cell r="AN72">
            <v>3260.4112375797577</v>
          </cell>
          <cell r="AO72">
            <v>3250.723923792295</v>
          </cell>
          <cell r="AP72">
            <v>3246.1941354452097</v>
          </cell>
          <cell r="AQ72">
            <v>3235.5547051813933</v>
          </cell>
          <cell r="AR72">
            <v>3223.403315232918</v>
          </cell>
          <cell r="AS72">
            <v>3213.1724544827907</v>
          </cell>
        </row>
        <row r="75">
          <cell r="D75" t="str">
            <v>District</v>
          </cell>
          <cell r="E75">
            <v>1990</v>
          </cell>
          <cell r="F75">
            <v>1991</v>
          </cell>
          <cell r="G75">
            <v>1992</v>
          </cell>
          <cell r="H75">
            <v>1993</v>
          </cell>
          <cell r="I75">
            <v>1994</v>
          </cell>
          <cell r="J75">
            <v>1995</v>
          </cell>
          <cell r="K75">
            <v>1996</v>
          </cell>
          <cell r="L75">
            <v>1997</v>
          </cell>
          <cell r="M75">
            <v>1998</v>
          </cell>
          <cell r="N75">
            <v>1999</v>
          </cell>
          <cell r="O75">
            <v>2000</v>
          </cell>
          <cell r="P75">
            <v>2001</v>
          </cell>
          <cell r="Q75">
            <v>2002</v>
          </cell>
          <cell r="R75">
            <v>2003</v>
          </cell>
          <cell r="S75">
            <v>2004</v>
          </cell>
          <cell r="T75">
            <v>2005</v>
          </cell>
          <cell r="U75">
            <v>2006</v>
          </cell>
          <cell r="V75">
            <v>2007</v>
          </cell>
          <cell r="W75">
            <v>2008</v>
          </cell>
          <cell r="X75">
            <v>2009</v>
          </cell>
          <cell r="Y75">
            <v>2010</v>
          </cell>
          <cell r="Z75">
            <v>2011</v>
          </cell>
          <cell r="AA75">
            <v>2012</v>
          </cell>
          <cell r="AB75">
            <v>2013</v>
          </cell>
          <cell r="AC75">
            <v>2014</v>
          </cell>
          <cell r="AD75">
            <v>2015</v>
          </cell>
          <cell r="AE75">
            <v>2016</v>
          </cell>
          <cell r="AF75">
            <v>2017</v>
          </cell>
          <cell r="AG75">
            <v>2018</v>
          </cell>
          <cell r="AH75">
            <v>2019</v>
          </cell>
          <cell r="AI75">
            <v>2020</v>
          </cell>
          <cell r="AJ75">
            <v>2021</v>
          </cell>
          <cell r="AK75">
            <v>2022</v>
          </cell>
          <cell r="AL75">
            <v>2023</v>
          </cell>
          <cell r="AM75">
            <v>2024</v>
          </cell>
          <cell r="AN75">
            <v>2025</v>
          </cell>
          <cell r="AO75">
            <v>2026</v>
          </cell>
          <cell r="AP75">
            <v>2027</v>
          </cell>
          <cell r="AQ75">
            <v>2028</v>
          </cell>
          <cell r="AR75">
            <v>2029</v>
          </cell>
          <cell r="AS75">
            <v>2030</v>
          </cell>
        </row>
        <row r="76">
          <cell r="D76" t="str">
            <v>ABERDEEN</v>
          </cell>
          <cell r="E76">
            <v>5052</v>
          </cell>
          <cell r="F76">
            <v>5152</v>
          </cell>
          <cell r="G76">
            <v>4346</v>
          </cell>
          <cell r="H76">
            <v>4858</v>
          </cell>
          <cell r="I76">
            <v>4478</v>
          </cell>
          <cell r="J76">
            <v>4330</v>
          </cell>
          <cell r="K76">
            <v>4317</v>
          </cell>
          <cell r="L76">
            <v>3735</v>
          </cell>
          <cell r="M76">
            <v>3510</v>
          </cell>
          <cell r="N76">
            <v>4089</v>
          </cell>
          <cell r="O76">
            <v>4243</v>
          </cell>
          <cell r="P76">
            <v>4207</v>
          </cell>
          <cell r="Q76">
            <v>4075</v>
          </cell>
          <cell r="R76">
            <v>3993</v>
          </cell>
          <cell r="S76">
            <v>4065</v>
          </cell>
          <cell r="T76">
            <v>3908</v>
          </cell>
          <cell r="U76">
            <v>4439</v>
          </cell>
          <cell r="V76">
            <v>4866</v>
          </cell>
          <cell r="W76">
            <v>5033.2475685234303</v>
          </cell>
          <cell r="X76">
            <v>4839.5704099821751</v>
          </cell>
          <cell r="Y76">
            <v>4709.2288827080474</v>
          </cell>
          <cell r="Z76">
            <v>4723.6144138248492</v>
          </cell>
          <cell r="AA76">
            <v>4779.4214466205494</v>
          </cell>
          <cell r="AB76">
            <v>4798.862317944795</v>
          </cell>
          <cell r="AC76">
            <v>4785.5385210264876</v>
          </cell>
          <cell r="AD76">
            <v>4745.8611449338969</v>
          </cell>
          <cell r="AE76">
            <v>4722.0559678526224</v>
          </cell>
          <cell r="AF76">
            <v>4715.4968316037757</v>
          </cell>
          <cell r="AG76">
            <v>4704.125355350885</v>
          </cell>
          <cell r="AH76">
            <v>4670.2944338325487</v>
          </cell>
          <cell r="AI76">
            <v>4649.5048342050704</v>
          </cell>
          <cell r="AJ76">
            <v>4643.7974457400105</v>
          </cell>
          <cell r="AK76">
            <v>4641.8256409039213</v>
          </cell>
          <cell r="AL76">
            <v>4604.7236661473298</v>
          </cell>
          <cell r="AM76">
            <v>4575.8421239826748</v>
          </cell>
          <cell r="AN76">
            <v>4566.4951709490024</v>
          </cell>
          <cell r="AO76">
            <v>4552.2367380260184</v>
          </cell>
          <cell r="AP76">
            <v>4526.2916623216561</v>
          </cell>
          <cell r="AQ76">
            <v>4513.614640233186</v>
          </cell>
          <cell r="AR76">
            <v>4503.9867002113833</v>
          </cell>
          <cell r="AS76">
            <v>4489.9449309760694</v>
          </cell>
        </row>
        <row r="77">
          <cell r="D77" t="str">
            <v>BELLINGHAM</v>
          </cell>
          <cell r="E77">
            <v>5230</v>
          </cell>
          <cell r="F77">
            <v>5265</v>
          </cell>
          <cell r="G77">
            <v>4580</v>
          </cell>
          <cell r="H77">
            <v>5986</v>
          </cell>
          <cell r="I77">
            <v>6310</v>
          </cell>
          <cell r="J77">
            <v>5148</v>
          </cell>
          <cell r="K77">
            <v>4201</v>
          </cell>
          <cell r="L77">
            <v>3874</v>
          </cell>
          <cell r="M77">
            <v>3400</v>
          </cell>
          <cell r="N77">
            <v>3789</v>
          </cell>
          <cell r="O77">
            <v>3746</v>
          </cell>
          <cell r="P77">
            <v>3562</v>
          </cell>
          <cell r="Q77">
            <v>3604</v>
          </cell>
          <cell r="R77">
            <v>3341</v>
          </cell>
          <cell r="S77">
            <v>3157</v>
          </cell>
          <cell r="T77">
            <v>3219</v>
          </cell>
          <cell r="U77">
            <v>3238</v>
          </cell>
          <cell r="V77">
            <v>3314</v>
          </cell>
          <cell r="W77">
            <v>3264.4641718052308</v>
          </cell>
          <cell r="X77">
            <v>3264.5827261037293</v>
          </cell>
          <cell r="Y77">
            <v>3157.372129560064</v>
          </cell>
          <cell r="Z77">
            <v>3143.4987400061882</v>
          </cell>
          <cell r="AA77">
            <v>3113.3824134597248</v>
          </cell>
          <cell r="AB77">
            <v>3089.3934297374317</v>
          </cell>
          <cell r="AC77">
            <v>3072.8328242105226</v>
          </cell>
          <cell r="AD77">
            <v>3062.1339554316264</v>
          </cell>
          <cell r="AE77">
            <v>3045.6969142690591</v>
          </cell>
          <cell r="AF77">
            <v>3023.2774590420513</v>
          </cell>
          <cell r="AG77">
            <v>3000.998866539036</v>
          </cell>
          <cell r="AH77">
            <v>2983.9312116521651</v>
          </cell>
          <cell r="AI77">
            <v>2962.4183822447767</v>
          </cell>
          <cell r="AJ77">
            <v>2936.0648217115909</v>
          </cell>
          <cell r="AK77">
            <v>2907.9630723512992</v>
          </cell>
          <cell r="AL77">
            <v>2888.5904757222593</v>
          </cell>
          <cell r="AM77">
            <v>2866.3371836013766</v>
          </cell>
          <cell r="AN77">
            <v>2838.2103961797402</v>
          </cell>
          <cell r="AO77">
            <v>2810.8162386017157</v>
          </cell>
          <cell r="AP77">
            <v>2786.0446735105238</v>
          </cell>
          <cell r="AQ77">
            <v>2757.3657089952026</v>
          </cell>
          <cell r="AR77">
            <v>2727.5506426867037</v>
          </cell>
          <cell r="AS77">
            <v>2698.6201392742564</v>
          </cell>
        </row>
        <row r="78">
          <cell r="D78" t="str">
            <v>BREMERTON</v>
          </cell>
          <cell r="E78">
            <v>6405</v>
          </cell>
          <cell r="F78">
            <v>6362</v>
          </cell>
          <cell r="G78">
            <v>5316</v>
          </cell>
          <cell r="H78">
            <v>5109</v>
          </cell>
          <cell r="I78">
            <v>5288</v>
          </cell>
          <cell r="J78">
            <v>5235</v>
          </cell>
          <cell r="K78">
            <v>4662</v>
          </cell>
          <cell r="L78">
            <v>4681</v>
          </cell>
          <cell r="M78">
            <v>4132</v>
          </cell>
          <cell r="N78">
            <v>4402</v>
          </cell>
          <cell r="O78">
            <v>4046</v>
          </cell>
          <cell r="P78">
            <v>3973</v>
          </cell>
          <cell r="Q78">
            <v>3847</v>
          </cell>
          <cell r="R78">
            <v>3649</v>
          </cell>
          <cell r="S78">
            <v>3668</v>
          </cell>
          <cell r="T78">
            <v>3812</v>
          </cell>
          <cell r="U78">
            <v>3910</v>
          </cell>
          <cell r="V78">
            <v>4023</v>
          </cell>
          <cell r="W78">
            <v>4129.743505154639</v>
          </cell>
          <cell r="X78">
            <v>3966.6547619047619</v>
          </cell>
          <cell r="Y78">
            <v>3828.0450967481133</v>
          </cell>
          <cell r="Z78">
            <v>3829.9609038231283</v>
          </cell>
          <cell r="AA78">
            <v>3827.267474224288</v>
          </cell>
          <cell r="AB78">
            <v>3832.0241218029846</v>
          </cell>
          <cell r="AC78">
            <v>3842.3382677941386</v>
          </cell>
          <cell r="AD78">
            <v>3857.3225654821449</v>
          </cell>
          <cell r="AE78">
            <v>3870.5639747619903</v>
          </cell>
          <cell r="AF78">
            <v>3881.7694941537884</v>
          </cell>
          <cell r="AG78">
            <v>3894.3542859781282</v>
          </cell>
          <cell r="AH78">
            <v>3911.067134171421</v>
          </cell>
          <cell r="AI78">
            <v>3926.2571239407184</v>
          </cell>
          <cell r="AJ78">
            <v>3939.5341086022845</v>
          </cell>
          <cell r="AK78">
            <v>3952.7281975540809</v>
          </cell>
          <cell r="AL78">
            <v>3972.1778418984263</v>
          </cell>
          <cell r="AM78">
            <v>3990.8666130114975</v>
          </cell>
          <cell r="AN78">
            <v>4006.8764317823257</v>
          </cell>
          <cell r="AO78">
            <v>4024.2380720197943</v>
          </cell>
          <cell r="AP78">
            <v>4044.0489935314549</v>
          </cell>
          <cell r="AQ78">
            <v>4062.1396534365722</v>
          </cell>
          <cell r="AR78">
            <v>4080.125094146345</v>
          </cell>
          <cell r="AS78">
            <v>4099.3397048362867</v>
          </cell>
        </row>
        <row r="79">
          <cell r="D79" t="str">
            <v>KENNEWICK</v>
          </cell>
          <cell r="E79">
            <v>6204</v>
          </cell>
          <cell r="F79">
            <v>5989</v>
          </cell>
          <cell r="G79">
            <v>5345</v>
          </cell>
          <cell r="H79">
            <v>6544</v>
          </cell>
          <cell r="I79">
            <v>5476</v>
          </cell>
          <cell r="J79">
            <v>5391</v>
          </cell>
          <cell r="K79">
            <v>5849</v>
          </cell>
          <cell r="L79">
            <v>5168</v>
          </cell>
          <cell r="M79">
            <v>4281</v>
          </cell>
          <cell r="N79">
            <v>4753</v>
          </cell>
          <cell r="O79">
            <v>5026</v>
          </cell>
          <cell r="P79">
            <v>4807</v>
          </cell>
          <cell r="Q79">
            <v>4573</v>
          </cell>
          <cell r="R79">
            <v>4178</v>
          </cell>
          <cell r="S79">
            <v>4534</v>
          </cell>
          <cell r="T79">
            <v>4453</v>
          </cell>
          <cell r="U79">
            <v>4476</v>
          </cell>
          <cell r="V79">
            <v>4436</v>
          </cell>
          <cell r="W79">
            <v>4295.1184801381696</v>
          </cell>
          <cell r="X79">
            <v>4616.0094818828311</v>
          </cell>
          <cell r="Y79">
            <v>4485.346358209873</v>
          </cell>
          <cell r="Z79">
            <v>4463.098320821131</v>
          </cell>
          <cell r="AA79">
            <v>4412.0767531623087</v>
          </cell>
          <cell r="AB79">
            <v>4370.5683392592764</v>
          </cell>
          <cell r="AC79">
            <v>4341.8655625832052</v>
          </cell>
          <cell r="AD79">
            <v>4323.0108368161227</v>
          </cell>
          <cell r="AE79">
            <v>4294.1473487374933</v>
          </cell>
          <cell r="AF79">
            <v>4255.0519751563015</v>
          </cell>
          <cell r="AG79">
            <v>4216.2136637447329</v>
          </cell>
          <cell r="AH79">
            <v>4186.105186719501</v>
          </cell>
          <cell r="AI79">
            <v>4148.5219624238907</v>
          </cell>
          <cell r="AJ79">
            <v>4102.6567093871399</v>
          </cell>
          <cell r="AK79">
            <v>4054.0270074119912</v>
          </cell>
          <cell r="AL79">
            <v>4020.0014280655837</v>
          </cell>
          <cell r="AM79">
            <v>3981.129587488429</v>
          </cell>
          <cell r="AN79">
            <v>3932.5020883798252</v>
          </cell>
          <cell r="AO79">
            <v>3885.0942208736869</v>
          </cell>
          <cell r="AP79">
            <v>3842.134761612901</v>
          </cell>
          <cell r="AQ79">
            <v>3792.7288328450109</v>
          </cell>
          <cell r="AR79">
            <v>3741.5177630420203</v>
          </cell>
          <cell r="AS79">
            <v>3691.8589036391782</v>
          </cell>
        </row>
        <row r="80">
          <cell r="D80" t="str">
            <v>LONGVIEW</v>
          </cell>
          <cell r="E80">
            <v>5362</v>
          </cell>
          <cell r="F80">
            <v>5410</v>
          </cell>
          <cell r="G80">
            <v>4752</v>
          </cell>
          <cell r="H80">
            <v>5617</v>
          </cell>
          <cell r="I80">
            <v>4773</v>
          </cell>
          <cell r="J80">
            <v>4835</v>
          </cell>
          <cell r="K80">
            <v>5333</v>
          </cell>
          <cell r="L80">
            <v>5053</v>
          </cell>
          <cell r="M80">
            <v>4366</v>
          </cell>
          <cell r="N80">
            <v>4996</v>
          </cell>
          <cell r="O80">
            <v>4653</v>
          </cell>
          <cell r="P80">
            <v>4350</v>
          </cell>
          <cell r="Q80">
            <v>4185</v>
          </cell>
          <cell r="R80">
            <v>4078</v>
          </cell>
          <cell r="S80">
            <v>4129</v>
          </cell>
          <cell r="T80">
            <v>4121</v>
          </cell>
          <cell r="U80">
            <v>4483</v>
          </cell>
          <cell r="V80">
            <v>4363</v>
          </cell>
          <cell r="W80">
            <v>4401.3275109170308</v>
          </cell>
          <cell r="X80">
            <v>4477.3400702987701</v>
          </cell>
          <cell r="Y80">
            <v>4379.5689739330655</v>
          </cell>
          <cell r="Z80">
            <v>4389.8648336351889</v>
          </cell>
          <cell r="AA80">
            <v>4415.5977227837202</v>
          </cell>
          <cell r="AB80">
            <v>4429.3025403924012</v>
          </cell>
          <cell r="AC80">
            <v>4431.7065321356713</v>
          </cell>
          <cell r="AD80">
            <v>4424.9356121198971</v>
          </cell>
          <cell r="AE80">
            <v>4423.9315268225655</v>
          </cell>
          <cell r="AF80">
            <v>4429.2455742752409</v>
          </cell>
          <cell r="AG80">
            <v>4433.0225175899723</v>
          </cell>
          <cell r="AH80">
            <v>4428.8435467866584</v>
          </cell>
          <cell r="AI80">
            <v>4429.4531731357247</v>
          </cell>
          <cell r="AJ80">
            <v>4435.6570802073193</v>
          </cell>
          <cell r="AK80">
            <v>4443.3626643561502</v>
          </cell>
          <cell r="AL80">
            <v>4438.3747308214224</v>
          </cell>
          <cell r="AM80">
            <v>4436.4286125966255</v>
          </cell>
          <cell r="AN80">
            <v>4441.7965526602784</v>
          </cell>
          <cell r="AO80">
            <v>4445.4907546648719</v>
          </cell>
          <cell r="AP80">
            <v>4444.9056764875031</v>
          </cell>
          <cell r="AQ80">
            <v>4449.3398932615073</v>
          </cell>
          <cell r="AR80">
            <v>4455.0143784668671</v>
          </cell>
          <cell r="AS80">
            <v>4459.0954900135785</v>
          </cell>
        </row>
        <row r="81">
          <cell r="D81" t="str">
            <v>MOSES LAKE</v>
          </cell>
          <cell r="E81">
            <v>4105.9261848627057</v>
          </cell>
          <cell r="F81">
            <v>4272.1110737455147</v>
          </cell>
          <cell r="G81">
            <v>4040.2251822811304</v>
          </cell>
          <cell r="H81">
            <v>4868.0578148089835</v>
          </cell>
          <cell r="I81">
            <v>4187.0862468752402</v>
          </cell>
          <cell r="J81">
            <v>4387.2810665061597</v>
          </cell>
          <cell r="K81">
            <v>4725.0615150726135</v>
          </cell>
          <cell r="L81">
            <v>4433.6582447990368</v>
          </cell>
          <cell r="M81">
            <v>3529.303268087936</v>
          </cell>
          <cell r="N81">
            <v>3625.1494365598815</v>
          </cell>
          <cell r="O81">
            <v>3921.190424662746</v>
          </cell>
          <cell r="P81">
            <v>3659.9323202795395</v>
          </cell>
          <cell r="Q81">
            <v>3546.3082334619908</v>
          </cell>
          <cell r="R81">
            <v>3336.8379781724966</v>
          </cell>
          <cell r="S81">
            <v>3541.670515632703</v>
          </cell>
          <cell r="T81">
            <v>3574.1345404377171</v>
          </cell>
          <cell r="U81">
            <v>3564.0861518075935</v>
          </cell>
          <cell r="V81">
            <v>3509.9794437992373</v>
          </cell>
          <cell r="W81">
            <v>3975.1196172248806</v>
          </cell>
          <cell r="X81">
            <v>4178.6038034865296</v>
          </cell>
          <cell r="Y81">
            <v>3999.8144151631441</v>
          </cell>
          <cell r="Z81">
            <v>3994.6021775073737</v>
          </cell>
          <cell r="AA81">
            <v>3976.5542215141631</v>
          </cell>
          <cell r="AB81">
            <v>3963.1911709578762</v>
          </cell>
          <cell r="AC81">
            <v>3955.4500263052346</v>
          </cell>
          <cell r="AD81">
            <v>3952.2128436787043</v>
          </cell>
          <cell r="AE81">
            <v>3944.7180460587492</v>
          </cell>
          <cell r="AF81">
            <v>3932.7111284403468</v>
          </cell>
          <cell r="AG81">
            <v>3920.9759417364048</v>
          </cell>
          <cell r="AH81">
            <v>3913.4509093513907</v>
          </cell>
          <cell r="AI81">
            <v>3902.5700772338078</v>
          </cell>
          <cell r="AJ81">
            <v>3887.9663707345248</v>
          </cell>
          <cell r="AK81">
            <v>3872.0606812243359</v>
          </cell>
          <cell r="AL81">
            <v>3863.181607408485</v>
          </cell>
          <cell r="AM81">
            <v>3852.1206425101391</v>
          </cell>
          <cell r="AN81">
            <v>3836.4303648091795</v>
          </cell>
          <cell r="AO81">
            <v>3821.3421276977924</v>
          </cell>
          <cell r="AP81">
            <v>3808.4342166196448</v>
          </cell>
          <cell r="AQ81">
            <v>3792.3738829166491</v>
          </cell>
          <cell r="AR81">
            <v>3775.3670068219562</v>
          </cell>
          <cell r="AS81">
            <v>3759.0608706208791</v>
          </cell>
        </row>
        <row r="82">
          <cell r="D82" t="str">
            <v>MOUNT VERNON</v>
          </cell>
          <cell r="E82">
            <v>4480</v>
          </cell>
          <cell r="F82">
            <v>4482</v>
          </cell>
          <cell r="G82">
            <v>3869</v>
          </cell>
          <cell r="H82">
            <v>4343</v>
          </cell>
          <cell r="I82">
            <v>3964</v>
          </cell>
          <cell r="J82">
            <v>3983</v>
          </cell>
          <cell r="K82">
            <v>3989</v>
          </cell>
          <cell r="L82">
            <v>3716</v>
          </cell>
          <cell r="M82">
            <v>3404</v>
          </cell>
          <cell r="N82">
            <v>4055</v>
          </cell>
          <cell r="O82">
            <v>3761</v>
          </cell>
          <cell r="P82">
            <v>3522</v>
          </cell>
          <cell r="Q82">
            <v>3376</v>
          </cell>
          <cell r="R82">
            <v>3123</v>
          </cell>
          <cell r="S82">
            <v>3046</v>
          </cell>
          <cell r="T82">
            <v>3123</v>
          </cell>
          <cell r="U82">
            <v>3165</v>
          </cell>
          <cell r="V82">
            <v>3328</v>
          </cell>
          <cell r="W82">
            <v>3507.9153880866425</v>
          </cell>
          <cell r="X82">
            <v>3539.222767857143</v>
          </cell>
          <cell r="Y82">
            <v>3328.9612545466039</v>
          </cell>
          <cell r="Z82">
            <v>3319.0815014711943</v>
          </cell>
          <cell r="AA82">
            <v>3288.4704505867935</v>
          </cell>
          <cell r="AB82">
            <v>3279.5115351294867</v>
          </cell>
          <cell r="AC82">
            <v>3288.9493851215848</v>
          </cell>
          <cell r="AD82">
            <v>3313.5103311235089</v>
          </cell>
          <cell r="AE82">
            <v>3330.3012122240939</v>
          </cell>
          <cell r="AF82">
            <v>3338.2644800353814</v>
          </cell>
          <cell r="AG82">
            <v>3349.5125815292863</v>
          </cell>
          <cell r="AH82">
            <v>3374.069753755793</v>
          </cell>
          <cell r="AI82">
            <v>3391.9487586767682</v>
          </cell>
          <cell r="AJ82">
            <v>3401.7752951816042</v>
          </cell>
          <cell r="AK82">
            <v>3409.9510066336807</v>
          </cell>
          <cell r="AL82">
            <v>3439.0291152862537</v>
          </cell>
          <cell r="AM82">
            <v>3464.1395849487308</v>
          </cell>
          <cell r="AN82">
            <v>3478.2763894504519</v>
          </cell>
          <cell r="AO82">
            <v>3495.8806694784698</v>
          </cell>
          <cell r="AP82">
            <v>3521.1142991630527</v>
          </cell>
          <cell r="AQ82">
            <v>3538.8669327304347</v>
          </cell>
          <cell r="AR82">
            <v>3555.1917970019499</v>
          </cell>
          <cell r="AS82">
            <v>3574.7617803075809</v>
          </cell>
        </row>
        <row r="83">
          <cell r="D83" t="str">
            <v>SUNNYSIDE</v>
          </cell>
          <cell r="E83">
            <v>3565</v>
          </cell>
          <cell r="F83">
            <v>3742</v>
          </cell>
          <cell r="G83">
            <v>3470</v>
          </cell>
          <cell r="H83">
            <v>4075</v>
          </cell>
          <cell r="I83">
            <v>3507</v>
          </cell>
          <cell r="J83">
            <v>3563</v>
          </cell>
          <cell r="K83">
            <v>3985</v>
          </cell>
          <cell r="L83">
            <v>3858</v>
          </cell>
          <cell r="M83">
            <v>3134</v>
          </cell>
          <cell r="N83">
            <v>3516</v>
          </cell>
          <cell r="O83">
            <v>3663</v>
          </cell>
          <cell r="P83">
            <v>3520</v>
          </cell>
          <cell r="Q83">
            <v>3340</v>
          </cell>
          <cell r="R83">
            <v>3127</v>
          </cell>
          <cell r="S83">
            <v>3247</v>
          </cell>
          <cell r="T83">
            <v>3409</v>
          </cell>
          <cell r="U83">
            <v>3475</v>
          </cell>
          <cell r="V83">
            <v>3714</v>
          </cell>
          <cell r="W83">
            <v>3456.5822122571003</v>
          </cell>
          <cell r="X83">
            <v>3704.7804511278196</v>
          </cell>
          <cell r="Y83">
            <v>3512.7066671620319</v>
          </cell>
          <cell r="Z83">
            <v>3507.7064797838548</v>
          </cell>
          <cell r="AA83">
            <v>3493.7077682695499</v>
          </cell>
          <cell r="AB83">
            <v>3490.5792359016027</v>
          </cell>
          <cell r="AC83">
            <v>3496.5444820847028</v>
          </cell>
          <cell r="AD83">
            <v>3509.8743036576116</v>
          </cell>
          <cell r="AE83">
            <v>3519.4797123493518</v>
          </cell>
          <cell r="AF83">
            <v>3524.8368246885366</v>
          </cell>
          <cell r="AG83">
            <v>3531.737099798253</v>
          </cell>
          <cell r="AH83">
            <v>3544.9007995930983</v>
          </cell>
          <cell r="AI83">
            <v>3554.813931744879</v>
          </cell>
          <cell r="AJ83">
            <v>3560.7887381655519</v>
          </cell>
          <cell r="AK83">
            <v>3565.9112004782987</v>
          </cell>
          <cell r="AL83">
            <v>3580.8543428115281</v>
          </cell>
          <cell r="AM83">
            <v>3593.7822693475268</v>
          </cell>
          <cell r="AN83">
            <v>3601.4424779392157</v>
          </cell>
          <cell r="AO83">
            <v>3610.6366937238045</v>
          </cell>
          <cell r="AP83">
            <v>3623.2893117540953</v>
          </cell>
          <cell r="AQ83">
            <v>3632.3310708976933</v>
          </cell>
          <cell r="AR83">
            <v>3640.6146070307104</v>
          </cell>
          <cell r="AS83">
            <v>3650.2974425024927</v>
          </cell>
        </row>
        <row r="84">
          <cell r="D84" t="str">
            <v>WALLA WALLA</v>
          </cell>
          <cell r="E84">
            <v>4080</v>
          </cell>
          <cell r="F84">
            <v>4114</v>
          </cell>
          <cell r="G84">
            <v>3758</v>
          </cell>
          <cell r="H84">
            <v>4459</v>
          </cell>
          <cell r="I84">
            <v>3719</v>
          </cell>
          <cell r="J84">
            <v>3670</v>
          </cell>
          <cell r="K84">
            <v>3791</v>
          </cell>
          <cell r="L84">
            <v>3581</v>
          </cell>
          <cell r="M84">
            <v>2968</v>
          </cell>
          <cell r="N84">
            <v>3030</v>
          </cell>
          <cell r="O84">
            <v>3470</v>
          </cell>
          <cell r="P84">
            <v>3391</v>
          </cell>
          <cell r="Q84">
            <v>3477</v>
          </cell>
          <cell r="R84">
            <v>3124</v>
          </cell>
          <cell r="S84">
            <v>3371</v>
          </cell>
          <cell r="T84">
            <v>3454</v>
          </cell>
          <cell r="U84">
            <v>3278</v>
          </cell>
          <cell r="V84">
            <v>3438</v>
          </cell>
          <cell r="W84">
            <v>3354.2633744855966</v>
          </cell>
          <cell r="X84">
            <v>3645.1531531531532</v>
          </cell>
          <cell r="Y84">
            <v>3543.1995179530886</v>
          </cell>
          <cell r="Z84">
            <v>3541.5618084560374</v>
          </cell>
          <cell r="AA84">
            <v>3535.9404021001874</v>
          </cell>
          <cell r="AB84">
            <v>3535.1445096025368</v>
          </cell>
          <cell r="AC84">
            <v>3538.3421774766261</v>
          </cell>
          <cell r="AD84">
            <v>3544.7847515317053</v>
          </cell>
          <cell r="AE84">
            <v>3549.5515499215539</v>
          </cell>
          <cell r="AF84">
            <v>3552.4744977185328</v>
          </cell>
          <cell r="AG84">
            <v>3556.0911864058939</v>
          </cell>
          <cell r="AH84">
            <v>3562.4910769497478</v>
          </cell>
          <cell r="AI84">
            <v>3567.4608699583191</v>
          </cell>
          <cell r="AJ84">
            <v>3570.7143668731924</v>
          </cell>
          <cell r="AK84">
            <v>3573.6308354740827</v>
          </cell>
          <cell r="AL84">
            <v>3580.8602304779274</v>
          </cell>
          <cell r="AM84">
            <v>3587.2327920337207</v>
          </cell>
          <cell r="AN84">
            <v>3591.3611303233702</v>
          </cell>
          <cell r="AO84">
            <v>3596.1611465744641</v>
          </cell>
          <cell r="AP84">
            <v>3602.4870345118388</v>
          </cell>
          <cell r="AQ84">
            <v>3607.2795442019087</v>
          </cell>
          <cell r="AR84">
            <v>3611.7868010600655</v>
          </cell>
          <cell r="AS84">
            <v>3616.8777399576552</v>
          </cell>
        </row>
        <row r="85">
          <cell r="D85" t="str">
            <v>WENATCHEE</v>
          </cell>
          <cell r="E85">
            <v>6872.3456607741064</v>
          </cell>
          <cell r="F85">
            <v>7150.4997114266735</v>
          </cell>
          <cell r="G85">
            <v>6762.3777802835575</v>
          </cell>
          <cell r="H85">
            <v>8147.9730744644812</v>
          </cell>
          <cell r="I85">
            <v>7008.1883366741977</v>
          </cell>
          <cell r="J85">
            <v>7343.2669372277542</v>
          </cell>
          <cell r="K85">
            <v>7908.6312169262264</v>
          </cell>
          <cell r="L85">
            <v>7420.891323456377</v>
          </cell>
          <cell r="M85">
            <v>5907.2157919982255</v>
          </cell>
          <cell r="N85">
            <v>6067.6395235373793</v>
          </cell>
          <cell r="O85">
            <v>6563.1418556300914</v>
          </cell>
          <cell r="P85">
            <v>6125.8578132088469</v>
          </cell>
          <cell r="Q85">
            <v>5935.6780669487207</v>
          </cell>
          <cell r="R85">
            <v>5585.0745891494389</v>
          </cell>
          <cell r="S85">
            <v>5927.9156283258581</v>
          </cell>
          <cell r="T85">
            <v>5982.2526986858938</v>
          </cell>
          <cell r="U85">
            <v>5965.4340816696922</v>
          </cell>
          <cell r="V85">
            <v>5874.8722977362986</v>
          </cell>
          <cell r="W85">
            <v>5142.7703412073488</v>
          </cell>
          <cell r="X85">
            <v>5367.3023872679041</v>
          </cell>
          <cell r="Y85">
            <v>5510.040085167213</v>
          </cell>
          <cell r="Z85">
            <v>5484.2680072635594</v>
          </cell>
          <cell r="AA85">
            <v>5444.42290111887</v>
          </cell>
          <cell r="AB85">
            <v>5373.4459563959454</v>
          </cell>
          <cell r="AC85">
            <v>5286.9622203180325</v>
          </cell>
          <cell r="AD85">
            <v>5189.2310902029458</v>
          </cell>
          <cell r="AE85">
            <v>5092.1804016830856</v>
          </cell>
          <cell r="AF85">
            <v>4996.6324850288529</v>
          </cell>
          <cell r="AG85">
            <v>4897.7009132313051</v>
          </cell>
          <cell r="AH85">
            <v>4792.3269429175798</v>
          </cell>
          <cell r="AI85">
            <v>4689.2996503029908</v>
          </cell>
          <cell r="AJ85">
            <v>4589.5257459560662</v>
          </cell>
          <cell r="AK85">
            <v>4490.1511440254462</v>
          </cell>
          <cell r="AL85">
            <v>4382.5828680797513</v>
          </cell>
          <cell r="AM85">
            <v>4277.3772450711058</v>
          </cell>
          <cell r="AN85">
            <v>4176.5497239738788</v>
          </cell>
          <cell r="AO85">
            <v>4074.792272796125</v>
          </cell>
          <cell r="AP85">
            <v>3971.7935269483969</v>
          </cell>
          <cell r="AQ85">
            <v>3872.371294283962</v>
          </cell>
          <cell r="AR85">
            <v>3774.5148820203599</v>
          </cell>
          <cell r="AS85">
            <v>3677.1412663069036</v>
          </cell>
        </row>
        <row r="86">
          <cell r="D86" t="str">
            <v>YAKIMA</v>
          </cell>
          <cell r="E86">
            <v>4703</v>
          </cell>
          <cell r="F86">
            <v>5039</v>
          </cell>
          <cell r="G86">
            <v>4730</v>
          </cell>
          <cell r="H86">
            <v>6024</v>
          </cell>
          <cell r="I86">
            <v>5228</v>
          </cell>
          <cell r="J86">
            <v>4778</v>
          </cell>
          <cell r="K86">
            <v>4821</v>
          </cell>
          <cell r="L86">
            <v>4538</v>
          </cell>
          <cell r="M86">
            <v>3771</v>
          </cell>
          <cell r="N86">
            <v>3758</v>
          </cell>
          <cell r="O86">
            <v>4044</v>
          </cell>
          <cell r="P86">
            <v>3920</v>
          </cell>
          <cell r="Q86">
            <v>3789</v>
          </cell>
          <cell r="R86">
            <v>3597</v>
          </cell>
          <cell r="S86">
            <v>3723</v>
          </cell>
          <cell r="T86">
            <v>3697</v>
          </cell>
          <cell r="U86">
            <v>3951</v>
          </cell>
          <cell r="V86">
            <v>3923</v>
          </cell>
          <cell r="W86">
            <v>3842.7406038200861</v>
          </cell>
          <cell r="X86">
            <v>3942.8949121744399</v>
          </cell>
          <cell r="Y86">
            <v>3825.1863527522223</v>
          </cell>
          <cell r="Z86">
            <v>3815.6271720873656</v>
          </cell>
          <cell r="AA86">
            <v>3791.9531329861211</v>
          </cell>
          <cell r="AB86">
            <v>3778.1191209450485</v>
          </cell>
          <cell r="AC86">
            <v>3773.6669270089674</v>
          </cell>
          <cell r="AD86">
            <v>3776.8102193868881</v>
          </cell>
          <cell r="AE86">
            <v>3774.879593286103</v>
          </cell>
          <cell r="AF86">
            <v>3767.4477249500783</v>
          </cell>
          <cell r="AG86">
            <v>3761.2100566312406</v>
          </cell>
          <cell r="AH86">
            <v>3761.6232268624021</v>
          </cell>
          <cell r="AI86">
            <v>3757.8962743435591</v>
          </cell>
          <cell r="AJ86">
            <v>3749.3856097184612</v>
          </cell>
          <cell r="AK86">
            <v>3739.564125947496</v>
          </cell>
          <cell r="AL86">
            <v>3740.3464076778232</v>
          </cell>
          <cell r="AM86">
            <v>3738.5164044273938</v>
          </cell>
          <cell r="AN86">
            <v>3730.4921819818692</v>
          </cell>
          <cell r="AO86">
            <v>3723.8230875051677</v>
          </cell>
          <cell r="AP86">
            <v>3720.6936380665888</v>
          </cell>
          <cell r="AQ86">
            <v>3713.3349781524962</v>
          </cell>
          <cell r="AR86">
            <v>3704.9296197635331</v>
          </cell>
          <cell r="AS86">
            <v>3697.8267354291352</v>
          </cell>
        </row>
        <row r="87">
          <cell r="D87" t="str">
            <v>BEND</v>
          </cell>
          <cell r="E87">
            <v>4161</v>
          </cell>
          <cell r="F87">
            <v>4267</v>
          </cell>
          <cell r="G87">
            <v>3306</v>
          </cell>
          <cell r="H87">
            <v>3899</v>
          </cell>
          <cell r="I87">
            <v>3467</v>
          </cell>
          <cell r="J87">
            <v>3395</v>
          </cell>
          <cell r="K87">
            <v>3396</v>
          </cell>
          <cell r="L87">
            <v>3390</v>
          </cell>
          <cell r="M87">
            <v>2956</v>
          </cell>
          <cell r="N87">
            <v>3394</v>
          </cell>
          <cell r="O87">
            <v>3349</v>
          </cell>
          <cell r="P87">
            <v>3195</v>
          </cell>
          <cell r="Q87">
            <v>3249</v>
          </cell>
          <cell r="R87">
            <v>2986</v>
          </cell>
          <cell r="S87">
            <v>3001</v>
          </cell>
          <cell r="T87">
            <v>3065</v>
          </cell>
          <cell r="U87">
            <v>3191</v>
          </cell>
          <cell r="V87">
            <v>3044</v>
          </cell>
          <cell r="W87">
            <v>3044.8708263069138</v>
          </cell>
          <cell r="X87">
            <v>3045.8261520545666</v>
          </cell>
          <cell r="Y87">
            <v>3002.0292449805092</v>
          </cell>
          <cell r="Z87">
            <v>3023.7426577953775</v>
          </cell>
          <cell r="AA87">
            <v>2999.8274842986452</v>
          </cell>
          <cell r="AB87">
            <v>2997.8524488413213</v>
          </cell>
          <cell r="AC87">
            <v>3017.1808834588619</v>
          </cell>
          <cell r="AD87">
            <v>3055.1703960461546</v>
          </cell>
          <cell r="AE87">
            <v>3079.8549575146681</v>
          </cell>
          <cell r="AF87">
            <v>3090.1795969599157</v>
          </cell>
          <cell r="AG87">
            <v>3104.185959823591</v>
          </cell>
          <cell r="AH87">
            <v>3136.6850072076982</v>
          </cell>
          <cell r="AI87">
            <v>3158.9332783992454</v>
          </cell>
          <cell r="AJ87">
            <v>3168.9082564013688</v>
          </cell>
          <cell r="AK87">
            <v>3176.1051745284699</v>
          </cell>
          <cell r="AL87">
            <v>3213.5913836735972</v>
          </cell>
          <cell r="AM87">
            <v>3245.0916782067434</v>
          </cell>
          <cell r="AN87">
            <v>3260.2809284896871</v>
          </cell>
          <cell r="AO87">
            <v>3280.3901054112894</v>
          </cell>
          <cell r="AP87">
            <v>3311.6516580385614</v>
          </cell>
          <cell r="AQ87">
            <v>3331.7529701316189</v>
          </cell>
          <cell r="AR87">
            <v>3349.7543630645559</v>
          </cell>
          <cell r="AS87">
            <v>3372.435544284142</v>
          </cell>
        </row>
        <row r="88">
          <cell r="D88" t="str">
            <v>BAKER</v>
          </cell>
          <cell r="E88">
            <v>4491</v>
          </cell>
          <cell r="F88">
            <v>4699</v>
          </cell>
          <cell r="G88">
            <v>4091</v>
          </cell>
          <cell r="H88">
            <v>4648</v>
          </cell>
          <cell r="I88">
            <v>4262</v>
          </cell>
          <cell r="J88">
            <v>4200</v>
          </cell>
          <cell r="K88">
            <v>4406</v>
          </cell>
          <cell r="L88">
            <v>4365</v>
          </cell>
          <cell r="M88">
            <v>3928</v>
          </cell>
          <cell r="N88">
            <v>3890</v>
          </cell>
          <cell r="O88">
            <v>3912</v>
          </cell>
          <cell r="P88">
            <v>4138</v>
          </cell>
          <cell r="Q88">
            <v>3722</v>
          </cell>
          <cell r="R88">
            <v>2932</v>
          </cell>
          <cell r="S88">
            <v>3440</v>
          </cell>
          <cell r="T88">
            <v>3754</v>
          </cell>
          <cell r="U88">
            <v>3685</v>
          </cell>
          <cell r="V88">
            <v>3653</v>
          </cell>
          <cell r="W88">
            <v>3601.1510204081633</v>
          </cell>
          <cell r="X88">
            <v>3638.2762886597939</v>
          </cell>
          <cell r="Y88">
            <v>3599.4362926028653</v>
          </cell>
          <cell r="Z88">
            <v>3574.7808292206255</v>
          </cell>
          <cell r="AA88">
            <v>3546.5068815672039</v>
          </cell>
          <cell r="AB88">
            <v>3521.3193561272328</v>
          </cell>
          <cell r="AC88">
            <v>3499.6003617702258</v>
          </cell>
          <cell r="AD88">
            <v>3480.9144301556121</v>
          </cell>
          <cell r="AE88">
            <v>3460.0840241875276</v>
          </cell>
          <cell r="AF88">
            <v>3437.3223791646383</v>
          </cell>
          <cell r="AG88">
            <v>3414.9718601824225</v>
          </cell>
          <cell r="AH88">
            <v>3394.6126068385502</v>
          </cell>
          <cell r="AI88">
            <v>3372.818083665034</v>
          </cell>
          <cell r="AJ88">
            <v>3349.5059123142805</v>
          </cell>
          <cell r="AK88">
            <v>3325.3186872873325</v>
          </cell>
          <cell r="AL88">
            <v>3304.6795672102626</v>
          </cell>
          <cell r="AM88">
            <v>3283.1461295078811</v>
          </cell>
          <cell r="AN88">
            <v>3259.3555129654474</v>
          </cell>
          <cell r="AO88">
            <v>3235.9721824683365</v>
          </cell>
          <cell r="AP88">
            <v>3213.5995646134338</v>
          </cell>
          <cell r="AQ88">
            <v>3189.9164877689809</v>
          </cell>
          <cell r="AR88">
            <v>3165.8701986793121</v>
          </cell>
          <cell r="AS88">
            <v>3142.1174656281587</v>
          </cell>
        </row>
        <row r="89">
          <cell r="D89" t="str">
            <v>ONTARIO</v>
          </cell>
          <cell r="E89">
            <v>3241</v>
          </cell>
          <cell r="F89">
            <v>3644</v>
          </cell>
          <cell r="G89">
            <v>3388</v>
          </cell>
          <cell r="H89">
            <v>3983</v>
          </cell>
          <cell r="I89">
            <v>3498</v>
          </cell>
          <cell r="J89">
            <v>3661</v>
          </cell>
          <cell r="K89">
            <v>4115.127717391304</v>
          </cell>
          <cell r="L89">
            <v>4359.9642384105964</v>
          </cell>
          <cell r="M89">
            <v>3786.7739463601533</v>
          </cell>
          <cell r="N89">
            <v>3891.7843137254904</v>
          </cell>
          <cell r="O89">
            <v>4677.640625</v>
          </cell>
          <cell r="P89">
            <v>4138</v>
          </cell>
          <cell r="Q89">
            <v>3722</v>
          </cell>
          <cell r="R89">
            <v>2932</v>
          </cell>
          <cell r="S89">
            <v>2535.6850763807283</v>
          </cell>
          <cell r="T89">
            <v>2530.4560185185187</v>
          </cell>
          <cell r="U89">
            <v>2538.8898007033999</v>
          </cell>
          <cell r="V89">
            <v>2867.1367816091956</v>
          </cell>
          <cell r="W89">
            <v>3065.3946449359719</v>
          </cell>
          <cell r="X89">
            <v>3231.4970484061391</v>
          </cell>
          <cell r="Y89">
            <v>2915.0284523024998</v>
          </cell>
          <cell r="Z89">
            <v>2869.0192017232152</v>
          </cell>
          <cell r="AA89">
            <v>2743.6284785246135</v>
          </cell>
          <cell r="AB89">
            <v>2689.7449228953483</v>
          </cell>
          <cell r="AC89">
            <v>2697.5802151170096</v>
          </cell>
          <cell r="AD89">
            <v>2754.847418372678</v>
          </cell>
          <cell r="AE89">
            <v>2782.8656155828871</v>
          </cell>
          <cell r="AF89">
            <v>2777.696196723472</v>
          </cell>
          <cell r="AG89">
            <v>2781.2695177721666</v>
          </cell>
          <cell r="AH89">
            <v>2829.2089093760674</v>
          </cell>
          <cell r="AI89">
            <v>2851.6916786360071</v>
          </cell>
          <cell r="AJ89">
            <v>2843.8467819315806</v>
          </cell>
          <cell r="AK89">
            <v>2828.1531609560329</v>
          </cell>
          <cell r="AL89">
            <v>2883.3371686603327</v>
          </cell>
          <cell r="AM89">
            <v>2922.9378748073668</v>
          </cell>
          <cell r="AN89">
            <v>2922.071888084321</v>
          </cell>
          <cell r="AO89">
            <v>2930.5757804082646</v>
          </cell>
          <cell r="AP89">
            <v>2964.8646167516877</v>
          </cell>
          <cell r="AQ89">
            <v>2970.1923581942951</v>
          </cell>
          <cell r="AR89">
            <v>2969.1253750905657</v>
          </cell>
          <cell r="AS89">
            <v>2977.5289360720112</v>
          </cell>
        </row>
        <row r="90">
          <cell r="D90" t="str">
            <v>PENDLETON</v>
          </cell>
          <cell r="E90">
            <v>3945</v>
          </cell>
          <cell r="F90">
            <v>3998</v>
          </cell>
          <cell r="G90">
            <v>3528</v>
          </cell>
          <cell r="H90">
            <v>4238</v>
          </cell>
          <cell r="I90">
            <v>3577</v>
          </cell>
          <cell r="J90">
            <v>3510</v>
          </cell>
          <cell r="K90">
            <v>3660</v>
          </cell>
          <cell r="L90">
            <v>3500</v>
          </cell>
          <cell r="M90">
            <v>3015</v>
          </cell>
          <cell r="N90">
            <v>3245</v>
          </cell>
          <cell r="O90">
            <v>3741</v>
          </cell>
          <cell r="P90">
            <v>3644</v>
          </cell>
          <cell r="Q90">
            <v>3370</v>
          </cell>
          <cell r="R90">
            <v>3040</v>
          </cell>
          <cell r="S90">
            <v>3195</v>
          </cell>
          <cell r="T90">
            <v>3338</v>
          </cell>
          <cell r="U90">
            <v>3371</v>
          </cell>
          <cell r="V90">
            <v>3531</v>
          </cell>
          <cell r="W90">
            <v>3495.7859123682751</v>
          </cell>
          <cell r="X90">
            <v>3711.3188803512621</v>
          </cell>
          <cell r="Y90">
            <v>3405.61188896863</v>
          </cell>
          <cell r="Z90">
            <v>3388.8883028088844</v>
          </cell>
          <cell r="AA90">
            <v>3351.9679115251233</v>
          </cell>
          <cell r="AB90">
            <v>3329.8792612816237</v>
          </cell>
          <cell r="AC90">
            <v>3321.7621095543795</v>
          </cell>
          <cell r="AD90">
            <v>3324.824664439157</v>
          </cell>
          <cell r="AE90">
            <v>3320.5672230842624</v>
          </cell>
          <cell r="AF90">
            <v>3308.3558123397297</v>
          </cell>
          <cell r="AG90">
            <v>3297.9393975379671</v>
          </cell>
          <cell r="AH90">
            <v>3297.2291497181182</v>
          </cell>
          <cell r="AI90">
            <v>3290.5261025483592</v>
          </cell>
          <cell r="AJ90">
            <v>3276.9015584867107</v>
          </cell>
          <cell r="AK90">
            <v>3261.3952603159582</v>
          </cell>
          <cell r="AL90">
            <v>3261.2621557443595</v>
          </cell>
          <cell r="AM90">
            <v>3257.3498753071203</v>
          </cell>
          <cell r="AN90">
            <v>3244.4772056817228</v>
          </cell>
          <cell r="AO90">
            <v>3233.5611976990704</v>
          </cell>
          <cell r="AP90">
            <v>3227.7679774590706</v>
          </cell>
          <cell r="AQ90">
            <v>3215.8891673169765</v>
          </cell>
          <cell r="AR90">
            <v>3202.4986624571643</v>
          </cell>
          <cell r="AS90">
            <v>3191.0148093593066</v>
          </cell>
        </row>
        <row r="93">
          <cell r="D93" t="str">
            <v>District</v>
          </cell>
          <cell r="E93">
            <v>1990</v>
          </cell>
          <cell r="F93">
            <v>1991</v>
          </cell>
          <cell r="G93">
            <v>1992</v>
          </cell>
          <cell r="H93">
            <v>1993</v>
          </cell>
          <cell r="I93">
            <v>1994</v>
          </cell>
          <cell r="J93">
            <v>1995</v>
          </cell>
          <cell r="K93">
            <v>1996</v>
          </cell>
          <cell r="L93">
            <v>1997</v>
          </cell>
          <cell r="M93">
            <v>1998</v>
          </cell>
          <cell r="N93">
            <v>1999</v>
          </cell>
          <cell r="O93">
            <v>2000</v>
          </cell>
          <cell r="P93">
            <v>2001</v>
          </cell>
          <cell r="Q93">
            <v>2002</v>
          </cell>
          <cell r="R93">
            <v>2003</v>
          </cell>
          <cell r="S93">
            <v>2004</v>
          </cell>
          <cell r="T93">
            <v>2005</v>
          </cell>
          <cell r="U93">
            <v>2006</v>
          </cell>
          <cell r="V93">
            <v>2007</v>
          </cell>
          <cell r="W93">
            <v>2008</v>
          </cell>
          <cell r="X93">
            <v>2009</v>
          </cell>
          <cell r="Y93">
            <v>2010</v>
          </cell>
          <cell r="Z93">
            <v>2011</v>
          </cell>
          <cell r="AA93">
            <v>2012</v>
          </cell>
          <cell r="AB93">
            <v>2013</v>
          </cell>
          <cell r="AC93">
            <v>2014</v>
          </cell>
          <cell r="AD93">
            <v>2015</v>
          </cell>
          <cell r="AE93">
            <v>2016</v>
          </cell>
          <cell r="AF93">
            <v>2017</v>
          </cell>
          <cell r="AG93">
            <v>2018</v>
          </cell>
          <cell r="AH93">
            <v>2019</v>
          </cell>
          <cell r="AI93">
            <v>2020</v>
          </cell>
          <cell r="AJ93">
            <v>2021</v>
          </cell>
          <cell r="AK93">
            <v>2022</v>
          </cell>
          <cell r="AL93">
            <v>2023</v>
          </cell>
          <cell r="AM93">
            <v>2024</v>
          </cell>
          <cell r="AN93">
            <v>2025</v>
          </cell>
          <cell r="AO93">
            <v>2026</v>
          </cell>
          <cell r="AP93">
            <v>2027</v>
          </cell>
          <cell r="AQ93">
            <v>2028</v>
          </cell>
          <cell r="AR93">
            <v>2029</v>
          </cell>
          <cell r="AS93">
            <v>2030</v>
          </cell>
        </row>
        <row r="94">
          <cell r="D94" t="str">
            <v>ABERDEEN</v>
          </cell>
          <cell r="E94" t="e">
            <v>#NUM!</v>
          </cell>
          <cell r="F94" t="e">
            <v>#NUM!</v>
          </cell>
          <cell r="G94" t="e">
            <v>#NUM!</v>
          </cell>
          <cell r="H94" t="e">
            <v>#NUM!</v>
          </cell>
          <cell r="I94">
            <v>4410.9763941728961</v>
          </cell>
          <cell r="J94">
            <v>4216.2783074290755</v>
          </cell>
          <cell r="K94">
            <v>4596.7575298807469</v>
          </cell>
          <cell r="L94">
            <v>4387.3322339392444</v>
          </cell>
          <cell r="M94">
            <v>4344.1817667875921</v>
          </cell>
          <cell r="N94">
            <v>4503.8375780623528</v>
          </cell>
          <cell r="O94">
            <v>4698.0315114944433</v>
          </cell>
          <cell r="P94">
            <v>4787.1875133814274</v>
          </cell>
          <cell r="Q94">
            <v>4712.2653885413874</v>
          </cell>
          <cell r="R94">
            <v>4761.5367519481106</v>
          </cell>
          <cell r="S94">
            <v>4763.8028400278627</v>
          </cell>
          <cell r="T94">
            <v>4963.001059575271</v>
          </cell>
          <cell r="U94">
            <v>4835.3393293271629</v>
          </cell>
          <cell r="V94">
            <v>4751.4106170136356</v>
          </cell>
          <cell r="W94">
            <v>5130.360379229749</v>
          </cell>
          <cell r="X94">
            <v>4839.5703771930084</v>
          </cell>
          <cell r="Y94">
            <v>4707.1187421821123</v>
          </cell>
          <cell r="Z94">
            <v>4712.5109541548873</v>
          </cell>
          <cell r="AA94">
            <v>4758.8263429911012</v>
          </cell>
          <cell r="AB94">
            <v>4768.5301204216967</v>
          </cell>
          <cell r="AC94">
            <v>4745.412005954694</v>
          </cell>
          <cell r="AD94">
            <v>4696.0683840440261</v>
          </cell>
          <cell r="AE94">
            <v>4662.3418889859504</v>
          </cell>
          <cell r="AF94">
            <v>4645.5217976104514</v>
          </cell>
          <cell r="AG94">
            <v>4623.7938932755205</v>
          </cell>
          <cell r="AH94">
            <v>4579.9411839191289</v>
          </cell>
          <cell r="AI94">
            <v>4548.8730641290595</v>
          </cell>
          <cell r="AJ94">
            <v>4532.4934531155977</v>
          </cell>
          <cell r="AK94">
            <v>4519.6501666678796</v>
          </cell>
          <cell r="AL94">
            <v>4472.5296666385602</v>
          </cell>
          <cell r="AM94">
            <v>4433.4659165021631</v>
          </cell>
          <cell r="AN94">
            <v>4413.308218022883</v>
          </cell>
          <cell r="AO94">
            <v>4388.3147907397697</v>
          </cell>
          <cell r="AP94">
            <v>4352.0732291688782</v>
          </cell>
          <cell r="AQ94">
            <v>4328.6211370004949</v>
          </cell>
          <cell r="AR94">
            <v>4308.0767754441849</v>
          </cell>
          <cell r="AS94">
            <v>4283.3230468280435</v>
          </cell>
        </row>
        <row r="95">
          <cell r="D95" t="str">
            <v>BELLINGHAM</v>
          </cell>
          <cell r="E95" t="e">
            <v>#NUM!</v>
          </cell>
          <cell r="F95" t="e">
            <v>#NUM!</v>
          </cell>
          <cell r="G95" t="e">
            <v>#NUM!</v>
          </cell>
          <cell r="H95" t="e">
            <v>#NUM!</v>
          </cell>
          <cell r="I95">
            <v>3606.2833992006258</v>
          </cell>
          <cell r="J95">
            <v>3543.9976280439555</v>
          </cell>
          <cell r="K95">
            <v>3746.7937846785044</v>
          </cell>
          <cell r="L95">
            <v>3449.1434418559297</v>
          </cell>
          <cell r="M95">
            <v>3313.0478021789745</v>
          </cell>
          <cell r="N95">
            <v>3594.8284468950465</v>
          </cell>
          <cell r="O95">
            <v>3561.8290515098611</v>
          </cell>
          <cell r="P95">
            <v>3478.5835230465541</v>
          </cell>
          <cell r="Q95">
            <v>3536.6053428764712</v>
          </cell>
          <cell r="R95">
            <v>3249.0413684860341</v>
          </cell>
          <cell r="S95">
            <v>3137.7862608656769</v>
          </cell>
          <cell r="T95">
            <v>3160.2840383198704</v>
          </cell>
          <cell r="U95">
            <v>3089.7628706173177</v>
          </cell>
          <cell r="V95">
            <v>3125.8125654597297</v>
          </cell>
          <cell r="W95">
            <v>3249.8738251440168</v>
          </cell>
          <cell r="X95">
            <v>3264.5825967271298</v>
          </cell>
          <cell r="Y95">
            <v>3157.1405575770773</v>
          </cell>
          <cell r="Z95">
            <v>3137.4959235077044</v>
          </cell>
          <cell r="AA95">
            <v>3100.5774057596354</v>
          </cell>
          <cell r="AB95">
            <v>3068.9161691222835</v>
          </cell>
          <cell r="AC95">
            <v>3043.8513297346949</v>
          </cell>
          <cell r="AD95">
            <v>3023.9225115520803</v>
          </cell>
          <cell r="AE95">
            <v>2997.6936610041903</v>
          </cell>
          <cell r="AF95">
            <v>2965.0502468531113</v>
          </cell>
          <cell r="AG95">
            <v>2932.0654422092257</v>
          </cell>
          <cell r="AH95">
            <v>2903.8118788749825</v>
          </cell>
          <cell r="AI95">
            <v>2870.9045199378429</v>
          </cell>
          <cell r="AJ95">
            <v>2833.0905297684353</v>
          </cell>
          <cell r="AK95">
            <v>2793.3832566524279</v>
          </cell>
          <cell r="AL95">
            <v>2761.8732722684599</v>
          </cell>
          <cell r="AM95">
            <v>2727.4162824383502</v>
          </cell>
          <cell r="AN95">
            <v>2687.2397092547435</v>
          </cell>
          <cell r="AO95">
            <v>2647.684859844077</v>
          </cell>
          <cell r="AP95">
            <v>2610.5683696234464</v>
          </cell>
          <cell r="AQ95">
            <v>2569.7952546948081</v>
          </cell>
          <cell r="AR95">
            <v>2528.0226287362452</v>
          </cell>
          <cell r="AS95">
            <v>2487.168898820848</v>
          </cell>
        </row>
        <row r="96">
          <cell r="D96" t="str">
            <v>BREMERTON</v>
          </cell>
          <cell r="E96" t="e">
            <v>#NUM!</v>
          </cell>
          <cell r="F96" t="e">
            <v>#NUM!</v>
          </cell>
          <cell r="G96" t="e">
            <v>#NUM!</v>
          </cell>
          <cell r="H96" t="e">
            <v>#NUM!</v>
          </cell>
          <cell r="I96">
            <v>3483.4605042422008</v>
          </cell>
          <cell r="J96">
            <v>3365.20285927745</v>
          </cell>
          <cell r="K96">
            <v>3471.7027149614159</v>
          </cell>
          <cell r="L96">
            <v>3452.8688192408677</v>
          </cell>
          <cell r="M96">
            <v>3544.7919249930051</v>
          </cell>
          <cell r="N96">
            <v>3666.9108263034173</v>
          </cell>
          <cell r="O96">
            <v>3715.6259335860655</v>
          </cell>
          <cell r="P96">
            <v>3800.7677267398412</v>
          </cell>
          <cell r="Q96">
            <v>3807.4016295624406</v>
          </cell>
          <cell r="R96">
            <v>3713.8400185516275</v>
          </cell>
          <cell r="S96">
            <v>3727.3135501661554</v>
          </cell>
          <cell r="T96">
            <v>3793.1533274161848</v>
          </cell>
          <cell r="U96">
            <v>3795.617512856119</v>
          </cell>
          <cell r="V96">
            <v>3784.2097372680564</v>
          </cell>
          <cell r="W96">
            <v>3939.7283502390696</v>
          </cell>
          <cell r="X96">
            <v>3966.6552831186177</v>
          </cell>
          <cell r="Y96">
            <v>3832.4263828244061</v>
          </cell>
          <cell r="Z96">
            <v>3839.6021002326866</v>
          </cell>
          <cell r="AA96">
            <v>3842.414583680863</v>
          </cell>
          <cell r="AB96">
            <v>3853.0645137819356</v>
          </cell>
          <cell r="AC96">
            <v>3869.7027614602525</v>
          </cell>
          <cell r="AD96">
            <v>3891.4668102839078</v>
          </cell>
          <cell r="AE96">
            <v>3911.9237540319996</v>
          </cell>
          <cell r="AF96">
            <v>3930.7546220148824</v>
          </cell>
          <cell r="AG96">
            <v>3951.4171210944232</v>
          </cell>
          <cell r="AH96">
            <v>3976.6744064089153</v>
          </cell>
          <cell r="AI96">
            <v>4000.7557794394379</v>
          </cell>
          <cell r="AJ96">
            <v>4023.2491513147816</v>
          </cell>
          <cell r="AK96">
            <v>4046.03683948964</v>
          </cell>
          <cell r="AL96">
            <v>4075.6431687901422</v>
          </cell>
          <cell r="AM96">
            <v>4104.8671337040341</v>
          </cell>
          <cell r="AN96">
            <v>4131.7385336014049</v>
          </cell>
          <cell r="AO96">
            <v>4160.4159268738167</v>
          </cell>
          <cell r="AP96">
            <v>4191.9998743434608</v>
          </cell>
          <cell r="AQ96">
            <v>4222.1982303629466</v>
          </cell>
          <cell r="AR96">
            <v>4252.6324609464054</v>
          </cell>
          <cell r="AS96">
            <v>4284.7257209066438</v>
          </cell>
        </row>
        <row r="97">
          <cell r="D97" t="str">
            <v>KENNEWICK</v>
          </cell>
          <cell r="E97" t="e">
            <v>#NUM!</v>
          </cell>
          <cell r="F97" t="e">
            <v>#NUM!</v>
          </cell>
          <cell r="G97" t="e">
            <v>#NUM!</v>
          </cell>
          <cell r="H97" t="e">
            <v>#NUM!</v>
          </cell>
          <cell r="I97">
            <v>4849.763781808555</v>
          </cell>
          <cell r="J97">
            <v>5197.8068742155074</v>
          </cell>
          <cell r="K97">
            <v>5593.8892238595545</v>
          </cell>
          <cell r="L97">
            <v>5370.4776095018969</v>
          </cell>
          <cell r="M97">
            <v>4987.0867301200724</v>
          </cell>
          <cell r="N97">
            <v>5021.2643227380786</v>
          </cell>
          <cell r="O97">
            <v>5094.7549563942712</v>
          </cell>
          <cell r="P97">
            <v>4806.3015578305776</v>
          </cell>
          <cell r="Q97">
            <v>4748.6645653327569</v>
          </cell>
          <cell r="R97">
            <v>4423.456141949473</v>
          </cell>
          <cell r="S97">
            <v>4510.4517465397057</v>
          </cell>
          <cell r="T97">
            <v>4484.9630726921423</v>
          </cell>
          <cell r="U97">
            <v>4496.3691635453888</v>
          </cell>
          <cell r="V97">
            <v>4368.2173986952421</v>
          </cell>
          <cell r="W97">
            <v>4523.0699242957089</v>
          </cell>
          <cell r="X97">
            <v>4616.0097370976473</v>
          </cell>
          <cell r="Y97">
            <v>4477.6303157612747</v>
          </cell>
          <cell r="Z97">
            <v>4445.4374747259981</v>
          </cell>
          <cell r="AA97">
            <v>4382.7503537372886</v>
          </cell>
          <cell r="AB97">
            <v>4328.0022491548025</v>
          </cell>
          <cell r="AC97">
            <v>4284.6782573483515</v>
          </cell>
          <cell r="AD97">
            <v>4249.8687634724429</v>
          </cell>
          <cell r="AE97">
            <v>4204.0590397362284</v>
          </cell>
          <cell r="AF97">
            <v>4147.3631775329468</v>
          </cell>
          <cell r="AG97">
            <v>4090.1662343219732</v>
          </cell>
          <cell r="AH97">
            <v>4040.8221103415767</v>
          </cell>
          <cell r="AI97">
            <v>3983.8071348105068</v>
          </cell>
          <cell r="AJ97">
            <v>3918.4978052934307</v>
          </cell>
          <cell r="AK97">
            <v>3850.3754630732897</v>
          </cell>
          <cell r="AL97">
            <v>3795.8303343851348</v>
          </cell>
          <cell r="AM97">
            <v>3736.4715126043948</v>
          </cell>
          <cell r="AN97">
            <v>3667.8828682481339</v>
          </cell>
          <cell r="AO97">
            <v>3600.4017479973108</v>
          </cell>
          <cell r="AP97">
            <v>3537.1226027123189</v>
          </cell>
          <cell r="AQ97">
            <v>3468.0520278716244</v>
          </cell>
          <cell r="AR97">
            <v>3397.5750361343748</v>
          </cell>
          <cell r="AS97">
            <v>3328.8198105077236</v>
          </cell>
        </row>
        <row r="98">
          <cell r="D98" t="str">
            <v>LONGVIEW</v>
          </cell>
          <cell r="E98" t="e">
            <v>#NUM!</v>
          </cell>
          <cell r="F98" t="e">
            <v>#NUM!</v>
          </cell>
          <cell r="G98" t="e">
            <v>#NUM!</v>
          </cell>
          <cell r="H98" t="e">
            <v>#NUM!</v>
          </cell>
          <cell r="I98">
            <v>4202.6682903733881</v>
          </cell>
          <cell r="J98">
            <v>4096.7132674667846</v>
          </cell>
          <cell r="K98">
            <v>4286.1858696110794</v>
          </cell>
          <cell r="L98">
            <v>4183.6321798666586</v>
          </cell>
          <cell r="M98">
            <v>4201.6535898450911</v>
          </cell>
          <cell r="N98">
            <v>4301.4244079841455</v>
          </cell>
          <cell r="O98">
            <v>4386.4247463060965</v>
          </cell>
          <cell r="P98">
            <v>4438.3491546044534</v>
          </cell>
          <cell r="Q98">
            <v>4404.3770746247401</v>
          </cell>
          <cell r="R98">
            <v>4390.0420151989574</v>
          </cell>
          <cell r="S98">
            <v>4370.733942685717</v>
          </cell>
          <cell r="T98">
            <v>4446.8183329564981</v>
          </cell>
          <cell r="U98">
            <v>4401.0939295774197</v>
          </cell>
          <cell r="V98">
            <v>4351.83580020114</v>
          </cell>
          <cell r="W98">
            <v>4555.9670574774964</v>
          </cell>
          <cell r="X98">
            <v>4477.3400709535199</v>
          </cell>
          <cell r="Y98">
            <v>4380.0332429303926</v>
          </cell>
          <cell r="Z98">
            <v>4390.7402466248777</v>
          </cell>
          <cell r="AA98">
            <v>4416.9161971864996</v>
          </cell>
          <cell r="AB98">
            <v>4431.0933933271808</v>
          </cell>
          <cell r="AC98">
            <v>4433.9942696388862</v>
          </cell>
          <cell r="AD98">
            <v>4427.7377735058244</v>
          </cell>
          <cell r="AE98">
            <v>4427.2759493550902</v>
          </cell>
          <cell r="AF98">
            <v>4433.1629874984828</v>
          </cell>
          <cell r="AG98">
            <v>4437.533656420901</v>
          </cell>
          <cell r="AH98">
            <v>4433.9624466902578</v>
          </cell>
          <cell r="AI98">
            <v>4435.2035906753681</v>
          </cell>
          <cell r="AJ98">
            <v>4442.0644703411035</v>
          </cell>
          <cell r="AK98">
            <v>4450.447915140614</v>
          </cell>
          <cell r="AL98">
            <v>4446.1386420271001</v>
          </cell>
          <cell r="AM98">
            <v>4444.8926531932129</v>
          </cell>
          <cell r="AN98">
            <v>4450.9944979108177</v>
          </cell>
          <cell r="AO98">
            <v>4455.439195039763</v>
          </cell>
          <cell r="AP98">
            <v>4455.6108179597331</v>
          </cell>
          <cell r="AQ98">
            <v>4460.826568377217</v>
          </cell>
          <cell r="AR98">
            <v>4467.3033685878127</v>
          </cell>
          <cell r="AS98">
            <v>4472.1967840538864</v>
          </cell>
        </row>
        <row r="99">
          <cell r="D99" t="str">
            <v>MOSES LAKE</v>
          </cell>
          <cell r="E99" t="e">
            <v>#NUM!</v>
          </cell>
          <cell r="F99" t="e">
            <v>#NUM!</v>
          </cell>
          <cell r="G99" t="e">
            <v>#NUM!</v>
          </cell>
          <cell r="H99" t="e">
            <v>#NUM!</v>
          </cell>
          <cell r="I99">
            <v>3582.0147337211438</v>
          </cell>
          <cell r="J99">
            <v>3788.5776240799773</v>
          </cell>
          <cell r="K99">
            <v>4174.7707814452187</v>
          </cell>
          <cell r="L99">
            <v>3952.0661128444108</v>
          </cell>
          <cell r="M99">
            <v>3655.2063556080557</v>
          </cell>
          <cell r="N99">
            <v>3902.4577259281241</v>
          </cell>
          <cell r="O99">
            <v>4282.2858108025612</v>
          </cell>
          <cell r="P99">
            <v>4137.6154830715423</v>
          </cell>
          <cell r="Q99">
            <v>4076.0724101011274</v>
          </cell>
          <cell r="R99">
            <v>3721.0206766322112</v>
          </cell>
          <cell r="S99">
            <v>3912.2624020022549</v>
          </cell>
          <cell r="T99">
            <v>3900.7282226936513</v>
          </cell>
          <cell r="U99">
            <v>3808.8438053994532</v>
          </cell>
          <cell r="V99">
            <v>3830.2780312062437</v>
          </cell>
          <cell r="W99">
            <v>4147.1586947917822</v>
          </cell>
          <cell r="X99">
            <v>4178.6032576767329</v>
          </cell>
          <cell r="Y99">
            <v>4007.3461735064866</v>
          </cell>
          <cell r="Z99">
            <v>4001.279661225979</v>
          </cell>
          <cell r="AA99">
            <v>3980.9763353061153</v>
          </cell>
          <cell r="AB99">
            <v>3964.4284522241683</v>
          </cell>
          <cell r="AC99">
            <v>3952.8191601769145</v>
          </cell>
          <cell r="AD99">
            <v>3945.140543306617</v>
          </cell>
          <cell r="AE99">
            <v>3932.7622169483293</v>
          </cell>
          <cell r="AF99">
            <v>3915.4809332034001</v>
          </cell>
          <cell r="AG99">
            <v>3898.1154911844865</v>
          </cell>
          <cell r="AH99">
            <v>3884.6534714401187</v>
          </cell>
          <cell r="AI99">
            <v>3867.5904227869287</v>
          </cell>
          <cell r="AJ99">
            <v>3846.6280249713036</v>
          </cell>
          <cell r="AK99">
            <v>3824.1632108757781</v>
          </cell>
          <cell r="AL99">
            <v>3808.4278311074977</v>
          </cell>
          <cell r="AM99">
            <v>3790.3444226764859</v>
          </cell>
          <cell r="AN99">
            <v>3767.5346750510657</v>
          </cell>
          <cell r="AO99">
            <v>3745.1420327132464</v>
          </cell>
          <cell r="AP99">
            <v>3724.7602310888446</v>
          </cell>
          <cell r="AQ99">
            <v>3701.1909434812123</v>
          </cell>
          <cell r="AR99">
            <v>3676.6059345728409</v>
          </cell>
          <cell r="AS99">
            <v>3652.6309503822517</v>
          </cell>
        </row>
        <row r="100">
          <cell r="D100" t="str">
            <v>MOUNT VERNON</v>
          </cell>
          <cell r="E100" t="e">
            <v>#NUM!</v>
          </cell>
          <cell r="F100" t="e">
            <v>#NUM!</v>
          </cell>
          <cell r="G100" t="e">
            <v>#NUM!</v>
          </cell>
          <cell r="H100" t="e">
            <v>#NUM!</v>
          </cell>
          <cell r="I100">
            <v>3179.6471374217713</v>
          </cell>
          <cell r="J100">
            <v>3049.2701964062635</v>
          </cell>
          <cell r="K100">
            <v>3212.3944464391311</v>
          </cell>
          <cell r="L100">
            <v>3098.4747948172899</v>
          </cell>
          <cell r="M100">
            <v>3250.8261651126604</v>
          </cell>
          <cell r="N100">
            <v>3434.1799484628377</v>
          </cell>
          <cell r="O100">
            <v>3340.7893358425558</v>
          </cell>
          <cell r="P100">
            <v>3532.3893475088703</v>
          </cell>
          <cell r="Q100">
            <v>3520.6194275207126</v>
          </cell>
          <cell r="R100">
            <v>3248.3603461298517</v>
          </cell>
          <cell r="S100">
            <v>3191.3888579464797</v>
          </cell>
          <cell r="T100">
            <v>3167.8654460377606</v>
          </cell>
          <cell r="U100">
            <v>3261.0887362171829</v>
          </cell>
          <cell r="V100">
            <v>3188.8604517026388</v>
          </cell>
          <cell r="W100">
            <v>3413.5297177062475</v>
          </cell>
          <cell r="X100">
            <v>3587.0201999443821</v>
          </cell>
          <cell r="Y100">
            <v>3330.4713072617815</v>
          </cell>
          <cell r="Z100">
            <v>3325.3333922088186</v>
          </cell>
          <cell r="AA100">
            <v>3300.1089930881972</v>
          </cell>
          <cell r="AB100">
            <v>3297.2279300817027</v>
          </cell>
          <cell r="AC100">
            <v>3313.437734929144</v>
          </cell>
          <cell r="AD100">
            <v>3345.4918760862611</v>
          </cell>
          <cell r="AE100">
            <v>3370.3322756024677</v>
          </cell>
          <cell r="AF100">
            <v>3386.7986677608374</v>
          </cell>
          <cell r="AG100">
            <v>3407.1275897383889</v>
          </cell>
          <cell r="AH100">
            <v>3441.5441604261146</v>
          </cell>
          <cell r="AI100">
            <v>3469.6659765674353</v>
          </cell>
          <cell r="AJ100">
            <v>3490.0386164266934</v>
          </cell>
          <cell r="AK100">
            <v>3509.1686976194524</v>
          </cell>
          <cell r="AL100">
            <v>3550.3239947789775</v>
          </cell>
          <cell r="AM100">
            <v>3587.9573374784736</v>
          </cell>
          <cell r="AN100">
            <v>3614.7527013193758</v>
          </cell>
          <cell r="AO100">
            <v>3645.6738497070141</v>
          </cell>
          <cell r="AP100">
            <v>3685.0524931783111</v>
          </cell>
          <cell r="AQ100">
            <v>3717.1242193380567</v>
          </cell>
          <cell r="AR100">
            <v>3748.1511646267991</v>
          </cell>
          <cell r="AS100">
            <v>3783.0806293480869</v>
          </cell>
        </row>
        <row r="101">
          <cell r="D101" t="str">
            <v>SUNNYSIDE</v>
          </cell>
          <cell r="E101" t="e">
            <v>#NUM!</v>
          </cell>
          <cell r="F101" t="e">
            <v>#NUM!</v>
          </cell>
          <cell r="G101" t="e">
            <v>#NUM!</v>
          </cell>
          <cell r="H101" t="e">
            <v>#NUM!</v>
          </cell>
          <cell r="I101">
            <v>3278.2142012695781</v>
          </cell>
          <cell r="J101">
            <v>3343.9655482914427</v>
          </cell>
          <cell r="K101">
            <v>3871.4184389193442</v>
          </cell>
          <cell r="L101">
            <v>3489.4855802294724</v>
          </cell>
          <cell r="M101">
            <v>3346.1339024541239</v>
          </cell>
          <cell r="N101">
            <v>3439.1658809305432</v>
          </cell>
          <cell r="O101">
            <v>3620.8371767615272</v>
          </cell>
          <cell r="P101">
            <v>3410.0542083801638</v>
          </cell>
          <cell r="Q101">
            <v>3475.6338016398549</v>
          </cell>
          <cell r="R101">
            <v>3251.0711532420969</v>
          </cell>
          <cell r="S101">
            <v>3202.6189846067446</v>
          </cell>
          <cell r="T101">
            <v>3411.9385747599476</v>
          </cell>
          <cell r="U101">
            <v>3442.5106563969707</v>
          </cell>
          <cell r="V101">
            <v>3506.243988633486</v>
          </cell>
          <cell r="W101">
            <v>3620.1843750572639</v>
          </cell>
          <cell r="X101">
            <v>3698.1450006498967</v>
          </cell>
          <cell r="Y101">
            <v>3510.3390679031681</v>
          </cell>
          <cell r="Z101">
            <v>3507.5042104233466</v>
          </cell>
          <cell r="AA101">
            <v>3496.5380666730921</v>
          </cell>
          <cell r="AB101">
            <v>3497.0148634491748</v>
          </cell>
          <cell r="AC101">
            <v>3507.0159674322222</v>
          </cell>
          <cell r="AD101">
            <v>3524.7371139074876</v>
          </cell>
          <cell r="AE101">
            <v>3539.0179973337636</v>
          </cell>
          <cell r="AF101">
            <v>3549.2737890055482</v>
          </cell>
          <cell r="AG101">
            <v>3561.3101978638992</v>
          </cell>
          <cell r="AH101">
            <v>3579.8589905492322</v>
          </cell>
          <cell r="AI101">
            <v>3595.3164948292278</v>
          </cell>
          <cell r="AJ101">
            <v>3606.941461882594</v>
          </cell>
          <cell r="AK101">
            <v>3617.8618892332779</v>
          </cell>
          <cell r="AL101">
            <v>3638.9246100568002</v>
          </cell>
          <cell r="AM101">
            <v>3658.1066985646776</v>
          </cell>
          <cell r="AN101">
            <v>3672.0874929447282</v>
          </cell>
          <cell r="AO101">
            <v>3687.7965914574079</v>
          </cell>
          <cell r="AP101">
            <v>3707.177688128485</v>
          </cell>
          <cell r="AQ101">
            <v>3723.0045172612686</v>
          </cell>
          <cell r="AR101">
            <v>3738.1778132582235</v>
          </cell>
          <cell r="AS101">
            <v>3754.9133729127593</v>
          </cell>
        </row>
        <row r="102">
          <cell r="D102" t="str">
            <v>WALLA WALLA</v>
          </cell>
          <cell r="E102" t="e">
            <v>#NUM!</v>
          </cell>
          <cell r="F102" t="e">
            <v>#NUM!</v>
          </cell>
          <cell r="G102" t="e">
            <v>#NUM!</v>
          </cell>
          <cell r="H102" t="e">
            <v>#NUM!</v>
          </cell>
          <cell r="I102">
            <v>3195.4752166271946</v>
          </cell>
          <cell r="J102">
            <v>3282.8638730038037</v>
          </cell>
          <cell r="K102">
            <v>3521.0181238957471</v>
          </cell>
          <cell r="L102">
            <v>3415.5212578847468</v>
          </cell>
          <cell r="M102">
            <v>3303.3655089387439</v>
          </cell>
          <cell r="N102">
            <v>3396.0177071889648</v>
          </cell>
          <cell r="O102">
            <v>3615.8095084785859</v>
          </cell>
          <cell r="P102">
            <v>3577.9813375734666</v>
          </cell>
          <cell r="Q102">
            <v>3521.7280545160411</v>
          </cell>
          <cell r="R102">
            <v>3368.2064552638417</v>
          </cell>
          <cell r="S102">
            <v>3450.456606053317</v>
          </cell>
          <cell r="T102">
            <v>3429.8876158695002</v>
          </cell>
          <cell r="U102">
            <v>3399.6183699340913</v>
          </cell>
          <cell r="V102">
            <v>3453.0260078393449</v>
          </cell>
          <cell r="W102">
            <v>3602.3001724823989</v>
          </cell>
          <cell r="X102">
            <v>3645.1531529833746</v>
          </cell>
          <cell r="Y102">
            <v>3544.2000808916073</v>
          </cell>
          <cell r="Z102">
            <v>3543.998607942015</v>
          </cell>
          <cell r="AA102">
            <v>3540.1056815361626</v>
          </cell>
          <cell r="AB102">
            <v>3541.2357550583793</v>
          </cell>
          <cell r="AC102">
            <v>3546.5371327355092</v>
          </cell>
          <cell r="AD102">
            <v>3555.2342325963846</v>
          </cell>
          <cell r="AE102">
            <v>3562.3604111562336</v>
          </cell>
          <cell r="AF102">
            <v>3567.7552764970765</v>
          </cell>
          <cell r="AG102">
            <v>3573.952147026971</v>
          </cell>
          <cell r="AH102">
            <v>3583.0480548024261</v>
          </cell>
          <cell r="AI102">
            <v>3590.7822307317197</v>
          </cell>
          <cell r="AJ102">
            <v>3596.8544986885317</v>
          </cell>
          <cell r="AK102">
            <v>3602.6729473544351</v>
          </cell>
          <cell r="AL102">
            <v>3612.9259235538298</v>
          </cell>
          <cell r="AM102">
            <v>3622.3949551077776</v>
          </cell>
          <cell r="AN102">
            <v>3629.6898900772908</v>
          </cell>
          <cell r="AO102">
            <v>3637.7324951230012</v>
          </cell>
          <cell r="AP102">
            <v>3647.3873473553513</v>
          </cell>
          <cell r="AQ102">
            <v>3655.5627441273627</v>
          </cell>
          <cell r="AR102">
            <v>3663.5213597209627</v>
          </cell>
          <cell r="AS102">
            <v>3672.1082466645621</v>
          </cell>
        </row>
        <row r="103">
          <cell r="D103" t="str">
            <v>WENATCHEE</v>
          </cell>
          <cell r="E103" t="e">
            <v>#NUM!</v>
          </cell>
          <cell r="F103" t="e">
            <v>#NUM!</v>
          </cell>
          <cell r="G103" t="e">
            <v>#NUM!</v>
          </cell>
          <cell r="H103" t="e">
            <v>#NUM!</v>
          </cell>
          <cell r="I103">
            <v>7276.5049149204378</v>
          </cell>
          <cell r="J103">
            <v>7434.5411159771165</v>
          </cell>
          <cell r="K103">
            <v>6951.3852794702188</v>
          </cell>
          <cell r="L103">
            <v>6782.6979522988404</v>
          </cell>
          <cell r="M103">
            <v>6383.1206191173496</v>
          </cell>
          <cell r="N103">
            <v>6548.9663738081099</v>
          </cell>
          <cell r="O103">
            <v>6115.4304890282001</v>
          </cell>
          <cell r="P103">
            <v>5839.8821818885808</v>
          </cell>
          <cell r="Q103">
            <v>5716.5419522863076</v>
          </cell>
          <cell r="R103">
            <v>5729.9272488549777</v>
          </cell>
          <cell r="S103">
            <v>5673.2626867679755</v>
          </cell>
          <cell r="T103">
            <v>5618.7473340762253</v>
          </cell>
          <cell r="U103">
            <v>5419.3844115934608</v>
          </cell>
          <cell r="V103">
            <v>5236.7037299194217</v>
          </cell>
          <cell r="W103">
            <v>5358.9856321666339</v>
          </cell>
          <cell r="X103">
            <v>5367.302336021452</v>
          </cell>
          <cell r="Y103">
            <v>5505.6378154838621</v>
          </cell>
          <cell r="Z103">
            <v>5448.6226916776768</v>
          </cell>
          <cell r="AA103">
            <v>5369.6746349624591</v>
          </cell>
          <cell r="AB103">
            <v>5254.9279696376188</v>
          </cell>
          <cell r="AC103">
            <v>5122.4269991329766</v>
          </cell>
          <cell r="AD103">
            <v>4978.0039587020119</v>
          </cell>
          <cell r="AE103">
            <v>4833.7639821312696</v>
          </cell>
          <cell r="AF103">
            <v>4690.8858092022756</v>
          </cell>
          <cell r="AG103">
            <v>4545.3045396954785</v>
          </cell>
          <cell r="AH103">
            <v>4395.0272048795796</v>
          </cell>
          <cell r="AI103">
            <v>4248.2155486826732</v>
          </cell>
          <cell r="AJ103">
            <v>4105.9331997986556</v>
          </cell>
          <cell r="AK103">
            <v>3965.5787564897737</v>
          </cell>
          <cell r="AL103">
            <v>3819.8349185955635</v>
          </cell>
          <cell r="AM103">
            <v>3678.2784822701933</v>
          </cell>
          <cell r="AN103">
            <v>3542.365117104604</v>
          </cell>
          <cell r="AO103">
            <v>3407.6260962987017</v>
          </cell>
          <cell r="AP103">
            <v>3274.3515645964271</v>
          </cell>
          <cell r="AQ103">
            <v>3146.2734745432008</v>
          </cell>
          <cell r="AR103">
            <v>3021.7643719185521</v>
          </cell>
          <cell r="AS103">
            <v>2900.1089752244902</v>
          </cell>
        </row>
        <row r="104">
          <cell r="D104" t="str">
            <v>YAKIMA</v>
          </cell>
          <cell r="E104" t="e">
            <v>#NUM!</v>
          </cell>
          <cell r="F104" t="e">
            <v>#NUM!</v>
          </cell>
          <cell r="G104" t="e">
            <v>#NUM!</v>
          </cell>
          <cell r="H104" t="e">
            <v>#NUM!</v>
          </cell>
          <cell r="I104">
            <v>3859.8326850641452</v>
          </cell>
          <cell r="J104">
            <v>3921.5727328797857</v>
          </cell>
          <cell r="K104">
            <v>4228.5675755522489</v>
          </cell>
          <cell r="L104">
            <v>3957.5853453535788</v>
          </cell>
          <cell r="M104">
            <v>3835.4855120859488</v>
          </cell>
          <cell r="N104">
            <v>3899.0770829038679</v>
          </cell>
          <cell r="O104">
            <v>3959.2745039925285</v>
          </cell>
          <cell r="P104">
            <v>3799.2561262964991</v>
          </cell>
          <cell r="Q104">
            <v>3863.1700478606026</v>
          </cell>
          <cell r="R104">
            <v>3662.8260728045966</v>
          </cell>
          <cell r="S104">
            <v>3637.7497400590291</v>
          </cell>
          <cell r="T104">
            <v>3768.5767435570178</v>
          </cell>
          <cell r="U104">
            <v>3786.8411687693592</v>
          </cell>
          <cell r="V104">
            <v>3803.033731437089</v>
          </cell>
          <cell r="W104">
            <v>3860.4268013744481</v>
          </cell>
          <cell r="X104">
            <v>3942.8952858171829</v>
          </cell>
          <cell r="Y104">
            <v>3826.2471963557578</v>
          </cell>
          <cell r="Z104">
            <v>3815.7176653611295</v>
          </cell>
          <cell r="AA104">
            <v>3790.690473401778</v>
          </cell>
          <cell r="AB104">
            <v>3775.2580386877326</v>
          </cell>
          <cell r="AC104">
            <v>3769.0288056874124</v>
          </cell>
          <cell r="AD104">
            <v>3770.2523140261051</v>
          </cell>
          <cell r="AE104">
            <v>3766.294601283299</v>
          </cell>
          <cell r="AF104">
            <v>3756.7580783318335</v>
          </cell>
          <cell r="AG104">
            <v>3748.3333314143979</v>
          </cell>
          <cell r="AH104">
            <v>3746.4723680329298</v>
          </cell>
          <cell r="AI104">
            <v>3740.4275001635297</v>
          </cell>
          <cell r="AJ104">
            <v>3729.5800076597479</v>
          </cell>
          <cell r="AK104">
            <v>3717.3856320868513</v>
          </cell>
          <cell r="AL104">
            <v>3715.6819769188601</v>
          </cell>
          <cell r="AM104">
            <v>3711.339002255696</v>
          </cell>
          <cell r="AN104">
            <v>3700.8071017572429</v>
          </cell>
          <cell r="AO104">
            <v>3691.5800424771146</v>
          </cell>
          <cell r="AP104">
            <v>3685.8337194668193</v>
          </cell>
          <cell r="AQ104">
            <v>3675.8705167196949</v>
          </cell>
          <cell r="AR104">
            <v>3664.8519690106064</v>
          </cell>
          <cell r="AS104">
            <v>3655.102859140231</v>
          </cell>
        </row>
        <row r="105">
          <cell r="D105" t="str">
            <v>BEND</v>
          </cell>
          <cell r="E105" t="e">
            <v>#NUM!</v>
          </cell>
          <cell r="F105" t="e">
            <v>#NUM!</v>
          </cell>
          <cell r="G105" t="e">
            <v>#NUM!</v>
          </cell>
          <cell r="H105" t="e">
            <v>#NUM!</v>
          </cell>
          <cell r="I105">
            <v>3041.5343362317226</v>
          </cell>
          <cell r="J105">
            <v>3098.4197864231282</v>
          </cell>
          <cell r="K105">
            <v>3165.0960502730645</v>
          </cell>
          <cell r="L105">
            <v>3084.9294721964548</v>
          </cell>
          <cell r="M105">
            <v>3129.597841245175</v>
          </cell>
          <cell r="N105">
            <v>3152.4030912218177</v>
          </cell>
          <cell r="O105">
            <v>3079.6584014531045</v>
          </cell>
          <cell r="P105">
            <v>3029.0998511761954</v>
          </cell>
          <cell r="Q105">
            <v>3083.1455650020621</v>
          </cell>
          <cell r="R105">
            <v>2880.0947671649155</v>
          </cell>
          <cell r="S105">
            <v>2875.1353710772214</v>
          </cell>
          <cell r="T105">
            <v>2871.9615478438895</v>
          </cell>
          <cell r="U105">
            <v>2999.4887321217293</v>
          </cell>
          <cell r="V105">
            <v>2993.1562457890536</v>
          </cell>
          <cell r="W105">
            <v>2880.8001562335144</v>
          </cell>
          <cell r="X105">
            <v>3045.8261455167917</v>
          </cell>
          <cell r="Y105">
            <v>3041.3073890419564</v>
          </cell>
          <cell r="Z105">
            <v>3089.9156543282484</v>
          </cell>
          <cell r="AA105">
            <v>3084.4484924991389</v>
          </cell>
          <cell r="AB105">
            <v>3097.6295386111487</v>
          </cell>
          <cell r="AC105">
            <v>3130.8864628298029</v>
          </cell>
          <cell r="AD105">
            <v>3182.6927173097638</v>
          </cell>
          <cell r="AE105">
            <v>3220.4132265352391</v>
          </cell>
          <cell r="AF105">
            <v>3243.0748010930606</v>
          </cell>
          <cell r="AG105">
            <v>3269.7823248743052</v>
          </cell>
          <cell r="AH105">
            <v>3316.3168509876191</v>
          </cell>
          <cell r="AI105">
            <v>3352.4966292999725</v>
          </cell>
          <cell r="AJ105">
            <v>3376.0879487509887</v>
          </cell>
          <cell r="AK105">
            <v>3397.1811383966933</v>
          </cell>
          <cell r="AL105">
            <v>3451.3138365417881</v>
          </cell>
          <cell r="AM105">
            <v>3499.7861471475821</v>
          </cell>
          <cell r="AN105">
            <v>3531.3557103221465</v>
          </cell>
          <cell r="AO105">
            <v>3568.9524452829146</v>
          </cell>
          <cell r="AP105">
            <v>3619.418115472829</v>
          </cell>
          <cell r="AQ105">
            <v>3658.4163124248289</v>
          </cell>
          <cell r="AR105">
            <v>3695.8204733690468</v>
          </cell>
          <cell r="AS105">
            <v>3739.0713556615492</v>
          </cell>
        </row>
        <row r="106">
          <cell r="D106" t="str">
            <v>BAKER</v>
          </cell>
          <cell r="E106" t="e">
            <v>#NUM!</v>
          </cell>
          <cell r="F106" t="e">
            <v>#NUM!</v>
          </cell>
          <cell r="G106" t="e">
            <v>#NUM!</v>
          </cell>
          <cell r="H106" t="e">
            <v>#NUM!</v>
          </cell>
          <cell r="I106">
            <v>3940.6689024536881</v>
          </cell>
          <cell r="J106">
            <v>3929.9126662635535</v>
          </cell>
          <cell r="K106">
            <v>3928.8445293978507</v>
          </cell>
          <cell r="L106">
            <v>3822.8581563314319</v>
          </cell>
          <cell r="M106">
            <v>3830.5373733964152</v>
          </cell>
          <cell r="N106">
            <v>3869.8900975026249</v>
          </cell>
          <cell r="O106">
            <v>3764.992903895662</v>
          </cell>
          <cell r="P106">
            <v>3789.1498661552268</v>
          </cell>
          <cell r="Q106">
            <v>3758.6905548831278</v>
          </cell>
          <cell r="R106">
            <v>3743.4916497319628</v>
          </cell>
          <cell r="S106">
            <v>3730.1218588779811</v>
          </cell>
          <cell r="T106">
            <v>3714.3192159358437</v>
          </cell>
          <cell r="U106">
            <v>3735.8545321455786</v>
          </cell>
          <cell r="V106">
            <v>3661.5606406168486</v>
          </cell>
          <cell r="W106">
            <v>3631.2233683806071</v>
          </cell>
          <cell r="X106">
            <v>3638.2762953066999</v>
          </cell>
          <cell r="Y106">
            <v>3564.9714942523447</v>
          </cell>
          <cell r="Z106">
            <v>3526.8960397700616</v>
          </cell>
          <cell r="AA106">
            <v>3486.7212418845866</v>
          </cell>
          <cell r="AB106">
            <v>3450.1802737109147</v>
          </cell>
          <cell r="AC106">
            <v>3417.2132913460227</v>
          </cell>
          <cell r="AD106">
            <v>3387.4994579356794</v>
          </cell>
          <cell r="AE106">
            <v>3355.5505342697306</v>
          </cell>
          <cell r="AF106">
            <v>3321.7817847473398</v>
          </cell>
          <cell r="AG106">
            <v>3288.5028434170622</v>
          </cell>
          <cell r="AH106">
            <v>3257.1022687982618</v>
          </cell>
          <cell r="AI106">
            <v>3224.3992733657524</v>
          </cell>
          <cell r="AJ106">
            <v>3190.3933792856269</v>
          </cell>
          <cell r="AK106">
            <v>3155.4304535764245</v>
          </cell>
          <cell r="AL106">
            <v>3123.967880103979</v>
          </cell>
          <cell r="AM106">
            <v>3091.7528555828567</v>
          </cell>
          <cell r="AN106">
            <v>3057.4046660263457</v>
          </cell>
          <cell r="AO106">
            <v>3023.5396885450355</v>
          </cell>
          <cell r="AP106">
            <v>2990.6736099994009</v>
          </cell>
          <cell r="AQ106">
            <v>2956.7368331763778</v>
          </cell>
          <cell r="AR106">
            <v>2922.5763138431953</v>
          </cell>
          <cell r="AS106">
            <v>2888.7548911982476</v>
          </cell>
        </row>
        <row r="107">
          <cell r="D107" t="str">
            <v>ONTARIO</v>
          </cell>
          <cell r="E107" t="e">
            <v>#NUM!</v>
          </cell>
          <cell r="F107" t="e">
            <v>#NUM!</v>
          </cell>
          <cell r="G107" t="e">
            <v>#NUM!</v>
          </cell>
          <cell r="H107" t="e">
            <v>#NUM!</v>
          </cell>
          <cell r="I107">
            <v>4037.2639941240964</v>
          </cell>
          <cell r="J107">
            <v>4072.5456330090938</v>
          </cell>
          <cell r="K107">
            <v>3674.6874832726826</v>
          </cell>
          <cell r="L107">
            <v>3500.321559872315</v>
          </cell>
          <cell r="M107">
            <v>3576.0892488531513</v>
          </cell>
          <cell r="N107">
            <v>3384.497562486391</v>
          </cell>
          <cell r="O107">
            <v>3290.893101703502</v>
          </cell>
          <cell r="P107">
            <v>3205.5323980653848</v>
          </cell>
          <cell r="Q107">
            <v>3419.1670711973466</v>
          </cell>
          <cell r="R107">
            <v>2865.6534189512531</v>
          </cell>
          <cell r="S107">
            <v>2794.3562986244401</v>
          </cell>
          <cell r="T107">
            <v>2607.9805753755581</v>
          </cell>
          <cell r="U107">
            <v>2753.4231633034206</v>
          </cell>
          <cell r="V107">
            <v>2732.2996816220293</v>
          </cell>
          <cell r="W107">
            <v>2662.5630320822243</v>
          </cell>
          <cell r="X107">
            <v>3231.4969900132864</v>
          </cell>
          <cell r="Y107">
            <v>2913.2390897547293</v>
          </cell>
          <cell r="Z107">
            <v>2874.0951044544263</v>
          </cell>
          <cell r="AA107">
            <v>2756.1683370598935</v>
          </cell>
          <cell r="AB107">
            <v>2710.1913272209931</v>
          </cell>
          <cell r="AC107">
            <v>2727.1262577403331</v>
          </cell>
          <cell r="AD107">
            <v>2794.4575587249142</v>
          </cell>
          <cell r="AE107">
            <v>2832.8862488183622</v>
          </cell>
          <cell r="AF107">
            <v>2838.0784504092949</v>
          </cell>
          <cell r="AG107">
            <v>2852.336637423758</v>
          </cell>
          <cell r="AH107">
            <v>2912.6653195573876</v>
          </cell>
          <cell r="AI107">
            <v>2947.276780358271</v>
          </cell>
          <cell r="AJ107">
            <v>2950.9412565441417</v>
          </cell>
          <cell r="AK107">
            <v>2946.5228999011852</v>
          </cell>
          <cell r="AL107">
            <v>3016.2873283721688</v>
          </cell>
          <cell r="AM107">
            <v>3070.5017621168336</v>
          </cell>
          <cell r="AN107">
            <v>3082.8396726572778</v>
          </cell>
          <cell r="AO107">
            <v>3104.9346407865896</v>
          </cell>
          <cell r="AP107">
            <v>3155.2071344685392</v>
          </cell>
          <cell r="AQ107">
            <v>3174.6941536307099</v>
          </cell>
          <cell r="AR107">
            <v>3187.76001218887</v>
          </cell>
          <cell r="AS107">
            <v>3211.1636491268314</v>
          </cell>
        </row>
        <row r="108">
          <cell r="D108" t="str">
            <v>PENDLETON</v>
          </cell>
          <cell r="E108" t="e">
            <v>#NUM!</v>
          </cell>
          <cell r="F108" t="e">
            <v>#NUM!</v>
          </cell>
          <cell r="G108" t="e">
            <v>#NUM!</v>
          </cell>
          <cell r="H108" t="e">
            <v>#NUM!</v>
          </cell>
          <cell r="I108">
            <v>3758.6123946038233</v>
          </cell>
          <cell r="J108">
            <v>3728.4869513020644</v>
          </cell>
          <cell r="K108">
            <v>3738.1180618863727</v>
          </cell>
          <cell r="L108">
            <v>3401.9265530976754</v>
          </cell>
          <cell r="M108">
            <v>3258.1507072438167</v>
          </cell>
          <cell r="N108">
            <v>3213.5380583691581</v>
          </cell>
          <cell r="O108">
            <v>3630.2997069434996</v>
          </cell>
          <cell r="P108">
            <v>3625.7602140489585</v>
          </cell>
          <cell r="Q108">
            <v>3697.2895080524804</v>
          </cell>
          <cell r="R108">
            <v>3299.410395894125</v>
          </cell>
          <cell r="S108">
            <v>3332.2243185077932</v>
          </cell>
          <cell r="T108">
            <v>3527.2113346974988</v>
          </cell>
          <cell r="U108">
            <v>3496.856015785052</v>
          </cell>
          <cell r="V108">
            <v>3493.2055895681215</v>
          </cell>
          <cell r="W108">
            <v>3662.8081872758285</v>
          </cell>
          <cell r="X108">
            <v>3711.3188821585736</v>
          </cell>
          <cell r="Y108">
            <v>3406.3707262347389</v>
          </cell>
          <cell r="Z108">
            <v>3386.7137332624425</v>
          </cell>
          <cell r="AA108">
            <v>3346.6363523822756</v>
          </cell>
          <cell r="AB108">
            <v>3321.2201507656832</v>
          </cell>
          <cell r="AC108">
            <v>3309.6293190059409</v>
          </cell>
          <cell r="AD108">
            <v>3309.0362560768867</v>
          </cell>
          <cell r="AE108">
            <v>3301.043937762232</v>
          </cell>
          <cell r="AF108">
            <v>3285.0617321830878</v>
          </cell>
          <cell r="AG108">
            <v>3270.784748108611</v>
          </cell>
          <cell r="AH108">
            <v>3266.0647099070261</v>
          </cell>
          <cell r="AI108">
            <v>3255.3436656900008</v>
          </cell>
          <cell r="AJ108">
            <v>3237.7385929527313</v>
          </cell>
          <cell r="AK108">
            <v>3218.2284452737181</v>
          </cell>
          <cell r="AL108">
            <v>3213.837842974207</v>
          </cell>
          <cell r="AM108">
            <v>3205.6662885093365</v>
          </cell>
          <cell r="AN108">
            <v>3188.624479887872</v>
          </cell>
          <cell r="AO108">
            <v>3173.4589091539897</v>
          </cell>
          <cell r="AP108">
            <v>3163.3031296635399</v>
          </cell>
          <cell r="AQ108">
            <v>3147.1549625294292</v>
          </cell>
          <cell r="AR108">
            <v>3129.5052549395436</v>
          </cell>
          <cell r="AS108">
            <v>3113.7225829877648</v>
          </cell>
        </row>
      </sheetData>
      <sheetData sheetId="7">
        <row r="2">
          <cell r="D2" t="str">
            <v>District</v>
          </cell>
          <cell r="E2">
            <v>1990</v>
          </cell>
          <cell r="F2">
            <v>1991</v>
          </cell>
          <cell r="G2">
            <v>1992</v>
          </cell>
          <cell r="H2">
            <v>1993</v>
          </cell>
          <cell r="I2">
            <v>1994</v>
          </cell>
          <cell r="J2">
            <v>1995</v>
          </cell>
          <cell r="K2">
            <v>1996</v>
          </cell>
          <cell r="L2">
            <v>1997</v>
          </cell>
          <cell r="M2">
            <v>1998</v>
          </cell>
          <cell r="N2">
            <v>1999</v>
          </cell>
          <cell r="O2">
            <v>2000</v>
          </cell>
          <cell r="P2">
            <v>2001</v>
          </cell>
          <cell r="Q2">
            <v>2002</v>
          </cell>
          <cell r="R2">
            <v>2003</v>
          </cell>
          <cell r="S2">
            <v>2004</v>
          </cell>
          <cell r="T2">
            <v>2005</v>
          </cell>
          <cell r="U2">
            <v>2006</v>
          </cell>
          <cell r="V2">
            <v>2007</v>
          </cell>
          <cell r="W2">
            <v>2008</v>
          </cell>
          <cell r="X2">
            <v>2009</v>
          </cell>
          <cell r="Y2">
            <v>2010</v>
          </cell>
          <cell r="Z2">
            <v>2011</v>
          </cell>
          <cell r="AA2">
            <v>2012</v>
          </cell>
          <cell r="AB2">
            <v>2013</v>
          </cell>
          <cell r="AC2">
            <v>2014</v>
          </cell>
          <cell r="AD2">
            <v>2015</v>
          </cell>
          <cell r="AE2">
            <v>2016</v>
          </cell>
          <cell r="AF2">
            <v>2017</v>
          </cell>
          <cell r="AG2">
            <v>2018</v>
          </cell>
          <cell r="AH2">
            <v>2019</v>
          </cell>
          <cell r="AI2">
            <v>2020</v>
          </cell>
          <cell r="AJ2">
            <v>2021</v>
          </cell>
          <cell r="AK2">
            <v>2022</v>
          </cell>
          <cell r="AL2">
            <v>2023</v>
          </cell>
          <cell r="AM2">
            <v>2024</v>
          </cell>
          <cell r="AN2">
            <v>2025</v>
          </cell>
          <cell r="AO2">
            <v>2026</v>
          </cell>
          <cell r="AP2">
            <v>2027</v>
          </cell>
          <cell r="AQ2">
            <v>2028</v>
          </cell>
          <cell r="AR2">
            <v>2029</v>
          </cell>
          <cell r="AS2">
            <v>2030</v>
          </cell>
        </row>
        <row r="3">
          <cell r="D3" t="str">
            <v>ABERDEEN</v>
          </cell>
          <cell r="E3">
            <v>29.49090829271444</v>
          </cell>
          <cell r="F3">
            <v>29.130643154500589</v>
          </cell>
          <cell r="G3">
            <v>27.178029406564441</v>
          </cell>
          <cell r="H3">
            <v>25.306375285832157</v>
          </cell>
          <cell r="I3">
            <v>24.946420797138575</v>
          </cell>
          <cell r="J3">
            <v>23.92160626720117</v>
          </cell>
          <cell r="K3">
            <v>21.800487291625863</v>
          </cell>
          <cell r="L3">
            <v>21.244180968764617</v>
          </cell>
          <cell r="M3">
            <v>22.246176217716599</v>
          </cell>
          <cell r="N3">
            <v>23.295419710588099</v>
          </cell>
          <cell r="O3">
            <v>24.383589158365542</v>
          </cell>
          <cell r="P3">
            <v>20.724777615973906</v>
          </cell>
          <cell r="Q3">
            <v>19.459884381647353</v>
          </cell>
          <cell r="R3">
            <v>17.782424282281074</v>
          </cell>
          <cell r="S3">
            <v>17.534884792930615</v>
          </cell>
          <cell r="T3">
            <v>17.370278381948083</v>
          </cell>
          <cell r="U3">
            <v>16.25826105026719</v>
          </cell>
          <cell r="V3">
            <v>15.083925954283883</v>
          </cell>
          <cell r="W3">
            <v>14.723046870309513</v>
          </cell>
          <cell r="X3">
            <v>14.000019236597989</v>
          </cell>
          <cell r="Y3">
            <v>15.475979114868787</v>
          </cell>
          <cell r="Z3">
            <v>16.123444802156111</v>
          </cell>
          <cell r="AA3">
            <v>16.02827083666536</v>
          </cell>
          <cell r="AB3">
            <v>15.754164696470367</v>
          </cell>
          <cell r="AC3">
            <v>15.49787804117681</v>
          </cell>
          <cell r="AD3">
            <v>15.261340167172307</v>
          </cell>
          <cell r="AE3">
            <v>15.048246635794207</v>
          </cell>
          <cell r="AF3">
            <v>14.848954048811109</v>
          </cell>
          <cell r="AG3">
            <v>14.671498323225599</v>
          </cell>
          <cell r="AH3">
            <v>14.51094069670946</v>
          </cell>
          <cell r="AI3">
            <v>14.364059555338036</v>
          </cell>
          <cell r="AJ3">
            <v>14.227332054567151</v>
          </cell>
          <cell r="AK3">
            <v>14.102952979579804</v>
          </cell>
          <cell r="AL3">
            <v>13.998091566303078</v>
          </cell>
          <cell r="AM3">
            <v>13.90900391294184</v>
          </cell>
          <cell r="AN3">
            <v>13.828742639699705</v>
          </cell>
          <cell r="AO3">
            <v>13.76782971727765</v>
          </cell>
          <cell r="AP3">
            <v>13.716443174090255</v>
          </cell>
          <cell r="AQ3">
            <v>13.674480375472864</v>
          </cell>
          <cell r="AR3">
            <v>13.64374026722963</v>
          </cell>
          <cell r="AS3">
            <v>13.605621899129341</v>
          </cell>
        </row>
        <row r="4">
          <cell r="D4" t="str">
            <v>BELLINGHAM</v>
          </cell>
          <cell r="E4">
            <v>43.134660409041004</v>
          </cell>
          <cell r="F4">
            <v>42.861580872015587</v>
          </cell>
          <cell r="G4">
            <v>42.67478094901665</v>
          </cell>
          <cell r="H4">
            <v>42.313701625974225</v>
          </cell>
          <cell r="I4">
            <v>42.249134773561828</v>
          </cell>
          <cell r="J4">
            <v>41.512078911008359</v>
          </cell>
          <cell r="K4">
            <v>41.338215404287176</v>
          </cell>
          <cell r="L4">
            <v>41.234043126794518</v>
          </cell>
          <cell r="M4">
            <v>40.958500434712271</v>
          </cell>
          <cell r="N4">
            <v>40.861611273237315</v>
          </cell>
          <cell r="O4">
            <v>40.643715611477099</v>
          </cell>
          <cell r="P4">
            <v>40.541330165820952</v>
          </cell>
          <cell r="Q4">
            <v>40.73836778677871</v>
          </cell>
          <cell r="R4">
            <v>40.81159046374043</v>
          </cell>
          <cell r="S4">
            <v>40.814901010892456</v>
          </cell>
          <cell r="T4">
            <v>40.673489149209537</v>
          </cell>
          <cell r="U4">
            <v>40.281996766868737</v>
          </cell>
          <cell r="V4">
            <v>40.15773327349212</v>
          </cell>
          <cell r="W4">
            <v>40.378067385251747</v>
          </cell>
          <cell r="X4">
            <v>40.000213080991692</v>
          </cell>
          <cell r="Y4">
            <v>39.816838542455379</v>
          </cell>
          <cell r="Z4">
            <v>39.475687149632947</v>
          </cell>
          <cell r="AA4">
            <v>39.095907970209495</v>
          </cell>
          <cell r="AB4">
            <v>38.723946303269486</v>
          </cell>
          <cell r="AC4">
            <v>38.374450611455082</v>
          </cell>
          <cell r="AD4">
            <v>38.045481487104588</v>
          </cell>
          <cell r="AE4">
            <v>37.735965798912744</v>
          </cell>
          <cell r="AF4">
            <v>37.44476743315326</v>
          </cell>
          <cell r="AG4">
            <v>37.170986568448697</v>
          </cell>
          <cell r="AH4">
            <v>36.91220975981755</v>
          </cell>
          <cell r="AI4">
            <v>36.667361504141944</v>
          </cell>
          <cell r="AJ4">
            <v>36.435200644515938</v>
          </cell>
          <cell r="AK4">
            <v>36.216117672045876</v>
          </cell>
          <cell r="AL4">
            <v>36.009937869635543</v>
          </cell>
          <cell r="AM4">
            <v>35.814895696849504</v>
          </cell>
          <cell r="AN4">
            <v>35.631204559403351</v>
          </cell>
          <cell r="AO4">
            <v>35.458109665429369</v>
          </cell>
          <cell r="AP4">
            <v>35.295103038423562</v>
          </cell>
          <cell r="AQ4">
            <v>35.141436813916386</v>
          </cell>
          <cell r="AR4">
            <v>34.996583507281294</v>
          </cell>
          <cell r="AS4">
            <v>34.887760053576599</v>
          </cell>
        </row>
        <row r="5">
          <cell r="D5" t="str">
            <v>BREMERTON</v>
          </cell>
          <cell r="E5">
            <v>0.75102728153267373</v>
          </cell>
          <cell r="F5">
            <v>0.83525675303497959</v>
          </cell>
          <cell r="G5">
            <v>1.0718459475656756</v>
          </cell>
          <cell r="H5">
            <v>1.241235087180947</v>
          </cell>
          <cell r="I5">
            <v>1.1558073616048257</v>
          </cell>
          <cell r="J5">
            <v>1.1934530928857832</v>
          </cell>
          <cell r="K5">
            <v>1.2281891087502335</v>
          </cell>
          <cell r="L5">
            <v>1.3273706949169572</v>
          </cell>
          <cell r="M5">
            <v>1.4343586875236431</v>
          </cell>
          <cell r="N5">
            <v>1.4742859571106737</v>
          </cell>
          <cell r="O5">
            <v>1.4027840406266299</v>
          </cell>
          <cell r="P5">
            <v>1.5480094322831732</v>
          </cell>
          <cell r="Q5">
            <v>1.772350191175265</v>
          </cell>
          <cell r="R5">
            <v>1.8224972489083331</v>
          </cell>
          <cell r="S5">
            <v>1.6961485115192541</v>
          </cell>
          <cell r="T5">
            <v>1.3390890598697114</v>
          </cell>
          <cell r="U5">
            <v>1.2936721055177347</v>
          </cell>
          <cell r="V5">
            <v>1.2830747966173506</v>
          </cell>
          <cell r="W5">
            <v>1.490926848642159</v>
          </cell>
          <cell r="X5">
            <v>2.0006598984429567</v>
          </cell>
          <cell r="Y5">
            <v>1.9507321256947701</v>
          </cell>
          <cell r="Z5">
            <v>1.9599389875757325</v>
          </cell>
          <cell r="AA5">
            <v>1.9986834643480367</v>
          </cell>
          <cell r="AB5">
            <v>2.0459660072397732</v>
          </cell>
          <cell r="AC5">
            <v>2.0943768534928489</v>
          </cell>
          <cell r="AD5">
            <v>2.1434562822238599</v>
          </cell>
          <cell r="AE5">
            <v>2.1926297012770632</v>
          </cell>
          <cell r="AF5">
            <v>2.241383891545274</v>
          </cell>
          <cell r="AG5">
            <v>2.2894348694628688</v>
          </cell>
          <cell r="AH5">
            <v>2.3368389035721342</v>
          </cell>
          <cell r="AI5">
            <v>2.3838232726697468</v>
          </cell>
          <cell r="AJ5">
            <v>2.4300075086942834</v>
          </cell>
          <cell r="AK5">
            <v>2.4750158759096008</v>
          </cell>
          <cell r="AL5">
            <v>2.5181047021771148</v>
          </cell>
          <cell r="AM5">
            <v>2.559610902044529</v>
          </cell>
          <cell r="AN5">
            <v>2.5993476506270259</v>
          </cell>
          <cell r="AO5">
            <v>2.6367793087574083</v>
          </cell>
          <cell r="AP5">
            <v>2.6725245294013447</v>
          </cell>
          <cell r="AQ5">
            <v>2.706236584228745</v>
          </cell>
          <cell r="AR5">
            <v>2.737959894481548</v>
          </cell>
          <cell r="AS5">
            <v>2.7971081440392984</v>
          </cell>
        </row>
        <row r="6">
          <cell r="D6" t="str">
            <v>KENNEWICK</v>
          </cell>
          <cell r="E6">
            <v>11.674415681893244</v>
          </cell>
          <cell r="F6">
            <v>12.876506693472665</v>
          </cell>
          <cell r="G6">
            <v>13.619432081911137</v>
          </cell>
          <cell r="H6">
            <v>14.968770754047947</v>
          </cell>
          <cell r="I6">
            <v>16.566526271855448</v>
          </cell>
          <cell r="J6">
            <v>13.181246271491913</v>
          </cell>
          <cell r="K6">
            <v>12.416645657258574</v>
          </cell>
          <cell r="L6">
            <v>12.149703990634306</v>
          </cell>
          <cell r="M6">
            <v>11.480614419008759</v>
          </cell>
          <cell r="N6">
            <v>12.18991588431588</v>
          </cell>
          <cell r="O6">
            <v>12.35956186443998</v>
          </cell>
          <cell r="P6">
            <v>13.744126480951804</v>
          </cell>
          <cell r="Q6">
            <v>14.324942083758415</v>
          </cell>
          <cell r="R6">
            <v>14.751096198951556</v>
          </cell>
          <cell r="S6">
            <v>14.869070435490345</v>
          </cell>
          <cell r="T6">
            <v>14.507701412189824</v>
          </cell>
          <cell r="U6">
            <v>13.506146950308318</v>
          </cell>
          <cell r="V6">
            <v>14.938383051514032</v>
          </cell>
          <cell r="W6">
            <v>16.528284305337447</v>
          </cell>
          <cell r="X6">
            <v>17.000973800373117</v>
          </cell>
          <cell r="Y6">
            <v>16.58395169220023</v>
          </cell>
          <cell r="Z6">
            <v>16.013631711086262</v>
          </cell>
          <cell r="AA6">
            <v>15.563586470308838</v>
          </cell>
          <cell r="AB6">
            <v>15.171149845293908</v>
          </cell>
          <cell r="AC6">
            <v>14.819138296049344</v>
          </cell>
          <cell r="AD6">
            <v>14.501014927908939</v>
          </cell>
          <cell r="AE6">
            <v>14.216463023551572</v>
          </cell>
          <cell r="AF6">
            <v>13.960306120760658</v>
          </cell>
          <cell r="AG6">
            <v>13.730030589022808</v>
          </cell>
          <cell r="AH6">
            <v>13.523473686557066</v>
          </cell>
          <cell r="AI6">
            <v>13.337628175654718</v>
          </cell>
          <cell r="AJ6">
            <v>13.170304840223304</v>
          </cell>
          <cell r="AK6">
            <v>13.020358902692292</v>
          </cell>
          <cell r="AL6">
            <v>12.88972859542767</v>
          </cell>
          <cell r="AM6">
            <v>12.774055449270012</v>
          </cell>
          <cell r="AN6">
            <v>12.673929934903889</v>
          </cell>
          <cell r="AO6">
            <v>12.59015501266548</v>
          </cell>
          <cell r="AP6">
            <v>12.517664849231879</v>
          </cell>
          <cell r="AQ6">
            <v>12.459475970368841</v>
          </cell>
          <cell r="AR6">
            <v>12.4137012168355</v>
          </cell>
          <cell r="AS6">
            <v>12.413866518719345</v>
          </cell>
        </row>
        <row r="7">
          <cell r="D7" t="str">
            <v>LONGVIEW</v>
          </cell>
          <cell r="E7">
            <v>22.749359788875427</v>
          </cell>
          <cell r="F7">
            <v>24.99400449347748</v>
          </cell>
          <cell r="G7">
            <v>23.969378084675302</v>
          </cell>
          <cell r="H7">
            <v>24.825711585777082</v>
          </cell>
          <cell r="I7">
            <v>25.986727200347605</v>
          </cell>
          <cell r="J7">
            <v>25.278342626710415</v>
          </cell>
          <cell r="K7">
            <v>26.775784891926804</v>
          </cell>
          <cell r="L7">
            <v>26.373859216285673</v>
          </cell>
          <cell r="M7">
            <v>26.106795744375013</v>
          </cell>
          <cell r="N7">
            <v>28.771203135623892</v>
          </cell>
          <cell r="O7">
            <v>28.390258123789646</v>
          </cell>
          <cell r="P7">
            <v>28.576074609278706</v>
          </cell>
          <cell r="Q7">
            <v>28.721730770467524</v>
          </cell>
          <cell r="R7">
            <v>29.308233425117539</v>
          </cell>
          <cell r="S7">
            <v>29.05984360535793</v>
          </cell>
          <cell r="T7">
            <v>27.615406288937095</v>
          </cell>
          <cell r="U7">
            <v>25.552288368543312</v>
          </cell>
          <cell r="V7">
            <v>25.900565119900349</v>
          </cell>
          <cell r="W7">
            <v>28.914209066357557</v>
          </cell>
          <cell r="X7">
            <v>30.000001447272059</v>
          </cell>
          <cell r="Y7">
            <v>28.75526460050942</v>
          </cell>
          <cell r="Z7">
            <v>27.434409579899032</v>
          </cell>
          <cell r="AA7">
            <v>26.653211126745454</v>
          </cell>
          <cell r="AB7">
            <v>26.05989612150632</v>
          </cell>
          <cell r="AC7">
            <v>25.525266325616258</v>
          </cell>
          <cell r="AD7">
            <v>25.053815023271767</v>
          </cell>
          <cell r="AE7">
            <v>24.631256693175807</v>
          </cell>
          <cell r="AF7">
            <v>24.252758619470985</v>
          </cell>
          <cell r="AG7">
            <v>23.911889684176629</v>
          </cell>
          <cell r="AH7">
            <v>23.604713656413111</v>
          </cell>
          <cell r="AI7">
            <v>23.319079591103058</v>
          </cell>
          <cell r="AJ7">
            <v>23.063688248787841</v>
          </cell>
          <cell r="AK7">
            <v>22.836562195444742</v>
          </cell>
          <cell r="AL7">
            <v>22.626179182239198</v>
          </cell>
          <cell r="AM7">
            <v>22.431212737475235</v>
          </cell>
          <cell r="AN7">
            <v>22.259201732175843</v>
          </cell>
          <cell r="AO7">
            <v>22.104470866017518</v>
          </cell>
          <cell r="AP7">
            <v>21.964070546566465</v>
          </cell>
          <cell r="AQ7">
            <v>21.834280808898516</v>
          </cell>
          <cell r="AR7">
            <v>21.71988548186031</v>
          </cell>
          <cell r="AS7">
            <v>21.8394810047044</v>
          </cell>
        </row>
        <row r="8">
          <cell r="D8" t="str">
            <v>MOSES LAKE</v>
          </cell>
          <cell r="E8">
            <v>6.518688112498694</v>
          </cell>
          <cell r="F8">
            <v>7.3569098122860375</v>
          </cell>
          <cell r="G8">
            <v>6.851882874232337</v>
          </cell>
          <cell r="H8">
            <v>7.8116006788697021</v>
          </cell>
          <cell r="I8">
            <v>10.019573784416963</v>
          </cell>
          <cell r="J8">
            <v>11.229663052612839</v>
          </cell>
          <cell r="K8">
            <v>11.828798585532653</v>
          </cell>
          <cell r="L8">
            <v>12.90852902584334</v>
          </cell>
          <cell r="M8">
            <v>13.25162808833691</v>
          </cell>
          <cell r="N8">
            <v>14.353405712336764</v>
          </cell>
          <cell r="O8">
            <v>14.992635291277761</v>
          </cell>
          <cell r="P8">
            <v>15.910565130435652</v>
          </cell>
          <cell r="Q8">
            <v>14.735899312801855</v>
          </cell>
          <cell r="R8">
            <v>14.369218757565564</v>
          </cell>
          <cell r="S8">
            <v>13.702395495602902</v>
          </cell>
          <cell r="T8">
            <v>15.965937849824027</v>
          </cell>
          <cell r="U8">
            <v>18.138092077635989</v>
          </cell>
          <cell r="V8">
            <v>19.186524766276332</v>
          </cell>
          <cell r="W8">
            <v>18.034140956124169</v>
          </cell>
          <cell r="X8">
            <v>17.768226126824789</v>
          </cell>
          <cell r="Y8">
            <v>17.678074320782443</v>
          </cell>
          <cell r="Z8">
            <v>17.737252497352426</v>
          </cell>
          <cell r="AA8">
            <v>18.2127734834535</v>
          </cell>
          <cell r="AB8">
            <v>18.793785514544929</v>
          </cell>
          <cell r="AC8">
            <v>19.384508482649</v>
          </cell>
          <cell r="AD8">
            <v>19.984364192238139</v>
          </cell>
          <cell r="AE8">
            <v>20.599145236303752</v>
          </cell>
          <cell r="AF8">
            <v>21.235537678586912</v>
          </cell>
          <cell r="AG8">
            <v>21.889284609888108</v>
          </cell>
          <cell r="AH8">
            <v>22.562852316161987</v>
          </cell>
          <cell r="AI8">
            <v>23.252567566520206</v>
          </cell>
          <cell r="AJ8">
            <v>23.965850926858685</v>
          </cell>
          <cell r="AK8">
            <v>24.706023813489331</v>
          </cell>
          <cell r="AL8">
            <v>25.467247440238534</v>
          </cell>
          <cell r="AM8">
            <v>26.263946190034442</v>
          </cell>
          <cell r="AN8">
            <v>27.096398403195604</v>
          </cell>
          <cell r="AO8">
            <v>27.952426289713607</v>
          </cell>
          <cell r="AP8">
            <v>28.841878692803519</v>
          </cell>
          <cell r="AQ8">
            <v>29.765476542414362</v>
          </cell>
          <cell r="AR8">
            <v>30.734858221830766</v>
          </cell>
          <cell r="AS8">
            <v>31.544874558870074</v>
          </cell>
        </row>
        <row r="9">
          <cell r="D9" t="str">
            <v>MOUNT VERNON</v>
          </cell>
          <cell r="E9">
            <v>359.56555763115028</v>
          </cell>
          <cell r="F9">
            <v>322.22083596772325</v>
          </cell>
          <cell r="G9">
            <v>287.6563688337888</v>
          </cell>
          <cell r="H9">
            <v>261.2498651230614</v>
          </cell>
          <cell r="I9">
            <v>244.11414071297483</v>
          </cell>
          <cell r="J9">
            <v>224.93854983120156</v>
          </cell>
          <cell r="K9">
            <v>209.33215659283684</v>
          </cell>
          <cell r="L9">
            <v>197.8123165989031</v>
          </cell>
          <cell r="M9">
            <v>182.24326189810762</v>
          </cell>
          <cell r="N9">
            <v>172.57783492802443</v>
          </cell>
          <cell r="O9">
            <v>166.92794381520648</v>
          </cell>
          <cell r="P9">
            <v>157.57560852984437</v>
          </cell>
          <cell r="Q9">
            <v>148.5387053163997</v>
          </cell>
          <cell r="R9">
            <v>138.03558735914893</v>
          </cell>
          <cell r="S9">
            <v>129.50503241855262</v>
          </cell>
          <cell r="T9">
            <v>122.5984049890413</v>
          </cell>
          <cell r="U9">
            <v>115.04238758162225</v>
          </cell>
          <cell r="V9">
            <v>108.77885114200177</v>
          </cell>
          <cell r="W9">
            <v>100.83584629491449</v>
          </cell>
          <cell r="X9">
            <v>92.999988979339037</v>
          </cell>
          <cell r="Y9">
            <v>93.324380996034535</v>
          </cell>
          <cell r="Z9">
            <v>90.9824325077319</v>
          </cell>
          <cell r="AA9">
            <v>86.137351953927691</v>
          </cell>
          <cell r="AB9">
            <v>81.042494295223833</v>
          </cell>
          <cell r="AC9">
            <v>76.372306435559338</v>
          </cell>
          <cell r="AD9">
            <v>72.083222838971324</v>
          </cell>
          <cell r="AE9">
            <v>68.144547992193878</v>
          </cell>
          <cell r="AF9">
            <v>64.520729910222343</v>
          </cell>
          <cell r="AG9">
            <v>61.183794958950713</v>
          </cell>
          <cell r="AH9">
            <v>58.102293305267153</v>
          </cell>
          <cell r="AI9">
            <v>55.243056872030856</v>
          </cell>
          <cell r="AJ9">
            <v>52.588839763099642</v>
          </cell>
          <cell r="AK9">
            <v>50.126370157478995</v>
          </cell>
          <cell r="AL9">
            <v>47.840707410137689</v>
          </cell>
          <cell r="AM9">
            <v>45.713658542823367</v>
          </cell>
          <cell r="AN9">
            <v>43.735695016569935</v>
          </cell>
          <cell r="AO9">
            <v>41.895721656764174</v>
          </cell>
          <cell r="AP9">
            <v>40.175979146287915</v>
          </cell>
          <cell r="AQ9">
            <v>38.57021240520978</v>
          </cell>
          <cell r="AR9">
            <v>37.065525802570662</v>
          </cell>
          <cell r="AS9">
            <v>35.635108902097841</v>
          </cell>
        </row>
        <row r="10">
          <cell r="D10" t="str">
            <v>SUNNYSIDE</v>
          </cell>
          <cell r="E10">
            <v>44.442187832377712</v>
          </cell>
          <cell r="F10">
            <v>42.710540841462574</v>
          </cell>
          <cell r="G10">
            <v>41.169296823397339</v>
          </cell>
          <cell r="H10">
            <v>40.386436058356175</v>
          </cell>
          <cell r="I10">
            <v>42.101857528836</v>
          </cell>
          <cell r="J10">
            <v>38.518623332059214</v>
          </cell>
          <cell r="K10">
            <v>39.307074902953993</v>
          </cell>
          <cell r="L10">
            <v>39.431538436557787</v>
          </cell>
          <cell r="M10">
            <v>37.767567812438529</v>
          </cell>
          <cell r="N10">
            <v>38.646994001061323</v>
          </cell>
          <cell r="O10">
            <v>38.585470602822085</v>
          </cell>
          <cell r="P10">
            <v>43.218339448718872</v>
          </cell>
          <cell r="Q10">
            <v>45.145586862247669</v>
          </cell>
          <cell r="R10">
            <v>46.141488672662256</v>
          </cell>
          <cell r="S10">
            <v>42.530877643949786</v>
          </cell>
          <cell r="T10">
            <v>41.091911725167662</v>
          </cell>
          <cell r="U10">
            <v>41.000330791682799</v>
          </cell>
          <cell r="V10">
            <v>39.433940255100858</v>
          </cell>
          <cell r="W10">
            <v>44.237803501662597</v>
          </cell>
          <cell r="X10">
            <v>46.999981012565513</v>
          </cell>
          <cell r="Y10">
            <v>47.219829584292661</v>
          </cell>
          <cell r="Z10">
            <v>46.437561051488863</v>
          </cell>
          <cell r="AA10">
            <v>45.156402833675045</v>
          </cell>
          <cell r="AB10">
            <v>43.851701126572024</v>
          </cell>
          <cell r="AC10">
            <v>42.667644359773178</v>
          </cell>
          <cell r="AD10">
            <v>41.589632982687306</v>
          </cell>
          <cell r="AE10">
            <v>40.610510130087626</v>
          </cell>
          <cell r="AF10">
            <v>39.712529185489174</v>
          </cell>
          <cell r="AG10">
            <v>38.904292619138026</v>
          </cell>
          <cell r="AH10">
            <v>38.158363683475493</v>
          </cell>
          <cell r="AI10">
            <v>37.466124604549194</v>
          </cell>
          <cell r="AJ10">
            <v>36.823909370175699</v>
          </cell>
          <cell r="AK10">
            <v>36.235161638433638</v>
          </cell>
          <cell r="AL10">
            <v>35.698788483149883</v>
          </cell>
          <cell r="AM10">
            <v>35.207160056729954</v>
          </cell>
          <cell r="AN10">
            <v>34.760612813720407</v>
          </cell>
          <cell r="AO10">
            <v>34.356180996236034</v>
          </cell>
          <cell r="AP10">
            <v>33.990957617196365</v>
          </cell>
          <cell r="AQ10">
            <v>33.654161611432592</v>
          </cell>
          <cell r="AR10">
            <v>33.353732019100462</v>
          </cell>
          <cell r="AS10">
            <v>33.261684585851725</v>
          </cell>
        </row>
        <row r="11">
          <cell r="D11" t="str">
            <v>WALLA WALLA</v>
          </cell>
          <cell r="E11">
            <v>10.165635790762501</v>
          </cell>
          <cell r="F11">
            <v>12.639908794174033</v>
          </cell>
          <cell r="G11">
            <v>12.940373589495543</v>
          </cell>
          <cell r="H11">
            <v>11.449774958391373</v>
          </cell>
          <cell r="I11">
            <v>8.4580592723596855</v>
          </cell>
          <cell r="J11">
            <v>7.4527734457258044</v>
          </cell>
          <cell r="K11">
            <v>7.5071782546907908</v>
          </cell>
          <cell r="L11">
            <v>6.5574871243447976</v>
          </cell>
          <cell r="M11">
            <v>6.5758849699044024</v>
          </cell>
          <cell r="N11">
            <v>6.3960859423909495</v>
          </cell>
          <cell r="O11">
            <v>4.5885414757562133</v>
          </cell>
          <cell r="P11">
            <v>4.2518803609453881</v>
          </cell>
          <cell r="Q11">
            <v>5.0983647924205231</v>
          </cell>
          <cell r="R11">
            <v>4.8747702779343767</v>
          </cell>
          <cell r="S11">
            <v>5.1219425078102772</v>
          </cell>
          <cell r="T11">
            <v>4.2064080200148641</v>
          </cell>
          <cell r="U11">
            <v>3.4471246578568042</v>
          </cell>
          <cell r="V11">
            <v>3.191181930992482</v>
          </cell>
          <cell r="W11">
            <v>2.9141945625115393</v>
          </cell>
          <cell r="X11">
            <v>3.0000076536503788</v>
          </cell>
          <cell r="Y11">
            <v>2.8326567167715009</v>
          </cell>
          <cell r="Z11">
            <v>2.8347752548848835</v>
          </cell>
          <cell r="AA11">
            <v>2.7864733838889149</v>
          </cell>
          <cell r="AB11">
            <v>2.733577832562736</v>
          </cell>
          <cell r="AC11">
            <v>2.6862035557762294</v>
          </cell>
          <cell r="AD11">
            <v>2.6399618543623982</v>
          </cell>
          <cell r="AE11">
            <v>2.5975708546248892</v>
          </cell>
          <cell r="AF11">
            <v>2.5590721711665685</v>
          </cell>
          <cell r="AG11">
            <v>2.5192586258041572</v>
          </cell>
          <cell r="AH11">
            <v>2.4777278645038474</v>
          </cell>
          <cell r="AI11">
            <v>2.4381392882600035</v>
          </cell>
          <cell r="AJ11">
            <v>2.3997551408887201</v>
          </cell>
          <cell r="AK11">
            <v>2.3586012573179675</v>
          </cell>
          <cell r="AL11">
            <v>2.3178230426631043</v>
          </cell>
          <cell r="AM11">
            <v>2.2769820606449112</v>
          </cell>
          <cell r="AN11">
            <v>2.2329610730779006</v>
          </cell>
          <cell r="AO11">
            <v>2.1892334731403449</v>
          </cell>
          <cell r="AP11">
            <v>2.1425622300475586</v>
          </cell>
          <cell r="AQ11">
            <v>2.097588255650479</v>
          </cell>
          <cell r="AR11">
            <v>2.0499610292381942</v>
          </cell>
          <cell r="AS11">
            <v>2.0328785200819102</v>
          </cell>
        </row>
        <row r="12">
          <cell r="D12" t="str">
            <v>WENATCHEE</v>
          </cell>
          <cell r="E12">
            <v>37.783016179991606</v>
          </cell>
          <cell r="F12">
            <v>36.912315368007306</v>
          </cell>
          <cell r="G12">
            <v>34.084668020874808</v>
          </cell>
          <cell r="H12">
            <v>33.346176977690554</v>
          </cell>
          <cell r="I12">
            <v>33.221092476010753</v>
          </cell>
          <cell r="J12">
            <v>30.422783430675832</v>
          </cell>
          <cell r="K12">
            <v>28.467728213145676</v>
          </cell>
          <cell r="L12">
            <v>27.781855818134996</v>
          </cell>
          <cell r="M12">
            <v>26.993403106173151</v>
          </cell>
          <cell r="N12">
            <v>26.141713127334203</v>
          </cell>
          <cell r="O12">
            <v>26.344843105574792</v>
          </cell>
          <cell r="P12">
            <v>26.609103438124134</v>
          </cell>
          <cell r="Q12">
            <v>25.663870225323738</v>
          </cell>
          <cell r="R12">
            <v>25.126482104929988</v>
          </cell>
          <cell r="S12">
            <v>24.937740239820318</v>
          </cell>
          <cell r="T12">
            <v>25.046907446991067</v>
          </cell>
          <cell r="U12">
            <v>24.705175535881889</v>
          </cell>
          <cell r="V12">
            <v>24.076607107974692</v>
          </cell>
          <cell r="W12">
            <v>22.68488491100651</v>
          </cell>
          <cell r="X12">
            <v>21.231320360308686</v>
          </cell>
          <cell r="Y12">
            <v>21.661431379790237</v>
          </cell>
          <cell r="Z12">
            <v>21.624958416301336</v>
          </cell>
          <cell r="AA12">
            <v>21.198410281828256</v>
          </cell>
          <cell r="AB12">
            <v>20.690832573074214</v>
          </cell>
          <cell r="AC12">
            <v>20.207133098550113</v>
          </cell>
          <cell r="AD12">
            <v>19.741349296757445</v>
          </cell>
          <cell r="AE12">
            <v>19.298566745755696</v>
          </cell>
          <cell r="AF12">
            <v>18.876565882523384</v>
          </cell>
          <cell r="AG12">
            <v>18.474913621781109</v>
          </cell>
          <cell r="AH12">
            <v>18.088811157859727</v>
          </cell>
          <cell r="AI12">
            <v>17.719895348539545</v>
          </cell>
          <cell r="AJ12">
            <v>17.365643737006813</v>
          </cell>
          <cell r="AK12">
            <v>17.02886001849323</v>
          </cell>
          <cell r="AL12">
            <v>16.705930246544462</v>
          </cell>
          <cell r="AM12">
            <v>16.396965621799936</v>
          </cell>
          <cell r="AN12">
            <v>16.103415809293057</v>
          </cell>
          <cell r="AO12">
            <v>15.825033848441775</v>
          </cell>
          <cell r="AP12">
            <v>15.556590801513309</v>
          </cell>
          <cell r="AQ12">
            <v>15.301533588802627</v>
          </cell>
          <cell r="AR12">
            <v>15.05758618055193</v>
          </cell>
          <cell r="AS12">
            <v>14.799631330417384</v>
          </cell>
        </row>
        <row r="13">
          <cell r="D13" t="str">
            <v>YAKIMA</v>
          </cell>
          <cell r="E13">
            <v>105.10958475592142</v>
          </cell>
          <cell r="F13">
            <v>102.75906689124913</v>
          </cell>
          <cell r="G13">
            <v>98.725767261896834</v>
          </cell>
          <cell r="H13">
            <v>95.690124144739912</v>
          </cell>
          <cell r="I13">
            <v>93.504620574889074</v>
          </cell>
          <cell r="J13">
            <v>89.68842154862358</v>
          </cell>
          <cell r="K13">
            <v>88.354271066894881</v>
          </cell>
          <cell r="L13">
            <v>87.537225700693753</v>
          </cell>
          <cell r="M13">
            <v>85.862077382058658</v>
          </cell>
          <cell r="N13">
            <v>85.771019690667686</v>
          </cell>
          <cell r="O13">
            <v>85.832749670220835</v>
          </cell>
          <cell r="P13">
            <v>86.572144255539826</v>
          </cell>
          <cell r="Q13">
            <v>86.611482916630436</v>
          </cell>
          <cell r="R13">
            <v>85.455236621700863</v>
          </cell>
          <cell r="S13">
            <v>82.961742390391819</v>
          </cell>
          <cell r="T13">
            <v>81.109655434193414</v>
          </cell>
          <cell r="U13">
            <v>79.20142329431981</v>
          </cell>
          <cell r="V13">
            <v>77.777959550692529</v>
          </cell>
          <cell r="W13">
            <v>77.296321604056715</v>
          </cell>
          <cell r="X13">
            <v>76.99999059349544</v>
          </cell>
          <cell r="Y13">
            <v>78.651511133220609</v>
          </cell>
          <cell r="Z13">
            <v>78.892639885502149</v>
          </cell>
          <cell r="AA13">
            <v>77.768611241633025</v>
          </cell>
          <cell r="AB13">
            <v>76.359980245436304</v>
          </cell>
          <cell r="AC13">
            <v>75.024103174071968</v>
          </cell>
          <cell r="AD13">
            <v>73.756853162101393</v>
          </cell>
          <cell r="AE13">
            <v>72.558308737465836</v>
          </cell>
          <cell r="AF13">
            <v>71.419827895255494</v>
          </cell>
          <cell r="AG13">
            <v>70.344332483858366</v>
          </cell>
          <cell r="AH13">
            <v>69.318140838877085</v>
          </cell>
          <cell r="AI13">
            <v>68.336565243171506</v>
          </cell>
          <cell r="AJ13">
            <v>67.393475903419642</v>
          </cell>
          <cell r="AK13">
            <v>66.495486143953059</v>
          </cell>
          <cell r="AL13">
            <v>65.641915428629062</v>
          </cell>
          <cell r="AM13">
            <v>64.827445761140922</v>
          </cell>
          <cell r="AN13">
            <v>64.051888603075312</v>
          </cell>
          <cell r="AO13">
            <v>63.315656097252401</v>
          </cell>
          <cell r="AP13">
            <v>62.613467472674294</v>
          </cell>
          <cell r="AQ13">
            <v>61.941246234763803</v>
          </cell>
          <cell r="AR13">
            <v>61.299308126727944</v>
          </cell>
          <cell r="AS13">
            <v>60.746922541384478</v>
          </cell>
        </row>
        <row r="14">
          <cell r="D14" t="str">
            <v>BEND</v>
          </cell>
          <cell r="E14">
            <v>47.505310349091999</v>
          </cell>
          <cell r="F14">
            <v>46.706330312323033</v>
          </cell>
          <cell r="G14">
            <v>46.827247388856811</v>
          </cell>
          <cell r="H14">
            <v>48.376446042286318</v>
          </cell>
          <cell r="I14">
            <v>51.384864506814978</v>
          </cell>
          <cell r="J14">
            <v>50.519753464791805</v>
          </cell>
          <cell r="K14">
            <v>52.062883451344952</v>
          </cell>
          <cell r="L14">
            <v>54.700505104414809</v>
          </cell>
          <cell r="M14">
            <v>54.002420651947432</v>
          </cell>
          <cell r="N14">
            <v>55.724347761910614</v>
          </cell>
          <cell r="O14">
            <v>57.758878590747848</v>
          </cell>
          <cell r="P14">
            <v>60.251134583007577</v>
          </cell>
          <cell r="Q14">
            <v>60.58563883488501</v>
          </cell>
          <cell r="R14">
            <v>61.105146878761119</v>
          </cell>
          <cell r="S14">
            <v>65.135010440315256</v>
          </cell>
          <cell r="T14">
            <v>64.965503212220099</v>
          </cell>
          <cell r="U14">
            <v>62.942747385775917</v>
          </cell>
          <cell r="V14">
            <v>61.907656114645199</v>
          </cell>
          <cell r="W14">
            <v>56.148756982095982</v>
          </cell>
          <cell r="X14">
            <v>52.00032085584688</v>
          </cell>
          <cell r="Y14">
            <v>50.454280727614268</v>
          </cell>
          <cell r="Z14">
            <v>48.346322385254489</v>
          </cell>
          <cell r="AA14">
            <v>46.547591074428382</v>
          </cell>
          <cell r="AB14">
            <v>44.956339721933126</v>
          </cell>
          <cell r="AC14">
            <v>43.537733209573361</v>
          </cell>
          <cell r="AD14">
            <v>42.256301394951635</v>
          </cell>
          <cell r="AE14">
            <v>41.119500293378572</v>
          </cell>
          <cell r="AF14">
            <v>40.094051256880618</v>
          </cell>
          <cell r="AG14">
            <v>39.174667574349854</v>
          </cell>
          <cell r="AH14">
            <v>38.342832134598339</v>
          </cell>
          <cell r="AI14">
            <v>37.591961645730827</v>
          </cell>
          <cell r="AJ14">
            <v>36.915551157632827</v>
          </cell>
          <cell r="AK14">
            <v>36.306142601515639</v>
          </cell>
          <cell r="AL14">
            <v>35.762278703881464</v>
          </cell>
          <cell r="AM14">
            <v>35.274618030566579</v>
          </cell>
          <cell r="AN14">
            <v>34.840898435765887</v>
          </cell>
          <cell r="AO14">
            <v>34.458894362949579</v>
          </cell>
          <cell r="AP14">
            <v>34.124002092817115</v>
          </cell>
          <cell r="AQ14">
            <v>33.83172465721529</v>
          </cell>
          <cell r="AR14">
            <v>33.578911266493414</v>
          </cell>
          <cell r="AS14">
            <v>33.524400713648639</v>
          </cell>
        </row>
        <row r="15">
          <cell r="D15" t="str">
            <v>BAKER</v>
          </cell>
          <cell r="E15">
            <v>6.7023481928504856</v>
          </cell>
          <cell r="F15">
            <v>5.9620574023947519</v>
          </cell>
          <cell r="G15">
            <v>3.9613683837818745</v>
          </cell>
          <cell r="H15">
            <v>2.78817320146814</v>
          </cell>
          <cell r="I15">
            <v>2.3009267332512575</v>
          </cell>
          <cell r="J15">
            <v>1.5658765964946504</v>
          </cell>
          <cell r="K15">
            <v>1.2989346756381912</v>
          </cell>
          <cell r="L15">
            <v>1.1511486246218245</v>
          </cell>
          <cell r="M15">
            <v>0.91158165392675317</v>
          </cell>
          <cell r="N15">
            <v>0.87501186098567452</v>
          </cell>
          <cell r="O15">
            <v>0.9017150337806038</v>
          </cell>
          <cell r="P15">
            <v>0.97870790973232891</v>
          </cell>
          <cell r="Q15">
            <v>1.4242713264147902</v>
          </cell>
          <cell r="R15">
            <v>1.5314060068566615</v>
          </cell>
          <cell r="S15">
            <v>1.6219127865857592</v>
          </cell>
          <cell r="T15">
            <v>1.8645292224959056</v>
          </cell>
          <cell r="U15">
            <v>1.9643075960656309</v>
          </cell>
          <cell r="V15">
            <v>1.9404805064191597</v>
          </cell>
          <cell r="W15">
            <v>1.9243393501011377</v>
          </cell>
          <cell r="X15">
            <v>1.9999590728580774</v>
          </cell>
          <cell r="Y15">
            <v>2.84906526268552</v>
          </cell>
          <cell r="Z15">
            <v>3.3485870032423817</v>
          </cell>
          <cell r="AA15">
            <v>3.2955041642981961</v>
          </cell>
          <cell r="AB15">
            <v>3.1092757492759229</v>
          </cell>
          <cell r="AC15">
            <v>2.9539234890177504</v>
          </cell>
          <cell r="AD15">
            <v>2.8134531453492571</v>
          </cell>
          <cell r="AE15">
            <v>2.7051978587898509</v>
          </cell>
          <cell r="AF15">
            <v>2.6119236875485567</v>
          </cell>
          <cell r="AG15">
            <v>2.5315144611286358</v>
          </cell>
          <cell r="AH15">
            <v>2.4695615366214714</v>
          </cell>
          <cell r="AI15">
            <v>2.4159372353630832</v>
          </cell>
          <cell r="AJ15">
            <v>2.3685866036616128</v>
          </cell>
          <cell r="AK15">
            <v>2.3427503635583475</v>
          </cell>
          <cell r="AL15">
            <v>2.3224051718424898</v>
          </cell>
          <cell r="AM15">
            <v>2.3131757003087854</v>
          </cell>
          <cell r="AN15">
            <v>2.3180859193454362</v>
          </cell>
          <cell r="AO15">
            <v>2.3306718950285146</v>
          </cell>
          <cell r="AP15">
            <v>2.3561929846623002</v>
          </cell>
          <cell r="AQ15">
            <v>2.3911160244156169</v>
          </cell>
          <cell r="AR15">
            <v>2.4348647327552158</v>
          </cell>
          <cell r="AS15">
            <v>2.5141438716594111</v>
          </cell>
        </row>
        <row r="16">
          <cell r="D16" t="str">
            <v>ONTARIO</v>
          </cell>
          <cell r="E16">
            <v>12.738267885511029</v>
          </cell>
          <cell r="F16">
            <v>11.716289737337121</v>
          </cell>
          <cell r="G16">
            <v>10.608425291086476</v>
          </cell>
          <cell r="H16">
            <v>10.488822839189138</v>
          </cell>
          <cell r="I16">
            <v>10.656886919228848</v>
          </cell>
          <cell r="J16">
            <v>11.558839705062114</v>
          </cell>
          <cell r="K16">
            <v>11.197494372973651</v>
          </cell>
          <cell r="L16">
            <v>11.286148094730597</v>
          </cell>
          <cell r="M16">
            <v>11.401381820093638</v>
          </cell>
          <cell r="N16">
            <v>10.952770476399628</v>
          </cell>
          <cell r="O16">
            <v>11.211851927133839</v>
          </cell>
          <cell r="P16">
            <v>9.9501814892383642</v>
          </cell>
          <cell r="Q16">
            <v>8.6828412037757374</v>
          </cell>
          <cell r="R16">
            <v>8.1254047463805055</v>
          </cell>
          <cell r="S16">
            <v>8.1076697095759354</v>
          </cell>
          <cell r="T16">
            <v>9.3310916381893954</v>
          </cell>
          <cell r="U16">
            <v>10.477273148201002</v>
          </cell>
          <cell r="V16">
            <v>10.345662424188365</v>
          </cell>
          <cell r="W16">
            <v>8.4849839346812388</v>
          </cell>
          <cell r="X16">
            <v>7.0000034318645348</v>
          </cell>
          <cell r="Y16">
            <v>7.1840833123690677</v>
          </cell>
          <cell r="Z16">
            <v>7.4272031977384394</v>
          </cell>
          <cell r="AA16">
            <v>7.6940103087587222</v>
          </cell>
          <cell r="AB16">
            <v>7.9597117112027886</v>
          </cell>
          <cell r="AC16">
            <v>8.2033160240045113</v>
          </cell>
          <cell r="AD16">
            <v>8.4392127358948272</v>
          </cell>
          <cell r="AE16">
            <v>8.6616610476868292</v>
          </cell>
          <cell r="AF16">
            <v>8.8685688893466921</v>
          </cell>
          <cell r="AG16">
            <v>9.0697881923053512</v>
          </cell>
          <cell r="AH16">
            <v>9.2588430106505815</v>
          </cell>
          <cell r="AI16">
            <v>9.4392878790905534</v>
          </cell>
          <cell r="AJ16">
            <v>9.6101116479443291</v>
          </cell>
          <cell r="AK16">
            <v>9.7735796578850263</v>
          </cell>
          <cell r="AL16">
            <v>9.9323830557814556</v>
          </cell>
          <cell r="AM16">
            <v>10.078814645572361</v>
          </cell>
          <cell r="AN16">
            <v>10.213930811803676</v>
          </cell>
          <cell r="AO16">
            <v>10.348650744737739</v>
          </cell>
          <cell r="AP16">
            <v>10.466967457108497</v>
          </cell>
          <cell r="AQ16">
            <v>10.587597334842316</v>
          </cell>
          <cell r="AR16">
            <v>10.694431094875901</v>
          </cell>
          <cell r="AS16">
            <v>10.655938894974778</v>
          </cell>
        </row>
        <row r="17">
          <cell r="D17" t="str">
            <v>PENDLETON</v>
          </cell>
          <cell r="E17">
            <v>12.174475371179081</v>
          </cell>
          <cell r="F17">
            <v>12.534682222026571</v>
          </cell>
          <cell r="G17">
            <v>12.076466088151554</v>
          </cell>
          <cell r="H17">
            <v>12.656583026200266</v>
          </cell>
          <cell r="I17">
            <v>13.916238986631006</v>
          </cell>
          <cell r="J17">
            <v>14.074076764798225</v>
          </cell>
          <cell r="K17">
            <v>14.622312200177719</v>
          </cell>
          <cell r="L17">
            <v>15.80050914994691</v>
          </cell>
          <cell r="M17">
            <v>17.619976447644742</v>
          </cell>
          <cell r="N17">
            <v>19.250017434727262</v>
          </cell>
          <cell r="O17">
            <v>18.43745735275084</v>
          </cell>
          <cell r="P17">
            <v>19.28350923242855</v>
          </cell>
          <cell r="Q17">
            <v>20.179630645413802</v>
          </cell>
          <cell r="R17">
            <v>20.25832076878358</v>
          </cell>
          <cell r="S17">
            <v>19.569603911059367</v>
          </cell>
          <cell r="T17">
            <v>18.557694712870287</v>
          </cell>
          <cell r="U17">
            <v>18.292463155891568</v>
          </cell>
          <cell r="V17">
            <v>18.548348126113808</v>
          </cell>
          <cell r="W17">
            <v>20.203040127646716</v>
          </cell>
          <cell r="X17">
            <v>21.000012892240782</v>
          </cell>
          <cell r="Y17">
            <v>21.036045258202165</v>
          </cell>
          <cell r="Z17">
            <v>20.833606629552207</v>
          </cell>
          <cell r="AA17">
            <v>20.77511736665917</v>
          </cell>
          <cell r="AB17">
            <v>20.759619038871552</v>
          </cell>
          <cell r="AC17">
            <v>20.764394883097882</v>
          </cell>
          <cell r="AD17">
            <v>20.791250624977234</v>
          </cell>
          <cell r="AE17">
            <v>20.84218146785436</v>
          </cell>
          <cell r="AF17">
            <v>20.905356761957385</v>
          </cell>
          <cell r="AG17">
            <v>20.991978085316536</v>
          </cell>
          <cell r="AH17">
            <v>21.092761778140265</v>
          </cell>
          <cell r="AI17">
            <v>21.204562476171859</v>
          </cell>
          <cell r="AJ17">
            <v>21.336581665955435</v>
          </cell>
          <cell r="AK17">
            <v>21.487231854740955</v>
          </cell>
          <cell r="AL17">
            <v>21.653090176635381</v>
          </cell>
          <cell r="AM17">
            <v>21.845709004882206</v>
          </cell>
          <cell r="AN17">
            <v>22.057286173290464</v>
          </cell>
          <cell r="AO17">
            <v>22.281192920532252</v>
          </cell>
          <cell r="AP17">
            <v>22.526733652106838</v>
          </cell>
          <cell r="AQ17">
            <v>22.797548290124496</v>
          </cell>
          <cell r="AR17">
            <v>23.076564624940509</v>
          </cell>
          <cell r="AS17">
            <v>23.439795053264362</v>
          </cell>
        </row>
        <row r="20">
          <cell r="D20" t="str">
            <v>District</v>
          </cell>
          <cell r="E20">
            <v>1990</v>
          </cell>
          <cell r="F20">
            <v>1991</v>
          </cell>
          <cell r="G20">
            <v>1992</v>
          </cell>
          <cell r="H20">
            <v>1993</v>
          </cell>
          <cell r="I20">
            <v>1994</v>
          </cell>
          <cell r="J20">
            <v>1995</v>
          </cell>
          <cell r="K20">
            <v>1996</v>
          </cell>
          <cell r="L20">
            <v>1997</v>
          </cell>
          <cell r="M20">
            <v>1998</v>
          </cell>
          <cell r="N20">
            <v>1999</v>
          </cell>
          <cell r="O20">
            <v>2000</v>
          </cell>
          <cell r="P20">
            <v>2001</v>
          </cell>
          <cell r="Q20">
            <v>2002</v>
          </cell>
          <cell r="R20">
            <v>2003</v>
          </cell>
          <cell r="S20">
            <v>2004</v>
          </cell>
          <cell r="T20">
            <v>2005</v>
          </cell>
          <cell r="U20">
            <v>2006</v>
          </cell>
          <cell r="V20">
            <v>2007</v>
          </cell>
          <cell r="W20">
            <v>2008</v>
          </cell>
          <cell r="X20">
            <v>2009</v>
          </cell>
          <cell r="Y20">
            <v>2010</v>
          </cell>
          <cell r="Z20">
            <v>2011</v>
          </cell>
          <cell r="AA20">
            <v>2012</v>
          </cell>
          <cell r="AB20">
            <v>2013</v>
          </cell>
          <cell r="AC20">
            <v>2014</v>
          </cell>
          <cell r="AD20">
            <v>2015</v>
          </cell>
          <cell r="AE20">
            <v>2016</v>
          </cell>
          <cell r="AF20">
            <v>2017</v>
          </cell>
          <cell r="AG20">
            <v>2018</v>
          </cell>
          <cell r="AH20">
            <v>2019</v>
          </cell>
          <cell r="AI20">
            <v>2020</v>
          </cell>
          <cell r="AJ20">
            <v>2021</v>
          </cell>
          <cell r="AK20">
            <v>2022</v>
          </cell>
          <cell r="AL20">
            <v>2023</v>
          </cell>
          <cell r="AM20">
            <v>2024</v>
          </cell>
          <cell r="AN20">
            <v>2025</v>
          </cell>
          <cell r="AO20">
            <v>2026</v>
          </cell>
          <cell r="AP20">
            <v>2027</v>
          </cell>
          <cell r="AQ20">
            <v>2028</v>
          </cell>
          <cell r="AR20">
            <v>2029</v>
          </cell>
          <cell r="AS20">
            <v>2030</v>
          </cell>
        </row>
        <row r="21">
          <cell r="D21" t="str">
            <v>ABERDEEN</v>
          </cell>
          <cell r="E21">
            <v>8</v>
          </cell>
          <cell r="F21">
            <v>8</v>
          </cell>
          <cell r="G21">
            <v>9</v>
          </cell>
          <cell r="H21">
            <v>9</v>
          </cell>
          <cell r="I21">
            <v>10</v>
          </cell>
          <cell r="J21">
            <v>13</v>
          </cell>
          <cell r="K21">
            <v>12</v>
          </cell>
          <cell r="L21">
            <v>15</v>
          </cell>
          <cell r="M21">
            <v>24</v>
          </cell>
          <cell r="N21">
            <v>22</v>
          </cell>
          <cell r="O21">
            <v>24</v>
          </cell>
          <cell r="P21">
            <v>20</v>
          </cell>
          <cell r="Q21">
            <v>18</v>
          </cell>
          <cell r="R21">
            <v>18</v>
          </cell>
          <cell r="S21">
            <v>19</v>
          </cell>
          <cell r="T21">
            <v>17</v>
          </cell>
          <cell r="U21">
            <v>17</v>
          </cell>
          <cell r="V21">
            <v>15</v>
          </cell>
          <cell r="W21">
            <v>13</v>
          </cell>
          <cell r="X21">
            <v>14</v>
          </cell>
          <cell r="Y21">
            <v>15.560718796269532</v>
          </cell>
          <cell r="Z21">
            <v>16.239196536502217</v>
          </cell>
          <cell r="AA21">
            <v>16.171887094590357</v>
          </cell>
          <cell r="AB21">
            <v>15.924571852925979</v>
          </cell>
          <cell r="AC21">
            <v>15.694705463847393</v>
          </cell>
          <cell r="AD21">
            <v>15.485034703751761</v>
          </cell>
          <cell r="AE21">
            <v>15.299884947618475</v>
          </cell>
          <cell r="AF21">
            <v>15.127618328025589</v>
          </cell>
          <cell r="AG21">
            <v>14.977547051938025</v>
          </cell>
          <cell r="AH21">
            <v>14.845723489147161</v>
          </cell>
          <cell r="AI21">
            <v>14.728067780379424</v>
          </cell>
          <cell r="AJ21">
            <v>14.620063050702399</v>
          </cell>
          <cell r="AK21">
            <v>14.524051820241707</v>
          </cell>
          <cell r="AL21">
            <v>14.449083024414252</v>
          </cell>
          <cell r="AM21">
            <v>14.391832232783226</v>
          </cell>
          <cell r="AN21">
            <v>14.342427798139269</v>
          </cell>
          <cell r="AO21">
            <v>14.314464661350609</v>
          </cell>
          <cell r="AP21">
            <v>14.296321668224675</v>
          </cell>
          <cell r="AQ21">
            <v>14.287968542752845</v>
          </cell>
          <cell r="AR21">
            <v>14.291951689143129</v>
          </cell>
          <cell r="AS21">
            <v>14.28867153425616</v>
          </cell>
        </row>
        <row r="22">
          <cell r="D22" t="str">
            <v>BELLINGHAM</v>
          </cell>
          <cell r="E22">
            <v>20</v>
          </cell>
          <cell r="F22">
            <v>22</v>
          </cell>
          <cell r="G22">
            <v>22</v>
          </cell>
          <cell r="H22">
            <v>24</v>
          </cell>
          <cell r="I22">
            <v>27</v>
          </cell>
          <cell r="J22">
            <v>24</v>
          </cell>
          <cell r="K22">
            <v>23</v>
          </cell>
          <cell r="L22">
            <v>33</v>
          </cell>
          <cell r="M22">
            <v>42</v>
          </cell>
          <cell r="N22">
            <v>38</v>
          </cell>
          <cell r="O22">
            <v>41</v>
          </cell>
          <cell r="P22">
            <v>45</v>
          </cell>
          <cell r="Q22">
            <v>44</v>
          </cell>
          <cell r="R22">
            <v>40</v>
          </cell>
          <cell r="S22">
            <v>38</v>
          </cell>
          <cell r="T22">
            <v>43</v>
          </cell>
          <cell r="U22">
            <v>39</v>
          </cell>
          <cell r="V22">
            <v>39</v>
          </cell>
          <cell r="W22">
            <v>48</v>
          </cell>
          <cell r="X22">
            <v>40</v>
          </cell>
          <cell r="Y22">
            <v>39.881519752131041</v>
          </cell>
          <cell r="Z22">
            <v>39.57097904747264</v>
          </cell>
          <cell r="AA22">
            <v>39.221830566995088</v>
          </cell>
          <cell r="AB22">
            <v>38.880586655307113</v>
          </cell>
          <cell r="AC22">
            <v>38.562031238780563</v>
          </cell>
          <cell r="AD22">
            <v>38.264226958537471</v>
          </cell>
          <cell r="AE22">
            <v>37.986036423798069</v>
          </cell>
          <cell r="AF22">
            <v>37.726490413987086</v>
          </cell>
          <cell r="AG22">
            <v>37.484636032687519</v>
          </cell>
          <cell r="AH22">
            <v>37.257970041774897</v>
          </cell>
          <cell r="AI22">
            <v>37.045399429303323</v>
          </cell>
          <cell r="AJ22">
            <v>36.845667439987565</v>
          </cell>
          <cell r="AK22">
            <v>36.659281746528997</v>
          </cell>
          <cell r="AL22">
            <v>36.486178657649482</v>
          </cell>
          <cell r="AM22">
            <v>36.324355008052585</v>
          </cell>
          <cell r="AN22">
            <v>36.174139699571747</v>
          </cell>
          <cell r="AO22">
            <v>36.034741899437932</v>
          </cell>
          <cell r="AP22">
            <v>35.905790460978636</v>
          </cell>
          <cell r="AQ22">
            <v>35.786428150860402</v>
          </cell>
          <cell r="AR22">
            <v>35.676113247463199</v>
          </cell>
          <cell r="AS22">
            <v>35.602635224515645</v>
          </cell>
        </row>
        <row r="23">
          <cell r="D23" t="str">
            <v>BREMERTON</v>
          </cell>
          <cell r="E23">
            <v>1</v>
          </cell>
          <cell r="F23">
            <v>1</v>
          </cell>
          <cell r="G23">
            <v>1</v>
          </cell>
          <cell r="H23">
            <v>1</v>
          </cell>
          <cell r="I23">
            <v>1</v>
          </cell>
          <cell r="J23">
            <v>1</v>
          </cell>
          <cell r="K23">
            <v>1</v>
          </cell>
          <cell r="L23">
            <v>1</v>
          </cell>
          <cell r="M23">
            <v>1</v>
          </cell>
          <cell r="N23">
            <v>2</v>
          </cell>
          <cell r="O23">
            <v>2</v>
          </cell>
          <cell r="P23">
            <v>3</v>
          </cell>
          <cell r="Q23">
            <v>3</v>
          </cell>
          <cell r="R23">
            <v>3</v>
          </cell>
          <cell r="S23">
            <v>3</v>
          </cell>
          <cell r="T23">
            <v>3</v>
          </cell>
          <cell r="U23">
            <v>2</v>
          </cell>
          <cell r="V23">
            <v>2</v>
          </cell>
          <cell r="W23">
            <v>2</v>
          </cell>
          <cell r="X23">
            <v>2</v>
          </cell>
          <cell r="Y23">
            <v>1.9310954440461192</v>
          </cell>
          <cell r="Z23">
            <v>1.9299536553687224</v>
          </cell>
          <cell r="AA23">
            <v>1.9575640974855291</v>
          </cell>
          <cell r="AB23">
            <v>1.9929101227070845</v>
          </cell>
          <cell r="AC23">
            <v>2.0286784858211599</v>
          </cell>
          <cell r="AD23">
            <v>2.0644250378587197</v>
          </cell>
          <cell r="AE23">
            <v>2.0996133450668117</v>
          </cell>
          <cell r="AF23">
            <v>2.1336664237314285</v>
          </cell>
          <cell r="AG23">
            <v>2.1664072152757243</v>
          </cell>
          <cell r="AH23">
            <v>2.19783928558076</v>
          </cell>
          <cell r="AI23">
            <v>2.2282613792906614</v>
          </cell>
          <cell r="AJ23">
            <v>2.2572672003774277</v>
          </cell>
          <cell r="AK23">
            <v>2.2845767705437385</v>
          </cell>
          <cell r="AL23">
            <v>2.3094592269734644</v>
          </cell>
          <cell r="AM23">
            <v>2.3322861071574614</v>
          </cell>
          <cell r="AN23">
            <v>2.3529533601299679</v>
          </cell>
          <cell r="AO23">
            <v>2.3709519556816532</v>
          </cell>
          <cell r="AP23">
            <v>2.386934371810669</v>
          </cell>
          <cell r="AQ23">
            <v>2.4006280596283611</v>
          </cell>
          <cell r="AR23">
            <v>2.4120852041461665</v>
          </cell>
          <cell r="AS23">
            <v>2.4471070459006046</v>
          </cell>
        </row>
        <row r="24">
          <cell r="D24" t="str">
            <v>KENNEWICK</v>
          </cell>
          <cell r="E24">
            <v>6</v>
          </cell>
          <cell r="F24">
            <v>7</v>
          </cell>
          <cell r="G24">
            <v>6</v>
          </cell>
          <cell r="H24">
            <v>7</v>
          </cell>
          <cell r="I24">
            <v>7</v>
          </cell>
          <cell r="J24">
            <v>8</v>
          </cell>
          <cell r="K24">
            <v>8</v>
          </cell>
          <cell r="L24">
            <v>9</v>
          </cell>
          <cell r="M24">
            <v>8</v>
          </cell>
          <cell r="N24">
            <v>8</v>
          </cell>
          <cell r="O24">
            <v>11</v>
          </cell>
          <cell r="P24">
            <v>20</v>
          </cell>
          <cell r="Q24">
            <v>22</v>
          </cell>
          <cell r="R24">
            <v>21</v>
          </cell>
          <cell r="S24">
            <v>21</v>
          </cell>
          <cell r="T24">
            <v>21</v>
          </cell>
          <cell r="U24">
            <v>21</v>
          </cell>
          <cell r="V24">
            <v>21</v>
          </cell>
          <cell r="W24">
            <v>21</v>
          </cell>
          <cell r="X24">
            <v>17</v>
          </cell>
          <cell r="Y24">
            <v>16.810661015748824</v>
          </cell>
          <cell r="Z24">
            <v>16.376382783846474</v>
          </cell>
          <cell r="AA24">
            <v>16.058666948111483</v>
          </cell>
          <cell r="AB24">
            <v>15.794148435612437</v>
          </cell>
          <cell r="AC24">
            <v>15.567829612870817</v>
          </cell>
          <cell r="AD24">
            <v>15.372777986220331</v>
          </cell>
          <cell r="AE24">
            <v>15.210126696482952</v>
          </cell>
          <cell r="AF24">
            <v>15.074640614593314</v>
          </cell>
          <cell r="AG24">
            <v>14.964358691526096</v>
          </cell>
          <cell r="AH24">
            <v>14.877625310970004</v>
          </cell>
          <cell r="AI24">
            <v>14.811862219192806</v>
          </cell>
          <cell r="AJ24">
            <v>14.764880581630864</v>
          </cell>
          <cell r="AK24">
            <v>14.73588339571547</v>
          </cell>
          <cell r="AL24">
            <v>14.728232693101463</v>
          </cell>
          <cell r="AM24">
            <v>14.736538908795524</v>
          </cell>
          <cell r="AN24">
            <v>14.762493779806936</v>
          </cell>
          <cell r="AO24">
            <v>14.807724477570286</v>
          </cell>
          <cell r="AP24">
            <v>14.865704898381724</v>
          </cell>
          <cell r="AQ24">
            <v>14.941619395223091</v>
          </cell>
          <cell r="AR24">
            <v>15.033148344308559</v>
          </cell>
          <cell r="AS24">
            <v>15.18116191765321</v>
          </cell>
        </row>
        <row r="25">
          <cell r="D25" t="str">
            <v>LONGVIEW</v>
          </cell>
          <cell r="E25">
            <v>18</v>
          </cell>
          <cell r="F25">
            <v>19</v>
          </cell>
          <cell r="G25">
            <v>20</v>
          </cell>
          <cell r="H25">
            <v>23</v>
          </cell>
          <cell r="I25">
            <v>26</v>
          </cell>
          <cell r="J25">
            <v>26</v>
          </cell>
          <cell r="K25">
            <v>25</v>
          </cell>
          <cell r="L25">
            <v>26</v>
          </cell>
          <cell r="M25">
            <v>24</v>
          </cell>
          <cell r="N25">
            <v>28</v>
          </cell>
          <cell r="O25">
            <v>27</v>
          </cell>
          <cell r="P25">
            <v>30</v>
          </cell>
          <cell r="Q25">
            <v>30</v>
          </cell>
          <cell r="R25">
            <v>28</v>
          </cell>
          <cell r="S25">
            <v>27</v>
          </cell>
          <cell r="T25">
            <v>25</v>
          </cell>
          <cell r="U25">
            <v>25</v>
          </cell>
          <cell r="V25">
            <v>26</v>
          </cell>
          <cell r="W25">
            <v>28</v>
          </cell>
          <cell r="X25">
            <v>30</v>
          </cell>
          <cell r="Y25">
            <v>29.046222825327348</v>
          </cell>
          <cell r="Z25">
            <v>27.812728355967192</v>
          </cell>
          <cell r="AA25">
            <v>27.118538614407669</v>
          </cell>
          <cell r="AB25">
            <v>26.610636192602914</v>
          </cell>
          <cell r="AC25">
            <v>26.156370044463511</v>
          </cell>
          <cell r="AD25">
            <v>25.765604285488067</v>
          </cell>
          <cell r="AE25">
            <v>25.421694513534685</v>
          </cell>
          <cell r="AF25">
            <v>25.12086099334384</v>
          </cell>
          <cell r="AG25">
            <v>24.856520577444133</v>
          </cell>
          <cell r="AH25">
            <v>24.625284095175509</v>
          </cell>
          <cell r="AI25">
            <v>24.412318114862718</v>
          </cell>
          <cell r="AJ25">
            <v>24.230800478366113</v>
          </cell>
          <cell r="AK25">
            <v>24.078955157197605</v>
          </cell>
          <cell r="AL25">
            <v>23.941588485826124</v>
          </cell>
          <cell r="AM25">
            <v>23.817820569375442</v>
          </cell>
          <cell r="AN25">
            <v>23.718549550500239</v>
          </cell>
          <cell r="AO25">
            <v>23.636624267992765</v>
          </cell>
          <cell r="AP25">
            <v>23.568709449221195</v>
          </cell>
          <cell r="AQ25">
            <v>23.510288706861321</v>
          </cell>
          <cell r="AR25">
            <v>23.468292485454665</v>
          </cell>
          <cell r="AS25">
            <v>23.681167689962972</v>
          </cell>
        </row>
        <row r="26">
          <cell r="D26" t="str">
            <v>MOSES LAKE</v>
          </cell>
          <cell r="E26">
            <v>9.8508180943214629</v>
          </cell>
          <cell r="F26">
            <v>10.445714285714287</v>
          </cell>
          <cell r="G26">
            <v>10.119999999999999</v>
          </cell>
          <cell r="H26">
            <v>10.962929475587703</v>
          </cell>
          <cell r="I26">
            <v>9.2014134275618371</v>
          </cell>
          <cell r="J26">
            <v>11.047008547008547</v>
          </cell>
          <cell r="K26">
            <v>10.681422924901185</v>
          </cell>
          <cell r="L26">
            <v>21.615141955835959</v>
          </cell>
          <cell r="M26">
            <v>21.803921568627452</v>
          </cell>
          <cell r="N26">
            <v>20.370203160270879</v>
          </cell>
          <cell r="O26">
            <v>19.985272459499264</v>
          </cell>
          <cell r="P26">
            <v>21.13140311804009</v>
          </cell>
          <cell r="Q26">
            <v>20.37719298245614</v>
          </cell>
          <cell r="R26">
            <v>20.470165348670022</v>
          </cell>
          <cell r="S26">
            <v>19.499642601858472</v>
          </cell>
          <cell r="T26">
            <v>19.400576368876081</v>
          </cell>
          <cell r="U26">
            <v>19.276190476190475</v>
          </cell>
          <cell r="V26">
            <v>19.601444043321301</v>
          </cell>
          <cell r="W26">
            <v>18.507559395248379</v>
          </cell>
          <cell r="X26">
            <v>17.768231046931408</v>
          </cell>
          <cell r="Y26">
            <v>17.925309114834167</v>
          </cell>
          <cell r="Z26">
            <v>18.157796814953212</v>
          </cell>
          <cell r="AA26">
            <v>18.826925384898942</v>
          </cell>
          <cell r="AB26">
            <v>19.616326230698615</v>
          </cell>
          <cell r="AC26">
            <v>20.43114972190752</v>
          </cell>
          <cell r="AD26">
            <v>21.270314696547715</v>
          </cell>
          <cell r="AE26">
            <v>22.141986400980926</v>
          </cell>
          <cell r="AF26">
            <v>23.055443092153968</v>
          </cell>
          <cell r="AG26">
            <v>24.005182364872134</v>
          </cell>
          <cell r="AH26">
            <v>24.995516850964595</v>
          </cell>
          <cell r="AI26">
            <v>26.021687700805614</v>
          </cell>
          <cell r="AJ26">
            <v>27.094982310922244</v>
          </cell>
          <cell r="AK26">
            <v>28.220885339271902</v>
          </cell>
          <cell r="AL26">
            <v>29.391395561918802</v>
          </cell>
          <cell r="AM26">
            <v>30.628950700539534</v>
          </cell>
          <cell r="AN26">
            <v>31.935325583743005</v>
          </cell>
          <cell r="AO26">
            <v>33.292676271030047</v>
          </cell>
          <cell r="AP26">
            <v>34.717812625224511</v>
          </cell>
          <cell r="AQ26">
            <v>36.212943254821802</v>
          </cell>
          <cell r="AR26">
            <v>37.797934613531808</v>
          </cell>
          <cell r="AS26">
            <v>39.216015994636749</v>
          </cell>
        </row>
        <row r="27">
          <cell r="D27" t="str">
            <v>MOUNT VERNON</v>
          </cell>
          <cell r="E27">
            <v>28</v>
          </cell>
          <cell r="F27">
            <v>28</v>
          </cell>
          <cell r="G27">
            <v>25</v>
          </cell>
          <cell r="H27">
            <v>25</v>
          </cell>
          <cell r="I27">
            <v>24</v>
          </cell>
          <cell r="J27">
            <v>25</v>
          </cell>
          <cell r="K27">
            <v>26</v>
          </cell>
          <cell r="L27">
            <v>48</v>
          </cell>
          <cell r="M27">
            <v>62</v>
          </cell>
          <cell r="N27">
            <v>183</v>
          </cell>
          <cell r="O27">
            <v>168</v>
          </cell>
          <cell r="P27">
            <v>163</v>
          </cell>
          <cell r="Q27">
            <v>145</v>
          </cell>
          <cell r="R27">
            <v>138</v>
          </cell>
          <cell r="S27">
            <v>134</v>
          </cell>
          <cell r="T27">
            <v>119</v>
          </cell>
          <cell r="U27">
            <v>115</v>
          </cell>
          <cell r="V27">
            <v>109</v>
          </cell>
          <cell r="W27">
            <v>104</v>
          </cell>
          <cell r="X27">
            <v>93</v>
          </cell>
          <cell r="Y27">
            <v>92.998962521912347</v>
          </cell>
          <cell r="Z27">
            <v>90.356365066216881</v>
          </cell>
          <cell r="AA27">
            <v>85.259897957120884</v>
          </cell>
          <cell r="AB27">
            <v>79.957160671021043</v>
          </cell>
          <cell r="AC27">
            <v>75.112202061679312</v>
          </cell>
          <cell r="AD27">
            <v>70.67663374497296</v>
          </cell>
          <cell r="AE27">
            <v>66.615891413567425</v>
          </cell>
          <cell r="AF27">
            <v>62.890845107521002</v>
          </cell>
          <cell r="AG27">
            <v>59.470567811349902</v>
          </cell>
          <cell r="AH27">
            <v>56.320934514616269</v>
          </cell>
          <cell r="AI27">
            <v>53.406445224009289</v>
          </cell>
          <cell r="AJ27">
            <v>50.70812601509536</v>
          </cell>
          <cell r="AK27">
            <v>48.211210418077115</v>
          </cell>
          <cell r="AL27">
            <v>45.899402412377889</v>
          </cell>
          <cell r="AM27">
            <v>43.753286452782739</v>
          </cell>
          <cell r="AN27">
            <v>41.762343039520488</v>
          </cell>
          <cell r="AO27">
            <v>39.914574558494998</v>
          </cell>
          <cell r="AP27">
            <v>38.191435009704989</v>
          </cell>
          <cell r="AQ27">
            <v>36.586022982475733</v>
          </cell>
          <cell r="AR27">
            <v>35.084881232858116</v>
          </cell>
          <cell r="AS27">
            <v>33.66192703892564</v>
          </cell>
        </row>
        <row r="28">
          <cell r="D28" t="str">
            <v>SUNNYSIDE</v>
          </cell>
          <cell r="E28">
            <v>35</v>
          </cell>
          <cell r="F28">
            <v>37</v>
          </cell>
          <cell r="G28">
            <v>38</v>
          </cell>
          <cell r="H28">
            <v>41</v>
          </cell>
          <cell r="I28">
            <v>41</v>
          </cell>
          <cell r="J28">
            <v>41</v>
          </cell>
          <cell r="K28">
            <v>31</v>
          </cell>
          <cell r="L28">
            <v>33</v>
          </cell>
          <cell r="M28">
            <v>37</v>
          </cell>
          <cell r="N28">
            <v>37</v>
          </cell>
          <cell r="O28">
            <v>36</v>
          </cell>
          <cell r="P28">
            <v>48</v>
          </cell>
          <cell r="Q28">
            <v>48</v>
          </cell>
          <cell r="R28">
            <v>49</v>
          </cell>
          <cell r="S28">
            <v>47</v>
          </cell>
          <cell r="T28">
            <v>47</v>
          </cell>
          <cell r="U28">
            <v>45</v>
          </cell>
          <cell r="V28">
            <v>43</v>
          </cell>
          <cell r="W28">
            <v>45</v>
          </cell>
          <cell r="X28">
            <v>47</v>
          </cell>
          <cell r="Y28">
            <v>47.568658322306455</v>
          </cell>
          <cell r="Z28">
            <v>46.988427002145563</v>
          </cell>
          <cell r="AA28">
            <v>45.89514115748235</v>
          </cell>
          <cell r="AB28">
            <v>44.7678509903633</v>
          </cell>
          <cell r="AC28">
            <v>43.755570462626075</v>
          </cell>
          <cell r="AD28">
            <v>42.844064617923728</v>
          </cell>
          <cell r="AE28">
            <v>42.027086435128396</v>
          </cell>
          <cell r="AF28">
            <v>41.286113419539952</v>
          </cell>
          <cell r="AG28">
            <v>40.634879741671391</v>
          </cell>
          <cell r="AH28">
            <v>40.041992032844696</v>
          </cell>
          <cell r="AI28">
            <v>39.498725172703161</v>
          </cell>
          <cell r="AJ28">
            <v>39.003627405776903</v>
          </cell>
          <cell r="AK28">
            <v>38.560611593275389</v>
          </cell>
          <cell r="AL28">
            <v>38.169697168723971</v>
          </cell>
          <cell r="AM28">
            <v>37.823004225681586</v>
          </cell>
          <cell r="AN28">
            <v>37.522143339490263</v>
          </cell>
          <cell r="AO28">
            <v>37.263606104640445</v>
          </cell>
          <cell r="AP28">
            <v>37.045973620434296</v>
          </cell>
          <cell r="AQ28">
            <v>36.855611540350246</v>
          </cell>
          <cell r="AR28">
            <v>36.704810550623193</v>
          </cell>
          <cell r="AS28">
            <v>36.781636058969958</v>
          </cell>
        </row>
        <row r="29">
          <cell r="D29" t="str">
            <v>WALLA WALLA</v>
          </cell>
          <cell r="E29">
            <v>8</v>
          </cell>
          <cell r="F29">
            <v>9</v>
          </cell>
          <cell r="G29">
            <v>9</v>
          </cell>
          <cell r="H29">
            <v>9</v>
          </cell>
          <cell r="I29">
            <v>8.5</v>
          </cell>
          <cell r="J29">
            <v>8</v>
          </cell>
          <cell r="K29">
            <v>8</v>
          </cell>
          <cell r="L29">
            <v>8</v>
          </cell>
          <cell r="M29">
            <v>8</v>
          </cell>
          <cell r="N29">
            <v>7</v>
          </cell>
          <cell r="O29">
            <v>6</v>
          </cell>
          <cell r="P29">
            <v>6</v>
          </cell>
          <cell r="Q29">
            <v>6</v>
          </cell>
          <cell r="R29">
            <v>5</v>
          </cell>
          <cell r="S29">
            <v>5</v>
          </cell>
          <cell r="T29">
            <v>3</v>
          </cell>
          <cell r="U29">
            <v>2</v>
          </cell>
          <cell r="V29">
            <v>2</v>
          </cell>
          <cell r="W29">
            <v>2</v>
          </cell>
          <cell r="X29">
            <v>3</v>
          </cell>
          <cell r="Y29">
            <v>2.749168109639486</v>
          </cell>
          <cell r="Z29">
            <v>2.731474650437884</v>
          </cell>
          <cell r="AA29">
            <v>2.6648509265760514</v>
          </cell>
          <cell r="AB29">
            <v>2.5951556081208018</v>
          </cell>
          <cell r="AC29">
            <v>2.5317248510055572</v>
          </cell>
          <cell r="AD29">
            <v>2.4694218990441388</v>
          </cell>
          <cell r="AE29">
            <v>2.4115820470381477</v>
          </cell>
          <cell r="AF29">
            <v>2.3586833277917361</v>
          </cell>
          <cell r="AG29">
            <v>2.304735560635657</v>
          </cell>
          <cell r="AH29">
            <v>2.2492400349879449</v>
          </cell>
          <cell r="AI29">
            <v>2.1963069358051577</v>
          </cell>
          <cell r="AJ29">
            <v>2.1451138534852521</v>
          </cell>
          <cell r="AK29">
            <v>2.0916747830281639</v>
          </cell>
          <cell r="AL29">
            <v>2.0396594339314156</v>
          </cell>
          <cell r="AM29">
            <v>1.9882977722792634</v>
          </cell>
          <cell r="AN29">
            <v>1.9343506293931132</v>
          </cell>
          <cell r="AO29">
            <v>1.8815141072628614</v>
          </cell>
          <cell r="AP29">
            <v>1.8262002679918594</v>
          </cell>
          <cell r="AQ29">
            <v>1.7735738490386275</v>
          </cell>
          <cell r="AR29">
            <v>1.7189570470607438</v>
          </cell>
          <cell r="AS29">
            <v>1.6905239558522545</v>
          </cell>
        </row>
        <row r="30">
          <cell r="D30" t="str">
            <v>WENATCHEE</v>
          </cell>
          <cell r="E30">
            <v>13.149181905678537</v>
          </cell>
          <cell r="F30">
            <v>13.554285714285715</v>
          </cell>
          <cell r="G30">
            <v>12.88</v>
          </cell>
          <cell r="H30">
            <v>14.037070524412295</v>
          </cell>
          <cell r="I30">
            <v>11.798586572438163</v>
          </cell>
          <cell r="J30">
            <v>13.952991452991453</v>
          </cell>
          <cell r="K30">
            <v>13.318577075098815</v>
          </cell>
          <cell r="L30">
            <v>26.384858044164041</v>
          </cell>
          <cell r="M30">
            <v>28.196078431372552</v>
          </cell>
          <cell r="N30">
            <v>26.629796839729121</v>
          </cell>
          <cell r="O30">
            <v>26.014727540500736</v>
          </cell>
          <cell r="P30">
            <v>26.86859688195991</v>
          </cell>
          <cell r="Q30">
            <v>25.622807017543856</v>
          </cell>
          <cell r="R30">
            <v>25.529834651329981</v>
          </cell>
          <cell r="S30">
            <v>24.500357398141528</v>
          </cell>
          <cell r="T30">
            <v>24.599423631123919</v>
          </cell>
          <cell r="U30">
            <v>24.723809523809525</v>
          </cell>
          <cell r="V30">
            <v>24.398555956678699</v>
          </cell>
          <cell r="W30">
            <v>22.492440604751621</v>
          </cell>
          <cell r="X30">
            <v>21.231768953068592</v>
          </cell>
          <cell r="Y30">
            <v>21.68733381907882</v>
          </cell>
          <cell r="Z30">
            <v>21.65242359501757</v>
          </cell>
          <cell r="AA30">
            <v>21.227531707082392</v>
          </cell>
          <cell r="AB30">
            <v>20.721662826036038</v>
          </cell>
          <cell r="AC30">
            <v>20.240816586850826</v>
          </cell>
          <cell r="AD30">
            <v>19.77780682309999</v>
          </cell>
          <cell r="AE30">
            <v>19.338586208958461</v>
          </cell>
          <cell r="AF30">
            <v>18.920518725475883</v>
          </cell>
          <cell r="AG30">
            <v>18.5232934781667</v>
          </cell>
          <cell r="AH30">
            <v>18.14163805837115</v>
          </cell>
          <cell r="AI30">
            <v>17.777513699708479</v>
          </cell>
          <cell r="AJ30">
            <v>17.428186949666308</v>
          </cell>
          <cell r="AK30">
            <v>17.096833497258398</v>
          </cell>
          <cell r="AL30">
            <v>16.779298899721791</v>
          </cell>
          <cell r="AM30">
            <v>16.475920673781015</v>
          </cell>
          <cell r="AN30">
            <v>16.188179996066658</v>
          </cell>
          <cell r="AO30">
            <v>15.915985176496397</v>
          </cell>
          <cell r="AP30">
            <v>15.653581020818113</v>
          </cell>
          <cell r="AQ30">
            <v>15.405048237547156</v>
          </cell>
          <cell r="AR30">
            <v>15.167592597618176</v>
          </cell>
          <cell r="AS30">
            <v>14.915773407472432</v>
          </cell>
        </row>
        <row r="31">
          <cell r="D31" t="str">
            <v>YAKIMA</v>
          </cell>
          <cell r="E31">
            <v>77</v>
          </cell>
          <cell r="F31">
            <v>76</v>
          </cell>
          <cell r="G31">
            <v>75</v>
          </cell>
          <cell r="H31">
            <v>76</v>
          </cell>
          <cell r="I31">
            <v>74</v>
          </cell>
          <cell r="J31">
            <v>71</v>
          </cell>
          <cell r="K31">
            <v>62</v>
          </cell>
          <cell r="L31">
            <v>82</v>
          </cell>
          <cell r="M31">
            <v>75</v>
          </cell>
          <cell r="N31">
            <v>80</v>
          </cell>
          <cell r="O31">
            <v>85</v>
          </cell>
          <cell r="P31">
            <v>89</v>
          </cell>
          <cell r="Q31">
            <v>87</v>
          </cell>
          <cell r="R31">
            <v>86</v>
          </cell>
          <cell r="S31">
            <v>86</v>
          </cell>
          <cell r="T31">
            <v>81</v>
          </cell>
          <cell r="U31">
            <v>81</v>
          </cell>
          <cell r="V31">
            <v>79</v>
          </cell>
          <cell r="W31">
            <v>78</v>
          </cell>
          <cell r="X31">
            <v>77</v>
          </cell>
          <cell r="Y31">
            <v>78.641600504398113</v>
          </cell>
          <cell r="Z31">
            <v>78.853092398692553</v>
          </cell>
          <cell r="AA31">
            <v>77.70125083351661</v>
          </cell>
          <cell r="AB31">
            <v>76.267558747445079</v>
          </cell>
          <cell r="AC31">
            <v>74.909247684320846</v>
          </cell>
          <cell r="AD31">
            <v>73.621976687015618</v>
          </cell>
          <cell r="AE31">
            <v>72.405838953472468</v>
          </cell>
          <cell r="AF31">
            <v>71.251677481893012</v>
          </cell>
          <cell r="AG31">
            <v>70.163052355276463</v>
          </cell>
          <cell r="AH31">
            <v>69.125222489535489</v>
          </cell>
          <cell r="AI31">
            <v>68.133262420915131</v>
          </cell>
          <cell r="AJ31">
            <v>67.181039937768034</v>
          </cell>
          <cell r="AK31">
            <v>66.275390410415795</v>
          </cell>
          <cell r="AL31">
            <v>65.415673789342279</v>
          </cell>
          <cell r="AM31">
            <v>64.596309488116631</v>
          </cell>
          <cell r="AN31">
            <v>63.817190609057064</v>
          </cell>
          <cell r="AO31">
            <v>63.078627026041126</v>
          </cell>
          <cell r="AP31">
            <v>62.375284414382151</v>
          </cell>
          <cell r="AQ31">
            <v>61.702615325390383</v>
          </cell>
          <cell r="AR31">
            <v>61.061367250719037</v>
          </cell>
          <cell r="AS31">
            <v>60.510174557839761</v>
          </cell>
        </row>
        <row r="32">
          <cell r="D32" t="str">
            <v>BEND</v>
          </cell>
          <cell r="E32">
            <v>51</v>
          </cell>
          <cell r="F32">
            <v>53</v>
          </cell>
          <cell r="G32">
            <v>54</v>
          </cell>
          <cell r="H32">
            <v>62</v>
          </cell>
          <cell r="I32">
            <v>61</v>
          </cell>
          <cell r="J32">
            <v>67</v>
          </cell>
          <cell r="K32">
            <v>64</v>
          </cell>
          <cell r="L32">
            <v>66</v>
          </cell>
          <cell r="M32">
            <v>67</v>
          </cell>
          <cell r="N32">
            <v>64</v>
          </cell>
          <cell r="O32">
            <v>73</v>
          </cell>
          <cell r="P32">
            <v>71</v>
          </cell>
          <cell r="Q32">
            <v>66</v>
          </cell>
          <cell r="R32">
            <v>78</v>
          </cell>
          <cell r="S32">
            <v>77</v>
          </cell>
          <cell r="T32">
            <v>76</v>
          </cell>
          <cell r="U32">
            <v>69</v>
          </cell>
          <cell r="V32">
            <v>63</v>
          </cell>
          <cell r="W32">
            <v>58</v>
          </cell>
          <cell r="X32">
            <v>52</v>
          </cell>
          <cell r="Y32">
            <v>51.085745997633921</v>
          </cell>
          <cell r="Z32">
            <v>49.326586594238542</v>
          </cell>
          <cell r="AA32">
            <v>47.861353935537743</v>
          </cell>
          <cell r="AB32">
            <v>46.587830622428456</v>
          </cell>
          <cell r="AC32">
            <v>45.476888699415021</v>
          </cell>
          <cell r="AD32">
            <v>44.490277890072235</v>
          </cell>
          <cell r="AE32">
            <v>43.645534487075473</v>
          </cell>
          <cell r="AF32">
            <v>42.905244351228632</v>
          </cell>
          <cell r="AG32">
            <v>42.267251678391474</v>
          </cell>
          <cell r="AH32">
            <v>41.712910752211648</v>
          </cell>
          <cell r="AI32">
            <v>41.237759440367604</v>
          </cell>
          <cell r="AJ32">
            <v>40.837114501095272</v>
          </cell>
          <cell r="AK32">
            <v>40.503334052214051</v>
          </cell>
          <cell r="AL32">
            <v>40.237497232658242</v>
          </cell>
          <cell r="AM32">
            <v>40.029555439683342</v>
          </cell>
          <cell r="AN32">
            <v>39.878748324716305</v>
          </cell>
          <cell r="AO32">
            <v>39.784009018212956</v>
          </cell>
          <cell r="AP32">
            <v>39.741662962111533</v>
          </cell>
          <cell r="AQ32">
            <v>39.747478172464355</v>
          </cell>
          <cell r="AR32">
            <v>39.798263403061071</v>
          </cell>
          <cell r="AS32">
            <v>40.085852364354125</v>
          </cell>
        </row>
        <row r="33">
          <cell r="D33" t="str">
            <v>BAKER</v>
          </cell>
          <cell r="E33">
            <v>1</v>
          </cell>
          <cell r="F33">
            <v>1</v>
          </cell>
          <cell r="G33">
            <v>2</v>
          </cell>
          <cell r="H33">
            <v>2</v>
          </cell>
          <cell r="I33">
            <v>2</v>
          </cell>
          <cell r="J33">
            <v>2</v>
          </cell>
          <cell r="K33">
            <v>2</v>
          </cell>
          <cell r="L33">
            <v>1</v>
          </cell>
          <cell r="M33">
            <v>1</v>
          </cell>
          <cell r="N33">
            <v>1</v>
          </cell>
          <cell r="O33">
            <v>1</v>
          </cell>
          <cell r="P33">
            <v>1</v>
          </cell>
          <cell r="Q33">
            <v>1</v>
          </cell>
          <cell r="R33">
            <v>2</v>
          </cell>
          <cell r="S33">
            <v>2</v>
          </cell>
          <cell r="T33">
            <v>2</v>
          </cell>
          <cell r="U33">
            <v>2</v>
          </cell>
          <cell r="V33">
            <v>2</v>
          </cell>
          <cell r="W33">
            <v>2</v>
          </cell>
          <cell r="X33">
            <v>2</v>
          </cell>
          <cell r="Y33">
            <v>2.8642113287964048</v>
          </cell>
          <cell r="Z33">
            <v>3.369970188886672</v>
          </cell>
          <cell r="AA33">
            <v>3.320331518692218</v>
          </cell>
          <cell r="AB33">
            <v>3.1365151200631445</v>
          </cell>
          <cell r="AC33">
            <v>2.9837662397360414</v>
          </cell>
          <cell r="AD33">
            <v>2.846647403275862</v>
          </cell>
          <cell r="AE33">
            <v>2.7424435277622332</v>
          </cell>
          <cell r="AF33">
            <v>2.6535592846289857</v>
          </cell>
          <cell r="AG33">
            <v>2.5777258585315894</v>
          </cell>
          <cell r="AH33">
            <v>2.5209522172334911</v>
          </cell>
          <cell r="AI33">
            <v>2.4721488802331413</v>
          </cell>
          <cell r="AJ33">
            <v>2.4306237231042429</v>
          </cell>
          <cell r="AK33">
            <v>2.4116305631247497</v>
          </cell>
          <cell r="AL33">
            <v>2.3976507478603342</v>
          </cell>
          <cell r="AM33">
            <v>2.3963727150836349</v>
          </cell>
          <cell r="AN33">
            <v>2.4103143065301627</v>
          </cell>
          <cell r="AO33">
            <v>2.4326615734739283</v>
          </cell>
          <cell r="AP33">
            <v>2.4688559079935373</v>
          </cell>
          <cell r="AQ33">
            <v>2.5159538089467133</v>
          </cell>
          <cell r="AR33">
            <v>2.5732216125676342</v>
          </cell>
          <cell r="AS33">
            <v>2.6691418878241633</v>
          </cell>
        </row>
        <row r="34">
          <cell r="D34" t="str">
            <v>ONTARIO</v>
          </cell>
          <cell r="E34">
            <v>6</v>
          </cell>
          <cell r="F34">
            <v>6</v>
          </cell>
          <cell r="G34">
            <v>6</v>
          </cell>
          <cell r="H34">
            <v>7</v>
          </cell>
          <cell r="I34">
            <v>7</v>
          </cell>
          <cell r="J34">
            <v>7</v>
          </cell>
          <cell r="K34">
            <v>7</v>
          </cell>
          <cell r="L34">
            <v>7</v>
          </cell>
          <cell r="M34">
            <v>7</v>
          </cell>
          <cell r="N34">
            <v>7</v>
          </cell>
          <cell r="O34">
            <v>7</v>
          </cell>
          <cell r="P34">
            <v>4</v>
          </cell>
          <cell r="Q34">
            <v>3</v>
          </cell>
          <cell r="R34">
            <v>3</v>
          </cell>
          <cell r="S34">
            <v>3</v>
          </cell>
          <cell r="T34">
            <v>6</v>
          </cell>
          <cell r="U34">
            <v>6</v>
          </cell>
          <cell r="V34">
            <v>6</v>
          </cell>
          <cell r="W34">
            <v>8</v>
          </cell>
          <cell r="X34">
            <v>7</v>
          </cell>
          <cell r="Y34">
            <v>7.1652987800685874</v>
          </cell>
          <cell r="Z34">
            <v>7.3987096866447146</v>
          </cell>
          <cell r="AA34">
            <v>7.6557842912710194</v>
          </cell>
          <cell r="AB34">
            <v>7.9115124980639964</v>
          </cell>
          <cell r="AC34">
            <v>8.1438205107175943</v>
          </cell>
          <cell r="AD34">
            <v>8.3681123529119343</v>
          </cell>
          <cell r="AE34">
            <v>8.5783792852826579</v>
          </cell>
          <cell r="AF34">
            <v>8.7721394984177223</v>
          </cell>
          <cell r="AG34">
            <v>8.9601665284739145</v>
          </cell>
          <cell r="AH34">
            <v>9.1354148378199369</v>
          </cell>
          <cell r="AI34">
            <v>9.3012624188069815</v>
          </cell>
          <cell r="AJ34">
            <v>9.4574171849856885</v>
          </cell>
          <cell r="AK34">
            <v>9.6055897768871521</v>
          </cell>
          <cell r="AL34">
            <v>9.7491156691052225</v>
          </cell>
          <cell r="AM34">
            <v>9.8792658076687196</v>
          </cell>
          <cell r="AN34">
            <v>9.998165865698331</v>
          </cell>
          <cell r="AO34">
            <v>10.115731072450737</v>
          </cell>
          <cell r="AP34">
            <v>10.216741721157943</v>
          </cell>
          <cell r="AQ34">
            <v>10.32012124710881</v>
          </cell>
          <cell r="AR34">
            <v>10.40865341529946</v>
          </cell>
          <cell r="AS34">
            <v>10.356718574061444</v>
          </cell>
        </row>
        <row r="35">
          <cell r="D35" t="str">
            <v>PENDLETON</v>
          </cell>
          <cell r="E35">
            <v>20</v>
          </cell>
          <cell r="F35">
            <v>19</v>
          </cell>
          <cell r="G35">
            <v>20</v>
          </cell>
          <cell r="H35">
            <v>20</v>
          </cell>
          <cell r="I35">
            <v>18</v>
          </cell>
          <cell r="J35">
            <v>21</v>
          </cell>
          <cell r="K35">
            <v>21</v>
          </cell>
          <cell r="L35">
            <v>21</v>
          </cell>
          <cell r="M35">
            <v>19</v>
          </cell>
          <cell r="N35">
            <v>20</v>
          </cell>
          <cell r="O35">
            <v>20</v>
          </cell>
          <cell r="P35">
            <v>25</v>
          </cell>
          <cell r="Q35">
            <v>25</v>
          </cell>
          <cell r="R35">
            <v>24</v>
          </cell>
          <cell r="S35">
            <v>23</v>
          </cell>
          <cell r="T35">
            <v>21</v>
          </cell>
          <cell r="U35">
            <v>22</v>
          </cell>
          <cell r="V35">
            <v>21</v>
          </cell>
          <cell r="W35">
            <v>23</v>
          </cell>
          <cell r="X35">
            <v>21</v>
          </cell>
          <cell r="Y35">
            <v>21.270543405197159</v>
          </cell>
          <cell r="Z35">
            <v>21.187220182334872</v>
          </cell>
          <cell r="AA35">
            <v>21.248873452511575</v>
          </cell>
          <cell r="AB35">
            <v>21.35198711200756</v>
          </cell>
          <cell r="AC35">
            <v>21.477207531139999</v>
          </cell>
          <cell r="AD35">
            <v>21.626936539296754</v>
          </cell>
          <cell r="AE35">
            <v>21.804651940700964</v>
          </cell>
          <cell r="AF35">
            <v>21.994980982303776</v>
          </cell>
          <cell r="AG35">
            <v>22.212868998598239</v>
          </cell>
          <cell r="AH35">
            <v>22.447010143954056</v>
          </cell>
          <cell r="AI35">
            <v>22.693874882127378</v>
          </cell>
          <cell r="AJ35">
            <v>22.966609358280689</v>
          </cell>
          <cell r="AK35">
            <v>23.26131869955821</v>
          </cell>
          <cell r="AL35">
            <v>23.574449051628601</v>
          </cell>
          <cell r="AM35">
            <v>23.922707369703918</v>
          </cell>
          <cell r="AN35">
            <v>24.295082773962207</v>
          </cell>
          <cell r="AO35">
            <v>24.681950564856145</v>
          </cell>
          <cell r="AP35">
            <v>25.098733871288818</v>
          </cell>
          <cell r="AQ35">
            <v>25.550213886852635</v>
          </cell>
          <cell r="AR35">
            <v>26.011442063647007</v>
          </cell>
          <cell r="AS35">
            <v>26.576031598709402</v>
          </cell>
        </row>
        <row r="38">
          <cell r="D38" t="str">
            <v>District</v>
          </cell>
          <cell r="E38">
            <v>1990</v>
          </cell>
          <cell r="F38">
            <v>1991</v>
          </cell>
          <cell r="G38">
            <v>1992</v>
          </cell>
          <cell r="H38">
            <v>1993</v>
          </cell>
          <cell r="I38">
            <v>1994</v>
          </cell>
          <cell r="J38">
            <v>1995</v>
          </cell>
          <cell r="K38">
            <v>1996</v>
          </cell>
          <cell r="L38">
            <v>1997</v>
          </cell>
          <cell r="M38">
            <v>1998</v>
          </cell>
          <cell r="N38">
            <v>1999</v>
          </cell>
          <cell r="O38">
            <v>2000</v>
          </cell>
          <cell r="P38">
            <v>2001</v>
          </cell>
          <cell r="Q38">
            <v>2002</v>
          </cell>
          <cell r="R38">
            <v>2003</v>
          </cell>
          <cell r="S38">
            <v>2004</v>
          </cell>
          <cell r="T38">
            <v>2005</v>
          </cell>
          <cell r="U38">
            <v>2006</v>
          </cell>
          <cell r="V38">
            <v>2007</v>
          </cell>
          <cell r="W38">
            <v>2008</v>
          </cell>
          <cell r="X38">
            <v>2009</v>
          </cell>
          <cell r="Y38">
            <v>2010</v>
          </cell>
          <cell r="Z38">
            <v>2011</v>
          </cell>
          <cell r="AA38">
            <v>2012</v>
          </cell>
          <cell r="AB38">
            <v>2013</v>
          </cell>
          <cell r="AC38">
            <v>2014</v>
          </cell>
          <cell r="AD38">
            <v>2015</v>
          </cell>
          <cell r="AE38">
            <v>2016</v>
          </cell>
          <cell r="AF38">
            <v>2017</v>
          </cell>
          <cell r="AG38">
            <v>2018</v>
          </cell>
          <cell r="AH38">
            <v>2019</v>
          </cell>
          <cell r="AI38">
            <v>2020</v>
          </cell>
          <cell r="AJ38">
            <v>2021</v>
          </cell>
          <cell r="AK38">
            <v>2022</v>
          </cell>
          <cell r="AL38">
            <v>2023</v>
          </cell>
          <cell r="AM38">
            <v>2024</v>
          </cell>
          <cell r="AN38">
            <v>2025</v>
          </cell>
          <cell r="AO38">
            <v>2026</v>
          </cell>
          <cell r="AP38">
            <v>2027</v>
          </cell>
          <cell r="AQ38">
            <v>2028</v>
          </cell>
          <cell r="AR38">
            <v>2029</v>
          </cell>
          <cell r="AS38">
            <v>2030</v>
          </cell>
        </row>
        <row r="39">
          <cell r="D39" t="str">
            <v>ABERDEEN</v>
          </cell>
          <cell r="E39">
            <v>29.49090829271444</v>
          </cell>
          <cell r="F39">
            <v>29.130643154500589</v>
          </cell>
          <cell r="G39">
            <v>27.178029406564441</v>
          </cell>
          <cell r="H39">
            <v>25.306375285832157</v>
          </cell>
          <cell r="I39">
            <v>24.946420797138575</v>
          </cell>
          <cell r="J39">
            <v>23.92160626720117</v>
          </cell>
          <cell r="K39">
            <v>21.800487291625863</v>
          </cell>
          <cell r="L39">
            <v>21.244180968764617</v>
          </cell>
          <cell r="M39">
            <v>22.246176217716599</v>
          </cell>
          <cell r="N39">
            <v>23.295419710588099</v>
          </cell>
          <cell r="O39">
            <v>24.383589158365542</v>
          </cell>
          <cell r="P39">
            <v>20.724777615973906</v>
          </cell>
          <cell r="Q39">
            <v>19.459884381647353</v>
          </cell>
          <cell r="R39">
            <v>17.782424282281074</v>
          </cell>
          <cell r="S39">
            <v>17.534884792930615</v>
          </cell>
          <cell r="T39">
            <v>17.370278381948083</v>
          </cell>
          <cell r="U39">
            <v>16.25826105026719</v>
          </cell>
          <cell r="V39">
            <v>15.083925954283883</v>
          </cell>
          <cell r="W39">
            <v>14.723046870309513</v>
          </cell>
          <cell r="X39">
            <v>14.000019236597989</v>
          </cell>
          <cell r="Y39">
            <v>15.578904497426764</v>
          </cell>
          <cell r="Z39">
            <v>16.225956789585041</v>
          </cell>
          <cell r="AA39">
            <v>16.128709553458751</v>
          </cell>
          <cell r="AB39">
            <v>15.855207781641877</v>
          </cell>
          <cell r="AC39">
            <v>15.602183557007075</v>
          </cell>
          <cell r="AD39">
            <v>15.372754094718079</v>
          </cell>
          <cell r="AE39">
            <v>15.171727482154328</v>
          </cell>
          <cell r="AF39">
            <v>14.985375757014221</v>
          </cell>
          <cell r="AG39">
            <v>14.824297376275927</v>
          </cell>
          <cell r="AH39">
            <v>14.684326232111648</v>
          </cell>
          <cell r="AI39">
            <v>14.560576330636316</v>
          </cell>
          <cell r="AJ39">
            <v>14.447666432706129</v>
          </cell>
          <cell r="AK39">
            <v>14.348166759826833</v>
          </cell>
          <cell r="AL39">
            <v>14.272593702139162</v>
          </cell>
          <cell r="AM39">
            <v>14.217370417813022</v>
          </cell>
          <cell r="AN39">
            <v>14.170633928582388</v>
          </cell>
          <cell r="AO39">
            <v>14.148308356043499</v>
          </cell>
          <cell r="AP39">
            <v>14.137007729817224</v>
          </cell>
          <cell r="AQ39">
            <v>14.136707430719563</v>
          </cell>
          <cell r="AR39">
            <v>14.150442275472628</v>
          </cell>
          <cell r="AS39">
            <v>14.158681289242084</v>
          </cell>
        </row>
        <row r="40">
          <cell r="D40" t="str">
            <v>BELLINGHAM</v>
          </cell>
          <cell r="E40">
            <v>43.134660409041004</v>
          </cell>
          <cell r="F40">
            <v>42.861580872015587</v>
          </cell>
          <cell r="G40">
            <v>42.67478094901665</v>
          </cell>
          <cell r="H40">
            <v>42.313701625974225</v>
          </cell>
          <cell r="I40">
            <v>42.249134773561828</v>
          </cell>
          <cell r="J40">
            <v>41.512078911008359</v>
          </cell>
          <cell r="K40">
            <v>41.338215404287176</v>
          </cell>
          <cell r="L40">
            <v>41.234043126794518</v>
          </cell>
          <cell r="M40">
            <v>40.958500434712271</v>
          </cell>
          <cell r="N40">
            <v>40.861611273237315</v>
          </cell>
          <cell r="O40">
            <v>40.643715611477099</v>
          </cell>
          <cell r="P40">
            <v>40.541330165820952</v>
          </cell>
          <cell r="Q40">
            <v>40.73836778677871</v>
          </cell>
          <cell r="R40">
            <v>40.81159046374043</v>
          </cell>
          <cell r="S40">
            <v>40.814901010892456</v>
          </cell>
          <cell r="T40">
            <v>40.673489149209537</v>
          </cell>
          <cell r="U40">
            <v>40.281996766868737</v>
          </cell>
          <cell r="V40">
            <v>40.15773327349212</v>
          </cell>
          <cell r="W40">
            <v>40.378067385251747</v>
          </cell>
          <cell r="X40">
            <v>40.000213080991692</v>
          </cell>
          <cell r="Y40">
            <v>39.883088662869014</v>
          </cell>
          <cell r="Z40">
            <v>39.547104614625198</v>
          </cell>
          <cell r="AA40">
            <v>39.174767876421505</v>
          </cell>
          <cell r="AB40">
            <v>38.81263734265567</v>
          </cell>
          <cell r="AC40">
            <v>38.475449979661846</v>
          </cell>
          <cell r="AD40">
            <v>38.161102961999148</v>
          </cell>
          <cell r="AE40">
            <v>37.86834950013823</v>
          </cell>
          <cell r="AF40">
            <v>37.596196927554566</v>
          </cell>
          <cell r="AG40">
            <v>37.34358941365538</v>
          </cell>
          <cell r="AH40">
            <v>37.107728421108924</v>
          </cell>
          <cell r="AI40">
            <v>36.887407758876641</v>
          </cell>
          <cell r="AJ40">
            <v>36.681237394695707</v>
          </cell>
          <cell r="AK40">
            <v>36.489831436645325</v>
          </cell>
          <cell r="AL40">
            <v>36.313163506764283</v>
          </cell>
          <cell r="AM40">
            <v>36.14893477094671</v>
          </cell>
          <cell r="AN40">
            <v>35.99755514716319</v>
          </cell>
          <cell r="AO40">
            <v>35.858139250037901</v>
          </cell>
          <cell r="AP40">
            <v>35.730325212514288</v>
          </cell>
          <cell r="AQ40">
            <v>35.613129367425934</v>
          </cell>
          <cell r="AR40">
            <v>35.505950081283984</v>
          </cell>
          <cell r="AS40">
            <v>35.436405214483408</v>
          </cell>
        </row>
        <row r="41">
          <cell r="D41" t="str">
            <v>BREMERTON</v>
          </cell>
          <cell r="E41">
            <v>0.75102728153267373</v>
          </cell>
          <cell r="F41">
            <v>0.83525675303497959</v>
          </cell>
          <cell r="G41">
            <v>1.0718459475656756</v>
          </cell>
          <cell r="H41">
            <v>1.241235087180947</v>
          </cell>
          <cell r="I41">
            <v>1.1558073616048257</v>
          </cell>
          <cell r="J41">
            <v>1.1934530928857832</v>
          </cell>
          <cell r="K41">
            <v>1.2281891087502335</v>
          </cell>
          <cell r="L41">
            <v>1.3273706949169572</v>
          </cell>
          <cell r="M41">
            <v>1.4343586875236431</v>
          </cell>
          <cell r="N41">
            <v>1.4742859571106737</v>
          </cell>
          <cell r="O41">
            <v>1.4027840406266299</v>
          </cell>
          <cell r="P41">
            <v>1.5480094322831732</v>
          </cell>
          <cell r="Q41">
            <v>1.772350191175265</v>
          </cell>
          <cell r="R41">
            <v>1.8224972489083331</v>
          </cell>
          <cell r="S41">
            <v>1.6961485115192541</v>
          </cell>
          <cell r="T41">
            <v>1.3390890598697114</v>
          </cell>
          <cell r="U41">
            <v>1.2936721055177347</v>
          </cell>
          <cell r="V41">
            <v>1.2830747966173506</v>
          </cell>
          <cell r="W41">
            <v>1.490926848642159</v>
          </cell>
          <cell r="X41">
            <v>2.0006598984429567</v>
          </cell>
          <cell r="Y41">
            <v>1.9313022445716987</v>
          </cell>
          <cell r="Z41">
            <v>1.9380204074469531</v>
          </cell>
          <cell r="AA41">
            <v>1.9733188230670462</v>
          </cell>
          <cell r="AB41">
            <v>2.0160984380703173</v>
          </cell>
          <cell r="AC41">
            <v>2.0590005967766434</v>
          </cell>
          <cell r="AD41">
            <v>2.1015636952228545</v>
          </cell>
          <cell r="AE41">
            <v>2.1432091584970068</v>
          </cell>
          <cell r="AF41">
            <v>2.1832618935084871</v>
          </cell>
          <cell r="AG41">
            <v>2.2215551932225641</v>
          </cell>
          <cell r="AH41">
            <v>2.2580771961794652</v>
          </cell>
          <cell r="AI41">
            <v>2.2932021034755796</v>
          </cell>
          <cell r="AJ41">
            <v>2.326444719113792</v>
          </cell>
          <cell r="AK41">
            <v>2.3575013102464046</v>
          </cell>
          <cell r="AL41">
            <v>2.3855026928679517</v>
          </cell>
          <cell r="AM41">
            <v>2.4108893415802473</v>
          </cell>
          <cell r="AN41">
            <v>2.4335549581285476</v>
          </cell>
          <cell r="AO41">
            <v>2.4528914795986969</v>
          </cell>
          <cell r="AP41">
            <v>2.4696796211679684</v>
          </cell>
          <cell r="AQ41">
            <v>2.4836101238709674</v>
          </cell>
          <cell r="AR41">
            <v>2.4947420512333283</v>
          </cell>
          <cell r="AS41">
            <v>2.529766146927392</v>
          </cell>
        </row>
        <row r="42">
          <cell r="D42" t="str">
            <v>KENNEWICK</v>
          </cell>
          <cell r="E42">
            <v>11.674415681893244</v>
          </cell>
          <cell r="F42">
            <v>12.876506693472665</v>
          </cell>
          <cell r="G42">
            <v>13.619432081911137</v>
          </cell>
          <cell r="H42">
            <v>14.968770754047947</v>
          </cell>
          <cell r="I42">
            <v>16.566526271855448</v>
          </cell>
          <cell r="J42">
            <v>13.181246271491913</v>
          </cell>
          <cell r="K42">
            <v>12.416645657258574</v>
          </cell>
          <cell r="L42">
            <v>12.149703990634306</v>
          </cell>
          <cell r="M42">
            <v>11.480614419008759</v>
          </cell>
          <cell r="N42">
            <v>12.18991588431588</v>
          </cell>
          <cell r="O42">
            <v>12.35956186443998</v>
          </cell>
          <cell r="P42">
            <v>13.744126480951804</v>
          </cell>
          <cell r="Q42">
            <v>14.324942083758415</v>
          </cell>
          <cell r="R42">
            <v>14.751096198951556</v>
          </cell>
          <cell r="S42">
            <v>14.869070435490345</v>
          </cell>
          <cell r="T42">
            <v>14.507701412189824</v>
          </cell>
          <cell r="U42">
            <v>13.506146950308318</v>
          </cell>
          <cell r="V42">
            <v>14.938383051514032</v>
          </cell>
          <cell r="W42">
            <v>16.528284305337447</v>
          </cell>
          <cell r="X42">
            <v>17.000973800373117</v>
          </cell>
          <cell r="Y42">
            <v>16.902329040912054</v>
          </cell>
          <cell r="Z42">
            <v>16.490229161689452</v>
          </cell>
          <cell r="AA42">
            <v>16.197693841591299</v>
          </cell>
          <cell r="AB42">
            <v>15.960290018716035</v>
          </cell>
          <cell r="AC42">
            <v>15.764332193924773</v>
          </cell>
          <cell r="AD42">
            <v>15.602028460238115</v>
          </cell>
          <cell r="AE42">
            <v>15.475244718909831</v>
          </cell>
          <cell r="AF42">
            <v>15.378191414957197</v>
          </cell>
          <cell r="AG42">
            <v>15.308953262613338</v>
          </cell>
          <cell r="AH42">
            <v>15.265941097612206</v>
          </cell>
          <cell r="AI42">
            <v>15.246510326746638</v>
          </cell>
          <cell r="AJ42">
            <v>15.248289336659587</v>
          </cell>
          <cell r="AK42">
            <v>15.270590336748091</v>
          </cell>
          <cell r="AL42">
            <v>15.317796139493321</v>
          </cell>
          <cell r="AM42">
            <v>15.383567971495273</v>
          </cell>
          <cell r="AN42">
            <v>15.470311228236417</v>
          </cell>
          <cell r="AO42">
            <v>15.58027225640083</v>
          </cell>
          <cell r="AP42">
            <v>15.70565058364201</v>
          </cell>
          <cell r="AQ42">
            <v>15.853232020403899</v>
          </cell>
          <cell r="AR42">
            <v>16.020351932475389</v>
          </cell>
          <cell r="AS42">
            <v>16.250374061645754</v>
          </cell>
        </row>
        <row r="43">
          <cell r="D43" t="str">
            <v>LONGVIEW</v>
          </cell>
          <cell r="E43">
            <v>22.749359788875427</v>
          </cell>
          <cell r="F43">
            <v>24.99400449347748</v>
          </cell>
          <cell r="G43">
            <v>23.969378084675302</v>
          </cell>
          <cell r="H43">
            <v>24.825711585777082</v>
          </cell>
          <cell r="I43">
            <v>25.986727200347605</v>
          </cell>
          <cell r="J43">
            <v>25.278342626710415</v>
          </cell>
          <cell r="K43">
            <v>26.775784891926804</v>
          </cell>
          <cell r="L43">
            <v>26.373859216285673</v>
          </cell>
          <cell r="M43">
            <v>26.106795744375013</v>
          </cell>
          <cell r="N43">
            <v>28.771203135623892</v>
          </cell>
          <cell r="O43">
            <v>28.390258123789646</v>
          </cell>
          <cell r="P43">
            <v>28.576074609278706</v>
          </cell>
          <cell r="Q43">
            <v>28.721730770467524</v>
          </cell>
          <cell r="R43">
            <v>29.308233425117539</v>
          </cell>
          <cell r="S43">
            <v>29.05984360535793</v>
          </cell>
          <cell r="T43">
            <v>27.615406288937095</v>
          </cell>
          <cell r="U43">
            <v>25.552288368543312</v>
          </cell>
          <cell r="V43">
            <v>25.900565119900349</v>
          </cell>
          <cell r="W43">
            <v>28.914209066357557</v>
          </cell>
          <cell r="X43">
            <v>30.000001447272059</v>
          </cell>
          <cell r="Y43">
            <v>29.262334093783778</v>
          </cell>
          <cell r="Z43">
            <v>28.072036473849789</v>
          </cell>
          <cell r="AA43">
            <v>27.422654810213352</v>
          </cell>
          <cell r="AB43">
            <v>26.960261793714594</v>
          </cell>
          <cell r="AC43">
            <v>26.549182101686149</v>
          </cell>
          <cell r="AD43">
            <v>26.203664513136651</v>
          </cell>
          <cell r="AE43">
            <v>25.905068576301563</v>
          </cell>
          <cell r="AF43">
            <v>25.650288928459968</v>
          </cell>
          <cell r="AG43">
            <v>25.432477008425781</v>
          </cell>
          <cell r="AH43">
            <v>25.248535332947853</v>
          </cell>
          <cell r="AI43">
            <v>25.08111011054806</v>
          </cell>
          <cell r="AJ43">
            <v>24.947162969418692</v>
          </cell>
          <cell r="AK43">
            <v>24.84511648645093</v>
          </cell>
          <cell r="AL43">
            <v>24.756635194718335</v>
          </cell>
          <cell r="AM43">
            <v>24.681102394161659</v>
          </cell>
          <cell r="AN43">
            <v>24.632410681728228</v>
          </cell>
          <cell r="AO43">
            <v>24.602068481366391</v>
          </cell>
          <cell r="AP43">
            <v>24.586296744722429</v>
          </cell>
          <cell r="AQ43">
            <v>24.579773156725626</v>
          </cell>
          <cell r="AR43">
            <v>24.591384676396331</v>
          </cell>
          <cell r="AS43">
            <v>24.872824573817969</v>
          </cell>
        </row>
        <row r="44">
          <cell r="D44" t="str">
            <v>MOSES LAKE</v>
          </cell>
          <cell r="E44">
            <v>6.518688112498694</v>
          </cell>
          <cell r="F44">
            <v>7.3569098122860375</v>
          </cell>
          <cell r="G44">
            <v>6.851882874232337</v>
          </cell>
          <cell r="H44">
            <v>7.8116006788697021</v>
          </cell>
          <cell r="I44">
            <v>10.019573784416963</v>
          </cell>
          <cell r="J44">
            <v>11.229663052612839</v>
          </cell>
          <cell r="K44">
            <v>11.828798585532653</v>
          </cell>
          <cell r="L44">
            <v>12.90852902584334</v>
          </cell>
          <cell r="M44">
            <v>13.25162808833691</v>
          </cell>
          <cell r="N44">
            <v>14.353405712336764</v>
          </cell>
          <cell r="O44">
            <v>14.992635291277761</v>
          </cell>
          <cell r="P44">
            <v>15.910565130435652</v>
          </cell>
          <cell r="Q44">
            <v>14.735899312801855</v>
          </cell>
          <cell r="R44">
            <v>14.369218757565564</v>
          </cell>
          <cell r="S44">
            <v>13.702395495602902</v>
          </cell>
          <cell r="T44">
            <v>15.965937849824027</v>
          </cell>
          <cell r="U44">
            <v>18.138092077635989</v>
          </cell>
          <cell r="V44">
            <v>19.186524766276332</v>
          </cell>
          <cell r="W44">
            <v>18.034140956124169</v>
          </cell>
          <cell r="X44">
            <v>17.768226126824789</v>
          </cell>
          <cell r="Y44">
            <v>18.103270076267499</v>
          </cell>
          <cell r="Z44">
            <v>18.451772603125171</v>
          </cell>
          <cell r="AA44">
            <v>19.25423204651479</v>
          </cell>
          <cell r="AB44">
            <v>20.189901306600671</v>
          </cell>
          <cell r="AC44">
            <v>21.165582852396444</v>
          </cell>
          <cell r="AD44">
            <v>22.180107941932558</v>
          </cell>
          <cell r="AE44">
            <v>23.244026357458672</v>
          </cell>
          <cell r="AF44">
            <v>24.369466412586569</v>
          </cell>
          <cell r="AG44">
            <v>25.5501713167369</v>
          </cell>
          <cell r="AH44">
            <v>26.792409817748794</v>
          </cell>
          <cell r="AI44">
            <v>28.090809678976257</v>
          </cell>
          <cell r="AJ44">
            <v>29.460717152665914</v>
          </cell>
          <cell r="AK44">
            <v>30.910247878847787</v>
          </cell>
          <cell r="AL44">
            <v>32.429924312854197</v>
          </cell>
          <cell r="AM44">
            <v>34.050513078694017</v>
          </cell>
          <cell r="AN44">
            <v>35.77598421312382</v>
          </cell>
          <cell r="AO44">
            <v>37.58376237949718</v>
          </cell>
          <cell r="AP44">
            <v>39.498032830346517</v>
          </cell>
          <cell r="AQ44">
            <v>41.523401125028279</v>
          </cell>
          <cell r="AR44">
            <v>43.689056694125085</v>
          </cell>
          <cell r="AS44">
            <v>45.694919944980221</v>
          </cell>
        </row>
        <row r="45">
          <cell r="D45" t="str">
            <v>MOUNT VERNON</v>
          </cell>
          <cell r="E45">
            <v>359.56555763115028</v>
          </cell>
          <cell r="F45">
            <v>322.22083596772325</v>
          </cell>
          <cell r="G45">
            <v>287.6563688337888</v>
          </cell>
          <cell r="H45">
            <v>261.2498651230614</v>
          </cell>
          <cell r="I45">
            <v>244.11414071297483</v>
          </cell>
          <cell r="J45">
            <v>224.93854983120156</v>
          </cell>
          <cell r="K45">
            <v>209.33215659283684</v>
          </cell>
          <cell r="L45">
            <v>197.8123165989031</v>
          </cell>
          <cell r="M45">
            <v>182.24326189810762</v>
          </cell>
          <cell r="N45">
            <v>172.57783492802443</v>
          </cell>
          <cell r="O45">
            <v>166.92794381520648</v>
          </cell>
          <cell r="P45">
            <v>157.57560852984437</v>
          </cell>
          <cell r="Q45">
            <v>148.5387053163997</v>
          </cell>
          <cell r="R45">
            <v>138.03558735914893</v>
          </cell>
          <cell r="S45">
            <v>129.50503241855262</v>
          </cell>
          <cell r="T45">
            <v>122.5984049890413</v>
          </cell>
          <cell r="U45">
            <v>115.04238758162225</v>
          </cell>
          <cell r="V45">
            <v>108.77885114200177</v>
          </cell>
          <cell r="W45">
            <v>100.83584629491449</v>
          </cell>
          <cell r="X45">
            <v>92.999988979339037</v>
          </cell>
          <cell r="Y45">
            <v>92.091120983085929</v>
          </cell>
          <cell r="Z45">
            <v>88.622735897638506</v>
          </cell>
          <cell r="AA45">
            <v>82.846173255508617</v>
          </cell>
          <cell r="AB45">
            <v>76.99021215728456</v>
          </cell>
          <cell r="AC45">
            <v>71.688126346473481</v>
          </cell>
          <cell r="AD45">
            <v>66.876649245549473</v>
          </cell>
          <cell r="AE45">
            <v>62.509264756414865</v>
          </cell>
          <cell r="AF45">
            <v>58.536038729372692</v>
          </cell>
          <cell r="AG45">
            <v>54.91715071452856</v>
          </cell>
          <cell r="AH45">
            <v>51.610603325744236</v>
          </cell>
          <cell r="AI45">
            <v>48.574176142619741</v>
          </cell>
          <cell r="AJ45">
            <v>45.783798708146719</v>
          </cell>
          <cell r="AK45">
            <v>43.220322186425683</v>
          </cell>
          <cell r="AL45">
            <v>40.863540618827585</v>
          </cell>
          <cell r="AM45">
            <v>38.690623446056769</v>
          </cell>
          <cell r="AN45">
            <v>36.688209031144794</v>
          </cell>
          <cell r="AO45">
            <v>34.841787519017643</v>
          </cell>
          <cell r="AP45">
            <v>33.130734742684659</v>
          </cell>
          <cell r="AQ45">
            <v>31.546340248817547</v>
          </cell>
          <cell r="AR45">
            <v>30.073692535701444</v>
          </cell>
          <cell r="AS45">
            <v>28.688423617444094</v>
          </cell>
        </row>
        <row r="46">
          <cell r="D46" t="str">
            <v>SUNNYSIDE</v>
          </cell>
          <cell r="E46">
            <v>44.442187832377712</v>
          </cell>
          <cell r="F46">
            <v>42.710540841462574</v>
          </cell>
          <cell r="G46">
            <v>41.169296823397339</v>
          </cell>
          <cell r="H46">
            <v>40.386436058356175</v>
          </cell>
          <cell r="I46">
            <v>42.101857528836</v>
          </cell>
          <cell r="J46">
            <v>38.518623332059214</v>
          </cell>
          <cell r="K46">
            <v>39.307074902953993</v>
          </cell>
          <cell r="L46">
            <v>39.431538436557787</v>
          </cell>
          <cell r="M46">
            <v>37.767567812438529</v>
          </cell>
          <cell r="N46">
            <v>38.646994001061323</v>
          </cell>
          <cell r="O46">
            <v>38.585470602822085</v>
          </cell>
          <cell r="P46">
            <v>43.218339448718872</v>
          </cell>
          <cell r="Q46">
            <v>45.145586862247669</v>
          </cell>
          <cell r="R46">
            <v>46.141488672662256</v>
          </cell>
          <cell r="S46">
            <v>42.530877643949786</v>
          </cell>
          <cell r="T46">
            <v>41.091911725167662</v>
          </cell>
          <cell r="U46">
            <v>41.000330791682799</v>
          </cell>
          <cell r="V46">
            <v>39.433940255100858</v>
          </cell>
          <cell r="W46">
            <v>44.237803501662597</v>
          </cell>
          <cell r="X46">
            <v>46.999981012565513</v>
          </cell>
          <cell r="Y46">
            <v>47.681078761275863</v>
          </cell>
          <cell r="Z46">
            <v>47.09577999681909</v>
          </cell>
          <cell r="AA46">
            <v>45.998792846383203</v>
          </cell>
          <cell r="AB46">
            <v>44.872699183097325</v>
          </cell>
          <cell r="AC46">
            <v>43.867807005123055</v>
          </cell>
          <cell r="AD46">
            <v>42.969076223656842</v>
          </cell>
          <cell r="AE46">
            <v>42.170412470471746</v>
          </cell>
          <cell r="AF46">
            <v>41.451349051753894</v>
          </cell>
          <cell r="AG46">
            <v>40.829315676778137</v>
          </cell>
          <cell r="AH46">
            <v>40.268294822140298</v>
          </cell>
          <cell r="AI46">
            <v>39.758810927844564</v>
          </cell>
          <cell r="AJ46">
            <v>39.300255424375486</v>
          </cell>
          <cell r="AK46">
            <v>38.897339472857432</v>
          </cell>
          <cell r="AL46">
            <v>38.550647652340302</v>
          </cell>
          <cell r="AM46">
            <v>38.251493513783615</v>
          </cell>
          <cell r="AN46">
            <v>38.00226694077238</v>
          </cell>
          <cell r="AO46">
            <v>37.799014155667152</v>
          </cell>
          <cell r="AP46">
            <v>37.640830736429812</v>
          </cell>
          <cell r="AQ46">
            <v>37.511657014582063</v>
          </cell>
          <cell r="AR46">
            <v>37.426856907600232</v>
          </cell>
          <cell r="AS46">
            <v>37.576502964572718</v>
          </cell>
        </row>
        <row r="47">
          <cell r="D47" t="str">
            <v>WALLA WALLA</v>
          </cell>
          <cell r="E47">
            <v>10.165635790762501</v>
          </cell>
          <cell r="F47">
            <v>12.639908794174033</v>
          </cell>
          <cell r="G47">
            <v>12.940373589495543</v>
          </cell>
          <cell r="H47">
            <v>11.449774958391373</v>
          </cell>
          <cell r="I47">
            <v>8.4580592723596855</v>
          </cell>
          <cell r="J47">
            <v>7.4527734457258044</v>
          </cell>
          <cell r="K47">
            <v>7.5071782546907908</v>
          </cell>
          <cell r="L47">
            <v>6.5574871243447976</v>
          </cell>
          <cell r="M47">
            <v>6.5758849699044024</v>
          </cell>
          <cell r="N47">
            <v>6.3960859423909495</v>
          </cell>
          <cell r="O47">
            <v>4.5885414757562133</v>
          </cell>
          <cell r="P47">
            <v>4.2518803609453881</v>
          </cell>
          <cell r="Q47">
            <v>5.0983647924205231</v>
          </cell>
          <cell r="R47">
            <v>4.8747702779343767</v>
          </cell>
          <cell r="S47">
            <v>5.1219425078102772</v>
          </cell>
          <cell r="T47">
            <v>4.2064080200148641</v>
          </cell>
          <cell r="U47">
            <v>3.4471246578568042</v>
          </cell>
          <cell r="V47">
            <v>3.191181930992482</v>
          </cell>
          <cell r="W47">
            <v>2.9141945625115393</v>
          </cell>
          <cell r="X47">
            <v>3.0000076536503788</v>
          </cell>
          <cell r="Y47">
            <v>2.6933729861020468</v>
          </cell>
          <cell r="Z47">
            <v>2.6735014218056072</v>
          </cell>
          <cell r="AA47">
            <v>2.6049433381977591</v>
          </cell>
          <cell r="AB47">
            <v>2.5337541041168681</v>
          </cell>
          <cell r="AC47">
            <v>2.4686137218817419</v>
          </cell>
          <cell r="AD47">
            <v>2.4037669245111384</v>
          </cell>
          <cell r="AE47">
            <v>2.3432661294220063</v>
          </cell>
          <cell r="AF47">
            <v>2.2878949490468994</v>
          </cell>
          <cell r="AG47">
            <v>2.2308422078622256</v>
          </cell>
          <cell r="AH47">
            <v>2.1716085278606387</v>
          </cell>
          <cell r="AI47">
            <v>2.1149745283898178</v>
          </cell>
          <cell r="AJ47">
            <v>2.060056133510217</v>
          </cell>
          <cell r="AK47">
            <v>2.0024697095360402</v>
          </cell>
          <cell r="AL47">
            <v>1.9464880619364313</v>
          </cell>
          <cell r="AM47">
            <v>1.8911971660942135</v>
          </cell>
          <cell r="AN47">
            <v>1.8330128908169998</v>
          </cell>
          <cell r="AO47">
            <v>1.776124375696069</v>
          </cell>
          <cell r="AP47">
            <v>1.7165075349844476</v>
          </cell>
          <cell r="AQ47">
            <v>1.6600242898806314</v>
          </cell>
          <cell r="AR47">
            <v>1.6014638411201998</v>
          </cell>
          <cell r="AS47">
            <v>1.5675516127070634</v>
          </cell>
        </row>
        <row r="48">
          <cell r="D48" t="str">
            <v>WENATCHEE</v>
          </cell>
          <cell r="E48">
            <v>37.783016179991606</v>
          </cell>
          <cell r="F48">
            <v>36.912315368007306</v>
          </cell>
          <cell r="G48">
            <v>34.084668020874808</v>
          </cell>
          <cell r="H48">
            <v>33.346176977690554</v>
          </cell>
          <cell r="I48">
            <v>33.221092476010753</v>
          </cell>
          <cell r="J48">
            <v>30.422783430675832</v>
          </cell>
          <cell r="K48">
            <v>28.467728213145676</v>
          </cell>
          <cell r="L48">
            <v>27.781855818134996</v>
          </cell>
          <cell r="M48">
            <v>26.993403106173151</v>
          </cell>
          <cell r="N48">
            <v>26.141713127334203</v>
          </cell>
          <cell r="O48">
            <v>26.344843105574792</v>
          </cell>
          <cell r="P48">
            <v>26.609103438124134</v>
          </cell>
          <cell r="Q48">
            <v>25.663870225323738</v>
          </cell>
          <cell r="R48">
            <v>25.126482104929988</v>
          </cell>
          <cell r="S48">
            <v>24.937740239820318</v>
          </cell>
          <cell r="T48">
            <v>25.046907446991067</v>
          </cell>
          <cell r="U48">
            <v>24.705175535881889</v>
          </cell>
          <cell r="V48">
            <v>24.076607107974692</v>
          </cell>
          <cell r="W48">
            <v>22.68488491100651</v>
          </cell>
          <cell r="X48">
            <v>21.231320360308686</v>
          </cell>
          <cell r="Y48">
            <v>21.629721906432209</v>
          </cell>
          <cell r="Z48">
            <v>21.518186579348942</v>
          </cell>
          <cell r="AA48">
            <v>21.02256905945513</v>
          </cell>
          <cell r="AB48">
            <v>20.452148495718113</v>
          </cell>
          <cell r="AC48">
            <v>19.912608759124758</v>
          </cell>
          <cell r="AD48">
            <v>19.395251720341459</v>
          </cell>
          <cell r="AE48">
            <v>18.906599197891552</v>
          </cell>
          <cell r="AF48">
            <v>18.443316192489576</v>
          </cell>
          <cell r="AG48">
            <v>18.004834806876225</v>
          </cell>
          <cell r="AH48">
            <v>17.585027275298099</v>
          </cell>
          <cell r="AI48">
            <v>17.185940201872064</v>
          </cell>
          <cell r="AJ48">
            <v>16.804363023596178</v>
          </cell>
          <cell r="AK48">
            <v>16.443682274820706</v>
          </cell>
          <cell r="AL48">
            <v>16.099085721512267</v>
          </cell>
          <cell r="AM48">
            <v>15.770876908437565</v>
          </cell>
          <cell r="AN48">
            <v>15.460523188454058</v>
          </cell>
          <cell r="AO48">
            <v>15.167843703543792</v>
          </cell>
          <cell r="AP48">
            <v>14.88641646236678</v>
          </cell>
          <cell r="AQ48">
            <v>14.620699769184665</v>
          </cell>
          <cell r="AR48">
            <v>14.367462372562876</v>
          </cell>
          <cell r="AS48">
            <v>14.102301184698108</v>
          </cell>
        </row>
        <row r="49">
          <cell r="D49" t="str">
            <v>YAKIMA</v>
          </cell>
          <cell r="E49">
            <v>105.10958475592142</v>
          </cell>
          <cell r="F49">
            <v>102.75906689124913</v>
          </cell>
          <cell r="G49">
            <v>98.725767261896834</v>
          </cell>
          <cell r="H49">
            <v>95.690124144739912</v>
          </cell>
          <cell r="I49">
            <v>93.504620574889074</v>
          </cell>
          <cell r="J49">
            <v>89.68842154862358</v>
          </cell>
          <cell r="K49">
            <v>88.354271066894881</v>
          </cell>
          <cell r="L49">
            <v>87.537225700693753</v>
          </cell>
          <cell r="M49">
            <v>85.862077382058658</v>
          </cell>
          <cell r="N49">
            <v>85.771019690667686</v>
          </cell>
          <cell r="O49">
            <v>85.832749670220835</v>
          </cell>
          <cell r="P49">
            <v>86.572144255539826</v>
          </cell>
          <cell r="Q49">
            <v>86.611482916630436</v>
          </cell>
          <cell r="R49">
            <v>85.455236621700863</v>
          </cell>
          <cell r="S49">
            <v>82.961742390391819</v>
          </cell>
          <cell r="T49">
            <v>81.109655434193414</v>
          </cell>
          <cell r="U49">
            <v>79.20142329431981</v>
          </cell>
          <cell r="V49">
            <v>77.777959550692529</v>
          </cell>
          <cell r="W49">
            <v>77.296321604056715</v>
          </cell>
          <cell r="X49">
            <v>76.99999059349544</v>
          </cell>
          <cell r="Y49">
            <v>78.482669831113554</v>
          </cell>
          <cell r="Z49">
            <v>78.521294283750407</v>
          </cell>
          <cell r="AA49">
            <v>77.207296654811259</v>
          </cell>
          <cell r="AB49">
            <v>75.623972037054656</v>
          </cell>
          <cell r="AC49">
            <v>74.12636660601207</v>
          </cell>
          <cell r="AD49">
            <v>72.709485691546789</v>
          </cell>
          <cell r="AE49">
            <v>71.373297983749765</v>
          </cell>
          <cell r="AF49">
            <v>70.107338200937988</v>
          </cell>
          <cell r="AG49">
            <v>68.915587819011122</v>
          </cell>
          <cell r="AH49">
            <v>67.781273363848129</v>
          </cell>
          <cell r="AI49">
            <v>66.698773442220229</v>
          </cell>
          <cell r="AJ49">
            <v>65.6612383863486</v>
          </cell>
          <cell r="AK49">
            <v>64.676139425249531</v>
          </cell>
          <cell r="AL49">
            <v>63.742652397431158</v>
          </cell>
          <cell r="AM49">
            <v>62.854454025728892</v>
          </cell>
          <cell r="AN49">
            <v>62.01133950238566</v>
          </cell>
          <cell r="AO49">
            <v>61.213498610016117</v>
          </cell>
          <cell r="AP49">
            <v>60.454986439324166</v>
          </cell>
          <cell r="AQ49">
            <v>59.730609985972791</v>
          </cell>
          <cell r="AR49">
            <v>59.041240858189667</v>
          </cell>
          <cell r="AS49">
            <v>58.443093859772233</v>
          </cell>
        </row>
        <row r="50">
          <cell r="D50" t="str">
            <v>BEND</v>
          </cell>
          <cell r="E50">
            <v>47.505310349091999</v>
          </cell>
          <cell r="F50">
            <v>46.706330312323033</v>
          </cell>
          <cell r="G50">
            <v>46.827247388856811</v>
          </cell>
          <cell r="H50">
            <v>48.376446042286318</v>
          </cell>
          <cell r="I50">
            <v>51.384864506814978</v>
          </cell>
          <cell r="J50">
            <v>50.519753464791805</v>
          </cell>
          <cell r="K50">
            <v>52.062883451344952</v>
          </cell>
          <cell r="L50">
            <v>54.700505104414809</v>
          </cell>
          <cell r="M50">
            <v>54.002420651947432</v>
          </cell>
          <cell r="N50">
            <v>55.724347761910614</v>
          </cell>
          <cell r="O50">
            <v>57.758878590747848</v>
          </cell>
          <cell r="P50">
            <v>60.251134583007577</v>
          </cell>
          <cell r="Q50">
            <v>60.58563883488501</v>
          </cell>
          <cell r="R50">
            <v>61.105146878761119</v>
          </cell>
          <cell r="S50">
            <v>65.135010440315256</v>
          </cell>
          <cell r="T50">
            <v>64.965503212220099</v>
          </cell>
          <cell r="U50">
            <v>62.942747385775917</v>
          </cell>
          <cell r="V50">
            <v>61.907656114645199</v>
          </cell>
          <cell r="W50">
            <v>56.148756982095982</v>
          </cell>
          <cell r="X50">
            <v>52.00032085584688</v>
          </cell>
          <cell r="Y50">
            <v>51.301538779140827</v>
          </cell>
          <cell r="Z50">
            <v>49.548819275390144</v>
          </cell>
          <cell r="AA50">
            <v>48.103984119337561</v>
          </cell>
          <cell r="AB50">
            <v>46.860813840265642</v>
          </cell>
          <cell r="AC50">
            <v>45.791740599855828</v>
          </cell>
          <cell r="AD50">
            <v>44.85358563799015</v>
          </cell>
          <cell r="AE50">
            <v>44.069681870563443</v>
          </cell>
          <cell r="AF50">
            <v>43.397252772286585</v>
          </cell>
          <cell r="AG50">
            <v>42.835253846025317</v>
          </cell>
          <cell r="AH50">
            <v>42.363176519525183</v>
          </cell>
          <cell r="AI50">
            <v>41.977054426758194</v>
          </cell>
          <cell r="AJ50">
            <v>41.672574705117064</v>
          </cell>
          <cell r="AK50">
            <v>41.441406852148852</v>
          </cell>
          <cell r="AL50">
            <v>41.285902448229059</v>
          </cell>
          <cell r="AM50">
            <v>41.194876827786651</v>
          </cell>
          <cell r="AN50">
            <v>41.168272672824152</v>
          </cell>
          <cell r="AO50">
            <v>41.205580857748011</v>
          </cell>
          <cell r="AP50">
            <v>41.303330697398593</v>
          </cell>
          <cell r="AQ50">
            <v>41.457178636163626</v>
          </cell>
          <cell r="AR50">
            <v>41.663809579591863</v>
          </cell>
          <cell r="AS50">
            <v>42.125749159061577</v>
          </cell>
        </row>
        <row r="51">
          <cell r="D51" t="str">
            <v>BAKER</v>
          </cell>
          <cell r="E51">
            <v>6.7023481928504856</v>
          </cell>
          <cell r="F51">
            <v>5.9620574023947519</v>
          </cell>
          <cell r="G51">
            <v>3.9613683837818745</v>
          </cell>
          <cell r="H51">
            <v>2.78817320146814</v>
          </cell>
          <cell r="I51">
            <v>2.3009267332512575</v>
          </cell>
          <cell r="J51">
            <v>1.5658765964946504</v>
          </cell>
          <cell r="K51">
            <v>1.2989346756381912</v>
          </cell>
          <cell r="L51">
            <v>1.1511486246218245</v>
          </cell>
          <cell r="M51">
            <v>0.91158165392675317</v>
          </cell>
          <cell r="N51">
            <v>0.87501186098567452</v>
          </cell>
          <cell r="O51">
            <v>0.9017150337806038</v>
          </cell>
          <cell r="P51">
            <v>0.97870790973232891</v>
          </cell>
          <cell r="Q51">
            <v>1.4242713264147902</v>
          </cell>
          <cell r="R51">
            <v>1.5314060068566615</v>
          </cell>
          <cell r="S51">
            <v>1.6219127865857592</v>
          </cell>
          <cell r="T51">
            <v>1.8645292224959056</v>
          </cell>
          <cell r="U51">
            <v>1.9643075960656309</v>
          </cell>
          <cell r="V51">
            <v>1.9404805064191597</v>
          </cell>
          <cell r="W51">
            <v>1.9243393501011377</v>
          </cell>
          <cell r="X51">
            <v>1.9999590728580774</v>
          </cell>
          <cell r="Y51">
            <v>2.8597009195442769</v>
          </cell>
          <cell r="Z51">
            <v>3.3481502162822245</v>
          </cell>
          <cell r="AA51">
            <v>3.2839193371816968</v>
          </cell>
          <cell r="AB51">
            <v>3.0892885800387475</v>
          </cell>
          <cell r="AC51">
            <v>2.9287919867113485</v>
          </cell>
          <cell r="AD51">
            <v>2.7855141035149642</v>
          </cell>
          <cell r="AE51">
            <v>2.67829226358276</v>
          </cell>
          <cell r="AF51">
            <v>2.5876516302176764</v>
          </cell>
          <cell r="AG51">
            <v>2.5110474622958439</v>
          </cell>
          <cell r="AH51">
            <v>2.4551373206325504</v>
          </cell>
          <cell r="AI51">
            <v>2.4075367959953673</v>
          </cell>
          <cell r="AJ51">
            <v>2.3679550872740345</v>
          </cell>
          <cell r="AK51">
            <v>2.3529870177414756</v>
          </cell>
          <cell r="AL51">
            <v>2.3431405939499745</v>
          </cell>
          <cell r="AM51">
            <v>2.3474981455731472</v>
          </cell>
          <cell r="AN51">
            <v>2.3687140233451474</v>
          </cell>
          <cell r="AO51">
            <v>2.399331264679665</v>
          </cell>
          <cell r="AP51">
            <v>2.4454603366628493</v>
          </cell>
          <cell r="AQ51">
            <v>2.5042095042915209</v>
          </cell>
          <cell r="AR51">
            <v>2.5748521401990532</v>
          </cell>
          <cell r="AS51">
            <v>2.6871139918006932</v>
          </cell>
        </row>
        <row r="52">
          <cell r="D52" t="str">
            <v>ONTARIO</v>
          </cell>
          <cell r="E52">
            <v>12.738267885511029</v>
          </cell>
          <cell r="F52">
            <v>11.716289737337121</v>
          </cell>
          <cell r="G52">
            <v>10.608425291086476</v>
          </cell>
          <cell r="H52">
            <v>10.488822839189138</v>
          </cell>
          <cell r="I52">
            <v>10.656886919228848</v>
          </cell>
          <cell r="J52">
            <v>11.558839705062114</v>
          </cell>
          <cell r="K52">
            <v>11.197494372973651</v>
          </cell>
          <cell r="L52">
            <v>11.286148094730597</v>
          </cell>
          <cell r="M52">
            <v>11.401381820093638</v>
          </cell>
          <cell r="N52">
            <v>10.952770476399628</v>
          </cell>
          <cell r="O52">
            <v>11.211851927133839</v>
          </cell>
          <cell r="P52">
            <v>9.9501814892383642</v>
          </cell>
          <cell r="Q52">
            <v>8.6828412037757374</v>
          </cell>
          <cell r="R52">
            <v>8.1254047463805055</v>
          </cell>
          <cell r="S52">
            <v>8.1076697095759354</v>
          </cell>
          <cell r="T52">
            <v>9.3310916381893954</v>
          </cell>
          <cell r="U52">
            <v>10.477273148201002</v>
          </cell>
          <cell r="V52">
            <v>10.345662424188365</v>
          </cell>
          <cell r="W52">
            <v>8.4849839346812388</v>
          </cell>
          <cell r="X52">
            <v>7.0000034318645348</v>
          </cell>
          <cell r="Y52">
            <v>7.1528734123724975</v>
          </cell>
          <cell r="Z52">
            <v>7.3815945566658927</v>
          </cell>
          <cell r="AA52">
            <v>7.6343466859384401</v>
          </cell>
          <cell r="AB52">
            <v>7.8859268698924661</v>
          </cell>
          <cell r="AC52">
            <v>8.1122129561397625</v>
          </cell>
          <cell r="AD52">
            <v>8.3306593855901951</v>
          </cell>
          <cell r="AE52">
            <v>8.5343161869907824</v>
          </cell>
          <cell r="AF52">
            <v>8.7201752767777521</v>
          </cell>
          <cell r="AG52">
            <v>8.900519251386493</v>
          </cell>
          <cell r="AH52">
            <v>9.0671975773126015</v>
          </cell>
          <cell r="AI52">
            <v>9.2238745944201632</v>
          </cell>
          <cell r="AJ52">
            <v>9.3704021488938452</v>
          </cell>
          <cell r="AK52">
            <v>9.5084691250011204</v>
          </cell>
          <cell r="AL52">
            <v>9.6419673468895013</v>
          </cell>
          <cell r="AM52">
            <v>9.7607846271197953</v>
          </cell>
          <cell r="AN52">
            <v>9.8676157610158004</v>
          </cell>
          <cell r="AO52">
            <v>9.9731794083177334</v>
          </cell>
          <cell r="AP52">
            <v>10.060734139450956</v>
          </cell>
          <cell r="AQ52">
            <v>10.151416763534785</v>
          </cell>
          <cell r="AR52">
            <v>10.225688166199955</v>
          </cell>
          <cell r="AS52">
            <v>10.162828109649768</v>
          </cell>
        </row>
        <row r="53">
          <cell r="D53" t="str">
            <v>PENDLETON</v>
          </cell>
          <cell r="E53">
            <v>12.174475371179081</v>
          </cell>
          <cell r="F53">
            <v>12.534682222026571</v>
          </cell>
          <cell r="G53">
            <v>12.076466088151554</v>
          </cell>
          <cell r="H53">
            <v>12.656583026200266</v>
          </cell>
          <cell r="I53">
            <v>13.916238986631006</v>
          </cell>
          <cell r="J53">
            <v>14.074076764798225</v>
          </cell>
          <cell r="K53">
            <v>14.622312200177719</v>
          </cell>
          <cell r="L53">
            <v>15.80050914994691</v>
          </cell>
          <cell r="M53">
            <v>17.619976447644742</v>
          </cell>
          <cell r="N53">
            <v>19.250017434727262</v>
          </cell>
          <cell r="O53">
            <v>18.43745735275084</v>
          </cell>
          <cell r="P53">
            <v>19.28350923242855</v>
          </cell>
          <cell r="Q53">
            <v>20.179630645413802</v>
          </cell>
          <cell r="R53">
            <v>20.25832076878358</v>
          </cell>
          <cell r="S53">
            <v>19.569603911059367</v>
          </cell>
          <cell r="T53">
            <v>18.557694712870287</v>
          </cell>
          <cell r="U53">
            <v>18.292463155891568</v>
          </cell>
          <cell r="V53">
            <v>18.548348126113808</v>
          </cell>
          <cell r="W53">
            <v>20.203040127646716</v>
          </cell>
          <cell r="X53">
            <v>21.000012892240782</v>
          </cell>
          <cell r="Y53">
            <v>21.437113311696425</v>
          </cell>
          <cell r="Z53">
            <v>21.422232701040194</v>
          </cell>
          <cell r="AA53">
            <v>21.554389348774841</v>
          </cell>
          <cell r="AB53">
            <v>21.728093601427311</v>
          </cell>
          <cell r="AC53">
            <v>21.926981736107528</v>
          </cell>
          <cell r="AD53">
            <v>22.154259589888515</v>
          </cell>
          <cell r="AE53">
            <v>22.414672295335645</v>
          </cell>
          <cell r="AF53">
            <v>22.689703613311099</v>
          </cell>
          <cell r="AG53">
            <v>22.997916853191928</v>
          </cell>
          <cell r="AH53">
            <v>23.325893994090411</v>
          </cell>
          <cell r="AI53">
            <v>23.669605048549879</v>
          </cell>
          <cell r="AJ53">
            <v>24.045743135496462</v>
          </cell>
          <cell r="AK53">
            <v>24.449212416542821</v>
          </cell>
          <cell r="AL53">
            <v>24.876060511214344</v>
          </cell>
          <cell r="AM53">
            <v>25.347743738523437</v>
          </cell>
          <cell r="AN53">
            <v>25.850619151279115</v>
          </cell>
          <cell r="AO53">
            <v>26.372575725662053</v>
          </cell>
          <cell r="AP53">
            <v>26.934100027196564</v>
          </cell>
          <cell r="AQ53">
            <v>27.541550742235795</v>
          </cell>
          <cell r="AR53">
            <v>28.162951683281381</v>
          </cell>
          <cell r="AS53">
            <v>28.906758692872344</v>
          </cell>
        </row>
        <row r="57">
          <cell r="D57" t="str">
            <v>District</v>
          </cell>
          <cell r="E57">
            <v>1990</v>
          </cell>
          <cell r="F57">
            <v>1991</v>
          </cell>
          <cell r="G57">
            <v>1992</v>
          </cell>
          <cell r="H57">
            <v>1993</v>
          </cell>
          <cell r="I57">
            <v>1994</v>
          </cell>
          <cell r="J57">
            <v>1995</v>
          </cell>
          <cell r="K57">
            <v>1996</v>
          </cell>
          <cell r="L57">
            <v>1997</v>
          </cell>
          <cell r="M57">
            <v>1998</v>
          </cell>
          <cell r="N57">
            <v>1999</v>
          </cell>
          <cell r="O57">
            <v>2000</v>
          </cell>
          <cell r="P57">
            <v>2001</v>
          </cell>
          <cell r="Q57">
            <v>2002</v>
          </cell>
          <cell r="R57">
            <v>2003</v>
          </cell>
          <cell r="S57">
            <v>2004</v>
          </cell>
          <cell r="T57">
            <v>2005</v>
          </cell>
          <cell r="U57">
            <v>2006</v>
          </cell>
          <cell r="V57">
            <v>2007</v>
          </cell>
          <cell r="W57">
            <v>2008</v>
          </cell>
          <cell r="X57">
            <v>2009</v>
          </cell>
          <cell r="Y57">
            <v>2010</v>
          </cell>
          <cell r="Z57">
            <v>2011</v>
          </cell>
          <cell r="AA57">
            <v>2012</v>
          </cell>
          <cell r="AB57">
            <v>2013</v>
          </cell>
          <cell r="AC57">
            <v>2014</v>
          </cell>
          <cell r="AD57">
            <v>2015</v>
          </cell>
          <cell r="AE57">
            <v>2016</v>
          </cell>
          <cell r="AF57">
            <v>2017</v>
          </cell>
          <cell r="AG57">
            <v>2018</v>
          </cell>
          <cell r="AH57">
            <v>2019</v>
          </cell>
          <cell r="AI57">
            <v>2020</v>
          </cell>
          <cell r="AJ57">
            <v>2021</v>
          </cell>
          <cell r="AK57">
            <v>2022</v>
          </cell>
          <cell r="AL57">
            <v>2023</v>
          </cell>
          <cell r="AM57">
            <v>2024</v>
          </cell>
          <cell r="AN57">
            <v>2025</v>
          </cell>
          <cell r="AO57">
            <v>2026</v>
          </cell>
          <cell r="AP57">
            <v>2027</v>
          </cell>
          <cell r="AQ57">
            <v>2028</v>
          </cell>
          <cell r="AR57">
            <v>2029</v>
          </cell>
          <cell r="AS57">
            <v>2030</v>
          </cell>
        </row>
        <row r="58">
          <cell r="D58" t="str">
            <v>ABERDEEN</v>
          </cell>
          <cell r="E58" t="e">
            <v>#NUM!</v>
          </cell>
          <cell r="F58" t="e">
            <v>#NUM!</v>
          </cell>
          <cell r="G58" t="e">
            <v>#NUM!</v>
          </cell>
          <cell r="H58" t="e">
            <v>#NUM!</v>
          </cell>
          <cell r="I58">
            <v>43338.863147952434</v>
          </cell>
          <cell r="J58">
            <v>42953.118543178382</v>
          </cell>
          <cell r="K58">
            <v>37363.80613630281</v>
          </cell>
          <cell r="L58">
            <v>36930.138607346715</v>
          </cell>
          <cell r="M58">
            <v>37488.10487790886</v>
          </cell>
          <cell r="N58">
            <v>36311.134735378204</v>
          </cell>
          <cell r="O58">
            <v>28202.456924087724</v>
          </cell>
          <cell r="P58">
            <v>29360.329710652277</v>
          </cell>
          <cell r="Q58">
            <v>30713.530495822411</v>
          </cell>
          <cell r="R58">
            <v>25589.91663686527</v>
          </cell>
          <cell r="S58">
            <v>25018.91909707864</v>
          </cell>
          <cell r="T58">
            <v>21855.109763882552</v>
          </cell>
          <cell r="U58">
            <v>23314.454442692026</v>
          </cell>
          <cell r="V58">
            <v>22519.677102911708</v>
          </cell>
          <cell r="W58">
            <v>20775.936811033545</v>
          </cell>
          <cell r="X58">
            <v>26468.24997824899</v>
          </cell>
          <cell r="Y58">
            <v>24944.959354130344</v>
          </cell>
          <cell r="Z58">
            <v>24104.274296417083</v>
          </cell>
          <cell r="AA58">
            <v>22366.063713815769</v>
          </cell>
          <cell r="AB58">
            <v>21385.273668501508</v>
          </cell>
          <cell r="AC58">
            <v>21042.111039613017</v>
          </cell>
          <cell r="AD58">
            <v>21190.971751120436</v>
          </cell>
          <cell r="AE58">
            <v>21025.048975532503</v>
          </cell>
          <cell r="AF58">
            <v>20523.519449160201</v>
          </cell>
          <cell r="AG58">
            <v>20108.846106533158</v>
          </cell>
          <cell r="AH58">
            <v>20103.788759688247</v>
          </cell>
          <cell r="AI58">
            <v>19852.476687768831</v>
          </cell>
          <cell r="AJ58">
            <v>19324.343967841305</v>
          </cell>
          <cell r="AK58">
            <v>18736.572937266923</v>
          </cell>
          <cell r="AL58">
            <v>18760.051564524147</v>
          </cell>
          <cell r="AM58">
            <v>18637.444975933893</v>
          </cell>
          <cell r="AN58">
            <v>18172.221835071407</v>
          </cell>
          <cell r="AO58">
            <v>17791.676483985681</v>
          </cell>
          <cell r="AP58">
            <v>17608.202071587773</v>
          </cell>
          <cell r="AQ58">
            <v>17204.509045112824</v>
          </cell>
          <cell r="AR58">
            <v>16756.28244551894</v>
          </cell>
          <cell r="AS58">
            <v>16385.213328450085</v>
          </cell>
        </row>
        <row r="59">
          <cell r="D59" t="str">
            <v>BELLINGHAM</v>
          </cell>
          <cell r="E59" t="e">
            <v>#NUM!</v>
          </cell>
          <cell r="F59" t="e">
            <v>#NUM!</v>
          </cell>
          <cell r="G59" t="e">
            <v>#NUM!</v>
          </cell>
          <cell r="H59" t="e">
            <v>#NUM!</v>
          </cell>
          <cell r="I59">
            <v>120029.77335579076</v>
          </cell>
          <cell r="J59">
            <v>114220.85792102275</v>
          </cell>
          <cell r="K59">
            <v>161991.15262148078</v>
          </cell>
          <cell r="L59">
            <v>120083.48846445921</v>
          </cell>
          <cell r="M59">
            <v>119731.47968320108</v>
          </cell>
          <cell r="N59">
            <v>176766.70151481088</v>
          </cell>
          <cell r="O59">
            <v>179816.19994651107</v>
          </cell>
          <cell r="P59">
            <v>177673.18203891447</v>
          </cell>
          <cell r="Q59">
            <v>179257.98156030665</v>
          </cell>
          <cell r="R59">
            <v>136924.78497956845</v>
          </cell>
          <cell r="S59">
            <v>129896.91815655348</v>
          </cell>
          <cell r="T59">
            <v>139855.88663663252</v>
          </cell>
          <cell r="U59">
            <v>151858.15121151836</v>
          </cell>
          <cell r="V59">
            <v>182203.09355414673</v>
          </cell>
          <cell r="W59">
            <v>205267.45848407617</v>
          </cell>
          <cell r="X59">
            <v>190971.03329874351</v>
          </cell>
          <cell r="Y59">
            <v>157569.1545223468</v>
          </cell>
          <cell r="Z59">
            <v>155980.75828497039</v>
          </cell>
          <cell r="AA59">
            <v>151702.97367437556</v>
          </cell>
          <cell r="AB59">
            <v>150364.87812040045</v>
          </cell>
          <cell r="AC59">
            <v>151459.385671828</v>
          </cell>
          <cell r="AD59">
            <v>154574.60828508611</v>
          </cell>
          <cell r="AE59">
            <v>156686.11615974255</v>
          </cell>
          <cell r="AF59">
            <v>157626.41513146379</v>
          </cell>
          <cell r="AG59">
            <v>159027.0400772389</v>
          </cell>
          <cell r="AH59">
            <v>162257.09328509597</v>
          </cell>
          <cell r="AI59">
            <v>164608.60074713366</v>
          </cell>
          <cell r="AJ59">
            <v>165852.70983608402</v>
          </cell>
          <cell r="AK59">
            <v>166878.89354235627</v>
          </cell>
          <cell r="AL59">
            <v>170865.55381749343</v>
          </cell>
          <cell r="AM59">
            <v>174343.43845199919</v>
          </cell>
          <cell r="AN59">
            <v>176273.92655806211</v>
          </cell>
          <cell r="AO59">
            <v>178721.2103355375</v>
          </cell>
          <cell r="AP59">
            <v>182322.90102262172</v>
          </cell>
          <cell r="AQ59">
            <v>184848.91808574137</v>
          </cell>
          <cell r="AR59">
            <v>187187.36591035291</v>
          </cell>
          <cell r="AS59">
            <v>190033.56740369872</v>
          </cell>
        </row>
        <row r="60">
          <cell r="D60" t="str">
            <v>BREMERTON</v>
          </cell>
          <cell r="E60" t="e">
            <v>#NUM!</v>
          </cell>
          <cell r="F60" t="e">
            <v>#NUM!</v>
          </cell>
          <cell r="G60" t="e">
            <v>#NUM!</v>
          </cell>
          <cell r="H60" t="e">
            <v>#NUM!</v>
          </cell>
          <cell r="I60">
            <v>8143.8292818183218</v>
          </cell>
          <cell r="J60">
            <v>8051.4113723078053</v>
          </cell>
          <cell r="K60">
            <v>10001.828157707099</v>
          </cell>
          <cell r="L60">
            <v>8237.5097940839642</v>
          </cell>
          <cell r="M60">
            <v>7164.3279635346389</v>
          </cell>
          <cell r="N60">
            <v>7099.1427643122324</v>
          </cell>
          <cell r="O60">
            <v>7757.9502176224123</v>
          </cell>
          <cell r="P60">
            <v>7410.4247731827836</v>
          </cell>
          <cell r="Q60">
            <v>6873.4907902448558</v>
          </cell>
          <cell r="R60">
            <v>7850.1837208598909</v>
          </cell>
          <cell r="S60">
            <v>7392.0536576682643</v>
          </cell>
          <cell r="T60">
            <v>7726.9678444819729</v>
          </cell>
          <cell r="U60">
            <v>6982.1954567773209</v>
          </cell>
          <cell r="V60">
            <v>6386.7993642613537</v>
          </cell>
          <cell r="W60">
            <v>7557.7450071558287</v>
          </cell>
          <cell r="X60">
            <v>6169.1428571851156</v>
          </cell>
          <cell r="Y60">
            <v>6349.4377542000484</v>
          </cell>
          <cell r="Z60">
            <v>6477.0296104126064</v>
          </cell>
          <cell r="AA60">
            <v>6876.9200910508798</v>
          </cell>
          <cell r="AB60">
            <v>7026.7915834551441</v>
          </cell>
          <cell r="AC60">
            <v>6946.4723607527294</v>
          </cell>
          <cell r="AD60">
            <v>6684.3404385083977</v>
          </cell>
          <cell r="AE60">
            <v>6530.5087958217518</v>
          </cell>
          <cell r="AF60">
            <v>6488.2940468972592</v>
          </cell>
          <cell r="AG60">
            <v>6411.6786991902763</v>
          </cell>
          <cell r="AH60">
            <v>6189.4549851612737</v>
          </cell>
          <cell r="AI60">
            <v>6051.4275639267416</v>
          </cell>
          <cell r="AJ60">
            <v>6006.0022463031737</v>
          </cell>
          <cell r="AK60">
            <v>5981.180286668874</v>
          </cell>
          <cell r="AL60">
            <v>5742.1597839916549</v>
          </cell>
          <cell r="AM60">
            <v>5555.8666629446125</v>
          </cell>
          <cell r="AN60">
            <v>5483.257016883108</v>
          </cell>
          <cell r="AO60">
            <v>5381.7449507906222</v>
          </cell>
          <cell r="AP60">
            <v>5215.4172813916466</v>
          </cell>
          <cell r="AQ60">
            <v>5122.6378884561018</v>
          </cell>
          <cell r="AR60">
            <v>5046.1136130827581</v>
          </cell>
          <cell r="AS60">
            <v>4945.4276442830869</v>
          </cell>
        </row>
        <row r="61">
          <cell r="D61" t="str">
            <v>KENNEWICK</v>
          </cell>
          <cell r="E61" t="e">
            <v>#NUM!</v>
          </cell>
          <cell r="F61" t="e">
            <v>#NUM!</v>
          </cell>
          <cell r="G61" t="e">
            <v>#NUM!</v>
          </cell>
          <cell r="H61" t="e">
            <v>#NUM!</v>
          </cell>
          <cell r="I61">
            <v>50334.5691672709</v>
          </cell>
          <cell r="J61">
            <v>74489.313679414947</v>
          </cell>
          <cell r="K61">
            <v>95080.830506577055</v>
          </cell>
          <cell r="L61">
            <v>83245.385755740892</v>
          </cell>
          <cell r="M61">
            <v>56988.710372980589</v>
          </cell>
          <cell r="N61">
            <v>48725.726622634109</v>
          </cell>
          <cell r="O61">
            <v>39697.536343609347</v>
          </cell>
          <cell r="P61">
            <v>26424.652581278504</v>
          </cell>
          <cell r="Q61">
            <v>24525.98506790234</v>
          </cell>
          <cell r="R61">
            <v>21401.81886964184</v>
          </cell>
          <cell r="S61">
            <v>21241.730906232664</v>
          </cell>
          <cell r="T61">
            <v>22458.833494614417</v>
          </cell>
          <cell r="U61">
            <v>24525.552003736801</v>
          </cell>
          <cell r="V61">
            <v>17951.853089497839</v>
          </cell>
          <cell r="W61">
            <v>18481.091021198197</v>
          </cell>
          <cell r="X61">
            <v>17836.233322623306</v>
          </cell>
          <cell r="Y61">
            <v>17929.361903411878</v>
          </cell>
          <cell r="Z61">
            <v>17623.468376668352</v>
          </cell>
          <cell r="AA61">
            <v>16917.750797271186</v>
          </cell>
          <cell r="AB61">
            <v>16107.522429474526</v>
          </cell>
          <cell r="AC61">
            <v>15355.754492719256</v>
          </cell>
          <cell r="AD61">
            <v>14644.837836225561</v>
          </cell>
          <cell r="AE61">
            <v>13861.042221277748</v>
          </cell>
          <cell r="AF61">
            <v>13022.992725464366</v>
          </cell>
          <cell r="AG61">
            <v>12198.262827333107</v>
          </cell>
          <cell r="AH61">
            <v>11435.172400152425</v>
          </cell>
          <cell r="AI61">
            <v>10660.32490305361</v>
          </cell>
          <cell r="AJ61">
            <v>9878.5858707872376</v>
          </cell>
          <cell r="AK61">
            <v>9121.8316260952397</v>
          </cell>
          <cell r="AL61">
            <v>8454.3917828137146</v>
          </cell>
          <cell r="AM61">
            <v>7801.1692842733455</v>
          </cell>
          <cell r="AN61">
            <v>7151.5536289546753</v>
          </cell>
          <cell r="AO61">
            <v>6543.7604185937244</v>
          </cell>
          <cell r="AP61">
            <v>5987.2257282881155</v>
          </cell>
          <cell r="AQ61">
            <v>5451.0408777835237</v>
          </cell>
          <cell r="AR61">
            <v>4948.8871216600937</v>
          </cell>
          <cell r="AS61">
            <v>4487.841939366449</v>
          </cell>
        </row>
        <row r="62">
          <cell r="D62" t="str">
            <v>LONGVIEW</v>
          </cell>
          <cell r="E62" t="e">
            <v>#NUM!</v>
          </cell>
          <cell r="F62" t="e">
            <v>#NUM!</v>
          </cell>
          <cell r="G62" t="e">
            <v>#NUM!</v>
          </cell>
          <cell r="H62" t="e">
            <v>#NUM!</v>
          </cell>
          <cell r="I62">
            <v>79631.461775667864</v>
          </cell>
          <cell r="J62">
            <v>123809.69128119286</v>
          </cell>
          <cell r="K62">
            <v>51445.335002135187</v>
          </cell>
          <cell r="L62">
            <v>75330.605947264761</v>
          </cell>
          <cell r="M62">
            <v>66920.399929651321</v>
          </cell>
          <cell r="N62">
            <v>41240.576360476756</v>
          </cell>
          <cell r="O62">
            <v>23319.512328494457</v>
          </cell>
          <cell r="P62">
            <v>17893.010459067755</v>
          </cell>
          <cell r="Q62">
            <v>23202.467694854859</v>
          </cell>
          <cell r="R62">
            <v>21667.523575602572</v>
          </cell>
          <cell r="S62">
            <v>24190.63057875997</v>
          </cell>
          <cell r="T62">
            <v>16059.962897736292</v>
          </cell>
          <cell r="U62">
            <v>20039.389821806228</v>
          </cell>
          <cell r="V62">
            <v>22797.733301401495</v>
          </cell>
          <cell r="W62">
            <v>10542.427595955976</v>
          </cell>
          <cell r="X62">
            <v>17939.353867242771</v>
          </cell>
          <cell r="Y62">
            <v>24832.057994491082</v>
          </cell>
          <cell r="Z62">
            <v>23170.83792124741</v>
          </cell>
          <cell r="AA62">
            <v>19673.802348167759</v>
          </cell>
          <cell r="AB62">
            <v>17874.836044590356</v>
          </cell>
          <cell r="AC62">
            <v>17339.971364064288</v>
          </cell>
          <cell r="AD62">
            <v>17737.947676242278</v>
          </cell>
          <cell r="AE62">
            <v>17526.939437550162</v>
          </cell>
          <cell r="AF62">
            <v>16673.914777979233</v>
          </cell>
          <cell r="AG62">
            <v>15995.481497870287</v>
          </cell>
          <cell r="AH62">
            <v>16065.660346963718</v>
          </cell>
          <cell r="AI62">
            <v>15679.654068496411</v>
          </cell>
          <cell r="AJ62">
            <v>14800.900976300713</v>
          </cell>
          <cell r="AK62">
            <v>13842.341085252358</v>
          </cell>
          <cell r="AL62">
            <v>13934.584996223908</v>
          </cell>
          <cell r="AM62">
            <v>13772.321407012545</v>
          </cell>
          <cell r="AN62">
            <v>13033.206144375661</v>
          </cell>
          <cell r="AO62">
            <v>12447.83801582977</v>
          </cell>
          <cell r="AP62">
            <v>12183.851209998773</v>
          </cell>
          <cell r="AQ62">
            <v>11576.234693062408</v>
          </cell>
          <cell r="AR62">
            <v>10914.256435278376</v>
          </cell>
          <cell r="AS62">
            <v>10382.236988888983</v>
          </cell>
        </row>
        <row r="63">
          <cell r="D63" t="str">
            <v>MOSES LAKE</v>
          </cell>
          <cell r="E63" t="e">
            <v>#NUM!</v>
          </cell>
          <cell r="F63" t="e">
            <v>#NUM!</v>
          </cell>
          <cell r="G63" t="e">
            <v>#NUM!</v>
          </cell>
          <cell r="H63" t="e">
            <v>#NUM!</v>
          </cell>
          <cell r="I63">
            <v>13845.225348327336</v>
          </cell>
          <cell r="J63">
            <v>15700.446814990148</v>
          </cell>
          <cell r="K63">
            <v>20707.136754870993</v>
          </cell>
          <cell r="L63">
            <v>18080.932580232948</v>
          </cell>
          <cell r="M63">
            <v>14356.587963840844</v>
          </cell>
          <cell r="N63">
            <v>17768.882242372958</v>
          </cell>
          <cell r="O63">
            <v>24964.765561178923</v>
          </cell>
          <cell r="P63">
            <v>22490.402658998872</v>
          </cell>
          <cell r="Q63">
            <v>20896.893639815942</v>
          </cell>
          <cell r="R63">
            <v>19511.691308906156</v>
          </cell>
          <cell r="S63">
            <v>22712.580942809498</v>
          </cell>
          <cell r="T63">
            <v>25404.228455402139</v>
          </cell>
          <cell r="U63">
            <v>22744.48568086532</v>
          </cell>
          <cell r="V63">
            <v>22795.225536827129</v>
          </cell>
          <cell r="W63">
            <v>29497.344166256033</v>
          </cell>
          <cell r="X63">
            <v>23831.695517229797</v>
          </cell>
          <cell r="Y63">
            <v>23070.331081008564</v>
          </cell>
          <cell r="Z63">
            <v>23499.535867703791</v>
          </cell>
          <cell r="AA63">
            <v>24464.46440810732</v>
          </cell>
          <cell r="AB63">
            <v>24846.469618717674</v>
          </cell>
          <cell r="AC63">
            <v>24710.218140513702</v>
          </cell>
          <cell r="AD63">
            <v>24159.313033092181</v>
          </cell>
          <cell r="AE63">
            <v>23830.022299969758</v>
          </cell>
          <cell r="AF63">
            <v>23737.595398789388</v>
          </cell>
          <cell r="AG63">
            <v>23561.583195891664</v>
          </cell>
          <cell r="AH63">
            <v>23052.568847448401</v>
          </cell>
          <cell r="AI63">
            <v>22724.05301206711</v>
          </cell>
          <cell r="AJ63">
            <v>22601.958609120935</v>
          </cell>
          <cell r="AK63">
            <v>22523.162912447151</v>
          </cell>
          <cell r="AL63">
            <v>21948.115473291778</v>
          </cell>
          <cell r="AM63">
            <v>21486.423061531328</v>
          </cell>
          <cell r="AN63">
            <v>21287.015884322787</v>
          </cell>
          <cell r="AO63">
            <v>21016.077680067065</v>
          </cell>
          <cell r="AP63">
            <v>20587.194414852307</v>
          </cell>
          <cell r="AQ63">
            <v>20331.700912355507</v>
          </cell>
          <cell r="AR63">
            <v>20112.595562214137</v>
          </cell>
          <cell r="AS63">
            <v>19833.560643284247</v>
          </cell>
        </row>
        <row r="64">
          <cell r="D64" t="str">
            <v>MOUNT VERNON</v>
          </cell>
          <cell r="E64" t="e">
            <v>#NUM!</v>
          </cell>
          <cell r="F64" t="e">
            <v>#NUM!</v>
          </cell>
          <cell r="G64" t="e">
            <v>#NUM!</v>
          </cell>
          <cell r="H64" t="e">
            <v>#NUM!</v>
          </cell>
          <cell r="I64">
            <v>16814.820658144796</v>
          </cell>
          <cell r="J64">
            <v>15254.117057598334</v>
          </cell>
          <cell r="K64">
            <v>17382.18358744025</v>
          </cell>
          <cell r="L64">
            <v>15903.309968677793</v>
          </cell>
          <cell r="M64">
            <v>16895.90028925053</v>
          </cell>
          <cell r="N64">
            <v>18670.653448446403</v>
          </cell>
          <cell r="O64">
            <v>18370.227388278276</v>
          </cell>
          <cell r="P64">
            <v>19907.741590512171</v>
          </cell>
          <cell r="Q64">
            <v>19681.085891816892</v>
          </cell>
          <cell r="R64">
            <v>17643.60215168701</v>
          </cell>
          <cell r="S64">
            <v>17104.708300381641</v>
          </cell>
          <cell r="T64">
            <v>17297.549147841859</v>
          </cell>
          <cell r="U64">
            <v>17529.64906361304</v>
          </cell>
          <cell r="V64">
            <v>16631.123391874025</v>
          </cell>
          <cell r="W64">
            <v>19526.877331738178</v>
          </cell>
          <cell r="X64">
            <v>20490.7909375829</v>
          </cell>
          <cell r="Y64">
            <v>17977.253971931685</v>
          </cell>
          <cell r="Z64">
            <v>17942.863215813086</v>
          </cell>
          <cell r="AA64">
            <v>17837.574515018405</v>
          </cell>
          <cell r="AB64">
            <v>17811.244789021192</v>
          </cell>
          <cell r="AC64">
            <v>17850.676584071964</v>
          </cell>
          <cell r="AD64">
            <v>17944.110305521361</v>
          </cell>
          <cell r="AE64">
            <v>18010.41470729675</v>
          </cell>
          <cell r="AF64">
            <v>18045.935590845576</v>
          </cell>
          <cell r="AG64">
            <v>18093.462052641564</v>
          </cell>
          <cell r="AH64">
            <v>18188.259905400693</v>
          </cell>
          <cell r="AI64">
            <v>18259.774490956184</v>
          </cell>
          <cell r="AJ64">
            <v>18303.280625301355</v>
          </cell>
          <cell r="AK64">
            <v>18341.312428319277</v>
          </cell>
          <cell r="AL64">
            <v>18453.016380692919</v>
          </cell>
          <cell r="AM64">
            <v>18550.971921773991</v>
          </cell>
          <cell r="AN64">
            <v>18610.783228216373</v>
          </cell>
          <cell r="AO64">
            <v>18683.014205308282</v>
          </cell>
          <cell r="AP64">
            <v>18782.070087676082</v>
          </cell>
          <cell r="AQ64">
            <v>18855.261367284569</v>
          </cell>
          <cell r="AR64">
            <v>18923.698575779894</v>
          </cell>
          <cell r="AS64">
            <v>19003.640347133842</v>
          </cell>
        </row>
        <row r="65">
          <cell r="D65" t="str">
            <v>SUNNYSIDE</v>
          </cell>
          <cell r="E65" t="e">
            <v>#NUM!</v>
          </cell>
          <cell r="F65" t="e">
            <v>#NUM!</v>
          </cell>
          <cell r="G65" t="e">
            <v>#NUM!</v>
          </cell>
          <cell r="H65" t="e">
            <v>#NUM!</v>
          </cell>
          <cell r="I65">
            <v>44797.341357157296</v>
          </cell>
          <cell r="J65">
            <v>48319.226591370592</v>
          </cell>
          <cell r="K65">
            <v>53150.072631091301</v>
          </cell>
          <cell r="L65">
            <v>43153.457668095813</v>
          </cell>
          <cell r="M65">
            <v>38200.64891926822</v>
          </cell>
          <cell r="N65">
            <v>39761.013437417198</v>
          </cell>
          <cell r="O65">
            <v>35811.251136852778</v>
          </cell>
          <cell r="P65">
            <v>30847.926123519715</v>
          </cell>
          <cell r="Q65">
            <v>33822.317679196727</v>
          </cell>
          <cell r="R65">
            <v>25793.264656649793</v>
          </cell>
          <cell r="S65">
            <v>25538.719421783706</v>
          </cell>
          <cell r="T65">
            <v>26997.457901214373</v>
          </cell>
          <cell r="U65">
            <v>27639.078339900767</v>
          </cell>
          <cell r="V65">
            <v>26587.910958241548</v>
          </cell>
          <cell r="W65">
            <v>26501.769139863529</v>
          </cell>
          <cell r="X65">
            <v>31230.940026341763</v>
          </cell>
          <cell r="Y65">
            <v>28495.81698163283</v>
          </cell>
          <cell r="Z65">
            <v>27888.226243533394</v>
          </cell>
          <cell r="AA65">
            <v>26435.196046101733</v>
          </cell>
          <cell r="AB65">
            <v>25514.682313968853</v>
          </cell>
          <cell r="AC65">
            <v>25091.23399423603</v>
          </cell>
          <cell r="AD65">
            <v>25053.921716727578</v>
          </cell>
          <cell r="AE65">
            <v>24741.471562608625</v>
          </cell>
          <cell r="AF65">
            <v>24144.253641065075</v>
          </cell>
          <cell r="AG65">
            <v>23610.764777967506</v>
          </cell>
          <cell r="AH65">
            <v>23405.173730706174</v>
          </cell>
          <cell r="AI65">
            <v>22995.06657591285</v>
          </cell>
          <cell r="AJ65">
            <v>22361.771409530531</v>
          </cell>
          <cell r="AK65">
            <v>21679.941786957948</v>
          </cell>
          <cell r="AL65">
            <v>21486.868438792379</v>
          </cell>
          <cell r="AM65">
            <v>21174.59133494486</v>
          </cell>
          <cell r="AN65">
            <v>20592.066315916709</v>
          </cell>
          <cell r="AO65">
            <v>20077.73414079925</v>
          </cell>
          <cell r="AP65">
            <v>19719.624876954524</v>
          </cell>
          <cell r="AQ65">
            <v>19192.141174604738</v>
          </cell>
          <cell r="AR65">
            <v>18634.089063329422</v>
          </cell>
          <cell r="AS65">
            <v>18139.138955044367</v>
          </cell>
        </row>
        <row r="66">
          <cell r="D66" t="str">
            <v>WALLA WALLA</v>
          </cell>
          <cell r="E66" t="e">
            <v>#NUM!</v>
          </cell>
          <cell r="F66" t="e">
            <v>#NUM!</v>
          </cell>
          <cell r="G66" t="e">
            <v>#NUM!</v>
          </cell>
          <cell r="H66" t="e">
            <v>#NUM!</v>
          </cell>
          <cell r="I66">
            <v>24647.818813359489</v>
          </cell>
          <cell r="J66">
            <v>25061.646630030951</v>
          </cell>
          <cell r="K66">
            <v>33253.519544044611</v>
          </cell>
          <cell r="L66">
            <v>30600.515270867891</v>
          </cell>
          <cell r="M66">
            <v>26104.305367342804</v>
          </cell>
          <cell r="N66">
            <v>28714.614714384068</v>
          </cell>
          <cell r="O66">
            <v>40999.144707615109</v>
          </cell>
          <cell r="P66">
            <v>37911.493736826225</v>
          </cell>
          <cell r="Q66">
            <v>36432.056397175504</v>
          </cell>
          <cell r="R66">
            <v>41568.395434668499</v>
          </cell>
          <cell r="S66">
            <v>45166.437178249944</v>
          </cell>
          <cell r="T66">
            <v>55417.888456249231</v>
          </cell>
          <cell r="U66">
            <v>47860.671281239171</v>
          </cell>
          <cell r="V66">
            <v>47824.407654110888</v>
          </cell>
          <cell r="W66">
            <v>57241.434683876862</v>
          </cell>
          <cell r="X66">
            <v>39546.314422662152</v>
          </cell>
          <cell r="Y66">
            <v>40767.125127060448</v>
          </cell>
          <cell r="Z66">
            <v>42080.783102522146</v>
          </cell>
          <cell r="AA66">
            <v>45678.747116173647</v>
          </cell>
          <cell r="AB66">
            <v>47521.273208949882</v>
          </cell>
          <cell r="AC66">
            <v>47566.651930681583</v>
          </cell>
          <cell r="AD66">
            <v>46146.029326310476</v>
          </cell>
          <cell r="AE66">
            <v>45628.73596701221</v>
          </cell>
          <cell r="AF66">
            <v>46069.720106217799</v>
          </cell>
          <cell r="AG66">
            <v>46259.398773941532</v>
          </cell>
          <cell r="AH66">
            <v>45209.334421319509</v>
          </cell>
          <cell r="AI66">
            <v>44889.439349472668</v>
          </cell>
          <cell r="AJ66">
            <v>45408.011707929712</v>
          </cell>
          <cell r="AK66">
            <v>46151.361697533859</v>
          </cell>
          <cell r="AL66">
            <v>44938.48090521156</v>
          </cell>
          <cell r="AM66">
            <v>44195.742782475587</v>
          </cell>
          <cell r="AN66">
            <v>44533.447259372071</v>
          </cell>
          <cell r="AO66">
            <v>44611.729427962098</v>
          </cell>
          <cell r="AP66">
            <v>44044.675906491582</v>
          </cell>
          <cell r="AQ66">
            <v>44213.953106369692</v>
          </cell>
          <cell r="AR66">
            <v>44558.265875571822</v>
          </cell>
          <cell r="AS66">
            <v>44660.342432966972</v>
          </cell>
        </row>
        <row r="67">
          <cell r="D67" t="str">
            <v>WENATCHEE</v>
          </cell>
          <cell r="E67" t="e">
            <v>#NUM!</v>
          </cell>
          <cell r="F67" t="e">
            <v>#NUM!</v>
          </cell>
          <cell r="G67" t="e">
            <v>#NUM!</v>
          </cell>
          <cell r="H67" t="e">
            <v>#NUM!</v>
          </cell>
          <cell r="I67">
            <v>14806.403776817857</v>
          </cell>
          <cell r="J67">
            <v>15484.534184512118</v>
          </cell>
          <cell r="K67">
            <v>27363.210852116092</v>
          </cell>
          <cell r="L67">
            <v>19584.412388578075</v>
          </cell>
          <cell r="M67">
            <v>16728.986898018753</v>
          </cell>
          <cell r="N67">
            <v>18452.838048489426</v>
          </cell>
          <cell r="O67">
            <v>25457.746866349284</v>
          </cell>
          <cell r="P67">
            <v>21061.65459780395</v>
          </cell>
          <cell r="Q67">
            <v>22002.059522951367</v>
          </cell>
          <cell r="R67">
            <v>19820.252014876733</v>
          </cell>
          <cell r="S67">
            <v>19661.348306604716</v>
          </cell>
          <cell r="T67">
            <v>26629.740644204961</v>
          </cell>
          <cell r="U67">
            <v>26100.624895327426</v>
          </cell>
          <cell r="V67">
            <v>27954.119971226923</v>
          </cell>
          <cell r="W67">
            <v>32351.83269724901</v>
          </cell>
          <cell r="X67">
            <v>28477.175946141066</v>
          </cell>
          <cell r="Y67">
            <v>25148.606129785581</v>
          </cell>
          <cell r="Z67">
            <v>25475.606664817664</v>
          </cell>
          <cell r="AA67">
            <v>26295.030230365555</v>
          </cell>
          <cell r="AB67">
            <v>26828.337641248458</v>
          </cell>
          <cell r="AC67">
            <v>27052.85314911879</v>
          </cell>
          <cell r="AD67">
            <v>27019.903880600585</v>
          </cell>
          <cell r="AE67">
            <v>27166.647198643499</v>
          </cell>
          <cell r="AF67">
            <v>27511.696422380508</v>
          </cell>
          <cell r="AG67">
            <v>27822.796798414805</v>
          </cell>
          <cell r="AH67">
            <v>27901.236285393432</v>
          </cell>
          <cell r="AI67">
            <v>28132.24956905892</v>
          </cell>
          <cell r="AJ67">
            <v>28543.479505802421</v>
          </cell>
          <cell r="AK67">
            <v>29013.614605952553</v>
          </cell>
          <cell r="AL67">
            <v>29094.09788014452</v>
          </cell>
          <cell r="AM67">
            <v>29275.742309836158</v>
          </cell>
          <cell r="AN67">
            <v>29698.950075206802</v>
          </cell>
          <cell r="AO67">
            <v>30079.440466770993</v>
          </cell>
          <cell r="AP67">
            <v>30327.154693228782</v>
          </cell>
          <cell r="AQ67">
            <v>30748.363729782624</v>
          </cell>
          <cell r="AR67">
            <v>31221.380599738382</v>
          </cell>
          <cell r="AS67">
            <v>31650.245403906032</v>
          </cell>
        </row>
        <row r="68">
          <cell r="D68" t="str">
            <v>YAKIMA</v>
          </cell>
          <cell r="E68" t="e">
            <v>#NUM!</v>
          </cell>
          <cell r="F68" t="e">
            <v>#NUM!</v>
          </cell>
          <cell r="G68" t="e">
            <v>#NUM!</v>
          </cell>
          <cell r="H68" t="e">
            <v>#NUM!</v>
          </cell>
          <cell r="I68">
            <v>42265.271593217461</v>
          </cell>
          <cell r="J68">
            <v>43800.575164426882</v>
          </cell>
          <cell r="K68">
            <v>48475.537956220011</v>
          </cell>
          <cell r="L68">
            <v>42975.55347685852</v>
          </cell>
          <cell r="M68">
            <v>40709.934976222175</v>
          </cell>
          <cell r="N68">
            <v>41723.447264364018</v>
          </cell>
          <cell r="O68">
            <v>40865.947228217592</v>
          </cell>
          <cell r="P68">
            <v>37838.320584379326</v>
          </cell>
          <cell r="Q68">
            <v>39496.775293259539</v>
          </cell>
          <cell r="R68">
            <v>34471.409798811634</v>
          </cell>
          <cell r="S68">
            <v>33922.239449968292</v>
          </cell>
          <cell r="T68">
            <v>35287.21829699129</v>
          </cell>
          <cell r="U68">
            <v>36037.512188861154</v>
          </cell>
          <cell r="V68">
            <v>35997.97028340814</v>
          </cell>
          <cell r="W68">
            <v>36334.748002886095</v>
          </cell>
          <cell r="X68">
            <v>39714.259984106146</v>
          </cell>
          <cell r="Y68">
            <v>37257.853545214719</v>
          </cell>
          <cell r="Z68">
            <v>36894.208858803147</v>
          </cell>
          <cell r="AA68">
            <v>35993.375570768891</v>
          </cell>
          <cell r="AB68">
            <v>35485.847853136096</v>
          </cell>
          <cell r="AC68">
            <v>35340.504070250434</v>
          </cell>
          <cell r="AD68">
            <v>35485.53948479503</v>
          </cell>
          <cell r="AE68">
            <v>35439.300593024818</v>
          </cell>
          <cell r="AF68">
            <v>35185.804462586391</v>
          </cell>
          <cell r="AG68">
            <v>34979.709138565348</v>
          </cell>
          <cell r="AH68">
            <v>35025.519420068063</v>
          </cell>
          <cell r="AI68">
            <v>34916.167034647427</v>
          </cell>
          <cell r="AJ68">
            <v>34628.380408018042</v>
          </cell>
          <cell r="AK68">
            <v>34294.27372876228</v>
          </cell>
          <cell r="AL68">
            <v>34356.014415371254</v>
          </cell>
          <cell r="AM68">
            <v>34321.235575371837</v>
          </cell>
          <cell r="AN68">
            <v>34057.456324797058</v>
          </cell>
          <cell r="AO68">
            <v>33845.608241969087</v>
          </cell>
          <cell r="AP68">
            <v>33765.049860762272</v>
          </cell>
          <cell r="AQ68">
            <v>33530.114626072682</v>
          </cell>
          <cell r="AR68">
            <v>33258.632311523696</v>
          </cell>
          <cell r="AS68">
            <v>33036.186295845975</v>
          </cell>
        </row>
        <row r="69">
          <cell r="D69" t="str">
            <v>BEND</v>
          </cell>
          <cell r="E69" t="e">
            <v>#NUM!</v>
          </cell>
          <cell r="F69" t="e">
            <v>#NUM!</v>
          </cell>
          <cell r="G69" t="e">
            <v>#NUM!</v>
          </cell>
          <cell r="H69" t="e">
            <v>#NUM!</v>
          </cell>
          <cell r="I69">
            <v>40108.991588757621</v>
          </cell>
          <cell r="J69">
            <v>41694.189293347685</v>
          </cell>
          <cell r="K69">
            <v>44495.095584717521</v>
          </cell>
          <cell r="L69">
            <v>40170.437125342709</v>
          </cell>
          <cell r="M69">
            <v>39424.771299827662</v>
          </cell>
          <cell r="N69">
            <v>39976.941962567034</v>
          </cell>
          <cell r="O69">
            <v>37185.802695510589</v>
          </cell>
          <cell r="P69">
            <v>34986.36224625777</v>
          </cell>
          <cell r="Q69">
            <v>36845.798985260059</v>
          </cell>
          <cell r="R69">
            <v>30851.426741774467</v>
          </cell>
          <cell r="S69">
            <v>30010.995742110332</v>
          </cell>
          <cell r="T69">
            <v>29857.591349110535</v>
          </cell>
          <cell r="U69">
            <v>31640.661585263861</v>
          </cell>
          <cell r="V69">
            <v>31684.024456329193</v>
          </cell>
          <cell r="W69">
            <v>30851.539600960092</v>
          </cell>
          <cell r="X69">
            <v>36482.750000020416</v>
          </cell>
          <cell r="Y69">
            <v>33704.000134043898</v>
          </cell>
          <cell r="Z69">
            <v>33276.409477659356</v>
          </cell>
          <cell r="AA69">
            <v>31969.887492799029</v>
          </cell>
          <cell r="AB69">
            <v>31353.166149912326</v>
          </cell>
          <cell r="AC69">
            <v>31339.951290942037</v>
          </cell>
          <cell r="AD69">
            <v>31817.539038419603</v>
          </cell>
          <cell r="AE69">
            <v>31985.713363892646</v>
          </cell>
          <cell r="AF69">
            <v>31810.966192092208</v>
          </cell>
          <cell r="AG69">
            <v>31722.771813339303</v>
          </cell>
          <cell r="AH69">
            <v>32069.907300941588</v>
          </cell>
          <cell r="AI69">
            <v>32159.960111134165</v>
          </cell>
          <cell r="AJ69">
            <v>31946.993572828524</v>
          </cell>
          <cell r="AK69">
            <v>31658.15609627563</v>
          </cell>
          <cell r="AL69">
            <v>32061.242272809777</v>
          </cell>
          <cell r="AM69">
            <v>32305.49368677965</v>
          </cell>
          <cell r="AN69">
            <v>32152.472807086684</v>
          </cell>
          <cell r="AO69">
            <v>32095.709774510902</v>
          </cell>
          <cell r="AP69">
            <v>32276.549655348677</v>
          </cell>
          <cell r="AQ69">
            <v>32185.627600197484</v>
          </cell>
          <cell r="AR69">
            <v>32031.215126902978</v>
          </cell>
          <cell r="AS69">
            <v>31967.072007943923</v>
          </cell>
        </row>
        <row r="70">
          <cell r="D70" t="str">
            <v>BAKER</v>
          </cell>
          <cell r="E70" t="e">
            <v>#NUM!</v>
          </cell>
          <cell r="F70" t="e">
            <v>#NUM!</v>
          </cell>
          <cell r="G70" t="e">
            <v>#NUM!</v>
          </cell>
          <cell r="H70" t="e">
            <v>#NUM!</v>
          </cell>
          <cell r="I70">
            <v>91230.2214510661</v>
          </cell>
          <cell r="J70">
            <v>86269.332185853462</v>
          </cell>
          <cell r="K70">
            <v>93402.624217495293</v>
          </cell>
          <cell r="L70">
            <v>64326.038296066654</v>
          </cell>
          <cell r="M70">
            <v>67671.048308577156</v>
          </cell>
          <cell r="N70">
            <v>82773.198118511194</v>
          </cell>
          <cell r="O70">
            <v>50613.587282732544</v>
          </cell>
          <cell r="P70">
            <v>55760.535305290512</v>
          </cell>
          <cell r="Q70">
            <v>46246.243318335684</v>
          </cell>
          <cell r="R70">
            <v>53636.893111285768</v>
          </cell>
          <cell r="S70">
            <v>51024.575364313314</v>
          </cell>
          <cell r="T70">
            <v>48159.32088223454</v>
          </cell>
          <cell r="U70">
            <v>51475.223675840592</v>
          </cell>
          <cell r="V70">
            <v>36870.884936279595</v>
          </cell>
          <cell r="W70">
            <v>31746.756916453705</v>
          </cell>
          <cell r="X70">
            <v>28076.499987911971</v>
          </cell>
          <cell r="Y70">
            <v>27898.783696114035</v>
          </cell>
          <cell r="Z70">
            <v>25748.539707015749</v>
          </cell>
          <cell r="AA70">
            <v>23939.755590183027</v>
          </cell>
          <cell r="AB70">
            <v>22068.496039942751</v>
          </cell>
          <cell r="AC70">
            <v>20258.907623641247</v>
          </cell>
          <cell r="AD70">
            <v>18553.726092751593</v>
          </cell>
          <cell r="AE70">
            <v>16985.376539848865</v>
          </cell>
          <cell r="AF70">
            <v>15567.959087117732</v>
          </cell>
          <cell r="AG70">
            <v>14249.61008564831</v>
          </cell>
          <cell r="AH70">
            <v>12983.118903760571</v>
          </cell>
          <cell r="AI70">
            <v>11838.317271835404</v>
          </cell>
          <cell r="AJ70">
            <v>10811.092571107836</v>
          </cell>
          <cell r="AK70">
            <v>9851.4880643933393</v>
          </cell>
          <cell r="AL70">
            <v>8931.69702657167</v>
          </cell>
          <cell r="AM70">
            <v>8099.4215463244063</v>
          </cell>
          <cell r="AN70">
            <v>7350.1983374120318</v>
          </cell>
          <cell r="AO70">
            <v>6659.6105136290234</v>
          </cell>
          <cell r="AP70">
            <v>6016.4862462463389</v>
          </cell>
          <cell r="AQ70">
            <v>5441.7162460449554</v>
          </cell>
          <cell r="AR70">
            <v>4919.0834884484248</v>
          </cell>
          <cell r="AS70">
            <v>4437.8528466513517</v>
          </cell>
        </row>
        <row r="71">
          <cell r="D71" t="str">
            <v>ONTARIO</v>
          </cell>
          <cell r="E71" t="e">
            <v>#NUM!</v>
          </cell>
          <cell r="F71" t="e">
            <v>#NUM!</v>
          </cell>
          <cell r="G71" t="e">
            <v>#NUM!</v>
          </cell>
          <cell r="H71" t="e">
            <v>#NUM!</v>
          </cell>
          <cell r="I71">
            <v>58959.056493473952</v>
          </cell>
          <cell r="J71">
            <v>61311.163794650442</v>
          </cell>
          <cell r="K71">
            <v>55199.842485222995</v>
          </cell>
          <cell r="L71">
            <v>66818.765443202894</v>
          </cell>
          <cell r="M71">
            <v>66580.857240387093</v>
          </cell>
          <cell r="N71">
            <v>79316.482235500749</v>
          </cell>
          <cell r="O71">
            <v>46728.096582923208</v>
          </cell>
          <cell r="P71">
            <v>61367.785256020601</v>
          </cell>
          <cell r="Q71">
            <v>53923.429969839162</v>
          </cell>
          <cell r="R71">
            <v>55404.869501982947</v>
          </cell>
          <cell r="S71">
            <v>56989.673429886017</v>
          </cell>
          <cell r="T71">
            <v>52700.702945231482</v>
          </cell>
          <cell r="U71">
            <v>52203.590267457563</v>
          </cell>
          <cell r="V71">
            <v>50325.553129155436</v>
          </cell>
          <cell r="W71">
            <v>44448.859085350989</v>
          </cell>
          <cell r="X71">
            <v>46485.143656250271</v>
          </cell>
          <cell r="Y71">
            <v>55474.436321699257</v>
          </cell>
          <cell r="Z71">
            <v>54158.138717005102</v>
          </cell>
          <cell r="AA71">
            <v>52063.72664696088</v>
          </cell>
          <cell r="AB71">
            <v>50148.747504159881</v>
          </cell>
          <cell r="AC71">
            <v>48460.405432241561</v>
          </cell>
          <cell r="AD71">
            <v>47040.962852043041</v>
          </cell>
          <cell r="AE71">
            <v>45444.775593755534</v>
          </cell>
          <cell r="AF71">
            <v>43681.29135542069</v>
          </cell>
          <cell r="AG71">
            <v>42008.200288197913</v>
          </cell>
          <cell r="AH71">
            <v>40532.583148504404</v>
          </cell>
          <cell r="AI71">
            <v>38982.092808758018</v>
          </cell>
          <cell r="AJ71">
            <v>37336.500603863373</v>
          </cell>
          <cell r="AK71">
            <v>35717.306249629437</v>
          </cell>
          <cell r="AL71">
            <v>34397.324129239147</v>
          </cell>
          <cell r="AM71">
            <v>33037.7259160838</v>
          </cell>
          <cell r="AN71">
            <v>31560.127673338193</v>
          </cell>
          <cell r="AO71">
            <v>30199.372733874829</v>
          </cell>
          <cell r="AP71">
            <v>28909.242029131936</v>
          </cell>
          <cell r="AQ71">
            <v>27616.36021374162</v>
          </cell>
          <cell r="AR71">
            <v>26335.258282838917</v>
          </cell>
          <cell r="AS71">
            <v>25130.519379366364</v>
          </cell>
        </row>
        <row r="72">
          <cell r="D72" t="str">
            <v>PENDLETON</v>
          </cell>
          <cell r="E72" t="e">
            <v>#NUM!</v>
          </cell>
          <cell r="F72" t="e">
            <v>#NUM!</v>
          </cell>
          <cell r="G72" t="e">
            <v>#NUM!</v>
          </cell>
          <cell r="H72" t="e">
            <v>#NUM!</v>
          </cell>
          <cell r="I72">
            <v>74995.196124944487</v>
          </cell>
          <cell r="J72">
            <v>71551.870080262175</v>
          </cell>
          <cell r="K72">
            <v>64157.951463815676</v>
          </cell>
          <cell r="L72">
            <v>73456.179358424721</v>
          </cell>
          <cell r="M72">
            <v>78074.464585886177</v>
          </cell>
          <cell r="N72">
            <v>74520.269270010816</v>
          </cell>
          <cell r="O72">
            <v>49501.846266365064</v>
          </cell>
          <cell r="P72">
            <v>48984.400052519952</v>
          </cell>
          <cell r="Q72">
            <v>47894.491843066542</v>
          </cell>
          <cell r="R72">
            <v>50378.769395703901</v>
          </cell>
          <cell r="S72">
            <v>50661.695430660729</v>
          </cell>
          <cell r="T72">
            <v>43109.369203190108</v>
          </cell>
          <cell r="U72">
            <v>46130.602100938071</v>
          </cell>
          <cell r="V72">
            <v>42953.726389524854</v>
          </cell>
          <cell r="W72">
            <v>36349.206075609814</v>
          </cell>
          <cell r="X72">
            <v>42699.714289137184</v>
          </cell>
          <cell r="Y72">
            <v>49043.99276625114</v>
          </cell>
          <cell r="Z72">
            <v>48003.992278536673</v>
          </cell>
          <cell r="AA72">
            <v>45948.406779104713</v>
          </cell>
          <cell r="AB72">
            <v>44592.954320433128</v>
          </cell>
          <cell r="AC72">
            <v>43894.900063006527</v>
          </cell>
          <cell r="AD72">
            <v>43700.800802425896</v>
          </cell>
          <cell r="AE72">
            <v>43165.387682315333</v>
          </cell>
          <cell r="AF72">
            <v>42273.042256780507</v>
          </cell>
          <cell r="AG72">
            <v>41465.836414769103</v>
          </cell>
          <cell r="AH72">
            <v>41083.024006891224</v>
          </cell>
          <cell r="AI72">
            <v>40440.722720938167</v>
          </cell>
          <cell r="AJ72">
            <v>39511.823558875229</v>
          </cell>
          <cell r="AK72">
            <v>38517.384201060435</v>
          </cell>
          <cell r="AL72">
            <v>38159.201255967651</v>
          </cell>
          <cell r="AM72">
            <v>37646.98202491556</v>
          </cell>
          <cell r="AN72">
            <v>36781.273797903101</v>
          </cell>
          <cell r="AO72">
            <v>36002.257604004859</v>
          </cell>
          <cell r="AP72">
            <v>35429.348745306983</v>
          </cell>
          <cell r="AQ72">
            <v>34632.652066027673</v>
          </cell>
          <cell r="AR72">
            <v>33792.009016476026</v>
          </cell>
          <cell r="AS72">
            <v>33035.35185118761</v>
          </cell>
        </row>
        <row r="75">
          <cell r="D75" t="str">
            <v>District</v>
          </cell>
          <cell r="E75">
            <v>1990</v>
          </cell>
          <cell r="F75">
            <v>1991</v>
          </cell>
          <cell r="G75">
            <v>1992</v>
          </cell>
          <cell r="H75">
            <v>1993</v>
          </cell>
          <cell r="I75">
            <v>1994</v>
          </cell>
          <cell r="J75">
            <v>1995</v>
          </cell>
          <cell r="K75">
            <v>1996</v>
          </cell>
          <cell r="L75">
            <v>1997</v>
          </cell>
          <cell r="M75">
            <v>1998</v>
          </cell>
          <cell r="N75">
            <v>1999</v>
          </cell>
          <cell r="O75">
            <v>2000</v>
          </cell>
          <cell r="P75">
            <v>2001</v>
          </cell>
          <cell r="Q75">
            <v>2002</v>
          </cell>
          <cell r="R75">
            <v>2003</v>
          </cell>
          <cell r="S75">
            <v>2004</v>
          </cell>
          <cell r="T75">
            <v>2005</v>
          </cell>
          <cell r="U75">
            <v>2006</v>
          </cell>
          <cell r="V75">
            <v>2007</v>
          </cell>
          <cell r="W75">
            <v>2008</v>
          </cell>
          <cell r="X75">
            <v>2009</v>
          </cell>
          <cell r="Y75">
            <v>2010</v>
          </cell>
          <cell r="Z75">
            <v>2011</v>
          </cell>
          <cell r="AA75">
            <v>2012</v>
          </cell>
          <cell r="AB75">
            <v>2013</v>
          </cell>
          <cell r="AC75">
            <v>2014</v>
          </cell>
          <cell r="AD75">
            <v>2015</v>
          </cell>
          <cell r="AE75">
            <v>2016</v>
          </cell>
          <cell r="AF75">
            <v>2017</v>
          </cell>
          <cell r="AG75">
            <v>2018</v>
          </cell>
          <cell r="AH75">
            <v>2019</v>
          </cell>
          <cell r="AI75">
            <v>2020</v>
          </cell>
          <cell r="AJ75">
            <v>2021</v>
          </cell>
          <cell r="AK75">
            <v>2022</v>
          </cell>
          <cell r="AL75">
            <v>2023</v>
          </cell>
          <cell r="AM75">
            <v>2024</v>
          </cell>
          <cell r="AN75">
            <v>2025</v>
          </cell>
          <cell r="AO75">
            <v>2026</v>
          </cell>
          <cell r="AP75">
            <v>2027</v>
          </cell>
          <cell r="AQ75">
            <v>2028</v>
          </cell>
          <cell r="AR75">
            <v>2029</v>
          </cell>
          <cell r="AS75">
            <v>2030</v>
          </cell>
        </row>
        <row r="76">
          <cell r="D76" t="str">
            <v>ABERDEEN</v>
          </cell>
          <cell r="E76">
            <v>117293</v>
          </cell>
          <cell r="F76">
            <v>109728</v>
          </cell>
          <cell r="G76">
            <v>130696</v>
          </cell>
          <cell r="H76">
            <v>128165</v>
          </cell>
          <cell r="I76">
            <v>125905</v>
          </cell>
          <cell r="J76">
            <v>155681</v>
          </cell>
          <cell r="K76">
            <v>82462</v>
          </cell>
          <cell r="L76">
            <v>48447</v>
          </cell>
          <cell r="M76">
            <v>34281</v>
          </cell>
          <cell r="N76">
            <v>36098</v>
          </cell>
          <cell r="O76">
            <v>30905</v>
          </cell>
          <cell r="P76">
            <v>32821</v>
          </cell>
          <cell r="Q76">
            <v>34410</v>
          </cell>
          <cell r="R76">
            <v>22867</v>
          </cell>
          <cell r="S76">
            <v>22381</v>
          </cell>
          <cell r="T76">
            <v>22683</v>
          </cell>
          <cell r="U76">
            <v>26084</v>
          </cell>
          <cell r="V76">
            <v>27175</v>
          </cell>
          <cell r="W76">
            <v>22337.9375</v>
          </cell>
          <cell r="X76">
            <v>26468.25</v>
          </cell>
          <cell r="Y76">
            <v>24932.520441495799</v>
          </cell>
          <cell r="Z76">
            <v>24041.055426303064</v>
          </cell>
          <cell r="AA76">
            <v>22258.503790027771</v>
          </cell>
          <cell r="AB76">
            <v>21234.412232661427</v>
          </cell>
          <cell r="AC76">
            <v>20845.191101917408</v>
          </cell>
          <cell r="AD76">
            <v>20942.835036760447</v>
          </cell>
          <cell r="AE76">
            <v>20728.323718331772</v>
          </cell>
          <cell r="AF76">
            <v>20183.64606428655</v>
          </cell>
          <cell r="AG76">
            <v>19725.652491196099</v>
          </cell>
          <cell r="AH76">
            <v>19669.805708234599</v>
          </cell>
          <cell r="AI76">
            <v>19373.067636678286</v>
          </cell>
          <cell r="AJ76">
            <v>18807.605718819475</v>
          </cell>
          <cell r="AK76">
            <v>18186.428274915528</v>
          </cell>
          <cell r="AL76">
            <v>18159.298946050738</v>
          </cell>
          <cell r="AM76">
            <v>17990.651001434653</v>
          </cell>
          <cell r="AN76">
            <v>17492.36383607774</v>
          </cell>
          <cell r="AO76">
            <v>17077.249613243384</v>
          </cell>
          <cell r="AP76">
            <v>16852.499639123878</v>
          </cell>
          <cell r="AQ76">
            <v>16418.34623284261</v>
          </cell>
          <cell r="AR76">
            <v>15943.774066187556</v>
          </cell>
          <cell r="AS76">
            <v>15544.729350130068</v>
          </cell>
        </row>
        <row r="77">
          <cell r="D77" t="str">
            <v>BELLINGHAM</v>
          </cell>
          <cell r="E77">
            <v>462964</v>
          </cell>
          <cell r="F77">
            <v>461302</v>
          </cell>
          <cell r="G77">
            <v>427744</v>
          </cell>
          <cell r="H77">
            <v>383868</v>
          </cell>
          <cell r="I77">
            <v>353904</v>
          </cell>
          <cell r="J77">
            <v>387782</v>
          </cell>
          <cell r="K77">
            <v>181483</v>
          </cell>
          <cell r="L77">
            <v>173105</v>
          </cell>
          <cell r="M77">
            <v>77650</v>
          </cell>
          <cell r="N77">
            <v>123967</v>
          </cell>
          <cell r="O77">
            <v>255838</v>
          </cell>
          <cell r="P77">
            <v>143890</v>
          </cell>
          <cell r="Q77">
            <v>151386</v>
          </cell>
          <cell r="R77">
            <v>151683</v>
          </cell>
          <cell r="S77">
            <v>126030</v>
          </cell>
          <cell r="T77">
            <v>112835</v>
          </cell>
          <cell r="U77">
            <v>187902</v>
          </cell>
          <cell r="V77">
            <v>181386</v>
          </cell>
          <cell r="W77">
            <v>203659.5</v>
          </cell>
          <cell r="X77">
            <v>185181</v>
          </cell>
          <cell r="Y77">
            <v>157576.343447341</v>
          </cell>
          <cell r="Z77">
            <v>156166.62215756148</v>
          </cell>
          <cell r="AA77">
            <v>152093.09530636718</v>
          </cell>
          <cell r="AB77">
            <v>150989.44240018303</v>
          </cell>
          <cell r="AC77">
            <v>152356.7786427883</v>
          </cell>
          <cell r="AD77">
            <v>155789.58464315662</v>
          </cell>
          <cell r="AE77">
            <v>158246.08064077972</v>
          </cell>
          <cell r="AF77">
            <v>159549.92914916595</v>
          </cell>
          <cell r="AG77">
            <v>161348.97678564201</v>
          </cell>
          <cell r="AH77">
            <v>165035.6980484892</v>
          </cell>
          <cell r="AI77">
            <v>167863.12606928617</v>
          </cell>
          <cell r="AJ77">
            <v>169589.11353992461</v>
          </cell>
          <cell r="AK77">
            <v>171118.46009261653</v>
          </cell>
          <cell r="AL77">
            <v>175717.24195138784</v>
          </cell>
          <cell r="AM77">
            <v>179834.76587032588</v>
          </cell>
          <cell r="AN77">
            <v>182392.69859001169</v>
          </cell>
          <cell r="AO77">
            <v>185518.84067052123</v>
          </cell>
          <cell r="AP77">
            <v>189881.50926780625</v>
          </cell>
          <cell r="AQ77">
            <v>193162.61685111775</v>
          </cell>
          <cell r="AR77">
            <v>196282.16272231046</v>
          </cell>
          <cell r="AS77">
            <v>199969.29002028733</v>
          </cell>
        </row>
        <row r="78">
          <cell r="D78" t="str">
            <v>BREMERTON</v>
          </cell>
          <cell r="E78">
            <v>215859</v>
          </cell>
          <cell r="F78">
            <v>260529</v>
          </cell>
          <cell r="G78">
            <v>341489</v>
          </cell>
          <cell r="H78">
            <v>335173</v>
          </cell>
          <cell r="I78">
            <v>160776</v>
          </cell>
          <cell r="J78">
            <v>162847</v>
          </cell>
          <cell r="K78">
            <v>112104</v>
          </cell>
          <cell r="L78">
            <v>51695</v>
          </cell>
          <cell r="M78">
            <v>37811</v>
          </cell>
          <cell r="N78">
            <v>42261</v>
          </cell>
          <cell r="O78">
            <v>46486</v>
          </cell>
          <cell r="P78">
            <v>51847</v>
          </cell>
          <cell r="Q78">
            <v>49276</v>
          </cell>
          <cell r="R78">
            <v>21708</v>
          </cell>
          <cell r="S78">
            <v>8807</v>
          </cell>
          <cell r="T78">
            <v>10959</v>
          </cell>
          <cell r="U78">
            <v>22685</v>
          </cell>
          <cell r="V78">
            <v>32761</v>
          </cell>
          <cell r="W78">
            <v>44018.307692307695</v>
          </cell>
          <cell r="X78">
            <v>6169.1428571428569</v>
          </cell>
          <cell r="Y78">
            <v>6336.0123400537368</v>
          </cell>
          <cell r="Z78">
            <v>6446.9606879469547</v>
          </cell>
          <cell r="AA78">
            <v>6826.8250998231879</v>
          </cell>
          <cell r="AB78">
            <v>6955.9258866462196</v>
          </cell>
          <cell r="AC78">
            <v>6855.8063959780993</v>
          </cell>
          <cell r="AD78">
            <v>6576.1586381838197</v>
          </cell>
          <cell r="AE78">
            <v>6403.2375892563896</v>
          </cell>
          <cell r="AF78">
            <v>6339.357692073344</v>
          </cell>
          <cell r="AG78">
            <v>6241.2575265890728</v>
          </cell>
          <cell r="AH78">
            <v>6001.6578135221525</v>
          </cell>
          <cell r="AI78">
            <v>5844.3621235502669</v>
          </cell>
          <cell r="AJ78">
            <v>5776.5563711483919</v>
          </cell>
          <cell r="AK78">
            <v>5728.1584412228103</v>
          </cell>
          <cell r="AL78">
            <v>5475.0130620271493</v>
          </cell>
          <cell r="AM78">
            <v>5273.3661254510153</v>
          </cell>
          <cell r="AN78">
            <v>5180.1702011231373</v>
          </cell>
          <cell r="AO78">
            <v>5059.8742708085611</v>
          </cell>
          <cell r="AP78">
            <v>4879.4317364681856</v>
          </cell>
          <cell r="AQ78">
            <v>4768.5554340876242</v>
          </cell>
          <cell r="AR78">
            <v>4673.2906227690282</v>
          </cell>
          <cell r="AS78">
            <v>4556.1415588663413</v>
          </cell>
        </row>
        <row r="79">
          <cell r="D79" t="str">
            <v>KENNEWICK</v>
          </cell>
          <cell r="E79">
            <v>208979</v>
          </cell>
          <cell r="F79">
            <v>115155</v>
          </cell>
          <cell r="G79">
            <v>104814</v>
          </cell>
          <cell r="H79">
            <v>110960</v>
          </cell>
          <cell r="I79">
            <v>120504</v>
          </cell>
          <cell r="J79">
            <v>138394</v>
          </cell>
          <cell r="K79">
            <v>96662</v>
          </cell>
          <cell r="L79">
            <v>78943</v>
          </cell>
          <cell r="M79">
            <v>84258</v>
          </cell>
          <cell r="N79">
            <v>52822</v>
          </cell>
          <cell r="O79">
            <v>44919</v>
          </cell>
          <cell r="P79">
            <v>36336</v>
          </cell>
          <cell r="Q79">
            <v>28779</v>
          </cell>
          <cell r="R79">
            <v>24777</v>
          </cell>
          <cell r="S79">
            <v>25096</v>
          </cell>
          <cell r="T79">
            <v>24729</v>
          </cell>
          <cell r="U79">
            <v>26509</v>
          </cell>
          <cell r="V79">
            <v>23489</v>
          </cell>
          <cell r="W79">
            <v>22940.928571428572</v>
          </cell>
          <cell r="X79">
            <v>17836.233333333334</v>
          </cell>
          <cell r="Y79">
            <v>17850.300361076697</v>
          </cell>
          <cell r="Z79">
            <v>17444.989179969201</v>
          </cell>
          <cell r="AA79">
            <v>16630.514977664312</v>
          </cell>
          <cell r="AB79">
            <v>15707.715538914365</v>
          </cell>
          <cell r="AC79">
            <v>14841.614722305099</v>
          </cell>
          <cell r="AD79">
            <v>14016.737854368152</v>
          </cell>
          <cell r="AE79">
            <v>13126.163767342718</v>
          </cell>
          <cell r="AF79">
            <v>12192.815729318865</v>
          </cell>
          <cell r="AG79">
            <v>11282.938302848268</v>
          </cell>
          <cell r="AH79">
            <v>10442.739093757464</v>
          </cell>
          <cell r="AI79">
            <v>9605.9888106650033</v>
          </cell>
          <cell r="AJ79">
            <v>8778.4744424879373</v>
          </cell>
          <cell r="AK79">
            <v>7989.7468592850246</v>
          </cell>
          <cell r="AL79">
            <v>7294.696962490445</v>
          </cell>
          <cell r="AM79">
            <v>6627.1627436558138</v>
          </cell>
          <cell r="AN79">
            <v>5978.5414346638599</v>
          </cell>
          <cell r="AO79">
            <v>5380.4810791822838</v>
          </cell>
          <cell r="AP79">
            <v>4839.7712809295626</v>
          </cell>
          <cell r="AQ79">
            <v>4330.1048159933798</v>
          </cell>
          <cell r="AR79">
            <v>3861.6080231788369</v>
          </cell>
          <cell r="AS79">
            <v>3438.5522014502503</v>
          </cell>
        </row>
        <row r="80">
          <cell r="D80" t="str">
            <v>LONGVIEW</v>
          </cell>
          <cell r="E80">
            <v>213425</v>
          </cell>
          <cell r="F80">
            <v>203348</v>
          </cell>
          <cell r="G80">
            <v>266083</v>
          </cell>
          <cell r="H80">
            <v>326749</v>
          </cell>
          <cell r="I80">
            <v>281156</v>
          </cell>
          <cell r="J80">
            <v>303734</v>
          </cell>
          <cell r="K80">
            <v>167231</v>
          </cell>
          <cell r="L80">
            <v>131844</v>
          </cell>
          <cell r="M80">
            <v>137886</v>
          </cell>
          <cell r="N80">
            <v>84768</v>
          </cell>
          <cell r="O80">
            <v>85352</v>
          </cell>
          <cell r="P80">
            <v>60441</v>
          </cell>
          <cell r="Q80">
            <v>46633</v>
          </cell>
          <cell r="R80">
            <v>41695</v>
          </cell>
          <cell r="S80">
            <v>55298</v>
          </cell>
          <cell r="T80">
            <v>50529</v>
          </cell>
          <cell r="U80">
            <v>42329</v>
          </cell>
          <cell r="V80">
            <v>46139</v>
          </cell>
          <cell r="W80">
            <v>35002.142857142855</v>
          </cell>
          <cell r="X80">
            <v>17939.352941176472</v>
          </cell>
          <cell r="Y80">
            <v>24736.643251573623</v>
          </cell>
          <cell r="Z80">
            <v>23003.671649238106</v>
          </cell>
          <cell r="AA80">
            <v>19461.668469343862</v>
          </cell>
          <cell r="AB80">
            <v>17614.359814314808</v>
          </cell>
          <cell r="AC80">
            <v>17018.008714353949</v>
          </cell>
          <cell r="AD80">
            <v>17334.773176085877</v>
          </cell>
          <cell r="AE80">
            <v>17052.412231649607</v>
          </cell>
          <cell r="AF80">
            <v>16146.995099591413</v>
          </cell>
          <cell r="AG80">
            <v>15415.281004872206</v>
          </cell>
          <cell r="AH80">
            <v>15405.426998136631</v>
          </cell>
          <cell r="AI80">
            <v>14957.745021529347</v>
          </cell>
          <cell r="AJ80">
            <v>14044.658516579855</v>
          </cell>
          <cell r="AK80">
            <v>13063.720806198358</v>
          </cell>
          <cell r="AL80">
            <v>13077.131670116722</v>
          </cell>
          <cell r="AM80">
            <v>12850.667228072427</v>
          </cell>
          <cell r="AN80">
            <v>12089.311838210886</v>
          </cell>
          <cell r="AO80">
            <v>11476.522458603296</v>
          </cell>
          <cell r="AP80">
            <v>11163.828021739422</v>
          </cell>
          <cell r="AQ80">
            <v>10540.604299812119</v>
          </cell>
          <cell r="AR80">
            <v>9874.2979822558373</v>
          </cell>
          <cell r="AS80">
            <v>9331.9514664057187</v>
          </cell>
        </row>
        <row r="81">
          <cell r="D81" t="str">
            <v>MOSES LAKE</v>
          </cell>
          <cell r="E81">
            <v>44862.338787295477</v>
          </cell>
          <cell r="F81">
            <v>48492.922857142861</v>
          </cell>
          <cell r="G81">
            <v>59344.999999999993</v>
          </cell>
          <cell r="H81">
            <v>92003.535262206147</v>
          </cell>
          <cell r="I81">
            <v>76828.296819787982</v>
          </cell>
          <cell r="J81">
            <v>29646.635897435895</v>
          </cell>
          <cell r="K81">
            <v>20673.449011857705</v>
          </cell>
          <cell r="L81">
            <v>12280.102523659303</v>
          </cell>
          <cell r="M81">
            <v>13388.043921568627</v>
          </cell>
          <cell r="N81">
            <v>16176.108352144469</v>
          </cell>
          <cell r="O81">
            <v>18067.120765832107</v>
          </cell>
          <cell r="P81">
            <v>17591.012620638456</v>
          </cell>
          <cell r="Q81">
            <v>15229.736842105263</v>
          </cell>
          <cell r="R81">
            <v>12646.557153127247</v>
          </cell>
          <cell r="S81">
            <v>17200.014295925663</v>
          </cell>
          <cell r="T81">
            <v>19620.596541786745</v>
          </cell>
          <cell r="U81">
            <v>19381.333333333332</v>
          </cell>
          <cell r="V81">
            <v>19791.667148014443</v>
          </cell>
          <cell r="W81">
            <v>25858.682716114414</v>
          </cell>
          <cell r="X81">
            <v>23831.695380912708</v>
          </cell>
          <cell r="Y81">
            <v>23138.471926386108</v>
          </cell>
          <cell r="Z81">
            <v>23561.11175224368</v>
          </cell>
          <cell r="AA81">
            <v>24506.972038282449</v>
          </cell>
          <cell r="AB81">
            <v>24858.284400059332</v>
          </cell>
          <cell r="AC81">
            <v>24683.86878309094</v>
          </cell>
          <cell r="AD81">
            <v>24090.709659175936</v>
          </cell>
          <cell r="AE81">
            <v>23715.71618902206</v>
          </cell>
          <cell r="AF81">
            <v>23573.221428386845</v>
          </cell>
          <cell r="AG81">
            <v>23344.660757185946</v>
          </cell>
          <cell r="AH81">
            <v>22784.888242379187</v>
          </cell>
          <cell r="AI81">
            <v>22402.843675717162</v>
          </cell>
          <cell r="AJ81">
            <v>22223.195363891049</v>
          </cell>
          <cell r="AK81">
            <v>22084.274498137798</v>
          </cell>
          <cell r="AL81">
            <v>21458.350915899926</v>
          </cell>
          <cell r="AM81">
            <v>20944.205232718985</v>
          </cell>
          <cell r="AN81">
            <v>20685.796620297442</v>
          </cell>
          <cell r="AO81">
            <v>20357.349265453046</v>
          </cell>
          <cell r="AP81">
            <v>19876.612710287816</v>
          </cell>
          <cell r="AQ81">
            <v>19564.158593340217</v>
          </cell>
          <cell r="AR81">
            <v>19286.995779826972</v>
          </cell>
          <cell r="AS81">
            <v>18952.909568554576</v>
          </cell>
        </row>
        <row r="82">
          <cell r="D82" t="str">
            <v>MOUNT VERNON</v>
          </cell>
          <cell r="E82">
            <v>53126</v>
          </cell>
          <cell r="F82">
            <v>47812</v>
          </cell>
          <cell r="G82">
            <v>52362</v>
          </cell>
          <cell r="H82">
            <v>106098</v>
          </cell>
          <cell r="I82">
            <v>117035</v>
          </cell>
          <cell r="J82">
            <v>101657</v>
          </cell>
          <cell r="K82">
            <v>75740</v>
          </cell>
          <cell r="L82">
            <v>48241</v>
          </cell>
          <cell r="M82">
            <v>46552</v>
          </cell>
          <cell r="N82">
            <v>19338</v>
          </cell>
          <cell r="O82">
            <v>20500</v>
          </cell>
          <cell r="P82">
            <v>18080</v>
          </cell>
          <cell r="Q82">
            <v>19781</v>
          </cell>
          <cell r="R82">
            <v>18148</v>
          </cell>
          <cell r="S82">
            <v>16082</v>
          </cell>
          <cell r="T82">
            <v>16582</v>
          </cell>
          <cell r="U82">
            <v>16491</v>
          </cell>
          <cell r="V82">
            <v>17610</v>
          </cell>
          <cell r="W82">
            <v>20467.163461538461</v>
          </cell>
          <cell r="X82">
            <v>20782.086021505376</v>
          </cell>
          <cell r="Y82">
            <v>17979.287805432828</v>
          </cell>
          <cell r="Z82">
            <v>17951.297103566001</v>
          </cell>
          <cell r="AA82">
            <v>17853.323366072269</v>
          </cell>
          <cell r="AB82">
            <v>17835.236636582551</v>
          </cell>
          <cell r="AC82">
            <v>17883.798096765549</v>
          </cell>
          <cell r="AD82">
            <v>17987.242433665382</v>
          </cell>
          <cell r="AE82">
            <v>18064.289998497108</v>
          </cell>
          <cell r="AF82">
            <v>18111.175839789055</v>
          </cell>
          <cell r="AG82">
            <v>18170.786392667309</v>
          </cell>
          <cell r="AH82">
            <v>18278.546716671462</v>
          </cell>
          <cell r="AI82">
            <v>18363.526763583104</v>
          </cell>
          <cell r="AJ82">
            <v>18420.933745055831</v>
          </cell>
          <cell r="AK82">
            <v>18473.386457551926</v>
          </cell>
          <cell r="AL82">
            <v>18600.648262736817</v>
          </cell>
          <cell r="AM82">
            <v>18714.705170974685</v>
          </cell>
          <cell r="AN82">
            <v>18790.890825958817</v>
          </cell>
          <cell r="AO82">
            <v>18880.224844809163</v>
          </cell>
          <cell r="AP82">
            <v>18997.224171922237</v>
          </cell>
          <cell r="AQ82">
            <v>19088.64171182477</v>
          </cell>
          <cell r="AR82">
            <v>19175.748122422789</v>
          </cell>
          <cell r="AS82">
            <v>19275.040149226559</v>
          </cell>
        </row>
        <row r="83">
          <cell r="D83" t="str">
            <v>SUNNYSIDE</v>
          </cell>
          <cell r="E83">
            <v>135032</v>
          </cell>
          <cell r="F83">
            <v>127557</v>
          </cell>
          <cell r="G83">
            <v>130372</v>
          </cell>
          <cell r="H83">
            <v>167350</v>
          </cell>
          <cell r="I83">
            <v>179864</v>
          </cell>
          <cell r="J83">
            <v>208543</v>
          </cell>
          <cell r="K83">
            <v>71165</v>
          </cell>
          <cell r="L83">
            <v>38296</v>
          </cell>
          <cell r="M83">
            <v>24653</v>
          </cell>
          <cell r="N83">
            <v>38355</v>
          </cell>
          <cell r="O83">
            <v>38989</v>
          </cell>
          <cell r="P83">
            <v>32766</v>
          </cell>
          <cell r="Q83">
            <v>31709</v>
          </cell>
          <cell r="R83">
            <v>27312</v>
          </cell>
          <cell r="S83">
            <v>24174</v>
          </cell>
          <cell r="T83">
            <v>25643</v>
          </cell>
          <cell r="U83">
            <v>25816</v>
          </cell>
          <cell r="V83">
            <v>30141</v>
          </cell>
          <cell r="W83">
            <v>26744.933333333334</v>
          </cell>
          <cell r="X83">
            <v>28316.382978723403</v>
          </cell>
          <cell r="Y83">
            <v>28540.09916760588</v>
          </cell>
          <cell r="Z83">
            <v>27891.775205520702</v>
          </cell>
          <cell r="AA83">
            <v>26385.548417609953</v>
          </cell>
          <cell r="AB83">
            <v>25405.98173361563</v>
          </cell>
          <cell r="AC83">
            <v>24917.986470786171</v>
          </cell>
          <cell r="AD83">
            <v>24809.839063610223</v>
          </cell>
          <cell r="AE83">
            <v>24426.155710287523</v>
          </cell>
          <cell r="AF83">
            <v>23760.842029009687</v>
          </cell>
          <cell r="AG83">
            <v>23158.951443319093</v>
          </cell>
          <cell r="AH83">
            <v>22878.9572600746</v>
          </cell>
          <cell r="AI83">
            <v>22399.203826208497</v>
          </cell>
          <cell r="AJ83">
            <v>21704.238914270358</v>
          </cell>
          <cell r="AK83">
            <v>20965.237138411423</v>
          </cell>
          <cell r="AL83">
            <v>20700.458124297496</v>
          </cell>
          <cell r="AM83">
            <v>20321.516967440861</v>
          </cell>
          <cell r="AN83">
            <v>19685.355929795016</v>
          </cell>
          <cell r="AO83">
            <v>19117.276740962054</v>
          </cell>
          <cell r="AP83">
            <v>18700.501672701059</v>
          </cell>
          <cell r="AQ83">
            <v>18125.782704047542</v>
          </cell>
          <cell r="AR83">
            <v>17525.822005524351</v>
          </cell>
          <cell r="AS83">
            <v>16988.775193972488</v>
          </cell>
        </row>
        <row r="84">
          <cell r="D84" t="str">
            <v>WALLA WALLA</v>
          </cell>
          <cell r="E84">
            <v>19666</v>
          </cell>
          <cell r="F84">
            <v>24646</v>
          </cell>
          <cell r="G84">
            <v>13879</v>
          </cell>
          <cell r="H84">
            <v>21421</v>
          </cell>
          <cell r="I84">
            <v>17974</v>
          </cell>
          <cell r="J84">
            <v>23583</v>
          </cell>
          <cell r="K84">
            <v>31425</v>
          </cell>
          <cell r="L84">
            <v>30027</v>
          </cell>
          <cell r="M84">
            <v>29141</v>
          </cell>
          <cell r="N84">
            <v>28050</v>
          </cell>
          <cell r="O84">
            <v>39057</v>
          </cell>
          <cell r="P84">
            <v>37163</v>
          </cell>
          <cell r="Q84">
            <v>41884</v>
          </cell>
          <cell r="R84">
            <v>36699</v>
          </cell>
          <cell r="S84">
            <v>37000</v>
          </cell>
          <cell r="T84">
            <v>49854</v>
          </cell>
          <cell r="U84">
            <v>69985</v>
          </cell>
          <cell r="V84">
            <v>44401</v>
          </cell>
          <cell r="W84">
            <v>60811</v>
          </cell>
          <cell r="X84">
            <v>39256.333333333336</v>
          </cell>
          <cell r="Y84">
            <v>40751.692541109369</v>
          </cell>
          <cell r="Z84">
            <v>42041.973962919044</v>
          </cell>
          <cell r="AA84">
            <v>45606.645245280255</v>
          </cell>
          <cell r="AB84">
            <v>47411.602307273148</v>
          </cell>
          <cell r="AC84">
            <v>47419.174054797812</v>
          </cell>
          <cell r="AD84">
            <v>45964.034311986965</v>
          </cell>
          <cell r="AE84">
            <v>45408.588296953181</v>
          </cell>
          <cell r="AF84">
            <v>45804.951459808828</v>
          </cell>
          <cell r="AG84">
            <v>45949.194305674937</v>
          </cell>
          <cell r="AH84">
            <v>44861.307351659816</v>
          </cell>
          <cell r="AI84">
            <v>44498.2672700486</v>
          </cell>
          <cell r="AJ84">
            <v>44965.268515589087</v>
          </cell>
          <cell r="AK84">
            <v>45652.253027967054</v>
          </cell>
          <cell r="AL84">
            <v>44403.452019950717</v>
          </cell>
          <cell r="AM84">
            <v>43620.296578384674</v>
          </cell>
          <cell r="AN84">
            <v>43902.705906201219</v>
          </cell>
          <cell r="AO84">
            <v>43927.999216060452</v>
          </cell>
          <cell r="AP84">
            <v>43317.577061518714</v>
          </cell>
          <cell r="AQ84">
            <v>43430.898895198538</v>
          </cell>
          <cell r="AR84">
            <v>43714.625808376062</v>
          </cell>
          <cell r="AS84">
            <v>43759.837398007017</v>
          </cell>
        </row>
        <row r="85">
          <cell r="D85" t="str">
            <v>WENATCHEE</v>
          </cell>
          <cell r="E85">
            <v>59883.661212704523</v>
          </cell>
          <cell r="F85">
            <v>62924.077142857146</v>
          </cell>
          <cell r="G85">
            <v>75530</v>
          </cell>
          <cell r="H85">
            <v>117802.46473779384</v>
          </cell>
          <cell r="I85">
            <v>98513.703180212018</v>
          </cell>
          <cell r="J85">
            <v>37445.364102564105</v>
          </cell>
          <cell r="K85">
            <v>25777.550988142295</v>
          </cell>
          <cell r="L85">
            <v>14989.897476340695</v>
          </cell>
          <cell r="M85">
            <v>17312.956078431373</v>
          </cell>
          <cell r="N85">
            <v>21146.891647855529</v>
          </cell>
          <cell r="O85">
            <v>23517.879234167893</v>
          </cell>
          <cell r="P85">
            <v>22366.987379361544</v>
          </cell>
          <cell r="Q85">
            <v>19150.263157894737</v>
          </cell>
          <cell r="R85">
            <v>15772.442846872755</v>
          </cell>
          <cell r="S85">
            <v>21610.985704074337</v>
          </cell>
          <cell r="T85">
            <v>24878.403458213259</v>
          </cell>
          <cell r="U85">
            <v>24858.666666666668</v>
          </cell>
          <cell r="V85">
            <v>24635.33285198556</v>
          </cell>
          <cell r="W85">
            <v>31426.341674129486</v>
          </cell>
          <cell r="X85">
            <v>28477.176413959085</v>
          </cell>
          <cell r="Y85">
            <v>25151.331262051215</v>
          </cell>
          <cell r="Z85">
            <v>25498.168559822108</v>
          </cell>
          <cell r="AA85">
            <v>26344.444321356241</v>
          </cell>
          <cell r="AB85">
            <v>26909.743651150431</v>
          </cell>
          <cell r="AC85">
            <v>27169.312967768721</v>
          </cell>
          <cell r="AD85">
            <v>27172.925676570587</v>
          </cell>
          <cell r="AE85">
            <v>27359.629418019314</v>
          </cell>
          <cell r="AF85">
            <v>27748.850188468947</v>
          </cell>
          <cell r="AG85">
            <v>28106.677355397074</v>
          </cell>
          <cell r="AH85">
            <v>28231.477241886114</v>
          </cell>
          <cell r="AI85">
            <v>28512.679859234097</v>
          </cell>
          <cell r="AJ85">
            <v>28978.957111121574</v>
          </cell>
          <cell r="AK85">
            <v>29507.98888708392</v>
          </cell>
          <cell r="AL85">
            <v>29643.04014656258</v>
          </cell>
          <cell r="AM85">
            <v>29882.830172381731</v>
          </cell>
          <cell r="AN85">
            <v>30371.801848827112</v>
          </cell>
          <cell r="AO85">
            <v>30820.076568015822</v>
          </cell>
          <cell r="AP85">
            <v>31134.427031076728</v>
          </cell>
          <cell r="AQ85">
            <v>31629.454714355074</v>
          </cell>
          <cell r="AR85">
            <v>32180.74407320912</v>
          </cell>
          <cell r="AS85">
            <v>32689.303275159022</v>
          </cell>
        </row>
        <row r="86">
          <cell r="D86" t="str">
            <v>YAKIMA</v>
          </cell>
          <cell r="E86">
            <v>72442</v>
          </cell>
          <cell r="F86">
            <v>80053</v>
          </cell>
          <cell r="G86">
            <v>77127</v>
          </cell>
          <cell r="H86">
            <v>83004</v>
          </cell>
          <cell r="I86">
            <v>81230</v>
          </cell>
          <cell r="J86">
            <v>77116</v>
          </cell>
          <cell r="K86">
            <v>47388</v>
          </cell>
          <cell r="L86">
            <v>36780</v>
          </cell>
          <cell r="M86">
            <v>36372</v>
          </cell>
          <cell r="N86">
            <v>42135</v>
          </cell>
          <cell r="O86">
            <v>41585</v>
          </cell>
          <cell r="P86">
            <v>39765</v>
          </cell>
          <cell r="Q86">
            <v>37960</v>
          </cell>
          <cell r="R86">
            <v>38297</v>
          </cell>
          <cell r="S86">
            <v>32282</v>
          </cell>
          <cell r="T86">
            <v>37879</v>
          </cell>
          <cell r="U86">
            <v>31869</v>
          </cell>
          <cell r="V86">
            <v>31448</v>
          </cell>
          <cell r="W86">
            <v>39784.858974358976</v>
          </cell>
          <cell r="X86">
            <v>40248.584415584417</v>
          </cell>
          <cell r="Y86">
            <v>37269.029529448504</v>
          </cell>
          <cell r="Z86">
            <v>36895.115652453373</v>
          </cell>
          <cell r="AA86">
            <v>35980.30905012937</v>
          </cell>
          <cell r="AB86">
            <v>35456.59712375352</v>
          </cell>
          <cell r="AC86">
            <v>35293.240887476662</v>
          </cell>
          <cell r="AD86">
            <v>35418.501905649675</v>
          </cell>
          <cell r="AE86">
            <v>35351.612241152623</v>
          </cell>
          <cell r="AF86">
            <v>35077.184110974027</v>
          </cell>
          <cell r="AG86">
            <v>34849.411663907907</v>
          </cell>
          <cell r="AH86">
            <v>34872.020847858425</v>
          </cell>
          <cell r="AI86">
            <v>34739.555882768509</v>
          </cell>
          <cell r="AJ86">
            <v>34429.336520049656</v>
          </cell>
          <cell r="AK86">
            <v>34072.945992544119</v>
          </cell>
          <cell r="AL86">
            <v>34109.478906279095</v>
          </cell>
          <cell r="AM86">
            <v>34049.715363934345</v>
          </cell>
          <cell r="AN86">
            <v>33762.520647744212</v>
          </cell>
          <cell r="AO86">
            <v>33526.671630162113</v>
          </cell>
          <cell r="AP86">
            <v>33420.750993278656</v>
          </cell>
          <cell r="AQ86">
            <v>33161.929938032925</v>
          </cell>
          <cell r="AR86">
            <v>32867.061431889284</v>
          </cell>
          <cell r="AS86">
            <v>32620.749392017449</v>
          </cell>
        </row>
        <row r="87">
          <cell r="D87" t="str">
            <v>BEND</v>
          </cell>
          <cell r="E87">
            <v>57531</v>
          </cell>
          <cell r="F87">
            <v>62084</v>
          </cell>
          <cell r="G87">
            <v>54417</v>
          </cell>
          <cell r="H87">
            <v>62843</v>
          </cell>
          <cell r="I87">
            <v>64896</v>
          </cell>
          <cell r="J87">
            <v>65667</v>
          </cell>
          <cell r="K87">
            <v>56616</v>
          </cell>
          <cell r="L87">
            <v>43206</v>
          </cell>
          <cell r="M87">
            <v>44338</v>
          </cell>
          <cell r="N87">
            <v>52279</v>
          </cell>
          <cell r="O87">
            <v>49318</v>
          </cell>
          <cell r="P87">
            <v>41889</v>
          </cell>
          <cell r="Q87">
            <v>49462</v>
          </cell>
          <cell r="R87">
            <v>35194</v>
          </cell>
          <cell r="S87">
            <v>37769</v>
          </cell>
          <cell r="T87">
            <v>40800</v>
          </cell>
          <cell r="U87">
            <v>52923</v>
          </cell>
          <cell r="V87">
            <v>42211</v>
          </cell>
          <cell r="W87">
            <v>39066.327586206899</v>
          </cell>
          <cell r="X87">
            <v>36482.75</v>
          </cell>
          <cell r="Y87">
            <v>33747.114699051133</v>
          </cell>
          <cell r="Z87">
            <v>33347.185411986742</v>
          </cell>
          <cell r="AA87">
            <v>32057.172964877253</v>
          </cell>
          <cell r="AB87">
            <v>31453.847453874838</v>
          </cell>
          <cell r="AC87">
            <v>31453.605682373531</v>
          </cell>
          <cell r="AD87">
            <v>31945.041084279041</v>
          </cell>
          <cell r="AE87">
            <v>32125.558723557675</v>
          </cell>
          <cell r="AF87">
            <v>31961.440575789307</v>
          </cell>
          <cell r="AG87">
            <v>31884.237254822587</v>
          </cell>
          <cell r="AH87">
            <v>32244.793837206551</v>
          </cell>
          <cell r="AI87">
            <v>32347.238402515337</v>
          </cell>
          <cell r="AJ87">
            <v>32145.099496204275</v>
          </cell>
          <cell r="AK87">
            <v>31866.746472972613</v>
          </cell>
          <cell r="AL87">
            <v>32285.290204923142</v>
          </cell>
          <cell r="AM87">
            <v>32544.52485993144</v>
          </cell>
          <cell r="AN87">
            <v>32403.964099283261</v>
          </cell>
          <cell r="AO87">
            <v>32360.746115266094</v>
          </cell>
          <cell r="AP87">
            <v>32557.520234623436</v>
          </cell>
          <cell r="AQ87">
            <v>32480.560279262638</v>
          </cell>
          <cell r="AR87">
            <v>32339.796787088646</v>
          </cell>
          <cell r="AS87">
            <v>32290.401444842733</v>
          </cell>
        </row>
        <row r="88">
          <cell r="D88" t="str">
            <v>BAKER</v>
          </cell>
          <cell r="E88">
            <v>187123</v>
          </cell>
          <cell r="F88">
            <v>170287</v>
          </cell>
          <cell r="G88">
            <v>84291</v>
          </cell>
          <cell r="H88">
            <v>110712</v>
          </cell>
          <cell r="I88">
            <v>130010</v>
          </cell>
          <cell r="J88">
            <v>96024</v>
          </cell>
          <cell r="K88">
            <v>55869</v>
          </cell>
          <cell r="L88">
            <v>58117</v>
          </cell>
          <cell r="M88">
            <v>37720</v>
          </cell>
          <cell r="N88">
            <v>145049</v>
          </cell>
          <cell r="O88">
            <v>97765</v>
          </cell>
          <cell r="P88">
            <v>85280</v>
          </cell>
          <cell r="Q88">
            <v>33501</v>
          </cell>
          <cell r="R88">
            <v>41537</v>
          </cell>
          <cell r="S88">
            <v>40224</v>
          </cell>
          <cell r="T88">
            <v>51656</v>
          </cell>
          <cell r="U88">
            <v>46790</v>
          </cell>
          <cell r="V88">
            <v>40205</v>
          </cell>
          <cell r="W88">
            <v>20842</v>
          </cell>
          <cell r="X88">
            <v>28076.5</v>
          </cell>
          <cell r="Y88">
            <v>26635.905274974604</v>
          </cell>
          <cell r="Z88">
            <v>24133.854570260843</v>
          </cell>
          <cell r="AA88">
            <v>22065.440927229418</v>
          </cell>
          <cell r="AB88">
            <v>20012.837770099854</v>
          </cell>
          <cell r="AC88">
            <v>18075.157644935593</v>
          </cell>
          <cell r="AD88">
            <v>16289.179374929528</v>
          </cell>
          <cell r="AE88">
            <v>14667.249821852776</v>
          </cell>
          <cell r="AF88">
            <v>13219.847978666337</v>
          </cell>
          <cell r="AG88">
            <v>11897.469419593961</v>
          </cell>
          <cell r="AH88">
            <v>10654.737759705367</v>
          </cell>
          <cell r="AI88">
            <v>9547.5542436342785</v>
          </cell>
          <cell r="AJ88">
            <v>8567.9310254995071</v>
          </cell>
          <cell r="AK88">
            <v>7668.191998288411</v>
          </cell>
          <cell r="AL88">
            <v>6827.5039440931123</v>
          </cell>
          <cell r="AM88">
            <v>6079.2382299630799</v>
          </cell>
          <cell r="AN88">
            <v>5415.1929845647437</v>
          </cell>
          <cell r="AO88">
            <v>4815.0649737579588</v>
          </cell>
          <cell r="AP88">
            <v>4267.9824170334214</v>
          </cell>
          <cell r="AQ88">
            <v>3786.9769493885001</v>
          </cell>
          <cell r="AR88">
            <v>3357.6685408311032</v>
          </cell>
          <cell r="AS88">
            <v>2970.3573230080797</v>
          </cell>
        </row>
        <row r="89">
          <cell r="D89" t="str">
            <v>ONTARIO</v>
          </cell>
          <cell r="E89">
            <v>299447</v>
          </cell>
          <cell r="F89">
            <v>35949</v>
          </cell>
          <cell r="G89">
            <v>42792</v>
          </cell>
          <cell r="H89">
            <v>60675</v>
          </cell>
          <cell r="I89">
            <v>76150</v>
          </cell>
          <cell r="J89">
            <v>64075</v>
          </cell>
          <cell r="K89">
            <v>74659</v>
          </cell>
          <cell r="L89">
            <v>93617</v>
          </cell>
          <cell r="M89">
            <v>95798</v>
          </cell>
          <cell r="N89">
            <v>77744</v>
          </cell>
          <cell r="O89">
            <v>102282</v>
          </cell>
          <cell r="P89">
            <v>122130</v>
          </cell>
          <cell r="Q89">
            <v>135571</v>
          </cell>
          <cell r="R89">
            <v>98192</v>
          </cell>
          <cell r="S89">
            <v>103666</v>
          </cell>
          <cell r="T89">
            <v>92063</v>
          </cell>
          <cell r="U89">
            <v>64453</v>
          </cell>
          <cell r="V89">
            <v>51594</v>
          </cell>
          <cell r="W89">
            <v>35921</v>
          </cell>
          <cell r="X89">
            <v>46485.142857142855</v>
          </cell>
          <cell r="Y89">
            <v>55538.835182287628</v>
          </cell>
          <cell r="Z89">
            <v>53976.384187709999</v>
          </cell>
          <cell r="AA89">
            <v>51614.443978837189</v>
          </cell>
          <cell r="AB89">
            <v>49432.140383007885</v>
          </cell>
          <cell r="AC89">
            <v>47467.287551973786</v>
          </cell>
          <cell r="AD89">
            <v>45781.484578002121</v>
          </cell>
          <cell r="AE89">
            <v>43931.312915050949</v>
          </cell>
          <cell r="AF89">
            <v>41931.104473058236</v>
          </cell>
          <cell r="AG89">
            <v>40040.199656797537</v>
          </cell>
          <cell r="AH89">
            <v>38352.387500109588</v>
          </cell>
          <cell r="AI89">
            <v>36612.679163046407</v>
          </cell>
          <cell r="AJ89">
            <v>34801.294710161943</v>
          </cell>
          <cell r="AK89">
            <v>33037.28035933552</v>
          </cell>
          <cell r="AL89">
            <v>31570.381615481445</v>
          </cell>
          <cell r="AM89">
            <v>30082.519463547425</v>
          </cell>
          <cell r="AN89">
            <v>28502.365173527578</v>
          </cell>
          <cell r="AO89">
            <v>27054.35864825828</v>
          </cell>
          <cell r="AP89">
            <v>25681.005584042236</v>
          </cell>
          <cell r="AQ89">
            <v>24329.532247258223</v>
          </cell>
          <cell r="AR89">
            <v>23004.335766319025</v>
          </cell>
          <cell r="AS89">
            <v>21765.064312171973</v>
          </cell>
        </row>
        <row r="90">
          <cell r="D90" t="str">
            <v>PENDLETON</v>
          </cell>
          <cell r="E90">
            <v>79711</v>
          </cell>
          <cell r="F90">
            <v>96650</v>
          </cell>
          <cell r="G90">
            <v>86180</v>
          </cell>
          <cell r="H90">
            <v>106871</v>
          </cell>
          <cell r="I90">
            <v>105629</v>
          </cell>
          <cell r="J90">
            <v>83126</v>
          </cell>
          <cell r="K90">
            <v>86265</v>
          </cell>
          <cell r="L90">
            <v>91041</v>
          </cell>
          <cell r="M90">
            <v>97785</v>
          </cell>
          <cell r="N90">
            <v>66576</v>
          </cell>
          <cell r="O90">
            <v>68392</v>
          </cell>
          <cell r="P90">
            <v>60666</v>
          </cell>
          <cell r="Q90">
            <v>60666.000000000007</v>
          </cell>
          <cell r="R90">
            <v>57890.666666666672</v>
          </cell>
          <cell r="S90">
            <v>55115.333333333336</v>
          </cell>
          <cell r="T90">
            <v>52340</v>
          </cell>
          <cell r="U90">
            <v>46943</v>
          </cell>
          <cell r="V90">
            <v>54632</v>
          </cell>
          <cell r="W90">
            <v>41073.956521739128</v>
          </cell>
          <cell r="X90">
            <v>42699.714285714283</v>
          </cell>
          <cell r="Y90">
            <v>49070.895597619165</v>
          </cell>
          <cell r="Z90">
            <v>47927.741234017558</v>
          </cell>
          <cell r="AA90">
            <v>45767.748916819794</v>
          </cell>
          <cell r="AB90">
            <v>44306.549473513194</v>
          </cell>
          <cell r="AC90">
            <v>43499.220758121592</v>
          </cell>
          <cell r="AD90">
            <v>43189.040663163243</v>
          </cell>
          <cell r="AE90">
            <v>42540.002646010202</v>
          </cell>
          <cell r="AF90">
            <v>41540.178601135325</v>
          </cell>
          <cell r="AG90">
            <v>40625.86549776957</v>
          </cell>
          <cell r="AH90">
            <v>40128.511178607427</v>
          </cell>
          <cell r="AI90">
            <v>39378.741141370752</v>
          </cell>
          <cell r="AJ90">
            <v>38353.053509816185</v>
          </cell>
          <cell r="AK90">
            <v>37267.488794281773</v>
          </cell>
          <cell r="AL90">
            <v>36799.982000350923</v>
          </cell>
          <cell r="AM90">
            <v>36185.172794013044</v>
          </cell>
          <cell r="AN90">
            <v>35233.211453700562</v>
          </cell>
          <cell r="AO90">
            <v>34367.762822711797</v>
          </cell>
          <cell r="AP90">
            <v>33702.70113276715</v>
          </cell>
          <cell r="AQ90">
            <v>32828.192254522357</v>
          </cell>
          <cell r="AR90">
            <v>31916.316746855009</v>
          </cell>
          <cell r="AS90">
            <v>31088.659507550696</v>
          </cell>
        </row>
        <row r="93">
          <cell r="D93" t="str">
            <v>District</v>
          </cell>
          <cell r="E93">
            <v>1990</v>
          </cell>
          <cell r="F93">
            <v>1991</v>
          </cell>
          <cell r="G93">
            <v>1992</v>
          </cell>
          <cell r="H93">
            <v>1993</v>
          </cell>
          <cell r="I93">
            <v>1994</v>
          </cell>
          <cell r="J93">
            <v>1995</v>
          </cell>
          <cell r="K93">
            <v>1996</v>
          </cell>
          <cell r="L93">
            <v>1997</v>
          </cell>
          <cell r="M93">
            <v>1998</v>
          </cell>
          <cell r="N93">
            <v>1999</v>
          </cell>
          <cell r="O93">
            <v>2000</v>
          </cell>
          <cell r="P93">
            <v>2001</v>
          </cell>
          <cell r="Q93">
            <v>2002</v>
          </cell>
          <cell r="R93">
            <v>2003</v>
          </cell>
          <cell r="S93">
            <v>2004</v>
          </cell>
          <cell r="T93">
            <v>2005</v>
          </cell>
          <cell r="U93">
            <v>2006</v>
          </cell>
          <cell r="V93">
            <v>2007</v>
          </cell>
          <cell r="W93">
            <v>2008</v>
          </cell>
          <cell r="X93">
            <v>2009</v>
          </cell>
          <cell r="Y93">
            <v>2010</v>
          </cell>
          <cell r="Z93">
            <v>2011</v>
          </cell>
          <cell r="AA93">
            <v>2012</v>
          </cell>
          <cell r="AB93">
            <v>2013</v>
          </cell>
          <cell r="AC93">
            <v>2014</v>
          </cell>
          <cell r="AD93">
            <v>2015</v>
          </cell>
          <cell r="AE93">
            <v>2016</v>
          </cell>
          <cell r="AF93">
            <v>2017</v>
          </cell>
          <cell r="AG93">
            <v>2018</v>
          </cell>
          <cell r="AH93">
            <v>2019</v>
          </cell>
          <cell r="AI93">
            <v>2020</v>
          </cell>
          <cell r="AJ93">
            <v>2021</v>
          </cell>
          <cell r="AK93">
            <v>2022</v>
          </cell>
          <cell r="AL93">
            <v>2023</v>
          </cell>
          <cell r="AM93">
            <v>2024</v>
          </cell>
          <cell r="AN93">
            <v>2025</v>
          </cell>
          <cell r="AO93">
            <v>2026</v>
          </cell>
          <cell r="AP93">
            <v>2027</v>
          </cell>
          <cell r="AQ93">
            <v>2028</v>
          </cell>
          <cell r="AR93">
            <v>2029</v>
          </cell>
          <cell r="AS93">
            <v>2030</v>
          </cell>
        </row>
        <row r="94">
          <cell r="D94" t="str">
            <v>ABERDEEN</v>
          </cell>
          <cell r="E94" t="e">
            <v>#NUM!</v>
          </cell>
          <cell r="F94" t="e">
            <v>#NUM!</v>
          </cell>
          <cell r="G94" t="e">
            <v>#NUM!</v>
          </cell>
          <cell r="H94" t="e">
            <v>#NUM!</v>
          </cell>
          <cell r="I94">
            <v>43338.863147952434</v>
          </cell>
          <cell r="J94">
            <v>42953.118543178382</v>
          </cell>
          <cell r="K94">
            <v>37363.80613630281</v>
          </cell>
          <cell r="L94">
            <v>36930.138607346715</v>
          </cell>
          <cell r="M94">
            <v>37488.10487790886</v>
          </cell>
          <cell r="N94">
            <v>36311.134735378204</v>
          </cell>
          <cell r="O94">
            <v>28202.456924087724</v>
          </cell>
          <cell r="P94">
            <v>29360.329710652277</v>
          </cell>
          <cell r="Q94">
            <v>30713.530495822411</v>
          </cell>
          <cell r="R94">
            <v>25589.91663686527</v>
          </cell>
          <cell r="S94">
            <v>25018.91909707864</v>
          </cell>
          <cell r="T94">
            <v>21855.109763882552</v>
          </cell>
          <cell r="U94">
            <v>23314.454442692026</v>
          </cell>
          <cell r="V94">
            <v>22519.677102911708</v>
          </cell>
          <cell r="W94">
            <v>20775.936811033545</v>
          </cell>
          <cell r="X94">
            <v>26468.24997824899</v>
          </cell>
          <cell r="Y94">
            <v>24888.302719071457</v>
          </cell>
          <cell r="Z94">
            <v>23818.015497031098</v>
          </cell>
          <cell r="AA94">
            <v>21881.044571839593</v>
          </cell>
          <cell r="AB94">
            <v>20707.792825899516</v>
          </cell>
          <cell r="AC94">
            <v>20161.486021874942</v>
          </cell>
          <cell r="AD94">
            <v>20086.009695997891</v>
          </cell>
          <cell r="AE94">
            <v>19709.432115364925</v>
          </cell>
          <cell r="AF94">
            <v>19023.213334955617</v>
          </cell>
          <cell r="AG94">
            <v>18424.882329154298</v>
          </cell>
          <cell r="AH94">
            <v>18205.275085180725</v>
          </cell>
          <cell r="AI94">
            <v>17764.853852792676</v>
          </cell>
          <cell r="AJ94">
            <v>17084.596068300201</v>
          </cell>
          <cell r="AK94">
            <v>16363.201092206311</v>
          </cell>
          <cell r="AL94">
            <v>16180.674678978923</v>
          </cell>
          <cell r="AM94">
            <v>15873.681252116496</v>
          </cell>
          <cell r="AN94">
            <v>15281.217829020714</v>
          </cell>
          <cell r="AO94">
            <v>14768.548538684085</v>
          </cell>
          <cell r="AP94">
            <v>14426.177019995086</v>
          </cell>
          <cell r="AQ94">
            <v>13910.623851690956</v>
          </cell>
          <cell r="AR94">
            <v>13368.977345479991</v>
          </cell>
          <cell r="AS94">
            <v>12898.801546222809</v>
          </cell>
        </row>
        <row r="95">
          <cell r="D95" t="str">
            <v>BELLINGHAM</v>
          </cell>
          <cell r="E95" t="e">
            <v>#NUM!</v>
          </cell>
          <cell r="F95" t="e">
            <v>#NUM!</v>
          </cell>
          <cell r="G95" t="e">
            <v>#NUM!</v>
          </cell>
          <cell r="H95" t="e">
            <v>#NUM!</v>
          </cell>
          <cell r="I95">
            <v>120029.77335579076</v>
          </cell>
          <cell r="J95">
            <v>114220.85792102275</v>
          </cell>
          <cell r="K95">
            <v>161991.15262148078</v>
          </cell>
          <cell r="L95">
            <v>120083.48846445921</v>
          </cell>
          <cell r="M95">
            <v>119731.47968320108</v>
          </cell>
          <cell r="N95">
            <v>176766.70151481088</v>
          </cell>
          <cell r="O95">
            <v>179816.19994651107</v>
          </cell>
          <cell r="P95">
            <v>177673.18203891447</v>
          </cell>
          <cell r="Q95">
            <v>179257.98156030665</v>
          </cell>
          <cell r="R95">
            <v>136924.78497956845</v>
          </cell>
          <cell r="S95">
            <v>129896.91815655348</v>
          </cell>
          <cell r="T95">
            <v>139855.88663663252</v>
          </cell>
          <cell r="U95">
            <v>151858.15121151836</v>
          </cell>
          <cell r="V95">
            <v>182203.09355414673</v>
          </cell>
          <cell r="W95">
            <v>205267.45848407617</v>
          </cell>
          <cell r="X95">
            <v>190971.03329874351</v>
          </cell>
          <cell r="Y95">
            <v>157601.95487009955</v>
          </cell>
          <cell r="Z95">
            <v>156829.44311082448</v>
          </cell>
          <cell r="AA95">
            <v>153488.3942590412</v>
          </cell>
          <cell r="AB95">
            <v>153230.86375365691</v>
          </cell>
          <cell r="AC95">
            <v>155589.72514176971</v>
          </cell>
          <cell r="AD95">
            <v>160185.19106479094</v>
          </cell>
          <cell r="AE95">
            <v>163915.7749306077</v>
          </cell>
          <cell r="AF95">
            <v>166575.51984344237</v>
          </cell>
          <cell r="AG95">
            <v>169874.61476274565</v>
          </cell>
          <cell r="AH95">
            <v>175294.95654393442</v>
          </cell>
          <cell r="AI95">
            <v>179949.84978794807</v>
          </cell>
          <cell r="AJ95">
            <v>183550.01177035386</v>
          </cell>
          <cell r="AK95">
            <v>187060.09913888478</v>
          </cell>
          <cell r="AL95">
            <v>194081.06401428813</v>
          </cell>
          <cell r="AM95">
            <v>200761.99046593031</v>
          </cell>
          <cell r="AN95">
            <v>205876.40912492794</v>
          </cell>
          <cell r="AO95">
            <v>211799.0127575034</v>
          </cell>
          <cell r="AP95">
            <v>219323.80816573364</v>
          </cell>
          <cell r="AQ95">
            <v>225796.63391024928</v>
          </cell>
          <cell r="AR95">
            <v>232265.29535999362</v>
          </cell>
          <cell r="AS95">
            <v>239598.21309407416</v>
          </cell>
        </row>
        <row r="96">
          <cell r="D96" t="str">
            <v>BREMERTON</v>
          </cell>
          <cell r="E96" t="e">
            <v>#NUM!</v>
          </cell>
          <cell r="F96" t="e">
            <v>#NUM!</v>
          </cell>
          <cell r="G96" t="e">
            <v>#NUM!</v>
          </cell>
          <cell r="H96" t="e">
            <v>#NUM!</v>
          </cell>
          <cell r="I96">
            <v>8143.8292818183218</v>
          </cell>
          <cell r="J96">
            <v>8051.4113723078053</v>
          </cell>
          <cell r="K96">
            <v>10001.828157707099</v>
          </cell>
          <cell r="L96">
            <v>8237.5097940839642</v>
          </cell>
          <cell r="M96">
            <v>7164.3279635346389</v>
          </cell>
          <cell r="N96">
            <v>7099.1427643122324</v>
          </cell>
          <cell r="O96">
            <v>7757.9502176224123</v>
          </cell>
          <cell r="P96">
            <v>7410.4247731827836</v>
          </cell>
          <cell r="Q96">
            <v>6873.4907902448558</v>
          </cell>
          <cell r="R96">
            <v>7850.1837208598909</v>
          </cell>
          <cell r="S96">
            <v>7392.0536576682643</v>
          </cell>
          <cell r="T96">
            <v>7726.9678444819729</v>
          </cell>
          <cell r="U96">
            <v>6982.1954567773209</v>
          </cell>
          <cell r="V96">
            <v>6386.7993642613537</v>
          </cell>
          <cell r="W96">
            <v>7557.7450071558287</v>
          </cell>
          <cell r="X96">
            <v>6169.1428571851156</v>
          </cell>
          <cell r="Y96">
            <v>6288.5011504030281</v>
          </cell>
          <cell r="Z96">
            <v>6341.1827058041026</v>
          </cell>
          <cell r="AA96">
            <v>6651.6762567366723</v>
          </cell>
          <cell r="AB96">
            <v>6709.7601328257542</v>
          </cell>
          <cell r="AC96">
            <v>6543.0220763466814</v>
          </cell>
          <cell r="AD96">
            <v>6205.6533961115438</v>
          </cell>
          <cell r="AE96">
            <v>5970.6922231534818</v>
          </cell>
          <cell r="AF96">
            <v>5837.2513112694469</v>
          </cell>
          <cell r="AG96">
            <v>5671.558433033214</v>
          </cell>
          <cell r="AH96">
            <v>5379.3655219195234</v>
          </cell>
          <cell r="AI96">
            <v>5164.4156228425099</v>
          </cell>
          <cell r="AJ96">
            <v>5030.1215759685183</v>
          </cell>
          <cell r="AK96">
            <v>4912.9114718772316</v>
          </cell>
          <cell r="AL96">
            <v>4622.7595952357051</v>
          </cell>
          <cell r="AM96">
            <v>4381.2697317003694</v>
          </cell>
          <cell r="AN96">
            <v>4233.0254504607656</v>
          </cell>
          <cell r="AO96">
            <v>4064.7698767073043</v>
          </cell>
          <cell r="AP96">
            <v>3852.0033526373363</v>
          </cell>
          <cell r="AQ96">
            <v>3697.8285572913928</v>
          </cell>
          <cell r="AR96">
            <v>3558.627740840529</v>
          </cell>
          <cell r="AS96">
            <v>3405.6337470712892</v>
          </cell>
        </row>
        <row r="97">
          <cell r="D97" t="str">
            <v>KENNEWICK</v>
          </cell>
          <cell r="E97" t="e">
            <v>#NUM!</v>
          </cell>
          <cell r="F97" t="e">
            <v>#NUM!</v>
          </cell>
          <cell r="G97" t="e">
            <v>#NUM!</v>
          </cell>
          <cell r="H97" t="e">
            <v>#NUM!</v>
          </cell>
          <cell r="I97">
            <v>50334.5691672709</v>
          </cell>
          <cell r="J97">
            <v>74489.313679414947</v>
          </cell>
          <cell r="K97">
            <v>95080.830506577055</v>
          </cell>
          <cell r="L97">
            <v>83245.385755740892</v>
          </cell>
          <cell r="M97">
            <v>56988.710372980589</v>
          </cell>
          <cell r="N97">
            <v>48725.726622634109</v>
          </cell>
          <cell r="O97">
            <v>39697.536343609347</v>
          </cell>
          <cell r="P97">
            <v>26424.652581278504</v>
          </cell>
          <cell r="Q97">
            <v>24525.98506790234</v>
          </cell>
          <cell r="R97">
            <v>21401.81886964184</v>
          </cell>
          <cell r="S97">
            <v>21241.730906232664</v>
          </cell>
          <cell r="T97">
            <v>22458.833494614417</v>
          </cell>
          <cell r="U97">
            <v>24525.552003736801</v>
          </cell>
          <cell r="V97">
            <v>17951.853089497839</v>
          </cell>
          <cell r="W97">
            <v>18481.091021198197</v>
          </cell>
          <cell r="X97">
            <v>17836.233322623306</v>
          </cell>
          <cell r="Y97">
            <v>17571.76947817683</v>
          </cell>
          <cell r="Z97">
            <v>16824.503338125996</v>
          </cell>
          <cell r="AA97">
            <v>15647.694622961701</v>
          </cell>
          <cell r="AB97">
            <v>14364.452965148967</v>
          </cell>
          <cell r="AC97">
            <v>13148.782941953645</v>
          </cell>
          <cell r="AD97">
            <v>11993.774848558067</v>
          </cell>
          <cell r="AE97">
            <v>10815.080338964224</v>
          </cell>
          <cell r="AF97">
            <v>9647.5235450251948</v>
          </cell>
          <cell r="AG97">
            <v>8551.0538088402882</v>
          </cell>
          <cell r="AH97">
            <v>7562.9909707607358</v>
          </cell>
          <cell r="AI97">
            <v>6634.7829332138854</v>
          </cell>
          <cell r="AJ97">
            <v>5770.7750052386327</v>
          </cell>
          <cell r="AK97">
            <v>4989.7559043275014</v>
          </cell>
          <cell r="AL97">
            <v>4319.0749477213512</v>
          </cell>
          <cell r="AM97">
            <v>3713.0607713769969</v>
          </cell>
          <cell r="AN97">
            <v>3164.146721504696</v>
          </cell>
          <cell r="AO97">
            <v>2684.9338229245445</v>
          </cell>
          <cell r="AP97">
            <v>2273.5535700688683</v>
          </cell>
          <cell r="AQ97">
            <v>1912.0120287550808</v>
          </cell>
          <cell r="AR97">
            <v>1600.4544414815448</v>
          </cell>
          <cell r="AS97">
            <v>1335.8379104106098</v>
          </cell>
        </row>
        <row r="98">
          <cell r="D98" t="str">
            <v>LONGVIEW</v>
          </cell>
          <cell r="E98" t="e">
            <v>#NUM!</v>
          </cell>
          <cell r="F98" t="e">
            <v>#NUM!</v>
          </cell>
          <cell r="G98" t="e">
            <v>#NUM!</v>
          </cell>
          <cell r="H98" t="e">
            <v>#NUM!</v>
          </cell>
          <cell r="I98">
            <v>79631.461775667864</v>
          </cell>
          <cell r="J98">
            <v>123809.69128119286</v>
          </cell>
          <cell r="K98">
            <v>51445.335002135187</v>
          </cell>
          <cell r="L98">
            <v>75330.605947264761</v>
          </cell>
          <cell r="M98">
            <v>66920.399929651321</v>
          </cell>
          <cell r="N98">
            <v>41240.576360476756</v>
          </cell>
          <cell r="O98">
            <v>23319.512328494457</v>
          </cell>
          <cell r="P98">
            <v>17893.010459067755</v>
          </cell>
          <cell r="Q98">
            <v>23202.467694854859</v>
          </cell>
          <cell r="R98">
            <v>21667.523575602572</v>
          </cell>
          <cell r="S98">
            <v>24190.63057875997</v>
          </cell>
          <cell r="T98">
            <v>16059.962897736292</v>
          </cell>
          <cell r="U98">
            <v>20039.389821806228</v>
          </cell>
          <cell r="V98">
            <v>22797.733301401495</v>
          </cell>
          <cell r="W98">
            <v>10542.427595955976</v>
          </cell>
          <cell r="X98">
            <v>17939.353867242771</v>
          </cell>
          <cell r="Y98">
            <v>24400.574064029999</v>
          </cell>
          <cell r="Z98">
            <v>22419.31249015321</v>
          </cell>
          <cell r="AA98">
            <v>18726.142457025144</v>
          </cell>
          <cell r="AB98">
            <v>16719.067004709086</v>
          </cell>
          <cell r="AC98">
            <v>15921.555483084059</v>
          </cell>
          <cell r="AD98">
            <v>15974.933540095566</v>
          </cell>
          <cell r="AE98">
            <v>15467.99261753781</v>
          </cell>
          <cell r="AF98">
            <v>14406.103016803425</v>
          </cell>
          <cell r="AG98">
            <v>13519.155096337647</v>
          </cell>
          <cell r="AH98">
            <v>13271.980291623915</v>
          </cell>
          <cell r="AI98">
            <v>12651.924148806496</v>
          </cell>
          <cell r="AJ98">
            <v>11657.729016888146</v>
          </cell>
          <cell r="AK98">
            <v>10635.871431794278</v>
          </cell>
          <cell r="AL98">
            <v>10436.702054864072</v>
          </cell>
          <cell r="AM98">
            <v>10048.593455116572</v>
          </cell>
          <cell r="AN98">
            <v>9256.9656501474619</v>
          </cell>
          <cell r="AO98">
            <v>8600.67677841964</v>
          </cell>
          <cell r="AP98">
            <v>8184.6530758634844</v>
          </cell>
          <cell r="AQ98">
            <v>7557.3098698155836</v>
          </cell>
          <cell r="AR98">
            <v>6920.3113985989876</v>
          </cell>
          <cell r="AS98">
            <v>6390.7623712093382</v>
          </cell>
        </row>
        <row r="99">
          <cell r="D99" t="str">
            <v>MOSES LAKE</v>
          </cell>
          <cell r="E99" t="e">
            <v>#NUM!</v>
          </cell>
          <cell r="F99" t="e">
            <v>#NUM!</v>
          </cell>
          <cell r="G99" t="e">
            <v>#NUM!</v>
          </cell>
          <cell r="H99" t="e">
            <v>#NUM!</v>
          </cell>
          <cell r="I99">
            <v>13845.225348327336</v>
          </cell>
          <cell r="J99">
            <v>15700.446814990148</v>
          </cell>
          <cell r="K99">
            <v>20707.136754870993</v>
          </cell>
          <cell r="L99">
            <v>18080.932580232948</v>
          </cell>
          <cell r="M99">
            <v>14356.587963840844</v>
          </cell>
          <cell r="N99">
            <v>17768.882242372958</v>
          </cell>
          <cell r="O99">
            <v>24964.765561178923</v>
          </cell>
          <cell r="P99">
            <v>22490.402658998872</v>
          </cell>
          <cell r="Q99">
            <v>20896.893639815942</v>
          </cell>
          <cell r="R99">
            <v>19511.691308906156</v>
          </cell>
          <cell r="S99">
            <v>22712.580942809498</v>
          </cell>
          <cell r="T99">
            <v>25404.228455402139</v>
          </cell>
          <cell r="U99">
            <v>22744.48568086532</v>
          </cell>
          <cell r="V99">
            <v>22795.225536827129</v>
          </cell>
          <cell r="W99">
            <v>29497.344166256033</v>
          </cell>
          <cell r="X99">
            <v>23831.695517229797</v>
          </cell>
          <cell r="Y99">
            <v>23383.904288913622</v>
          </cell>
          <cell r="Z99">
            <v>23782.861994823499</v>
          </cell>
          <cell r="AA99">
            <v>24660.215376515524</v>
          </cell>
          <cell r="AB99">
            <v>24901.841905677255</v>
          </cell>
          <cell r="AC99">
            <v>24591.928364226998</v>
          </cell>
          <cell r="AD99">
            <v>23849.921383139623</v>
          </cell>
          <cell r="AE99">
            <v>23315.381397395868</v>
          </cell>
          <cell r="AF99">
            <v>22999.779362893591</v>
          </cell>
          <cell r="AG99">
            <v>22591.47641720299</v>
          </cell>
          <cell r="AH99">
            <v>21860.327160387777</v>
          </cell>
          <cell r="AI99">
            <v>21299.633548565173</v>
          </cell>
          <cell r="AJ99">
            <v>20930.016038077272</v>
          </cell>
          <cell r="AK99">
            <v>20595.124468058559</v>
          </cell>
          <cell r="AL99">
            <v>19807.346381476491</v>
          </cell>
          <cell r="AM99">
            <v>19128.66305393734</v>
          </cell>
          <cell r="AN99">
            <v>18686.67648933905</v>
          </cell>
          <cell r="AO99">
            <v>18182.730439011899</v>
          </cell>
          <cell r="AP99">
            <v>17548.081605171283</v>
          </cell>
          <cell r="AQ99">
            <v>17067.896137970482</v>
          </cell>
          <cell r="AR99">
            <v>16622.549564088171</v>
          </cell>
          <cell r="AS99">
            <v>16133.047587074831</v>
          </cell>
        </row>
        <row r="100">
          <cell r="D100" t="str">
            <v>MOUNT VERNON</v>
          </cell>
          <cell r="E100" t="e">
            <v>#NUM!</v>
          </cell>
          <cell r="F100" t="e">
            <v>#NUM!</v>
          </cell>
          <cell r="G100" t="e">
            <v>#NUM!</v>
          </cell>
          <cell r="H100" t="e">
            <v>#NUM!</v>
          </cell>
          <cell r="I100">
            <v>16814.820658144796</v>
          </cell>
          <cell r="J100">
            <v>15254.117057598334</v>
          </cell>
          <cell r="K100">
            <v>17382.18358744025</v>
          </cell>
          <cell r="L100">
            <v>15903.309968677793</v>
          </cell>
          <cell r="M100">
            <v>16895.90028925053</v>
          </cell>
          <cell r="N100">
            <v>18670.653448446403</v>
          </cell>
          <cell r="O100">
            <v>18370.227388278276</v>
          </cell>
          <cell r="P100">
            <v>19907.741590512171</v>
          </cell>
          <cell r="Q100">
            <v>19681.085891816892</v>
          </cell>
          <cell r="R100">
            <v>17643.60215168701</v>
          </cell>
          <cell r="S100">
            <v>17104.708300381641</v>
          </cell>
          <cell r="T100">
            <v>17297.549147841859</v>
          </cell>
          <cell r="U100">
            <v>17529.64906361304</v>
          </cell>
          <cell r="V100">
            <v>16631.123391874025</v>
          </cell>
          <cell r="W100">
            <v>19526.877331738178</v>
          </cell>
          <cell r="X100">
            <v>20490.7909375829</v>
          </cell>
          <cell r="Y100">
            <v>17986.530438677852</v>
          </cell>
          <cell r="Z100">
            <v>17981.322946772365</v>
          </cell>
          <cell r="AA100">
            <v>17909.4268043952</v>
          </cell>
          <cell r="AB100">
            <v>17920.775934762318</v>
          </cell>
          <cell r="AC100">
            <v>18002.002392117822</v>
          </cell>
          <cell r="AD100">
            <v>18141.339213198858</v>
          </cell>
          <cell r="AE100">
            <v>18256.99599799377</v>
          </cell>
          <cell r="AF100">
            <v>18344.83012080914</v>
          </cell>
          <cell r="AG100">
            <v>18448.095289008234</v>
          </cell>
          <cell r="AH100">
            <v>18602.808394253145</v>
          </cell>
          <cell r="AI100">
            <v>18736.71091869918</v>
          </cell>
          <cell r="AJ100">
            <v>18844.784440295196</v>
          </cell>
          <cell r="AK100">
            <v>18949.969912460412</v>
          </cell>
          <cell r="AL100">
            <v>19134.279376920127</v>
          </cell>
          <cell r="AM100">
            <v>19307.581305318192</v>
          </cell>
          <cell r="AN100">
            <v>19444.248817066502</v>
          </cell>
          <cell r="AO100">
            <v>19596.975121539548</v>
          </cell>
          <cell r="AP100">
            <v>19780.704215756527</v>
          </cell>
          <cell r="AQ100">
            <v>19940.183880992368</v>
          </cell>
          <cell r="AR100">
            <v>20097.28264895927</v>
          </cell>
          <cell r="AS100">
            <v>20269.390903237272</v>
          </cell>
        </row>
        <row r="101">
          <cell r="D101" t="str">
            <v>SUNNYSIDE</v>
          </cell>
          <cell r="E101" t="e">
            <v>#NUM!</v>
          </cell>
          <cell r="F101" t="e">
            <v>#NUM!</v>
          </cell>
          <cell r="G101" t="e">
            <v>#NUM!</v>
          </cell>
          <cell r="H101" t="e">
            <v>#NUM!</v>
          </cell>
          <cell r="I101">
            <v>44797.341357157296</v>
          </cell>
          <cell r="J101">
            <v>48319.226591370592</v>
          </cell>
          <cell r="K101">
            <v>53150.072631091301</v>
          </cell>
          <cell r="L101">
            <v>43153.457668095813</v>
          </cell>
          <cell r="M101">
            <v>38200.64891926822</v>
          </cell>
          <cell r="N101">
            <v>39761.013437417198</v>
          </cell>
          <cell r="O101">
            <v>35811.251136852778</v>
          </cell>
          <cell r="P101">
            <v>30847.926123519715</v>
          </cell>
          <cell r="Q101">
            <v>33822.317679196727</v>
          </cell>
          <cell r="R101">
            <v>25793.264656649793</v>
          </cell>
          <cell r="S101">
            <v>25538.719421783706</v>
          </cell>
          <cell r="T101">
            <v>26997.457901214373</v>
          </cell>
          <cell r="U101">
            <v>27639.078339900767</v>
          </cell>
          <cell r="V101">
            <v>26587.910958241548</v>
          </cell>
          <cell r="W101">
            <v>26501.769139863529</v>
          </cell>
          <cell r="X101">
            <v>31230.940026341763</v>
          </cell>
          <cell r="Y101">
            <v>28698.738490977667</v>
          </cell>
          <cell r="Z101">
            <v>27905.001461538159</v>
          </cell>
          <cell r="AA101">
            <v>26210.471248628561</v>
          </cell>
          <cell r="AB101">
            <v>25024.139896386278</v>
          </cell>
          <cell r="AC101">
            <v>24312.863509665905</v>
          </cell>
          <cell r="AD101">
            <v>23962.744311089707</v>
          </cell>
          <cell r="AE101">
            <v>23339.347020566012</v>
          </cell>
          <cell r="AF101">
            <v>22448.847899593537</v>
          </cell>
          <cell r="AG101">
            <v>21624.502411580936</v>
          </cell>
          <cell r="AH101">
            <v>21105.642532241265</v>
          </cell>
          <cell r="AI101">
            <v>20407.128146507865</v>
          </cell>
          <cell r="AJ101">
            <v>19523.783470130184</v>
          </cell>
          <cell r="AK101">
            <v>18614.795031357666</v>
          </cell>
          <cell r="AL101">
            <v>18136.058956964309</v>
          </cell>
          <cell r="AM101">
            <v>17563.640468264242</v>
          </cell>
          <cell r="AN101">
            <v>16779.703885217648</v>
          </cell>
          <cell r="AO101">
            <v>16066.778724150292</v>
          </cell>
          <cell r="AP101">
            <v>15492.8286703084</v>
          </cell>
          <cell r="AQ101">
            <v>14800.022491014399</v>
          </cell>
          <cell r="AR101">
            <v>14101.170765964738</v>
          </cell>
          <cell r="AS101">
            <v>13467.08133947066</v>
          </cell>
        </row>
        <row r="102">
          <cell r="D102" t="str">
            <v>WALLA WALLA</v>
          </cell>
          <cell r="E102" t="e">
            <v>#NUM!</v>
          </cell>
          <cell r="F102" t="e">
            <v>#NUM!</v>
          </cell>
          <cell r="G102" t="e">
            <v>#NUM!</v>
          </cell>
          <cell r="H102" t="e">
            <v>#NUM!</v>
          </cell>
          <cell r="I102">
            <v>24647.818813359489</v>
          </cell>
          <cell r="J102">
            <v>25061.646630030951</v>
          </cell>
          <cell r="K102">
            <v>33253.519544044611</v>
          </cell>
          <cell r="L102">
            <v>30600.515270867891</v>
          </cell>
          <cell r="M102">
            <v>26104.305367342804</v>
          </cell>
          <cell r="N102">
            <v>28714.614714384068</v>
          </cell>
          <cell r="O102">
            <v>40999.144707615109</v>
          </cell>
          <cell r="P102">
            <v>37911.493736826225</v>
          </cell>
          <cell r="Q102">
            <v>36432.056397175504</v>
          </cell>
          <cell r="R102">
            <v>41568.395434668499</v>
          </cell>
          <cell r="S102">
            <v>45166.437178249944</v>
          </cell>
          <cell r="T102">
            <v>55417.888456249231</v>
          </cell>
          <cell r="U102">
            <v>47860.671281239171</v>
          </cell>
          <cell r="V102">
            <v>47824.407654110888</v>
          </cell>
          <cell r="W102">
            <v>57241.434683876862</v>
          </cell>
          <cell r="X102">
            <v>39546.314422662152</v>
          </cell>
          <cell r="Y102">
            <v>40696.835854703175</v>
          </cell>
          <cell r="Z102">
            <v>41904.241840894581</v>
          </cell>
          <cell r="AA102">
            <v>45351.209597248395</v>
          </cell>
          <cell r="AB102">
            <v>47023.794709731119</v>
          </cell>
          <cell r="AC102">
            <v>46898.707469777582</v>
          </cell>
          <cell r="AD102">
            <v>45323.080448164954</v>
          </cell>
          <cell r="AE102">
            <v>44634.919228860606</v>
          </cell>
          <cell r="AF102">
            <v>44876.531467838235</v>
          </cell>
          <cell r="AG102">
            <v>44863.942659173576</v>
          </cell>
          <cell r="AH102">
            <v>43646.606879673272</v>
          </cell>
          <cell r="AI102">
            <v>43136.263920151803</v>
          </cell>
          <cell r="AJ102">
            <v>43427.469813132033</v>
          </cell>
          <cell r="AK102">
            <v>43923.022698594199</v>
          </cell>
          <cell r="AL102">
            <v>42554.528823299384</v>
          </cell>
          <cell r="AM102">
            <v>41636.9079946067</v>
          </cell>
          <cell r="AN102">
            <v>41734.565838120703</v>
          </cell>
          <cell r="AO102">
            <v>41584.12358318983</v>
          </cell>
          <cell r="AP102">
            <v>40831.935043688965</v>
          </cell>
          <cell r="AQ102">
            <v>40761.508661016262</v>
          </cell>
          <cell r="AR102">
            <v>40846.937106809994</v>
          </cell>
          <cell r="AS102">
            <v>40707.660995381484</v>
          </cell>
        </row>
        <row r="103">
          <cell r="D103" t="str">
            <v>WENATCHEE</v>
          </cell>
          <cell r="E103" t="e">
            <v>#NUM!</v>
          </cell>
          <cell r="F103" t="e">
            <v>#NUM!</v>
          </cell>
          <cell r="G103" t="e">
            <v>#NUM!</v>
          </cell>
          <cell r="H103" t="e">
            <v>#NUM!</v>
          </cell>
          <cell r="I103">
            <v>14806.403776817857</v>
          </cell>
          <cell r="J103">
            <v>15484.534184512118</v>
          </cell>
          <cell r="K103">
            <v>27363.210852116092</v>
          </cell>
          <cell r="L103">
            <v>19584.412388578075</v>
          </cell>
          <cell r="M103">
            <v>16728.986898018753</v>
          </cell>
          <cell r="N103">
            <v>18452.838048489426</v>
          </cell>
          <cell r="O103">
            <v>25457.746866349284</v>
          </cell>
          <cell r="P103">
            <v>21061.65459780395</v>
          </cell>
          <cell r="Q103">
            <v>22002.059522951367</v>
          </cell>
          <cell r="R103">
            <v>19820.252014876733</v>
          </cell>
          <cell r="S103">
            <v>19661.348306604716</v>
          </cell>
          <cell r="T103">
            <v>26629.740644204961</v>
          </cell>
          <cell r="U103">
            <v>26100.624895327426</v>
          </cell>
          <cell r="V103">
            <v>27954.119971226923</v>
          </cell>
          <cell r="W103">
            <v>32351.83269724901</v>
          </cell>
          <cell r="X103">
            <v>28477.175946141066</v>
          </cell>
          <cell r="Y103">
            <v>25161.03944347065</v>
          </cell>
          <cell r="Z103">
            <v>25578.574753801397</v>
          </cell>
          <cell r="AA103">
            <v>26520.879308106432</v>
          </cell>
          <cell r="AB103">
            <v>27201.092400665169</v>
          </cell>
          <cell r="AC103">
            <v>27587.234838669283</v>
          </cell>
          <cell r="AD103">
            <v>27723.654389708692</v>
          </cell>
          <cell r="AE103">
            <v>28056.346059134812</v>
          </cell>
          <cell r="AF103">
            <v>28607.870062498034</v>
          </cell>
          <cell r="AG103">
            <v>29138.517898344253</v>
          </cell>
          <cell r="AH103">
            <v>29436.13933904138</v>
          </cell>
          <cell r="AI103">
            <v>29905.585113630372</v>
          </cell>
          <cell r="AJ103">
            <v>30579.517616794888</v>
          </cell>
          <cell r="AK103">
            <v>31332.179805845233</v>
          </cell>
          <cell r="AL103">
            <v>31676.773528448739</v>
          </cell>
          <cell r="AM103">
            <v>32141.286008459207</v>
          </cell>
          <cell r="AN103">
            <v>32885.535937037093</v>
          </cell>
          <cell r="AO103">
            <v>33599.086258630676</v>
          </cell>
          <cell r="AP103">
            <v>34176.845526639598</v>
          </cell>
          <cell r="AQ103">
            <v>34965.030382482219</v>
          </cell>
          <cell r="AR103">
            <v>35829.280786607094</v>
          </cell>
          <cell r="AS103">
            <v>36659.277123833126</v>
          </cell>
        </row>
        <row r="104">
          <cell r="D104" t="str">
            <v>YAKIMA</v>
          </cell>
          <cell r="E104" t="e">
            <v>#NUM!</v>
          </cell>
          <cell r="F104" t="e">
            <v>#NUM!</v>
          </cell>
          <cell r="G104" t="e">
            <v>#NUM!</v>
          </cell>
          <cell r="H104" t="e">
            <v>#NUM!</v>
          </cell>
          <cell r="I104">
            <v>42265.271593217461</v>
          </cell>
          <cell r="J104">
            <v>43800.575164426882</v>
          </cell>
          <cell r="K104">
            <v>48475.537956220011</v>
          </cell>
          <cell r="L104">
            <v>42975.55347685852</v>
          </cell>
          <cell r="M104">
            <v>40709.934976222175</v>
          </cell>
          <cell r="N104">
            <v>41723.447264364018</v>
          </cell>
          <cell r="O104">
            <v>40865.947228217592</v>
          </cell>
          <cell r="P104">
            <v>37838.320584379326</v>
          </cell>
          <cell r="Q104">
            <v>39496.775293259539</v>
          </cell>
          <cell r="R104">
            <v>34471.409798811634</v>
          </cell>
          <cell r="S104">
            <v>33922.239449968292</v>
          </cell>
          <cell r="T104">
            <v>35287.21829699129</v>
          </cell>
          <cell r="U104">
            <v>36037.512188861154</v>
          </cell>
          <cell r="V104">
            <v>35997.97028340814</v>
          </cell>
          <cell r="W104">
            <v>36334.748002886095</v>
          </cell>
          <cell r="X104">
            <v>39714.259984106146</v>
          </cell>
          <cell r="Y104">
            <v>37308.952592100701</v>
          </cell>
          <cell r="Z104">
            <v>36898.494267304726</v>
          </cell>
          <cell r="AA104">
            <v>35934.072434386915</v>
          </cell>
          <cell r="AB104">
            <v>35353.038575398481</v>
          </cell>
          <cell r="AC104">
            <v>35126.050572984015</v>
          </cell>
          <cell r="AD104">
            <v>35181.639597405701</v>
          </cell>
          <cell r="AE104">
            <v>35042.199988446104</v>
          </cell>
          <cell r="AF104">
            <v>34694.463100705143</v>
          </cell>
          <cell r="AG104">
            <v>34391.005590055771</v>
          </cell>
          <cell r="AH104">
            <v>34332.832471045564</v>
          </cell>
          <cell r="AI104">
            <v>34120.175638601933</v>
          </cell>
          <cell r="AJ104">
            <v>33732.424579721126</v>
          </cell>
          <cell r="AK104">
            <v>33299.30620196864</v>
          </cell>
          <cell r="AL104">
            <v>33249.199004167938</v>
          </cell>
          <cell r="AM104">
            <v>33103.897748597228</v>
          </cell>
          <cell r="AN104">
            <v>32736.953105220378</v>
          </cell>
          <cell r="AO104">
            <v>32419.643981629139</v>
          </cell>
          <cell r="AP104">
            <v>32227.869087827905</v>
          </cell>
          <cell r="AQ104">
            <v>31888.644297275347</v>
          </cell>
          <cell r="AR104">
            <v>31515.422960079082</v>
          </cell>
          <cell r="AS104">
            <v>31189.428727385199</v>
          </cell>
        </row>
        <row r="105">
          <cell r="D105" t="str">
            <v>BEND</v>
          </cell>
          <cell r="E105" t="e">
            <v>#NUM!</v>
          </cell>
          <cell r="F105" t="e">
            <v>#NUM!</v>
          </cell>
          <cell r="G105" t="e">
            <v>#NUM!</v>
          </cell>
          <cell r="H105" t="e">
            <v>#NUM!</v>
          </cell>
          <cell r="I105">
            <v>40108.991588757621</v>
          </cell>
          <cell r="J105">
            <v>41694.189293347685</v>
          </cell>
          <cell r="K105">
            <v>44495.095584717521</v>
          </cell>
          <cell r="L105">
            <v>40170.437125342709</v>
          </cell>
          <cell r="M105">
            <v>39424.771299827662</v>
          </cell>
          <cell r="N105">
            <v>39976.941962567034</v>
          </cell>
          <cell r="O105">
            <v>37185.802695510589</v>
          </cell>
          <cell r="P105">
            <v>34986.36224625777</v>
          </cell>
          <cell r="Q105">
            <v>36845.798985260059</v>
          </cell>
          <cell r="R105">
            <v>30851.426741774467</v>
          </cell>
          <cell r="S105">
            <v>30010.995742110332</v>
          </cell>
          <cell r="T105">
            <v>29857.591349110535</v>
          </cell>
          <cell r="U105">
            <v>31640.661585263861</v>
          </cell>
          <cell r="V105">
            <v>31684.024456329193</v>
          </cell>
          <cell r="W105">
            <v>30851.539600960092</v>
          </cell>
          <cell r="X105">
            <v>36482.750000020416</v>
          </cell>
          <cell r="Y105">
            <v>33898.805095354561</v>
          </cell>
          <cell r="Z105">
            <v>33597.188622373906</v>
          </cell>
          <cell r="AA105">
            <v>32366.327198720988</v>
          </cell>
          <cell r="AB105">
            <v>31811.167590701501</v>
          </cell>
          <cell r="AC105">
            <v>31857.627183956389</v>
          </cell>
          <cell r="AD105">
            <v>32398.928822599941</v>
          </cell>
          <cell r="AE105">
            <v>32624.023811791951</v>
          </cell>
          <cell r="AF105">
            <v>32498.432359858183</v>
          </cell>
          <cell r="AG105">
            <v>32461.111411941587</v>
          </cell>
          <cell r="AH105">
            <v>32870.3107485277</v>
          </cell>
          <cell r="AI105">
            <v>33017.805090057096</v>
          </cell>
          <cell r="AJ105">
            <v>32855.196832536909</v>
          </cell>
          <cell r="AK105">
            <v>32615.223576966568</v>
          </cell>
          <cell r="AL105">
            <v>33090.093462463949</v>
          </cell>
          <cell r="AM105">
            <v>33404.072324110421</v>
          </cell>
          <cell r="AN105">
            <v>33309.296172916351</v>
          </cell>
          <cell r="AO105">
            <v>33315.881765770609</v>
          </cell>
          <cell r="AP105">
            <v>33571.197473023509</v>
          </cell>
          <cell r="AQ105">
            <v>33545.795997535875</v>
          </cell>
          <cell r="AR105">
            <v>33455.588106516196</v>
          </cell>
          <cell r="AS105">
            <v>33460.853297793656</v>
          </cell>
        </row>
        <row r="106">
          <cell r="D106" t="str">
            <v>BAKER</v>
          </cell>
          <cell r="E106" t="e">
            <v>#NUM!</v>
          </cell>
          <cell r="F106" t="e">
            <v>#NUM!</v>
          </cell>
          <cell r="G106" t="e">
            <v>#NUM!</v>
          </cell>
          <cell r="H106" t="e">
            <v>#NUM!</v>
          </cell>
          <cell r="I106">
            <v>91230.2214510661</v>
          </cell>
          <cell r="J106">
            <v>86269.332185853462</v>
          </cell>
          <cell r="K106">
            <v>93402.624217495293</v>
          </cell>
          <cell r="L106">
            <v>64326.038296066654</v>
          </cell>
          <cell r="M106">
            <v>67671.048308577156</v>
          </cell>
          <cell r="N106">
            <v>82773.198118511194</v>
          </cell>
          <cell r="O106">
            <v>50613.587282732544</v>
          </cell>
          <cell r="P106">
            <v>55760.535305290512</v>
          </cell>
          <cell r="Q106">
            <v>46246.243318335684</v>
          </cell>
          <cell r="R106">
            <v>53636.893111285768</v>
          </cell>
          <cell r="S106">
            <v>51024.575364313314</v>
          </cell>
          <cell r="T106">
            <v>48159.32088223454</v>
          </cell>
          <cell r="U106">
            <v>51475.223675840592</v>
          </cell>
          <cell r="V106">
            <v>36870.884936279595</v>
          </cell>
          <cell r="W106">
            <v>31746.756916453705</v>
          </cell>
          <cell r="X106">
            <v>28076.499987911971</v>
          </cell>
          <cell r="Y106">
            <v>22639.543113527568</v>
          </cell>
          <cell r="Z106">
            <v>19216.28205605111</v>
          </cell>
          <cell r="AA106">
            <v>16556.090430027925</v>
          </cell>
          <cell r="AB106">
            <v>14175.768380783677</v>
          </cell>
          <cell r="AC106">
            <v>12085.57404920929</v>
          </cell>
          <cell r="AD106">
            <v>10286.91070966742</v>
          </cell>
          <cell r="AE106">
            <v>8734.5845878151958</v>
          </cell>
          <cell r="AF106">
            <v>7418.7578747392845</v>
          </cell>
          <cell r="AG106">
            <v>6288.4480104542681</v>
          </cell>
          <cell r="AH106">
            <v>5297.9264926020469</v>
          </cell>
          <cell r="AI106">
            <v>4463.4434155532954</v>
          </cell>
          <cell r="AJ106">
            <v>3764.8536207279672</v>
          </cell>
          <cell r="AK106">
            <v>3161.4518187573685</v>
          </cell>
          <cell r="AL106">
            <v>2640.0262394027168</v>
          </cell>
          <cell r="AM106">
            <v>2203.4486700029788</v>
          </cell>
          <cell r="AN106">
            <v>1837.6219023142958</v>
          </cell>
          <cell r="AO106">
            <v>1528.7862677800219</v>
          </cell>
          <cell r="AP106">
            <v>1266.7044575158541</v>
          </cell>
          <cell r="AQ106">
            <v>1050.2192073872122</v>
          </cell>
          <cell r="AR106">
            <v>869.51590291294883</v>
          </cell>
          <cell r="AS106">
            <v>717.62474611006212</v>
          </cell>
        </row>
        <row r="107">
          <cell r="D107" t="str">
            <v>ONTARIO</v>
          </cell>
          <cell r="E107" t="e">
            <v>#NUM!</v>
          </cell>
          <cell r="F107" t="e">
            <v>#NUM!</v>
          </cell>
          <cell r="G107" t="e">
            <v>#NUM!</v>
          </cell>
          <cell r="H107" t="e">
            <v>#NUM!</v>
          </cell>
          <cell r="I107">
            <v>58959.056493473952</v>
          </cell>
          <cell r="J107">
            <v>61311.163794650442</v>
          </cell>
          <cell r="K107">
            <v>55199.842485222995</v>
          </cell>
          <cell r="L107">
            <v>66818.765443202894</v>
          </cell>
          <cell r="M107">
            <v>66580.857240387093</v>
          </cell>
          <cell r="N107">
            <v>79316.482235500749</v>
          </cell>
          <cell r="O107">
            <v>46728.096582923208</v>
          </cell>
          <cell r="P107">
            <v>61367.785256020601</v>
          </cell>
          <cell r="Q107">
            <v>53923.429969839162</v>
          </cell>
          <cell r="R107">
            <v>55404.869501982947</v>
          </cell>
          <cell r="S107">
            <v>56989.673429886017</v>
          </cell>
          <cell r="T107">
            <v>52700.702945231482</v>
          </cell>
          <cell r="U107">
            <v>52203.590267457563</v>
          </cell>
          <cell r="V107">
            <v>50325.553129155436</v>
          </cell>
          <cell r="W107">
            <v>44448.859085350989</v>
          </cell>
          <cell r="X107">
            <v>46485.143656250271</v>
          </cell>
          <cell r="Y107">
            <v>55769.091274376544</v>
          </cell>
          <cell r="Z107">
            <v>53337.322494870859</v>
          </cell>
          <cell r="AA107">
            <v>50052.664080729483</v>
          </cell>
          <cell r="AB107">
            <v>46973.111403314906</v>
          </cell>
          <cell r="AC107">
            <v>44108.071999890206</v>
          </cell>
          <cell r="AD107">
            <v>41582.911284575348</v>
          </cell>
          <cell r="AE107">
            <v>38962.197880108237</v>
          </cell>
          <cell r="AF107">
            <v>36274.909686934254</v>
          </cell>
          <cell r="AG107">
            <v>33780.334159350437</v>
          </cell>
          <cell r="AH107">
            <v>31529.868334957089</v>
          </cell>
          <cell r="AI107">
            <v>29319.42021560084</v>
          </cell>
          <cell r="AJ107">
            <v>27128.27060431955</v>
          </cell>
          <cell r="AK107">
            <v>25062.396454238286</v>
          </cell>
          <cell r="AL107">
            <v>23300.723615760427</v>
          </cell>
          <cell r="AM107">
            <v>21586.953940313233</v>
          </cell>
          <cell r="AN107">
            <v>19868.096244375934</v>
          </cell>
          <cell r="AO107">
            <v>18328.140854470243</v>
          </cell>
          <cell r="AP107">
            <v>16886.232667458455</v>
          </cell>
          <cell r="AQ107">
            <v>15534.267587803026</v>
          </cell>
          <cell r="AR107">
            <v>14252.685567213604</v>
          </cell>
          <cell r="AS107">
            <v>13083.148129328589</v>
          </cell>
        </row>
        <row r="108">
          <cell r="D108" t="str">
            <v>PENDLETON</v>
          </cell>
          <cell r="E108" t="e">
            <v>#NUM!</v>
          </cell>
          <cell r="F108" t="e">
            <v>#NUM!</v>
          </cell>
          <cell r="G108" t="e">
            <v>#NUM!</v>
          </cell>
          <cell r="H108" t="e">
            <v>#NUM!</v>
          </cell>
          <cell r="I108">
            <v>74995.196124944487</v>
          </cell>
          <cell r="J108">
            <v>71551.870080262175</v>
          </cell>
          <cell r="K108">
            <v>64157.951463815676</v>
          </cell>
          <cell r="L108">
            <v>73456.179358424721</v>
          </cell>
          <cell r="M108">
            <v>78074.464585886177</v>
          </cell>
          <cell r="N108">
            <v>74520.269270010816</v>
          </cell>
          <cell r="O108">
            <v>49501.846266365064</v>
          </cell>
          <cell r="P108">
            <v>48984.400052519952</v>
          </cell>
          <cell r="Q108">
            <v>47894.491843066542</v>
          </cell>
          <cell r="R108">
            <v>50378.769395703901</v>
          </cell>
          <cell r="S108">
            <v>50661.695430660729</v>
          </cell>
          <cell r="T108">
            <v>43109.369203190108</v>
          </cell>
          <cell r="U108">
            <v>46130.602100938071</v>
          </cell>
          <cell r="V108">
            <v>42953.726389524854</v>
          </cell>
          <cell r="W108">
            <v>36349.206075609814</v>
          </cell>
          <cell r="X108">
            <v>42699.714289137184</v>
          </cell>
          <cell r="Y108">
            <v>49166.946753596756</v>
          </cell>
          <cell r="Z108">
            <v>47658.483377555654</v>
          </cell>
          <cell r="AA108">
            <v>45132.742715965491</v>
          </cell>
          <cell r="AB108">
            <v>43305.458334078816</v>
          </cell>
          <cell r="AC108">
            <v>42124.351714139353</v>
          </cell>
          <cell r="AD108">
            <v>41421.844812343435</v>
          </cell>
          <cell r="AE108">
            <v>40394.266238728982</v>
          </cell>
          <cell r="AF108">
            <v>39042.21231625005</v>
          </cell>
          <cell r="AG108">
            <v>37782.161139046249</v>
          </cell>
          <cell r="AH108">
            <v>36919.298557543298</v>
          </cell>
          <cell r="AI108">
            <v>35833.248332895542</v>
          </cell>
          <cell r="AJ108">
            <v>34511.955248037841</v>
          </cell>
          <cell r="AK108">
            <v>33154.395907179889</v>
          </cell>
          <cell r="AL108">
            <v>32360.123787618388</v>
          </cell>
          <cell r="AM108">
            <v>31445.92404381292</v>
          </cell>
          <cell r="AN108">
            <v>30252.507542782343</v>
          </cell>
          <cell r="AO108">
            <v>29149.695282693021</v>
          </cell>
          <cell r="AP108">
            <v>28233.490062411449</v>
          </cell>
          <cell r="AQ108">
            <v>27157.659998004197</v>
          </cell>
          <cell r="AR108">
            <v>26069.081684417481</v>
          </cell>
          <cell r="AS108">
            <v>25068.941204869534</v>
          </cell>
        </row>
      </sheetData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District Data"/>
      <sheetName val="Comparision"/>
      <sheetName val="formatting"/>
      <sheetName val="Mid"/>
      <sheetName val="Low"/>
      <sheetName val="High"/>
      <sheetName val="RES"/>
      <sheetName val="COM"/>
      <sheetName val="IND"/>
      <sheetName val="Peak-Baseload"/>
      <sheetName val="Outside Scenarios"/>
      <sheetName val="Towns"/>
      <sheetName val="Presentation Charts"/>
      <sheetName val="for Sendout"/>
      <sheetName val="Re-calc 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A1" t="str">
            <v>City</v>
          </cell>
          <cell r="B1" t="str">
            <v>District</v>
          </cell>
          <cell r="C1" t="str">
            <v>Zone</v>
          </cell>
          <cell r="D1" t="str">
            <v>State</v>
          </cell>
        </row>
        <row r="2">
          <cell r="A2" t="str">
            <v>Acme</v>
          </cell>
          <cell r="B2" t="str">
            <v>Bellingham</v>
          </cell>
          <cell r="C2" t="str">
            <v>30-W</v>
          </cell>
          <cell r="D2" t="str">
            <v>WA</v>
          </cell>
        </row>
        <row r="3">
          <cell r="A3" t="str">
            <v>Bellingham</v>
          </cell>
          <cell r="B3" t="str">
            <v>Bellingham</v>
          </cell>
          <cell r="C3" t="str">
            <v>30-W</v>
          </cell>
          <cell r="D3" t="str">
            <v>WA</v>
          </cell>
        </row>
        <row r="4">
          <cell r="A4" t="str">
            <v>Blaine</v>
          </cell>
          <cell r="B4" t="str">
            <v>Bellingham</v>
          </cell>
          <cell r="C4" t="str">
            <v>30-W</v>
          </cell>
          <cell r="D4" t="str">
            <v>WA</v>
          </cell>
        </row>
        <row r="5">
          <cell r="A5" t="str">
            <v>Deming</v>
          </cell>
          <cell r="B5" t="str">
            <v>Bellingham</v>
          </cell>
          <cell r="C5" t="str">
            <v>30-W</v>
          </cell>
          <cell r="D5" t="str">
            <v>WA</v>
          </cell>
        </row>
        <row r="6">
          <cell r="A6" t="str">
            <v>Everson</v>
          </cell>
          <cell r="B6" t="str">
            <v>Bellingham</v>
          </cell>
          <cell r="C6" t="str">
            <v>30-W</v>
          </cell>
          <cell r="D6" t="str">
            <v>WA</v>
          </cell>
        </row>
        <row r="7">
          <cell r="A7" t="str">
            <v>Ferndale</v>
          </cell>
          <cell r="B7" t="str">
            <v>Bellingham</v>
          </cell>
          <cell r="C7" t="str">
            <v>30-W</v>
          </cell>
          <cell r="D7" t="str">
            <v>WA</v>
          </cell>
        </row>
        <row r="8">
          <cell r="A8" t="str">
            <v>Lawrence</v>
          </cell>
          <cell r="B8" t="str">
            <v>Bellingham</v>
          </cell>
          <cell r="C8" t="str">
            <v>30-W</v>
          </cell>
          <cell r="D8" t="str">
            <v>WA</v>
          </cell>
        </row>
        <row r="9">
          <cell r="A9" t="str">
            <v>Lynden</v>
          </cell>
          <cell r="B9" t="str">
            <v>Bellingham</v>
          </cell>
          <cell r="C9" t="str">
            <v>30-W</v>
          </cell>
          <cell r="D9" t="str">
            <v>WA</v>
          </cell>
        </row>
        <row r="10">
          <cell r="A10" t="str">
            <v>Nooksack</v>
          </cell>
          <cell r="B10" t="str">
            <v>Bellingham</v>
          </cell>
          <cell r="C10" t="str">
            <v>30-W</v>
          </cell>
          <cell r="D10" t="str">
            <v>WA</v>
          </cell>
        </row>
        <row r="11">
          <cell r="A11" t="str">
            <v>Sumas</v>
          </cell>
          <cell r="B11" t="str">
            <v>Bellingham</v>
          </cell>
          <cell r="C11" t="str">
            <v>30-W</v>
          </cell>
          <cell r="D11" t="str">
            <v>WA</v>
          </cell>
        </row>
        <row r="12">
          <cell r="A12" t="str">
            <v>Bangor</v>
          </cell>
          <cell r="B12" t="str">
            <v>Bremerton</v>
          </cell>
          <cell r="C12" t="str">
            <v>30-S</v>
          </cell>
          <cell r="D12" t="str">
            <v>WA</v>
          </cell>
        </row>
        <row r="13">
          <cell r="A13" t="str">
            <v>Belfair</v>
          </cell>
          <cell r="B13" t="str">
            <v>Bremerton</v>
          </cell>
          <cell r="C13" t="str">
            <v>30-S</v>
          </cell>
          <cell r="D13" t="str">
            <v>WA</v>
          </cell>
        </row>
        <row r="14">
          <cell r="A14" t="str">
            <v>Bremerton</v>
          </cell>
          <cell r="B14" t="str">
            <v>Bremerton</v>
          </cell>
          <cell r="C14" t="str">
            <v>30-S</v>
          </cell>
          <cell r="D14" t="str">
            <v>WA</v>
          </cell>
        </row>
        <row r="15">
          <cell r="A15" t="str">
            <v>Chico</v>
          </cell>
          <cell r="B15" t="str">
            <v>Bremerton</v>
          </cell>
          <cell r="C15" t="str">
            <v>30-S</v>
          </cell>
          <cell r="D15" t="str">
            <v>WA</v>
          </cell>
        </row>
        <row r="16">
          <cell r="A16" t="str">
            <v>Gorst</v>
          </cell>
          <cell r="B16" t="str">
            <v>Bremerton</v>
          </cell>
          <cell r="C16" t="str">
            <v>30-S</v>
          </cell>
          <cell r="D16" t="str">
            <v>WA</v>
          </cell>
        </row>
        <row r="17">
          <cell r="A17" t="str">
            <v>Keyport</v>
          </cell>
          <cell r="B17" t="str">
            <v>Bremerton</v>
          </cell>
          <cell r="C17" t="str">
            <v>30-S</v>
          </cell>
          <cell r="D17" t="str">
            <v>WA</v>
          </cell>
        </row>
        <row r="18">
          <cell r="A18" t="str">
            <v>Manchester</v>
          </cell>
          <cell r="B18" t="str">
            <v>Bremerton</v>
          </cell>
          <cell r="C18" t="str">
            <v>30-S</v>
          </cell>
          <cell r="D18" t="str">
            <v>WA</v>
          </cell>
        </row>
        <row r="19">
          <cell r="A19" t="str">
            <v>Port Orchard</v>
          </cell>
          <cell r="B19" t="str">
            <v>Bremerton</v>
          </cell>
          <cell r="C19" t="str">
            <v>30-S</v>
          </cell>
          <cell r="D19" t="str">
            <v>WA</v>
          </cell>
        </row>
        <row r="20">
          <cell r="A20" t="str">
            <v>Poulsbo</v>
          </cell>
          <cell r="B20" t="str">
            <v>Bremerton</v>
          </cell>
          <cell r="C20" t="str">
            <v>30-S</v>
          </cell>
          <cell r="D20" t="str">
            <v>WA</v>
          </cell>
        </row>
        <row r="21">
          <cell r="A21" t="str">
            <v>Silverdale</v>
          </cell>
          <cell r="B21" t="str">
            <v>Bremerton</v>
          </cell>
          <cell r="C21" t="str">
            <v>30-S</v>
          </cell>
          <cell r="D21" t="str">
            <v>WA</v>
          </cell>
        </row>
        <row r="22">
          <cell r="A22" t="str">
            <v>Sunnyslope</v>
          </cell>
          <cell r="B22" t="str">
            <v>Bremerton</v>
          </cell>
          <cell r="C22" t="str">
            <v>30-S</v>
          </cell>
          <cell r="D22" t="str">
            <v>WA</v>
          </cell>
        </row>
        <row r="23">
          <cell r="A23" t="str">
            <v>Aberdeen</v>
          </cell>
          <cell r="B23" t="str">
            <v>Aberdeen</v>
          </cell>
          <cell r="C23" t="str">
            <v>30-S</v>
          </cell>
          <cell r="D23" t="str">
            <v>WA</v>
          </cell>
        </row>
        <row r="24">
          <cell r="A24" t="str">
            <v>Elma</v>
          </cell>
          <cell r="B24" t="str">
            <v>Aberdeen</v>
          </cell>
          <cell r="C24" t="str">
            <v>30-S</v>
          </cell>
          <cell r="D24" t="str">
            <v>WA</v>
          </cell>
        </row>
        <row r="25">
          <cell r="A25" t="str">
            <v>Hoquiam</v>
          </cell>
          <cell r="B25" t="str">
            <v>Aberdeen</v>
          </cell>
          <cell r="C25" t="str">
            <v>30-S</v>
          </cell>
          <cell r="D25" t="str">
            <v>WA</v>
          </cell>
        </row>
        <row r="26">
          <cell r="A26" t="str">
            <v>McCleary</v>
          </cell>
          <cell r="B26" t="str">
            <v>Aberdeen</v>
          </cell>
          <cell r="C26" t="str">
            <v>30-S</v>
          </cell>
          <cell r="D26" t="str">
            <v>WA</v>
          </cell>
        </row>
        <row r="27">
          <cell r="A27" t="str">
            <v>Montesano</v>
          </cell>
          <cell r="B27" t="str">
            <v>Aberdeen</v>
          </cell>
          <cell r="C27" t="str">
            <v>30-S</v>
          </cell>
          <cell r="D27" t="str">
            <v>WA</v>
          </cell>
        </row>
        <row r="28">
          <cell r="A28" t="str">
            <v>Shelton</v>
          </cell>
          <cell r="B28" t="str">
            <v>Aberdeen</v>
          </cell>
          <cell r="C28" t="str">
            <v>30-S</v>
          </cell>
          <cell r="D28" t="str">
            <v>WA</v>
          </cell>
        </row>
        <row r="29">
          <cell r="A29" t="str">
            <v>Castle Rock</v>
          </cell>
          <cell r="B29" t="str">
            <v>Longview</v>
          </cell>
          <cell r="C29">
            <v>26</v>
          </cell>
          <cell r="D29" t="str">
            <v>WA</v>
          </cell>
        </row>
        <row r="30">
          <cell r="A30" t="str">
            <v>Kalama</v>
          </cell>
          <cell r="B30" t="str">
            <v>Longview</v>
          </cell>
          <cell r="C30">
            <v>26</v>
          </cell>
          <cell r="D30" t="str">
            <v>WA</v>
          </cell>
        </row>
        <row r="31">
          <cell r="A31" t="str">
            <v>Kelso</v>
          </cell>
          <cell r="B31" t="str">
            <v>Longview</v>
          </cell>
          <cell r="C31">
            <v>26</v>
          </cell>
          <cell r="D31" t="str">
            <v>WA</v>
          </cell>
        </row>
        <row r="32">
          <cell r="A32" t="str">
            <v>Longview</v>
          </cell>
          <cell r="B32" t="str">
            <v>Longview</v>
          </cell>
          <cell r="C32">
            <v>26</v>
          </cell>
          <cell r="D32" t="str">
            <v>WA</v>
          </cell>
        </row>
        <row r="33">
          <cell r="A33" t="str">
            <v>Woodland</v>
          </cell>
          <cell r="B33" t="str">
            <v>Longview</v>
          </cell>
          <cell r="C33">
            <v>26</v>
          </cell>
          <cell r="D33" t="str">
            <v>WA</v>
          </cell>
        </row>
        <row r="34">
          <cell r="A34" t="str">
            <v>Anacortes</v>
          </cell>
          <cell r="B34" t="str">
            <v>Mount Vernon</v>
          </cell>
          <cell r="C34" t="str">
            <v>30-W</v>
          </cell>
          <cell r="D34" t="str">
            <v>WA</v>
          </cell>
        </row>
        <row r="35">
          <cell r="A35" t="str">
            <v>Arlington</v>
          </cell>
          <cell r="B35" t="str">
            <v>Mount Vernon</v>
          </cell>
          <cell r="C35" t="str">
            <v>30-W</v>
          </cell>
          <cell r="D35" t="str">
            <v>WA</v>
          </cell>
        </row>
        <row r="36">
          <cell r="A36" t="str">
            <v>Burlington</v>
          </cell>
          <cell r="B36" t="str">
            <v>Mount Vernon</v>
          </cell>
          <cell r="C36" t="str">
            <v>30-W</v>
          </cell>
          <cell r="D36" t="str">
            <v>WA</v>
          </cell>
        </row>
        <row r="37">
          <cell r="A37" t="str">
            <v>Camano Island</v>
          </cell>
          <cell r="B37" t="str">
            <v>Mount Vernon</v>
          </cell>
          <cell r="C37" t="str">
            <v>30-W</v>
          </cell>
          <cell r="D37" t="str">
            <v>WA</v>
          </cell>
        </row>
        <row r="38">
          <cell r="A38" t="str">
            <v>La Conner</v>
          </cell>
          <cell r="B38" t="str">
            <v>Mount Vernon</v>
          </cell>
          <cell r="C38" t="str">
            <v>30-W</v>
          </cell>
          <cell r="D38" t="str">
            <v>WA</v>
          </cell>
        </row>
        <row r="39">
          <cell r="A39" t="str">
            <v>Marysville</v>
          </cell>
          <cell r="B39" t="str">
            <v>Mount Vernon</v>
          </cell>
          <cell r="C39" t="str">
            <v>30-W</v>
          </cell>
          <cell r="D39" t="str">
            <v>WA</v>
          </cell>
        </row>
        <row r="40">
          <cell r="A40" t="str">
            <v>Mount Vernon</v>
          </cell>
          <cell r="B40" t="str">
            <v>Mount Vernon</v>
          </cell>
          <cell r="C40" t="str">
            <v>30-W</v>
          </cell>
          <cell r="D40" t="str">
            <v>WA</v>
          </cell>
        </row>
        <row r="41">
          <cell r="A41" t="str">
            <v>Oak Harbor</v>
          </cell>
          <cell r="B41" t="str">
            <v>Mount Vernon</v>
          </cell>
          <cell r="C41" t="str">
            <v>30-W</v>
          </cell>
          <cell r="D41" t="str">
            <v>WA</v>
          </cell>
        </row>
        <row r="42">
          <cell r="A42" t="str">
            <v>Sedro Woolley</v>
          </cell>
          <cell r="B42" t="str">
            <v>Mount Vernon</v>
          </cell>
          <cell r="C42" t="str">
            <v>30-W</v>
          </cell>
          <cell r="D42" t="str">
            <v>WA</v>
          </cell>
        </row>
        <row r="43">
          <cell r="A43" t="str">
            <v>Stanwood</v>
          </cell>
          <cell r="B43" t="str">
            <v>Mount Vernon</v>
          </cell>
          <cell r="C43" t="str">
            <v>30-W</v>
          </cell>
          <cell r="D43" t="str">
            <v>WA</v>
          </cell>
        </row>
        <row r="44">
          <cell r="A44" t="str">
            <v>Grandview</v>
          </cell>
          <cell r="B44" t="str">
            <v>Sunnyside</v>
          </cell>
          <cell r="C44">
            <v>10</v>
          </cell>
          <cell r="D44" t="str">
            <v>WA</v>
          </cell>
        </row>
        <row r="45">
          <cell r="A45" t="str">
            <v>Granger</v>
          </cell>
          <cell r="B45" t="str">
            <v>Sunnyside</v>
          </cell>
          <cell r="C45">
            <v>10</v>
          </cell>
          <cell r="D45" t="str">
            <v>WA</v>
          </cell>
        </row>
        <row r="46">
          <cell r="A46" t="str">
            <v>Prosser</v>
          </cell>
          <cell r="B46" t="str">
            <v>Sunnyside</v>
          </cell>
          <cell r="C46">
            <v>10</v>
          </cell>
          <cell r="D46" t="str">
            <v>WA</v>
          </cell>
        </row>
        <row r="47">
          <cell r="A47" t="str">
            <v>Sunnyside</v>
          </cell>
          <cell r="B47" t="str">
            <v>Sunnyside</v>
          </cell>
          <cell r="C47">
            <v>10</v>
          </cell>
          <cell r="D47" t="str">
            <v>WA</v>
          </cell>
        </row>
        <row r="48">
          <cell r="A48" t="str">
            <v>Toppenish</v>
          </cell>
          <cell r="B48" t="str">
            <v>Sunnyside</v>
          </cell>
          <cell r="C48">
            <v>10</v>
          </cell>
          <cell r="D48" t="str">
            <v>WA</v>
          </cell>
        </row>
        <row r="49">
          <cell r="A49" t="str">
            <v>Wapato</v>
          </cell>
          <cell r="B49" t="str">
            <v>Sunnyside</v>
          </cell>
          <cell r="C49">
            <v>10</v>
          </cell>
          <cell r="D49" t="str">
            <v>WA</v>
          </cell>
        </row>
        <row r="50">
          <cell r="A50" t="str">
            <v>Zillah</v>
          </cell>
          <cell r="B50" t="str">
            <v>Sunnyside</v>
          </cell>
          <cell r="C50">
            <v>10</v>
          </cell>
          <cell r="D50" t="str">
            <v>WA</v>
          </cell>
        </row>
        <row r="51">
          <cell r="A51" t="str">
            <v>Burbank</v>
          </cell>
          <cell r="B51" t="str">
            <v>Kennewick</v>
          </cell>
          <cell r="C51">
            <v>20</v>
          </cell>
          <cell r="D51" t="str">
            <v>WA</v>
          </cell>
        </row>
        <row r="52">
          <cell r="A52" t="str">
            <v>Finley</v>
          </cell>
          <cell r="B52" t="str">
            <v>Kennewick</v>
          </cell>
          <cell r="C52">
            <v>20</v>
          </cell>
          <cell r="D52" t="str">
            <v>WA</v>
          </cell>
        </row>
        <row r="53">
          <cell r="A53" t="str">
            <v>Kennewick</v>
          </cell>
          <cell r="B53" t="str">
            <v>Kennewick</v>
          </cell>
          <cell r="C53">
            <v>20</v>
          </cell>
          <cell r="D53" t="str">
            <v>WA</v>
          </cell>
        </row>
        <row r="54">
          <cell r="A54" t="str">
            <v>Pasco</v>
          </cell>
          <cell r="B54" t="str">
            <v>Kennewick</v>
          </cell>
          <cell r="C54">
            <v>20</v>
          </cell>
          <cell r="D54" t="str">
            <v>WA</v>
          </cell>
        </row>
        <row r="55">
          <cell r="A55" t="str">
            <v>Patterson/Plymouth</v>
          </cell>
          <cell r="B55" t="str">
            <v>Kennewick</v>
          </cell>
          <cell r="C55">
            <v>20</v>
          </cell>
          <cell r="D55" t="str">
            <v>WA</v>
          </cell>
        </row>
        <row r="56">
          <cell r="A56" t="str">
            <v>Richland</v>
          </cell>
          <cell r="B56" t="str">
            <v>Kennewick</v>
          </cell>
          <cell r="C56">
            <v>20</v>
          </cell>
          <cell r="D56" t="str">
            <v>WA</v>
          </cell>
        </row>
        <row r="57">
          <cell r="A57" t="str">
            <v>West Richland</v>
          </cell>
          <cell r="B57" t="str">
            <v>Kennewick</v>
          </cell>
          <cell r="C57">
            <v>20</v>
          </cell>
          <cell r="D57" t="str">
            <v>WA</v>
          </cell>
        </row>
        <row r="58">
          <cell r="A58" t="str">
            <v>College Place</v>
          </cell>
          <cell r="B58" t="str">
            <v>Walla Walla</v>
          </cell>
          <cell r="C58" t="str">
            <v>ME-WA</v>
          </cell>
          <cell r="D58" t="str">
            <v>WA</v>
          </cell>
        </row>
        <row r="59">
          <cell r="A59" t="str">
            <v>Walla Walla</v>
          </cell>
          <cell r="B59" t="str">
            <v>Walla Walla</v>
          </cell>
          <cell r="C59" t="str">
            <v>ME-WA</v>
          </cell>
          <cell r="D59" t="str">
            <v>WA</v>
          </cell>
        </row>
        <row r="60">
          <cell r="A60" t="str">
            <v>East Wenatchee</v>
          </cell>
          <cell r="B60" t="str">
            <v>Wenatchee</v>
          </cell>
          <cell r="C60">
            <v>11</v>
          </cell>
          <cell r="D60" t="str">
            <v>WA</v>
          </cell>
        </row>
        <row r="61">
          <cell r="A61" t="str">
            <v>Moses Lake</v>
          </cell>
          <cell r="B61" t="str">
            <v>Wenatchee</v>
          </cell>
          <cell r="C61">
            <v>11</v>
          </cell>
          <cell r="D61" t="str">
            <v>WA</v>
          </cell>
        </row>
        <row r="62">
          <cell r="A62" t="str">
            <v>Othello</v>
          </cell>
          <cell r="B62" t="str">
            <v>Wenatchee</v>
          </cell>
          <cell r="C62">
            <v>11</v>
          </cell>
          <cell r="D62" t="str">
            <v>WA</v>
          </cell>
        </row>
        <row r="63">
          <cell r="A63" t="str">
            <v>Quincy</v>
          </cell>
          <cell r="B63" t="str">
            <v>Wenatchee</v>
          </cell>
          <cell r="C63">
            <v>11</v>
          </cell>
          <cell r="D63" t="str">
            <v>WA</v>
          </cell>
        </row>
        <row r="64">
          <cell r="A64" t="str">
            <v>Wenatchee</v>
          </cell>
          <cell r="B64" t="str">
            <v>Wenatchee</v>
          </cell>
          <cell r="C64">
            <v>11</v>
          </cell>
          <cell r="D64" t="str">
            <v>WA</v>
          </cell>
        </row>
        <row r="65">
          <cell r="A65" t="str">
            <v>Wheeler</v>
          </cell>
          <cell r="B65" t="str">
            <v>Wenatchee</v>
          </cell>
          <cell r="C65">
            <v>11</v>
          </cell>
          <cell r="D65" t="str">
            <v>WA</v>
          </cell>
        </row>
        <row r="66">
          <cell r="A66" t="str">
            <v>Moxee</v>
          </cell>
          <cell r="B66" t="str">
            <v>Yakima</v>
          </cell>
          <cell r="C66">
            <v>11</v>
          </cell>
          <cell r="D66" t="str">
            <v>WA</v>
          </cell>
        </row>
        <row r="67">
          <cell r="A67" t="str">
            <v>Selah</v>
          </cell>
          <cell r="B67" t="str">
            <v>Yakima</v>
          </cell>
          <cell r="C67">
            <v>11</v>
          </cell>
          <cell r="D67" t="str">
            <v>WA</v>
          </cell>
        </row>
        <row r="68">
          <cell r="A68" t="str">
            <v>Union Gap</v>
          </cell>
          <cell r="B68" t="str">
            <v>Yakima</v>
          </cell>
          <cell r="C68">
            <v>11</v>
          </cell>
          <cell r="D68" t="str">
            <v>WA</v>
          </cell>
        </row>
        <row r="69">
          <cell r="A69" t="str">
            <v>Yakima</v>
          </cell>
          <cell r="B69" t="str">
            <v>Yakima</v>
          </cell>
          <cell r="C69">
            <v>11</v>
          </cell>
          <cell r="D69" t="str">
            <v>WA</v>
          </cell>
        </row>
        <row r="70">
          <cell r="A70" t="str">
            <v>Bend</v>
          </cell>
          <cell r="B70" t="str">
            <v>Bend</v>
          </cell>
          <cell r="C70" t="str">
            <v>GTN</v>
          </cell>
          <cell r="D70" t="str">
            <v>OR</v>
          </cell>
        </row>
        <row r="71">
          <cell r="A71" t="str">
            <v>Chemult</v>
          </cell>
          <cell r="B71" t="str">
            <v>Bend</v>
          </cell>
          <cell r="C71" t="str">
            <v>GTN</v>
          </cell>
          <cell r="D71" t="str">
            <v>OR</v>
          </cell>
        </row>
        <row r="72">
          <cell r="A72" t="str">
            <v>Crescent</v>
          </cell>
          <cell r="B72" t="str">
            <v>Bend</v>
          </cell>
          <cell r="C72" t="str">
            <v>GTN</v>
          </cell>
          <cell r="D72" t="str">
            <v>OR</v>
          </cell>
        </row>
        <row r="73">
          <cell r="A73" t="str">
            <v>Gilchrist</v>
          </cell>
          <cell r="B73" t="str">
            <v>Bend</v>
          </cell>
          <cell r="C73" t="str">
            <v>GTN</v>
          </cell>
          <cell r="D73" t="str">
            <v>OR</v>
          </cell>
        </row>
        <row r="74">
          <cell r="A74" t="str">
            <v>Lapine</v>
          </cell>
          <cell r="B74" t="str">
            <v>Bend</v>
          </cell>
          <cell r="C74" t="str">
            <v>GTN</v>
          </cell>
          <cell r="D74" t="str">
            <v>OR</v>
          </cell>
        </row>
        <row r="75">
          <cell r="A75" t="str">
            <v>Madras</v>
          </cell>
          <cell r="B75" t="str">
            <v>Bend</v>
          </cell>
          <cell r="C75" t="str">
            <v>GTN</v>
          </cell>
          <cell r="D75" t="str">
            <v>OR</v>
          </cell>
        </row>
        <row r="76">
          <cell r="A76" t="str">
            <v>Meolius</v>
          </cell>
          <cell r="B76" t="str">
            <v>Bend</v>
          </cell>
          <cell r="C76" t="str">
            <v>GTN</v>
          </cell>
          <cell r="D76" t="str">
            <v>OR</v>
          </cell>
        </row>
        <row r="77">
          <cell r="A77" t="str">
            <v>Powell Butte</v>
          </cell>
          <cell r="B77" t="str">
            <v>Bend</v>
          </cell>
          <cell r="C77" t="str">
            <v>GTN</v>
          </cell>
          <cell r="D77" t="str">
            <v>OR</v>
          </cell>
        </row>
        <row r="78">
          <cell r="A78" t="str">
            <v>Prineville</v>
          </cell>
          <cell r="B78" t="str">
            <v>Bend</v>
          </cell>
          <cell r="C78" t="str">
            <v>GTN</v>
          </cell>
          <cell r="D78" t="str">
            <v>OR</v>
          </cell>
        </row>
        <row r="79">
          <cell r="A79" t="str">
            <v>Redmond</v>
          </cell>
          <cell r="B79" t="str">
            <v>Bend</v>
          </cell>
          <cell r="C79" t="str">
            <v>GTN</v>
          </cell>
          <cell r="D79" t="str">
            <v>OR</v>
          </cell>
        </row>
        <row r="80">
          <cell r="A80" t="str">
            <v>Sunriver</v>
          </cell>
          <cell r="B80" t="str">
            <v>Bend</v>
          </cell>
          <cell r="C80" t="str">
            <v>GTN</v>
          </cell>
          <cell r="D80" t="str">
            <v>OR</v>
          </cell>
        </row>
        <row r="81">
          <cell r="A81" t="str">
            <v>Baker</v>
          </cell>
          <cell r="B81" t="str">
            <v>Baker</v>
          </cell>
          <cell r="C81">
            <v>24</v>
          </cell>
          <cell r="D81" t="str">
            <v>OR</v>
          </cell>
        </row>
        <row r="82">
          <cell r="A82" t="str">
            <v>Huntington</v>
          </cell>
          <cell r="B82" t="str">
            <v>Baker</v>
          </cell>
          <cell r="C82">
            <v>24</v>
          </cell>
          <cell r="D82" t="str">
            <v>OR</v>
          </cell>
        </row>
        <row r="83">
          <cell r="A83" t="str">
            <v>Nyssa</v>
          </cell>
          <cell r="B83" t="str">
            <v>Ontario</v>
          </cell>
          <cell r="C83">
            <v>24</v>
          </cell>
          <cell r="D83" t="str">
            <v>OR</v>
          </cell>
        </row>
        <row r="84">
          <cell r="A84" t="str">
            <v>Ontario</v>
          </cell>
          <cell r="B84" t="str">
            <v>Ontario</v>
          </cell>
          <cell r="C84">
            <v>24</v>
          </cell>
          <cell r="D84" t="str">
            <v>OR</v>
          </cell>
        </row>
        <row r="85">
          <cell r="A85" t="str">
            <v>Vale</v>
          </cell>
          <cell r="B85" t="str">
            <v>Ontario</v>
          </cell>
          <cell r="C85">
            <v>24</v>
          </cell>
          <cell r="D85" t="str">
            <v>OR</v>
          </cell>
        </row>
        <row r="86">
          <cell r="A86" t="str">
            <v>Athena</v>
          </cell>
          <cell r="B86" t="str">
            <v>Pendleton</v>
          </cell>
          <cell r="C86" t="str">
            <v>ME-OR</v>
          </cell>
          <cell r="D86" t="str">
            <v>OR</v>
          </cell>
        </row>
        <row r="87">
          <cell r="A87" t="str">
            <v>Boardman</v>
          </cell>
          <cell r="B87" t="str">
            <v>Pendleton</v>
          </cell>
          <cell r="C87" t="str">
            <v>ME-OR</v>
          </cell>
          <cell r="D87" t="str">
            <v>OR</v>
          </cell>
        </row>
        <row r="88">
          <cell r="A88" t="str">
            <v>Hermiston</v>
          </cell>
          <cell r="B88" t="str">
            <v>Pendleton</v>
          </cell>
          <cell r="C88" t="str">
            <v>ME-OR</v>
          </cell>
          <cell r="D88" t="str">
            <v>OR</v>
          </cell>
        </row>
        <row r="89">
          <cell r="A89" t="str">
            <v>Irrigon</v>
          </cell>
          <cell r="B89" t="str">
            <v>Pendleton</v>
          </cell>
          <cell r="C89" t="str">
            <v>ME-OR</v>
          </cell>
          <cell r="D89" t="str">
            <v>OR</v>
          </cell>
        </row>
        <row r="90">
          <cell r="A90" t="str">
            <v>Milton-Freewater</v>
          </cell>
          <cell r="B90" t="str">
            <v>Pendleton</v>
          </cell>
          <cell r="C90" t="str">
            <v>ME-OR</v>
          </cell>
          <cell r="D90" t="str">
            <v>OR</v>
          </cell>
        </row>
        <row r="91">
          <cell r="A91" t="str">
            <v>Mission</v>
          </cell>
          <cell r="B91" t="str">
            <v>Pendleton</v>
          </cell>
          <cell r="C91" t="str">
            <v>ME-OR</v>
          </cell>
          <cell r="D91" t="str">
            <v>OR</v>
          </cell>
        </row>
        <row r="92">
          <cell r="A92" t="str">
            <v>Pendleton</v>
          </cell>
          <cell r="B92" t="str">
            <v>Pendleton</v>
          </cell>
          <cell r="C92" t="str">
            <v>ME-OR</v>
          </cell>
          <cell r="D92" t="str">
            <v>OR</v>
          </cell>
        </row>
        <row r="93">
          <cell r="A93" t="str">
            <v>Pilot Rock</v>
          </cell>
          <cell r="B93" t="str">
            <v>Pendleton</v>
          </cell>
          <cell r="C93" t="str">
            <v>ME-OR</v>
          </cell>
          <cell r="D93" t="str">
            <v>OR</v>
          </cell>
        </row>
        <row r="94">
          <cell r="A94" t="str">
            <v>Stanfield</v>
          </cell>
          <cell r="B94" t="str">
            <v>Pendleton</v>
          </cell>
          <cell r="C94" t="str">
            <v>ME-OR</v>
          </cell>
          <cell r="D94" t="str">
            <v>OR</v>
          </cell>
        </row>
        <row r="95">
          <cell r="A95" t="str">
            <v>Umatilla</v>
          </cell>
          <cell r="B95" t="str">
            <v>Pendleton</v>
          </cell>
          <cell r="C95" t="str">
            <v>ME-OR</v>
          </cell>
          <cell r="D95" t="str">
            <v>OR</v>
          </cell>
        </row>
        <row r="96">
          <cell r="A96" t="str">
            <v>Weston</v>
          </cell>
          <cell r="B96" t="str">
            <v>Pendleton</v>
          </cell>
          <cell r="C96" t="str">
            <v>ME-OR</v>
          </cell>
          <cell r="D96" t="str">
            <v>OR</v>
          </cell>
        </row>
      </sheetData>
      <sheetData sheetId="12"/>
      <sheetData sheetId="13"/>
      <sheetData sheetId="14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U:\OldFDriveMSV\MSV%20Portable\2012%20IRP%20Support%20Materials\Appendix%20B%20MSV%202012%20working%20copy%20crazy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hor" refreshedDate="40226.711205208332" createdVersion="3" refreshedVersion="3" minRefreshableVersion="3" recordCount="90">
  <cacheSource type="worksheet">
    <worksheetSource ref="A1:G1048576" sheet="Peak-Baseload" r:id="rId2"/>
  </cacheSource>
  <cacheFields count="7">
    <cacheField name="Town" numFmtId="0">
      <sharedItems containsBlank="1"/>
    </cacheField>
    <cacheField name="County" numFmtId="0">
      <sharedItems containsBlank="1"/>
    </cacheField>
    <cacheField name="zone" numFmtId="0">
      <sharedItems containsBlank="1" containsMixedTypes="1" containsNumber="1" containsInteger="1" minValue="10" maxValue="26"/>
    </cacheField>
    <cacheField name="District" numFmtId="0">
      <sharedItems containsBlank="1" count="16">
        <s v="Moses Lake"/>
        <s v="Baker"/>
        <s v="Kennewick"/>
        <s v="Wenatchee"/>
        <s v="Longview"/>
        <s v="Bend"/>
        <s v="Aberdeen"/>
        <s v="Mount Vernon"/>
        <s v="Bremerton"/>
        <s v="Ontario"/>
        <s v="Pendleton"/>
        <s v="Walla Walla"/>
        <s v="Bellingham"/>
        <s v="Sunnyside"/>
        <s v="Yakima"/>
        <m/>
      </sharedItems>
    </cacheField>
    <cacheField name="2004 Peak Day" numFmtId="0">
      <sharedItems containsString="0" containsBlank="1" containsNumber="1" containsInteger="1" minValue="0" maxValue="605259"/>
    </cacheField>
    <cacheField name="2004 Baseload" numFmtId="0">
      <sharedItems containsString="0" containsBlank="1" containsNumber="1" containsInteger="1" minValue="0" maxValue="39290"/>
    </cacheField>
    <cacheField name="2004 Annual" numFmtId="0">
      <sharedItems containsString="0" containsBlank="1" containsNumber="1" minValue="0" maxValue="39921924.621440269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0">
  <r>
    <s v="Othello"/>
    <s v="Adams, WA"/>
    <n v="20"/>
    <x v="0"/>
    <n v="36007"/>
    <n v="1201"/>
    <n v="1933528.7393723768"/>
  </r>
  <r>
    <s v="Baker"/>
    <s v="Baker, OR"/>
    <n v="24"/>
    <x v="1"/>
    <n v="47492"/>
    <n v="3127"/>
    <n v="3789448"/>
  </r>
  <r>
    <s v="Huntington"/>
    <s v="Baker, OR"/>
    <n v="24"/>
    <x v="1"/>
    <n v="1428"/>
    <n v="34"/>
    <n v="78887.197175699243"/>
  </r>
  <r>
    <s v="Finley"/>
    <s v="Benton, WA"/>
    <n v="20"/>
    <x v="2"/>
    <n v="1267"/>
    <n v="211"/>
    <n v="483055.23350269487"/>
  </r>
  <r>
    <s v="Kennewick"/>
    <s v="Benton, WA"/>
    <n v="20"/>
    <x v="2"/>
    <n v="161961"/>
    <n v="11876"/>
    <n v="13341360.972570829"/>
  </r>
  <r>
    <s v="Prosser"/>
    <s v="Benton, WA"/>
    <n v="10"/>
    <x v="2"/>
    <n v="14068"/>
    <n v="527"/>
    <n v="716612.41188932559"/>
  </r>
  <r>
    <s v="Richland"/>
    <s v="Benton, WA"/>
    <n v="20"/>
    <x v="2"/>
    <n v="0"/>
    <m/>
    <n v="0"/>
  </r>
  <r>
    <s v="Wenatchee"/>
    <s v="Chelan, WA"/>
    <n v="11"/>
    <x v="3"/>
    <n v="58720"/>
    <n v="4994"/>
    <n v="5456546.9476651689"/>
  </r>
  <r>
    <s v="Castle Rock"/>
    <s v="Cowlitz, WA"/>
    <n v="26"/>
    <x v="4"/>
    <n v="2431"/>
    <n v="248"/>
    <n v="189407.48189655173"/>
  </r>
  <r>
    <s v="Kalama"/>
    <s v="Cowlitz, WA"/>
    <n v="26"/>
    <x v="4"/>
    <n v="3904"/>
    <n v="617"/>
    <n v="309689.66863642161"/>
  </r>
  <r>
    <s v="Kelso"/>
    <s v="Cowlitz, WA"/>
    <n v="26"/>
    <x v="4"/>
    <n v="0"/>
    <m/>
    <n v="0"/>
  </r>
  <r>
    <s v="Longview"/>
    <s v="Cowlitz, WA"/>
    <n v="26"/>
    <x v="4"/>
    <n v="46360"/>
    <n v="5351"/>
    <n v="5119490.6107891491"/>
  </r>
  <r>
    <s v="Woodland"/>
    <s v="Cowlitz, WA"/>
    <n v="26"/>
    <x v="4"/>
    <n v="17090"/>
    <n v="1246"/>
    <n v="859275.55244130979"/>
  </r>
  <r>
    <s v="Prineville"/>
    <s v="Crook, OR"/>
    <s v="GTN"/>
    <x v="5"/>
    <n v="40646"/>
    <n v="2440"/>
    <n v="3568118.8818924325"/>
  </r>
  <r>
    <s v="Bend"/>
    <s v="Deschutes, OR"/>
    <s v="GTN"/>
    <x v="5"/>
    <n v="267993"/>
    <n v="20737"/>
    <n v="23458988.761056162"/>
  </r>
  <r>
    <s v="Lapine"/>
    <s v="Deschutes, OR"/>
    <s v="GTN"/>
    <x v="5"/>
    <n v="0"/>
    <n v="0"/>
    <n v="0"/>
  </r>
  <r>
    <s v="Redmond"/>
    <s v="Deschutes, OR"/>
    <s v="GTN"/>
    <x v="5"/>
    <n v="61180"/>
    <n v="3893"/>
    <n v="5162173.2666648552"/>
  </r>
  <r>
    <s v="Sunriver"/>
    <s v="Deschutes, OR"/>
    <s v="GTN"/>
    <x v="5"/>
    <n v="37499"/>
    <n v="3804"/>
    <n v="4201643.1859154934"/>
  </r>
  <r>
    <s v="East Wenatchee"/>
    <s v="Douglas, WA"/>
    <n v="11"/>
    <x v="3"/>
    <m/>
    <m/>
    <m/>
  </r>
  <r>
    <s v="Pasco"/>
    <s v="Franklin, WA"/>
    <n v="20"/>
    <x v="2"/>
    <n v="72620"/>
    <n v="3721"/>
    <n v="5745653.1033252338"/>
  </r>
  <r>
    <s v="Moses Lake"/>
    <s v="Grant, WA"/>
    <n v="20"/>
    <x v="0"/>
    <n v="37910"/>
    <n v="2515"/>
    <n v="2309542.2025283403"/>
  </r>
  <r>
    <s v="Quincy"/>
    <s v="Grant, WA"/>
    <n v="11"/>
    <x v="3"/>
    <n v="6723"/>
    <n v="366"/>
    <n v="538211.87622507999"/>
  </r>
  <r>
    <s v="Aberdeen"/>
    <s v="Grays Harbor, WA"/>
    <s v="30-S"/>
    <x v="6"/>
    <n v="80278"/>
    <n v="5375"/>
    <n v="6320051.5254527889"/>
  </r>
  <r>
    <s v="Elma"/>
    <s v="Grays Harbor, WA"/>
    <s v="30-S"/>
    <x v="6"/>
    <m/>
    <m/>
    <m/>
  </r>
  <r>
    <s v="Hoquiam"/>
    <s v="Grays Harbor, WA"/>
    <s v="30-S"/>
    <x v="6"/>
    <m/>
    <m/>
    <m/>
  </r>
  <r>
    <s v="McCleary"/>
    <s v="Grays Harbor, WA"/>
    <s v="30-S"/>
    <x v="6"/>
    <m/>
    <m/>
    <m/>
  </r>
  <r>
    <s v="Montesano"/>
    <s v="Grays Harbor, WA"/>
    <s v="30-S"/>
    <x v="6"/>
    <m/>
    <m/>
    <m/>
  </r>
  <r>
    <s v="Camano Island"/>
    <s v="Island, WA"/>
    <s v="30-W"/>
    <x v="7"/>
    <n v="0"/>
    <m/>
    <n v="0"/>
  </r>
  <r>
    <s v="Oak Harbor"/>
    <s v="Island, WA"/>
    <s v="30-W"/>
    <x v="7"/>
    <n v="81924"/>
    <n v="7124"/>
    <n v="7341170.4448867338"/>
  </r>
  <r>
    <s v="Madras"/>
    <s v="Jefferson, OR"/>
    <s v="GTN"/>
    <x v="5"/>
    <n v="30088"/>
    <n v="1793"/>
    <n v="2282000.6344563072"/>
  </r>
  <r>
    <s v="Metolius"/>
    <s v="Jefferson, OR"/>
    <s v="GTN"/>
    <x v="5"/>
    <n v="0"/>
    <m/>
    <n v="0"/>
  </r>
  <r>
    <s v="Bremerton"/>
    <s v="Kitsap, WA"/>
    <s v="30-S"/>
    <x v="8"/>
    <n v="316848"/>
    <n v="33417"/>
    <n v="29650735.219061878"/>
  </r>
  <r>
    <s v="Chico"/>
    <s v="Kitsap, WA"/>
    <s v="30-S"/>
    <x v="8"/>
    <m/>
    <m/>
    <m/>
  </r>
  <r>
    <s v="Gorst"/>
    <s v="Kitsap, WA"/>
    <s v="30-S"/>
    <x v="8"/>
    <m/>
    <m/>
    <m/>
  </r>
  <r>
    <s v="Keyport"/>
    <s v="Kitsap, WA"/>
    <s v="30-S"/>
    <x v="8"/>
    <m/>
    <m/>
    <m/>
  </r>
  <r>
    <s v="Manchester"/>
    <s v="Kitsap, WA"/>
    <s v="30-S"/>
    <x v="8"/>
    <m/>
    <m/>
    <m/>
  </r>
  <r>
    <s v="Port Orchard"/>
    <s v="Kitsap, WA"/>
    <s v="30-S"/>
    <x v="8"/>
    <m/>
    <m/>
    <m/>
  </r>
  <r>
    <s v="Poulsbo"/>
    <s v="Kitsap, WA"/>
    <s v="30-S"/>
    <x v="8"/>
    <m/>
    <m/>
    <m/>
  </r>
  <r>
    <s v="Silverdale"/>
    <s v="Kitsap, WA"/>
    <s v="30-S"/>
    <x v="8"/>
    <m/>
    <m/>
    <m/>
  </r>
  <r>
    <s v="Chemult"/>
    <s v="Klamath, OR"/>
    <s v="GTN"/>
    <x v="5"/>
    <n v="376"/>
    <n v="78"/>
    <n v="59441.87841798264"/>
  </r>
  <r>
    <s v="Crescent"/>
    <s v="Klamath, OR"/>
    <s v="GTN"/>
    <x v="5"/>
    <n v="2061"/>
    <n v="200"/>
    <n v="368169.06960093899"/>
  </r>
  <r>
    <s v="Gilchrist"/>
    <s v="Klamath, OR"/>
    <s v="GTN"/>
    <x v="5"/>
    <n v="0"/>
    <m/>
    <n v="0"/>
  </r>
  <r>
    <s v="Nyssa"/>
    <s v="Malhuer, OR"/>
    <n v="24"/>
    <x v="9"/>
    <n v="0"/>
    <m/>
    <n v="0"/>
  </r>
  <r>
    <s v="Ontario"/>
    <s v="Malhuer, OR"/>
    <n v="24"/>
    <x v="9"/>
    <n v="5698"/>
    <n v="3483"/>
    <n v="4688641.2952371221"/>
  </r>
  <r>
    <s v="Vale"/>
    <s v="Malhuer, OR"/>
    <n v="24"/>
    <x v="9"/>
    <n v="0"/>
    <m/>
    <n v="0"/>
  </r>
  <r>
    <s v="Belfair"/>
    <s v="Mason, WA"/>
    <s v="30-S"/>
    <x v="8"/>
    <m/>
    <m/>
    <m/>
  </r>
  <r>
    <s v="Shelton"/>
    <s v="Mason, WA"/>
    <s v="30-S"/>
    <x v="6"/>
    <n v="0"/>
    <m/>
    <n v="0"/>
  </r>
  <r>
    <s v="Boardman"/>
    <s v="Morrow, OR"/>
    <s v="ME-OR"/>
    <x v="10"/>
    <n v="0"/>
    <m/>
    <n v="0"/>
  </r>
  <r>
    <s v="Irrigon"/>
    <s v="Morrow, OR"/>
    <s v="ME-OR"/>
    <x v="10"/>
    <n v="0"/>
    <m/>
    <n v="0"/>
  </r>
  <r>
    <s v="Anacortes"/>
    <s v="Skagit, WA"/>
    <s v="30-W"/>
    <x v="7"/>
    <n v="292617"/>
    <n v="22077"/>
    <n v="24666259.712683618"/>
  </r>
  <r>
    <s v="Burlington"/>
    <s v="Skagit, WA"/>
    <s v="30-W"/>
    <x v="7"/>
    <n v="0"/>
    <m/>
    <n v="0"/>
  </r>
  <r>
    <s v="La Conner"/>
    <s v="Skagit, WA"/>
    <s v="30-W"/>
    <x v="7"/>
    <n v="0"/>
    <m/>
    <n v="0"/>
  </r>
  <r>
    <s v="Mount Vernon"/>
    <s v="Skagit, WA"/>
    <s v="30-W"/>
    <x v="7"/>
    <n v="0"/>
    <m/>
    <n v="0"/>
  </r>
  <r>
    <s v="Sedro Woolley"/>
    <s v="Skagit, WA"/>
    <s v="30-W"/>
    <x v="7"/>
    <n v="0"/>
    <m/>
    <n v="0"/>
  </r>
  <r>
    <s v="Arlington"/>
    <s v="Snohomish, WA"/>
    <s v="30-W"/>
    <x v="7"/>
    <n v="52324"/>
    <n v="6164"/>
    <n v="4092685.9404648142"/>
  </r>
  <r>
    <s v="Marysville"/>
    <s v="Snohomish, WA"/>
    <s v="30-W"/>
    <x v="7"/>
    <m/>
    <m/>
    <m/>
  </r>
  <r>
    <s v="Stanwood"/>
    <s v="Snohomish, WA"/>
    <s v="30-W"/>
    <x v="7"/>
    <n v="0"/>
    <m/>
    <n v="0"/>
  </r>
  <r>
    <s v="Athena"/>
    <s v="Umatilla, OR"/>
    <s v="ME-OR"/>
    <x v="10"/>
    <n v="68038"/>
    <n v="8703"/>
    <n v="2793422.565754063"/>
  </r>
  <r>
    <s v="Hermiston"/>
    <s v="Umatilla, OR"/>
    <s v="ME-OR"/>
    <x v="10"/>
    <n v="91639"/>
    <n v="3439"/>
    <n v="5552783.4169350443"/>
  </r>
  <r>
    <s v="Milton-Freewater"/>
    <s v="Umatilla, OR"/>
    <s v="ME-OR"/>
    <x v="10"/>
    <n v="7116"/>
    <n v="1221"/>
    <n v="1876224.6547032627"/>
  </r>
  <r>
    <s v="Mission"/>
    <s v="Umatilla, OR"/>
    <s v="ME-OR"/>
    <x v="10"/>
    <m/>
    <m/>
    <m/>
  </r>
  <r>
    <s v="Pendleton"/>
    <s v="Umatilla, OR"/>
    <s v="ME-OR"/>
    <x v="10"/>
    <n v="84259"/>
    <n v="4379"/>
    <n v="6921078.7103490354"/>
  </r>
  <r>
    <s v="Pilot Rock"/>
    <s v="Umatilla, OR"/>
    <s v="ME-OR"/>
    <x v="10"/>
    <m/>
    <m/>
    <m/>
  </r>
  <r>
    <s v="Stanfield"/>
    <s v="Umatilla, OR"/>
    <s v="ME-OR"/>
    <x v="10"/>
    <n v="2583"/>
    <n v="105"/>
    <n v="215938.81025560608"/>
  </r>
  <r>
    <s v="Umatilla"/>
    <s v="Umatilla, OR"/>
    <s v="ME-OR"/>
    <x v="10"/>
    <n v="0"/>
    <m/>
    <n v="0"/>
  </r>
  <r>
    <s v="Weston"/>
    <s v="Umatilla, OR"/>
    <s v="ME-OR"/>
    <x v="10"/>
    <m/>
    <m/>
    <m/>
  </r>
  <r>
    <s v="Burbank"/>
    <s v="Walla Walla, WA"/>
    <n v="20"/>
    <x v="11"/>
    <n v="0"/>
    <m/>
    <n v="0"/>
  </r>
  <r>
    <s v="College Place"/>
    <s v="Walla Walla, WA"/>
    <s v="ME-WA"/>
    <x v="11"/>
    <n v="0"/>
    <m/>
    <n v="0"/>
  </r>
  <r>
    <s v="Walla Walla"/>
    <s v="Walla Walla, WA"/>
    <s v="ME-WA"/>
    <x v="11"/>
    <n v="151424"/>
    <n v="7559"/>
    <n v="10984384.238759629"/>
  </r>
  <r>
    <s v="Acme"/>
    <s v="Whatcom, WA"/>
    <s v="30-W"/>
    <x v="12"/>
    <n v="1188"/>
    <n v="54"/>
    <n v="82075.276530039308"/>
  </r>
  <r>
    <s v="Bellingham"/>
    <s v="Whatcom, WA"/>
    <s v="30-W"/>
    <x v="12"/>
    <n v="605259"/>
    <n v="39290"/>
    <n v="39921924.621440269"/>
  </r>
  <r>
    <s v="Blaine"/>
    <s v="Whatcom, WA"/>
    <s v="30-W"/>
    <x v="12"/>
    <m/>
    <m/>
    <m/>
  </r>
  <r>
    <s v="Deming"/>
    <s v="Whatcom, WA"/>
    <s v="30-W"/>
    <x v="12"/>
    <n v="2018"/>
    <n v="182"/>
    <n v="149006.02136440203"/>
  </r>
  <r>
    <s v="Everson"/>
    <s v="Whatcom, WA"/>
    <s v="30-W"/>
    <x v="12"/>
    <n v="0"/>
    <m/>
    <m/>
  </r>
  <r>
    <s v="Ferndale"/>
    <s v="Whatcom, WA"/>
    <s v="30-W"/>
    <x v="12"/>
    <n v="0"/>
    <m/>
    <m/>
  </r>
  <r>
    <s v="Lawrence"/>
    <s v="Whatcom, WA"/>
    <s v="30-W"/>
    <x v="12"/>
    <n v="0"/>
    <m/>
    <m/>
  </r>
  <r>
    <s v="Lynden"/>
    <s v="Whatcom, WA"/>
    <s v="30-W"/>
    <x v="12"/>
    <n v="0"/>
    <m/>
    <m/>
  </r>
  <r>
    <s v="Nooksack"/>
    <s v="Whatcom, WA"/>
    <s v="30-W"/>
    <x v="12"/>
    <n v="0"/>
    <m/>
    <m/>
  </r>
  <r>
    <s v="Sumas"/>
    <s v="Whatcom, WA"/>
    <s v="30-W"/>
    <x v="12"/>
    <n v="7971"/>
    <n v="444"/>
    <n v="447544.32945190684"/>
  </r>
  <r>
    <s v="Grandview"/>
    <s v="Yakima, WA"/>
    <n v="10"/>
    <x v="13"/>
    <n v="16887"/>
    <n v="520"/>
    <n v="1221179.0694494687"/>
  </r>
  <r>
    <s v="Granger"/>
    <s v="Yakima, WA"/>
    <n v="10"/>
    <x v="13"/>
    <n v="0"/>
    <m/>
    <n v="0"/>
  </r>
  <r>
    <s v="Moxee"/>
    <s v="Yakima, WA"/>
    <n v="11"/>
    <x v="14"/>
    <m/>
    <m/>
    <m/>
  </r>
  <r>
    <s v="Selah"/>
    <s v="Yakima, WA"/>
    <n v="11"/>
    <x v="14"/>
    <m/>
    <m/>
    <m/>
  </r>
  <r>
    <s v="Sunnyside"/>
    <s v="Yakima, WA"/>
    <n v="10"/>
    <x v="13"/>
    <n v="30668"/>
    <n v="2402"/>
    <n v="3082785.8150883592"/>
  </r>
  <r>
    <s v="Toppenish"/>
    <s v="Yakima, WA"/>
    <n v="10"/>
    <x v="13"/>
    <n v="41819"/>
    <n v="2735"/>
    <n v="3770187.4061810756"/>
  </r>
  <r>
    <s v="Union Gap"/>
    <s v="Yakima, WA"/>
    <n v="11"/>
    <x v="14"/>
    <m/>
    <m/>
    <m/>
  </r>
  <r>
    <s v="Wapato"/>
    <s v="Yakima, WA"/>
    <n v="10"/>
    <x v="13"/>
    <n v="0"/>
    <m/>
    <n v="0"/>
  </r>
  <r>
    <s v="Yakima"/>
    <s v="Yakima, WA"/>
    <n v="11"/>
    <x v="14"/>
    <n v="285849"/>
    <n v="19125"/>
    <n v="26487314.902161453"/>
  </r>
  <r>
    <s v="Zillah"/>
    <s v="Yakima, WA"/>
    <n v="10"/>
    <x v="13"/>
    <n v="0"/>
    <m/>
    <n v="0"/>
  </r>
  <r>
    <m/>
    <m/>
    <m/>
    <x v="15"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131:D149" firstHeaderRow="1" firstDataRow="2" firstDataCol="1"/>
  <pivotFields count="7">
    <pivotField showAll="0"/>
    <pivotField showAll="0"/>
    <pivotField showAll="0"/>
    <pivotField axis="axisRow" showAll="0">
      <items count="17">
        <item x="6"/>
        <item x="1"/>
        <item x="12"/>
        <item x="5"/>
        <item x="8"/>
        <item x="2"/>
        <item x="4"/>
        <item x="7"/>
        <item x="9"/>
        <item x="10"/>
        <item x="11"/>
        <item x="3"/>
        <item x="14"/>
        <item x="15"/>
        <item x="13"/>
        <item x="0"/>
        <item t="default"/>
      </items>
    </pivotField>
    <pivotField dataField="1" showAll="0"/>
    <pivotField dataField="1" showAll="0"/>
    <pivotField dataField="1" showAll="0"/>
  </pivotFields>
  <rowFields count="1">
    <field x="3"/>
  </rowFields>
  <row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Peak" fld="4" baseField="0" baseItem="0"/>
    <dataField name="Base" fld="5" baseField="0" baseItem="0"/>
    <dataField name="Annual" fld="6" baseField="0" baseItem="0"/>
  </dataFields>
  <formats count="1">
    <format dxfId="0">
      <pivotArea field="3" grandRow="1" outline="0" collapsedLevelsAreSubtotals="1" axis="axisRow" fieldPosition="0">
        <references count="1">
          <reference field="4294967294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13" cacheId="0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Q35:T53" firstHeaderRow="1" firstDataRow="2" firstDataCol="1"/>
  <pivotFields count="7">
    <pivotField showAll="0"/>
    <pivotField showAll="0"/>
    <pivotField showAll="0"/>
    <pivotField axis="axisRow" showAll="0">
      <items count="17">
        <item x="6"/>
        <item x="1"/>
        <item x="12"/>
        <item x="5"/>
        <item x="8"/>
        <item x="2"/>
        <item x="4"/>
        <item x="7"/>
        <item x="9"/>
        <item x="10"/>
        <item x="11"/>
        <item x="3"/>
        <item x="14"/>
        <item x="15"/>
        <item x="13"/>
        <item x="0"/>
        <item t="default"/>
      </items>
    </pivotField>
    <pivotField dataField="1" showAll="0"/>
    <pivotField dataField="1" showAll="0"/>
    <pivotField dataField="1" showAll="0"/>
  </pivotFields>
  <rowFields count="1">
    <field x="3"/>
  </rowFields>
  <row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Peak" fld="4" baseField="0" baseItem="0"/>
    <dataField name="Base" fld="5" baseField="0" baseItem="0"/>
    <dataField name="Annual" fld="6" baseField="0" baseItem="0"/>
  </dataFields>
  <formats count="1">
    <format dxfId="1">
      <pivotArea field="3" grandRow="1" outline="0" collapsedLevelsAreSubtotals="1" axis="axisRow" fieldPosition="0">
        <references count="1">
          <reference field="4294967294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6" tint="0.39997558519241921"/>
    <pageSetUpPr fitToPage="1"/>
  </sheetPr>
  <dimension ref="A1:Z842"/>
  <sheetViews>
    <sheetView view="pageBreakPreview" zoomScale="70" zoomScaleNormal="100" zoomScaleSheetLayoutView="70" workbookViewId="0">
      <pane xSplit="1" ySplit="7" topLeftCell="F8" activePane="bottomRight" state="frozenSplit"/>
      <selection activeCell="H46" sqref="H46"/>
      <selection pane="topRight" activeCell="H46" sqref="H46"/>
      <selection pane="bottomLeft" activeCell="H46" sqref="H46"/>
      <selection pane="bottomRight" sqref="A1:XFD1"/>
    </sheetView>
  </sheetViews>
  <sheetFormatPr defaultColWidth="9.1796875" defaultRowHeight="15.5"/>
  <cols>
    <col min="1" max="1" width="48.7265625" style="102" bestFit="1" customWidth="1"/>
    <col min="2" max="2" width="15.54296875" style="145" customWidth="1"/>
    <col min="3" max="3" width="15.54296875" style="99" customWidth="1"/>
    <col min="4" max="4" width="15.54296875" style="145" customWidth="1"/>
    <col min="5" max="5" width="15.54296875" style="99" customWidth="1"/>
    <col min="6" max="6" width="15.54296875" style="145" customWidth="1"/>
    <col min="7" max="19" width="15.54296875" style="99" customWidth="1"/>
    <col min="20" max="20" width="15.54296875" style="151" customWidth="1"/>
    <col min="21" max="22" width="15.54296875" style="147" customWidth="1"/>
    <col min="23" max="23" width="15.54296875" style="150" customWidth="1"/>
    <col min="24" max="16384" width="9.1796875" style="99"/>
  </cols>
  <sheetData>
    <row r="1" spans="1:23" ht="58.5" hidden="1" customHeight="1">
      <c r="A1" s="229" t="s">
        <v>385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</row>
    <row r="2" spans="1:23">
      <c r="A2" s="100"/>
      <c r="B2" s="101">
        <v>2011</v>
      </c>
      <c r="C2" s="101">
        <v>2012</v>
      </c>
      <c r="D2" s="101">
        <v>2013</v>
      </c>
      <c r="E2" s="101">
        <v>2014</v>
      </c>
      <c r="F2" s="101">
        <v>2015</v>
      </c>
      <c r="G2" s="101">
        <v>2016</v>
      </c>
      <c r="H2" s="101">
        <v>2017</v>
      </c>
      <c r="I2" s="101">
        <v>2018</v>
      </c>
      <c r="J2" s="101">
        <v>2019</v>
      </c>
      <c r="K2" s="101">
        <v>2020</v>
      </c>
      <c r="L2" s="101">
        <v>2021</v>
      </c>
      <c r="M2" s="101">
        <v>2022</v>
      </c>
      <c r="N2" s="101">
        <v>2023</v>
      </c>
      <c r="O2" s="101">
        <v>2024</v>
      </c>
      <c r="P2" s="101">
        <v>2025</v>
      </c>
      <c r="Q2" s="101">
        <v>2026</v>
      </c>
      <c r="R2" s="101">
        <v>2027</v>
      </c>
      <c r="S2" s="101">
        <v>2028</v>
      </c>
      <c r="T2" s="101">
        <v>2029</v>
      </c>
      <c r="U2" s="101">
        <v>2030</v>
      </c>
      <c r="V2" s="101">
        <v>2031</v>
      </c>
      <c r="W2" s="101">
        <v>2032</v>
      </c>
    </row>
    <row r="3" spans="1:23" s="105" customFormat="1" hidden="1">
      <c r="A3" s="102"/>
      <c r="B3" s="103">
        <v>2010</v>
      </c>
      <c r="C3" s="102">
        <v>2011</v>
      </c>
      <c r="D3" s="102">
        <v>2012</v>
      </c>
      <c r="E3" s="102">
        <v>2013</v>
      </c>
      <c r="F3" s="102">
        <v>2014</v>
      </c>
      <c r="G3" s="102">
        <v>2015</v>
      </c>
      <c r="H3" s="102">
        <v>2016</v>
      </c>
      <c r="I3" s="102">
        <v>2017</v>
      </c>
      <c r="J3" s="102">
        <v>2018</v>
      </c>
      <c r="K3" s="102">
        <v>2019</v>
      </c>
      <c r="L3" s="102">
        <v>2020</v>
      </c>
      <c r="M3" s="102">
        <v>2021</v>
      </c>
      <c r="N3" s="102">
        <v>2022</v>
      </c>
      <c r="O3" s="102">
        <v>2023</v>
      </c>
      <c r="P3" s="102">
        <v>2024</v>
      </c>
      <c r="Q3" s="102">
        <v>2025</v>
      </c>
      <c r="R3" s="102">
        <v>2026</v>
      </c>
      <c r="S3" s="102">
        <v>2027</v>
      </c>
      <c r="T3" s="104">
        <v>2028</v>
      </c>
      <c r="U3" s="104">
        <v>2029</v>
      </c>
      <c r="V3" s="104">
        <v>2030</v>
      </c>
      <c r="W3" s="104">
        <v>2031</v>
      </c>
    </row>
    <row r="4" spans="1:23" hidden="1">
      <c r="B4" s="106"/>
      <c r="C4" s="106"/>
      <c r="D4" s="106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6"/>
      <c r="Q4" s="106"/>
      <c r="R4" s="106"/>
      <c r="S4" s="106"/>
      <c r="T4" s="107"/>
      <c r="U4" s="108"/>
      <c r="V4" s="108"/>
      <c r="W4" s="108"/>
    </row>
    <row r="5" spans="1:23" hidden="1">
      <c r="B5" s="106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6"/>
      <c r="O5" s="106"/>
      <c r="P5" s="106"/>
      <c r="Q5" s="106"/>
      <c r="R5" s="106"/>
      <c r="S5" s="106"/>
      <c r="T5" s="107"/>
      <c r="U5" s="108"/>
      <c r="V5" s="108"/>
      <c r="W5" s="108"/>
    </row>
    <row r="6" spans="1:23" hidden="1">
      <c r="B6" s="106"/>
      <c r="C6" s="106"/>
      <c r="D6" s="106"/>
      <c r="E6" s="106"/>
      <c r="F6" s="106"/>
      <c r="G6" s="106"/>
      <c r="H6" s="106"/>
      <c r="I6" s="106"/>
      <c r="J6" s="106"/>
      <c r="K6" s="106"/>
      <c r="L6" s="106"/>
      <c r="M6" s="106"/>
      <c r="N6" s="106"/>
      <c r="O6" s="106"/>
      <c r="P6" s="106"/>
      <c r="Q6" s="106"/>
      <c r="R6" s="106"/>
      <c r="S6" s="106"/>
      <c r="T6" s="107"/>
      <c r="U6" s="108"/>
      <c r="V6" s="108"/>
      <c r="W6" s="108"/>
    </row>
    <row r="7" spans="1:23" hidden="1">
      <c r="B7" s="106"/>
      <c r="C7" s="106"/>
      <c r="D7" s="106"/>
      <c r="E7" s="106"/>
      <c r="F7" s="106"/>
      <c r="G7" s="106"/>
      <c r="H7" s="106"/>
      <c r="I7" s="106"/>
      <c r="J7" s="106"/>
      <c r="K7" s="106"/>
      <c r="L7" s="106"/>
      <c r="M7" s="106"/>
      <c r="N7" s="106"/>
      <c r="O7" s="106"/>
      <c r="P7" s="106"/>
      <c r="Q7" s="106"/>
      <c r="R7" s="106"/>
      <c r="S7" s="106"/>
      <c r="T7" s="107"/>
      <c r="U7" s="108"/>
      <c r="V7" s="108"/>
      <c r="W7" s="108"/>
    </row>
    <row r="8" spans="1:23">
      <c r="B8" s="106"/>
      <c r="C8" s="106"/>
      <c r="D8" s="106"/>
      <c r="E8" s="106"/>
      <c r="F8" s="106"/>
      <c r="G8" s="106"/>
      <c r="H8" s="106"/>
      <c r="I8" s="106"/>
      <c r="J8" s="106"/>
      <c r="K8" s="106"/>
      <c r="L8" s="106"/>
      <c r="M8" s="106"/>
      <c r="N8" s="106"/>
      <c r="O8" s="106"/>
      <c r="P8" s="106"/>
      <c r="Q8" s="106"/>
      <c r="R8" s="106"/>
      <c r="S8" s="106"/>
      <c r="T8" s="108"/>
      <c r="U8" s="108"/>
      <c r="V8" s="108"/>
      <c r="W8" s="108"/>
    </row>
    <row r="9" spans="1:23">
      <c r="A9" s="109" t="s">
        <v>19</v>
      </c>
      <c r="B9" s="110"/>
      <c r="C9" s="110"/>
      <c r="D9" s="110"/>
      <c r="E9" s="110"/>
      <c r="F9" s="110"/>
      <c r="G9" s="110"/>
      <c r="H9" s="110"/>
      <c r="I9" s="110"/>
      <c r="J9" s="110"/>
      <c r="K9" s="110"/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0"/>
      <c r="W9" s="110"/>
    </row>
    <row r="10" spans="1:23" ht="16" thickBot="1">
      <c r="A10" s="111" t="s">
        <v>156</v>
      </c>
      <c r="B10" s="110"/>
      <c r="C10" s="112">
        <f t="shared" ref="C10:V10" si="0">(C15-B15)/B15</f>
        <v>1.8127665396911231E-2</v>
      </c>
      <c r="D10" s="112">
        <f t="shared" si="0"/>
        <v>4.0281400448428914E-2</v>
      </c>
      <c r="E10" s="112">
        <f t="shared" si="0"/>
        <v>9.1028963233023038E-4</v>
      </c>
      <c r="F10" s="112">
        <f t="shared" si="0"/>
        <v>3.6892685444753544E-3</v>
      </c>
      <c r="G10" s="112">
        <f t="shared" si="0"/>
        <v>4.252129603929033E-3</v>
      </c>
      <c r="H10" s="112">
        <f t="shared" si="0"/>
        <v>5.1364396526962421E-3</v>
      </c>
      <c r="I10" s="112">
        <f t="shared" si="0"/>
        <v>4.6318726634386204E-3</v>
      </c>
      <c r="J10" s="112">
        <f t="shared" si="0"/>
        <v>4.6064166942585512E-3</v>
      </c>
      <c r="K10" s="112">
        <f t="shared" si="0"/>
        <v>4.3731230509010868E-3</v>
      </c>
      <c r="L10" s="112">
        <f t="shared" si="0"/>
        <v>4.3700467314252414E-3</v>
      </c>
      <c r="M10" s="112">
        <f t="shared" si="0"/>
        <v>4.8773261313753971E-3</v>
      </c>
      <c r="N10" s="112">
        <f t="shared" si="0"/>
        <v>4.1613467138101098E-3</v>
      </c>
      <c r="O10" s="112">
        <f t="shared" si="0"/>
        <v>4.4555251435560023E-3</v>
      </c>
      <c r="P10" s="112">
        <f t="shared" si="0"/>
        <v>5.2584657563699662E-3</v>
      </c>
      <c r="Q10" s="112">
        <f t="shared" si="0"/>
        <v>4.7584944078559741E-3</v>
      </c>
      <c r="R10" s="112">
        <f t="shared" si="0"/>
        <v>4.2913273524548918E-3</v>
      </c>
      <c r="S10" s="112">
        <f t="shared" si="0"/>
        <v>4.3556862131347261E-3</v>
      </c>
      <c r="T10" s="112">
        <f t="shared" si="0"/>
        <v>4.9614704728792635E-3</v>
      </c>
      <c r="U10" s="112">
        <f t="shared" si="0"/>
        <v>4.360372505183896E-3</v>
      </c>
      <c r="V10" s="112">
        <f t="shared" si="0"/>
        <v>-3.3910532561985543E-4</v>
      </c>
      <c r="W10" s="112">
        <f t="shared" ref="W10" si="1">(W15-U15)/U15</f>
        <v>3.8868666911604489E-3</v>
      </c>
    </row>
    <row r="11" spans="1:23">
      <c r="A11" s="111" t="s">
        <v>157</v>
      </c>
      <c r="B11" s="113">
        <f t="shared" ref="B11:W11" si="2">B21*B18</f>
        <v>3468267</v>
      </c>
      <c r="C11" s="114">
        <f t="shared" si="2"/>
        <v>3485453</v>
      </c>
      <c r="D11" s="114">
        <f t="shared" si="2"/>
        <v>3859510</v>
      </c>
      <c r="E11" s="114">
        <f t="shared" si="2"/>
        <v>3853827</v>
      </c>
      <c r="F11" s="114">
        <f>F21*F18</f>
        <v>3865436</v>
      </c>
      <c r="G11" s="114">
        <f t="shared" si="2"/>
        <v>3876096</v>
      </c>
      <c r="H11" s="114">
        <f t="shared" si="2"/>
        <v>3891228</v>
      </c>
      <c r="I11" s="114">
        <f t="shared" si="2"/>
        <v>3906216</v>
      </c>
      <c r="J11" s="114">
        <f t="shared" si="2"/>
        <v>3920345</v>
      </c>
      <c r="K11" s="114">
        <f t="shared" si="2"/>
        <v>3928816</v>
      </c>
      <c r="L11" s="114">
        <f t="shared" si="2"/>
        <v>3936368</v>
      </c>
      <c r="M11" s="114">
        <f t="shared" si="2"/>
        <v>3949302</v>
      </c>
      <c r="N11" s="114">
        <f t="shared" si="2"/>
        <v>3955776</v>
      </c>
      <c r="O11" s="114">
        <f t="shared" si="2"/>
        <v>3962052</v>
      </c>
      <c r="P11" s="114">
        <f t="shared" si="2"/>
        <v>3973815</v>
      </c>
      <c r="Q11" s="114">
        <f t="shared" si="2"/>
        <v>3984749</v>
      </c>
      <c r="R11" s="114">
        <f t="shared" si="2"/>
        <v>3989112</v>
      </c>
      <c r="S11" s="114">
        <f t="shared" si="2"/>
        <v>3992598</v>
      </c>
      <c r="T11" s="114">
        <f t="shared" si="2"/>
        <v>4002401</v>
      </c>
      <c r="U11" s="114">
        <f t="shared" si="2"/>
        <v>4005554</v>
      </c>
      <c r="V11" s="114">
        <f t="shared" si="2"/>
        <v>4001976</v>
      </c>
      <c r="W11" s="114">
        <f t="shared" si="2"/>
        <v>4004063</v>
      </c>
    </row>
    <row r="12" spans="1:23">
      <c r="A12" s="111" t="s">
        <v>158</v>
      </c>
      <c r="B12" s="115">
        <f t="shared" ref="B12:W13" si="3">B19*B22</f>
        <v>4934580</v>
      </c>
      <c r="C12" s="116">
        <f t="shared" si="3"/>
        <v>4958466.4707579063</v>
      </c>
      <c r="D12" s="116">
        <f t="shared" si="3"/>
        <v>5003127.5731164692</v>
      </c>
      <c r="E12" s="116">
        <f t="shared" si="3"/>
        <v>5045881.1803535493</v>
      </c>
      <c r="F12" s="116">
        <f t="shared" si="3"/>
        <v>5087363.1365688257</v>
      </c>
      <c r="G12" s="116">
        <f t="shared" si="3"/>
        <v>5123350.2364881048</v>
      </c>
      <c r="H12" s="116">
        <f t="shared" si="3"/>
        <v>5159476.8312316528</v>
      </c>
      <c r="I12" s="116">
        <f t="shared" si="3"/>
        <v>5200134.2681605471</v>
      </c>
      <c r="J12" s="116">
        <f t="shared" si="3"/>
        <v>5242989.8481728826</v>
      </c>
      <c r="K12" s="116">
        <f t="shared" si="3"/>
        <v>5282945.0183854606</v>
      </c>
      <c r="L12" s="116">
        <f t="shared" si="3"/>
        <v>5322048.4333885377</v>
      </c>
      <c r="M12" s="116">
        <f t="shared" si="3"/>
        <v>5367696.2910071081</v>
      </c>
      <c r="N12" s="116">
        <f t="shared" si="3"/>
        <v>5414362.4588312935</v>
      </c>
      <c r="O12" s="116">
        <f t="shared" si="3"/>
        <v>5457942.9970269697</v>
      </c>
      <c r="P12" s="116">
        <f t="shared" si="3"/>
        <v>5491977.8156231381</v>
      </c>
      <c r="Q12" s="116">
        <f t="shared" si="3"/>
        <v>5537445.3053096663</v>
      </c>
      <c r="R12" s="116">
        <f t="shared" si="3"/>
        <v>5584162.3527693963</v>
      </c>
      <c r="S12" s="116">
        <f t="shared" si="3"/>
        <v>5628502.6701707384</v>
      </c>
      <c r="T12" s="116">
        <f t="shared" si="3"/>
        <v>5675877.1930268751</v>
      </c>
      <c r="U12" s="116">
        <f t="shared" si="3"/>
        <v>5724797.8790851329</v>
      </c>
      <c r="V12" s="116">
        <f t="shared" si="3"/>
        <v>5724797.8790851329</v>
      </c>
      <c r="W12" s="116">
        <f t="shared" si="3"/>
        <v>5773417.3615156086</v>
      </c>
    </row>
    <row r="13" spans="1:23">
      <c r="A13" s="111" t="s">
        <v>159</v>
      </c>
      <c r="B13" s="115">
        <f t="shared" si="3"/>
        <v>116038</v>
      </c>
      <c r="C13" s="116">
        <f t="shared" si="3"/>
        <v>242794.78191329914</v>
      </c>
      <c r="D13" s="116">
        <f t="shared" si="3"/>
        <v>203769.67387708111</v>
      </c>
      <c r="E13" s="116">
        <f t="shared" si="3"/>
        <v>175625.09891917169</v>
      </c>
      <c r="F13" s="116">
        <f t="shared" si="3"/>
        <v>158742.95500277268</v>
      </c>
      <c r="G13" s="116">
        <f t="shared" si="3"/>
        <v>153982.90598650253</v>
      </c>
      <c r="H13" s="116">
        <f t="shared" si="3"/>
        <v>153537.70977908353</v>
      </c>
      <c r="I13" s="116">
        <f t="shared" si="3"/>
        <v>143949.48877582722</v>
      </c>
      <c r="J13" s="116">
        <f t="shared" si="3"/>
        <v>132981.16094318</v>
      </c>
      <c r="K13" s="116">
        <f t="shared" si="3"/>
        <v>128441.96787037443</v>
      </c>
      <c r="L13" s="116">
        <f t="shared" si="3"/>
        <v>125834.4453917061</v>
      </c>
      <c r="M13" s="116">
        <f t="shared" si="3"/>
        <v>116628.43970052911</v>
      </c>
      <c r="N13" s="116">
        <f t="shared" si="3"/>
        <v>105821.34085498586</v>
      </c>
      <c r="O13" s="116">
        <f t="shared" si="3"/>
        <v>101479.14286148138</v>
      </c>
      <c r="P13" s="116">
        <f t="shared" si="3"/>
        <v>109637.24582606328</v>
      </c>
      <c r="Q13" s="116">
        <f t="shared" si="3"/>
        <v>102318.33431774331</v>
      </c>
      <c r="R13" s="116">
        <f t="shared" si="3"/>
        <v>95712.793077171969</v>
      </c>
      <c r="S13" s="116">
        <f t="shared" si="3"/>
        <v>93221.701965811983</v>
      </c>
      <c r="T13" s="116">
        <f t="shared" si="3"/>
        <v>87909.51040145666</v>
      </c>
      <c r="U13" s="116">
        <f t="shared" si="3"/>
        <v>81643.657538216226</v>
      </c>
      <c r="V13" s="116">
        <f t="shared" si="3"/>
        <v>81643.657538216226</v>
      </c>
      <c r="W13" s="116">
        <f t="shared" si="3"/>
        <v>75526.648447333166</v>
      </c>
    </row>
    <row r="14" spans="1:23">
      <c r="A14" s="111" t="s">
        <v>160</v>
      </c>
      <c r="B14" s="117">
        <v>739298.5</v>
      </c>
      <c r="C14" s="118">
        <f>B14</f>
        <v>739298.5</v>
      </c>
      <c r="D14" s="118">
        <f t="shared" ref="D14:V14" si="4">C14</f>
        <v>739298.5</v>
      </c>
      <c r="E14" s="118">
        <f t="shared" si="4"/>
        <v>739298.5</v>
      </c>
      <c r="F14" s="118">
        <f t="shared" si="4"/>
        <v>739298.5</v>
      </c>
      <c r="G14" s="118">
        <f t="shared" si="4"/>
        <v>739298.5</v>
      </c>
      <c r="H14" s="118">
        <f t="shared" si="4"/>
        <v>739298.5</v>
      </c>
      <c r="I14" s="118">
        <f t="shared" si="4"/>
        <v>739298.5</v>
      </c>
      <c r="J14" s="118">
        <f t="shared" si="4"/>
        <v>739298.5</v>
      </c>
      <c r="K14" s="118">
        <f t="shared" si="4"/>
        <v>739298.5</v>
      </c>
      <c r="L14" s="118">
        <f t="shared" si="4"/>
        <v>739298.5</v>
      </c>
      <c r="M14" s="118">
        <f t="shared" si="4"/>
        <v>739298.5</v>
      </c>
      <c r="N14" s="118">
        <f t="shared" si="4"/>
        <v>739298.5</v>
      </c>
      <c r="O14" s="118">
        <f t="shared" si="4"/>
        <v>739298.5</v>
      </c>
      <c r="P14" s="118">
        <f t="shared" si="4"/>
        <v>739298.5</v>
      </c>
      <c r="Q14" s="118">
        <f t="shared" si="4"/>
        <v>739298.5</v>
      </c>
      <c r="R14" s="118">
        <f t="shared" si="4"/>
        <v>739298.5</v>
      </c>
      <c r="S14" s="118">
        <f t="shared" si="4"/>
        <v>739298.5</v>
      </c>
      <c r="T14" s="118">
        <f t="shared" si="4"/>
        <v>739298.5</v>
      </c>
      <c r="U14" s="118">
        <f t="shared" si="4"/>
        <v>739298.5</v>
      </c>
      <c r="V14" s="118">
        <f t="shared" si="4"/>
        <v>739298.5</v>
      </c>
      <c r="W14" s="118">
        <f>U14</f>
        <v>739298.5</v>
      </c>
    </row>
    <row r="15" spans="1:23" ht="16" thickBot="1">
      <c r="A15" s="119" t="s">
        <v>161</v>
      </c>
      <c r="B15" s="120">
        <f>SUM(B11:B14)</f>
        <v>9258183.5</v>
      </c>
      <c r="C15" s="121">
        <f t="shared" ref="C15:W15" si="5">SUM(C11:C14)</f>
        <v>9426012.7526712045</v>
      </c>
      <c r="D15" s="121">
        <f t="shared" si="5"/>
        <v>9805705.746993551</v>
      </c>
      <c r="E15" s="121">
        <f t="shared" si="5"/>
        <v>9814631.7792727202</v>
      </c>
      <c r="F15" s="121">
        <f t="shared" si="5"/>
        <v>9850840.5915715992</v>
      </c>
      <c r="G15" s="121">
        <f t="shared" si="5"/>
        <v>9892727.6424746066</v>
      </c>
      <c r="H15" s="121">
        <f t="shared" si="5"/>
        <v>9943541.0410107374</v>
      </c>
      <c r="I15" s="121">
        <f t="shared" si="5"/>
        <v>9989598.2569363751</v>
      </c>
      <c r="J15" s="121">
        <f t="shared" si="5"/>
        <v>10035614.509116063</v>
      </c>
      <c r="K15" s="121">
        <f t="shared" si="5"/>
        <v>10079501.486255836</v>
      </c>
      <c r="L15" s="121">
        <f t="shared" si="5"/>
        <v>10123549.378780244</v>
      </c>
      <c r="M15" s="121">
        <f t="shared" si="5"/>
        <v>10172925.230707638</v>
      </c>
      <c r="N15" s="121">
        <f t="shared" si="5"/>
        <v>10215258.299686279</v>
      </c>
      <c r="O15" s="121">
        <f t="shared" si="5"/>
        <v>10260772.639888451</v>
      </c>
      <c r="P15" s="121">
        <f t="shared" si="5"/>
        <v>10314728.561449202</v>
      </c>
      <c r="Q15" s="121">
        <f t="shared" si="5"/>
        <v>10363811.13962741</v>
      </c>
      <c r="R15" s="121">
        <f t="shared" si="5"/>
        <v>10408285.64584657</v>
      </c>
      <c r="S15" s="121">
        <f t="shared" si="5"/>
        <v>10453620.872136552</v>
      </c>
      <c r="T15" s="121">
        <f t="shared" si="5"/>
        <v>10505486.203428332</v>
      </c>
      <c r="U15" s="121">
        <f t="shared" si="5"/>
        <v>10551294.036623349</v>
      </c>
      <c r="V15" s="121">
        <f t="shared" si="5"/>
        <v>10547716.036623349</v>
      </c>
      <c r="W15" s="121">
        <f t="shared" si="5"/>
        <v>10592305.509962941</v>
      </c>
    </row>
    <row r="16" spans="1:23">
      <c r="A16" s="111" t="s">
        <v>162</v>
      </c>
      <c r="B16" s="116">
        <f>B15*VLOOKUP($A9,'Peak-Baseload'!$N$13:$S$28,6,FALSE)</f>
        <v>7873.7864892541102</v>
      </c>
      <c r="C16" s="116">
        <f>C15*VLOOKUP($A9,'Peak-Baseload'!$N$13:$S$28,6,FALSE)</f>
        <v>8016.5198561380294</v>
      </c>
      <c r="D16" s="116">
        <f>D15*VLOOKUP($A9,'Peak-Baseload'!$N$13:$S$28,6,FALSE)</f>
        <v>8339.436502665907</v>
      </c>
      <c r="E16" s="116">
        <f>E15*VLOOKUP($A9,'Peak-Baseload'!$N$13:$S$28,6,FALSE)</f>
        <v>8347.0278052537597</v>
      </c>
      <c r="F16" s="116">
        <f>F15*VLOOKUP($A9,'Peak-Baseload'!$N$13:$S$28,6,FALSE)</f>
        <v>8377.8222323755435</v>
      </c>
      <c r="G16" s="116">
        <f>G15*VLOOKUP($A9,'Peak-Baseload'!$N$13:$S$28,6,FALSE)</f>
        <v>8413.4458183062834</v>
      </c>
      <c r="H16" s="116">
        <f>H15*VLOOKUP($A9,'Peak-Baseload'!$N$13:$S$28,6,FALSE)</f>
        <v>8456.6609750232419</v>
      </c>
      <c r="I16" s="116">
        <f>I15*VLOOKUP($A9,'Peak-Baseload'!$N$13:$S$28,6,FALSE)</f>
        <v>8495.8311518174214</v>
      </c>
      <c r="J16" s="116">
        <f>J15*VLOOKUP($A9,'Peak-Baseload'!$N$13:$S$28,6,FALSE)</f>
        <v>8534.9664902667537</v>
      </c>
      <c r="K16" s="116">
        <f>K15*VLOOKUP($A9,'Peak-Baseload'!$N$13:$S$28,6,FALSE)</f>
        <v>8572.2909489640078</v>
      </c>
      <c r="L16" s="116">
        <f>L15*VLOOKUP($A9,'Peak-Baseload'!$N$13:$S$28,6,FALSE)</f>
        <v>8609.7522610063552</v>
      </c>
      <c r="M16" s="116">
        <f>M15*VLOOKUP($A9,'Peak-Baseload'!$N$13:$S$28,6,FALSE)</f>
        <v>8651.7448306936294</v>
      </c>
      <c r="N16" s="116">
        <f>N15*VLOOKUP($A9,'Peak-Baseload'!$N$13:$S$28,6,FALSE)</f>
        <v>8687.7477406135604</v>
      </c>
      <c r="O16" s="116">
        <f>O15*VLOOKUP($A9,'Peak-Baseload'!$N$13:$S$28,6,FALSE)</f>
        <v>8726.4562191127352</v>
      </c>
      <c r="P16" s="116">
        <f>P15*VLOOKUP($A9,'Peak-Baseload'!$N$13:$S$28,6,FALSE)</f>
        <v>8772.3439903154012</v>
      </c>
      <c r="Q16" s="116">
        <f>Q15*VLOOKUP($A9,'Peak-Baseload'!$N$13:$S$28,6,FALSE)</f>
        <v>8814.087140137106</v>
      </c>
      <c r="R16" s="116">
        <f>R15*VLOOKUP($A9,'Peak-Baseload'!$N$13:$S$28,6,FALSE)</f>
        <v>8851.9112733684979</v>
      </c>
      <c r="S16" s="116">
        <f>S15*VLOOKUP($A9,'Peak-Baseload'!$N$13:$S$28,6,FALSE)</f>
        <v>8890.4674212618011</v>
      </c>
      <c r="T16" s="116">
        <f>T15*VLOOKUP($A9,'Peak-Baseload'!$N$13:$S$28,6,FALSE)</f>
        <v>8934.5772128624867</v>
      </c>
      <c r="U16" s="116">
        <f>U15*VLOOKUP($A9,'Peak-Baseload'!$N$13:$S$28,6,FALSE)</f>
        <v>8973.5352976868944</v>
      </c>
      <c r="V16" s="116">
        <f>V15*VLOOKUP($A9,'Peak-Baseload'!$N$13:$S$28,6,FALSE)</f>
        <v>8970.4923240778116</v>
      </c>
      <c r="W16" s="116">
        <f>W15*VLOOKUP($A9,'Peak-Baseload'!$N$13:$S$28,6,FALSE)</f>
        <v>9008.414233137426</v>
      </c>
    </row>
    <row r="17" spans="1:23">
      <c r="A17" s="111" t="s">
        <v>163</v>
      </c>
      <c r="B17" s="116">
        <f>B25*VLOOKUP($A9,'Peak-Baseload'!$N$13:$S$28,5,FALSE)</f>
        <v>80931.121327663845</v>
      </c>
      <c r="C17" s="116">
        <f>C25*VLOOKUP($A9,'Peak-Baseload'!$N$13:$S$28,5,FALSE)</f>
        <v>81465.836521639503</v>
      </c>
      <c r="D17" s="116">
        <f>D25*VLOOKUP($A9,'Peak-Baseload'!$N$13:$S$28,5,FALSE)</f>
        <v>81714.592254051269</v>
      </c>
      <c r="E17" s="116">
        <f>E25*VLOOKUP($A9,'Peak-Baseload'!$N$13:$S$28,5,FALSE)</f>
        <v>81964.203227832244</v>
      </c>
      <c r="F17" s="116">
        <f>F25*VLOOKUP($A9,'Peak-Baseload'!$N$13:$S$28,5,FALSE)</f>
        <v>82520.194893932028</v>
      </c>
      <c r="G17" s="116">
        <f>G25*VLOOKUP($A9,'Peak-Baseload'!$N$13:$S$28,5,FALSE)</f>
        <v>83064.46361569126</v>
      </c>
      <c r="H17" s="116">
        <f>H25*VLOOKUP($A9,'Peak-Baseload'!$N$13:$S$28,5,FALSE)</f>
        <v>83596.43553551982</v>
      </c>
      <c r="I17" s="116">
        <f>I25*VLOOKUP($A9,'Peak-Baseload'!$N$13:$S$28,5,FALSE)</f>
        <v>84131.263838542451</v>
      </c>
      <c r="J17" s="116">
        <f>J25*VLOOKUP($A9,'Peak-Baseload'!$N$13:$S$28,5,FALSE)</f>
        <v>84652.681661800874</v>
      </c>
      <c r="K17" s="116">
        <f>K25*VLOOKUP($A9,'Peak-Baseload'!$N$13:$S$28,5,FALSE)</f>
        <v>85175.889758121033</v>
      </c>
      <c r="L17" s="116">
        <f>L25*VLOOKUP($A9,'Peak-Baseload'!$N$13:$S$28,5,FALSE)</f>
        <v>85687.288875456448</v>
      </c>
      <c r="M17" s="116">
        <f>M25*VLOOKUP($A9,'Peak-Baseload'!$N$13:$S$28,5,FALSE)</f>
        <v>86199.894128483182</v>
      </c>
      <c r="N17" s="116">
        <f>N25*VLOOKUP($A9,'Peak-Baseload'!$N$13:$S$28,5,FALSE)</f>
        <v>86698.831776078921</v>
      </c>
      <c r="O17" s="116">
        <f>O25*VLOOKUP($A9,'Peak-Baseload'!$N$13:$S$28,5,FALSE)</f>
        <v>87199.225150354803</v>
      </c>
      <c r="P17" s="116">
        <f>P25*VLOOKUP($A9,'Peak-Baseload'!$N$13:$S$28,5,FALSE)</f>
        <v>87700.21771679449</v>
      </c>
      <c r="Q17" s="116">
        <f>Q25*VLOOKUP($A9,'Peak-Baseload'!$N$13:$S$28,5,FALSE)</f>
        <v>88189.485531137834</v>
      </c>
      <c r="R17" s="116">
        <f>R25*VLOOKUP($A9,'Peak-Baseload'!$N$13:$S$28,5,FALSE)</f>
        <v>88665.750639930731</v>
      </c>
      <c r="S17" s="116">
        <f>S25*VLOOKUP($A9,'Peak-Baseload'!$N$13:$S$28,5,FALSE)</f>
        <v>89129.390091839523</v>
      </c>
      <c r="T17" s="116">
        <f>T25*VLOOKUP($A9,'Peak-Baseload'!$N$13:$S$28,5,FALSE)</f>
        <v>89606.933399267436</v>
      </c>
      <c r="U17" s="116">
        <f>U25*VLOOKUP($A9,'Peak-Baseload'!$N$13:$S$28,5,FALSE)</f>
        <v>90072.236377972193</v>
      </c>
      <c r="V17" s="116">
        <f>V25*VLOOKUP($A9,'Peak-Baseload'!$N$13:$S$28,5,FALSE)</f>
        <v>90438.955521488169</v>
      </c>
      <c r="W17" s="116">
        <f>W25*VLOOKUP($A9,'Peak-Baseload'!$N$13:$S$28,5,FALSE)</f>
        <v>90890.28826147753</v>
      </c>
    </row>
    <row r="18" spans="1:23">
      <c r="A18" s="104" t="s">
        <v>164</v>
      </c>
      <c r="B18" s="116">
        <f>VLOOKUP($A9,REStpcMID,Mid!B$3-1990+2,FALSE)</f>
        <v>661</v>
      </c>
      <c r="C18" s="116">
        <f>VLOOKUP($A9,REStpcMID,Mid!C$3-1990+2,FALSE)</f>
        <v>661</v>
      </c>
      <c r="D18" s="116">
        <f>VLOOKUP($A9,REStpcMID,Mid!D$3-1990+2,FALSE)</f>
        <v>730</v>
      </c>
      <c r="E18" s="116">
        <f>VLOOKUP($A9,REStpcMID,Mid!E$3-1990+2,FALSE)</f>
        <v>727</v>
      </c>
      <c r="F18" s="116">
        <f>VLOOKUP($A9,REStpcMID,Mid!F$3-1990+2,FALSE)</f>
        <v>724</v>
      </c>
      <c r="G18" s="116">
        <f>VLOOKUP($A9,REStpcMID,Mid!G$3-1990+2,FALSE)</f>
        <v>721</v>
      </c>
      <c r="H18" s="116">
        <f>VLOOKUP($A9,REStpcMID,Mid!H$3-1990+2,FALSE)</f>
        <v>719</v>
      </c>
      <c r="I18" s="116">
        <f>VLOOKUP($A9,REStpcMID,Mid!I$3-1990+2,FALSE)</f>
        <v>717</v>
      </c>
      <c r="J18" s="116">
        <f>VLOOKUP($A9,REStpcMID,Mid!J$3-1990+2,FALSE)</f>
        <v>715</v>
      </c>
      <c r="K18" s="116">
        <f>VLOOKUP($A9,REStpcMID,Mid!K$3-1990+2,FALSE)</f>
        <v>712</v>
      </c>
      <c r="L18" s="116">
        <f>VLOOKUP($A9,REStpcMID,Mid!L$3-1990+2,FALSE)</f>
        <v>709</v>
      </c>
      <c r="M18" s="116">
        <f>VLOOKUP($A9,REStpcMID,Mid!M$3-1990+2,FALSE)</f>
        <v>707</v>
      </c>
      <c r="N18" s="116">
        <f>VLOOKUP($A9,REStpcMID,Mid!N$3-1990+2,FALSE)</f>
        <v>704</v>
      </c>
      <c r="O18" s="116">
        <f>VLOOKUP($A9,REStpcMID,Mid!O$3-1990+2,FALSE)</f>
        <v>701</v>
      </c>
      <c r="P18" s="116">
        <f>VLOOKUP($A9,REStpcMID,Mid!P$3-1990+2,FALSE)</f>
        <v>699</v>
      </c>
      <c r="Q18" s="116">
        <f>VLOOKUP($A9,REStpcMID,Mid!Q$3-1990+2,FALSE)</f>
        <v>697</v>
      </c>
      <c r="R18" s="116">
        <f>VLOOKUP($A9,REStpcMID,Mid!R$3-1990+2,FALSE)</f>
        <v>694</v>
      </c>
      <c r="S18" s="116">
        <f>VLOOKUP($A9,REStpcMID,Mid!S$3-1990+2,FALSE)</f>
        <v>691</v>
      </c>
      <c r="T18" s="116">
        <f>VLOOKUP($A9,REStpcMID,Mid!T$3-1990+2,FALSE)</f>
        <v>689</v>
      </c>
      <c r="U18" s="116">
        <f>VLOOKUP($A9,REStpcMID,Mid!U$3-1990+2,FALSE)</f>
        <v>686</v>
      </c>
      <c r="V18" s="116">
        <f>VLOOKUP($A9,REStpcMID,Mid!V$3-1990+2,FALSE)</f>
        <v>682</v>
      </c>
      <c r="W18" s="116">
        <f>VLOOKUP($A9,REStpcMID,Mid!W$3-1990+2,FALSE)</f>
        <v>679</v>
      </c>
    </row>
    <row r="19" spans="1:23">
      <c r="A19" s="104" t="s">
        <v>165</v>
      </c>
      <c r="B19" s="116">
        <f>VLOOKUP($A9,COMtpcMID,Mid!B$3-1990+2,FALSE)</f>
        <v>4340</v>
      </c>
      <c r="C19" s="116">
        <f>VLOOKUP($A9,COMtpcMID,Mid!C$3-1990+2,FALSE)</f>
        <v>4305</v>
      </c>
      <c r="D19" s="116">
        <f>VLOOKUP($A9,COMtpcMID,Mid!D$3-1990+2,FALSE)</f>
        <v>4322</v>
      </c>
      <c r="E19" s="116">
        <f>VLOOKUP($A9,COMtpcMID,Mid!E$3-1990+2,FALSE)</f>
        <v>4337</v>
      </c>
      <c r="F19" s="116">
        <f>VLOOKUP($A9,COMtpcMID,Mid!F$3-1990+2,FALSE)</f>
        <v>4350</v>
      </c>
      <c r="G19" s="116">
        <f>VLOOKUP($A9,COMtpcMID,Mid!G$3-1990+2,FALSE)</f>
        <v>4358</v>
      </c>
      <c r="H19" s="116">
        <f>VLOOKUP($A9,COMtpcMID,Mid!H$3-1990+2,FALSE)</f>
        <v>4366</v>
      </c>
      <c r="I19" s="116">
        <f>VLOOKUP($A9,COMtpcMID,Mid!I$3-1990+2,FALSE)</f>
        <v>4377</v>
      </c>
      <c r="J19" s="116">
        <f>VLOOKUP($A9,COMtpcMID,Mid!J$3-1990+2,FALSE)</f>
        <v>4390</v>
      </c>
      <c r="K19" s="116">
        <f>VLOOKUP($A9,COMtpcMID,Mid!K$3-1990+2,FALSE)</f>
        <v>4400</v>
      </c>
      <c r="L19" s="116">
        <f>VLOOKUP($A9,COMtpcMID,Mid!L$3-1990+2,FALSE)</f>
        <v>4409</v>
      </c>
      <c r="M19" s="116">
        <f>VLOOKUP($A9,COMtpcMID,Mid!M$3-1990+2,FALSE)</f>
        <v>4423</v>
      </c>
      <c r="N19" s="116">
        <f>VLOOKUP($A9,COMtpcMID,Mid!N$3-1990+2,FALSE)</f>
        <v>4438</v>
      </c>
      <c r="O19" s="116">
        <f>VLOOKUP($A9,COMtpcMID,Mid!O$3-1990+2,FALSE)</f>
        <v>4450</v>
      </c>
      <c r="P19" s="116">
        <f>VLOOKUP($A9,COMtpcMID,Mid!P$3-1990+2,FALSE)</f>
        <v>4454</v>
      </c>
      <c r="Q19" s="116">
        <f>VLOOKUP($A9,COMtpcMID,Mid!Q$3-1990+2,FALSE)</f>
        <v>4467</v>
      </c>
      <c r="R19" s="116">
        <f>VLOOKUP($A9,COMtpcMID,Mid!R$3-1990+2,FALSE)</f>
        <v>4481</v>
      </c>
      <c r="S19" s="116">
        <f>VLOOKUP($A9,COMtpcMID,Mid!S$3-1990+2,FALSE)</f>
        <v>4493</v>
      </c>
      <c r="T19" s="116">
        <f>VLOOKUP($A9,COMtpcMID,Mid!T$3-1990+2,FALSE)</f>
        <v>4507</v>
      </c>
      <c r="U19" s="116">
        <f>VLOOKUP($A9,COMtpcMID,Mid!U$3-1990+2,FALSE)</f>
        <v>4522</v>
      </c>
      <c r="V19" s="116">
        <f>VLOOKUP($A9,COMtpcMID,Mid!V$3-1990+2,FALSE)</f>
        <v>4522</v>
      </c>
      <c r="W19" s="116">
        <f>VLOOKUP($A9,COMtpcMID,Mid!W$3-1990+2,FALSE)</f>
        <v>4537</v>
      </c>
    </row>
    <row r="20" spans="1:23" ht="16" thickBot="1">
      <c r="A20" s="104" t="s">
        <v>166</v>
      </c>
      <c r="B20" s="116">
        <f>VLOOKUP($A9,INDtpcMID,Mid!B$3-1990+2,FALSE)</f>
        <v>8926</v>
      </c>
      <c r="C20" s="116">
        <f>VLOOKUP($A9,INDtpcMID,Mid!C$3-1990+2,FALSE)</f>
        <v>16753</v>
      </c>
      <c r="D20" s="116">
        <f>VLOOKUP($A9,INDtpcMID,Mid!D$3-1990+2,FALSE)</f>
        <v>14189</v>
      </c>
      <c r="E20" s="116">
        <f>VLOOKUP($A9,INDtpcMID,Mid!E$3-1990+2,FALSE)</f>
        <v>12328</v>
      </c>
      <c r="F20" s="116">
        <f>VLOOKUP($A9,INDtpcMID,Mid!F$3-1990+2,FALSE)</f>
        <v>11215</v>
      </c>
      <c r="G20" s="116">
        <f>VLOOKUP($A9,INDtpcMID,Mid!G$3-1990+2,FALSE)</f>
        <v>10933</v>
      </c>
      <c r="H20" s="116">
        <f>VLOOKUP($A9,INDtpcMID,Mid!H$3-1990+2,FALSE)</f>
        <v>10942</v>
      </c>
      <c r="I20" s="116">
        <f>VLOOKUP($A9,INDtpcMID,Mid!I$3-1990+2,FALSE)</f>
        <v>10277</v>
      </c>
      <c r="J20" s="116">
        <f>VLOOKUP($A9,INDtpcMID,Mid!J$3-1990+2,FALSE)</f>
        <v>9501</v>
      </c>
      <c r="K20" s="116">
        <f>VLOOKUP($A9,INDtpcMID,Mid!K$3-1990+2,FALSE)</f>
        <v>9171</v>
      </c>
      <c r="L20" s="116">
        <f>VLOOKUP($A9,INDtpcMID,Mid!L$3-1990+2,FALSE)</f>
        <v>8970</v>
      </c>
      <c r="M20" s="116">
        <f>VLOOKUP($A9,INDtpcMID,Mid!M$3-1990+2,FALSE)</f>
        <v>8292</v>
      </c>
      <c r="N20" s="116">
        <f>VLOOKUP($A9,INDtpcMID,Mid!N$3-1990+2,FALSE)</f>
        <v>7501</v>
      </c>
      <c r="O20" s="116">
        <f>VLOOKUP($A9,INDtpcMID,Mid!O$3-1990+2,FALSE)</f>
        <v>7159</v>
      </c>
      <c r="P20" s="116">
        <f>VLOOKUP($A9,INDtpcMID,Mid!P$3-1990+2,FALSE)</f>
        <v>7692</v>
      </c>
      <c r="Q20" s="116">
        <f>VLOOKUP($A9,INDtpcMID,Mid!Q$3-1990+2,FALSE)</f>
        <v>7128</v>
      </c>
      <c r="R20" s="116">
        <f>VLOOKUP($A9,INDtpcMID,Mid!R$3-1990+2,FALSE)</f>
        <v>6617</v>
      </c>
      <c r="S20" s="116">
        <f>VLOOKUP($A9,INDtpcMID,Mid!S$3-1990+2,FALSE)</f>
        <v>6390</v>
      </c>
      <c r="T20" s="116">
        <f>VLOOKUP($A9,INDtpcMID,Mid!T$3-1990+2,FALSE)</f>
        <v>5967</v>
      </c>
      <c r="U20" s="116">
        <f>VLOOKUP($A9,INDtpcMID,Mid!U$3-1990+2,FALSE)</f>
        <v>5484</v>
      </c>
      <c r="V20" s="116">
        <f>VLOOKUP($A9,INDtpcMID,Mid!V$3-1990+2,FALSE)</f>
        <v>5484</v>
      </c>
      <c r="W20" s="116">
        <f>VLOOKUP($A9,INDtpcMID,Mid!W$3-1990+2,FALSE)</f>
        <v>5019</v>
      </c>
    </row>
    <row r="21" spans="1:23">
      <c r="A21" s="111" t="s">
        <v>167</v>
      </c>
      <c r="B21" s="113">
        <f>VLOOKUP($A9,REScMID,Mid!B$3-1990+2,FALSE)</f>
        <v>5247</v>
      </c>
      <c r="C21" s="114">
        <f>VLOOKUP($A9,REScMID,Mid!C$3-1990+2,FALSE)</f>
        <v>5273</v>
      </c>
      <c r="D21" s="114">
        <f>VLOOKUP($A9,REScMID,Mid!D$3-1990+2,FALSE)</f>
        <v>5287</v>
      </c>
      <c r="E21" s="114">
        <f>VLOOKUP($A9,REScMID,Mid!E$3-1990+2,FALSE)</f>
        <v>5301</v>
      </c>
      <c r="F21" s="114">
        <f>VLOOKUP($A9,REScMID,Mid!F$3-1990+2,FALSE)</f>
        <v>5339</v>
      </c>
      <c r="G21" s="114">
        <f>VLOOKUP($A9,REScMID,Mid!G$3-1990+2,FALSE)</f>
        <v>5376</v>
      </c>
      <c r="H21" s="114">
        <f>VLOOKUP($A9,REScMID,Mid!H$3-1990+2,FALSE)</f>
        <v>5412</v>
      </c>
      <c r="I21" s="114">
        <f>VLOOKUP($A9,REScMID,Mid!I$3-1990+2,FALSE)</f>
        <v>5448</v>
      </c>
      <c r="J21" s="114">
        <f>VLOOKUP($A9,REScMID,Mid!J$3-1990+2,FALSE)</f>
        <v>5483</v>
      </c>
      <c r="K21" s="114">
        <f>VLOOKUP($A9,REScMID,Mid!K$3-1990+2,FALSE)</f>
        <v>5518</v>
      </c>
      <c r="L21" s="114">
        <f>VLOOKUP($A9,REScMID,Mid!L$3-1990+2,FALSE)</f>
        <v>5552</v>
      </c>
      <c r="M21" s="114">
        <f>VLOOKUP($A9,REScMID,Mid!M$3-1990+2,FALSE)</f>
        <v>5586</v>
      </c>
      <c r="N21" s="114">
        <f>VLOOKUP($A9,REScMID,Mid!N$3-1990+2,FALSE)</f>
        <v>5619</v>
      </c>
      <c r="O21" s="114">
        <f>VLOOKUP($A9,REScMID,Mid!O$3-1990+2,FALSE)</f>
        <v>5652</v>
      </c>
      <c r="P21" s="114">
        <f>VLOOKUP($A9,REScMID,Mid!P$3-1990+2,FALSE)</f>
        <v>5685</v>
      </c>
      <c r="Q21" s="114">
        <f>VLOOKUP($A9,REScMID,Mid!Q$3-1990+2,FALSE)</f>
        <v>5717</v>
      </c>
      <c r="R21" s="114">
        <f>VLOOKUP($A9,REScMID,Mid!R$3-1990+2,FALSE)</f>
        <v>5748</v>
      </c>
      <c r="S21" s="114">
        <f>VLOOKUP($A9,REScMID,Mid!S$3-1990+2,FALSE)</f>
        <v>5778</v>
      </c>
      <c r="T21" s="114">
        <f>VLOOKUP($A9,REScMID,Mid!T$3-1990+2,FALSE)</f>
        <v>5809</v>
      </c>
      <c r="U21" s="114">
        <f>VLOOKUP($A9,REScMID,Mid!U$3-1990+2,FALSE)</f>
        <v>5839</v>
      </c>
      <c r="V21" s="114">
        <f>VLOOKUP($A9,REScMID,Mid!V$3-1990+2,FALSE)</f>
        <v>5868</v>
      </c>
      <c r="W21" s="114">
        <f>VLOOKUP($A9,REScMID,Mid!W$3-1990+2,FALSE)</f>
        <v>5897</v>
      </c>
    </row>
    <row r="22" spans="1:23">
      <c r="A22" s="111" t="s">
        <v>168</v>
      </c>
      <c r="B22" s="115">
        <f>VLOOKUP($A9,COMcMID,Mid!B$3-1990+2,FALSE)</f>
        <v>1137</v>
      </c>
      <c r="C22" s="116">
        <f>VLOOKUP($A9,COMcMID,Mid!C$3-1990+2,FALSE)</f>
        <v>1151.7924438462035</v>
      </c>
      <c r="D22" s="116">
        <f>VLOOKUP($A9,COMcMID,Mid!D$3-1990+2,FALSE)</f>
        <v>1157.5954588423112</v>
      </c>
      <c r="E22" s="116">
        <f>VLOOKUP($A9,COMcMID,Mid!E$3-1990+2,FALSE)</f>
        <v>1163.4496611375489</v>
      </c>
      <c r="F22" s="116">
        <f>VLOOKUP($A9,COMcMID,Mid!F$3-1990+2,FALSE)</f>
        <v>1169.5087670273163</v>
      </c>
      <c r="G22" s="116">
        <f>VLOOKUP($A9,COMcMID,Mid!G$3-1990+2,FALSE)</f>
        <v>1175.6196045176928</v>
      </c>
      <c r="H22" s="116">
        <f>VLOOKUP($A9,COMcMID,Mid!H$3-1990+2,FALSE)</f>
        <v>1181.739997991675</v>
      </c>
      <c r="I22" s="116">
        <f>VLOOKUP($A9,COMcMID,Mid!I$3-1990+2,FALSE)</f>
        <v>1188.0590057483544</v>
      </c>
      <c r="J22" s="116">
        <f>VLOOKUP($A9,COMcMID,Mid!J$3-1990+2,FALSE)</f>
        <v>1194.3029266908616</v>
      </c>
      <c r="K22" s="116">
        <f>VLOOKUP($A9,COMcMID,Mid!K$3-1990+2,FALSE)</f>
        <v>1200.669322360332</v>
      </c>
      <c r="L22" s="116">
        <f>VLOOKUP($A9,COMcMID,Mid!L$3-1990+2,FALSE)</f>
        <v>1207.087419684404</v>
      </c>
      <c r="M22" s="116">
        <f>VLOOKUP($A9,COMcMID,Mid!M$3-1990+2,FALSE)</f>
        <v>1213.5872238315867</v>
      </c>
      <c r="N22" s="116">
        <f>VLOOKUP($A9,COMcMID,Mid!N$3-1990+2,FALSE)</f>
        <v>1220.0005540403997</v>
      </c>
      <c r="O22" s="116">
        <f>VLOOKUP($A9,COMcMID,Mid!O$3-1990+2,FALSE)</f>
        <v>1226.5040442757236</v>
      </c>
      <c r="P22" s="116">
        <f>VLOOKUP($A9,COMcMID,Mid!P$3-1990+2,FALSE)</f>
        <v>1233.0439639926219</v>
      </c>
      <c r="Q22" s="116">
        <f>VLOOKUP($A9,COMcMID,Mid!Q$3-1990+2,FALSE)</f>
        <v>1239.6340508864264</v>
      </c>
      <c r="R22" s="116">
        <f>VLOOKUP($A9,COMcMID,Mid!R$3-1990+2,FALSE)</f>
        <v>1246.1866442243688</v>
      </c>
      <c r="S22" s="116">
        <f>VLOOKUP($A9,COMcMID,Mid!S$3-1990+2,FALSE)</f>
        <v>1252.7270576832268</v>
      </c>
      <c r="T22" s="116">
        <f>VLOOKUP($A9,COMcMID,Mid!T$3-1990+2,FALSE)</f>
        <v>1259.3470585815121</v>
      </c>
      <c r="U22" s="116">
        <f>VLOOKUP($A9,COMcMID,Mid!U$3-1990+2,FALSE)</f>
        <v>1265.9880316420019</v>
      </c>
      <c r="V22" s="116">
        <f>VLOOKUP($A9,COMcMID,Mid!V$3-1990+2,FALSE)</f>
        <v>1265.9880316420019</v>
      </c>
      <c r="W22" s="116">
        <f>VLOOKUP($A9,COMcMID,Mid!W$3-1990+2,FALSE)</f>
        <v>1272.5187043234755</v>
      </c>
    </row>
    <row r="23" spans="1:23">
      <c r="A23" s="111" t="s">
        <v>169</v>
      </c>
      <c r="B23" s="115">
        <f>VLOOKUP($A9,INDcMID,Mid!B$3-1990+2,FALSE)</f>
        <v>13</v>
      </c>
      <c r="C23" s="116">
        <f>VLOOKUP($A9,INDcMID,Mid!C$3-1990+2,FALSE)</f>
        <v>14.492615168226536</v>
      </c>
      <c r="D23" s="116">
        <f>VLOOKUP($A9,INDcMID,Mid!D$3-1990+2,FALSE)</f>
        <v>14.361101830790126</v>
      </c>
      <c r="E23" s="116">
        <f>VLOOKUP($A9,INDcMID,Mid!E$3-1990+2,FALSE)</f>
        <v>14.246033332184595</v>
      </c>
      <c r="F23" s="116">
        <f>VLOOKUP($A9,INDcMID,Mid!F$3-1990+2,FALSE)</f>
        <v>14.154521177242325</v>
      </c>
      <c r="G23" s="116">
        <f>VLOOKUP($A9,INDcMID,Mid!G$3-1990+2,FALSE)</f>
        <v>14.084231774124444</v>
      </c>
      <c r="H23" s="116">
        <f>VLOOKUP($A9,INDcMID,Mid!H$3-1990+2,FALSE)</f>
        <v>14.031960316129</v>
      </c>
      <c r="I23" s="116">
        <f>VLOOKUP($A9,INDcMID,Mid!I$3-1990+2,FALSE)</f>
        <v>14.006956191089541</v>
      </c>
      <c r="J23" s="116">
        <f>VLOOKUP($A9,INDcMID,Mid!J$3-1990+2,FALSE)</f>
        <v>13.996543621006211</v>
      </c>
      <c r="K23" s="116">
        <f>VLOOKUP($A9,INDcMID,Mid!K$3-1990+2,FALSE)</f>
        <v>14.005230386040173</v>
      </c>
      <c r="L23" s="116">
        <f>VLOOKUP($A9,INDcMID,Mid!L$3-1990+2,FALSE)</f>
        <v>14.028366264404248</v>
      </c>
      <c r="M23" s="116">
        <f>VLOOKUP($A9,INDcMID,Mid!M$3-1990+2,FALSE)</f>
        <v>14.065176037208046</v>
      </c>
      <c r="N23" s="116">
        <f>VLOOKUP($A9,INDcMID,Mid!N$3-1990+2,FALSE)</f>
        <v>14.107631096518579</v>
      </c>
      <c r="O23" s="116">
        <f>VLOOKUP($A9,INDcMID,Mid!O$3-1990+2,FALSE)</f>
        <v>14.175044400262799</v>
      </c>
      <c r="P23" s="116">
        <f>VLOOKUP($A9,INDcMID,Mid!P$3-1990+2,FALSE)</f>
        <v>14.253412093871981</v>
      </c>
      <c r="Q23" s="116">
        <f>VLOOKUP($A9,INDcMID,Mid!Q$3-1990+2,FALSE)</f>
        <v>14.354424006417412</v>
      </c>
      <c r="R23" s="116">
        <f>VLOOKUP($A9,INDcMID,Mid!R$3-1990+2,FALSE)</f>
        <v>14.464680833787513</v>
      </c>
      <c r="S23" s="116">
        <f>VLOOKUP($A9,INDcMID,Mid!S$3-1990+2,FALSE)</f>
        <v>14.588685753648198</v>
      </c>
      <c r="T23" s="116">
        <f>VLOOKUP($A9,INDcMID,Mid!T$3-1990+2,FALSE)</f>
        <v>14.732614446364448</v>
      </c>
      <c r="U23" s="116">
        <f>VLOOKUP($A9,INDcMID,Mid!U$3-1990+2,FALSE)</f>
        <v>14.88761078377393</v>
      </c>
      <c r="V23" s="116">
        <f>VLOOKUP($A9,INDcMID,Mid!V$3-1990+2,FALSE)</f>
        <v>14.88761078377393</v>
      </c>
      <c r="W23" s="116">
        <f>VLOOKUP($A9,INDcMID,Mid!W$3-1990+2,FALSE)</f>
        <v>15.048146731885469</v>
      </c>
    </row>
    <row r="24" spans="1:23">
      <c r="A24" s="111" t="s">
        <v>170</v>
      </c>
      <c r="B24" s="117">
        <v>3</v>
      </c>
      <c r="C24" s="118">
        <f t="shared" ref="C24:V24" si="6">B24</f>
        <v>3</v>
      </c>
      <c r="D24" s="118">
        <f t="shared" si="6"/>
        <v>3</v>
      </c>
      <c r="E24" s="118">
        <f t="shared" si="6"/>
        <v>3</v>
      </c>
      <c r="F24" s="118">
        <f t="shared" si="6"/>
        <v>3</v>
      </c>
      <c r="G24" s="118">
        <f t="shared" si="6"/>
        <v>3</v>
      </c>
      <c r="H24" s="118">
        <f t="shared" si="6"/>
        <v>3</v>
      </c>
      <c r="I24" s="118">
        <f t="shared" si="6"/>
        <v>3</v>
      </c>
      <c r="J24" s="118">
        <f t="shared" si="6"/>
        <v>3</v>
      </c>
      <c r="K24" s="118">
        <f t="shared" si="6"/>
        <v>3</v>
      </c>
      <c r="L24" s="118">
        <f t="shared" si="6"/>
        <v>3</v>
      </c>
      <c r="M24" s="118">
        <f t="shared" si="6"/>
        <v>3</v>
      </c>
      <c r="N24" s="118">
        <f t="shared" si="6"/>
        <v>3</v>
      </c>
      <c r="O24" s="118">
        <f t="shared" si="6"/>
        <v>3</v>
      </c>
      <c r="P24" s="118">
        <f t="shared" si="6"/>
        <v>3</v>
      </c>
      <c r="Q24" s="118">
        <f t="shared" si="6"/>
        <v>3</v>
      </c>
      <c r="R24" s="118">
        <f t="shared" si="6"/>
        <v>3</v>
      </c>
      <c r="S24" s="118">
        <f t="shared" si="6"/>
        <v>3</v>
      </c>
      <c r="T24" s="118">
        <f t="shared" si="6"/>
        <v>3</v>
      </c>
      <c r="U24" s="118">
        <f t="shared" si="6"/>
        <v>3</v>
      </c>
      <c r="V24" s="118">
        <f t="shared" si="6"/>
        <v>3</v>
      </c>
      <c r="W24" s="118">
        <f>U24</f>
        <v>3</v>
      </c>
    </row>
    <row r="25" spans="1:23" ht="16" thickBot="1">
      <c r="A25" s="119" t="s">
        <v>171</v>
      </c>
      <c r="B25" s="120">
        <f>SUM(B21:B24)</f>
        <v>6400</v>
      </c>
      <c r="C25" s="121">
        <f t="shared" ref="C25:W25" si="7">SUM(C21:C24)</f>
        <v>6442.2850590144299</v>
      </c>
      <c r="D25" s="121">
        <f t="shared" si="7"/>
        <v>6461.9565606731012</v>
      </c>
      <c r="E25" s="121">
        <f t="shared" si="7"/>
        <v>6481.6956944697331</v>
      </c>
      <c r="F25" s="121">
        <f t="shared" si="7"/>
        <v>6525.6632882045587</v>
      </c>
      <c r="G25" s="121">
        <f t="shared" si="7"/>
        <v>6568.7038362918174</v>
      </c>
      <c r="H25" s="121">
        <f t="shared" si="7"/>
        <v>6610.7719583078042</v>
      </c>
      <c r="I25" s="121">
        <f t="shared" si="7"/>
        <v>6653.0659619394437</v>
      </c>
      <c r="J25" s="121">
        <f t="shared" si="7"/>
        <v>6694.2994703118675</v>
      </c>
      <c r="K25" s="121">
        <f t="shared" si="7"/>
        <v>6735.6745527463727</v>
      </c>
      <c r="L25" s="121">
        <f t="shared" si="7"/>
        <v>6776.1157859488085</v>
      </c>
      <c r="M25" s="121">
        <f t="shared" si="7"/>
        <v>6816.6523998687953</v>
      </c>
      <c r="N25" s="121">
        <f t="shared" si="7"/>
        <v>6856.1081851369181</v>
      </c>
      <c r="O25" s="121">
        <f t="shared" si="7"/>
        <v>6895.6790886759863</v>
      </c>
      <c r="P25" s="121">
        <f t="shared" si="7"/>
        <v>6935.2973760864934</v>
      </c>
      <c r="Q25" s="121">
        <f t="shared" si="7"/>
        <v>6973.9884748928444</v>
      </c>
      <c r="R25" s="121">
        <f t="shared" si="7"/>
        <v>7011.6513250581565</v>
      </c>
      <c r="S25" s="121">
        <f t="shared" si="7"/>
        <v>7048.315743436875</v>
      </c>
      <c r="T25" s="121">
        <f t="shared" si="7"/>
        <v>7086.0796730278762</v>
      </c>
      <c r="U25" s="121">
        <f t="shared" si="7"/>
        <v>7122.8756424257763</v>
      </c>
      <c r="V25" s="121">
        <f t="shared" si="7"/>
        <v>7151.8756424257763</v>
      </c>
      <c r="W25" s="121">
        <f t="shared" si="7"/>
        <v>7187.5668510553605</v>
      </c>
    </row>
    <row r="26" spans="1:23">
      <c r="B26" s="106"/>
      <c r="C26" s="106"/>
      <c r="D26" s="106"/>
      <c r="E26" s="106"/>
      <c r="F26" s="106"/>
      <c r="G26" s="106"/>
      <c r="H26" s="106"/>
      <c r="I26" s="106"/>
      <c r="J26" s="106"/>
      <c r="K26" s="106"/>
      <c r="L26" s="106"/>
      <c r="M26" s="106"/>
      <c r="N26" s="106"/>
      <c r="O26" s="106"/>
      <c r="P26" s="106"/>
      <c r="Q26" s="106"/>
      <c r="R26" s="106"/>
      <c r="S26" s="106"/>
      <c r="T26" s="108"/>
      <c r="U26" s="108"/>
      <c r="V26" s="108"/>
      <c r="W26" s="108"/>
    </row>
    <row r="27" spans="1:23">
      <c r="B27" s="106"/>
      <c r="C27" s="106"/>
      <c r="D27" s="106"/>
      <c r="E27" s="106"/>
      <c r="F27" s="106"/>
      <c r="G27" s="106"/>
      <c r="H27" s="106"/>
      <c r="I27" s="106"/>
      <c r="J27" s="106"/>
      <c r="K27" s="106"/>
      <c r="L27" s="106"/>
      <c r="M27" s="106"/>
      <c r="N27" s="106"/>
      <c r="O27" s="106"/>
      <c r="P27" s="106"/>
      <c r="Q27" s="106"/>
      <c r="R27" s="106"/>
      <c r="S27" s="106"/>
      <c r="T27" s="108"/>
      <c r="U27" s="108"/>
      <c r="V27" s="108"/>
      <c r="W27" s="108"/>
    </row>
    <row r="28" spans="1:23">
      <c r="A28" s="109" t="s">
        <v>21</v>
      </c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0"/>
      <c r="R28" s="110"/>
      <c r="S28" s="110"/>
      <c r="T28" s="110"/>
      <c r="U28" s="110"/>
      <c r="V28" s="110"/>
      <c r="W28" s="110"/>
    </row>
    <row r="29" spans="1:23" ht="16" thickBot="1">
      <c r="A29" s="111" t="s">
        <v>156</v>
      </c>
      <c r="B29" s="110"/>
      <c r="C29" s="112">
        <f t="shared" ref="C29:V29" si="8">(C34-B34)/B34</f>
        <v>0.1481898848568691</v>
      </c>
      <c r="D29" s="112">
        <f t="shared" si="8"/>
        <v>6.5531024156760863E-3</v>
      </c>
      <c r="E29" s="112">
        <f t="shared" si="8"/>
        <v>8.3289082442600266E-3</v>
      </c>
      <c r="F29" s="112">
        <f t="shared" si="8"/>
        <v>1.5769112912302392E-2</v>
      </c>
      <c r="G29" s="112">
        <f t="shared" si="8"/>
        <v>2.3848730432070878E-2</v>
      </c>
      <c r="H29" s="112">
        <f t="shared" si="8"/>
        <v>2.5522844638729166E-2</v>
      </c>
      <c r="I29" s="112">
        <f t="shared" si="8"/>
        <v>1.8572897299387509E-2</v>
      </c>
      <c r="J29" s="112">
        <f t="shared" si="8"/>
        <v>1.8317152421382526E-2</v>
      </c>
      <c r="K29" s="112">
        <f t="shared" si="8"/>
        <v>2.2571647046764193E-2</v>
      </c>
      <c r="L29" s="112">
        <f t="shared" si="8"/>
        <v>2.0854455376902063E-2</v>
      </c>
      <c r="M29" s="112">
        <f t="shared" si="8"/>
        <v>1.6164174997575477E-2</v>
      </c>
      <c r="N29" s="112">
        <f t="shared" si="8"/>
        <v>1.4873434374274085E-2</v>
      </c>
      <c r="O29" s="112">
        <f t="shared" si="8"/>
        <v>2.2569380396278749E-2</v>
      </c>
      <c r="P29" s="112">
        <f t="shared" si="8"/>
        <v>2.8019640653586919E-2</v>
      </c>
      <c r="Q29" s="112">
        <f t="shared" si="8"/>
        <v>1.5718430342195586E-2</v>
      </c>
      <c r="R29" s="112">
        <f t="shared" si="8"/>
        <v>1.6547460323040962E-2</v>
      </c>
      <c r="S29" s="112">
        <f t="shared" si="8"/>
        <v>1.8679115123690377E-2</v>
      </c>
      <c r="T29" s="112">
        <f t="shared" si="8"/>
        <v>1.6022277148892254E-2</v>
      </c>
      <c r="U29" s="112">
        <f t="shared" si="8"/>
        <v>1.3186068645764498E-2</v>
      </c>
      <c r="V29" s="112">
        <f t="shared" si="8"/>
        <v>1.0606700333120627E-2</v>
      </c>
      <c r="W29" s="112">
        <f t="shared" ref="W29" si="9">(W34-U34)/U34</f>
        <v>2.3358571297489153E-2</v>
      </c>
    </row>
    <row r="30" spans="1:23">
      <c r="A30" s="111" t="s">
        <v>157</v>
      </c>
      <c r="B30" s="113">
        <f t="shared" ref="B30:W30" si="10">B40*B37</f>
        <v>26466743</v>
      </c>
      <c r="C30" s="114">
        <f t="shared" si="10"/>
        <v>29401810</v>
      </c>
      <c r="D30" s="114">
        <f t="shared" si="10"/>
        <v>29620890</v>
      </c>
      <c r="E30" s="114">
        <f t="shared" si="10"/>
        <v>29867625</v>
      </c>
      <c r="F30" s="114">
        <f t="shared" si="10"/>
        <v>30377321</v>
      </c>
      <c r="G30" s="114">
        <f t="shared" si="10"/>
        <v>31148312</v>
      </c>
      <c r="H30" s="114">
        <f t="shared" si="10"/>
        <v>31969770</v>
      </c>
      <c r="I30" s="114">
        <f t="shared" si="10"/>
        <v>32606394</v>
      </c>
      <c r="J30" s="114">
        <f t="shared" si="10"/>
        <v>33289630</v>
      </c>
      <c r="K30" s="114">
        <f t="shared" si="10"/>
        <v>34120954</v>
      </c>
      <c r="L30" s="114">
        <f t="shared" si="10"/>
        <v>34856225</v>
      </c>
      <c r="M30" s="114">
        <f t="shared" si="10"/>
        <v>35490598</v>
      </c>
      <c r="N30" s="114">
        <f t="shared" si="10"/>
        <v>36122121</v>
      </c>
      <c r="O30" s="114">
        <f t="shared" si="10"/>
        <v>37074884</v>
      </c>
      <c r="P30" s="114">
        <f t="shared" si="10"/>
        <v>38093580</v>
      </c>
      <c r="Q30" s="114">
        <f t="shared" si="10"/>
        <v>38784168</v>
      </c>
      <c r="R30" s="114">
        <f t="shared" si="10"/>
        <v>39530674</v>
      </c>
      <c r="S30" s="114">
        <f t="shared" si="10"/>
        <v>40335931</v>
      </c>
      <c r="T30" s="114">
        <f t="shared" si="10"/>
        <v>41082998</v>
      </c>
      <c r="U30" s="114">
        <f t="shared" si="10"/>
        <v>41708254</v>
      </c>
      <c r="V30" s="114">
        <f t="shared" si="10"/>
        <v>42392386</v>
      </c>
      <c r="W30" s="114">
        <f t="shared" si="10"/>
        <v>43022768</v>
      </c>
    </row>
    <row r="31" spans="1:23">
      <c r="A31" s="111" t="s">
        <v>158</v>
      </c>
      <c r="B31" s="115">
        <f t="shared" ref="B31:W32" si="11">B38*B41</f>
        <v>13318719</v>
      </c>
      <c r="C31" s="116">
        <f t="shared" si="11"/>
        <v>16272429.664597673</v>
      </c>
      <c r="D31" s="116">
        <f t="shared" si="11"/>
        <v>16462687.563754503</v>
      </c>
      <c r="E31" s="116">
        <f t="shared" si="11"/>
        <v>16683018.946427669</v>
      </c>
      <c r="F31" s="116">
        <f t="shared" si="11"/>
        <v>16962261.607056819</v>
      </c>
      <c r="G31" s="116">
        <f t="shared" si="11"/>
        <v>17336531.596762393</v>
      </c>
      <c r="H31" s="116">
        <f t="shared" si="11"/>
        <v>17752387.094166111</v>
      </c>
      <c r="I31" s="116">
        <f t="shared" si="11"/>
        <v>18072312.682746444</v>
      </c>
      <c r="J31" s="116">
        <f t="shared" si="11"/>
        <v>18358454.264033873</v>
      </c>
      <c r="K31" s="116">
        <f t="shared" si="11"/>
        <v>18709217.508010559</v>
      </c>
      <c r="L31" s="116">
        <f t="shared" si="11"/>
        <v>19080995.188157074</v>
      </c>
      <c r="M31" s="116">
        <f t="shared" si="11"/>
        <v>19354413.227251325</v>
      </c>
      <c r="N31" s="116">
        <f t="shared" si="11"/>
        <v>19584899.640843838</v>
      </c>
      <c r="O31" s="116">
        <f t="shared" si="11"/>
        <v>19908487.02998171</v>
      </c>
      <c r="P31" s="116">
        <f t="shared" si="11"/>
        <v>20434359.011415169</v>
      </c>
      <c r="Q31" s="116">
        <f t="shared" si="11"/>
        <v>20694782.802152421</v>
      </c>
      <c r="R31" s="116">
        <f t="shared" si="11"/>
        <v>20962051.745996635</v>
      </c>
      <c r="S31" s="116">
        <f t="shared" si="11"/>
        <v>21291535.906119104</v>
      </c>
      <c r="T31" s="116">
        <f t="shared" si="11"/>
        <v>21555437.742549811</v>
      </c>
      <c r="U31" s="116">
        <f t="shared" si="11"/>
        <v>21786193.255414844</v>
      </c>
      <c r="V31" s="116">
        <f t="shared" si="11"/>
        <v>21786193.255414844</v>
      </c>
      <c r="W31" s="116">
        <f t="shared" si="11"/>
        <v>21996674.882011443</v>
      </c>
    </row>
    <row r="32" spans="1:23">
      <c r="A32" s="111" t="s">
        <v>159</v>
      </c>
      <c r="B32" s="115">
        <f t="shared" si="11"/>
        <v>876798</v>
      </c>
      <c r="C32" s="116">
        <f t="shared" si="11"/>
        <v>1038862.9352710203</v>
      </c>
      <c r="D32" s="116">
        <f t="shared" si="11"/>
        <v>936751.03661315923</v>
      </c>
      <c r="E32" s="116">
        <f t="shared" si="11"/>
        <v>862723.77619407733</v>
      </c>
      <c r="F32" s="116">
        <f t="shared" si="11"/>
        <v>824123.53617789876</v>
      </c>
      <c r="G32" s="116">
        <f t="shared" si="11"/>
        <v>831546.3461461066</v>
      </c>
      <c r="H32" s="116">
        <f t="shared" si="11"/>
        <v>857251.59833590791</v>
      </c>
      <c r="I32" s="116">
        <f t="shared" si="11"/>
        <v>843254.8736081901</v>
      </c>
      <c r="J32" s="116">
        <f t="shared" si="11"/>
        <v>820716.28653467563</v>
      </c>
      <c r="K32" s="116">
        <f t="shared" si="11"/>
        <v>826760.47580561682</v>
      </c>
      <c r="L32" s="116">
        <f t="shared" si="11"/>
        <v>842231.14157632692</v>
      </c>
      <c r="M32" s="116">
        <f t="shared" si="11"/>
        <v>822643.3446199093</v>
      </c>
      <c r="N32" s="116">
        <f t="shared" si="11"/>
        <v>791123.05977511662</v>
      </c>
      <c r="O32" s="116">
        <f t="shared" si="11"/>
        <v>793724.56972751673</v>
      </c>
      <c r="P32" s="116">
        <f t="shared" si="11"/>
        <v>872797.2539438263</v>
      </c>
      <c r="Q32" s="116">
        <f t="shared" si="11"/>
        <v>858134.88305051567</v>
      </c>
      <c r="R32" s="116">
        <f t="shared" si="11"/>
        <v>845589.013023715</v>
      </c>
      <c r="S32" s="116">
        <f t="shared" si="11"/>
        <v>859757.99240523065</v>
      </c>
      <c r="T32" s="116">
        <f t="shared" si="11"/>
        <v>852691.3551882779</v>
      </c>
      <c r="U32" s="116">
        <f t="shared" si="11"/>
        <v>836112.24352057592</v>
      </c>
      <c r="V32" s="116">
        <f t="shared" si="11"/>
        <v>836112.24352057592</v>
      </c>
      <c r="W32" s="116">
        <f t="shared" si="11"/>
        <v>817744.08795691864</v>
      </c>
    </row>
    <row r="33" spans="1:23">
      <c r="A33" s="111" t="s">
        <v>160</v>
      </c>
      <c r="B33" s="117">
        <v>169424.33333333299</v>
      </c>
      <c r="C33" s="118">
        <f t="shared" ref="C33:V33" si="12">B33</f>
        <v>169424.33333333299</v>
      </c>
      <c r="D33" s="118">
        <f t="shared" si="12"/>
        <v>169424.33333333299</v>
      </c>
      <c r="E33" s="118">
        <f t="shared" si="12"/>
        <v>169424.33333333299</v>
      </c>
      <c r="F33" s="118">
        <f t="shared" si="12"/>
        <v>169424.33333333299</v>
      </c>
      <c r="G33" s="118">
        <f t="shared" si="12"/>
        <v>169424.33333333299</v>
      </c>
      <c r="H33" s="118">
        <f t="shared" si="12"/>
        <v>169424.33333333299</v>
      </c>
      <c r="I33" s="118">
        <f t="shared" si="12"/>
        <v>169424.33333333299</v>
      </c>
      <c r="J33" s="118">
        <f t="shared" si="12"/>
        <v>169424.33333333299</v>
      </c>
      <c r="K33" s="118">
        <f t="shared" si="12"/>
        <v>169424.33333333299</v>
      </c>
      <c r="L33" s="118">
        <f t="shared" si="12"/>
        <v>169424.33333333299</v>
      </c>
      <c r="M33" s="118">
        <f t="shared" si="12"/>
        <v>169424.33333333299</v>
      </c>
      <c r="N33" s="118">
        <f t="shared" si="12"/>
        <v>169424.33333333299</v>
      </c>
      <c r="O33" s="118">
        <f t="shared" si="12"/>
        <v>169424.33333333299</v>
      </c>
      <c r="P33" s="118">
        <f t="shared" si="12"/>
        <v>169424.33333333299</v>
      </c>
      <c r="Q33" s="118">
        <f t="shared" si="12"/>
        <v>169424.33333333299</v>
      </c>
      <c r="R33" s="118">
        <f t="shared" si="12"/>
        <v>169424.33333333299</v>
      </c>
      <c r="S33" s="118">
        <f t="shared" si="12"/>
        <v>169424.33333333299</v>
      </c>
      <c r="T33" s="118">
        <f t="shared" si="12"/>
        <v>169424.33333333299</v>
      </c>
      <c r="U33" s="118">
        <f t="shared" si="12"/>
        <v>169424.33333333299</v>
      </c>
      <c r="V33" s="118">
        <f t="shared" si="12"/>
        <v>169424.33333333299</v>
      </c>
      <c r="W33" s="118">
        <f>U33</f>
        <v>169424.33333333299</v>
      </c>
    </row>
    <row r="34" spans="1:23" ht="16" thickBot="1">
      <c r="A34" s="119" t="s">
        <v>161</v>
      </c>
      <c r="B34" s="120">
        <f>SUM(B30:B33)</f>
        <v>40831684.333333336</v>
      </c>
      <c r="C34" s="121">
        <f t="shared" ref="C34:W34" si="13">SUM(C30:C33)</f>
        <v>46882526.933202028</v>
      </c>
      <c r="D34" s="121">
        <f t="shared" si="13"/>
        <v>47189752.933700994</v>
      </c>
      <c r="E34" s="121">
        <f t="shared" si="13"/>
        <v>47582792.05595509</v>
      </c>
      <c r="F34" s="121">
        <f t="shared" si="13"/>
        <v>48333130.476568051</v>
      </c>
      <c r="G34" s="121">
        <f t="shared" si="13"/>
        <v>49485814.276241831</v>
      </c>
      <c r="H34" s="121">
        <f t="shared" si="13"/>
        <v>50748833.025835358</v>
      </c>
      <c r="I34" s="121">
        <f t="shared" si="13"/>
        <v>51691385.889687963</v>
      </c>
      <c r="J34" s="121">
        <f t="shared" si="13"/>
        <v>52638224.883901879</v>
      </c>
      <c r="K34" s="121">
        <f t="shared" si="13"/>
        <v>53826356.317149512</v>
      </c>
      <c r="L34" s="121">
        <f t="shared" si="13"/>
        <v>54948875.663066737</v>
      </c>
      <c r="M34" s="121">
        <f t="shared" si="13"/>
        <v>55837078.905204564</v>
      </c>
      <c r="N34" s="121">
        <f t="shared" si="13"/>
        <v>56667568.033952288</v>
      </c>
      <c r="O34" s="121">
        <f t="shared" si="13"/>
        <v>57946519.933042563</v>
      </c>
      <c r="P34" s="121">
        <f t="shared" si="13"/>
        <v>59570160.598692328</v>
      </c>
      <c r="Q34" s="121">
        <f t="shared" si="13"/>
        <v>60506510.018536277</v>
      </c>
      <c r="R34" s="121">
        <f t="shared" si="13"/>
        <v>61507739.092353687</v>
      </c>
      <c r="S34" s="121">
        <f t="shared" si="13"/>
        <v>62656649.231857672</v>
      </c>
      <c r="T34" s="121">
        <f t="shared" si="13"/>
        <v>63660551.431071423</v>
      </c>
      <c r="U34" s="121">
        <f t="shared" si="13"/>
        <v>64499983.832268752</v>
      </c>
      <c r="V34" s="121">
        <f t="shared" si="13"/>
        <v>65184115.832268752</v>
      </c>
      <c r="W34" s="121">
        <f t="shared" si="13"/>
        <v>66006611.303301699</v>
      </c>
    </row>
    <row r="35" spans="1:23">
      <c r="A35" s="111" t="s">
        <v>162</v>
      </c>
      <c r="B35" s="116">
        <f>B34*VLOOKUP($A28,'Peak-Baseload'!$N$13:$S$28,6,FALSE)</f>
        <v>40197.544437272954</v>
      </c>
      <c r="C35" s="116">
        <f>C34*VLOOKUP($A28,'Peak-Baseload'!$N$13:$S$28,6,FALSE)</f>
        <v>46154.413918961312</v>
      </c>
      <c r="D35" s="116">
        <f>D34*VLOOKUP($A28,'Peak-Baseload'!$N$13:$S$28,6,FALSE)</f>
        <v>46456.868520307769</v>
      </c>
      <c r="E35" s="116">
        <f>E34*VLOOKUP($A28,'Peak-Baseload'!$N$13:$S$28,6,FALSE)</f>
        <v>46843.803515529064</v>
      </c>
      <c r="F35" s="116">
        <f>F34*VLOOKUP($A28,'Peak-Baseload'!$N$13:$S$28,6,FALSE)</f>
        <v>47582.488742407149</v>
      </c>
      <c r="G35" s="116">
        <f>G34*VLOOKUP($A28,'Peak-Baseload'!$N$13:$S$28,6,FALSE)</f>
        <v>48717.27068971187</v>
      </c>
      <c r="H35" s="116">
        <f>H34*VLOOKUP($A28,'Peak-Baseload'!$N$13:$S$28,6,FALSE)</f>
        <v>49960.674020748294</v>
      </c>
      <c r="I35" s="116">
        <f>I34*VLOOKUP($A28,'Peak-Baseload'!$N$13:$S$28,6,FALSE)</f>
        <v>50888.588488343834</v>
      </c>
      <c r="J35" s="116">
        <f>J34*VLOOKUP($A28,'Peak-Baseload'!$N$13:$S$28,6,FALSE)</f>
        <v>51820.722520193842</v>
      </c>
      <c r="K35" s="116">
        <f>K34*VLOOKUP($A28,'Peak-Baseload'!$N$13:$S$28,6,FALSE)</f>
        <v>52990.401578627956</v>
      </c>
      <c r="L35" s="116">
        <f>L34*VLOOKUP($A28,'Peak-Baseload'!$N$13:$S$28,6,FALSE)</f>
        <v>54095.487543753574</v>
      </c>
      <c r="M35" s="116">
        <f>M34*VLOOKUP($A28,'Peak-Baseload'!$N$13:$S$28,6,FALSE)</f>
        <v>54969.896470989974</v>
      </c>
      <c r="N35" s="116">
        <f>N34*VLOOKUP($A28,'Peak-Baseload'!$N$13:$S$28,6,FALSE)</f>
        <v>55787.487618711886</v>
      </c>
      <c r="O35" s="116">
        <f>O34*VLOOKUP($A28,'Peak-Baseload'!$N$13:$S$28,6,FALSE)</f>
        <v>57046.576648131282</v>
      </c>
      <c r="P35" s="116">
        <f>P34*VLOOKUP($A28,'Peak-Baseload'!$N$13:$S$28,6,FALSE)</f>
        <v>58645.001226329223</v>
      </c>
      <c r="Q35" s="116">
        <f>Q34*VLOOKUP($A28,'Peak-Baseload'!$N$13:$S$28,6,FALSE)</f>
        <v>59566.808593023256</v>
      </c>
      <c r="R35" s="116">
        <f>R34*VLOOKUP($A28,'Peak-Baseload'!$N$13:$S$28,6,FALSE)</f>
        <v>60552.487994786483</v>
      </c>
      <c r="S35" s="116">
        <f>S34*VLOOKUP($A28,'Peak-Baseload'!$N$13:$S$28,6,FALSE)</f>
        <v>61683.554889066982</v>
      </c>
      <c r="T35" s="116">
        <f>T34*VLOOKUP($A28,'Peak-Baseload'!$N$13:$S$28,6,FALSE)</f>
        <v>62671.865901028519</v>
      </c>
      <c r="U35" s="116">
        <f>U34*VLOOKUP($A28,'Peak-Baseload'!$N$13:$S$28,6,FALSE)</f>
        <v>63498.26142695763</v>
      </c>
      <c r="V35" s="116">
        <f>V34*VLOOKUP($A28,'Peak-Baseload'!$N$13:$S$28,6,FALSE)</f>
        <v>64171.768457587517</v>
      </c>
      <c r="W35" s="116">
        <f>W34*VLOOKUP($A28,'Peak-Baseload'!$N$13:$S$28,6,FALSE)</f>
        <v>64981.490093765824</v>
      </c>
    </row>
    <row r="36" spans="1:23">
      <c r="A36" s="111" t="s">
        <v>163</v>
      </c>
      <c r="B36" s="116">
        <f>B44*VLOOKUP($A28,'Peak-Baseload'!$N$13:$S$28,5,FALSE)</f>
        <v>677808.70254433213</v>
      </c>
      <c r="C36" s="116">
        <f>C44*VLOOKUP($A28,'Peak-Baseload'!$N$13:$S$28,5,FALSE)</f>
        <v>692183.38083727809</v>
      </c>
      <c r="D36" s="116">
        <f>D44*VLOOKUP($A28,'Peak-Baseload'!$N$13:$S$28,5,FALSE)</f>
        <v>705708.18377649749</v>
      </c>
      <c r="E36" s="116">
        <f>E44*VLOOKUP($A28,'Peak-Baseload'!$N$13:$S$28,5,FALSE)</f>
        <v>719171.35089392948</v>
      </c>
      <c r="F36" s="116">
        <f>F44*VLOOKUP($A28,'Peak-Baseload'!$N$13:$S$28,5,FALSE)</f>
        <v>737620.10753408086</v>
      </c>
      <c r="G36" s="116">
        <f>G44*VLOOKUP($A28,'Peak-Baseload'!$N$13:$S$28,5,FALSE)</f>
        <v>756136.0717886918</v>
      </c>
      <c r="H36" s="116">
        <f>H44*VLOOKUP($A28,'Peak-Baseload'!$N$13:$S$28,5,FALSE)</f>
        <v>774734.478575947</v>
      </c>
      <c r="I36" s="116">
        <f>I44*VLOOKUP($A28,'Peak-Baseload'!$N$13:$S$28,5,FALSE)</f>
        <v>793384.85355033563</v>
      </c>
      <c r="J36" s="116">
        <f>J44*VLOOKUP($A28,'Peak-Baseload'!$N$13:$S$28,5,FALSE)</f>
        <v>812129.58211936802</v>
      </c>
      <c r="K36" s="116">
        <f>K44*VLOOKUP($A28,'Peak-Baseload'!$N$13:$S$28,5,FALSE)</f>
        <v>830942.15679634491</v>
      </c>
      <c r="L36" s="116">
        <f>L44*VLOOKUP($A28,'Peak-Baseload'!$N$13:$S$28,5,FALSE)</f>
        <v>849821.85047735623</v>
      </c>
      <c r="M36" s="116">
        <f>M44*VLOOKUP($A28,'Peak-Baseload'!$N$13:$S$28,5,FALSE)</f>
        <v>868817.64752281504</v>
      </c>
      <c r="N36" s="116">
        <f>N44*VLOOKUP($A28,'Peak-Baseload'!$N$13:$S$28,5,FALSE)</f>
        <v>887895.1832382885</v>
      </c>
      <c r="O36" s="116">
        <f>O44*VLOOKUP($A28,'Peak-Baseload'!$N$13:$S$28,5,FALSE)</f>
        <v>907005.3910464308</v>
      </c>
      <c r="P36" s="116">
        <f>P44*VLOOKUP($A28,'Peak-Baseload'!$N$13:$S$28,5,FALSE)</f>
        <v>926181.10197955358</v>
      </c>
      <c r="Q36" s="116">
        <f>Q44*VLOOKUP($A28,'Peak-Baseload'!$N$13:$S$28,5,FALSE)</f>
        <v>945404.01611088566</v>
      </c>
      <c r="R36" s="116">
        <f>R44*VLOOKUP($A28,'Peak-Baseload'!$N$13:$S$28,5,FALSE)</f>
        <v>964673.56797627464</v>
      </c>
      <c r="S36" s="116">
        <f>S44*VLOOKUP($A28,'Peak-Baseload'!$N$13:$S$28,5,FALSE)</f>
        <v>983976.86813069531</v>
      </c>
      <c r="T36" s="116">
        <f>T44*VLOOKUP($A28,'Peak-Baseload'!$N$13:$S$28,5,FALSE)</f>
        <v>1003312.3977729816</v>
      </c>
      <c r="U36" s="116">
        <f>U44*VLOOKUP($A28,'Peak-Baseload'!$N$13:$S$28,5,FALSE)</f>
        <v>1022712.1504192644</v>
      </c>
      <c r="V36" s="116">
        <f>V44*VLOOKUP($A28,'Peak-Baseload'!$N$13:$S$28,5,FALSE)</f>
        <v>1040517.3815591116</v>
      </c>
      <c r="W36" s="116">
        <f>W44*VLOOKUP($A28,'Peak-Baseload'!$N$13:$S$28,5,FALSE)</f>
        <v>1060309.7277126303</v>
      </c>
    </row>
    <row r="37" spans="1:23">
      <c r="A37" s="104" t="s">
        <v>164</v>
      </c>
      <c r="B37" s="116">
        <f>VLOOKUP($A28,REStpcMID,Mid!B$3-1990+2,FALSE)</f>
        <v>653</v>
      </c>
      <c r="C37" s="116">
        <f>VLOOKUP($A28,REStpcMID,Mid!C$3-1990+2,FALSE)</f>
        <v>710</v>
      </c>
      <c r="D37" s="116">
        <f>VLOOKUP($A28,REStpcMID,Mid!D$3-1990+2,FALSE)</f>
        <v>702</v>
      </c>
      <c r="E37" s="116">
        <f>VLOOKUP($A28,REStpcMID,Mid!E$3-1990+2,FALSE)</f>
        <v>695</v>
      </c>
      <c r="F37" s="116">
        <f>VLOOKUP($A28,REStpcMID,Mid!F$3-1990+2,FALSE)</f>
        <v>689</v>
      </c>
      <c r="G37" s="116">
        <f>VLOOKUP($A28,REStpcMID,Mid!G$3-1990+2,FALSE)</f>
        <v>689</v>
      </c>
      <c r="H37" s="116">
        <f>VLOOKUP($A28,REStpcMID,Mid!H$3-1990+2,FALSE)</f>
        <v>690</v>
      </c>
      <c r="I37" s="116">
        <f>VLOOKUP($A28,REStpcMID,Mid!I$3-1990+2,FALSE)</f>
        <v>687</v>
      </c>
      <c r="J37" s="116">
        <f>VLOOKUP($A28,REStpcMID,Mid!J$3-1990+2,FALSE)</f>
        <v>685</v>
      </c>
      <c r="K37" s="116">
        <f>VLOOKUP($A28,REStpcMID,Mid!K$3-1990+2,FALSE)</f>
        <v>686</v>
      </c>
      <c r="L37" s="116">
        <f>VLOOKUP($A28,REStpcMID,Mid!L$3-1990+2,FALSE)</f>
        <v>685</v>
      </c>
      <c r="M37" s="116">
        <f>VLOOKUP($A28,REStpcMID,Mid!M$3-1990+2,FALSE)</f>
        <v>682</v>
      </c>
      <c r="N37" s="116">
        <f>VLOOKUP($A28,REStpcMID,Mid!N$3-1990+2,FALSE)</f>
        <v>679</v>
      </c>
      <c r="O37" s="116">
        <f>VLOOKUP($A28,REStpcMID,Mid!O$3-1990+2,FALSE)</f>
        <v>682</v>
      </c>
      <c r="P37" s="116">
        <f>VLOOKUP($A28,REStpcMID,Mid!P$3-1990+2,FALSE)</f>
        <v>686</v>
      </c>
      <c r="Q37" s="116">
        <f>VLOOKUP($A28,REStpcMID,Mid!Q$3-1990+2,FALSE)</f>
        <v>684</v>
      </c>
      <c r="R37" s="116">
        <f>VLOOKUP($A28,REStpcMID,Mid!R$3-1990+2,FALSE)</f>
        <v>683</v>
      </c>
      <c r="S37" s="116">
        <f>VLOOKUP($A28,REStpcMID,Mid!S$3-1990+2,FALSE)</f>
        <v>683</v>
      </c>
      <c r="T37" s="116">
        <f>VLOOKUP($A28,REStpcMID,Mid!T$3-1990+2,FALSE)</f>
        <v>682</v>
      </c>
      <c r="U37" s="116">
        <f>VLOOKUP($A28,REStpcMID,Mid!U$3-1990+2,FALSE)</f>
        <v>679</v>
      </c>
      <c r="V37" s="116">
        <f>VLOOKUP($A28,REStpcMID,Mid!V$3-1990+2,FALSE)</f>
        <v>677</v>
      </c>
      <c r="W37" s="116">
        <f>VLOOKUP($A28,REStpcMID,Mid!W$3-1990+2,FALSE)</f>
        <v>674</v>
      </c>
    </row>
    <row r="38" spans="1:23">
      <c r="A38" s="104" t="s">
        <v>165</v>
      </c>
      <c r="B38" s="116">
        <f>VLOOKUP($A28,COMtpcMID,Mid!B$3-1990+2,FALSE)</f>
        <v>2773</v>
      </c>
      <c r="C38" s="116">
        <f>VLOOKUP($A28,COMtpcMID,Mid!C$3-1990+2,FALSE)</f>
        <v>3331</v>
      </c>
      <c r="D38" s="116">
        <f>VLOOKUP($A28,COMtpcMID,Mid!D$3-1990+2,FALSE)</f>
        <v>3288</v>
      </c>
      <c r="E38" s="116">
        <f>VLOOKUP($A28,COMtpcMID,Mid!E$3-1990+2,FALSE)</f>
        <v>3253</v>
      </c>
      <c r="F38" s="116">
        <f>VLOOKUP($A28,COMtpcMID,Mid!F$3-1990+2,FALSE)</f>
        <v>3231</v>
      </c>
      <c r="G38" s="116">
        <f>VLOOKUP($A28,COMtpcMID,Mid!G$3-1990+2,FALSE)</f>
        <v>3228</v>
      </c>
      <c r="H38" s="116">
        <f>VLOOKUP($A28,COMtpcMID,Mid!H$3-1990+2,FALSE)</f>
        <v>3233</v>
      </c>
      <c r="I38" s="116">
        <f>VLOOKUP($A28,COMtpcMID,Mid!I$3-1990+2,FALSE)</f>
        <v>3221</v>
      </c>
      <c r="J38" s="116">
        <f>VLOOKUP($A28,COMtpcMID,Mid!J$3-1990+2,FALSE)</f>
        <v>3204</v>
      </c>
      <c r="K38" s="116">
        <f>VLOOKUP($A28,COMtpcMID,Mid!K$3-1990+2,FALSE)</f>
        <v>3199</v>
      </c>
      <c r="L38" s="116">
        <f>VLOOKUP($A28,COMtpcMID,Mid!L$3-1990+2,FALSE)</f>
        <v>3198</v>
      </c>
      <c r="M38" s="116">
        <f>VLOOKUP($A28,COMtpcMID,Mid!M$3-1990+2,FALSE)</f>
        <v>3181</v>
      </c>
      <c r="N38" s="116">
        <f>VLOOKUP($A28,COMtpcMID,Mid!N$3-1990+2,FALSE)</f>
        <v>3158</v>
      </c>
      <c r="O38" s="116">
        <f>VLOOKUP($A28,COMtpcMID,Mid!O$3-1990+2,FALSE)</f>
        <v>3151</v>
      </c>
      <c r="P38" s="116">
        <f>VLOOKUP($A28,COMtpcMID,Mid!P$3-1990+2,FALSE)</f>
        <v>3176</v>
      </c>
      <c r="Q38" s="116">
        <f>VLOOKUP($A28,COMtpcMID,Mid!Q$3-1990+2,FALSE)</f>
        <v>3160</v>
      </c>
      <c r="R38" s="116">
        <f>VLOOKUP($A28,COMtpcMID,Mid!R$3-1990+2,FALSE)</f>
        <v>3146</v>
      </c>
      <c r="S38" s="116">
        <f>VLOOKUP($A28,COMtpcMID,Mid!S$3-1990+2,FALSE)</f>
        <v>3142</v>
      </c>
      <c r="T38" s="116">
        <f>VLOOKUP($A28,COMtpcMID,Mid!T$3-1990+2,FALSE)</f>
        <v>3129</v>
      </c>
      <c r="U38" s="116">
        <f>VLOOKUP($A28,COMtpcMID,Mid!U$3-1990+2,FALSE)</f>
        <v>3112</v>
      </c>
      <c r="V38" s="116">
        <f>VLOOKUP($A28,COMtpcMID,Mid!V$3-1990+2,FALSE)</f>
        <v>3112</v>
      </c>
      <c r="W38" s="116">
        <f>VLOOKUP($A28,COMtpcMID,Mid!W$3-1990+2,FALSE)</f>
        <v>3093</v>
      </c>
    </row>
    <row r="39" spans="1:23" ht="16" thickBot="1">
      <c r="A39" s="104" t="s">
        <v>166</v>
      </c>
      <c r="B39" s="116">
        <f>VLOOKUP($A28,INDtpcMID,Mid!B$3-1990+2,FALSE)</f>
        <v>22482</v>
      </c>
      <c r="C39" s="116">
        <f>VLOOKUP($A28,INDtpcMID,Mid!C$3-1990+2,FALSE)</f>
        <v>26510</v>
      </c>
      <c r="D39" s="116">
        <f>VLOOKUP($A28,INDtpcMID,Mid!D$3-1990+2,FALSE)</f>
        <v>24096</v>
      </c>
      <c r="E39" s="116">
        <f>VLOOKUP($A28,INDtpcMID,Mid!E$3-1990+2,FALSE)</f>
        <v>22358</v>
      </c>
      <c r="F39" s="116">
        <f>VLOOKUP($A28,INDtpcMID,Mid!F$3-1990+2,FALSE)</f>
        <v>21505</v>
      </c>
      <c r="G39" s="116">
        <f>VLOOKUP($A28,INDtpcMID,Mid!G$3-1990+2,FALSE)</f>
        <v>21837</v>
      </c>
      <c r="H39" s="116">
        <f>VLOOKUP($A28,INDtpcMID,Mid!H$3-1990+2,FALSE)</f>
        <v>22644</v>
      </c>
      <c r="I39" s="116">
        <f>VLOOKUP($A28,INDtpcMID,Mid!I$3-1990+2,FALSE)</f>
        <v>22394</v>
      </c>
      <c r="J39" s="116">
        <f>VLOOKUP($A28,INDtpcMID,Mid!J$3-1990+2,FALSE)</f>
        <v>21901</v>
      </c>
      <c r="K39" s="116">
        <f>VLOOKUP($A28,INDtpcMID,Mid!K$3-1990+2,FALSE)</f>
        <v>22160</v>
      </c>
      <c r="L39" s="116">
        <f>VLOOKUP($A28,INDtpcMID,Mid!L$3-1990+2,FALSE)</f>
        <v>22666</v>
      </c>
      <c r="M39" s="116">
        <f>VLOOKUP($A28,INDtpcMID,Mid!M$3-1990+2,FALSE)</f>
        <v>22220</v>
      </c>
      <c r="N39" s="116">
        <f>VLOOKUP($A28,INDtpcMID,Mid!N$3-1990+2,FALSE)</f>
        <v>21439</v>
      </c>
      <c r="O39" s="116">
        <f>VLOOKUP($A28,INDtpcMID,Mid!O$3-1990+2,FALSE)</f>
        <v>21572</v>
      </c>
      <c r="P39" s="116">
        <f>VLOOKUP($A28,INDtpcMID,Mid!P$3-1990+2,FALSE)</f>
        <v>23782</v>
      </c>
      <c r="Q39" s="116">
        <f>VLOOKUP($A28,INDtpcMID,Mid!Q$3-1990+2,FALSE)</f>
        <v>23434</v>
      </c>
      <c r="R39" s="116">
        <f>VLOOKUP($A28,INDtpcMID,Mid!R$3-1990+2,FALSE)</f>
        <v>23134</v>
      </c>
      <c r="S39" s="116">
        <f>VLOOKUP($A28,INDtpcMID,Mid!S$3-1990+2,FALSE)</f>
        <v>23558</v>
      </c>
      <c r="T39" s="116">
        <f>VLOOKUP($A28,INDtpcMID,Mid!T$3-1990+2,FALSE)</f>
        <v>23394</v>
      </c>
      <c r="U39" s="116">
        <f>VLOOKUP($A28,INDtpcMID,Mid!U$3-1990+2,FALSE)</f>
        <v>22961</v>
      </c>
      <c r="V39" s="116">
        <f>VLOOKUP($A28,INDtpcMID,Mid!V$3-1990+2,FALSE)</f>
        <v>22961</v>
      </c>
      <c r="W39" s="116">
        <f>VLOOKUP($A28,INDtpcMID,Mid!W$3-1990+2,FALSE)</f>
        <v>22472</v>
      </c>
    </row>
    <row r="40" spans="1:23">
      <c r="A40" s="111" t="s">
        <v>167</v>
      </c>
      <c r="B40" s="113">
        <f>VLOOKUP($A28,REScMID,Mid!B$3-1990+2,FALSE)</f>
        <v>40531</v>
      </c>
      <c r="C40" s="114">
        <f>VLOOKUP($A28,REScMID,Mid!C$3-1990+2,FALSE)</f>
        <v>41411</v>
      </c>
      <c r="D40" s="114">
        <f>VLOOKUP($A28,REScMID,Mid!D$3-1990+2,FALSE)</f>
        <v>42195</v>
      </c>
      <c r="E40" s="114">
        <f>VLOOKUP($A28,REScMID,Mid!E$3-1990+2,FALSE)</f>
        <v>42975</v>
      </c>
      <c r="F40" s="114">
        <f>VLOOKUP($A28,REScMID,Mid!F$3-1990+2,FALSE)</f>
        <v>44089</v>
      </c>
      <c r="G40" s="114">
        <f>VLOOKUP($A28,REScMID,Mid!G$3-1990+2,FALSE)</f>
        <v>45208</v>
      </c>
      <c r="H40" s="114">
        <f>VLOOKUP($A28,REScMID,Mid!H$3-1990+2,FALSE)</f>
        <v>46333</v>
      </c>
      <c r="I40" s="114">
        <f>VLOOKUP($A28,REScMID,Mid!I$3-1990+2,FALSE)</f>
        <v>47462</v>
      </c>
      <c r="J40" s="114">
        <f>VLOOKUP($A28,REScMID,Mid!J$3-1990+2,FALSE)</f>
        <v>48598</v>
      </c>
      <c r="K40" s="114">
        <f>VLOOKUP($A28,REScMID,Mid!K$3-1990+2,FALSE)</f>
        <v>49739</v>
      </c>
      <c r="L40" s="114">
        <f>VLOOKUP($A28,REScMID,Mid!L$3-1990+2,FALSE)</f>
        <v>50885</v>
      </c>
      <c r="M40" s="114">
        <f>VLOOKUP($A28,REScMID,Mid!M$3-1990+2,FALSE)</f>
        <v>52039</v>
      </c>
      <c r="N40" s="114">
        <f>VLOOKUP($A28,REScMID,Mid!N$3-1990+2,FALSE)</f>
        <v>53199</v>
      </c>
      <c r="O40" s="114">
        <f>VLOOKUP($A28,REScMID,Mid!O$3-1990+2,FALSE)</f>
        <v>54362</v>
      </c>
      <c r="P40" s="114">
        <f>VLOOKUP($A28,REScMID,Mid!P$3-1990+2,FALSE)</f>
        <v>55530</v>
      </c>
      <c r="Q40" s="114">
        <f>VLOOKUP($A28,REScMID,Mid!Q$3-1990+2,FALSE)</f>
        <v>56702</v>
      </c>
      <c r="R40" s="114">
        <f>VLOOKUP($A28,REScMID,Mid!R$3-1990+2,FALSE)</f>
        <v>57878</v>
      </c>
      <c r="S40" s="114">
        <f>VLOOKUP($A28,REScMID,Mid!S$3-1990+2,FALSE)</f>
        <v>59057</v>
      </c>
      <c r="T40" s="114">
        <f>VLOOKUP($A28,REScMID,Mid!T$3-1990+2,FALSE)</f>
        <v>60239</v>
      </c>
      <c r="U40" s="114">
        <f>VLOOKUP($A28,REScMID,Mid!U$3-1990+2,FALSE)</f>
        <v>61426</v>
      </c>
      <c r="V40" s="114">
        <f>VLOOKUP($A28,REScMID,Mid!V$3-1990+2,FALSE)</f>
        <v>62618</v>
      </c>
      <c r="W40" s="114">
        <f>VLOOKUP($A28,REScMID,Mid!W$3-1990+2,FALSE)</f>
        <v>63832</v>
      </c>
    </row>
    <row r="41" spans="1:23">
      <c r="A41" s="111" t="s">
        <v>168</v>
      </c>
      <c r="B41" s="115">
        <f>VLOOKUP($A28,COMcMID,Mid!B$3-1990+2,FALSE)</f>
        <v>4803</v>
      </c>
      <c r="C41" s="116">
        <f>VLOOKUP($A28,COMcMID,Mid!C$3-1990+2,FALSE)</f>
        <v>4885.1485033316339</v>
      </c>
      <c r="D41" s="116">
        <f>VLOOKUP($A28,COMcMID,Mid!D$3-1990+2,FALSE)</f>
        <v>5006.9001106309315</v>
      </c>
      <c r="E41" s="116">
        <f>VLOOKUP($A28,COMcMID,Mid!E$3-1990+2,FALSE)</f>
        <v>5128.5025965040486</v>
      </c>
      <c r="F41" s="116">
        <f>VLOOKUP($A28,COMcMID,Mid!F$3-1990+2,FALSE)</f>
        <v>5249.8488415527145</v>
      </c>
      <c r="G41" s="116">
        <f>VLOOKUP($A28,COMcMID,Mid!G$3-1990+2,FALSE)</f>
        <v>5370.6727375348182</v>
      </c>
      <c r="H41" s="116">
        <f>VLOOKUP($A28,COMcMID,Mid!H$3-1990+2,FALSE)</f>
        <v>5490.9950801627319</v>
      </c>
      <c r="I41" s="116">
        <f>VLOOKUP($A28,COMcMID,Mid!I$3-1990+2,FALSE)</f>
        <v>5610.7769893655523</v>
      </c>
      <c r="J41" s="116">
        <f>VLOOKUP($A28,COMcMID,Mid!J$3-1990+2,FALSE)</f>
        <v>5729.8546392115704</v>
      </c>
      <c r="K41" s="116">
        <f>VLOOKUP($A28,COMcMID,Mid!K$3-1990+2,FALSE)</f>
        <v>5848.4581144140539</v>
      </c>
      <c r="L41" s="116">
        <f>VLOOKUP($A28,COMcMID,Mid!L$3-1990+2,FALSE)</f>
        <v>5966.5400838514925</v>
      </c>
      <c r="M41" s="116">
        <f>VLOOKUP($A28,COMcMID,Mid!M$3-1990+2,FALSE)</f>
        <v>6084.3801406008561</v>
      </c>
      <c r="N41" s="116">
        <f>VLOOKUP($A28,COMcMID,Mid!N$3-1990+2,FALSE)</f>
        <v>6201.6781636617598</v>
      </c>
      <c r="O41" s="116">
        <f>VLOOKUP($A28,COMcMID,Mid!O$3-1990+2,FALSE)</f>
        <v>6318.1488511525577</v>
      </c>
      <c r="P41" s="116">
        <f>VLOOKUP($A28,COMcMID,Mid!P$3-1990+2,FALSE)</f>
        <v>6433.9921320576723</v>
      </c>
      <c r="Q41" s="116">
        <f>VLOOKUP($A28,COMcMID,Mid!Q$3-1990+2,FALSE)</f>
        <v>6548.9818994153229</v>
      </c>
      <c r="R41" s="116">
        <f>VLOOKUP($A28,COMcMID,Mid!R$3-1990+2,FALSE)</f>
        <v>6663.0806567058598</v>
      </c>
      <c r="S41" s="116">
        <f>VLOOKUP($A28,COMcMID,Mid!S$3-1990+2,FALSE)</f>
        <v>6776.4277231442093</v>
      </c>
      <c r="T41" s="116">
        <f>VLOOKUP($A28,COMcMID,Mid!T$3-1990+2,FALSE)</f>
        <v>6888.9222571268165</v>
      </c>
      <c r="U41" s="116">
        <f>VLOOKUP($A28,COMcMID,Mid!U$3-1990+2,FALSE)</f>
        <v>7000.7047735908882</v>
      </c>
      <c r="V41" s="116">
        <f>VLOOKUP($A28,COMcMID,Mid!V$3-1990+2,FALSE)</f>
        <v>7000.7047735908882</v>
      </c>
      <c r="W41" s="116">
        <f>VLOOKUP($A28,COMcMID,Mid!W$3-1990+2,FALSE)</f>
        <v>7111.7603886231636</v>
      </c>
    </row>
    <row r="42" spans="1:23">
      <c r="A42" s="111" t="s">
        <v>169</v>
      </c>
      <c r="B42" s="115">
        <f>VLOOKUP($A28,INDcMID,Mid!B$3-1990+2,FALSE)</f>
        <v>39</v>
      </c>
      <c r="C42" s="116">
        <f>VLOOKUP($A28,INDcMID,Mid!C$3-1990+2,FALSE)</f>
        <v>39.187587147152783</v>
      </c>
      <c r="D42" s="116">
        <f>VLOOKUP($A28,INDcMID,Mid!D$3-1990+2,FALSE)</f>
        <v>38.87579003208662</v>
      </c>
      <c r="E42" s="116">
        <f>VLOOKUP($A28,INDcMID,Mid!E$3-1990+2,FALSE)</f>
        <v>38.586804552915169</v>
      </c>
      <c r="F42" s="116">
        <f>VLOOKUP($A28,INDcMID,Mid!F$3-1990+2,FALSE)</f>
        <v>38.322415074536096</v>
      </c>
      <c r="G42" s="116">
        <f>VLOOKUP($A28,INDcMID,Mid!G$3-1990+2,FALSE)</f>
        <v>38.079697126258488</v>
      </c>
      <c r="H42" s="116">
        <f>VLOOKUP($A28,INDcMID,Mid!H$3-1990+2,FALSE)</f>
        <v>37.857781237233169</v>
      </c>
      <c r="I42" s="116">
        <f>VLOOKUP($A28,INDcMID,Mid!I$3-1990+2,FALSE)</f>
        <v>37.655393123523716</v>
      </c>
      <c r="J42" s="116">
        <f>VLOOKUP($A28,INDcMID,Mid!J$3-1990+2,FALSE)</f>
        <v>37.473918384305541</v>
      </c>
      <c r="K42" s="116">
        <f>VLOOKUP($A28,INDcMID,Mid!K$3-1990+2,FALSE)</f>
        <v>37.3086857313004</v>
      </c>
      <c r="L42" s="116">
        <f>VLOOKUP($A28,INDcMID,Mid!L$3-1990+2,FALSE)</f>
        <v>37.158349138636147</v>
      </c>
      <c r="M42" s="116">
        <f>VLOOKUP($A28,INDcMID,Mid!M$3-1990+2,FALSE)</f>
        <v>37.022652773173235</v>
      </c>
      <c r="N42" s="116">
        <f>VLOOKUP($A28,INDcMID,Mid!N$3-1990+2,FALSE)</f>
        <v>36.901117578950355</v>
      </c>
      <c r="O42" s="116">
        <f>VLOOKUP($A28,INDcMID,Mid!O$3-1990+2,FALSE)</f>
        <v>36.794204048188242</v>
      </c>
      <c r="P42" s="116">
        <f>VLOOKUP($A28,INDcMID,Mid!P$3-1990+2,FALSE)</f>
        <v>36.699909761324797</v>
      </c>
      <c r="Q42" s="116">
        <f>VLOOKUP($A28,INDcMID,Mid!Q$3-1990+2,FALSE)</f>
        <v>36.619223480861812</v>
      </c>
      <c r="R42" s="116">
        <f>VLOOKUP($A28,INDcMID,Mid!R$3-1990+2,FALSE)</f>
        <v>36.551785814114076</v>
      </c>
      <c r="S42" s="116">
        <f>VLOOKUP($A28,INDcMID,Mid!S$3-1990+2,FALSE)</f>
        <v>36.495372799271188</v>
      </c>
      <c r="T42" s="116">
        <f>VLOOKUP($A28,INDcMID,Mid!T$3-1990+2,FALSE)</f>
        <v>36.449147439013331</v>
      </c>
      <c r="U42" s="116">
        <f>VLOOKUP($A28,INDcMID,Mid!U$3-1990+2,FALSE)</f>
        <v>36.414452485544004</v>
      </c>
      <c r="V42" s="116">
        <f>VLOOKUP($A28,INDcMID,Mid!V$3-1990+2,FALSE)</f>
        <v>36.414452485544004</v>
      </c>
      <c r="W42" s="116">
        <f>VLOOKUP($A28,INDcMID,Mid!W$3-1990+2,FALSE)</f>
        <v>36.389466356217454</v>
      </c>
    </row>
    <row r="43" spans="1:23">
      <c r="A43" s="111" t="s">
        <v>170</v>
      </c>
      <c r="B43" s="117">
        <v>4</v>
      </c>
      <c r="C43" s="118">
        <f t="shared" ref="C43:V43" si="14">B43</f>
        <v>4</v>
      </c>
      <c r="D43" s="118">
        <f t="shared" si="14"/>
        <v>4</v>
      </c>
      <c r="E43" s="118">
        <f t="shared" si="14"/>
        <v>4</v>
      </c>
      <c r="F43" s="118">
        <f t="shared" si="14"/>
        <v>4</v>
      </c>
      <c r="G43" s="118">
        <f t="shared" si="14"/>
        <v>4</v>
      </c>
      <c r="H43" s="118">
        <f t="shared" si="14"/>
        <v>4</v>
      </c>
      <c r="I43" s="118">
        <f t="shared" si="14"/>
        <v>4</v>
      </c>
      <c r="J43" s="118">
        <f t="shared" si="14"/>
        <v>4</v>
      </c>
      <c r="K43" s="118">
        <f t="shared" si="14"/>
        <v>4</v>
      </c>
      <c r="L43" s="118">
        <f t="shared" si="14"/>
        <v>4</v>
      </c>
      <c r="M43" s="118">
        <f t="shared" si="14"/>
        <v>4</v>
      </c>
      <c r="N43" s="118">
        <f t="shared" si="14"/>
        <v>4</v>
      </c>
      <c r="O43" s="118">
        <f t="shared" si="14"/>
        <v>4</v>
      </c>
      <c r="P43" s="118">
        <f t="shared" si="14"/>
        <v>4</v>
      </c>
      <c r="Q43" s="118">
        <f t="shared" si="14"/>
        <v>4</v>
      </c>
      <c r="R43" s="118">
        <f t="shared" si="14"/>
        <v>4</v>
      </c>
      <c r="S43" s="118">
        <f t="shared" si="14"/>
        <v>4</v>
      </c>
      <c r="T43" s="118">
        <f t="shared" si="14"/>
        <v>4</v>
      </c>
      <c r="U43" s="118">
        <f t="shared" si="14"/>
        <v>4</v>
      </c>
      <c r="V43" s="118">
        <f t="shared" si="14"/>
        <v>4</v>
      </c>
      <c r="W43" s="118">
        <f>U43</f>
        <v>4</v>
      </c>
    </row>
    <row r="44" spans="1:23" ht="16" thickBot="1">
      <c r="A44" s="119" t="s">
        <v>171</v>
      </c>
      <c r="B44" s="120">
        <f>SUM(B40:B43)</f>
        <v>45377</v>
      </c>
      <c r="C44" s="121">
        <f t="shared" ref="C44:W44" si="15">SUM(C40:C43)</f>
        <v>46339.336090478784</v>
      </c>
      <c r="D44" s="121">
        <f t="shared" si="15"/>
        <v>47244.775900663015</v>
      </c>
      <c r="E44" s="121">
        <f t="shared" si="15"/>
        <v>48146.089401056961</v>
      </c>
      <c r="F44" s="121">
        <f t="shared" si="15"/>
        <v>49381.171256627254</v>
      </c>
      <c r="G44" s="121">
        <f t="shared" si="15"/>
        <v>50620.752434661081</v>
      </c>
      <c r="H44" s="121">
        <f t="shared" si="15"/>
        <v>51865.852861399966</v>
      </c>
      <c r="I44" s="121">
        <f t="shared" si="15"/>
        <v>53114.432382489074</v>
      </c>
      <c r="J44" s="121">
        <f t="shared" si="15"/>
        <v>54369.328557595873</v>
      </c>
      <c r="K44" s="121">
        <f t="shared" si="15"/>
        <v>55628.766800145357</v>
      </c>
      <c r="L44" s="121">
        <f t="shared" si="15"/>
        <v>56892.698432990124</v>
      </c>
      <c r="M44" s="121">
        <f t="shared" si="15"/>
        <v>58164.402793374029</v>
      </c>
      <c r="N44" s="121">
        <f t="shared" si="15"/>
        <v>59441.579281240709</v>
      </c>
      <c r="O44" s="121">
        <f t="shared" si="15"/>
        <v>60720.943055200747</v>
      </c>
      <c r="P44" s="121">
        <f t="shared" si="15"/>
        <v>62004.692041818991</v>
      </c>
      <c r="Q44" s="121">
        <f t="shared" si="15"/>
        <v>63291.601122896187</v>
      </c>
      <c r="R44" s="121">
        <f t="shared" si="15"/>
        <v>64581.632442519978</v>
      </c>
      <c r="S44" s="121">
        <f t="shared" si="15"/>
        <v>65873.923095943479</v>
      </c>
      <c r="T44" s="121">
        <f t="shared" si="15"/>
        <v>67168.371404565827</v>
      </c>
      <c r="U44" s="121">
        <f t="shared" si="15"/>
        <v>68467.119226076436</v>
      </c>
      <c r="V44" s="121">
        <f t="shared" si="15"/>
        <v>69659.119226076436</v>
      </c>
      <c r="W44" s="121">
        <f t="shared" si="15"/>
        <v>70984.149854979391</v>
      </c>
    </row>
    <row r="45" spans="1:23">
      <c r="A45" s="122"/>
      <c r="B45" s="123"/>
      <c r="C45" s="123"/>
      <c r="D45" s="123"/>
      <c r="E45" s="123"/>
      <c r="F45" s="123"/>
      <c r="G45" s="123"/>
      <c r="H45" s="123"/>
      <c r="I45" s="123"/>
      <c r="J45" s="123"/>
      <c r="K45" s="123"/>
      <c r="L45" s="123"/>
      <c r="M45" s="123"/>
      <c r="N45" s="123"/>
      <c r="O45" s="123"/>
      <c r="P45" s="123"/>
      <c r="Q45" s="123"/>
      <c r="R45" s="123"/>
      <c r="S45" s="123"/>
      <c r="T45" s="123"/>
      <c r="U45" s="123"/>
      <c r="V45" s="123"/>
      <c r="W45" s="123"/>
    </row>
    <row r="46" spans="1:23">
      <c r="B46" s="106"/>
      <c r="C46" s="106"/>
      <c r="D46" s="106"/>
      <c r="E46" s="106"/>
      <c r="F46" s="106"/>
      <c r="G46" s="106"/>
      <c r="H46" s="106"/>
      <c r="I46" s="106"/>
      <c r="J46" s="106"/>
      <c r="K46" s="106"/>
      <c r="L46" s="106"/>
      <c r="M46" s="106"/>
      <c r="N46" s="106"/>
      <c r="O46" s="106"/>
      <c r="P46" s="106"/>
      <c r="Q46" s="106"/>
      <c r="R46" s="106"/>
      <c r="S46" s="106"/>
      <c r="T46" s="108"/>
      <c r="U46" s="108"/>
      <c r="V46" s="108"/>
      <c r="W46" s="108"/>
    </row>
    <row r="47" spans="1:23">
      <c r="A47" s="109" t="s">
        <v>22</v>
      </c>
      <c r="B47" s="110"/>
      <c r="C47" s="110"/>
      <c r="D47" s="110"/>
      <c r="E47" s="110"/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</row>
    <row r="48" spans="1:23" ht="16" thickBot="1">
      <c r="A48" s="111" t="s">
        <v>156</v>
      </c>
      <c r="B48" s="110"/>
      <c r="C48" s="112">
        <f t="shared" ref="C48:V48" si="16">(C53-B53)/B53</f>
        <v>0.10144688284689911</v>
      </c>
      <c r="D48" s="112">
        <f t="shared" si="16"/>
        <v>1.0905574956603858E-2</v>
      </c>
      <c r="E48" s="112">
        <f t="shared" si="16"/>
        <v>1.257007970361578E-2</v>
      </c>
      <c r="F48" s="112">
        <f t="shared" si="16"/>
        <v>1.9196374348363656E-2</v>
      </c>
      <c r="G48" s="112">
        <f t="shared" si="16"/>
        <v>2.4098457937432805E-2</v>
      </c>
      <c r="H48" s="112">
        <f t="shared" si="16"/>
        <v>2.4521687281630414E-2</v>
      </c>
      <c r="I48" s="112">
        <f t="shared" si="16"/>
        <v>2.1958279212194804E-2</v>
      </c>
      <c r="J48" s="112">
        <f t="shared" si="16"/>
        <v>2.2691791441912072E-2</v>
      </c>
      <c r="K48" s="112">
        <f t="shared" si="16"/>
        <v>2.3948114701855008E-2</v>
      </c>
      <c r="L48" s="112">
        <f t="shared" si="16"/>
        <v>2.2846040080233717E-2</v>
      </c>
      <c r="M48" s="112">
        <f t="shared" si="16"/>
        <v>2.1103936914364137E-2</v>
      </c>
      <c r="N48" s="112">
        <f t="shared" si="16"/>
        <v>2.1090815150842903E-2</v>
      </c>
      <c r="O48" s="112">
        <f t="shared" si="16"/>
        <v>2.4129875526905913E-2</v>
      </c>
      <c r="P48" s="112">
        <f t="shared" si="16"/>
        <v>2.3893694003698885E-2</v>
      </c>
      <c r="Q48" s="112">
        <f t="shared" si="16"/>
        <v>2.1084938684777132E-2</v>
      </c>
      <c r="R48" s="112">
        <f t="shared" si="16"/>
        <v>2.0922126412995085E-2</v>
      </c>
      <c r="S48" s="112">
        <f t="shared" si="16"/>
        <v>2.2103296401100776E-2</v>
      </c>
      <c r="T48" s="112">
        <f t="shared" si="16"/>
        <v>2.0327066272062683E-2</v>
      </c>
      <c r="U48" s="112">
        <f t="shared" si="16"/>
        <v>1.9574271744127993E-2</v>
      </c>
      <c r="V48" s="112">
        <f t="shared" si="16"/>
        <v>9.2565058951956138E-3</v>
      </c>
      <c r="W48" s="112">
        <f t="shared" ref="W48" si="17">(W53-U53)/U53</f>
        <v>2.8640837897316637E-2</v>
      </c>
    </row>
    <row r="49" spans="1:23">
      <c r="A49" s="111" t="s">
        <v>157</v>
      </c>
      <c r="B49" s="113">
        <f t="shared" ref="B49:W49" si="18">B59*B56</f>
        <v>18303596</v>
      </c>
      <c r="C49" s="114">
        <f t="shared" si="18"/>
        <v>20060172</v>
      </c>
      <c r="D49" s="114">
        <f t="shared" si="18"/>
        <v>20005670</v>
      </c>
      <c r="E49" s="114">
        <f t="shared" si="18"/>
        <v>20005216</v>
      </c>
      <c r="F49" s="114">
        <f t="shared" si="18"/>
        <v>20217400</v>
      </c>
      <c r="G49" s="114">
        <f t="shared" si="18"/>
        <v>20603100</v>
      </c>
      <c r="H49" s="114">
        <f t="shared" si="18"/>
        <v>21022990</v>
      </c>
      <c r="I49" s="114">
        <f t="shared" si="18"/>
        <v>21357246</v>
      </c>
      <c r="J49" s="114">
        <f t="shared" si="18"/>
        <v>21724552</v>
      </c>
      <c r="K49" s="114">
        <f t="shared" si="18"/>
        <v>22158999</v>
      </c>
      <c r="L49" s="114">
        <f t="shared" si="18"/>
        <v>22565817</v>
      </c>
      <c r="M49" s="114">
        <f t="shared" si="18"/>
        <v>22912481</v>
      </c>
      <c r="N49" s="114">
        <f t="shared" si="18"/>
        <v>23261650</v>
      </c>
      <c r="O49" s="114">
        <f t="shared" si="18"/>
        <v>23748184</v>
      </c>
      <c r="P49" s="114">
        <f t="shared" si="18"/>
        <v>24276700</v>
      </c>
      <c r="Q49" s="114">
        <f t="shared" si="18"/>
        <v>24672603</v>
      </c>
      <c r="R49" s="114">
        <f t="shared" si="18"/>
        <v>25071462</v>
      </c>
      <c r="S49" s="114">
        <f t="shared" si="18"/>
        <v>25546353</v>
      </c>
      <c r="T49" s="114">
        <f t="shared" si="18"/>
        <v>25952338</v>
      </c>
      <c r="U49" s="114">
        <f t="shared" si="18"/>
        <v>26324808</v>
      </c>
      <c r="V49" s="114">
        <f t="shared" si="18"/>
        <v>26736650</v>
      </c>
      <c r="W49" s="114">
        <f t="shared" si="18"/>
        <v>27116397</v>
      </c>
    </row>
    <row r="50" spans="1:23">
      <c r="A50" s="111" t="s">
        <v>158</v>
      </c>
      <c r="B50" s="115">
        <f t="shared" ref="B50:W51" si="19">B57*B60</f>
        <v>9052125</v>
      </c>
      <c r="C50" s="116">
        <f t="shared" si="19"/>
        <v>10068161.922552008</v>
      </c>
      <c r="D50" s="116">
        <f t="shared" si="19"/>
        <v>10452255.630063813</v>
      </c>
      <c r="E50" s="116">
        <f t="shared" si="19"/>
        <v>10838373.824096069</v>
      </c>
      <c r="F50" s="116">
        <f t="shared" si="19"/>
        <v>11226127.613217657</v>
      </c>
      <c r="G50" s="116">
        <f t="shared" si="19"/>
        <v>11610983.725531122</v>
      </c>
      <c r="H50" s="116">
        <f t="shared" si="19"/>
        <v>11995081.412146719</v>
      </c>
      <c r="I50" s="116">
        <f t="shared" si="19"/>
        <v>12396753.657082818</v>
      </c>
      <c r="J50" s="116">
        <f t="shared" si="19"/>
        <v>12806396.374361543</v>
      </c>
      <c r="K50" s="116">
        <f t="shared" si="19"/>
        <v>13212094.875136733</v>
      </c>
      <c r="L50" s="116">
        <f t="shared" si="19"/>
        <v>13626535.162953738</v>
      </c>
      <c r="M50" s="116">
        <f t="shared" si="19"/>
        <v>14054301.188035691</v>
      </c>
      <c r="N50" s="116">
        <f t="shared" si="19"/>
        <v>14494891.549008081</v>
      </c>
      <c r="O50" s="116">
        <f t="shared" si="19"/>
        <v>14932951.397946872</v>
      </c>
      <c r="P50" s="116">
        <f t="shared" si="19"/>
        <v>15345775.447636761</v>
      </c>
      <c r="Q50" s="116">
        <f t="shared" si="19"/>
        <v>15796509.152717622</v>
      </c>
      <c r="R50" s="116">
        <f t="shared" si="19"/>
        <v>16255645.441205721</v>
      </c>
      <c r="S50" s="116">
        <f t="shared" si="19"/>
        <v>16707415.068324374</v>
      </c>
      <c r="T50" s="116">
        <f t="shared" si="19"/>
        <v>17171686.067981984</v>
      </c>
      <c r="U50" s="116">
        <f t="shared" si="19"/>
        <v>17653921.777082883</v>
      </c>
      <c r="V50" s="116">
        <f t="shared" si="19"/>
        <v>17653921.777082883</v>
      </c>
      <c r="W50" s="116">
        <f t="shared" si="19"/>
        <v>18137126.732530974</v>
      </c>
    </row>
    <row r="51" spans="1:23">
      <c r="A51" s="111" t="s">
        <v>159</v>
      </c>
      <c r="B51" s="115">
        <f t="shared" si="19"/>
        <v>105919</v>
      </c>
      <c r="C51" s="116">
        <f t="shared" si="19"/>
        <v>155483.74406639239</v>
      </c>
      <c r="D51" s="116">
        <f t="shared" si="19"/>
        <v>160054.58088108478</v>
      </c>
      <c r="E51" s="116">
        <f t="shared" si="19"/>
        <v>163756.20693310304</v>
      </c>
      <c r="F51" s="116">
        <f t="shared" si="19"/>
        <v>165912.13355054447</v>
      </c>
      <c r="G51" s="116">
        <f t="shared" si="19"/>
        <v>165712.97437103343</v>
      </c>
      <c r="H51" s="116">
        <f t="shared" si="19"/>
        <v>164502.09282646017</v>
      </c>
      <c r="I51" s="116">
        <f t="shared" si="19"/>
        <v>165058.88051586048</v>
      </c>
      <c r="J51" s="116">
        <f t="shared" si="19"/>
        <v>165909.50604684278</v>
      </c>
      <c r="K51" s="116">
        <f t="shared" si="19"/>
        <v>165252.7701318324</v>
      </c>
      <c r="L51" s="116">
        <f t="shared" si="19"/>
        <v>164029.58573838705</v>
      </c>
      <c r="M51" s="116">
        <f t="shared" si="19"/>
        <v>164409.6324024052</v>
      </c>
      <c r="N51" s="116">
        <f t="shared" si="19"/>
        <v>165319.96666827615</v>
      </c>
      <c r="O51" s="116">
        <f t="shared" si="19"/>
        <v>164405.35052169449</v>
      </c>
      <c r="P51" s="116">
        <f t="shared" si="19"/>
        <v>159773.7352551505</v>
      </c>
      <c r="Q51" s="116">
        <f t="shared" si="19"/>
        <v>159483.80559277112</v>
      </c>
      <c r="R51" s="116">
        <f t="shared" si="19"/>
        <v>159007.40272431649</v>
      </c>
      <c r="S51" s="116">
        <f t="shared" si="19"/>
        <v>157231.34885496157</v>
      </c>
      <c r="T51" s="116">
        <f t="shared" si="19"/>
        <v>156336.00192677267</v>
      </c>
      <c r="U51" s="116">
        <f t="shared" si="19"/>
        <v>155812.06116333301</v>
      </c>
      <c r="V51" s="116">
        <f t="shared" si="19"/>
        <v>155812.06116333301</v>
      </c>
      <c r="W51" s="116">
        <f t="shared" si="19"/>
        <v>155311.02950940395</v>
      </c>
    </row>
    <row r="52" spans="1:23">
      <c r="A52" s="111" t="s">
        <v>160</v>
      </c>
      <c r="B52" s="117">
        <v>357624.5</v>
      </c>
      <c r="C52" s="118">
        <f t="shared" ref="C52:V52" si="20">B52</f>
        <v>357624.5</v>
      </c>
      <c r="D52" s="118">
        <f t="shared" si="20"/>
        <v>357624.5</v>
      </c>
      <c r="E52" s="118">
        <f t="shared" si="20"/>
        <v>357624.5</v>
      </c>
      <c r="F52" s="118">
        <f t="shared" si="20"/>
        <v>357624.5</v>
      </c>
      <c r="G52" s="118">
        <f t="shared" si="20"/>
        <v>357624.5</v>
      </c>
      <c r="H52" s="118">
        <f t="shared" si="20"/>
        <v>357624.5</v>
      </c>
      <c r="I52" s="118">
        <f t="shared" si="20"/>
        <v>357624.5</v>
      </c>
      <c r="J52" s="118">
        <f t="shared" si="20"/>
        <v>357624.5</v>
      </c>
      <c r="K52" s="118">
        <f t="shared" si="20"/>
        <v>357624.5</v>
      </c>
      <c r="L52" s="118">
        <f t="shared" si="20"/>
        <v>357624.5</v>
      </c>
      <c r="M52" s="118">
        <f t="shared" si="20"/>
        <v>357624.5</v>
      </c>
      <c r="N52" s="118">
        <f t="shared" si="20"/>
        <v>357624.5</v>
      </c>
      <c r="O52" s="118">
        <f t="shared" si="20"/>
        <v>357624.5</v>
      </c>
      <c r="P52" s="118">
        <f t="shared" si="20"/>
        <v>357624.5</v>
      </c>
      <c r="Q52" s="118">
        <f t="shared" si="20"/>
        <v>357624.5</v>
      </c>
      <c r="R52" s="118">
        <f t="shared" si="20"/>
        <v>357624.5</v>
      </c>
      <c r="S52" s="118">
        <f t="shared" si="20"/>
        <v>357624.5</v>
      </c>
      <c r="T52" s="118">
        <f t="shared" si="20"/>
        <v>357624.5</v>
      </c>
      <c r="U52" s="118">
        <f t="shared" si="20"/>
        <v>357624.5</v>
      </c>
      <c r="V52" s="118">
        <f t="shared" si="20"/>
        <v>357624.5</v>
      </c>
      <c r="W52" s="118">
        <f>U52</f>
        <v>357624.5</v>
      </c>
    </row>
    <row r="53" spans="1:23" ht="16" thickBot="1">
      <c r="A53" s="119" t="s">
        <v>161</v>
      </c>
      <c r="B53" s="120">
        <f>SUM(B49:B52)</f>
        <v>27819264.5</v>
      </c>
      <c r="C53" s="121">
        <f t="shared" ref="C53:W53" si="21">SUM(C49:C52)</f>
        <v>30641442.166618399</v>
      </c>
      <c r="D53" s="121">
        <f t="shared" si="21"/>
        <v>30975604.710944898</v>
      </c>
      <c r="E53" s="121">
        <f t="shared" si="21"/>
        <v>31364970.531029172</v>
      </c>
      <c r="F53" s="121">
        <f t="shared" si="21"/>
        <v>31967064.246768203</v>
      </c>
      <c r="G53" s="121">
        <f t="shared" si="21"/>
        <v>32737421.199902158</v>
      </c>
      <c r="H53" s="121">
        <f t="shared" si="21"/>
        <v>33540198.004973177</v>
      </c>
      <c r="I53" s="121">
        <f t="shared" si="21"/>
        <v>34276683.037598677</v>
      </c>
      <c r="J53" s="121">
        <f t="shared" si="21"/>
        <v>35054482.380408391</v>
      </c>
      <c r="K53" s="121">
        <f t="shared" si="21"/>
        <v>35893971.145268567</v>
      </c>
      <c r="L53" s="121">
        <f t="shared" si="21"/>
        <v>36714006.248692125</v>
      </c>
      <c r="M53" s="121">
        <f t="shared" si="21"/>
        <v>37488816.320438094</v>
      </c>
      <c r="N53" s="121">
        <f t="shared" si="21"/>
        <v>38279486.015676357</v>
      </c>
      <c r="O53" s="121">
        <f t="shared" si="21"/>
        <v>39203165.248468563</v>
      </c>
      <c r="P53" s="121">
        <f t="shared" si="21"/>
        <v>40139873.682891913</v>
      </c>
      <c r="Q53" s="121">
        <f t="shared" si="21"/>
        <v>40986220.458310388</v>
      </c>
      <c r="R53" s="121">
        <f t="shared" si="21"/>
        <v>41843739.343930043</v>
      </c>
      <c r="S53" s="121">
        <f t="shared" si="21"/>
        <v>42768623.917179331</v>
      </c>
      <c r="T53" s="121">
        <f t="shared" si="21"/>
        <v>43637984.56990876</v>
      </c>
      <c r="U53" s="121">
        <f t="shared" si="21"/>
        <v>44492166.338246219</v>
      </c>
      <c r="V53" s="121">
        <f t="shared" si="21"/>
        <v>44904008.338246219</v>
      </c>
      <c r="W53" s="121">
        <f t="shared" si="21"/>
        <v>45766459.262040377</v>
      </c>
    </row>
    <row r="54" spans="1:23">
      <c r="A54" s="111" t="s">
        <v>162</v>
      </c>
      <c r="B54" s="116">
        <f>B53*VLOOKUP($A47,'Peak-Baseload'!$N$13:$S$28,6,FALSE)</f>
        <v>31352.894116394626</v>
      </c>
      <c r="C54" s="116">
        <f>C53*VLOOKUP($A47,'Peak-Baseload'!$N$13:$S$28,6,FALSE)</f>
        <v>34533.547492731741</v>
      </c>
      <c r="D54" s="116">
        <f>D53*VLOOKUP($A47,'Peak-Baseload'!$N$13:$S$28,6,FALSE)</f>
        <v>34910.15568343117</v>
      </c>
      <c r="E54" s="116">
        <f>E53*VLOOKUP($A47,'Peak-Baseload'!$N$13:$S$28,6,FALSE)</f>
        <v>35348.979122837532</v>
      </c>
      <c r="F54" s="116">
        <f>F53*VLOOKUP($A47,'Peak-Baseload'!$N$13:$S$28,6,FALSE)</f>
        <v>36027.551358912016</v>
      </c>
      <c r="G54" s="116">
        <f>G53*VLOOKUP($A47,'Peak-Baseload'!$N$13:$S$28,6,FALSE)</f>
        <v>36895.759789923453</v>
      </c>
      <c r="H54" s="116">
        <f>H53*VLOOKUP($A47,'Peak-Baseload'!$N$13:$S$28,6,FALSE)</f>
        <v>37800.506073510114</v>
      </c>
      <c r="I54" s="116">
        <f>I53*VLOOKUP($A47,'Peak-Baseload'!$N$13:$S$28,6,FALSE)</f>
        <v>38630.540140234516</v>
      </c>
      <c r="J54" s="116">
        <f>J53*VLOOKUP($A47,'Peak-Baseload'!$N$13:$S$28,6,FALSE)</f>
        <v>39507.136300385129</v>
      </c>
      <c r="K54" s="116">
        <f>K53*VLOOKUP($A47,'Peak-Baseload'!$N$13:$S$28,6,FALSE)</f>
        <v>40453.257732048573</v>
      </c>
      <c r="L54" s="116">
        <f>L53*VLOOKUP($A47,'Peak-Baseload'!$N$13:$S$28,6,FALSE)</f>
        <v>41377.454479570973</v>
      </c>
      <c r="M54" s="116">
        <f>M53*VLOOKUP($A47,'Peak-Baseload'!$N$13:$S$28,6,FALSE)</f>
        <v>42250.681668584817</v>
      </c>
      <c r="N54" s="116">
        <f>N53*VLOOKUP($A47,'Peak-Baseload'!$N$13:$S$28,6,FALSE)</f>
        <v>43141.782985654048</v>
      </c>
      <c r="O54" s="116">
        <f>O53*VLOOKUP($A47,'Peak-Baseload'!$N$13:$S$28,6,FALSE)</f>
        <v>44182.788839106666</v>
      </c>
      <c r="P54" s="116">
        <f>P53*VLOOKUP($A47,'Peak-Baseload'!$N$13:$S$28,6,FALSE)</f>
        <v>45238.478875858324</v>
      </c>
      <c r="Q54" s="116">
        <f>Q53*VLOOKUP($A47,'Peak-Baseload'!$N$13:$S$28,6,FALSE)</f>
        <v>46192.329429148383</v>
      </c>
      <c r="R54" s="116">
        <f>R53*VLOOKUP($A47,'Peak-Baseload'!$N$13:$S$28,6,FALSE)</f>
        <v>47158.771184775738</v>
      </c>
      <c r="S54" s="116">
        <f>S53*VLOOKUP($A47,'Peak-Baseload'!$N$13:$S$28,6,FALSE)</f>
        <v>48201.135482184523</v>
      </c>
      <c r="T54" s="116">
        <f>T53*VLOOKUP($A47,'Peak-Baseload'!$N$13:$S$28,6,FALSE)</f>
        <v>49180.923157519559</v>
      </c>
      <c r="U54" s="116">
        <f>U53*VLOOKUP($A47,'Peak-Baseload'!$N$13:$S$28,6,FALSE)</f>
        <v>50143.603912031926</v>
      </c>
      <c r="V54" s="116">
        <f>V53*VLOOKUP($A47,'Peak-Baseload'!$N$13:$S$28,6,FALSE)</f>
        <v>50607.758477250005</v>
      </c>
      <c r="W54" s="116">
        <f>W53*VLOOKUP($A47,'Peak-Baseload'!$N$13:$S$28,6,FALSE)</f>
        <v>51579.758743263686</v>
      </c>
    </row>
    <row r="55" spans="1:23">
      <c r="A55" s="111" t="s">
        <v>163</v>
      </c>
      <c r="B55" s="116">
        <f>B63*VLOOKUP($A47,'Peak-Baseload'!$N$13:$S$28,5,FALSE)</f>
        <v>346238.1270770345</v>
      </c>
      <c r="C55" s="116">
        <f>C63*VLOOKUP($A47,'Peak-Baseload'!$N$13:$S$28,5,FALSE)</f>
        <v>346200.22710293008</v>
      </c>
      <c r="D55" s="116">
        <f>D63*VLOOKUP($A47,'Peak-Baseload'!$N$13:$S$28,5,FALSE)</f>
        <v>349015.20290204557</v>
      </c>
      <c r="E55" s="116">
        <f>E63*VLOOKUP($A47,'Peak-Baseload'!$N$13:$S$28,5,FALSE)</f>
        <v>351833.39425071527</v>
      </c>
      <c r="F55" s="116">
        <f>F63*VLOOKUP($A47,'Peak-Baseload'!$N$13:$S$28,5,FALSE)</f>
        <v>359045.02633999271</v>
      </c>
      <c r="G55" s="116">
        <f>G63*VLOOKUP($A47,'Peak-Baseload'!$N$13:$S$28,5,FALSE)</f>
        <v>366324.95619746554</v>
      </c>
      <c r="H55" s="116">
        <f>H63*VLOOKUP($A47,'Peak-Baseload'!$N$13:$S$28,5,FALSE)</f>
        <v>373684.25693368557</v>
      </c>
      <c r="I55" s="116">
        <f>I63*VLOOKUP($A47,'Peak-Baseload'!$N$13:$S$28,5,FALSE)</f>
        <v>381134.55650607275</v>
      </c>
      <c r="J55" s="116">
        <f>J63*VLOOKUP($A47,'Peak-Baseload'!$N$13:$S$28,5,FALSE)</f>
        <v>388661.42166211037</v>
      </c>
      <c r="K55" s="116">
        <f>K63*VLOOKUP($A47,'Peak-Baseload'!$N$13:$S$28,5,FALSE)</f>
        <v>396279.16387009475</v>
      </c>
      <c r="L55" s="116">
        <f>L63*VLOOKUP($A47,'Peak-Baseload'!$N$13:$S$28,5,FALSE)</f>
        <v>403964.76563440438</v>
      </c>
      <c r="M55" s="116">
        <f>M63*VLOOKUP($A47,'Peak-Baseload'!$N$13:$S$28,5,FALSE)</f>
        <v>411754.30159233249</v>
      </c>
      <c r="N55" s="116">
        <f>N63*VLOOKUP($A47,'Peak-Baseload'!$N$13:$S$28,5,FALSE)</f>
        <v>419633.27521737642</v>
      </c>
      <c r="O55" s="116">
        <f>O63*VLOOKUP($A47,'Peak-Baseload'!$N$13:$S$28,5,FALSE)</f>
        <v>427575.89548588195</v>
      </c>
      <c r="P55" s="116">
        <f>P63*VLOOKUP($A47,'Peak-Baseload'!$N$13:$S$28,5,FALSE)</f>
        <v>435606.94983670878</v>
      </c>
      <c r="Q55" s="116">
        <f>Q63*VLOOKUP($A47,'Peak-Baseload'!$N$13:$S$28,5,FALSE)</f>
        <v>443723.54730429198</v>
      </c>
      <c r="R55" s="116">
        <f>R63*VLOOKUP($A47,'Peak-Baseload'!$N$13:$S$28,5,FALSE)</f>
        <v>451914.05917223799</v>
      </c>
      <c r="S55" s="116">
        <f>S63*VLOOKUP($A47,'Peak-Baseload'!$N$13:$S$28,5,FALSE)</f>
        <v>460179.57497930649</v>
      </c>
      <c r="T55" s="116">
        <f>T63*VLOOKUP($A47,'Peak-Baseload'!$N$13:$S$28,5,FALSE)</f>
        <v>468519.12638553139</v>
      </c>
      <c r="U55" s="116">
        <f>U63*VLOOKUP($A47,'Peak-Baseload'!$N$13:$S$28,5,FALSE)</f>
        <v>476956.7262307019</v>
      </c>
      <c r="V55" s="116">
        <f>V63*VLOOKUP($A47,'Peak-Baseload'!$N$13:$S$28,5,FALSE)</f>
        <v>484277.03432229202</v>
      </c>
      <c r="W55" s="116">
        <f>W63*VLOOKUP($A47,'Peak-Baseload'!$N$13:$S$28,5,FALSE)</f>
        <v>492913.88174008235</v>
      </c>
    </row>
    <row r="56" spans="1:23">
      <c r="A56" s="104" t="s">
        <v>164</v>
      </c>
      <c r="B56" s="116">
        <f>VLOOKUP($A47,REStpcMID,Mid!B$3-1990+2,FALSE)</f>
        <v>652</v>
      </c>
      <c r="C56" s="116">
        <f>VLOOKUP($A47,REStpcMID,Mid!C$3-1990+2,FALSE)</f>
        <v>716</v>
      </c>
      <c r="D56" s="116">
        <f>VLOOKUP($A47,REStpcMID,Mid!D$3-1990+2,FALSE)</f>
        <v>710</v>
      </c>
      <c r="E56" s="116">
        <f>VLOOKUP($A47,REStpcMID,Mid!E$3-1990+2,FALSE)</f>
        <v>706</v>
      </c>
      <c r="F56" s="116">
        <f>VLOOKUP($A47,REStpcMID,Mid!F$3-1990+2,FALSE)</f>
        <v>700</v>
      </c>
      <c r="G56" s="116">
        <f>VLOOKUP($A47,REStpcMID,Mid!G$3-1990+2,FALSE)</f>
        <v>700</v>
      </c>
      <c r="H56" s="116">
        <f>VLOOKUP($A47,REStpcMID,Mid!H$3-1990+2,FALSE)</f>
        <v>701</v>
      </c>
      <c r="I56" s="116">
        <f>VLOOKUP($A47,REStpcMID,Mid!I$3-1990+2,FALSE)</f>
        <v>699</v>
      </c>
      <c r="J56" s="116">
        <f>VLOOKUP($A47,REStpcMID,Mid!J$3-1990+2,FALSE)</f>
        <v>698</v>
      </c>
      <c r="K56" s="116">
        <f>VLOOKUP($A47,REStpcMID,Mid!K$3-1990+2,FALSE)</f>
        <v>699</v>
      </c>
      <c r="L56" s="116">
        <f>VLOOKUP($A47,REStpcMID,Mid!L$3-1990+2,FALSE)</f>
        <v>699</v>
      </c>
      <c r="M56" s="116">
        <f>VLOOKUP($A47,REStpcMID,Mid!M$3-1990+2,FALSE)</f>
        <v>697</v>
      </c>
      <c r="N56" s="116">
        <f>VLOOKUP($A47,REStpcMID,Mid!N$3-1990+2,FALSE)</f>
        <v>695</v>
      </c>
      <c r="O56" s="116">
        <f>VLOOKUP($A47,REStpcMID,Mid!O$3-1990+2,FALSE)</f>
        <v>697</v>
      </c>
      <c r="P56" s="116">
        <f>VLOOKUP($A47,REStpcMID,Mid!P$3-1990+2,FALSE)</f>
        <v>700</v>
      </c>
      <c r="Q56" s="116">
        <f>VLOOKUP($A47,REStpcMID,Mid!Q$3-1990+2,FALSE)</f>
        <v>699</v>
      </c>
      <c r="R56" s="116">
        <f>VLOOKUP($A47,REStpcMID,Mid!R$3-1990+2,FALSE)</f>
        <v>698</v>
      </c>
      <c r="S56" s="116">
        <f>VLOOKUP($A47,REStpcMID,Mid!S$3-1990+2,FALSE)</f>
        <v>699</v>
      </c>
      <c r="T56" s="116">
        <f>VLOOKUP($A47,REStpcMID,Mid!T$3-1990+2,FALSE)</f>
        <v>698</v>
      </c>
      <c r="U56" s="116">
        <f>VLOOKUP($A47,REStpcMID,Mid!U$3-1990+2,FALSE)</f>
        <v>696</v>
      </c>
      <c r="V56" s="116">
        <f>VLOOKUP($A47,REStpcMID,Mid!V$3-1990+2,FALSE)</f>
        <v>695</v>
      </c>
      <c r="W56" s="116">
        <f>VLOOKUP($A47,REStpcMID,Mid!W$3-1990+2,FALSE)</f>
        <v>693</v>
      </c>
    </row>
    <row r="57" spans="1:23">
      <c r="A57" s="104" t="s">
        <v>165</v>
      </c>
      <c r="B57" s="116">
        <f>VLOOKUP($A47,COMtpcMID,Mid!B$3-1990+2,FALSE)</f>
        <v>3585</v>
      </c>
      <c r="C57" s="116">
        <f>VLOOKUP($A47,COMtpcMID,Mid!C$3-1990+2,FALSE)</f>
        <v>3906</v>
      </c>
      <c r="D57" s="116">
        <f>VLOOKUP($A47,COMtpcMID,Mid!D$3-1990+2,FALSE)</f>
        <v>3920</v>
      </c>
      <c r="E57" s="116">
        <f>VLOOKUP($A47,COMtpcMID,Mid!E$3-1990+2,FALSE)</f>
        <v>3932</v>
      </c>
      <c r="F57" s="116">
        <f>VLOOKUP($A47,COMtpcMID,Mid!F$3-1990+2,FALSE)</f>
        <v>3942</v>
      </c>
      <c r="G57" s="116">
        <f>VLOOKUP($A47,COMtpcMID,Mid!G$3-1990+2,FALSE)</f>
        <v>3949</v>
      </c>
      <c r="H57" s="116">
        <f>VLOOKUP($A47,COMtpcMID,Mid!H$3-1990+2,FALSE)</f>
        <v>3954</v>
      </c>
      <c r="I57" s="116">
        <f>VLOOKUP($A47,COMtpcMID,Mid!I$3-1990+2,FALSE)</f>
        <v>3963</v>
      </c>
      <c r="J57" s="116">
        <f>VLOOKUP($A47,COMtpcMID,Mid!J$3-1990+2,FALSE)</f>
        <v>3973</v>
      </c>
      <c r="K57" s="116">
        <f>VLOOKUP($A47,COMtpcMID,Mid!K$3-1990+2,FALSE)</f>
        <v>3980</v>
      </c>
      <c r="L57" s="116">
        <f>VLOOKUP($A47,COMtpcMID,Mid!L$3-1990+2,FALSE)</f>
        <v>3988</v>
      </c>
      <c r="M57" s="116">
        <f>VLOOKUP($A47,COMtpcMID,Mid!M$3-1990+2,FALSE)</f>
        <v>3998</v>
      </c>
      <c r="N57" s="116">
        <f>VLOOKUP($A47,COMtpcMID,Mid!N$3-1990+2,FALSE)</f>
        <v>4010</v>
      </c>
      <c r="O57" s="116">
        <f>VLOOKUP($A47,COMtpcMID,Mid!O$3-1990+2,FALSE)</f>
        <v>4020</v>
      </c>
      <c r="P57" s="116">
        <f>VLOOKUP($A47,COMtpcMID,Mid!P$3-1990+2,FALSE)</f>
        <v>4022</v>
      </c>
      <c r="Q57" s="116">
        <f>VLOOKUP($A47,COMtpcMID,Mid!Q$3-1990+2,FALSE)</f>
        <v>4033</v>
      </c>
      <c r="R57" s="116">
        <f>VLOOKUP($A47,COMtpcMID,Mid!R$3-1990+2,FALSE)</f>
        <v>4045</v>
      </c>
      <c r="S57" s="116">
        <f>VLOOKUP($A47,COMtpcMID,Mid!S$3-1990+2,FALSE)</f>
        <v>4054</v>
      </c>
      <c r="T57" s="116">
        <f>VLOOKUP($A47,COMtpcMID,Mid!T$3-1990+2,FALSE)</f>
        <v>4065</v>
      </c>
      <c r="U57" s="116">
        <f>VLOOKUP($A47,COMtpcMID,Mid!U$3-1990+2,FALSE)</f>
        <v>4079</v>
      </c>
      <c r="V57" s="116">
        <f>VLOOKUP($A47,COMtpcMID,Mid!V$3-1990+2,FALSE)</f>
        <v>4079</v>
      </c>
      <c r="W57" s="116">
        <f>VLOOKUP($A47,COMtpcMID,Mid!W$3-1990+2,FALSE)</f>
        <v>4092</v>
      </c>
    </row>
    <row r="58" spans="1:23" ht="16" thickBot="1">
      <c r="A58" s="104" t="s">
        <v>166</v>
      </c>
      <c r="B58" s="116">
        <f>VLOOKUP($A47,INDtpcMID,Mid!B$3-1990+2,FALSE)</f>
        <v>105919</v>
      </c>
      <c r="C58" s="116">
        <f>VLOOKUP($A47,INDtpcMID,Mid!C$3-1990+2,FALSE)</f>
        <v>150107</v>
      </c>
      <c r="D58" s="116">
        <f>VLOOKUP($A47,INDtpcMID,Mid!D$3-1990+2,FALSE)</f>
        <v>151274</v>
      </c>
      <c r="E58" s="116">
        <f>VLOOKUP($A47,INDtpcMID,Mid!E$3-1990+2,FALSE)</f>
        <v>151573</v>
      </c>
      <c r="F58" s="116">
        <f>VLOOKUP($A47,INDtpcMID,Mid!F$3-1990+2,FALSE)</f>
        <v>150430</v>
      </c>
      <c r="G58" s="116">
        <f>VLOOKUP($A47,INDtpcMID,Mid!G$3-1990+2,FALSE)</f>
        <v>147225</v>
      </c>
      <c r="H58" s="116">
        <f>VLOOKUP($A47,INDtpcMID,Mid!H$3-1990+2,FALSE)</f>
        <v>143243</v>
      </c>
      <c r="I58" s="116">
        <f>VLOOKUP($A47,INDtpcMID,Mid!I$3-1990+2,FALSE)</f>
        <v>140899</v>
      </c>
      <c r="J58" s="116">
        <f>VLOOKUP($A47,INDtpcMID,Mid!J$3-1990+2,FALSE)</f>
        <v>138875</v>
      </c>
      <c r="K58" s="116">
        <f>VLOOKUP($A47,INDtpcMID,Mid!K$3-1990+2,FALSE)</f>
        <v>135666</v>
      </c>
      <c r="L58" s="116">
        <f>VLOOKUP($A47,INDtpcMID,Mid!L$3-1990+2,FALSE)</f>
        <v>132103</v>
      </c>
      <c r="M58" s="116">
        <f>VLOOKUP($A47,INDtpcMID,Mid!M$3-1990+2,FALSE)</f>
        <v>129915</v>
      </c>
      <c r="N58" s="116">
        <f>VLOOKUP($A47,INDtpcMID,Mid!N$3-1990+2,FALSE)</f>
        <v>128200</v>
      </c>
      <c r="O58" s="116">
        <f>VLOOKUP($A47,INDtpcMID,Mid!O$3-1990+2,FALSE)</f>
        <v>125138</v>
      </c>
      <c r="P58" s="116">
        <f>VLOOKUP($A47,INDtpcMID,Mid!P$3-1990+2,FALSE)</f>
        <v>119389</v>
      </c>
      <c r="Q58" s="116">
        <f>VLOOKUP($A47,INDtpcMID,Mid!Q$3-1990+2,FALSE)</f>
        <v>117012</v>
      </c>
      <c r="R58" s="116">
        <f>VLOOKUP($A47,INDtpcMID,Mid!R$3-1990+2,FALSE)</f>
        <v>114568</v>
      </c>
      <c r="S58" s="116">
        <f>VLOOKUP($A47,INDtpcMID,Mid!S$3-1990+2,FALSE)</f>
        <v>111274</v>
      </c>
      <c r="T58" s="116">
        <f>VLOOKUP($A47,INDtpcMID,Mid!T$3-1990+2,FALSE)</f>
        <v>108688</v>
      </c>
      <c r="U58" s="116">
        <f>VLOOKUP($A47,INDtpcMID,Mid!U$3-1990+2,FALSE)</f>
        <v>106428</v>
      </c>
      <c r="V58" s="116">
        <f>VLOOKUP($A47,INDtpcMID,Mid!V$3-1990+2,FALSE)</f>
        <v>106428</v>
      </c>
      <c r="W58" s="116">
        <f>VLOOKUP($A47,INDtpcMID,Mid!W$3-1990+2,FALSE)</f>
        <v>104246</v>
      </c>
    </row>
    <row r="59" spans="1:23">
      <c r="A59" s="111" t="s">
        <v>167</v>
      </c>
      <c r="B59" s="113">
        <f>VLOOKUP($A47,REScMID,Mid!B$3-1990+2,FALSE)</f>
        <v>28073</v>
      </c>
      <c r="C59" s="114">
        <f>VLOOKUP($A47,REScMID,Mid!C$3-1990+2,FALSE)</f>
        <v>28017</v>
      </c>
      <c r="D59" s="114">
        <f>VLOOKUP($A47,REScMID,Mid!D$3-1990+2,FALSE)</f>
        <v>28177</v>
      </c>
      <c r="E59" s="114">
        <f>VLOOKUP($A47,REScMID,Mid!E$3-1990+2,FALSE)</f>
        <v>28336</v>
      </c>
      <c r="F59" s="114">
        <f>VLOOKUP($A47,REScMID,Mid!F$3-1990+2,FALSE)</f>
        <v>28882</v>
      </c>
      <c r="G59" s="114">
        <f>VLOOKUP($A47,REScMID,Mid!G$3-1990+2,FALSE)</f>
        <v>29433</v>
      </c>
      <c r="H59" s="114">
        <f>VLOOKUP($A47,REScMID,Mid!H$3-1990+2,FALSE)</f>
        <v>29990</v>
      </c>
      <c r="I59" s="114">
        <f>VLOOKUP($A47,REScMID,Mid!I$3-1990+2,FALSE)</f>
        <v>30554</v>
      </c>
      <c r="J59" s="114">
        <f>VLOOKUP($A47,REScMID,Mid!J$3-1990+2,FALSE)</f>
        <v>31124</v>
      </c>
      <c r="K59" s="114">
        <f>VLOOKUP($A47,REScMID,Mid!K$3-1990+2,FALSE)</f>
        <v>31701</v>
      </c>
      <c r="L59" s="114">
        <f>VLOOKUP($A47,REScMID,Mid!L$3-1990+2,FALSE)</f>
        <v>32283</v>
      </c>
      <c r="M59" s="114">
        <f>VLOOKUP($A47,REScMID,Mid!M$3-1990+2,FALSE)</f>
        <v>32873</v>
      </c>
      <c r="N59" s="114">
        <f>VLOOKUP($A47,REScMID,Mid!N$3-1990+2,FALSE)</f>
        <v>33470</v>
      </c>
      <c r="O59" s="114">
        <f>VLOOKUP($A47,REScMID,Mid!O$3-1990+2,FALSE)</f>
        <v>34072</v>
      </c>
      <c r="P59" s="114">
        <f>VLOOKUP($A47,REScMID,Mid!P$3-1990+2,FALSE)</f>
        <v>34681</v>
      </c>
      <c r="Q59" s="114">
        <f>VLOOKUP($A47,REScMID,Mid!Q$3-1990+2,FALSE)</f>
        <v>35297</v>
      </c>
      <c r="R59" s="114">
        <f>VLOOKUP($A47,REScMID,Mid!R$3-1990+2,FALSE)</f>
        <v>35919</v>
      </c>
      <c r="S59" s="114">
        <f>VLOOKUP($A47,REScMID,Mid!S$3-1990+2,FALSE)</f>
        <v>36547</v>
      </c>
      <c r="T59" s="114">
        <f>VLOOKUP($A47,REScMID,Mid!T$3-1990+2,FALSE)</f>
        <v>37181</v>
      </c>
      <c r="U59" s="114">
        <f>VLOOKUP($A47,REScMID,Mid!U$3-1990+2,FALSE)</f>
        <v>37823</v>
      </c>
      <c r="V59" s="114">
        <f>VLOOKUP($A47,REScMID,Mid!V$3-1990+2,FALSE)</f>
        <v>38470</v>
      </c>
      <c r="W59" s="114">
        <f>VLOOKUP($A47,REScMID,Mid!W$3-1990+2,FALSE)</f>
        <v>39129</v>
      </c>
    </row>
    <row r="60" spans="1:23">
      <c r="A60" s="111" t="s">
        <v>168</v>
      </c>
      <c r="B60" s="115">
        <f>VLOOKUP($A47,COMcMID,Mid!B$3-1990+2,FALSE)</f>
        <v>2525</v>
      </c>
      <c r="C60" s="116">
        <f>VLOOKUP($A47,COMcMID,Mid!C$3-1990+2,FALSE)</f>
        <v>2577.6144194961616</v>
      </c>
      <c r="D60" s="116">
        <f>VLOOKUP($A47,COMcMID,Mid!D$3-1990+2,FALSE)</f>
        <v>2666.3917423632179</v>
      </c>
      <c r="E60" s="116">
        <f>VLOOKUP($A47,COMcMID,Mid!E$3-1990+2,FALSE)</f>
        <v>2756.4531597395903</v>
      </c>
      <c r="F60" s="116">
        <f>VLOOKUP($A47,COMcMID,Mid!F$3-1990+2,FALSE)</f>
        <v>2847.8253711866205</v>
      </c>
      <c r="G60" s="116">
        <f>VLOOKUP($A47,COMcMID,Mid!G$3-1990+2,FALSE)</f>
        <v>2940.2339137835202</v>
      </c>
      <c r="H60" s="116">
        <f>VLOOKUP($A47,COMcMID,Mid!H$3-1990+2,FALSE)</f>
        <v>3033.6574132895093</v>
      </c>
      <c r="I60" s="116">
        <f>VLOOKUP($A47,COMcMID,Mid!I$3-1990+2,FALSE)</f>
        <v>3128.1235571745692</v>
      </c>
      <c r="J60" s="116">
        <f>VLOOKUP($A47,COMcMID,Mid!J$3-1990+2,FALSE)</f>
        <v>3223.3567516641187</v>
      </c>
      <c r="K60" s="116">
        <f>VLOOKUP($A47,COMcMID,Mid!K$3-1990+2,FALSE)</f>
        <v>3319.6218279238024</v>
      </c>
      <c r="L60" s="116">
        <f>VLOOKUP($A47,COMcMID,Mid!L$3-1990+2,FALSE)</f>
        <v>3416.8844440706466</v>
      </c>
      <c r="M60" s="116">
        <f>VLOOKUP($A47,COMcMID,Mid!M$3-1990+2,FALSE)</f>
        <v>3515.3329634906681</v>
      </c>
      <c r="N60" s="116">
        <f>VLOOKUP($A47,COMcMID,Mid!N$3-1990+2,FALSE)</f>
        <v>3614.6861718224641</v>
      </c>
      <c r="O60" s="116">
        <f>VLOOKUP($A47,COMcMID,Mid!O$3-1990+2,FALSE)</f>
        <v>3714.6645268524558</v>
      </c>
      <c r="P60" s="116">
        <f>VLOOKUP($A47,COMcMID,Mid!P$3-1990+2,FALSE)</f>
        <v>3815.458838298548</v>
      </c>
      <c r="Q60" s="116">
        <f>VLOOKUP($A47,COMcMID,Mid!Q$3-1990+2,FALSE)</f>
        <v>3916.813576175954</v>
      </c>
      <c r="R60" s="116">
        <f>VLOOKUP($A47,COMcMID,Mid!R$3-1990+2,FALSE)</f>
        <v>4018.700974340104</v>
      </c>
      <c r="S60" s="116">
        <f>VLOOKUP($A47,COMcMID,Mid!S$3-1990+2,FALSE)</f>
        <v>4121.2173330844535</v>
      </c>
      <c r="T60" s="116">
        <f>VLOOKUP($A47,COMcMID,Mid!T$3-1990+2,FALSE)</f>
        <v>4224.2770154937234</v>
      </c>
      <c r="U60" s="116">
        <f>VLOOKUP($A47,COMcMID,Mid!U$3-1990+2,FALSE)</f>
        <v>4328.002396931327</v>
      </c>
      <c r="V60" s="116">
        <f>VLOOKUP($A47,COMcMID,Mid!V$3-1990+2,FALSE)</f>
        <v>4328.002396931327</v>
      </c>
      <c r="W60" s="116">
        <f>VLOOKUP($A47,COMcMID,Mid!W$3-1990+2,FALSE)</f>
        <v>4432.3379111757022</v>
      </c>
    </row>
    <row r="61" spans="1:23">
      <c r="A61" s="111" t="s">
        <v>169</v>
      </c>
      <c r="B61" s="115">
        <f>VLOOKUP($A47,INDcMID,Mid!B$3-1990+2,FALSE)</f>
        <v>1</v>
      </c>
      <c r="C61" s="116">
        <f>VLOOKUP($A47,INDcMID,Mid!C$3-1990+2,FALSE)</f>
        <v>1.0358194092640076</v>
      </c>
      <c r="D61" s="116">
        <f>VLOOKUP($A47,INDcMID,Mid!D$3-1990+2,FALSE)</f>
        <v>1.0580442169909223</v>
      </c>
      <c r="E61" s="116">
        <f>VLOOKUP($A47,INDcMID,Mid!E$3-1990+2,FALSE)</f>
        <v>1.0803784772558638</v>
      </c>
      <c r="F61" s="116">
        <f>VLOOKUP($A47,INDcMID,Mid!F$3-1990+2,FALSE)</f>
        <v>1.1029191886627965</v>
      </c>
      <c r="G61" s="116">
        <f>VLOOKUP($A47,INDcMID,Mid!G$3-1990+2,FALSE)</f>
        <v>1.125576324476369</v>
      </c>
      <c r="H61" s="116">
        <f>VLOOKUP($A47,INDcMID,Mid!H$3-1990+2,FALSE)</f>
        <v>1.1484127868479448</v>
      </c>
      <c r="I61" s="116">
        <f>VLOOKUP($A47,INDcMID,Mid!I$3-1990+2,FALSE)</f>
        <v>1.1714694959925938</v>
      </c>
      <c r="J61" s="116">
        <f>VLOOKUP($A47,INDcMID,Mid!J$3-1990+2,FALSE)</f>
        <v>1.1946679103283009</v>
      </c>
      <c r="K61" s="116">
        <f>VLOOKUP($A47,INDcMID,Mid!K$3-1990+2,FALSE)</f>
        <v>1.2180853723986289</v>
      </c>
      <c r="L61" s="116">
        <f>VLOOKUP($A47,INDcMID,Mid!L$3-1990+2,FALSE)</f>
        <v>1.2416794905368314</v>
      </c>
      <c r="M61" s="116">
        <f>VLOOKUP($A47,INDcMID,Mid!M$3-1990+2,FALSE)</f>
        <v>1.265516933398031</v>
      </c>
      <c r="N61" s="116">
        <f>VLOOKUP($A47,INDcMID,Mid!N$3-1990+2,FALSE)</f>
        <v>1.2895473219054301</v>
      </c>
      <c r="O61" s="116">
        <f>VLOOKUP($A47,INDcMID,Mid!O$3-1990+2,FALSE)</f>
        <v>1.3137923773889186</v>
      </c>
      <c r="P61" s="116">
        <f>VLOOKUP($A47,INDcMID,Mid!P$3-1990+2,FALSE)</f>
        <v>1.3382617766724783</v>
      </c>
      <c r="Q61" s="116">
        <f>VLOOKUP($A47,INDcMID,Mid!Q$3-1990+2,FALSE)</f>
        <v>1.362969657751095</v>
      </c>
      <c r="R61" s="116">
        <f>VLOOKUP($A47,INDcMID,Mid!R$3-1990+2,FALSE)</f>
        <v>1.3878866937043197</v>
      </c>
      <c r="S61" s="116">
        <f>VLOOKUP($A47,INDcMID,Mid!S$3-1990+2,FALSE)</f>
        <v>1.4130106660582127</v>
      </c>
      <c r="T61" s="116">
        <f>VLOOKUP($A47,INDcMID,Mid!T$3-1990+2,FALSE)</f>
        <v>1.4383924805569399</v>
      </c>
      <c r="U61" s="116">
        <f>VLOOKUP($A47,INDcMID,Mid!U$3-1990+2,FALSE)</f>
        <v>1.4640138042933533</v>
      </c>
      <c r="V61" s="116">
        <f>VLOOKUP($A47,INDcMID,Mid!V$3-1990+2,FALSE)</f>
        <v>1.4640138042933533</v>
      </c>
      <c r="W61" s="116">
        <f>VLOOKUP($A47,INDcMID,Mid!W$3-1990+2,FALSE)</f>
        <v>1.4898512126067565</v>
      </c>
    </row>
    <row r="62" spans="1:23">
      <c r="A62" s="111" t="s">
        <v>170</v>
      </c>
      <c r="B62" s="117">
        <v>3</v>
      </c>
      <c r="C62" s="118">
        <f t="shared" ref="C62:V62" si="22">B62</f>
        <v>3</v>
      </c>
      <c r="D62" s="118">
        <f t="shared" si="22"/>
        <v>3</v>
      </c>
      <c r="E62" s="118">
        <f t="shared" si="22"/>
        <v>3</v>
      </c>
      <c r="F62" s="118">
        <f t="shared" si="22"/>
        <v>3</v>
      </c>
      <c r="G62" s="118">
        <f t="shared" si="22"/>
        <v>3</v>
      </c>
      <c r="H62" s="118">
        <f t="shared" si="22"/>
        <v>3</v>
      </c>
      <c r="I62" s="118">
        <f t="shared" si="22"/>
        <v>3</v>
      </c>
      <c r="J62" s="118">
        <f t="shared" si="22"/>
        <v>3</v>
      </c>
      <c r="K62" s="118">
        <f t="shared" si="22"/>
        <v>3</v>
      </c>
      <c r="L62" s="118">
        <f t="shared" si="22"/>
        <v>3</v>
      </c>
      <c r="M62" s="118">
        <f t="shared" si="22"/>
        <v>3</v>
      </c>
      <c r="N62" s="118">
        <f t="shared" si="22"/>
        <v>3</v>
      </c>
      <c r="O62" s="118">
        <f t="shared" si="22"/>
        <v>3</v>
      </c>
      <c r="P62" s="118">
        <f t="shared" si="22"/>
        <v>3</v>
      </c>
      <c r="Q62" s="118">
        <f t="shared" si="22"/>
        <v>3</v>
      </c>
      <c r="R62" s="118">
        <f t="shared" si="22"/>
        <v>3</v>
      </c>
      <c r="S62" s="118">
        <f t="shared" si="22"/>
        <v>3</v>
      </c>
      <c r="T62" s="118">
        <f t="shared" si="22"/>
        <v>3</v>
      </c>
      <c r="U62" s="118">
        <f t="shared" si="22"/>
        <v>3</v>
      </c>
      <c r="V62" s="118">
        <f t="shared" si="22"/>
        <v>3</v>
      </c>
      <c r="W62" s="118">
        <f>U62</f>
        <v>3</v>
      </c>
    </row>
    <row r="63" spans="1:23" ht="16" thickBot="1">
      <c r="A63" s="119" t="s">
        <v>171</v>
      </c>
      <c r="B63" s="120">
        <f>SUM(B59:B62)</f>
        <v>30602</v>
      </c>
      <c r="C63" s="121">
        <f t="shared" ref="C63:W63" si="23">SUM(C59:C62)</f>
        <v>30598.650238905422</v>
      </c>
      <c r="D63" s="121">
        <f t="shared" si="23"/>
        <v>30847.449786580211</v>
      </c>
      <c r="E63" s="121">
        <f t="shared" si="23"/>
        <v>31096.533538216845</v>
      </c>
      <c r="F63" s="121">
        <f t="shared" si="23"/>
        <v>31733.928290375283</v>
      </c>
      <c r="G63" s="121">
        <f t="shared" si="23"/>
        <v>32377.359490107996</v>
      </c>
      <c r="H63" s="121">
        <f t="shared" si="23"/>
        <v>33027.805826076357</v>
      </c>
      <c r="I63" s="121">
        <f t="shared" si="23"/>
        <v>33686.295026670567</v>
      </c>
      <c r="J63" s="121">
        <f t="shared" si="23"/>
        <v>34351.551419574447</v>
      </c>
      <c r="K63" s="121">
        <f t="shared" si="23"/>
        <v>35024.8399132962</v>
      </c>
      <c r="L63" s="121">
        <f t="shared" si="23"/>
        <v>35704.126123561182</v>
      </c>
      <c r="M63" s="121">
        <f t="shared" si="23"/>
        <v>36392.598480424065</v>
      </c>
      <c r="N63" s="121">
        <f t="shared" si="23"/>
        <v>37088.975719144364</v>
      </c>
      <c r="O63" s="121">
        <f t="shared" si="23"/>
        <v>37790.978319229849</v>
      </c>
      <c r="P63" s="121">
        <f t="shared" si="23"/>
        <v>38500.797100075215</v>
      </c>
      <c r="Q63" s="121">
        <f t="shared" si="23"/>
        <v>39218.176545833703</v>
      </c>
      <c r="R63" s="121">
        <f t="shared" si="23"/>
        <v>39942.088861033808</v>
      </c>
      <c r="S63" s="121">
        <f t="shared" si="23"/>
        <v>40672.630343750512</v>
      </c>
      <c r="T63" s="121">
        <f t="shared" si="23"/>
        <v>41409.715407974283</v>
      </c>
      <c r="U63" s="121">
        <f t="shared" si="23"/>
        <v>42155.466410735622</v>
      </c>
      <c r="V63" s="121">
        <f t="shared" si="23"/>
        <v>42802.466410735622</v>
      </c>
      <c r="W63" s="121">
        <f t="shared" si="23"/>
        <v>43565.827762388311</v>
      </c>
    </row>
    <row r="64" spans="1:23">
      <c r="B64" s="106"/>
      <c r="C64" s="106"/>
      <c r="D64" s="106"/>
      <c r="E64" s="106"/>
      <c r="F64" s="106"/>
      <c r="G64" s="106"/>
      <c r="H64" s="106"/>
      <c r="I64" s="106"/>
      <c r="J64" s="106"/>
      <c r="K64" s="106"/>
      <c r="L64" s="106"/>
      <c r="M64" s="106"/>
      <c r="N64" s="106"/>
      <c r="O64" s="106"/>
      <c r="P64" s="106"/>
      <c r="Q64" s="106"/>
      <c r="R64" s="106"/>
      <c r="S64" s="106"/>
      <c r="T64" s="108"/>
      <c r="U64" s="108"/>
      <c r="V64" s="108"/>
      <c r="W64" s="108"/>
    </row>
    <row r="65" spans="1:23">
      <c r="B65" s="106"/>
      <c r="C65" s="106"/>
      <c r="D65" s="106"/>
      <c r="E65" s="106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6"/>
      <c r="Q65" s="106"/>
      <c r="R65" s="106"/>
      <c r="S65" s="106"/>
      <c r="T65" s="108"/>
      <c r="U65" s="108"/>
      <c r="V65" s="108"/>
      <c r="W65" s="108"/>
    </row>
    <row r="66" spans="1:23">
      <c r="A66" s="109" t="s">
        <v>23</v>
      </c>
      <c r="B66" s="110"/>
      <c r="C66" s="110"/>
      <c r="D66" s="110"/>
      <c r="E66" s="110"/>
      <c r="F66" s="110"/>
      <c r="G66" s="110"/>
      <c r="H66" s="110"/>
      <c r="I66" s="110"/>
      <c r="J66" s="110"/>
      <c r="K66" s="110"/>
      <c r="L66" s="110"/>
      <c r="M66" s="110"/>
      <c r="N66" s="110"/>
      <c r="O66" s="110"/>
      <c r="P66" s="110"/>
      <c r="Q66" s="110"/>
      <c r="R66" s="110"/>
      <c r="S66" s="110"/>
      <c r="T66" s="110"/>
      <c r="U66" s="110"/>
      <c r="V66" s="110"/>
      <c r="W66" s="110"/>
    </row>
    <row r="67" spans="1:23" ht="16" thickBot="1">
      <c r="A67" s="111" t="s">
        <v>156</v>
      </c>
      <c r="B67" s="110"/>
      <c r="C67" s="112">
        <f t="shared" ref="C67:V67" si="24">(C72-B72)/B72</f>
        <v>7.6564891033918683E-2</v>
      </c>
      <c r="D67" s="112">
        <f t="shared" si="24"/>
        <v>3.9986043905163103E-2</v>
      </c>
      <c r="E67" s="112">
        <f t="shared" si="24"/>
        <v>2.4246820486358938E-2</v>
      </c>
      <c r="F67" s="112">
        <f t="shared" si="24"/>
        <v>3.3042156834061913E-2</v>
      </c>
      <c r="G67" s="112">
        <f t="shared" si="24"/>
        <v>3.5403962676106883E-2</v>
      </c>
      <c r="H67" s="112">
        <f t="shared" si="24"/>
        <v>3.7061558676739464E-2</v>
      </c>
      <c r="I67" s="112">
        <f t="shared" si="24"/>
        <v>3.3958347254834792E-2</v>
      </c>
      <c r="J67" s="112">
        <f t="shared" si="24"/>
        <v>3.162005766026868E-2</v>
      </c>
      <c r="K67" s="112">
        <f t="shared" si="24"/>
        <v>3.155024818585489E-2</v>
      </c>
      <c r="L67" s="112">
        <f t="shared" si="24"/>
        <v>3.2733408035784832E-2</v>
      </c>
      <c r="M67" s="112">
        <f t="shared" si="24"/>
        <v>2.9455289041954786E-2</v>
      </c>
      <c r="N67" s="112">
        <f t="shared" si="24"/>
        <v>2.7188437461259523E-2</v>
      </c>
      <c r="O67" s="112">
        <f t="shared" si="24"/>
        <v>2.8080713382198585E-2</v>
      </c>
      <c r="P67" s="112">
        <f t="shared" si="24"/>
        <v>3.2382100335750848E-2</v>
      </c>
      <c r="Q67" s="112">
        <f t="shared" si="24"/>
        <v>2.9284534924923614E-2</v>
      </c>
      <c r="R67" s="112">
        <f t="shared" si="24"/>
        <v>2.5291102387085887E-2</v>
      </c>
      <c r="S67" s="112">
        <f t="shared" si="24"/>
        <v>2.5850609200059219E-2</v>
      </c>
      <c r="T67" s="112">
        <f t="shared" si="24"/>
        <v>2.5056023116728249E-2</v>
      </c>
      <c r="U67" s="112">
        <f t="shared" si="24"/>
        <v>2.3915117314877343E-2</v>
      </c>
      <c r="V67" s="112">
        <f t="shared" si="24"/>
        <v>1.3747916005190987E-2</v>
      </c>
      <c r="W67" s="112">
        <f t="shared" ref="W67" si="25">(W72-U72)/U72</f>
        <v>3.6538903969320094E-2</v>
      </c>
    </row>
    <row r="68" spans="1:23">
      <c r="A68" s="111" t="s">
        <v>157</v>
      </c>
      <c r="B68" s="113">
        <f t="shared" ref="B68:W68" si="26">B78*B75</f>
        <v>10875440</v>
      </c>
      <c r="C68" s="114">
        <f t="shared" si="26"/>
        <v>11156840</v>
      </c>
      <c r="D68" s="114">
        <f t="shared" si="26"/>
        <v>11775421</v>
      </c>
      <c r="E68" s="114">
        <f t="shared" si="26"/>
        <v>11994069</v>
      </c>
      <c r="F68" s="114">
        <f t="shared" si="26"/>
        <v>12420608</v>
      </c>
      <c r="G68" s="114">
        <f t="shared" si="26"/>
        <v>12877378</v>
      </c>
      <c r="H68" s="114">
        <f t="shared" si="26"/>
        <v>13391736</v>
      </c>
      <c r="I68" s="114">
        <f t="shared" si="26"/>
        <v>13918560</v>
      </c>
      <c r="J68" s="114">
        <f t="shared" si="26"/>
        <v>14430093</v>
      </c>
      <c r="K68" s="114">
        <f t="shared" si="26"/>
        <v>14924371</v>
      </c>
      <c r="L68" s="114">
        <f t="shared" si="26"/>
        <v>15484931</v>
      </c>
      <c r="M68" s="114">
        <f t="shared" si="26"/>
        <v>16029710</v>
      </c>
      <c r="N68" s="114">
        <f t="shared" si="26"/>
        <v>16554360</v>
      </c>
      <c r="O68" s="114">
        <f t="shared" si="26"/>
        <v>17086932</v>
      </c>
      <c r="P68" s="114">
        <f t="shared" si="26"/>
        <v>17660955</v>
      </c>
      <c r="Q68" s="114">
        <f t="shared" si="26"/>
        <v>18348360</v>
      </c>
      <c r="R68" s="114">
        <f t="shared" si="26"/>
        <v>18910307</v>
      </c>
      <c r="S68" s="114">
        <f t="shared" si="26"/>
        <v>19480797</v>
      </c>
      <c r="T68" s="114">
        <f t="shared" si="26"/>
        <v>20097070</v>
      </c>
      <c r="U68" s="114">
        <f t="shared" si="26"/>
        <v>20724104</v>
      </c>
      <c r="V68" s="114">
        <f t="shared" si="26"/>
        <v>21320312</v>
      </c>
      <c r="W68" s="114">
        <f t="shared" si="26"/>
        <v>21933450</v>
      </c>
    </row>
    <row r="69" spans="1:23">
      <c r="A69" s="111" t="s">
        <v>158</v>
      </c>
      <c r="B69" s="115">
        <f t="shared" ref="B69:W70" si="27">B76*B79</f>
        <v>12215244</v>
      </c>
      <c r="C69" s="116">
        <f t="shared" si="27"/>
        <v>13449103.936724443</v>
      </c>
      <c r="D69" s="116">
        <f t="shared" si="27"/>
        <v>13900548.016323</v>
      </c>
      <c r="E69" s="116">
        <f t="shared" si="27"/>
        <v>14360116.442788094</v>
      </c>
      <c r="F69" s="116">
        <f t="shared" si="27"/>
        <v>14842657.135114025</v>
      </c>
      <c r="G69" s="116">
        <f t="shared" si="27"/>
        <v>15361382.893419752</v>
      </c>
      <c r="H69" s="116">
        <f t="shared" si="27"/>
        <v>15892869.219560262</v>
      </c>
      <c r="I69" s="116">
        <f t="shared" si="27"/>
        <v>16384012.939558992</v>
      </c>
      <c r="J69" s="116">
        <f t="shared" si="27"/>
        <v>16858236.862443462</v>
      </c>
      <c r="K69" s="116">
        <f t="shared" si="27"/>
        <v>17359258.277402248</v>
      </c>
      <c r="L69" s="116">
        <f t="shared" si="27"/>
        <v>17857651.808286492</v>
      </c>
      <c r="M69" s="116">
        <f t="shared" si="27"/>
        <v>18319751.481888633</v>
      </c>
      <c r="N69" s="116">
        <f t="shared" si="27"/>
        <v>18760740.769954845</v>
      </c>
      <c r="O69" s="116">
        <f t="shared" si="27"/>
        <v>19227491.734895051</v>
      </c>
      <c r="P69" s="116">
        <f t="shared" si="27"/>
        <v>19782575.040949855</v>
      </c>
      <c r="Q69" s="116">
        <f t="shared" si="27"/>
        <v>20213766.353205372</v>
      </c>
      <c r="R69" s="116">
        <f t="shared" si="27"/>
        <v>20644641.236332867</v>
      </c>
      <c r="S69" s="116">
        <f t="shared" si="27"/>
        <v>21093294.099496793</v>
      </c>
      <c r="T69" s="116">
        <f t="shared" si="27"/>
        <v>21506775.058927897</v>
      </c>
      <c r="U69" s="116">
        <f t="shared" si="27"/>
        <v>21894881.401080083</v>
      </c>
      <c r="V69" s="116">
        <f t="shared" si="27"/>
        <v>21894881.401080083</v>
      </c>
      <c r="W69" s="116">
        <f t="shared" si="27"/>
        <v>22273996.567133158</v>
      </c>
    </row>
    <row r="70" spans="1:23">
      <c r="A70" s="111" t="s">
        <v>159</v>
      </c>
      <c r="B70" s="115">
        <f t="shared" si="27"/>
        <v>234096</v>
      </c>
      <c r="C70" s="116">
        <f t="shared" si="27"/>
        <v>520114.32294654753</v>
      </c>
      <c r="D70" s="116">
        <f t="shared" si="27"/>
        <v>462833.50153472123</v>
      </c>
      <c r="E70" s="116">
        <f t="shared" si="27"/>
        <v>423282.87339215877</v>
      </c>
      <c r="F70" s="116">
        <f t="shared" si="27"/>
        <v>405642.68354260456</v>
      </c>
      <c r="G70" s="116">
        <f t="shared" si="27"/>
        <v>416865.73196076864</v>
      </c>
      <c r="H70" s="116">
        <f t="shared" si="27"/>
        <v>440507.23540965107</v>
      </c>
      <c r="I70" s="116">
        <f t="shared" si="27"/>
        <v>438793.90810771927</v>
      </c>
      <c r="J70" s="116">
        <f t="shared" si="27"/>
        <v>431448.58281385514</v>
      </c>
      <c r="K70" s="116">
        <f t="shared" si="27"/>
        <v>443269.79693417723</v>
      </c>
      <c r="L70" s="116">
        <f t="shared" si="27"/>
        <v>462171.22457342193</v>
      </c>
      <c r="M70" s="116">
        <f t="shared" si="27"/>
        <v>456953.20538506872</v>
      </c>
      <c r="N70" s="116">
        <f t="shared" si="27"/>
        <v>443121.28977260308</v>
      </c>
      <c r="O70" s="116">
        <f t="shared" si="27"/>
        <v>453569.74401308951</v>
      </c>
      <c r="P70" s="116">
        <f t="shared" si="27"/>
        <v>521609.56121263601</v>
      </c>
      <c r="Q70" s="116">
        <f t="shared" si="27"/>
        <v>520702.17163210426</v>
      </c>
      <c r="R70" s="116">
        <f t="shared" si="27"/>
        <v>521421.35495741671</v>
      </c>
      <c r="S70" s="116">
        <f t="shared" si="27"/>
        <v>543482.98518881877</v>
      </c>
      <c r="T70" s="116">
        <f t="shared" si="27"/>
        <v>549017.81974275736</v>
      </c>
      <c r="U70" s="116">
        <f t="shared" si="27"/>
        <v>546784.28439236712</v>
      </c>
      <c r="V70" s="116">
        <f t="shared" si="27"/>
        <v>546784.28439236712</v>
      </c>
      <c r="W70" s="116">
        <f t="shared" si="27"/>
        <v>542911.41881442373</v>
      </c>
    </row>
    <row r="71" spans="1:23">
      <c r="A71" s="111" t="s">
        <v>160</v>
      </c>
      <c r="B71" s="117">
        <v>201385</v>
      </c>
      <c r="C71" s="118">
        <f t="shared" ref="C71:V71" si="28">B71</f>
        <v>201385</v>
      </c>
      <c r="D71" s="118">
        <f t="shared" si="28"/>
        <v>201385</v>
      </c>
      <c r="E71" s="118">
        <f t="shared" si="28"/>
        <v>201385</v>
      </c>
      <c r="F71" s="118">
        <f t="shared" si="28"/>
        <v>201385</v>
      </c>
      <c r="G71" s="118">
        <f t="shared" si="28"/>
        <v>201385</v>
      </c>
      <c r="H71" s="118">
        <f t="shared" si="28"/>
        <v>201385</v>
      </c>
      <c r="I71" s="118">
        <f t="shared" si="28"/>
        <v>201385</v>
      </c>
      <c r="J71" s="118">
        <f t="shared" si="28"/>
        <v>201385</v>
      </c>
      <c r="K71" s="118">
        <f t="shared" si="28"/>
        <v>201385</v>
      </c>
      <c r="L71" s="118">
        <f t="shared" si="28"/>
        <v>201385</v>
      </c>
      <c r="M71" s="118">
        <f t="shared" si="28"/>
        <v>201385</v>
      </c>
      <c r="N71" s="118">
        <f t="shared" si="28"/>
        <v>201385</v>
      </c>
      <c r="O71" s="118">
        <f t="shared" si="28"/>
        <v>201385</v>
      </c>
      <c r="P71" s="118">
        <f t="shared" si="28"/>
        <v>201385</v>
      </c>
      <c r="Q71" s="118">
        <f t="shared" si="28"/>
        <v>201385</v>
      </c>
      <c r="R71" s="118">
        <f t="shared" si="28"/>
        <v>201385</v>
      </c>
      <c r="S71" s="118">
        <f t="shared" si="28"/>
        <v>201385</v>
      </c>
      <c r="T71" s="118">
        <f t="shared" si="28"/>
        <v>201385</v>
      </c>
      <c r="U71" s="118">
        <f t="shared" si="28"/>
        <v>201385</v>
      </c>
      <c r="V71" s="118">
        <f t="shared" si="28"/>
        <v>201385</v>
      </c>
      <c r="W71" s="118">
        <f>U71</f>
        <v>201385</v>
      </c>
    </row>
    <row r="72" spans="1:23" ht="16" thickBot="1">
      <c r="A72" s="119" t="s">
        <v>161</v>
      </c>
      <c r="B72" s="120">
        <f>SUM(B68:B71)</f>
        <v>23526165</v>
      </c>
      <c r="C72" s="121">
        <f t="shared" ref="C72:W72" si="29">SUM(C68:C71)</f>
        <v>25327443.259670991</v>
      </c>
      <c r="D72" s="121">
        <f t="shared" si="29"/>
        <v>26340187.517857723</v>
      </c>
      <c r="E72" s="121">
        <f t="shared" si="29"/>
        <v>26978853.316180252</v>
      </c>
      <c r="F72" s="121">
        <f t="shared" si="29"/>
        <v>27870292.818656631</v>
      </c>
      <c r="G72" s="121">
        <f t="shared" si="29"/>
        <v>28857011.62538052</v>
      </c>
      <c r="H72" s="121">
        <f t="shared" si="29"/>
        <v>29926497.454969913</v>
      </c>
      <c r="I72" s="121">
        <f t="shared" si="29"/>
        <v>30942751.847666711</v>
      </c>
      <c r="J72" s="121">
        <f t="shared" si="29"/>
        <v>31921163.445257317</v>
      </c>
      <c r="K72" s="121">
        <f t="shared" si="29"/>
        <v>32928284.074336424</v>
      </c>
      <c r="L72" s="121">
        <f t="shared" si="29"/>
        <v>34006139.032859914</v>
      </c>
      <c r="M72" s="121">
        <f t="shared" si="29"/>
        <v>35007799.687273704</v>
      </c>
      <c r="N72" s="121">
        <f t="shared" si="29"/>
        <v>35959607.059727445</v>
      </c>
      <c r="O72" s="121">
        <f t="shared" si="29"/>
        <v>36969378.478908136</v>
      </c>
      <c r="P72" s="121">
        <f t="shared" si="29"/>
        <v>38166524.602162488</v>
      </c>
      <c r="Q72" s="121">
        <f t="shared" si="29"/>
        <v>39284213.524837472</v>
      </c>
      <c r="R72" s="121">
        <f t="shared" si="29"/>
        <v>40277754.59129028</v>
      </c>
      <c r="S72" s="121">
        <f t="shared" si="29"/>
        <v>41318959.084685616</v>
      </c>
      <c r="T72" s="121">
        <f t="shared" si="29"/>
        <v>42354247.878670648</v>
      </c>
      <c r="U72" s="121">
        <f t="shared" si="29"/>
        <v>43367154.685472451</v>
      </c>
      <c r="V72" s="121">
        <f t="shared" si="29"/>
        <v>43963362.685472451</v>
      </c>
      <c r="W72" s="121">
        <f t="shared" si="29"/>
        <v>44951742.985947579</v>
      </c>
    </row>
    <row r="73" spans="1:23">
      <c r="A73" s="111" t="s">
        <v>162</v>
      </c>
      <c r="B73" s="116">
        <f>B72*VLOOKUP($A66,'Peak-Baseload'!$N$13:$S$28,6,FALSE)</f>
        <v>18943.458104916688</v>
      </c>
      <c r="C73" s="116">
        <f>C72*VLOOKUP($A66,'Peak-Baseload'!$N$13:$S$28,6,FALSE)</f>
        <v>20393.861910525236</v>
      </c>
      <c r="D73" s="116">
        <f>D72*VLOOKUP($A66,'Peak-Baseload'!$N$13:$S$28,6,FALSE)</f>
        <v>21209.331768275333</v>
      </c>
      <c r="E73" s="116">
        <f>E72*VLOOKUP($A66,'Peak-Baseload'!$N$13:$S$28,6,FALSE)</f>
        <v>21723.590628296337</v>
      </c>
      <c r="F73" s="116">
        <f>F72*VLOOKUP($A66,'Peak-Baseload'!$N$13:$S$28,6,FALSE)</f>
        <v>22441.384916835461</v>
      </c>
      <c r="G73" s="116">
        <f>G72*VLOOKUP($A66,'Peak-Baseload'!$N$13:$S$28,6,FALSE)</f>
        <v>23235.89887083125</v>
      </c>
      <c r="H73" s="116">
        <f>H72*VLOOKUP($A66,'Peak-Baseload'!$N$13:$S$28,6,FALSE)</f>
        <v>24097.057500239349</v>
      </c>
      <c r="I73" s="116">
        <f>I72*VLOOKUP($A66,'Peak-Baseload'!$N$13:$S$28,6,FALSE)</f>
        <v>24915.353746652196</v>
      </c>
      <c r="J73" s="116">
        <f>J72*VLOOKUP($A66,'Peak-Baseload'!$N$13:$S$28,6,FALSE)</f>
        <v>25703.178668747329</v>
      </c>
      <c r="K73" s="116">
        <f>K72*VLOOKUP($A66,'Peak-Baseload'!$N$13:$S$28,6,FALSE)</f>
        <v>26514.12033491168</v>
      </c>
      <c r="L73" s="116">
        <f>L72*VLOOKUP($A66,'Peak-Baseload'!$N$13:$S$28,6,FALSE)</f>
        <v>27382.017854544243</v>
      </c>
      <c r="M73" s="116">
        <f>M72*VLOOKUP($A66,'Peak-Baseload'!$N$13:$S$28,6,FALSE)</f>
        <v>28188.563105001813</v>
      </c>
      <c r="N73" s="116">
        <f>N72*VLOOKUP($A66,'Peak-Baseload'!$N$13:$S$28,6,FALSE)</f>
        <v>28954.966090104921</v>
      </c>
      <c r="O73" s="116">
        <f>O72*VLOOKUP($A66,'Peak-Baseload'!$N$13:$S$28,6,FALSE)</f>
        <v>29768.042193872436</v>
      </c>
      <c r="P73" s="116">
        <f>P72*VLOOKUP($A66,'Peak-Baseload'!$N$13:$S$28,6,FALSE)</f>
        <v>30731.993922993279</v>
      </c>
      <c r="Q73" s="116">
        <f>Q72*VLOOKUP($A66,'Peak-Baseload'!$N$13:$S$28,6,FALSE)</f>
        <v>31631.966072343715</v>
      </c>
      <c r="R73" s="116">
        <f>R72*VLOOKUP($A66,'Peak-Baseload'!$N$13:$S$28,6,FALSE)</f>
        <v>32431.973364984187</v>
      </c>
      <c r="S73" s="116">
        <f>S72*VLOOKUP($A66,'Peak-Baseload'!$N$13:$S$28,6,FALSE)</f>
        <v>33270.359634029126</v>
      </c>
      <c r="T73" s="116">
        <f>T72*VLOOKUP($A66,'Peak-Baseload'!$N$13:$S$28,6,FALSE)</f>
        <v>34103.98253412122</v>
      </c>
      <c r="U73" s="116">
        <f>U72*VLOOKUP($A66,'Peak-Baseload'!$N$13:$S$28,6,FALSE)</f>
        <v>34919.583277329257</v>
      </c>
      <c r="V73" s="116">
        <f>V72*VLOOKUP($A66,'Peak-Baseload'!$N$13:$S$28,6,FALSE)</f>
        <v>35399.654775162249</v>
      </c>
      <c r="W73" s="116">
        <f>W72*VLOOKUP($A66,'Peak-Baseload'!$N$13:$S$28,6,FALSE)</f>
        <v>36195.506577348264</v>
      </c>
    </row>
    <row r="74" spans="1:23">
      <c r="A74" s="111" t="s">
        <v>163</v>
      </c>
      <c r="B74" s="116">
        <f>B82*VLOOKUP($A66,'Peak-Baseload'!$N$13:$S$28,5,FALSE)</f>
        <v>368868.6255427305</v>
      </c>
      <c r="C74" s="116">
        <f>C82*VLOOKUP($A66,'Peak-Baseload'!$N$13:$S$28,5,FALSE)</f>
        <v>379591.64129933668</v>
      </c>
      <c r="D74" s="116">
        <f>D82*VLOOKUP($A66,'Peak-Baseload'!$N$13:$S$28,5,FALSE)</f>
        <v>390605.8203180352</v>
      </c>
      <c r="E74" s="116">
        <f>E82*VLOOKUP($A66,'Peak-Baseload'!$N$13:$S$28,5,FALSE)</f>
        <v>401670.4183381875</v>
      </c>
      <c r="F74" s="116">
        <f>F82*VLOOKUP($A66,'Peak-Baseload'!$N$13:$S$28,5,FALSE)</f>
        <v>418292.72318405827</v>
      </c>
      <c r="G74" s="116">
        <f>G82*VLOOKUP($A66,'Peak-Baseload'!$N$13:$S$28,5,FALSE)</f>
        <v>435309.52216624044</v>
      </c>
      <c r="H74" s="116">
        <f>H82*VLOOKUP($A66,'Peak-Baseload'!$N$13:$S$28,5,FALSE)</f>
        <v>452722.50924785913</v>
      </c>
      <c r="I74" s="116">
        <f>I82*VLOOKUP($A66,'Peak-Baseload'!$N$13:$S$28,5,FALSE)</f>
        <v>470546.25841576105</v>
      </c>
      <c r="J74" s="116">
        <f>J82*VLOOKUP($A66,'Peak-Baseload'!$N$13:$S$28,5,FALSE)</f>
        <v>488745.11308477912</v>
      </c>
      <c r="K74" s="116">
        <f>K82*VLOOKUP($A66,'Peak-Baseload'!$N$13:$S$28,5,FALSE)</f>
        <v>507356.92791831022</v>
      </c>
      <c r="L74" s="116">
        <f>L82*VLOOKUP($A66,'Peak-Baseload'!$N$13:$S$28,5,FALSE)</f>
        <v>526398.22775969631</v>
      </c>
      <c r="M74" s="116">
        <f>M82*VLOOKUP($A66,'Peak-Baseload'!$N$13:$S$28,5,FALSE)</f>
        <v>545902.93675835431</v>
      </c>
      <c r="N74" s="116">
        <f>N82*VLOOKUP($A66,'Peak-Baseload'!$N$13:$S$28,5,FALSE)</f>
        <v>565838.97255776182</v>
      </c>
      <c r="O74" s="116">
        <f>O82*VLOOKUP($A66,'Peak-Baseload'!$N$13:$S$28,5,FALSE)</f>
        <v>586182.75244316144</v>
      </c>
      <c r="P74" s="116">
        <f>P82*VLOOKUP($A66,'Peak-Baseload'!$N$13:$S$28,5,FALSE)</f>
        <v>606955.9787630249</v>
      </c>
      <c r="Q74" s="116">
        <f>Q82*VLOOKUP($A66,'Peak-Baseload'!$N$13:$S$28,5,FALSE)</f>
        <v>628151.34107332304</v>
      </c>
      <c r="R74" s="116">
        <f>R82*VLOOKUP($A66,'Peak-Baseload'!$N$13:$S$28,5,FALSE)</f>
        <v>649739.03480521264</v>
      </c>
      <c r="S74" s="116">
        <f>S82*VLOOKUP($A66,'Peak-Baseload'!$N$13:$S$28,5,FALSE)</f>
        <v>671767.93664649467</v>
      </c>
      <c r="T74" s="116">
        <f>T82*VLOOKUP($A66,'Peak-Baseload'!$N$13:$S$28,5,FALSE)</f>
        <v>694220.38717711763</v>
      </c>
      <c r="U74" s="116">
        <f>U82*VLOOKUP($A66,'Peak-Baseload'!$N$13:$S$28,5,FALSE)</f>
        <v>717114.682409751</v>
      </c>
      <c r="V74" s="116">
        <f>V82*VLOOKUP($A66,'Peak-Baseload'!$N$13:$S$28,5,FALSE)</f>
        <v>737317.14874386997</v>
      </c>
      <c r="W74" s="116">
        <f>W82*VLOOKUP($A66,'Peak-Baseload'!$N$13:$S$28,5,FALSE)</f>
        <v>761281.1264202547</v>
      </c>
    </row>
    <row r="75" spans="1:23">
      <c r="A75" s="104" t="s">
        <v>164</v>
      </c>
      <c r="B75" s="116">
        <f>VLOOKUP($A66,REStpcMID,Mid!B$3-1990+2,FALSE)</f>
        <v>536</v>
      </c>
      <c r="C75" s="116">
        <f>VLOOKUP($A66,REStpcMID,Mid!C$3-1990+2,FALSE)</f>
        <v>536</v>
      </c>
      <c r="D75" s="116">
        <f>VLOOKUP($A66,REStpcMID,Mid!D$3-1990+2,FALSE)</f>
        <v>551</v>
      </c>
      <c r="E75" s="116">
        <f>VLOOKUP($A66,REStpcMID,Mid!E$3-1990+2,FALSE)</f>
        <v>547</v>
      </c>
      <c r="F75" s="116">
        <f>VLOOKUP($A66,REStpcMID,Mid!F$3-1990+2,FALSE)</f>
        <v>544</v>
      </c>
      <c r="G75" s="116">
        <f>VLOOKUP($A66,REStpcMID,Mid!G$3-1990+2,FALSE)</f>
        <v>542</v>
      </c>
      <c r="H75" s="116">
        <f>VLOOKUP($A66,REStpcMID,Mid!H$3-1990+2,FALSE)</f>
        <v>542</v>
      </c>
      <c r="I75" s="116">
        <f>VLOOKUP($A66,REStpcMID,Mid!I$3-1990+2,FALSE)</f>
        <v>542</v>
      </c>
      <c r="J75" s="116">
        <f>VLOOKUP($A66,REStpcMID,Mid!J$3-1990+2,FALSE)</f>
        <v>541</v>
      </c>
      <c r="K75" s="116">
        <f>VLOOKUP($A66,REStpcMID,Mid!K$3-1990+2,FALSE)</f>
        <v>539</v>
      </c>
      <c r="L75" s="116">
        <f>VLOOKUP($A66,REStpcMID,Mid!L$3-1990+2,FALSE)</f>
        <v>539</v>
      </c>
      <c r="M75" s="116">
        <f>VLOOKUP($A66,REStpcMID,Mid!M$3-1990+2,FALSE)</f>
        <v>538</v>
      </c>
      <c r="N75" s="116">
        <f>VLOOKUP($A66,REStpcMID,Mid!N$3-1990+2,FALSE)</f>
        <v>536</v>
      </c>
      <c r="O75" s="116">
        <f>VLOOKUP($A66,REStpcMID,Mid!O$3-1990+2,FALSE)</f>
        <v>534</v>
      </c>
      <c r="P75" s="116">
        <f>VLOOKUP($A66,REStpcMID,Mid!P$3-1990+2,FALSE)</f>
        <v>533</v>
      </c>
      <c r="Q75" s="116">
        <f>VLOOKUP($A66,REStpcMID,Mid!Q$3-1990+2,FALSE)</f>
        <v>535</v>
      </c>
      <c r="R75" s="116">
        <f>VLOOKUP($A66,REStpcMID,Mid!R$3-1990+2,FALSE)</f>
        <v>533</v>
      </c>
      <c r="S75" s="116">
        <f>VLOOKUP($A66,REStpcMID,Mid!S$3-1990+2,FALSE)</f>
        <v>531</v>
      </c>
      <c r="T75" s="116">
        <f>VLOOKUP($A66,REStpcMID,Mid!T$3-1990+2,FALSE)</f>
        <v>530</v>
      </c>
      <c r="U75" s="116">
        <f>VLOOKUP($A66,REStpcMID,Mid!U$3-1990+2,FALSE)</f>
        <v>529</v>
      </c>
      <c r="V75" s="116">
        <f>VLOOKUP($A66,REStpcMID,Mid!V$3-1990+2,FALSE)</f>
        <v>527</v>
      </c>
      <c r="W75" s="116">
        <f>VLOOKUP($A66,REStpcMID,Mid!W$3-1990+2,FALSE)</f>
        <v>525</v>
      </c>
    </row>
    <row r="76" spans="1:23">
      <c r="A76" s="104" t="s">
        <v>165</v>
      </c>
      <c r="B76" s="116">
        <f>VLOOKUP($A66,COMtpcMID,Mid!B$3-1990+2,FALSE)</f>
        <v>3988</v>
      </c>
      <c r="C76" s="116">
        <f>VLOOKUP($A66,COMtpcMID,Mid!C$3-1990+2,FALSE)</f>
        <v>4178</v>
      </c>
      <c r="D76" s="116">
        <f>VLOOKUP($A66,COMtpcMID,Mid!D$3-1990+2,FALSE)</f>
        <v>4136</v>
      </c>
      <c r="E76" s="116">
        <f>VLOOKUP($A66,COMtpcMID,Mid!E$3-1990+2,FALSE)</f>
        <v>4096</v>
      </c>
      <c r="F76" s="116">
        <f>VLOOKUP($A66,COMtpcMID,Mid!F$3-1990+2,FALSE)</f>
        <v>4062</v>
      </c>
      <c r="G76" s="116">
        <f>VLOOKUP($A66,COMtpcMID,Mid!G$3-1990+2,FALSE)</f>
        <v>4037</v>
      </c>
      <c r="H76" s="116">
        <f>VLOOKUP($A66,COMtpcMID,Mid!H$3-1990+2,FALSE)</f>
        <v>4014</v>
      </c>
      <c r="I76" s="116">
        <f>VLOOKUP($A66,COMtpcMID,Mid!I$3-1990+2,FALSE)</f>
        <v>3980</v>
      </c>
      <c r="J76" s="116">
        <f>VLOOKUP($A66,COMtpcMID,Mid!J$3-1990+2,FALSE)</f>
        <v>3942</v>
      </c>
      <c r="K76" s="116">
        <f>VLOOKUP($A66,COMtpcMID,Mid!K$3-1990+2,FALSE)</f>
        <v>3910</v>
      </c>
      <c r="L76" s="116">
        <f>VLOOKUP($A66,COMtpcMID,Mid!L$3-1990+2,FALSE)</f>
        <v>3877</v>
      </c>
      <c r="M76" s="116">
        <f>VLOOKUP($A66,COMtpcMID,Mid!M$3-1990+2,FALSE)</f>
        <v>3836</v>
      </c>
      <c r="N76" s="116">
        <f>VLOOKUP($A66,COMtpcMID,Mid!N$3-1990+2,FALSE)</f>
        <v>3791</v>
      </c>
      <c r="O76" s="116">
        <f>VLOOKUP($A66,COMtpcMID,Mid!O$3-1990+2,FALSE)</f>
        <v>3752</v>
      </c>
      <c r="P76" s="116">
        <f>VLOOKUP($A66,COMtpcMID,Mid!P$3-1990+2,FALSE)</f>
        <v>3730</v>
      </c>
      <c r="Q76" s="116">
        <f>VLOOKUP($A66,COMtpcMID,Mid!Q$3-1990+2,FALSE)</f>
        <v>3685</v>
      </c>
      <c r="R76" s="116">
        <f>VLOOKUP($A66,COMtpcMID,Mid!R$3-1990+2,FALSE)</f>
        <v>3641</v>
      </c>
      <c r="S76" s="116">
        <f>VLOOKUP($A66,COMtpcMID,Mid!S$3-1990+2,FALSE)</f>
        <v>3601</v>
      </c>
      <c r="T76" s="116">
        <f>VLOOKUP($A66,COMtpcMID,Mid!T$3-1990+2,FALSE)</f>
        <v>3556</v>
      </c>
      <c r="U76" s="116">
        <f>VLOOKUP($A66,COMtpcMID,Mid!U$3-1990+2,FALSE)</f>
        <v>3508</v>
      </c>
      <c r="V76" s="116">
        <f>VLOOKUP($A66,COMtpcMID,Mid!V$3-1990+2,FALSE)</f>
        <v>3508</v>
      </c>
      <c r="W76" s="116">
        <f>VLOOKUP($A66,COMtpcMID,Mid!W$3-1990+2,FALSE)</f>
        <v>3460</v>
      </c>
    </row>
    <row r="77" spans="1:23" ht="16" thickBot="1">
      <c r="A77" s="104" t="s">
        <v>166</v>
      </c>
      <c r="B77" s="116">
        <f>VLOOKUP($A66,INDtpcMID,Mid!B$3-1990+2,FALSE)</f>
        <v>14631</v>
      </c>
      <c r="C77" s="116">
        <f>VLOOKUP($A66,INDtpcMID,Mid!C$3-1990+2,FALSE)</f>
        <v>31780</v>
      </c>
      <c r="D77" s="116">
        <f>VLOOKUP($A66,INDtpcMID,Mid!D$3-1990+2,FALSE)</f>
        <v>28272</v>
      </c>
      <c r="E77" s="116">
        <f>VLOOKUP($A66,INDtpcMID,Mid!E$3-1990+2,FALSE)</f>
        <v>25829</v>
      </c>
      <c r="F77" s="116">
        <f>VLOOKUP($A66,INDtpcMID,Mid!F$3-1990+2,FALSE)</f>
        <v>24712</v>
      </c>
      <c r="G77" s="116">
        <f>VLOOKUP($A66,INDtpcMID,Mid!G$3-1990+2,FALSE)</f>
        <v>25335</v>
      </c>
      <c r="H77" s="116">
        <f>VLOOKUP($A66,INDtpcMID,Mid!H$3-1990+2,FALSE)</f>
        <v>26689</v>
      </c>
      <c r="I77" s="116">
        <f>VLOOKUP($A66,INDtpcMID,Mid!I$3-1990+2,FALSE)</f>
        <v>26487</v>
      </c>
      <c r="J77" s="116">
        <f>VLOOKUP($A66,INDtpcMID,Mid!J$3-1990+2,FALSE)</f>
        <v>25933</v>
      </c>
      <c r="K77" s="116">
        <f>VLOOKUP($A66,INDtpcMID,Mid!K$3-1990+2,FALSE)</f>
        <v>26516</v>
      </c>
      <c r="L77" s="116">
        <f>VLOOKUP($A66,INDtpcMID,Mid!L$3-1990+2,FALSE)</f>
        <v>27500</v>
      </c>
      <c r="M77" s="116">
        <f>VLOOKUP($A66,INDtpcMID,Mid!M$3-1990+2,FALSE)</f>
        <v>27034</v>
      </c>
      <c r="N77" s="116">
        <f>VLOOKUP($A66,INDtpcMID,Mid!N$3-1990+2,FALSE)</f>
        <v>26054</v>
      </c>
      <c r="O77" s="116">
        <f>VLOOKUP($A66,INDtpcMID,Mid!O$3-1990+2,FALSE)</f>
        <v>26492</v>
      </c>
      <c r="P77" s="116">
        <f>VLOOKUP($A66,INDtpcMID,Mid!P$3-1990+2,FALSE)</f>
        <v>30252</v>
      </c>
      <c r="Q77" s="116">
        <f>VLOOKUP($A66,INDtpcMID,Mid!Q$3-1990+2,FALSE)</f>
        <v>29974</v>
      </c>
      <c r="R77" s="116">
        <f>VLOOKUP($A66,INDtpcMID,Mid!R$3-1990+2,FALSE)</f>
        <v>29780</v>
      </c>
      <c r="S77" s="116">
        <f>VLOOKUP($A66,INDtpcMID,Mid!S$3-1990+2,FALSE)</f>
        <v>30783</v>
      </c>
      <c r="T77" s="116">
        <f>VLOOKUP($A66,INDtpcMID,Mid!T$3-1990+2,FALSE)</f>
        <v>30830</v>
      </c>
      <c r="U77" s="116">
        <f>VLOOKUP($A66,INDtpcMID,Mid!U$3-1990+2,FALSE)</f>
        <v>30430</v>
      </c>
      <c r="V77" s="116">
        <f>VLOOKUP($A66,INDtpcMID,Mid!V$3-1990+2,FALSE)</f>
        <v>30430</v>
      </c>
      <c r="W77" s="116">
        <f>VLOOKUP($A66,INDtpcMID,Mid!W$3-1990+2,FALSE)</f>
        <v>29936</v>
      </c>
    </row>
    <row r="78" spans="1:23">
      <c r="A78" s="111" t="s">
        <v>167</v>
      </c>
      <c r="B78" s="113">
        <f>VLOOKUP($A66,REScMID,Mid!B$3-1990+2,FALSE)</f>
        <v>20290</v>
      </c>
      <c r="C78" s="114">
        <f>VLOOKUP($A66,REScMID,Mid!C$3-1990+2,FALSE)</f>
        <v>20815</v>
      </c>
      <c r="D78" s="114">
        <f>VLOOKUP($A66,REScMID,Mid!D$3-1990+2,FALSE)</f>
        <v>21371</v>
      </c>
      <c r="E78" s="114">
        <f>VLOOKUP($A66,REScMID,Mid!E$3-1990+2,FALSE)</f>
        <v>21927</v>
      </c>
      <c r="F78" s="114">
        <f>VLOOKUP($A66,REScMID,Mid!F$3-1990+2,FALSE)</f>
        <v>22832</v>
      </c>
      <c r="G78" s="114">
        <f>VLOOKUP($A66,REScMID,Mid!G$3-1990+2,FALSE)</f>
        <v>23759</v>
      </c>
      <c r="H78" s="114">
        <f>VLOOKUP($A66,REScMID,Mid!H$3-1990+2,FALSE)</f>
        <v>24708</v>
      </c>
      <c r="I78" s="114">
        <f>VLOOKUP($A66,REScMID,Mid!I$3-1990+2,FALSE)</f>
        <v>25680</v>
      </c>
      <c r="J78" s="114">
        <f>VLOOKUP($A66,REScMID,Mid!J$3-1990+2,FALSE)</f>
        <v>26673</v>
      </c>
      <c r="K78" s="114">
        <f>VLOOKUP($A66,REScMID,Mid!K$3-1990+2,FALSE)</f>
        <v>27689</v>
      </c>
      <c r="L78" s="114">
        <f>VLOOKUP($A66,REScMID,Mid!L$3-1990+2,FALSE)</f>
        <v>28729</v>
      </c>
      <c r="M78" s="114">
        <f>VLOOKUP($A66,REScMID,Mid!M$3-1990+2,FALSE)</f>
        <v>29795</v>
      </c>
      <c r="N78" s="114">
        <f>VLOOKUP($A66,REScMID,Mid!N$3-1990+2,FALSE)</f>
        <v>30885</v>
      </c>
      <c r="O78" s="114">
        <f>VLOOKUP($A66,REScMID,Mid!O$3-1990+2,FALSE)</f>
        <v>31998</v>
      </c>
      <c r="P78" s="114">
        <f>VLOOKUP($A66,REScMID,Mid!P$3-1990+2,FALSE)</f>
        <v>33135</v>
      </c>
      <c r="Q78" s="114">
        <f>VLOOKUP($A66,REScMID,Mid!Q$3-1990+2,FALSE)</f>
        <v>34296</v>
      </c>
      <c r="R78" s="114">
        <f>VLOOKUP($A66,REScMID,Mid!R$3-1990+2,FALSE)</f>
        <v>35479</v>
      </c>
      <c r="S78" s="114">
        <f>VLOOKUP($A66,REScMID,Mid!S$3-1990+2,FALSE)</f>
        <v>36687</v>
      </c>
      <c r="T78" s="114">
        <f>VLOOKUP($A66,REScMID,Mid!T$3-1990+2,FALSE)</f>
        <v>37919</v>
      </c>
      <c r="U78" s="114">
        <f>VLOOKUP($A66,REScMID,Mid!U$3-1990+2,FALSE)</f>
        <v>39176</v>
      </c>
      <c r="V78" s="114">
        <f>VLOOKUP($A66,REScMID,Mid!V$3-1990+2,FALSE)</f>
        <v>40456</v>
      </c>
      <c r="W78" s="114">
        <f>VLOOKUP($A66,REScMID,Mid!W$3-1990+2,FALSE)</f>
        <v>41778</v>
      </c>
    </row>
    <row r="79" spans="1:23">
      <c r="A79" s="111" t="s">
        <v>168</v>
      </c>
      <c r="B79" s="115">
        <f>VLOOKUP($A66,COMcMID,Mid!B$3-1990+2,FALSE)</f>
        <v>3063</v>
      </c>
      <c r="C79" s="116">
        <f>VLOOKUP($A66,COMcMID,Mid!C$3-1990+2,FALSE)</f>
        <v>3219.0291854294983</v>
      </c>
      <c r="D79" s="116">
        <f>VLOOKUP($A66,COMcMID,Mid!D$3-1990+2,FALSE)</f>
        <v>3360.8675087821566</v>
      </c>
      <c r="E79" s="116">
        <f>VLOOKUP($A66,COMcMID,Mid!E$3-1990+2,FALSE)</f>
        <v>3505.8878034150621</v>
      </c>
      <c r="F79" s="116">
        <f>VLOOKUP($A66,COMcMID,Mid!F$3-1990+2,FALSE)</f>
        <v>3654.0268673348169</v>
      </c>
      <c r="G79" s="116">
        <f>VLOOKUP($A66,COMcMID,Mid!G$3-1990+2,FALSE)</f>
        <v>3805.1481033985019</v>
      </c>
      <c r="H79" s="116">
        <f>VLOOKUP($A66,COMcMID,Mid!H$3-1990+2,FALSE)</f>
        <v>3959.3595464773944</v>
      </c>
      <c r="I79" s="116">
        <f>VLOOKUP($A66,COMcMID,Mid!I$3-1990+2,FALSE)</f>
        <v>4116.5861657183395</v>
      </c>
      <c r="J79" s="116">
        <f>VLOOKUP($A66,COMcMID,Mid!J$3-1990+2,FALSE)</f>
        <v>4276.5694729689149</v>
      </c>
      <c r="K79" s="116">
        <f>VLOOKUP($A66,COMcMID,Mid!K$3-1990+2,FALSE)</f>
        <v>4439.7079993356137</v>
      </c>
      <c r="L79" s="116">
        <f>VLOOKUP($A66,COMcMID,Mid!L$3-1990+2,FALSE)</f>
        <v>4606.048957515216</v>
      </c>
      <c r="M79" s="116">
        <f>VLOOKUP($A66,COMcMID,Mid!M$3-1990+2,FALSE)</f>
        <v>4775.7433477290497</v>
      </c>
      <c r="N79" s="116">
        <f>VLOOKUP($A66,COMcMID,Mid!N$3-1990+2,FALSE)</f>
        <v>4948.7577868517137</v>
      </c>
      <c r="O79" s="116">
        <f>VLOOKUP($A66,COMcMID,Mid!O$3-1990+2,FALSE)</f>
        <v>5124.5980103664851</v>
      </c>
      <c r="P79" s="116">
        <f>VLOOKUP($A66,COMcMID,Mid!P$3-1990+2,FALSE)</f>
        <v>5303.6394211661809</v>
      </c>
      <c r="Q79" s="116">
        <f>VLOOKUP($A66,COMcMID,Mid!Q$3-1990+2,FALSE)</f>
        <v>5485.4182776676726</v>
      </c>
      <c r="R79" s="116">
        <f>VLOOKUP($A66,COMcMID,Mid!R$3-1990+2,FALSE)</f>
        <v>5670.0470300282523</v>
      </c>
      <c r="S79" s="116">
        <f>VLOOKUP($A66,COMcMID,Mid!S$3-1990+2,FALSE)</f>
        <v>5857.6212439591209</v>
      </c>
      <c r="T79" s="116">
        <f>VLOOKUP($A66,COMcMID,Mid!T$3-1990+2,FALSE)</f>
        <v>6048.0244822631885</v>
      </c>
      <c r="U79" s="116">
        <f>VLOOKUP($A66,COMcMID,Mid!U$3-1990+2,FALSE)</f>
        <v>6241.4143104561235</v>
      </c>
      <c r="V79" s="116">
        <f>VLOOKUP($A66,COMcMID,Mid!V$3-1990+2,FALSE)</f>
        <v>6241.4143104561235</v>
      </c>
      <c r="W79" s="116">
        <f>VLOOKUP($A66,COMcMID,Mid!W$3-1990+2,FALSE)</f>
        <v>6437.5712621772136</v>
      </c>
    </row>
    <row r="80" spans="1:23">
      <c r="A80" s="111" t="s">
        <v>169</v>
      </c>
      <c r="B80" s="115">
        <f>VLOOKUP($A66,INDcMID,Mid!B$3-1990+2,FALSE)</f>
        <v>16</v>
      </c>
      <c r="C80" s="116">
        <f>VLOOKUP($A66,INDcMID,Mid!C$3-1990+2,FALSE)</f>
        <v>16.366089457097154</v>
      </c>
      <c r="D80" s="116">
        <f>VLOOKUP($A66,INDcMID,Mid!D$3-1990+2,FALSE)</f>
        <v>16.370737886768577</v>
      </c>
      <c r="E80" s="116">
        <f>VLOOKUP($A66,INDcMID,Mid!E$3-1990+2,FALSE)</f>
        <v>16.387892422941608</v>
      </c>
      <c r="F80" s="116">
        <f>VLOOKUP($A66,INDcMID,Mid!F$3-1990+2,FALSE)</f>
        <v>16.414805905738287</v>
      </c>
      <c r="G80" s="116">
        <f>VLOOKUP($A66,INDcMID,Mid!G$3-1990+2,FALSE)</f>
        <v>16.454143752151911</v>
      </c>
      <c r="H80" s="116">
        <f>VLOOKUP($A66,INDcMID,Mid!H$3-1990+2,FALSE)</f>
        <v>16.505198224349023</v>
      </c>
      <c r="I80" s="116">
        <f>VLOOKUP($A66,INDcMID,Mid!I$3-1990+2,FALSE)</f>
        <v>16.566387590429994</v>
      </c>
      <c r="J80" s="116">
        <f>VLOOKUP($A66,INDcMID,Mid!J$3-1990+2,FALSE)</f>
        <v>16.637048656686659</v>
      </c>
      <c r="K80" s="116">
        <f>VLOOKUP($A66,INDcMID,Mid!K$3-1990+2,FALSE)</f>
        <v>16.717068823886606</v>
      </c>
      <c r="L80" s="116">
        <f>VLOOKUP($A66,INDcMID,Mid!L$3-1990+2,FALSE)</f>
        <v>16.806226348124433</v>
      </c>
      <c r="M80" s="116">
        <f>VLOOKUP($A66,INDcMID,Mid!M$3-1990+2,FALSE)</f>
        <v>16.902907649074081</v>
      </c>
      <c r="N80" s="116">
        <f>VLOOKUP($A66,INDcMID,Mid!N$3-1990+2,FALSE)</f>
        <v>17.00780263194147</v>
      </c>
      <c r="O80" s="116">
        <f>VLOOKUP($A66,INDcMID,Mid!O$3-1990+2,FALSE)</f>
        <v>17.121008002909917</v>
      </c>
      <c r="P80" s="116">
        <f>VLOOKUP($A66,INDcMID,Mid!P$3-1990+2,FALSE)</f>
        <v>17.242151302810921</v>
      </c>
      <c r="Q80" s="116">
        <f>VLOOKUP($A66,INDcMID,Mid!Q$3-1990+2,FALSE)</f>
        <v>17.371794609731911</v>
      </c>
      <c r="R80" s="116">
        <f>VLOOKUP($A66,INDcMID,Mid!R$3-1990+2,FALSE)</f>
        <v>17.509111986481422</v>
      </c>
      <c r="S80" s="116">
        <f>VLOOKUP($A66,INDcMID,Mid!S$3-1990+2,FALSE)</f>
        <v>17.655296273554196</v>
      </c>
      <c r="T80" s="116">
        <f>VLOOKUP($A66,INDcMID,Mid!T$3-1990+2,FALSE)</f>
        <v>17.807908522308058</v>
      </c>
      <c r="U80" s="116">
        <f>VLOOKUP($A66,INDcMID,Mid!U$3-1990+2,FALSE)</f>
        <v>17.968592980360405</v>
      </c>
      <c r="V80" s="116">
        <f>VLOOKUP($A66,INDcMID,Mid!V$3-1990+2,FALSE)</f>
        <v>17.968592980360405</v>
      </c>
      <c r="W80" s="116">
        <f>VLOOKUP($A66,INDcMID,Mid!W$3-1990+2,FALSE)</f>
        <v>18.135736865794485</v>
      </c>
    </row>
    <row r="81" spans="1:23">
      <c r="A81" s="111" t="s">
        <v>170</v>
      </c>
      <c r="B81" s="117">
        <v>2</v>
      </c>
      <c r="C81" s="118"/>
      <c r="D81" s="118"/>
      <c r="E81" s="118"/>
      <c r="F81" s="118"/>
      <c r="G81" s="118"/>
      <c r="H81" s="118"/>
      <c r="I81" s="118"/>
      <c r="J81" s="118"/>
      <c r="K81" s="118"/>
      <c r="L81" s="118"/>
      <c r="M81" s="118"/>
      <c r="N81" s="118"/>
      <c r="O81" s="118"/>
      <c r="P81" s="118"/>
      <c r="Q81" s="118"/>
      <c r="R81" s="118"/>
      <c r="S81" s="118"/>
      <c r="T81" s="118"/>
      <c r="U81" s="118"/>
      <c r="V81" s="118"/>
      <c r="W81" s="118"/>
    </row>
    <row r="82" spans="1:23" ht="16" thickBot="1">
      <c r="A82" s="119" t="s">
        <v>171</v>
      </c>
      <c r="B82" s="120">
        <f>SUM(B78:B81)</f>
        <v>23371</v>
      </c>
      <c r="C82" s="121">
        <f t="shared" ref="C82:W82" si="30">SUM(C78:C81)</f>
        <v>24050.395274886596</v>
      </c>
      <c r="D82" s="121">
        <f t="shared" si="30"/>
        <v>24748.238246668927</v>
      </c>
      <c r="E82" s="121">
        <f t="shared" si="30"/>
        <v>25449.275695838005</v>
      </c>
      <c r="F82" s="121">
        <f t="shared" si="30"/>
        <v>26502.441673240555</v>
      </c>
      <c r="G82" s="121">
        <f t="shared" si="30"/>
        <v>27580.602247150655</v>
      </c>
      <c r="H82" s="121">
        <f t="shared" si="30"/>
        <v>28683.864744701743</v>
      </c>
      <c r="I82" s="121">
        <f t="shared" si="30"/>
        <v>29813.15255330877</v>
      </c>
      <c r="J82" s="121">
        <f t="shared" si="30"/>
        <v>30966.206521625601</v>
      </c>
      <c r="K82" s="121">
        <f t="shared" si="30"/>
        <v>32145.4250681595</v>
      </c>
      <c r="L82" s="121">
        <f t="shared" si="30"/>
        <v>33351.855183863343</v>
      </c>
      <c r="M82" s="121">
        <f t="shared" si="30"/>
        <v>34587.646255378124</v>
      </c>
      <c r="N82" s="121">
        <f t="shared" si="30"/>
        <v>35850.76558948365</v>
      </c>
      <c r="O82" s="121">
        <f t="shared" si="30"/>
        <v>37139.719018369397</v>
      </c>
      <c r="P82" s="121">
        <f t="shared" si="30"/>
        <v>38455.881572468992</v>
      </c>
      <c r="Q82" s="121">
        <f t="shared" si="30"/>
        <v>39798.790072277407</v>
      </c>
      <c r="R82" s="121">
        <f t="shared" si="30"/>
        <v>41166.556142014735</v>
      </c>
      <c r="S82" s="121">
        <f t="shared" si="30"/>
        <v>42562.27654023267</v>
      </c>
      <c r="T82" s="121">
        <f t="shared" si="30"/>
        <v>43984.832390785494</v>
      </c>
      <c r="U82" s="121">
        <f t="shared" si="30"/>
        <v>45435.382903436483</v>
      </c>
      <c r="V82" s="121">
        <f t="shared" si="30"/>
        <v>46715.382903436483</v>
      </c>
      <c r="W82" s="121">
        <f t="shared" si="30"/>
        <v>48233.706999043003</v>
      </c>
    </row>
    <row r="83" spans="1:23">
      <c r="A83" s="122"/>
      <c r="B83" s="123"/>
      <c r="C83" s="123"/>
      <c r="D83" s="123"/>
      <c r="E83" s="123"/>
      <c r="F83" s="123"/>
      <c r="G83" s="123"/>
      <c r="H83" s="123"/>
      <c r="I83" s="123"/>
      <c r="J83" s="123"/>
      <c r="K83" s="123"/>
      <c r="L83" s="123"/>
      <c r="M83" s="123"/>
      <c r="N83" s="123"/>
      <c r="O83" s="123"/>
      <c r="P83" s="123"/>
      <c r="Q83" s="123"/>
      <c r="R83" s="123"/>
      <c r="S83" s="123"/>
      <c r="T83" s="123"/>
      <c r="U83" s="123"/>
      <c r="V83" s="123"/>
      <c r="W83" s="123"/>
    </row>
    <row r="84" spans="1:23">
      <c r="B84" s="106"/>
      <c r="C84" s="106"/>
      <c r="D84" s="106"/>
      <c r="E84" s="106"/>
      <c r="F84" s="106"/>
      <c r="G84" s="106"/>
      <c r="H84" s="106"/>
      <c r="I84" s="106"/>
      <c r="J84" s="106"/>
      <c r="K84" s="106"/>
      <c r="L84" s="106"/>
      <c r="M84" s="106"/>
      <c r="N84" s="106"/>
      <c r="O84" s="106"/>
      <c r="P84" s="106"/>
      <c r="Q84" s="106"/>
      <c r="R84" s="106"/>
      <c r="S84" s="106"/>
      <c r="T84" s="108"/>
      <c r="U84" s="108"/>
      <c r="V84" s="108"/>
      <c r="W84" s="108"/>
    </row>
    <row r="85" spans="1:23">
      <c r="A85" s="109" t="s">
        <v>24</v>
      </c>
      <c r="B85" s="110"/>
      <c r="C85" s="110"/>
      <c r="D85" s="110"/>
      <c r="E85" s="110"/>
      <c r="F85" s="110"/>
      <c r="G85" s="110"/>
      <c r="H85" s="110"/>
      <c r="I85" s="110"/>
      <c r="J85" s="110"/>
      <c r="K85" s="110"/>
      <c r="L85" s="110"/>
      <c r="M85" s="110"/>
      <c r="N85" s="110"/>
      <c r="O85" s="110"/>
      <c r="P85" s="110"/>
      <c r="Q85" s="110"/>
      <c r="R85" s="110"/>
      <c r="S85" s="110"/>
      <c r="T85" s="110"/>
      <c r="U85" s="110"/>
      <c r="V85" s="110"/>
      <c r="W85" s="110"/>
    </row>
    <row r="86" spans="1:23" ht="16" thickBot="1">
      <c r="A86" s="111" t="s">
        <v>156</v>
      </c>
      <c r="B86" s="110"/>
      <c r="C86" s="112">
        <f t="shared" ref="C86:V86" si="31">(C91-B91)/B91</f>
        <v>8.9446412318467422E-2</v>
      </c>
      <c r="D86" s="112">
        <f t="shared" si="31"/>
        <v>2.6137047210636356E-2</v>
      </c>
      <c r="E86" s="112">
        <f t="shared" si="31"/>
        <v>-5.5732690354789649E-3</v>
      </c>
      <c r="F86" s="112">
        <f t="shared" si="31"/>
        <v>3.2546859659226082E-3</v>
      </c>
      <c r="G86" s="112">
        <f t="shared" si="31"/>
        <v>7.8228850488073452E-3</v>
      </c>
      <c r="H86" s="112">
        <f t="shared" si="31"/>
        <v>1.0376370131608874E-2</v>
      </c>
      <c r="I86" s="112">
        <f t="shared" si="31"/>
        <v>6.6773718391090198E-3</v>
      </c>
      <c r="J86" s="112">
        <f t="shared" si="31"/>
        <v>5.6679408971290826E-3</v>
      </c>
      <c r="K86" s="112">
        <f t="shared" si="31"/>
        <v>8.3356669290152192E-3</v>
      </c>
      <c r="L86" s="112">
        <f t="shared" si="31"/>
        <v>9.2392624207949751E-3</v>
      </c>
      <c r="M86" s="112">
        <f t="shared" si="31"/>
        <v>6.0095502169188767E-3</v>
      </c>
      <c r="N86" s="112">
        <f t="shared" si="31"/>
        <v>5.5015565760369442E-3</v>
      </c>
      <c r="O86" s="112">
        <f t="shared" si="31"/>
        <v>8.0683627561243115E-3</v>
      </c>
      <c r="P86" s="112">
        <f t="shared" si="31"/>
        <v>1.4458612655478363E-2</v>
      </c>
      <c r="Q86" s="112">
        <f t="shared" si="31"/>
        <v>7.1568846377962686E-3</v>
      </c>
      <c r="R86" s="112">
        <f t="shared" si="31"/>
        <v>6.2793327445824412E-3</v>
      </c>
      <c r="S86" s="112">
        <f t="shared" si="31"/>
        <v>8.9658003028639747E-3</v>
      </c>
      <c r="T86" s="112">
        <f t="shared" si="31"/>
        <v>7.3507295484606903E-3</v>
      </c>
      <c r="U86" s="112">
        <f t="shared" si="31"/>
        <v>6.5240863412327748E-3</v>
      </c>
      <c r="V86" s="112">
        <f t="shared" si="31"/>
        <v>1.6144245179321973E-3</v>
      </c>
      <c r="W86" s="112">
        <f t="shared" ref="W86" si="32">(W91-U91)/U91</f>
        <v>7.5828920314615659E-3</v>
      </c>
    </row>
    <row r="87" spans="1:23">
      <c r="A87" s="111" t="s">
        <v>157</v>
      </c>
      <c r="B87" s="113">
        <f t="shared" ref="B87:W87" si="33">B97*B94</f>
        <v>1354917</v>
      </c>
      <c r="C87" s="114">
        <f t="shared" si="33"/>
        <v>1334364</v>
      </c>
      <c r="D87" s="114">
        <f t="shared" si="33"/>
        <v>1554384</v>
      </c>
      <c r="E87" s="114">
        <f t="shared" si="33"/>
        <v>1523934</v>
      </c>
      <c r="F87" s="114">
        <f t="shared" si="33"/>
        <v>1531406</v>
      </c>
      <c r="G87" s="114">
        <f t="shared" si="33"/>
        <v>1537536</v>
      </c>
      <c r="H87" s="114">
        <f t="shared" si="33"/>
        <v>1548570</v>
      </c>
      <c r="I87" s="114">
        <f t="shared" si="33"/>
        <v>1560788</v>
      </c>
      <c r="J87" s="114">
        <f t="shared" si="33"/>
        <v>1570392</v>
      </c>
      <c r="K87" s="114">
        <f t="shared" si="33"/>
        <v>1581120</v>
      </c>
      <c r="L87" s="114">
        <f t="shared" si="33"/>
        <v>1591744</v>
      </c>
      <c r="M87" s="114">
        <f t="shared" si="33"/>
        <v>1602870</v>
      </c>
      <c r="N87" s="114">
        <f t="shared" si="33"/>
        <v>1615096</v>
      </c>
      <c r="O87" s="114">
        <f t="shared" si="33"/>
        <v>1626604</v>
      </c>
      <c r="P87" s="114">
        <f t="shared" si="33"/>
        <v>1638600</v>
      </c>
      <c r="Q87" s="114">
        <f t="shared" si="33"/>
        <v>1653839</v>
      </c>
      <c r="R87" s="114">
        <f t="shared" si="33"/>
        <v>1664032</v>
      </c>
      <c r="S87" s="114">
        <f t="shared" si="33"/>
        <v>1676862</v>
      </c>
      <c r="T87" s="114">
        <f t="shared" si="33"/>
        <v>1690160</v>
      </c>
      <c r="U87" s="114">
        <f t="shared" si="33"/>
        <v>1703920</v>
      </c>
      <c r="V87" s="114">
        <f t="shared" si="33"/>
        <v>1716960</v>
      </c>
      <c r="W87" s="114">
        <f t="shared" si="33"/>
        <v>1727505</v>
      </c>
    </row>
    <row r="88" spans="1:23">
      <c r="A88" s="111" t="s">
        <v>158</v>
      </c>
      <c r="B88" s="115">
        <f t="shared" ref="B88:W89" si="34">B95*B98</f>
        <v>4445127</v>
      </c>
      <c r="C88" s="116">
        <f t="shared" si="34"/>
        <v>4806752.987729229</v>
      </c>
      <c r="D88" s="116">
        <f t="shared" si="34"/>
        <v>4863572.7621854693</v>
      </c>
      <c r="E88" s="116">
        <f t="shared" si="34"/>
        <v>4920058.1701184865</v>
      </c>
      <c r="F88" s="116">
        <f t="shared" si="34"/>
        <v>4969590.0965477759</v>
      </c>
      <c r="G88" s="116">
        <f t="shared" si="34"/>
        <v>5012673.0032100873</v>
      </c>
      <c r="H88" s="116">
        <f t="shared" si="34"/>
        <v>5053681.7113013621</v>
      </c>
      <c r="I88" s="116">
        <f t="shared" si="34"/>
        <v>5103196.4248211896</v>
      </c>
      <c r="J88" s="116">
        <f t="shared" si="34"/>
        <v>5156137.9443460554</v>
      </c>
      <c r="K88" s="116">
        <f t="shared" si="34"/>
        <v>5202836.5855322396</v>
      </c>
      <c r="L88" s="116">
        <f t="shared" si="34"/>
        <v>5248815.7052694475</v>
      </c>
      <c r="M88" s="116">
        <f t="shared" si="34"/>
        <v>5302004.8602773305</v>
      </c>
      <c r="N88" s="116">
        <f t="shared" si="34"/>
        <v>5360790.5477036284</v>
      </c>
      <c r="O88" s="116">
        <f t="shared" si="34"/>
        <v>5410707.3521565814</v>
      </c>
      <c r="P88" s="116">
        <f t="shared" si="34"/>
        <v>5443174.67365559</v>
      </c>
      <c r="Q88" s="116">
        <f t="shared" si="34"/>
        <v>5499608.3167655384</v>
      </c>
      <c r="R88" s="116">
        <f t="shared" si="34"/>
        <v>5552901.5210450552</v>
      </c>
      <c r="S88" s="116">
        <f t="shared" si="34"/>
        <v>5602119.8920199117</v>
      </c>
      <c r="T88" s="116">
        <f t="shared" si="34"/>
        <v>5657219.5344120599</v>
      </c>
      <c r="U88" s="116">
        <f t="shared" si="34"/>
        <v>5713896.1265327241</v>
      </c>
      <c r="V88" s="116">
        <f t="shared" si="34"/>
        <v>5713896.1265327241</v>
      </c>
      <c r="W88" s="116">
        <f t="shared" si="34"/>
        <v>5771027.8162852367</v>
      </c>
    </row>
    <row r="89" spans="1:23">
      <c r="A89" s="111" t="s">
        <v>159</v>
      </c>
      <c r="B89" s="115">
        <f t="shared" si="34"/>
        <v>518868</v>
      </c>
      <c r="C89" s="116">
        <f t="shared" si="34"/>
        <v>753512.99896285718</v>
      </c>
      <c r="D89" s="116">
        <f t="shared" si="34"/>
        <v>659950.77318303089</v>
      </c>
      <c r="E89" s="116">
        <f t="shared" si="34"/>
        <v>593813.17243838566</v>
      </c>
      <c r="F89" s="116">
        <f t="shared" si="34"/>
        <v>560097.66435027553</v>
      </c>
      <c r="G89" s="116">
        <f t="shared" si="34"/>
        <v>567042.42352138308</v>
      </c>
      <c r="H89" s="116">
        <f t="shared" si="34"/>
        <v>590070.64098071482</v>
      </c>
      <c r="I89" s="116">
        <f t="shared" si="34"/>
        <v>577148.62986663857</v>
      </c>
      <c r="J89" s="116">
        <f t="shared" si="34"/>
        <v>556311.66263674374</v>
      </c>
      <c r="K89" s="116">
        <f t="shared" si="34"/>
        <v>560572.17935231316</v>
      </c>
      <c r="L89" s="116">
        <f t="shared" si="34"/>
        <v>572913.11733220296</v>
      </c>
      <c r="M89" s="116">
        <f t="shared" si="34"/>
        <v>553855.99211375648</v>
      </c>
      <c r="N89" s="116">
        <f t="shared" si="34"/>
        <v>524525.61492505064</v>
      </c>
      <c r="O89" s="116">
        <f t="shared" si="34"/>
        <v>524565.25232080126</v>
      </c>
      <c r="P89" s="116">
        <f t="shared" si="34"/>
        <v>591135.71321904275</v>
      </c>
      <c r="Q89" s="116">
        <f t="shared" si="34"/>
        <v>575218.46058885485</v>
      </c>
      <c r="R89" s="116">
        <f t="shared" si="34"/>
        <v>561001.22456447524</v>
      </c>
      <c r="S89" s="116">
        <f t="shared" si="34"/>
        <v>569742.14828406088</v>
      </c>
      <c r="T89" s="116">
        <f t="shared" si="34"/>
        <v>559902.3951174625</v>
      </c>
      <c r="U89" s="116">
        <f t="shared" si="34"/>
        <v>541820.46675849904</v>
      </c>
      <c r="V89" s="116">
        <f t="shared" si="34"/>
        <v>541820.46675849904</v>
      </c>
      <c r="W89" s="116">
        <f t="shared" si="34"/>
        <v>522352.17294642207</v>
      </c>
    </row>
    <row r="90" spans="1:23">
      <c r="A90" s="111" t="s">
        <v>160</v>
      </c>
      <c r="B90" s="117">
        <v>117545</v>
      </c>
      <c r="C90" s="118">
        <f t="shared" ref="C90:V90" si="35">B90</f>
        <v>117545</v>
      </c>
      <c r="D90" s="118">
        <f t="shared" si="35"/>
        <v>117545</v>
      </c>
      <c r="E90" s="118">
        <f t="shared" si="35"/>
        <v>117545</v>
      </c>
      <c r="F90" s="118">
        <f t="shared" si="35"/>
        <v>117545</v>
      </c>
      <c r="G90" s="118">
        <f t="shared" si="35"/>
        <v>117545</v>
      </c>
      <c r="H90" s="118">
        <f t="shared" si="35"/>
        <v>117545</v>
      </c>
      <c r="I90" s="118">
        <f t="shared" si="35"/>
        <v>117545</v>
      </c>
      <c r="J90" s="118">
        <f t="shared" si="35"/>
        <v>117545</v>
      </c>
      <c r="K90" s="118">
        <f t="shared" si="35"/>
        <v>117545</v>
      </c>
      <c r="L90" s="118">
        <f t="shared" si="35"/>
        <v>117545</v>
      </c>
      <c r="M90" s="118">
        <f t="shared" si="35"/>
        <v>117545</v>
      </c>
      <c r="N90" s="118">
        <f t="shared" si="35"/>
        <v>117545</v>
      </c>
      <c r="O90" s="118">
        <f t="shared" si="35"/>
        <v>117545</v>
      </c>
      <c r="P90" s="118">
        <f t="shared" si="35"/>
        <v>117545</v>
      </c>
      <c r="Q90" s="118">
        <f t="shared" si="35"/>
        <v>117545</v>
      </c>
      <c r="R90" s="118">
        <f t="shared" si="35"/>
        <v>117545</v>
      </c>
      <c r="S90" s="118">
        <f t="shared" si="35"/>
        <v>117545</v>
      </c>
      <c r="T90" s="118">
        <f t="shared" si="35"/>
        <v>117545</v>
      </c>
      <c r="U90" s="118">
        <f t="shared" si="35"/>
        <v>117545</v>
      </c>
      <c r="V90" s="118">
        <f t="shared" si="35"/>
        <v>117545</v>
      </c>
      <c r="W90" s="118">
        <f>U90</f>
        <v>117545</v>
      </c>
    </row>
    <row r="91" spans="1:23" ht="16" thickBot="1">
      <c r="A91" s="119" t="s">
        <v>161</v>
      </c>
      <c r="B91" s="120">
        <f>SUM(B87:B90)</f>
        <v>6436457</v>
      </c>
      <c r="C91" s="121">
        <f t="shared" ref="C91:W91" si="36">SUM(C87:C90)</f>
        <v>7012174.9866920859</v>
      </c>
      <c r="D91" s="121">
        <f t="shared" si="36"/>
        <v>7195452.5353685003</v>
      </c>
      <c r="E91" s="121">
        <f t="shared" si="36"/>
        <v>7155350.3425568724</v>
      </c>
      <c r="F91" s="121">
        <f t="shared" si="36"/>
        <v>7178638.7608980518</v>
      </c>
      <c r="G91" s="121">
        <f t="shared" si="36"/>
        <v>7234796.42673147</v>
      </c>
      <c r="H91" s="121">
        <f t="shared" si="36"/>
        <v>7309867.3522820771</v>
      </c>
      <c r="I91" s="121">
        <f t="shared" si="36"/>
        <v>7358678.0546878278</v>
      </c>
      <c r="J91" s="121">
        <f t="shared" si="36"/>
        <v>7400386.6069827992</v>
      </c>
      <c r="K91" s="121">
        <f t="shared" si="36"/>
        <v>7462073.7648845529</v>
      </c>
      <c r="L91" s="121">
        <f t="shared" si="36"/>
        <v>7531017.8226016508</v>
      </c>
      <c r="M91" s="121">
        <f t="shared" si="36"/>
        <v>7576275.8523910865</v>
      </c>
      <c r="N91" s="121">
        <f t="shared" si="36"/>
        <v>7617957.1626286786</v>
      </c>
      <c r="O91" s="121">
        <f t="shared" si="36"/>
        <v>7679421.6044773823</v>
      </c>
      <c r="P91" s="121">
        <f t="shared" si="36"/>
        <v>7790455.3868746329</v>
      </c>
      <c r="Q91" s="121">
        <f t="shared" si="36"/>
        <v>7846210.7773543932</v>
      </c>
      <c r="R91" s="121">
        <f t="shared" si="36"/>
        <v>7895479.7456095302</v>
      </c>
      <c r="S91" s="121">
        <f t="shared" si="36"/>
        <v>7966269.0403039725</v>
      </c>
      <c r="T91" s="121">
        <f t="shared" si="36"/>
        <v>8024826.9295295225</v>
      </c>
      <c r="U91" s="121">
        <f t="shared" si="36"/>
        <v>8077181.593291223</v>
      </c>
      <c r="V91" s="121">
        <f t="shared" si="36"/>
        <v>8090221.593291223</v>
      </c>
      <c r="W91" s="121">
        <f t="shared" si="36"/>
        <v>8138429.9892316591</v>
      </c>
    </row>
    <row r="92" spans="1:23">
      <c r="A92" s="111" t="s">
        <v>162</v>
      </c>
      <c r="B92" s="116">
        <f>B91*VLOOKUP($A85,'Peak-Baseload'!$N$13:$S$28,6,FALSE)</f>
        <v>7414.3031131814314</v>
      </c>
      <c r="C92" s="116">
        <f>C91*VLOOKUP($A85,'Peak-Baseload'!$N$13:$S$28,6,FALSE)</f>
        <v>8077.4859264971537</v>
      </c>
      <c r="D92" s="116">
        <f>D91*VLOOKUP($A85,'Peak-Baseload'!$N$13:$S$28,6,FALSE)</f>
        <v>8288.6075575012601</v>
      </c>
      <c r="E92" s="116">
        <f>E91*VLOOKUP($A85,'Peak-Baseload'!$N$13:$S$28,6,FALSE)</f>
        <v>8242.4129176538027</v>
      </c>
      <c r="F92" s="116">
        <f>F91*VLOOKUP($A85,'Peak-Baseload'!$N$13:$S$28,6,FALSE)</f>
        <v>8269.2393833022288</v>
      </c>
      <c r="G92" s="116">
        <f>G91*VLOOKUP($A85,'Peak-Baseload'!$N$13:$S$28,6,FALSE)</f>
        <v>8333.9286924388725</v>
      </c>
      <c r="H92" s="116">
        <f>H91*VLOOKUP($A85,'Peak-Baseload'!$N$13:$S$28,6,FALSE)</f>
        <v>8420.4046212020548</v>
      </c>
      <c r="I92" s="116">
        <f>I91*VLOOKUP($A85,'Peak-Baseload'!$N$13:$S$28,6,FALSE)</f>
        <v>8476.6307938935715</v>
      </c>
      <c r="J92" s="116">
        <f>J91*VLOOKUP($A85,'Peak-Baseload'!$N$13:$S$28,6,FALSE)</f>
        <v>8524.6758362401451</v>
      </c>
      <c r="K92" s="116">
        <f>K91*VLOOKUP($A85,'Peak-Baseload'!$N$13:$S$28,6,FALSE)</f>
        <v>8595.7346946888683</v>
      </c>
      <c r="L92" s="116">
        <f>L91*VLOOKUP($A85,'Peak-Baseload'!$N$13:$S$28,6,FALSE)</f>
        <v>8675.1529432326297</v>
      </c>
      <c r="M92" s="116">
        <f>M91*VLOOKUP($A85,'Peak-Baseload'!$N$13:$S$28,6,FALSE)</f>
        <v>8727.2867104844372</v>
      </c>
      <c r="N92" s="116">
        <f>N91*VLOOKUP($A85,'Peak-Baseload'!$N$13:$S$28,6,FALSE)</f>
        <v>8775.3003720774632</v>
      </c>
      <c r="O92" s="116">
        <f>O91*VLOOKUP($A85,'Peak-Baseload'!$N$13:$S$28,6,FALSE)</f>
        <v>8846.1026787733372</v>
      </c>
      <c r="P92" s="116">
        <f>P91*VLOOKUP($A85,'Peak-Baseload'!$N$13:$S$28,6,FALSE)</f>
        <v>8974.0050509163102</v>
      </c>
      <c r="Q92" s="116">
        <f>Q91*VLOOKUP($A85,'Peak-Baseload'!$N$13:$S$28,6,FALSE)</f>
        <v>9038.2309698047193</v>
      </c>
      <c r="R92" s="116">
        <f>R91*VLOOKUP($A85,'Peak-Baseload'!$N$13:$S$28,6,FALSE)</f>
        <v>9094.9850294865137</v>
      </c>
      <c r="S92" s="116">
        <f>S91*VLOOKUP($A85,'Peak-Baseload'!$N$13:$S$28,6,FALSE)</f>
        <v>9176.5288490184266</v>
      </c>
      <c r="T92" s="116">
        <f>T91*VLOOKUP($A85,'Peak-Baseload'!$N$13:$S$28,6,FALSE)</f>
        <v>9243.9830307812081</v>
      </c>
      <c r="U92" s="116">
        <f>U91*VLOOKUP($A85,'Peak-Baseload'!$N$13:$S$28,6,FALSE)</f>
        <v>9304.2915742109162</v>
      </c>
      <c r="V92" s="116">
        <f>V91*VLOOKUP($A85,'Peak-Baseload'!$N$13:$S$28,6,FALSE)</f>
        <v>9319.3126506503122</v>
      </c>
      <c r="W92" s="116">
        <f>W91*VLOOKUP($A85,'Peak-Baseload'!$N$13:$S$28,6,FALSE)</f>
        <v>9374.8450126473945</v>
      </c>
    </row>
    <row r="93" spans="1:23">
      <c r="A93" s="111" t="s">
        <v>163</v>
      </c>
      <c r="B93" s="116">
        <f>B101*VLOOKUP($A85,'Peak-Baseload'!$N$13:$S$28,5,FALSE)</f>
        <v>79555.827395379209</v>
      </c>
      <c r="C93" s="116">
        <f>C101*VLOOKUP($A85,'Peak-Baseload'!$N$13:$S$28,5,FALSE)</f>
        <v>78902.706032858725</v>
      </c>
      <c r="D93" s="116">
        <f>D101*VLOOKUP($A85,'Peak-Baseload'!$N$13:$S$28,5,FALSE)</f>
        <v>78210.109514001713</v>
      </c>
      <c r="E93" s="116">
        <f>E101*VLOOKUP($A85,'Peak-Baseload'!$N$13:$S$28,5,FALSE)</f>
        <v>77611.299197787332</v>
      </c>
      <c r="F93" s="116">
        <f>F101*VLOOKUP($A85,'Peak-Baseload'!$N$13:$S$28,5,FALSE)</f>
        <v>78222.578511687854</v>
      </c>
      <c r="G93" s="116">
        <f>G101*VLOOKUP($A85,'Peak-Baseload'!$N$13:$S$28,5,FALSE)</f>
        <v>78884.963570663924</v>
      </c>
      <c r="H93" s="116">
        <f>H101*VLOOKUP($A85,'Peak-Baseload'!$N$13:$S$28,5,FALSE)</f>
        <v>79548.764310561382</v>
      </c>
      <c r="I93" s="116">
        <f>I101*VLOOKUP($A85,'Peak-Baseload'!$N$13:$S$28,5,FALSE)</f>
        <v>80261.55407171449</v>
      </c>
      <c r="J93" s="116">
        <f>J101*VLOOKUP($A85,'Peak-Baseload'!$N$13:$S$28,5,FALSE)</f>
        <v>80972.663742370089</v>
      </c>
      <c r="K93" s="116">
        <f>K101*VLOOKUP($A85,'Peak-Baseload'!$N$13:$S$28,5,FALSE)</f>
        <v>81730.911036556281</v>
      </c>
      <c r="L93" s="116">
        <f>L101*VLOOKUP($A85,'Peak-Baseload'!$N$13:$S$28,5,FALSE)</f>
        <v>82491.398313137266</v>
      </c>
      <c r="M93" s="116">
        <f>M101*VLOOKUP($A85,'Peak-Baseload'!$N$13:$S$28,5,FALSE)</f>
        <v>83271.648850592857</v>
      </c>
      <c r="N93" s="116">
        <f>N101*VLOOKUP($A85,'Peak-Baseload'!$N$13:$S$28,5,FALSE)</f>
        <v>84102.791308909611</v>
      </c>
      <c r="O93" s="116">
        <f>O101*VLOOKUP($A85,'Peak-Baseload'!$N$13:$S$28,5,FALSE)</f>
        <v>84905.036761165989</v>
      </c>
      <c r="P93" s="116">
        <f>P101*VLOOKUP($A85,'Peak-Baseload'!$N$13:$S$28,5,FALSE)</f>
        <v>85729.729057757388</v>
      </c>
      <c r="Q93" s="116">
        <f>Q101*VLOOKUP($A85,'Peak-Baseload'!$N$13:$S$28,5,FALSE)</f>
        <v>86581.01763174955</v>
      </c>
      <c r="R93" s="116">
        <f>R101*VLOOKUP($A85,'Peak-Baseload'!$N$13:$S$28,5,FALSE)</f>
        <v>87449.799455252782</v>
      </c>
      <c r="S93" s="116">
        <f>S101*VLOOKUP($A85,'Peak-Baseload'!$N$13:$S$28,5,FALSE)</f>
        <v>88316.962566577451</v>
      </c>
      <c r="T93" s="116">
        <f>T101*VLOOKUP($A85,'Peak-Baseload'!$N$13:$S$28,5,FALSE)</f>
        <v>89208.093007193034</v>
      </c>
      <c r="U93" s="116">
        <f>U101*VLOOKUP($A85,'Peak-Baseload'!$N$13:$S$28,5,FALSE)</f>
        <v>90120.873122847261</v>
      </c>
      <c r="V93" s="116">
        <f>V101*VLOOKUP($A85,'Peak-Baseload'!$N$13:$S$28,5,FALSE)</f>
        <v>90800.655893648902</v>
      </c>
      <c r="W93" s="116">
        <f>W101*VLOOKUP($A85,'Peak-Baseload'!$N$13:$S$28,5,FALSE)</f>
        <v>91708.127352165102</v>
      </c>
    </row>
    <row r="94" spans="1:23">
      <c r="A94" s="104" t="s">
        <v>164</v>
      </c>
      <c r="B94" s="116">
        <f>VLOOKUP($A85,REStpcMID,Mid!B$3-1990+2,FALSE)</f>
        <v>527</v>
      </c>
      <c r="C94" s="116">
        <f>VLOOKUP($A85,REStpcMID,Mid!C$3-1990+2,FALSE)</f>
        <v>527</v>
      </c>
      <c r="D94" s="116">
        <f>VLOOKUP($A85,REStpcMID,Mid!D$3-1990+2,FALSE)</f>
        <v>624</v>
      </c>
      <c r="E94" s="116">
        <f>VLOOKUP($A85,REStpcMID,Mid!E$3-1990+2,FALSE)</f>
        <v>621</v>
      </c>
      <c r="F94" s="116">
        <f>VLOOKUP($A85,REStpcMID,Mid!F$3-1990+2,FALSE)</f>
        <v>619</v>
      </c>
      <c r="G94" s="116">
        <f>VLOOKUP($A85,REStpcMID,Mid!G$3-1990+2,FALSE)</f>
        <v>616</v>
      </c>
      <c r="H94" s="116">
        <f>VLOOKUP($A85,REStpcMID,Mid!H$3-1990+2,FALSE)</f>
        <v>615</v>
      </c>
      <c r="I94" s="116">
        <f>VLOOKUP($A85,REStpcMID,Mid!I$3-1990+2,FALSE)</f>
        <v>614</v>
      </c>
      <c r="J94" s="116">
        <f>VLOOKUP($A85,REStpcMID,Mid!J$3-1990+2,FALSE)</f>
        <v>612</v>
      </c>
      <c r="K94" s="116">
        <f>VLOOKUP($A85,REStpcMID,Mid!K$3-1990+2,FALSE)</f>
        <v>610</v>
      </c>
      <c r="L94" s="116">
        <f>VLOOKUP($A85,REStpcMID,Mid!L$3-1990+2,FALSE)</f>
        <v>608</v>
      </c>
      <c r="M94" s="116">
        <f>VLOOKUP($A85,REStpcMID,Mid!M$3-1990+2,FALSE)</f>
        <v>606</v>
      </c>
      <c r="N94" s="116">
        <f>VLOOKUP($A85,REStpcMID,Mid!N$3-1990+2,FALSE)</f>
        <v>604</v>
      </c>
      <c r="O94" s="116">
        <f>VLOOKUP($A85,REStpcMID,Mid!O$3-1990+2,FALSE)</f>
        <v>602</v>
      </c>
      <c r="P94" s="116">
        <f>VLOOKUP($A85,REStpcMID,Mid!P$3-1990+2,FALSE)</f>
        <v>600</v>
      </c>
      <c r="Q94" s="116">
        <f>VLOOKUP($A85,REStpcMID,Mid!Q$3-1990+2,FALSE)</f>
        <v>599</v>
      </c>
      <c r="R94" s="116">
        <f>VLOOKUP($A85,REStpcMID,Mid!R$3-1990+2,FALSE)</f>
        <v>596</v>
      </c>
      <c r="S94" s="116">
        <f>VLOOKUP($A85,REStpcMID,Mid!S$3-1990+2,FALSE)</f>
        <v>594</v>
      </c>
      <c r="T94" s="116">
        <f>VLOOKUP($A85,REStpcMID,Mid!T$3-1990+2,FALSE)</f>
        <v>592</v>
      </c>
      <c r="U94" s="116">
        <f>VLOOKUP($A85,REStpcMID,Mid!U$3-1990+2,FALSE)</f>
        <v>590</v>
      </c>
      <c r="V94" s="116">
        <f>VLOOKUP($A85,REStpcMID,Mid!V$3-1990+2,FALSE)</f>
        <v>588</v>
      </c>
      <c r="W94" s="116">
        <f>VLOOKUP($A85,REStpcMID,Mid!W$3-1990+2,FALSE)</f>
        <v>585</v>
      </c>
    </row>
    <row r="95" spans="1:23">
      <c r="A95" s="104" t="s">
        <v>165</v>
      </c>
      <c r="B95" s="116">
        <f>VLOOKUP($A85,COMtpcMID,Mid!B$3-1990+2,FALSE)</f>
        <v>3889</v>
      </c>
      <c r="C95" s="116">
        <f>VLOOKUP($A85,COMtpcMID,Mid!C$3-1990+2,FALSE)</f>
        <v>4177</v>
      </c>
      <c r="D95" s="116">
        <f>VLOOKUP($A85,COMtpcMID,Mid!D$3-1990+2,FALSE)</f>
        <v>4196</v>
      </c>
      <c r="E95" s="116">
        <f>VLOOKUP($A85,COMtpcMID,Mid!E$3-1990+2,FALSE)</f>
        <v>4213</v>
      </c>
      <c r="F95" s="116">
        <f>VLOOKUP($A85,COMtpcMID,Mid!F$3-1990+2,FALSE)</f>
        <v>4224</v>
      </c>
      <c r="G95" s="116">
        <f>VLOOKUP($A85,COMtpcMID,Mid!G$3-1990+2,FALSE)</f>
        <v>4228</v>
      </c>
      <c r="H95" s="116">
        <f>VLOOKUP($A85,COMtpcMID,Mid!H$3-1990+2,FALSE)</f>
        <v>4230</v>
      </c>
      <c r="I95" s="116">
        <f>VLOOKUP($A85,COMtpcMID,Mid!I$3-1990+2,FALSE)</f>
        <v>4238</v>
      </c>
      <c r="J95" s="116">
        <f>VLOOKUP($A85,COMtpcMID,Mid!J$3-1990+2,FALSE)</f>
        <v>4249</v>
      </c>
      <c r="K95" s="116">
        <f>VLOOKUP($A85,COMtpcMID,Mid!K$3-1990+2,FALSE)</f>
        <v>4254</v>
      </c>
      <c r="L95" s="116">
        <f>VLOOKUP($A85,COMtpcMID,Mid!L$3-1990+2,FALSE)</f>
        <v>4258</v>
      </c>
      <c r="M95" s="116">
        <f>VLOOKUP($A85,COMtpcMID,Mid!M$3-1990+2,FALSE)</f>
        <v>4268</v>
      </c>
      <c r="N95" s="116">
        <f>VLOOKUP($A85,COMtpcMID,Mid!N$3-1990+2,FALSE)</f>
        <v>4281</v>
      </c>
      <c r="O95" s="116">
        <f>VLOOKUP($A85,COMtpcMID,Mid!O$3-1990+2,FALSE)</f>
        <v>4288</v>
      </c>
      <c r="P95" s="116">
        <f>VLOOKUP($A85,COMtpcMID,Mid!P$3-1990+2,FALSE)</f>
        <v>4281</v>
      </c>
      <c r="Q95" s="116">
        <f>VLOOKUP($A85,COMtpcMID,Mid!Q$3-1990+2,FALSE)</f>
        <v>4292</v>
      </c>
      <c r="R95" s="116">
        <f>VLOOKUP($A85,COMtpcMID,Mid!R$3-1990+2,FALSE)</f>
        <v>4301</v>
      </c>
      <c r="S95" s="116">
        <f>VLOOKUP($A85,COMtpcMID,Mid!S$3-1990+2,FALSE)</f>
        <v>4307</v>
      </c>
      <c r="T95" s="116">
        <f>VLOOKUP($A85,COMtpcMID,Mid!T$3-1990+2,FALSE)</f>
        <v>4317</v>
      </c>
      <c r="U95" s="116">
        <f>VLOOKUP($A85,COMtpcMID,Mid!U$3-1990+2,FALSE)</f>
        <v>4328</v>
      </c>
      <c r="V95" s="116">
        <f>VLOOKUP($A85,COMtpcMID,Mid!V$3-1990+2,FALSE)</f>
        <v>4328</v>
      </c>
      <c r="W95" s="116">
        <f>VLOOKUP($A85,COMtpcMID,Mid!W$3-1990+2,FALSE)</f>
        <v>4340</v>
      </c>
    </row>
    <row r="96" spans="1:23" ht="16" thickBot="1">
      <c r="A96" s="104" t="s">
        <v>166</v>
      </c>
      <c r="B96" s="116">
        <f>VLOOKUP($A85,INDtpcMID,Mid!B$3-1990+2,FALSE)</f>
        <v>17892</v>
      </c>
      <c r="C96" s="116">
        <f>VLOOKUP($A85,INDtpcMID,Mid!C$3-1990+2,FALSE)</f>
        <v>25553</v>
      </c>
      <c r="D96" s="116">
        <f>VLOOKUP($A85,INDtpcMID,Mid!D$3-1990+2,FALSE)</f>
        <v>22330</v>
      </c>
      <c r="E96" s="116">
        <f>VLOOKUP($A85,INDtpcMID,Mid!E$3-1990+2,FALSE)</f>
        <v>20037</v>
      </c>
      <c r="F96" s="116">
        <f>VLOOKUP($A85,INDtpcMID,Mid!F$3-1990+2,FALSE)</f>
        <v>18842</v>
      </c>
      <c r="G96" s="116">
        <f>VLOOKUP($A85,INDtpcMID,Mid!G$3-1990+2,FALSE)</f>
        <v>19009</v>
      </c>
      <c r="H96" s="116">
        <f>VLOOKUP($A85,INDtpcMID,Mid!H$3-1990+2,FALSE)</f>
        <v>19706</v>
      </c>
      <c r="I96" s="116">
        <f>VLOOKUP($A85,INDtpcMID,Mid!I$3-1990+2,FALSE)</f>
        <v>19194</v>
      </c>
      <c r="J96" s="116">
        <f>VLOOKUP($A85,INDtpcMID,Mid!J$3-1990+2,FALSE)</f>
        <v>18420</v>
      </c>
      <c r="K96" s="116">
        <f>VLOOKUP($A85,INDtpcMID,Mid!K$3-1990+2,FALSE)</f>
        <v>18474</v>
      </c>
      <c r="L96" s="116">
        <f>VLOOKUP($A85,INDtpcMID,Mid!L$3-1990+2,FALSE)</f>
        <v>18788</v>
      </c>
      <c r="M96" s="116">
        <f>VLOOKUP($A85,INDtpcMID,Mid!M$3-1990+2,FALSE)</f>
        <v>18071</v>
      </c>
      <c r="N96" s="116">
        <f>VLOOKUP($A85,INDtpcMID,Mid!N$3-1990+2,FALSE)</f>
        <v>17022</v>
      </c>
      <c r="O96" s="116">
        <f>VLOOKUP($A85,INDtpcMID,Mid!O$3-1990+2,FALSE)</f>
        <v>16931</v>
      </c>
      <c r="P96" s="116">
        <f>VLOOKUP($A85,INDtpcMID,Mid!P$3-1990+2,FALSE)</f>
        <v>18973</v>
      </c>
      <c r="Q96" s="116">
        <f>VLOOKUP($A85,INDtpcMID,Mid!Q$3-1990+2,FALSE)</f>
        <v>18354</v>
      </c>
      <c r="R96" s="116">
        <f>VLOOKUP($A85,INDtpcMID,Mid!R$3-1990+2,FALSE)</f>
        <v>17794</v>
      </c>
      <c r="S96" s="116">
        <f>VLOOKUP($A85,INDtpcMID,Mid!S$3-1990+2,FALSE)</f>
        <v>17962</v>
      </c>
      <c r="T96" s="116">
        <f>VLOOKUP($A85,INDtpcMID,Mid!T$3-1990+2,FALSE)</f>
        <v>17542</v>
      </c>
      <c r="U96" s="116">
        <f>VLOOKUP($A85,INDtpcMID,Mid!U$3-1990+2,FALSE)</f>
        <v>16868</v>
      </c>
      <c r="V96" s="116">
        <f>VLOOKUP($A85,INDtpcMID,Mid!V$3-1990+2,FALSE)</f>
        <v>16868</v>
      </c>
      <c r="W96" s="116">
        <f>VLOOKUP($A85,INDtpcMID,Mid!W$3-1990+2,FALSE)</f>
        <v>16159</v>
      </c>
    </row>
    <row r="97" spans="1:23">
      <c r="A97" s="111" t="s">
        <v>167</v>
      </c>
      <c r="B97" s="113">
        <f>VLOOKUP($A85,REScMID,Mid!B$3-1990+2,FALSE)</f>
        <v>2571</v>
      </c>
      <c r="C97" s="114">
        <f>VLOOKUP($A85,REScMID,Mid!C$3-1990+2,FALSE)</f>
        <v>2532</v>
      </c>
      <c r="D97" s="114">
        <f>VLOOKUP($A85,REScMID,Mid!D$3-1990+2,FALSE)</f>
        <v>2491</v>
      </c>
      <c r="E97" s="114">
        <f>VLOOKUP($A85,REScMID,Mid!E$3-1990+2,FALSE)</f>
        <v>2454</v>
      </c>
      <c r="F97" s="114">
        <f>VLOOKUP($A85,REScMID,Mid!F$3-1990+2,FALSE)</f>
        <v>2474</v>
      </c>
      <c r="G97" s="114">
        <f>VLOOKUP($A85,REScMID,Mid!G$3-1990+2,FALSE)</f>
        <v>2496</v>
      </c>
      <c r="H97" s="114">
        <f>VLOOKUP($A85,REScMID,Mid!H$3-1990+2,FALSE)</f>
        <v>2518</v>
      </c>
      <c r="I97" s="114">
        <f>VLOOKUP($A85,REScMID,Mid!I$3-1990+2,FALSE)</f>
        <v>2542</v>
      </c>
      <c r="J97" s="114">
        <f>VLOOKUP($A85,REScMID,Mid!J$3-1990+2,FALSE)</f>
        <v>2566</v>
      </c>
      <c r="K97" s="114">
        <f>VLOOKUP($A85,REScMID,Mid!K$3-1990+2,FALSE)</f>
        <v>2592</v>
      </c>
      <c r="L97" s="114">
        <f>VLOOKUP($A85,REScMID,Mid!L$3-1990+2,FALSE)</f>
        <v>2618</v>
      </c>
      <c r="M97" s="114">
        <f>VLOOKUP($A85,REScMID,Mid!M$3-1990+2,FALSE)</f>
        <v>2645</v>
      </c>
      <c r="N97" s="114">
        <f>VLOOKUP($A85,REScMID,Mid!N$3-1990+2,FALSE)</f>
        <v>2674</v>
      </c>
      <c r="O97" s="114">
        <f>VLOOKUP($A85,REScMID,Mid!O$3-1990+2,FALSE)</f>
        <v>2702</v>
      </c>
      <c r="P97" s="114">
        <f>VLOOKUP($A85,REScMID,Mid!P$3-1990+2,FALSE)</f>
        <v>2731</v>
      </c>
      <c r="Q97" s="114">
        <f>VLOOKUP($A85,REScMID,Mid!Q$3-1990+2,FALSE)</f>
        <v>2761</v>
      </c>
      <c r="R97" s="114">
        <f>VLOOKUP($A85,REScMID,Mid!R$3-1990+2,FALSE)</f>
        <v>2792</v>
      </c>
      <c r="S97" s="114">
        <f>VLOOKUP($A85,REScMID,Mid!S$3-1990+2,FALSE)</f>
        <v>2823</v>
      </c>
      <c r="T97" s="114">
        <f>VLOOKUP($A85,REScMID,Mid!T$3-1990+2,FALSE)</f>
        <v>2855</v>
      </c>
      <c r="U97" s="114">
        <f>VLOOKUP($A85,REScMID,Mid!U$3-1990+2,FALSE)</f>
        <v>2888</v>
      </c>
      <c r="V97" s="114">
        <f>VLOOKUP($A85,REScMID,Mid!V$3-1990+2,FALSE)</f>
        <v>2920</v>
      </c>
      <c r="W97" s="114">
        <f>VLOOKUP($A85,REScMID,Mid!W$3-1990+2,FALSE)</f>
        <v>2953</v>
      </c>
    </row>
    <row r="98" spans="1:23">
      <c r="A98" s="111" t="s">
        <v>168</v>
      </c>
      <c r="B98" s="115">
        <f>VLOOKUP($A85,COMcMID,Mid!B$3-1990+2,FALSE)</f>
        <v>1143</v>
      </c>
      <c r="C98" s="116">
        <f>VLOOKUP($A85,COMcMID,Mid!C$3-1990+2,FALSE)</f>
        <v>1150.7668153529396</v>
      </c>
      <c r="D98" s="116">
        <f>VLOOKUP($A85,COMcMID,Mid!D$3-1990+2,FALSE)</f>
        <v>1159.0974171080718</v>
      </c>
      <c r="E98" s="116">
        <f>VLOOKUP($A85,COMcMID,Mid!E$3-1990+2,FALSE)</f>
        <v>1167.8277166196265</v>
      </c>
      <c r="F98" s="116">
        <f>VLOOKUP($A85,COMcMID,Mid!F$3-1990+2,FALSE)</f>
        <v>1176.5128069478635</v>
      </c>
      <c r="G98" s="116">
        <f>VLOOKUP($A85,COMcMID,Mid!G$3-1990+2,FALSE)</f>
        <v>1185.5896412512031</v>
      </c>
      <c r="H98" s="116">
        <f>VLOOKUP($A85,COMcMID,Mid!H$3-1990+2,FALSE)</f>
        <v>1194.7238088182889</v>
      </c>
      <c r="I98" s="116">
        <f>VLOOKUP($A85,COMcMID,Mid!I$3-1990+2,FALSE)</f>
        <v>1204.1520587119371</v>
      </c>
      <c r="J98" s="116">
        <f>VLOOKUP($A85,COMcMID,Mid!J$3-1990+2,FALSE)</f>
        <v>1213.4944561887633</v>
      </c>
      <c r="K98" s="116">
        <f>VLOOKUP($A85,COMcMID,Mid!K$3-1990+2,FALSE)</f>
        <v>1223.045741780028</v>
      </c>
      <c r="L98" s="116">
        <f>VLOOKUP($A85,COMcMID,Mid!L$3-1990+2,FALSE)</f>
        <v>1232.6950928298374</v>
      </c>
      <c r="M98" s="116">
        <f>VLOOKUP($A85,COMcMID,Mid!M$3-1990+2,FALSE)</f>
        <v>1242.2691800087466</v>
      </c>
      <c r="N98" s="116">
        <f>VLOOKUP($A85,COMcMID,Mid!N$3-1990+2,FALSE)</f>
        <v>1252.2285792346715</v>
      </c>
      <c r="O98" s="116">
        <f>VLOOKUP($A85,COMcMID,Mid!O$3-1990+2,FALSE)</f>
        <v>1261.8254086186057</v>
      </c>
      <c r="P98" s="116">
        <f>VLOOKUP($A85,COMcMID,Mid!P$3-1990+2,FALSE)</f>
        <v>1271.4727105011889</v>
      </c>
      <c r="Q98" s="116">
        <f>VLOOKUP($A85,COMcMID,Mid!Q$3-1990+2,FALSE)</f>
        <v>1281.3626087524553</v>
      </c>
      <c r="R98" s="116">
        <f>VLOOKUP($A85,COMcMID,Mid!R$3-1990+2,FALSE)</f>
        <v>1291.07219740643</v>
      </c>
      <c r="S98" s="116">
        <f>VLOOKUP($A85,COMcMID,Mid!S$3-1990+2,FALSE)</f>
        <v>1300.7011590480408</v>
      </c>
      <c r="T98" s="116">
        <f>VLOOKUP($A85,COMcMID,Mid!T$3-1990+2,FALSE)</f>
        <v>1310.4515947213481</v>
      </c>
      <c r="U98" s="116">
        <f>VLOOKUP($A85,COMcMID,Mid!U$3-1990+2,FALSE)</f>
        <v>1320.2162954095943</v>
      </c>
      <c r="V98" s="116">
        <f>VLOOKUP($A85,COMcMID,Mid!V$3-1990+2,FALSE)</f>
        <v>1320.2162954095943</v>
      </c>
      <c r="W98" s="116">
        <f>VLOOKUP($A85,COMcMID,Mid!W$3-1990+2,FALSE)</f>
        <v>1329.72991158646</v>
      </c>
    </row>
    <row r="99" spans="1:23">
      <c r="A99" s="111" t="s">
        <v>169</v>
      </c>
      <c r="B99" s="115">
        <f>VLOOKUP($A85,INDcMID,Mid!B$3-1990+2,FALSE)</f>
        <v>29</v>
      </c>
      <c r="C99" s="116">
        <f>VLOOKUP($A85,INDcMID,Mid!C$3-1990+2,FALSE)</f>
        <v>29.488240087772756</v>
      </c>
      <c r="D99" s="116">
        <f>VLOOKUP($A85,INDcMID,Mid!D$3-1990+2,FALSE)</f>
        <v>29.554445731438911</v>
      </c>
      <c r="E99" s="116">
        <f>VLOOKUP($A85,INDcMID,Mid!E$3-1990+2,FALSE)</f>
        <v>29.63583233210489</v>
      </c>
      <c r="F99" s="116">
        <f>VLOOKUP($A85,INDcMID,Mid!F$3-1990+2,FALSE)</f>
        <v>29.726019761717204</v>
      </c>
      <c r="G99" s="116">
        <f>VLOOKUP($A85,INDcMID,Mid!G$3-1990+2,FALSE)</f>
        <v>29.830207981555215</v>
      </c>
      <c r="H99" s="116">
        <f>VLOOKUP($A85,INDcMID,Mid!H$3-1990+2,FALSE)</f>
        <v>29.94370450526311</v>
      </c>
      <c r="I99" s="116">
        <f>VLOOKUP($A85,INDcMID,Mid!I$3-1990+2,FALSE)</f>
        <v>30.0692211038157</v>
      </c>
      <c r="J99" s="116">
        <f>VLOOKUP($A85,INDcMID,Mid!J$3-1990+2,FALSE)</f>
        <v>30.201501771810193</v>
      </c>
      <c r="K99" s="116">
        <f>VLOOKUP($A85,INDcMID,Mid!K$3-1990+2,FALSE)</f>
        <v>30.343844286690114</v>
      </c>
      <c r="L99" s="116">
        <f>VLOOKUP($A85,INDcMID,Mid!L$3-1990+2,FALSE)</f>
        <v>30.493565964030388</v>
      </c>
      <c r="M99" s="116">
        <f>VLOOKUP($A85,INDcMID,Mid!M$3-1990+2,FALSE)</f>
        <v>30.648884517390098</v>
      </c>
      <c r="N99" s="116">
        <f>VLOOKUP($A85,INDcMID,Mid!N$3-1990+2,FALSE)</f>
        <v>30.814570257610779</v>
      </c>
      <c r="O99" s="116">
        <f>VLOOKUP($A85,INDcMID,Mid!O$3-1990+2,FALSE)</f>
        <v>30.982532178890864</v>
      </c>
      <c r="P99" s="116">
        <f>VLOOKUP($A85,INDcMID,Mid!P$3-1990+2,FALSE)</f>
        <v>31.156681242768286</v>
      </c>
      <c r="Q99" s="116">
        <f>VLOOKUP($A85,INDcMID,Mid!Q$3-1990+2,FALSE)</f>
        <v>31.340223416631517</v>
      </c>
      <c r="R99" s="116">
        <f>VLOOKUP($A85,INDcMID,Mid!R$3-1990+2,FALSE)</f>
        <v>31.52754999238368</v>
      </c>
      <c r="S99" s="116">
        <f>VLOOKUP($A85,INDcMID,Mid!S$3-1990+2,FALSE)</f>
        <v>31.71930454760388</v>
      </c>
      <c r="T99" s="116">
        <f>VLOOKUP($A85,INDcMID,Mid!T$3-1990+2,FALSE)</f>
        <v>31.917819810595283</v>
      </c>
      <c r="U99" s="116">
        <f>VLOOKUP($A85,INDcMID,Mid!U$3-1990+2,FALSE)</f>
        <v>32.121203862846755</v>
      </c>
      <c r="V99" s="116">
        <f>VLOOKUP($A85,INDcMID,Mid!V$3-1990+2,FALSE)</f>
        <v>32.121203862846755</v>
      </c>
      <c r="W99" s="116">
        <f>VLOOKUP($A85,INDcMID,Mid!W$3-1990+2,FALSE)</f>
        <v>32.325773435634758</v>
      </c>
    </row>
    <row r="100" spans="1:23">
      <c r="A100" s="111" t="s">
        <v>170</v>
      </c>
      <c r="B100" s="117">
        <v>2</v>
      </c>
      <c r="C100" s="118">
        <f t="shared" ref="C100:V100" si="37">B100</f>
        <v>2</v>
      </c>
      <c r="D100" s="118">
        <f t="shared" si="37"/>
        <v>2</v>
      </c>
      <c r="E100" s="118">
        <f t="shared" si="37"/>
        <v>2</v>
      </c>
      <c r="F100" s="118">
        <f t="shared" si="37"/>
        <v>2</v>
      </c>
      <c r="G100" s="118">
        <f t="shared" si="37"/>
        <v>2</v>
      </c>
      <c r="H100" s="118">
        <f t="shared" si="37"/>
        <v>2</v>
      </c>
      <c r="I100" s="118">
        <f t="shared" si="37"/>
        <v>2</v>
      </c>
      <c r="J100" s="118">
        <f t="shared" si="37"/>
        <v>2</v>
      </c>
      <c r="K100" s="118">
        <f t="shared" si="37"/>
        <v>2</v>
      </c>
      <c r="L100" s="118">
        <f t="shared" si="37"/>
        <v>2</v>
      </c>
      <c r="M100" s="118">
        <f t="shared" si="37"/>
        <v>2</v>
      </c>
      <c r="N100" s="118">
        <f t="shared" si="37"/>
        <v>2</v>
      </c>
      <c r="O100" s="118">
        <f t="shared" si="37"/>
        <v>2</v>
      </c>
      <c r="P100" s="118">
        <f t="shared" si="37"/>
        <v>2</v>
      </c>
      <c r="Q100" s="118">
        <f t="shared" si="37"/>
        <v>2</v>
      </c>
      <c r="R100" s="118">
        <f t="shared" si="37"/>
        <v>2</v>
      </c>
      <c r="S100" s="118">
        <f t="shared" si="37"/>
        <v>2</v>
      </c>
      <c r="T100" s="118">
        <f t="shared" si="37"/>
        <v>2</v>
      </c>
      <c r="U100" s="118">
        <f t="shared" si="37"/>
        <v>2</v>
      </c>
      <c r="V100" s="118">
        <f t="shared" si="37"/>
        <v>2</v>
      </c>
      <c r="W100" s="118">
        <f>U100</f>
        <v>2</v>
      </c>
    </row>
    <row r="101" spans="1:23" ht="16" thickBot="1">
      <c r="A101" s="119" t="s">
        <v>171</v>
      </c>
      <c r="B101" s="120">
        <f>SUM(B97:B100)</f>
        <v>3745</v>
      </c>
      <c r="C101" s="121">
        <f t="shared" ref="C101:W101" si="38">SUM(C97:C100)</f>
        <v>3714.2550554407121</v>
      </c>
      <c r="D101" s="121">
        <f t="shared" si="38"/>
        <v>3681.6518628395106</v>
      </c>
      <c r="E101" s="121">
        <f t="shared" si="38"/>
        <v>3653.4635489517318</v>
      </c>
      <c r="F101" s="121">
        <f t="shared" si="38"/>
        <v>3682.2388267095803</v>
      </c>
      <c r="G101" s="121">
        <f t="shared" si="38"/>
        <v>3713.4198492327582</v>
      </c>
      <c r="H101" s="121">
        <f t="shared" si="38"/>
        <v>3744.6675133235522</v>
      </c>
      <c r="I101" s="121">
        <f t="shared" si="38"/>
        <v>3778.221279815753</v>
      </c>
      <c r="J101" s="121">
        <f t="shared" si="38"/>
        <v>3811.6959579605737</v>
      </c>
      <c r="K101" s="121">
        <f t="shared" si="38"/>
        <v>3847.389586066718</v>
      </c>
      <c r="L101" s="121">
        <f t="shared" si="38"/>
        <v>3883.1886587938679</v>
      </c>
      <c r="M101" s="121">
        <f t="shared" si="38"/>
        <v>3919.9180645261367</v>
      </c>
      <c r="N101" s="121">
        <f t="shared" si="38"/>
        <v>3959.0431494922823</v>
      </c>
      <c r="O101" s="121">
        <f t="shared" si="38"/>
        <v>3996.8079407974965</v>
      </c>
      <c r="P101" s="121">
        <f t="shared" si="38"/>
        <v>4035.6293917439571</v>
      </c>
      <c r="Q101" s="121">
        <f t="shared" si="38"/>
        <v>4075.7028321690868</v>
      </c>
      <c r="R101" s="121">
        <f t="shared" si="38"/>
        <v>4116.5997473988136</v>
      </c>
      <c r="S101" s="121">
        <f t="shared" si="38"/>
        <v>4157.4204635956448</v>
      </c>
      <c r="T101" s="121">
        <f t="shared" si="38"/>
        <v>4199.3694145319432</v>
      </c>
      <c r="U101" s="121">
        <f t="shared" si="38"/>
        <v>4242.3374992724412</v>
      </c>
      <c r="V101" s="121">
        <f t="shared" si="38"/>
        <v>4274.3374992724412</v>
      </c>
      <c r="W101" s="121">
        <f t="shared" si="38"/>
        <v>4317.0556850220946</v>
      </c>
    </row>
    <row r="102" spans="1:23">
      <c r="B102" s="106"/>
      <c r="C102" s="106"/>
      <c r="D102" s="106"/>
      <c r="E102" s="106"/>
      <c r="F102" s="106"/>
      <c r="G102" s="106"/>
      <c r="H102" s="106"/>
      <c r="I102" s="106"/>
      <c r="J102" s="106"/>
      <c r="K102" s="106"/>
      <c r="L102" s="106"/>
      <c r="M102" s="106"/>
      <c r="N102" s="106"/>
      <c r="O102" s="106"/>
      <c r="P102" s="106"/>
      <c r="Q102" s="106"/>
      <c r="R102" s="106"/>
      <c r="S102" s="106"/>
      <c r="T102" s="108"/>
      <c r="U102" s="108"/>
      <c r="V102" s="108"/>
      <c r="W102" s="108"/>
    </row>
    <row r="103" spans="1:23">
      <c r="B103" s="106"/>
      <c r="C103" s="106"/>
      <c r="D103" s="106"/>
      <c r="E103" s="106"/>
      <c r="F103" s="106"/>
      <c r="G103" s="106"/>
      <c r="H103" s="106"/>
      <c r="I103" s="106"/>
      <c r="J103" s="106"/>
      <c r="K103" s="106"/>
      <c r="L103" s="106"/>
      <c r="M103" s="106"/>
      <c r="N103" s="106"/>
      <c r="O103" s="106"/>
      <c r="P103" s="106"/>
      <c r="Q103" s="106"/>
      <c r="R103" s="106"/>
      <c r="S103" s="106"/>
      <c r="T103" s="108"/>
      <c r="U103" s="108"/>
      <c r="V103" s="108"/>
      <c r="W103" s="108"/>
    </row>
    <row r="104" spans="1:23">
      <c r="A104" s="109" t="s">
        <v>25</v>
      </c>
      <c r="B104" s="110"/>
      <c r="C104" s="110"/>
      <c r="D104" s="110"/>
      <c r="E104" s="110"/>
      <c r="F104" s="110"/>
      <c r="G104" s="110"/>
      <c r="H104" s="110"/>
      <c r="I104" s="110"/>
      <c r="J104" s="110"/>
      <c r="K104" s="110"/>
      <c r="L104" s="110"/>
      <c r="M104" s="110"/>
      <c r="N104" s="110"/>
      <c r="O104" s="110"/>
      <c r="P104" s="110"/>
      <c r="Q104" s="110"/>
      <c r="R104" s="110"/>
      <c r="S104" s="110"/>
      <c r="T104" s="110"/>
      <c r="U104" s="110"/>
      <c r="V104" s="110"/>
      <c r="W104" s="110"/>
    </row>
    <row r="105" spans="1:23" ht="16" thickBot="1">
      <c r="A105" s="111" t="s">
        <v>156</v>
      </c>
      <c r="B105" s="110"/>
      <c r="C105" s="112">
        <f t="shared" ref="C105:V105" si="39">(C110-B110)/B110</f>
        <v>1.0806562546068805E-2</v>
      </c>
      <c r="D105" s="112">
        <f t="shared" si="39"/>
        <v>2.6581981954086478E-2</v>
      </c>
      <c r="E105" s="112">
        <f t="shared" si="39"/>
        <v>7.0384241639890261E-3</v>
      </c>
      <c r="F105" s="112">
        <f t="shared" si="39"/>
        <v>9.0962484205849674E-3</v>
      </c>
      <c r="G105" s="112">
        <f t="shared" si="39"/>
        <v>1.2557630349983721E-2</v>
      </c>
      <c r="H105" s="112">
        <f t="shared" si="39"/>
        <v>1.481129790183488E-2</v>
      </c>
      <c r="I105" s="112">
        <f t="shared" si="39"/>
        <v>1.2952345289230373E-2</v>
      </c>
      <c r="J105" s="112">
        <f t="shared" si="39"/>
        <v>1.0864674817717279E-2</v>
      </c>
      <c r="K105" s="112">
        <f t="shared" si="39"/>
        <v>1.243914494216909E-2</v>
      </c>
      <c r="L105" s="112">
        <f t="shared" si="39"/>
        <v>1.3294603975104718E-2</v>
      </c>
      <c r="M105" s="112">
        <f t="shared" si="39"/>
        <v>1.1696361446367954E-2</v>
      </c>
      <c r="N105" s="112">
        <f t="shared" si="39"/>
        <v>9.929911617028872E-3</v>
      </c>
      <c r="O105" s="112">
        <f t="shared" si="39"/>
        <v>1.1124565302805417E-2</v>
      </c>
      <c r="P105" s="112">
        <f t="shared" si="39"/>
        <v>1.6350627101838173E-2</v>
      </c>
      <c r="Q105" s="112">
        <f t="shared" si="39"/>
        <v>1.3169221444385424E-2</v>
      </c>
      <c r="R105" s="112">
        <f t="shared" si="39"/>
        <v>1.0117077116880261E-2</v>
      </c>
      <c r="S105" s="112">
        <f t="shared" si="39"/>
        <v>1.1807699505978812E-2</v>
      </c>
      <c r="T105" s="112">
        <f t="shared" si="39"/>
        <v>1.1187625531172434E-2</v>
      </c>
      <c r="U105" s="112">
        <f t="shared" si="39"/>
        <v>1.0170315302502633E-2</v>
      </c>
      <c r="V105" s="112">
        <f t="shared" si="39"/>
        <v>-1.0622095450087642E-3</v>
      </c>
      <c r="W105" s="112">
        <f t="shared" ref="W105" si="40">(W110-U110)/U110</f>
        <v>8.1150837933126971E-3</v>
      </c>
    </row>
    <row r="106" spans="1:23">
      <c r="A106" s="111" t="s">
        <v>157</v>
      </c>
      <c r="B106" s="113">
        <f t="shared" ref="B106:W106" si="41">B116*B113</f>
        <v>980226</v>
      </c>
      <c r="C106" s="114">
        <f t="shared" si="41"/>
        <v>983412</v>
      </c>
      <c r="D106" s="114">
        <f t="shared" si="41"/>
        <v>1055344</v>
      </c>
      <c r="E106" s="114">
        <f t="shared" si="41"/>
        <v>1046265</v>
      </c>
      <c r="F106" s="114">
        <f t="shared" si="41"/>
        <v>1038405</v>
      </c>
      <c r="G106" s="114">
        <f t="shared" si="41"/>
        <v>1034778</v>
      </c>
      <c r="H106" s="114">
        <f t="shared" si="41"/>
        <v>1036200</v>
      </c>
      <c r="I106" s="114">
        <f t="shared" si="41"/>
        <v>1040050</v>
      </c>
      <c r="J106" s="114">
        <f t="shared" si="41"/>
        <v>1037659</v>
      </c>
      <c r="K106" s="114">
        <f t="shared" si="41"/>
        <v>1035232</v>
      </c>
      <c r="L106" s="114">
        <f t="shared" si="41"/>
        <v>1034678</v>
      </c>
      <c r="M106" s="114">
        <f t="shared" si="41"/>
        <v>1036015</v>
      </c>
      <c r="N106" s="114">
        <f t="shared" si="41"/>
        <v>1033498</v>
      </c>
      <c r="O106" s="114">
        <f t="shared" si="41"/>
        <v>1027091</v>
      </c>
      <c r="P106" s="114">
        <f t="shared" si="41"/>
        <v>1025892</v>
      </c>
      <c r="Q106" s="114">
        <f t="shared" si="41"/>
        <v>1034892</v>
      </c>
      <c r="R106" s="114">
        <f t="shared" si="41"/>
        <v>1029790</v>
      </c>
      <c r="S106" s="114">
        <f t="shared" si="41"/>
        <v>1025174</v>
      </c>
      <c r="T106" s="114">
        <f t="shared" si="41"/>
        <v>1023896</v>
      </c>
      <c r="U106" s="114">
        <f t="shared" si="41"/>
        <v>1021160</v>
      </c>
      <c r="V106" s="114">
        <f t="shared" si="41"/>
        <v>1015905</v>
      </c>
      <c r="W106" s="114">
        <f t="shared" si="41"/>
        <v>1008640</v>
      </c>
    </row>
    <row r="107" spans="1:23">
      <c r="A107" s="111" t="s">
        <v>158</v>
      </c>
      <c r="B107" s="115">
        <f t="shared" ref="B107:W108" si="42">B114*B117</f>
        <v>2355675</v>
      </c>
      <c r="C107" s="116">
        <f t="shared" si="42"/>
        <v>2372696.2009314923</v>
      </c>
      <c r="D107" s="116">
        <f t="shared" si="42"/>
        <v>2379813.9024210637</v>
      </c>
      <c r="E107" s="116">
        <f t="shared" si="42"/>
        <v>2390935.5582785271</v>
      </c>
      <c r="F107" s="116">
        <f t="shared" si="42"/>
        <v>2408937.3348646802</v>
      </c>
      <c r="G107" s="116">
        <f t="shared" si="42"/>
        <v>2436676.4827347095</v>
      </c>
      <c r="H107" s="116">
        <f t="shared" si="42"/>
        <v>2468979.1224286109</v>
      </c>
      <c r="I107" s="116">
        <f t="shared" si="42"/>
        <v>2491531.420696476</v>
      </c>
      <c r="J107" s="116">
        <f t="shared" si="42"/>
        <v>2511636.8459123126</v>
      </c>
      <c r="K107" s="116">
        <f t="shared" si="42"/>
        <v>2538482.7153234659</v>
      </c>
      <c r="L107" s="116">
        <f t="shared" si="42"/>
        <v>2567320.1096989205</v>
      </c>
      <c r="M107" s="116">
        <f t="shared" si="42"/>
        <v>2587479.2720297961</v>
      </c>
      <c r="N107" s="116">
        <f t="shared" si="42"/>
        <v>2603754.0480052889</v>
      </c>
      <c r="O107" s="116">
        <f t="shared" si="42"/>
        <v>2629108.6483410932</v>
      </c>
      <c r="P107" s="116">
        <f t="shared" si="42"/>
        <v>2673258.7270023348</v>
      </c>
      <c r="Q107" s="116">
        <f t="shared" si="42"/>
        <v>2693149.6179620139</v>
      </c>
      <c r="R107" s="116">
        <f t="shared" si="42"/>
        <v>2713345.9255522229</v>
      </c>
      <c r="S107" s="116">
        <f t="shared" si="42"/>
        <v>2740795.1165187857</v>
      </c>
      <c r="T107" s="116">
        <f t="shared" si="42"/>
        <v>2761993.1776649528</v>
      </c>
      <c r="U107" s="116">
        <f t="shared" si="42"/>
        <v>2779905.3723360696</v>
      </c>
      <c r="V107" s="116">
        <f t="shared" si="42"/>
        <v>2779905.3723360696</v>
      </c>
      <c r="W107" s="116">
        <f t="shared" si="42"/>
        <v>2797494.2739444855</v>
      </c>
    </row>
    <row r="108" spans="1:23">
      <c r="A108" s="111" t="s">
        <v>159</v>
      </c>
      <c r="B108" s="115">
        <f t="shared" si="42"/>
        <v>577575</v>
      </c>
      <c r="C108" s="116">
        <f t="shared" si="42"/>
        <v>599659.03304160957</v>
      </c>
      <c r="D108" s="116">
        <f t="shared" si="42"/>
        <v>625761.49136205926</v>
      </c>
      <c r="E108" s="116">
        <f t="shared" si="42"/>
        <v>652301.31573223521</v>
      </c>
      <c r="F108" s="116">
        <f t="shared" si="42"/>
        <v>679358.67320477986</v>
      </c>
      <c r="G108" s="116">
        <f t="shared" si="42"/>
        <v>707068.12371662247</v>
      </c>
      <c r="H108" s="116">
        <f t="shared" si="42"/>
        <v>735232.84194772108</v>
      </c>
      <c r="I108" s="116">
        <f t="shared" si="42"/>
        <v>763753.83656338754</v>
      </c>
      <c r="J108" s="116">
        <f t="shared" si="42"/>
        <v>792706.84301543038</v>
      </c>
      <c r="K108" s="116">
        <f t="shared" si="42"/>
        <v>822298.78683028219</v>
      </c>
      <c r="L108" s="116">
        <f t="shared" si="42"/>
        <v>852458.6643297784</v>
      </c>
      <c r="M108" s="116">
        <f t="shared" si="42"/>
        <v>883063.45017152582</v>
      </c>
      <c r="N108" s="116">
        <f t="shared" si="42"/>
        <v>914055.40400444332</v>
      </c>
      <c r="O108" s="116">
        <f t="shared" si="42"/>
        <v>945739.13175623119</v>
      </c>
      <c r="P108" s="116">
        <f t="shared" si="42"/>
        <v>978032.65438447625</v>
      </c>
      <c r="Q108" s="116">
        <f t="shared" si="42"/>
        <v>1010736.6402795011</v>
      </c>
      <c r="R108" s="116">
        <f t="shared" si="42"/>
        <v>1043584.9278847935</v>
      </c>
      <c r="S108" s="116">
        <f t="shared" si="42"/>
        <v>1077271.9101823175</v>
      </c>
      <c r="T108" s="116">
        <f t="shared" si="42"/>
        <v>1111536.2271877185</v>
      </c>
      <c r="U108" s="116">
        <f t="shared" si="42"/>
        <v>1146168.4032247558</v>
      </c>
      <c r="V108" s="116">
        <f t="shared" si="42"/>
        <v>1146168.4032247558</v>
      </c>
      <c r="W108" s="116">
        <f t="shared" si="42"/>
        <v>1181246.7263652065</v>
      </c>
    </row>
    <row r="109" spans="1:23">
      <c r="A109" s="111" t="s">
        <v>160</v>
      </c>
      <c r="B109" s="117">
        <v>1</v>
      </c>
      <c r="C109" s="118">
        <f t="shared" ref="C109:V109" si="43">B109</f>
        <v>1</v>
      </c>
      <c r="D109" s="118">
        <f t="shared" si="43"/>
        <v>1</v>
      </c>
      <c r="E109" s="118">
        <f t="shared" si="43"/>
        <v>1</v>
      </c>
      <c r="F109" s="118">
        <f t="shared" si="43"/>
        <v>1</v>
      </c>
      <c r="G109" s="118">
        <f t="shared" si="43"/>
        <v>1</v>
      </c>
      <c r="H109" s="118">
        <f t="shared" si="43"/>
        <v>1</v>
      </c>
      <c r="I109" s="118">
        <f t="shared" si="43"/>
        <v>1</v>
      </c>
      <c r="J109" s="118">
        <f t="shared" si="43"/>
        <v>1</v>
      </c>
      <c r="K109" s="118">
        <f t="shared" si="43"/>
        <v>1</v>
      </c>
      <c r="L109" s="118">
        <f t="shared" si="43"/>
        <v>1</v>
      </c>
      <c r="M109" s="118">
        <f t="shared" si="43"/>
        <v>1</v>
      </c>
      <c r="N109" s="118">
        <f t="shared" si="43"/>
        <v>1</v>
      </c>
      <c r="O109" s="118">
        <f t="shared" si="43"/>
        <v>1</v>
      </c>
      <c r="P109" s="118">
        <f t="shared" si="43"/>
        <v>1</v>
      </c>
      <c r="Q109" s="118">
        <f t="shared" si="43"/>
        <v>1</v>
      </c>
      <c r="R109" s="118">
        <f t="shared" si="43"/>
        <v>1</v>
      </c>
      <c r="S109" s="118">
        <f t="shared" si="43"/>
        <v>1</v>
      </c>
      <c r="T109" s="118">
        <f t="shared" si="43"/>
        <v>1</v>
      </c>
      <c r="U109" s="118">
        <f t="shared" si="43"/>
        <v>1</v>
      </c>
      <c r="V109" s="118">
        <f t="shared" si="43"/>
        <v>1</v>
      </c>
      <c r="W109" s="118">
        <f>U109</f>
        <v>1</v>
      </c>
    </row>
    <row r="110" spans="1:23" ht="16" thickBot="1">
      <c r="A110" s="119" t="s">
        <v>161</v>
      </c>
      <c r="B110" s="120">
        <f>SUM(B106:B109)</f>
        <v>3913477</v>
      </c>
      <c r="C110" s="121">
        <f t="shared" ref="C110:W110" si="44">SUM(C106:C109)</f>
        <v>3955768.2339731017</v>
      </c>
      <c r="D110" s="121">
        <f t="shared" si="44"/>
        <v>4060920.3937831232</v>
      </c>
      <c r="E110" s="121">
        <f t="shared" si="44"/>
        <v>4089502.8740107622</v>
      </c>
      <c r="F110" s="121">
        <f t="shared" si="44"/>
        <v>4126702.0080694603</v>
      </c>
      <c r="G110" s="121">
        <f t="shared" si="44"/>
        <v>4178523.6064513321</v>
      </c>
      <c r="H110" s="121">
        <f t="shared" si="44"/>
        <v>4240412.9643763322</v>
      </c>
      <c r="I110" s="121">
        <f t="shared" si="44"/>
        <v>4295336.2572598634</v>
      </c>
      <c r="J110" s="121">
        <f t="shared" si="44"/>
        <v>4342003.6889277427</v>
      </c>
      <c r="K110" s="121">
        <f t="shared" si="44"/>
        <v>4396014.5021537477</v>
      </c>
      <c r="L110" s="121">
        <f t="shared" si="44"/>
        <v>4454457.7740286989</v>
      </c>
      <c r="M110" s="121">
        <f t="shared" si="44"/>
        <v>4506558.7222013222</v>
      </c>
      <c r="N110" s="121">
        <f t="shared" si="44"/>
        <v>4551308.4520097319</v>
      </c>
      <c r="O110" s="121">
        <f t="shared" si="44"/>
        <v>4601939.7800973244</v>
      </c>
      <c r="P110" s="121">
        <f t="shared" si="44"/>
        <v>4677184.3813868109</v>
      </c>
      <c r="Q110" s="121">
        <f t="shared" si="44"/>
        <v>4738779.2582415147</v>
      </c>
      <c r="R110" s="121">
        <f t="shared" si="44"/>
        <v>4786721.8534370167</v>
      </c>
      <c r="S110" s="121">
        <f t="shared" si="44"/>
        <v>4843242.026701103</v>
      </c>
      <c r="T110" s="121">
        <f t="shared" si="44"/>
        <v>4897426.4048526715</v>
      </c>
      <c r="U110" s="121">
        <f t="shared" si="44"/>
        <v>4947234.7755608251</v>
      </c>
      <c r="V110" s="121">
        <f t="shared" si="44"/>
        <v>4941979.7755608251</v>
      </c>
      <c r="W110" s="121">
        <f t="shared" si="44"/>
        <v>4987382.0003096918</v>
      </c>
    </row>
    <row r="111" spans="1:23">
      <c r="A111" s="111" t="s">
        <v>162</v>
      </c>
      <c r="B111" s="116">
        <f>B110*VLOOKUP($A104,'Peak-Baseload'!$N$13:$S$28,6,FALSE)</f>
        <v>3427.3479588549094</v>
      </c>
      <c r="C111" s="116">
        <f>C110*VLOOKUP($A104,'Peak-Baseload'!$N$13:$S$28,6,FALSE)</f>
        <v>3464.3858089394162</v>
      </c>
      <c r="D111" s="116">
        <f>D110*VLOOKUP($A104,'Peak-Baseload'!$N$13:$S$28,6,FALSE)</f>
        <v>3556.4760499946369</v>
      </c>
      <c r="E111" s="116">
        <f>E110*VLOOKUP($A104,'Peak-Baseload'!$N$13:$S$28,6,FALSE)</f>
        <v>3581.5080369635675</v>
      </c>
      <c r="F111" s="116">
        <f>F110*VLOOKUP($A104,'Peak-Baseload'!$N$13:$S$28,6,FALSE)</f>
        <v>3614.0863237881094</v>
      </c>
      <c r="G111" s="116">
        <f>G110*VLOOKUP($A104,'Peak-Baseload'!$N$13:$S$28,6,FALSE)</f>
        <v>3659.4706838951724</v>
      </c>
      <c r="H111" s="116">
        <f>H110*VLOOKUP($A104,'Peak-Baseload'!$N$13:$S$28,6,FALSE)</f>
        <v>3713.6721943573752</v>
      </c>
      <c r="I111" s="116">
        <f>I110*VLOOKUP($A104,'Peak-Baseload'!$N$13:$S$28,6,FALSE)</f>
        <v>3761.7729589097057</v>
      </c>
      <c r="J111" s="116">
        <f>J110*VLOOKUP($A104,'Peak-Baseload'!$N$13:$S$28,6,FALSE)</f>
        <v>3802.6433988463418</v>
      </c>
      <c r="K111" s="116">
        <f>K110*VLOOKUP($A104,'Peak-Baseload'!$N$13:$S$28,6,FALSE)</f>
        <v>3849.9450312479739</v>
      </c>
      <c r="L111" s="116">
        <f>L110*VLOOKUP($A104,'Peak-Baseload'!$N$13:$S$28,6,FALSE)</f>
        <v>3901.1285257643381</v>
      </c>
      <c r="M111" s="116">
        <f>M110*VLOOKUP($A104,'Peak-Baseload'!$N$13:$S$28,6,FALSE)</f>
        <v>3946.7575350504139</v>
      </c>
      <c r="N111" s="116">
        <f>N110*VLOOKUP($A104,'Peak-Baseload'!$N$13:$S$28,6,FALSE)</f>
        <v>3985.9484885473075</v>
      </c>
      <c r="O111" s="116">
        <f>O110*VLOOKUP($A104,'Peak-Baseload'!$N$13:$S$28,6,FALSE)</f>
        <v>4030.2904328017703</v>
      </c>
      <c r="P111" s="116">
        <f>P110*VLOOKUP($A104,'Peak-Baseload'!$N$13:$S$28,6,FALSE)</f>
        <v>4096.188208780618</v>
      </c>
      <c r="Q111" s="116">
        <f>Q110*VLOOKUP($A104,'Peak-Baseload'!$N$13:$S$28,6,FALSE)</f>
        <v>4150.1318183799303</v>
      </c>
      <c r="R111" s="116">
        <f>R110*VLOOKUP($A104,'Peak-Baseload'!$N$13:$S$28,6,FALSE)</f>
        <v>4192.1190220316994</v>
      </c>
      <c r="S111" s="116">
        <f>S110*VLOOKUP($A104,'Peak-Baseload'!$N$13:$S$28,6,FALSE)</f>
        <v>4241.6183037371466</v>
      </c>
      <c r="T111" s="116">
        <f>T110*VLOOKUP($A104,'Peak-Baseload'!$N$13:$S$28,6,FALSE)</f>
        <v>4289.0719409655248</v>
      </c>
      <c r="U111" s="116">
        <f>U110*VLOOKUP($A104,'Peak-Baseload'!$N$13:$S$28,6,FALSE)</f>
        <v>4332.6931549602614</v>
      </c>
      <c r="V111" s="116">
        <f>V110*VLOOKUP($A104,'Peak-Baseload'!$N$13:$S$28,6,FALSE)</f>
        <v>4328.0909269354688</v>
      </c>
      <c r="W111" s="116">
        <f>W110*VLOOKUP($A104,'Peak-Baseload'!$N$13:$S$28,6,FALSE)</f>
        <v>4367.8533229634759</v>
      </c>
    </row>
    <row r="112" spans="1:23">
      <c r="A112" s="111" t="s">
        <v>163</v>
      </c>
      <c r="B112" s="116">
        <f>B120*VLOOKUP($A104,'Peak-Baseload'!$N$13:$S$28,5,FALSE)</f>
        <v>77360.050260121003</v>
      </c>
      <c r="C112" s="116">
        <f>C120*VLOOKUP($A104,'Peak-Baseload'!$N$13:$S$28,5,FALSE)</f>
        <v>77811.680492087835</v>
      </c>
      <c r="D112" s="116">
        <f>D120*VLOOKUP($A104,'Peak-Baseload'!$N$13:$S$28,5,FALSE)</f>
        <v>78237.967567048501</v>
      </c>
      <c r="E112" s="116">
        <f>E120*VLOOKUP($A104,'Peak-Baseload'!$N$13:$S$28,5,FALSE)</f>
        <v>78693.74797042046</v>
      </c>
      <c r="F112" s="116">
        <f>F120*VLOOKUP($A104,'Peak-Baseload'!$N$13:$S$28,5,FALSE)</f>
        <v>79117.757775179634</v>
      </c>
      <c r="G112" s="116">
        <f>G120*VLOOKUP($A104,'Peak-Baseload'!$N$13:$S$28,5,FALSE)</f>
        <v>79571.179785690983</v>
      </c>
      <c r="H112" s="116">
        <f>H120*VLOOKUP($A104,'Peak-Baseload'!$N$13:$S$28,5,FALSE)</f>
        <v>79992.024643522163</v>
      </c>
      <c r="I112" s="116">
        <f>I120*VLOOKUP($A104,'Peak-Baseload'!$N$13:$S$28,5,FALSE)</f>
        <v>80442.295962616685</v>
      </c>
      <c r="J112" s="116">
        <f>J120*VLOOKUP($A104,'Peak-Baseload'!$N$13:$S$28,5,FALSE)</f>
        <v>80859.669826634126</v>
      </c>
      <c r="K112" s="116">
        <f>K120*VLOOKUP($A104,'Peak-Baseload'!$N$13:$S$28,5,FALSE)</f>
        <v>81276.054677497479</v>
      </c>
      <c r="L112" s="116">
        <f>L120*VLOOKUP($A104,'Peak-Baseload'!$N$13:$S$28,5,FALSE)</f>
        <v>81691.692616179876</v>
      </c>
      <c r="M112" s="116">
        <f>M120*VLOOKUP($A104,'Peak-Baseload'!$N$13:$S$28,5,FALSE)</f>
        <v>82106.536657992809</v>
      </c>
      <c r="N112" s="116">
        <f>N120*VLOOKUP($A104,'Peak-Baseload'!$N$13:$S$28,5,FALSE)</f>
        <v>82520.237480497643</v>
      </c>
      <c r="O112" s="116">
        <f>O120*VLOOKUP($A104,'Peak-Baseload'!$N$13:$S$28,5,FALSE)</f>
        <v>82932.73981552948</v>
      </c>
      <c r="P112" s="116">
        <f>P120*VLOOKUP($A104,'Peak-Baseload'!$N$13:$S$28,5,FALSE)</f>
        <v>83312.310629329033</v>
      </c>
      <c r="Q112" s="116">
        <f>Q120*VLOOKUP($A104,'Peak-Baseload'!$N$13:$S$28,5,FALSE)</f>
        <v>83722.179043341835</v>
      </c>
      <c r="R112" s="116">
        <f>R120*VLOOKUP($A104,'Peak-Baseload'!$N$13:$S$28,5,FALSE)</f>
        <v>84098.419275746957</v>
      </c>
      <c r="S112" s="116">
        <f>S120*VLOOKUP($A104,'Peak-Baseload'!$N$13:$S$28,5,FALSE)</f>
        <v>84504.764505627827</v>
      </c>
      <c r="T112" s="116">
        <f>T120*VLOOKUP($A104,'Peak-Baseload'!$N$13:$S$28,5,FALSE)</f>
        <v>84878.960062608647</v>
      </c>
      <c r="U112" s="116">
        <f>U120*VLOOKUP($A104,'Peak-Baseload'!$N$13:$S$28,5,FALSE)</f>
        <v>85283.086257620438</v>
      </c>
      <c r="V112" s="116">
        <f>V120*VLOOKUP($A104,'Peak-Baseload'!$N$13:$S$28,5,FALSE)</f>
        <v>85437.497535584756</v>
      </c>
      <c r="W112" s="116">
        <f>W120*VLOOKUP($A104,'Peak-Baseload'!$N$13:$S$28,5,FALSE)</f>
        <v>85809.383416591605</v>
      </c>
    </row>
    <row r="113" spans="1:23">
      <c r="A113" s="104" t="s">
        <v>164</v>
      </c>
      <c r="B113" s="116">
        <f>VLOOKUP($A104,REStpcMID,Mid!B$3-1990+2,FALSE)</f>
        <v>531</v>
      </c>
      <c r="C113" s="116">
        <f>VLOOKUP($A104,REStpcMID,Mid!C$3-1990+2,FALSE)</f>
        <v>531</v>
      </c>
      <c r="D113" s="116">
        <f>VLOOKUP($A104,REStpcMID,Mid!D$3-1990+2,FALSE)</f>
        <v>568</v>
      </c>
      <c r="E113" s="116">
        <f>VLOOKUP($A104,REStpcMID,Mid!E$3-1990+2,FALSE)</f>
        <v>561</v>
      </c>
      <c r="F113" s="116">
        <f>VLOOKUP($A104,REStpcMID,Mid!F$3-1990+2,FALSE)</f>
        <v>555</v>
      </c>
      <c r="G113" s="116">
        <f>VLOOKUP($A104,REStpcMID,Mid!G$3-1990+2,FALSE)</f>
        <v>551</v>
      </c>
      <c r="H113" s="116">
        <f>VLOOKUP($A104,REStpcMID,Mid!H$3-1990+2,FALSE)</f>
        <v>550</v>
      </c>
      <c r="I113" s="116">
        <f>VLOOKUP($A104,REStpcMID,Mid!I$3-1990+2,FALSE)</f>
        <v>550</v>
      </c>
      <c r="J113" s="116">
        <f>VLOOKUP($A104,REStpcMID,Mid!J$3-1990+2,FALSE)</f>
        <v>547</v>
      </c>
      <c r="K113" s="116">
        <f>VLOOKUP($A104,REStpcMID,Mid!K$3-1990+2,FALSE)</f>
        <v>544</v>
      </c>
      <c r="L113" s="116">
        <f>VLOOKUP($A104,REStpcMID,Mid!L$3-1990+2,FALSE)</f>
        <v>542</v>
      </c>
      <c r="M113" s="116">
        <f>VLOOKUP($A104,REStpcMID,Mid!M$3-1990+2,FALSE)</f>
        <v>541</v>
      </c>
      <c r="N113" s="116">
        <f>VLOOKUP($A104,REStpcMID,Mid!N$3-1990+2,FALSE)</f>
        <v>538</v>
      </c>
      <c r="O113" s="116">
        <f>VLOOKUP($A104,REStpcMID,Mid!O$3-1990+2,FALSE)</f>
        <v>533</v>
      </c>
      <c r="P113" s="116">
        <f>VLOOKUP($A104,REStpcMID,Mid!P$3-1990+2,FALSE)</f>
        <v>531</v>
      </c>
      <c r="Q113" s="116">
        <f>VLOOKUP($A104,REStpcMID,Mid!Q$3-1990+2,FALSE)</f>
        <v>534</v>
      </c>
      <c r="R113" s="116">
        <f>VLOOKUP($A104,REStpcMID,Mid!R$3-1990+2,FALSE)</f>
        <v>530</v>
      </c>
      <c r="S113" s="116">
        <f>VLOOKUP($A104,REStpcMID,Mid!S$3-1990+2,FALSE)</f>
        <v>526</v>
      </c>
      <c r="T113" s="116">
        <f>VLOOKUP($A104,REStpcMID,Mid!T$3-1990+2,FALSE)</f>
        <v>524</v>
      </c>
      <c r="U113" s="116">
        <f>VLOOKUP($A104,REStpcMID,Mid!U$3-1990+2,FALSE)</f>
        <v>521</v>
      </c>
      <c r="V113" s="116">
        <f>VLOOKUP($A104,REStpcMID,Mid!V$3-1990+2,FALSE)</f>
        <v>517</v>
      </c>
      <c r="W113" s="116">
        <f>VLOOKUP($A104,REStpcMID,Mid!W$3-1990+2,FALSE)</f>
        <v>512</v>
      </c>
    </row>
    <row r="114" spans="1:23">
      <c r="A114" s="104" t="s">
        <v>165</v>
      </c>
      <c r="B114" s="116">
        <f>VLOOKUP($A104,COMtpcMID,Mid!B$3-1990+2,FALSE)</f>
        <v>3675</v>
      </c>
      <c r="C114" s="116">
        <f>VLOOKUP($A104,COMtpcMID,Mid!C$3-1990+2,FALSE)</f>
        <v>3660</v>
      </c>
      <c r="D114" s="116">
        <f>VLOOKUP($A104,COMtpcMID,Mid!D$3-1990+2,FALSE)</f>
        <v>3632</v>
      </c>
      <c r="E114" s="116">
        <f>VLOOKUP($A104,COMtpcMID,Mid!E$3-1990+2,FALSE)</f>
        <v>3611</v>
      </c>
      <c r="F114" s="116">
        <f>VLOOKUP($A104,COMtpcMID,Mid!F$3-1990+2,FALSE)</f>
        <v>3601</v>
      </c>
      <c r="G114" s="116">
        <f>VLOOKUP($A104,COMtpcMID,Mid!G$3-1990+2,FALSE)</f>
        <v>3606</v>
      </c>
      <c r="H114" s="116">
        <f>VLOOKUP($A104,COMtpcMID,Mid!H$3-1990+2,FALSE)</f>
        <v>3618</v>
      </c>
      <c r="I114" s="116">
        <f>VLOOKUP($A104,COMtpcMID,Mid!I$3-1990+2,FALSE)</f>
        <v>3616</v>
      </c>
      <c r="J114" s="116">
        <f>VLOOKUP($A104,COMtpcMID,Mid!J$3-1990+2,FALSE)</f>
        <v>3611</v>
      </c>
      <c r="K114" s="116">
        <f>VLOOKUP($A104,COMtpcMID,Mid!K$3-1990+2,FALSE)</f>
        <v>3616</v>
      </c>
      <c r="L114" s="116">
        <f>VLOOKUP($A104,COMtpcMID,Mid!L$3-1990+2,FALSE)</f>
        <v>3624</v>
      </c>
      <c r="M114" s="116">
        <f>VLOOKUP($A104,COMtpcMID,Mid!M$3-1990+2,FALSE)</f>
        <v>3620</v>
      </c>
      <c r="N114" s="116">
        <f>VLOOKUP($A104,COMtpcMID,Mid!N$3-1990+2,FALSE)</f>
        <v>3611</v>
      </c>
      <c r="O114" s="116">
        <f>VLOOKUP($A104,COMtpcMID,Mid!O$3-1990+2,FALSE)</f>
        <v>3615</v>
      </c>
      <c r="P114" s="116">
        <f>VLOOKUP($A104,COMtpcMID,Mid!P$3-1990+2,FALSE)</f>
        <v>3645</v>
      </c>
      <c r="Q114" s="116">
        <f>VLOOKUP($A104,COMtpcMID,Mid!Q$3-1990+2,FALSE)</f>
        <v>3642</v>
      </c>
      <c r="R114" s="116">
        <f>VLOOKUP($A104,COMtpcMID,Mid!R$3-1990+2,FALSE)</f>
        <v>3640</v>
      </c>
      <c r="S114" s="116">
        <f>VLOOKUP($A104,COMtpcMID,Mid!S$3-1990+2,FALSE)</f>
        <v>3648</v>
      </c>
      <c r="T114" s="116">
        <f>VLOOKUP($A104,COMtpcMID,Mid!T$3-1990+2,FALSE)</f>
        <v>3648</v>
      </c>
      <c r="U114" s="116">
        <f>VLOOKUP($A104,COMtpcMID,Mid!U$3-1990+2,FALSE)</f>
        <v>3644</v>
      </c>
      <c r="V114" s="116">
        <f>VLOOKUP($A104,COMtpcMID,Mid!V$3-1990+2,FALSE)</f>
        <v>3644</v>
      </c>
      <c r="W114" s="116">
        <f>VLOOKUP($A104,COMtpcMID,Mid!W$3-1990+2,FALSE)</f>
        <v>3640</v>
      </c>
    </row>
    <row r="115" spans="1:23" ht="16" thickBot="1">
      <c r="A115" s="104" t="s">
        <v>166</v>
      </c>
      <c r="B115" s="116">
        <f>VLOOKUP($A104,INDtpcMID,Mid!B$3-1990+2,FALSE)</f>
        <v>33975</v>
      </c>
      <c r="C115" s="116">
        <f>VLOOKUP($A104,INDtpcMID,Mid!C$3-1990+2,FALSE)</f>
        <v>32685</v>
      </c>
      <c r="D115" s="116">
        <f>VLOOKUP($A104,INDtpcMID,Mid!D$3-1990+2,FALSE)</f>
        <v>32604</v>
      </c>
      <c r="E115" s="116">
        <f>VLOOKUP($A104,INDtpcMID,Mid!E$3-1990+2,FALSE)</f>
        <v>32516</v>
      </c>
      <c r="F115" s="116">
        <f>VLOOKUP($A104,INDtpcMID,Mid!F$3-1990+2,FALSE)</f>
        <v>32423</v>
      </c>
      <c r="G115" s="116">
        <f>VLOOKUP($A104,INDtpcMID,Mid!G$3-1990+2,FALSE)</f>
        <v>32330</v>
      </c>
      <c r="H115" s="116">
        <f>VLOOKUP($A104,INDtpcMID,Mid!H$3-1990+2,FALSE)</f>
        <v>32232</v>
      </c>
      <c r="I115" s="116">
        <f>VLOOKUP($A104,INDtpcMID,Mid!I$3-1990+2,FALSE)</f>
        <v>32122</v>
      </c>
      <c r="J115" s="116">
        <f>VLOOKUP($A104,INDtpcMID,Mid!J$3-1990+2,FALSE)</f>
        <v>32003</v>
      </c>
      <c r="K115" s="116">
        <f>VLOOKUP($A104,INDtpcMID,Mid!K$3-1990+2,FALSE)</f>
        <v>31884</v>
      </c>
      <c r="L115" s="116">
        <f>VLOOKUP($A104,INDtpcMID,Mid!L$3-1990+2,FALSE)</f>
        <v>31759</v>
      </c>
      <c r="M115" s="116">
        <f>VLOOKUP($A104,INDtpcMID,Mid!M$3-1990+2,FALSE)</f>
        <v>31625</v>
      </c>
      <c r="N115" s="116">
        <f>VLOOKUP($A104,INDtpcMID,Mid!N$3-1990+2,FALSE)</f>
        <v>31486</v>
      </c>
      <c r="O115" s="116">
        <f>VLOOKUP($A104,INDtpcMID,Mid!O$3-1990+2,FALSE)</f>
        <v>31345</v>
      </c>
      <c r="P115" s="116">
        <f>VLOOKUP($A104,INDtpcMID,Mid!P$3-1990+2,FALSE)</f>
        <v>31211</v>
      </c>
      <c r="Q115" s="116">
        <f>VLOOKUP($A104,INDtpcMID,Mid!Q$3-1990+2,FALSE)</f>
        <v>31059</v>
      </c>
      <c r="R115" s="116">
        <f>VLOOKUP($A104,INDtpcMID,Mid!R$3-1990+2,FALSE)</f>
        <v>30902</v>
      </c>
      <c r="S115" s="116">
        <f>VLOOKUP($A104,INDtpcMID,Mid!S$3-1990+2,FALSE)</f>
        <v>30745</v>
      </c>
      <c r="T115" s="116">
        <f>VLOOKUP($A104,INDtpcMID,Mid!T$3-1990+2,FALSE)</f>
        <v>30583</v>
      </c>
      <c r="U115" s="116">
        <f>VLOOKUP($A104,INDtpcMID,Mid!U$3-1990+2,FALSE)</f>
        <v>30415</v>
      </c>
      <c r="V115" s="116">
        <f>VLOOKUP($A104,INDtpcMID,Mid!V$3-1990+2,FALSE)</f>
        <v>30415</v>
      </c>
      <c r="W115" s="116">
        <f>VLOOKUP($A104,INDtpcMID,Mid!W$3-1990+2,FALSE)</f>
        <v>30245</v>
      </c>
    </row>
    <row r="116" spans="1:23">
      <c r="A116" s="111" t="s">
        <v>167</v>
      </c>
      <c r="B116" s="113">
        <f>VLOOKUP($A104,REScMID,Mid!B$3-1990+2,FALSE)</f>
        <v>1846</v>
      </c>
      <c r="C116" s="114">
        <f>VLOOKUP($A104,REScMID,Mid!C$3-1990+2,FALSE)</f>
        <v>1852</v>
      </c>
      <c r="D116" s="114">
        <f>VLOOKUP($A104,REScMID,Mid!D$3-1990+2,FALSE)</f>
        <v>1858</v>
      </c>
      <c r="E116" s="114">
        <f>VLOOKUP($A104,REScMID,Mid!E$3-1990+2,FALSE)</f>
        <v>1865</v>
      </c>
      <c r="F116" s="114">
        <f>VLOOKUP($A104,REScMID,Mid!F$3-1990+2,FALSE)</f>
        <v>1871</v>
      </c>
      <c r="G116" s="114">
        <f>VLOOKUP($A104,REScMID,Mid!G$3-1990+2,FALSE)</f>
        <v>1878</v>
      </c>
      <c r="H116" s="114">
        <f>VLOOKUP($A104,REScMID,Mid!H$3-1990+2,FALSE)</f>
        <v>1884</v>
      </c>
      <c r="I116" s="114">
        <f>VLOOKUP($A104,REScMID,Mid!I$3-1990+2,FALSE)</f>
        <v>1891</v>
      </c>
      <c r="J116" s="114">
        <f>VLOOKUP($A104,REScMID,Mid!J$3-1990+2,FALSE)</f>
        <v>1897</v>
      </c>
      <c r="K116" s="114">
        <f>VLOOKUP($A104,REScMID,Mid!K$3-1990+2,FALSE)</f>
        <v>1903</v>
      </c>
      <c r="L116" s="114">
        <f>VLOOKUP($A104,REScMID,Mid!L$3-1990+2,FALSE)</f>
        <v>1909</v>
      </c>
      <c r="M116" s="114">
        <f>VLOOKUP($A104,REScMID,Mid!M$3-1990+2,FALSE)</f>
        <v>1915</v>
      </c>
      <c r="N116" s="114">
        <f>VLOOKUP($A104,REScMID,Mid!N$3-1990+2,FALSE)</f>
        <v>1921</v>
      </c>
      <c r="O116" s="114">
        <f>VLOOKUP($A104,REScMID,Mid!O$3-1990+2,FALSE)</f>
        <v>1927</v>
      </c>
      <c r="P116" s="114">
        <f>VLOOKUP($A104,REScMID,Mid!P$3-1990+2,FALSE)</f>
        <v>1932</v>
      </c>
      <c r="Q116" s="114">
        <f>VLOOKUP($A104,REScMID,Mid!Q$3-1990+2,FALSE)</f>
        <v>1938</v>
      </c>
      <c r="R116" s="114">
        <f>VLOOKUP($A104,REScMID,Mid!R$3-1990+2,FALSE)</f>
        <v>1943</v>
      </c>
      <c r="S116" s="114">
        <f>VLOOKUP($A104,REScMID,Mid!S$3-1990+2,FALSE)</f>
        <v>1949</v>
      </c>
      <c r="T116" s="114">
        <f>VLOOKUP($A104,REScMID,Mid!T$3-1990+2,FALSE)</f>
        <v>1954</v>
      </c>
      <c r="U116" s="114">
        <f>VLOOKUP($A104,REScMID,Mid!U$3-1990+2,FALSE)</f>
        <v>1960</v>
      </c>
      <c r="V116" s="114">
        <f>VLOOKUP($A104,REScMID,Mid!V$3-1990+2,FALSE)</f>
        <v>1965</v>
      </c>
      <c r="W116" s="114">
        <f>VLOOKUP($A104,REScMID,Mid!W$3-1990+2,FALSE)</f>
        <v>1970</v>
      </c>
    </row>
    <row r="117" spans="1:23">
      <c r="A117" s="111" t="s">
        <v>168</v>
      </c>
      <c r="B117" s="115">
        <f>VLOOKUP($A104,COMcMID,Mid!B$3-1990+2,FALSE)</f>
        <v>641</v>
      </c>
      <c r="C117" s="116">
        <f>VLOOKUP($A104,COMcMID,Mid!C$3-1990+2,FALSE)</f>
        <v>648.27765052773009</v>
      </c>
      <c r="D117" s="116">
        <f>VLOOKUP($A104,COMcMID,Mid!D$3-1990+2,FALSE)</f>
        <v>655.23510529214309</v>
      </c>
      <c r="E117" s="116">
        <f>VLOOKUP($A104,COMcMID,Mid!E$3-1990+2,FALSE)</f>
        <v>662.12560461881117</v>
      </c>
      <c r="F117" s="116">
        <f>VLOOKUP($A104,COMcMID,Mid!F$3-1990+2,FALSE)</f>
        <v>668.96343650782569</v>
      </c>
      <c r="G117" s="116">
        <f>VLOOKUP($A104,COMcMID,Mid!G$3-1990+2,FALSE)</f>
        <v>675.72836459642531</v>
      </c>
      <c r="H117" s="116">
        <f>VLOOKUP($A104,COMcMID,Mid!H$3-1990+2,FALSE)</f>
        <v>682.41545672432585</v>
      </c>
      <c r="I117" s="116">
        <f>VLOOKUP($A104,COMcMID,Mid!I$3-1990+2,FALSE)</f>
        <v>689.02970705101654</v>
      </c>
      <c r="J117" s="116">
        <f>VLOOKUP($A104,COMcMID,Mid!J$3-1990+2,FALSE)</f>
        <v>695.551605071258</v>
      </c>
      <c r="K117" s="116">
        <f>VLOOKUP($A104,COMcMID,Mid!K$3-1990+2,FALSE)</f>
        <v>702.01402525538322</v>
      </c>
      <c r="L117" s="116">
        <f>VLOOKUP($A104,COMcMID,Mid!L$3-1990+2,FALSE)</f>
        <v>708.42166382420544</v>
      </c>
      <c r="M117" s="116">
        <f>VLOOKUP($A104,COMcMID,Mid!M$3-1990+2,FALSE)</f>
        <v>714.77327956624208</v>
      </c>
      <c r="N117" s="116">
        <f>VLOOKUP($A104,COMcMID,Mid!N$3-1990+2,FALSE)</f>
        <v>721.06176904051199</v>
      </c>
      <c r="O117" s="116">
        <f>VLOOKUP($A104,COMcMID,Mid!O$3-1990+2,FALSE)</f>
        <v>727.27763439587636</v>
      </c>
      <c r="P117" s="116">
        <f>VLOOKUP($A104,COMcMID,Mid!P$3-1990+2,FALSE)</f>
        <v>733.40431467828114</v>
      </c>
      <c r="Q117" s="116">
        <f>VLOOKUP($A104,COMcMID,Mid!Q$3-1990+2,FALSE)</f>
        <v>739.46996649149196</v>
      </c>
      <c r="R117" s="116">
        <f>VLOOKUP($A104,COMcMID,Mid!R$3-1990+2,FALSE)</f>
        <v>745.4247048220393</v>
      </c>
      <c r="S117" s="116">
        <f>VLOOKUP($A104,COMcMID,Mid!S$3-1990+2,FALSE)</f>
        <v>751.31445080010576</v>
      </c>
      <c r="T117" s="116">
        <f>VLOOKUP($A104,COMcMID,Mid!T$3-1990+2,FALSE)</f>
        <v>757.12532282482255</v>
      </c>
      <c r="U117" s="116">
        <f>VLOOKUP($A104,COMcMID,Mid!U$3-1990+2,FALSE)</f>
        <v>762.8719463051782</v>
      </c>
      <c r="V117" s="116">
        <f>VLOOKUP($A104,COMcMID,Mid!V$3-1990+2,FALSE)</f>
        <v>762.8719463051782</v>
      </c>
      <c r="W117" s="116">
        <f>VLOOKUP($A104,COMcMID,Mid!W$3-1990+2,FALSE)</f>
        <v>768.54238295178175</v>
      </c>
    </row>
    <row r="118" spans="1:23">
      <c r="A118" s="111" t="s">
        <v>169</v>
      </c>
      <c r="B118" s="115">
        <f>VLOOKUP($A104,INDcMID,Mid!B$3-1990+2,FALSE)</f>
        <v>17</v>
      </c>
      <c r="C118" s="116">
        <f>VLOOKUP($A104,INDcMID,Mid!C$3-1990+2,FALSE)</f>
        <v>18.346612606443614</v>
      </c>
      <c r="D118" s="116">
        <f>VLOOKUP($A104,INDcMID,Mid!D$3-1990+2,FALSE)</f>
        <v>19.192782829163882</v>
      </c>
      <c r="E118" s="116">
        <f>VLOOKUP($A104,INDcMID,Mid!E$3-1990+2,FALSE)</f>
        <v>20.060933562930103</v>
      </c>
      <c r="F118" s="116">
        <f>VLOOKUP($A104,INDcMID,Mid!F$3-1990+2,FALSE)</f>
        <v>20.95298625064861</v>
      </c>
      <c r="G118" s="116">
        <f>VLOOKUP($A104,INDcMID,Mid!G$3-1990+2,FALSE)</f>
        <v>21.870340974841401</v>
      </c>
      <c r="H118" s="116">
        <f>VLOOKUP($A104,INDcMID,Mid!H$3-1990+2,FALSE)</f>
        <v>22.810649104856076</v>
      </c>
      <c r="I118" s="116">
        <f>VLOOKUP($A104,INDcMID,Mid!I$3-1990+2,FALSE)</f>
        <v>23.776658880623483</v>
      </c>
      <c r="J118" s="116">
        <f>VLOOKUP($A104,INDcMID,Mid!J$3-1990+2,FALSE)</f>
        <v>24.769766678606079</v>
      </c>
      <c r="K118" s="116">
        <f>VLOOKUP($A104,INDcMID,Mid!K$3-1990+2,FALSE)</f>
        <v>25.790327023907984</v>
      </c>
      <c r="L118" s="116">
        <f>VLOOKUP($A104,INDcMID,Mid!L$3-1990+2,FALSE)</f>
        <v>26.841483180508781</v>
      </c>
      <c r="M118" s="116">
        <f>VLOOKUP($A104,INDcMID,Mid!M$3-1990+2,FALSE)</f>
        <v>27.922954946135203</v>
      </c>
      <c r="N118" s="116">
        <f>VLOOKUP($A104,INDcMID,Mid!N$3-1990+2,FALSE)</f>
        <v>29.030534332860423</v>
      </c>
      <c r="O118" s="116">
        <f>VLOOKUP($A104,INDcMID,Mid!O$3-1990+2,FALSE)</f>
        <v>30.171929550366283</v>
      </c>
      <c r="P118" s="116">
        <f>VLOOKUP($A104,INDcMID,Mid!P$3-1990+2,FALSE)</f>
        <v>31.336152458571537</v>
      </c>
      <c r="Q118" s="116">
        <f>VLOOKUP($A104,INDcMID,Mid!Q$3-1990+2,FALSE)</f>
        <v>32.542472078286522</v>
      </c>
      <c r="R118" s="116">
        <f>VLOOKUP($A104,INDcMID,Mid!R$3-1990+2,FALSE)</f>
        <v>33.770789200854104</v>
      </c>
      <c r="S118" s="116">
        <f>VLOOKUP($A104,INDcMID,Mid!S$3-1990+2,FALSE)</f>
        <v>35.038930238488128</v>
      </c>
      <c r="T118" s="116">
        <f>VLOOKUP($A104,INDcMID,Mid!T$3-1990+2,FALSE)</f>
        <v>36.344904920632985</v>
      </c>
      <c r="U118" s="116">
        <f>VLOOKUP($A104,INDcMID,Mid!U$3-1990+2,FALSE)</f>
        <v>37.684313767047698</v>
      </c>
      <c r="V118" s="116">
        <f>VLOOKUP($A104,INDcMID,Mid!V$3-1990+2,FALSE)</f>
        <v>37.684313767047698</v>
      </c>
      <c r="W118" s="116">
        <f>VLOOKUP($A104,INDcMID,Mid!W$3-1990+2,FALSE)</f>
        <v>39.055934083822336</v>
      </c>
    </row>
    <row r="119" spans="1:23">
      <c r="A119" s="111" t="s">
        <v>170</v>
      </c>
      <c r="B119" s="117">
        <v>1</v>
      </c>
      <c r="C119" s="118">
        <f t="shared" ref="C119:V119" si="45">B119</f>
        <v>1</v>
      </c>
      <c r="D119" s="118">
        <f t="shared" si="45"/>
        <v>1</v>
      </c>
      <c r="E119" s="118">
        <f t="shared" si="45"/>
        <v>1</v>
      </c>
      <c r="F119" s="118">
        <f t="shared" si="45"/>
        <v>1</v>
      </c>
      <c r="G119" s="118">
        <f t="shared" si="45"/>
        <v>1</v>
      </c>
      <c r="H119" s="118">
        <f t="shared" si="45"/>
        <v>1</v>
      </c>
      <c r="I119" s="118">
        <f t="shared" si="45"/>
        <v>1</v>
      </c>
      <c r="J119" s="118">
        <f t="shared" si="45"/>
        <v>1</v>
      </c>
      <c r="K119" s="118">
        <f t="shared" si="45"/>
        <v>1</v>
      </c>
      <c r="L119" s="118">
        <f t="shared" si="45"/>
        <v>1</v>
      </c>
      <c r="M119" s="118">
        <f t="shared" si="45"/>
        <v>1</v>
      </c>
      <c r="N119" s="118">
        <f t="shared" si="45"/>
        <v>1</v>
      </c>
      <c r="O119" s="118">
        <f t="shared" si="45"/>
        <v>1</v>
      </c>
      <c r="P119" s="118">
        <f t="shared" si="45"/>
        <v>1</v>
      </c>
      <c r="Q119" s="118">
        <f t="shared" si="45"/>
        <v>1</v>
      </c>
      <c r="R119" s="118">
        <f t="shared" si="45"/>
        <v>1</v>
      </c>
      <c r="S119" s="118">
        <f t="shared" si="45"/>
        <v>1</v>
      </c>
      <c r="T119" s="118">
        <f t="shared" si="45"/>
        <v>1</v>
      </c>
      <c r="U119" s="118">
        <f t="shared" si="45"/>
        <v>1</v>
      </c>
      <c r="V119" s="118">
        <f t="shared" si="45"/>
        <v>1</v>
      </c>
      <c r="W119" s="118">
        <f>U119</f>
        <v>1</v>
      </c>
    </row>
    <row r="120" spans="1:23" ht="16" thickBot="1">
      <c r="A120" s="119" t="s">
        <v>171</v>
      </c>
      <c r="B120" s="120">
        <f>SUM(B116:B119)</f>
        <v>2505</v>
      </c>
      <c r="C120" s="121">
        <f t="shared" ref="C120:W120" si="46">SUM(C116:C119)</f>
        <v>2519.6242631341738</v>
      </c>
      <c r="D120" s="121">
        <f t="shared" si="46"/>
        <v>2533.4278881213068</v>
      </c>
      <c r="E120" s="121">
        <f t="shared" si="46"/>
        <v>2548.1865381817411</v>
      </c>
      <c r="F120" s="121">
        <f t="shared" si="46"/>
        <v>2561.9164227584743</v>
      </c>
      <c r="G120" s="121">
        <f t="shared" si="46"/>
        <v>2576.5987055712667</v>
      </c>
      <c r="H120" s="121">
        <f t="shared" si="46"/>
        <v>2590.226105829182</v>
      </c>
      <c r="I120" s="121">
        <f t="shared" si="46"/>
        <v>2604.8063659316399</v>
      </c>
      <c r="J120" s="121">
        <f t="shared" si="46"/>
        <v>2618.3213717498643</v>
      </c>
      <c r="K120" s="121">
        <f t="shared" si="46"/>
        <v>2631.8043522792914</v>
      </c>
      <c r="L120" s="121">
        <f t="shared" si="46"/>
        <v>2645.2631470047145</v>
      </c>
      <c r="M120" s="121">
        <f t="shared" si="46"/>
        <v>2658.6962345123775</v>
      </c>
      <c r="N120" s="121">
        <f t="shared" si="46"/>
        <v>2672.0923033733725</v>
      </c>
      <c r="O120" s="121">
        <f t="shared" si="46"/>
        <v>2685.4495639462425</v>
      </c>
      <c r="P120" s="121">
        <f t="shared" si="46"/>
        <v>2697.7404671368527</v>
      </c>
      <c r="Q120" s="121">
        <f t="shared" si="46"/>
        <v>2711.0124385697786</v>
      </c>
      <c r="R120" s="121">
        <f t="shared" si="46"/>
        <v>2723.1954940228939</v>
      </c>
      <c r="S120" s="121">
        <f t="shared" si="46"/>
        <v>2736.3533810385943</v>
      </c>
      <c r="T120" s="121">
        <f t="shared" si="46"/>
        <v>2748.4702277454553</v>
      </c>
      <c r="U120" s="121">
        <f t="shared" si="46"/>
        <v>2761.556260072226</v>
      </c>
      <c r="V120" s="121">
        <f t="shared" si="46"/>
        <v>2766.556260072226</v>
      </c>
      <c r="W120" s="121">
        <f t="shared" si="46"/>
        <v>2778.5983170356039</v>
      </c>
    </row>
    <row r="121" spans="1:23">
      <c r="A121" s="122"/>
      <c r="B121" s="123"/>
      <c r="C121" s="123"/>
      <c r="D121" s="123"/>
      <c r="E121" s="123"/>
      <c r="F121" s="123"/>
      <c r="G121" s="123"/>
      <c r="H121" s="123"/>
      <c r="I121" s="123"/>
      <c r="J121" s="123"/>
      <c r="K121" s="123"/>
      <c r="L121" s="123"/>
      <c r="M121" s="123"/>
      <c r="N121" s="123"/>
      <c r="O121" s="123"/>
      <c r="P121" s="123"/>
      <c r="Q121" s="123"/>
      <c r="R121" s="123"/>
      <c r="S121" s="123"/>
      <c r="T121" s="123"/>
      <c r="U121" s="123"/>
      <c r="V121" s="123"/>
      <c r="W121" s="123"/>
    </row>
    <row r="122" spans="1:23">
      <c r="B122" s="106"/>
      <c r="C122" s="106"/>
      <c r="D122" s="106"/>
      <c r="E122" s="106"/>
      <c r="F122" s="106"/>
      <c r="G122" s="106"/>
      <c r="H122" s="106"/>
      <c r="I122" s="106"/>
      <c r="J122" s="106"/>
      <c r="K122" s="106"/>
      <c r="L122" s="106"/>
      <c r="M122" s="106"/>
      <c r="N122" s="106"/>
      <c r="O122" s="106"/>
      <c r="P122" s="106"/>
      <c r="Q122" s="106"/>
      <c r="R122" s="106"/>
      <c r="S122" s="106"/>
      <c r="T122" s="108"/>
      <c r="U122" s="108"/>
      <c r="V122" s="108"/>
      <c r="W122" s="108"/>
    </row>
    <row r="123" spans="1:23">
      <c r="A123" s="109" t="s">
        <v>26</v>
      </c>
      <c r="B123" s="110"/>
      <c r="C123" s="110"/>
      <c r="D123" s="110"/>
      <c r="E123" s="110"/>
      <c r="F123" s="110"/>
      <c r="G123" s="110"/>
      <c r="H123" s="110"/>
      <c r="I123" s="110"/>
      <c r="J123" s="110"/>
      <c r="K123" s="110"/>
      <c r="L123" s="110"/>
      <c r="M123" s="110"/>
      <c r="N123" s="110"/>
      <c r="O123" s="110"/>
      <c r="P123" s="110"/>
      <c r="Q123" s="110"/>
      <c r="R123" s="110"/>
      <c r="S123" s="110"/>
      <c r="T123" s="110"/>
      <c r="U123" s="110"/>
      <c r="V123" s="110"/>
      <c r="W123" s="110"/>
    </row>
    <row r="124" spans="1:23" ht="16" thickBot="1">
      <c r="A124" s="111" t="s">
        <v>156</v>
      </c>
      <c r="B124" s="110"/>
      <c r="C124" s="112">
        <f t="shared" ref="C124:V124" si="47">(C129-B129)/B129</f>
        <v>4.6893228353517259E-2</v>
      </c>
      <c r="D124" s="112">
        <f t="shared" si="47"/>
        <v>8.7433818024333684E-2</v>
      </c>
      <c r="E124" s="112">
        <f t="shared" si="47"/>
        <v>8.357950258842662E-3</v>
      </c>
      <c r="F124" s="112">
        <f t="shared" si="47"/>
        <v>1.7782345469500107E-2</v>
      </c>
      <c r="G124" s="112">
        <f t="shared" si="47"/>
        <v>1.9058735526837144E-2</v>
      </c>
      <c r="H124" s="112">
        <f t="shared" si="47"/>
        <v>2.0556934800141372E-2</v>
      </c>
      <c r="I124" s="112">
        <f t="shared" si="47"/>
        <v>1.9052802039223573E-2</v>
      </c>
      <c r="J124" s="112">
        <f t="shared" si="47"/>
        <v>1.8129912581313676E-2</v>
      </c>
      <c r="K124" s="112">
        <f t="shared" si="47"/>
        <v>1.8693147332541075E-2</v>
      </c>
      <c r="L124" s="112">
        <f t="shared" si="47"/>
        <v>1.8832625793679555E-2</v>
      </c>
      <c r="M124" s="112">
        <f t="shared" si="47"/>
        <v>1.7749750187128481E-2</v>
      </c>
      <c r="N124" s="112">
        <f t="shared" si="47"/>
        <v>1.7145016051493409E-2</v>
      </c>
      <c r="O124" s="112">
        <f t="shared" si="47"/>
        <v>1.8058695739050327E-2</v>
      </c>
      <c r="P124" s="112">
        <f t="shared" si="47"/>
        <v>2.0257076265954518E-2</v>
      </c>
      <c r="Q124" s="112">
        <f t="shared" si="47"/>
        <v>1.8198067456239218E-2</v>
      </c>
      <c r="R124" s="112">
        <f t="shared" si="47"/>
        <v>1.614912790765901E-2</v>
      </c>
      <c r="S124" s="112">
        <f t="shared" si="47"/>
        <v>1.7785634860967708E-2</v>
      </c>
      <c r="T124" s="112">
        <f t="shared" si="47"/>
        <v>1.5999116375473115E-2</v>
      </c>
      <c r="U124" s="112">
        <f t="shared" si="47"/>
        <v>1.6437414253285453E-2</v>
      </c>
      <c r="V124" s="112">
        <f t="shared" si="47"/>
        <v>1.0371011132264758E-2</v>
      </c>
      <c r="W124" s="112">
        <f t="shared" ref="W124" si="48">(W129-U129)/U129</f>
        <v>2.5934445401009733E-2</v>
      </c>
    </row>
    <row r="125" spans="1:23">
      <c r="A125" s="111" t="s">
        <v>157</v>
      </c>
      <c r="B125" s="113">
        <f t="shared" ref="B125:W125" si="49">B135*B132</f>
        <v>22299998</v>
      </c>
      <c r="C125" s="114">
        <f t="shared" si="49"/>
        <v>22497188</v>
      </c>
      <c r="D125" s="114">
        <f t="shared" si="49"/>
        <v>25771580</v>
      </c>
      <c r="E125" s="114">
        <f t="shared" si="49"/>
        <v>25955988</v>
      </c>
      <c r="F125" s="114">
        <f t="shared" si="49"/>
        <v>26494062</v>
      </c>
      <c r="G125" s="114">
        <f t="shared" si="49"/>
        <v>27035712</v>
      </c>
      <c r="H125" s="114">
        <f t="shared" si="49"/>
        <v>27620870</v>
      </c>
      <c r="I125" s="114">
        <f t="shared" si="49"/>
        <v>28209168</v>
      </c>
      <c r="J125" s="114">
        <f t="shared" si="49"/>
        <v>28763700</v>
      </c>
      <c r="K125" s="114">
        <f t="shared" si="49"/>
        <v>29321584</v>
      </c>
      <c r="L125" s="114">
        <f t="shared" si="49"/>
        <v>29882760</v>
      </c>
      <c r="M125" s="114">
        <f t="shared" si="49"/>
        <v>30448556</v>
      </c>
      <c r="N125" s="114">
        <f t="shared" si="49"/>
        <v>31018208</v>
      </c>
      <c r="O125" s="114">
        <f t="shared" si="49"/>
        <v>31592340</v>
      </c>
      <c r="P125" s="114">
        <f t="shared" si="49"/>
        <v>32168128</v>
      </c>
      <c r="Q125" s="114">
        <f t="shared" si="49"/>
        <v>32796693</v>
      </c>
      <c r="R125" s="114">
        <f t="shared" si="49"/>
        <v>33329952</v>
      </c>
      <c r="S125" s="114">
        <f t="shared" si="49"/>
        <v>33913814</v>
      </c>
      <c r="T125" s="114">
        <f t="shared" si="49"/>
        <v>34451102</v>
      </c>
      <c r="U125" s="114">
        <f t="shared" si="49"/>
        <v>35038135</v>
      </c>
      <c r="V125" s="114">
        <f t="shared" si="49"/>
        <v>35630550</v>
      </c>
      <c r="W125" s="114">
        <f t="shared" si="49"/>
        <v>36178464</v>
      </c>
    </row>
    <row r="126" spans="1:23">
      <c r="A126" s="111" t="s">
        <v>158</v>
      </c>
      <c r="B126" s="115">
        <f t="shared" ref="B126:W127" si="50">B133*B136</f>
        <v>13637637</v>
      </c>
      <c r="C126" s="116">
        <f t="shared" si="50"/>
        <v>14920810.114102583</v>
      </c>
      <c r="D126" s="116">
        <f t="shared" si="50"/>
        <v>15177156.78884914</v>
      </c>
      <c r="E126" s="116">
        <f t="shared" si="50"/>
        <v>15448580.6658573</v>
      </c>
      <c r="F126" s="116">
        <f t="shared" si="50"/>
        <v>15760390.094662379</v>
      </c>
      <c r="G126" s="116">
        <f t="shared" si="50"/>
        <v>16124775.830668619</v>
      </c>
      <c r="H126" s="116">
        <f t="shared" si="50"/>
        <v>16519754.69799337</v>
      </c>
      <c r="I126" s="116">
        <f t="shared" si="50"/>
        <v>16861001.693585727</v>
      </c>
      <c r="J126" s="116">
        <f t="shared" si="50"/>
        <v>17205522.847392857</v>
      </c>
      <c r="K126" s="116">
        <f t="shared" si="50"/>
        <v>17580736.149409316</v>
      </c>
      <c r="L126" s="116">
        <f t="shared" si="50"/>
        <v>17970984.860528205</v>
      </c>
      <c r="M126" s="116">
        <f t="shared" si="50"/>
        <v>18320271.881877087</v>
      </c>
      <c r="N126" s="116">
        <f t="shared" si="50"/>
        <v>18648433.17214673</v>
      </c>
      <c r="O126" s="116">
        <f t="shared" si="50"/>
        <v>19026835.589976735</v>
      </c>
      <c r="P126" s="116">
        <f t="shared" si="50"/>
        <v>19524816.570684109</v>
      </c>
      <c r="Q126" s="116">
        <f t="shared" si="50"/>
        <v>19887391.710076805</v>
      </c>
      <c r="R126" s="116">
        <f t="shared" si="50"/>
        <v>20250440.609376885</v>
      </c>
      <c r="S126" s="116">
        <f t="shared" si="50"/>
        <v>20661817.998334542</v>
      </c>
      <c r="T126" s="116">
        <f t="shared" si="50"/>
        <v>21037472.001293901</v>
      </c>
      <c r="U126" s="116">
        <f t="shared" si="50"/>
        <v>21400842.210563309</v>
      </c>
      <c r="V126" s="116">
        <f t="shared" si="50"/>
        <v>21400842.210563309</v>
      </c>
      <c r="W126" s="116">
        <f t="shared" si="50"/>
        <v>21767010.391051464</v>
      </c>
    </row>
    <row r="127" spans="1:23">
      <c r="A127" s="111" t="s">
        <v>159</v>
      </c>
      <c r="B127" s="115">
        <f t="shared" si="50"/>
        <v>1272817</v>
      </c>
      <c r="C127" s="116">
        <f t="shared" si="50"/>
        <v>1543232.871243855</v>
      </c>
      <c r="D127" s="116">
        <f t="shared" si="50"/>
        <v>1429950.9424846151</v>
      </c>
      <c r="E127" s="116">
        <f t="shared" si="50"/>
        <v>1329362.6145512699</v>
      </c>
      <c r="F127" s="116">
        <f t="shared" si="50"/>
        <v>1241611.1703634078</v>
      </c>
      <c r="G127" s="116">
        <f t="shared" si="50"/>
        <v>1166937.3804087557</v>
      </c>
      <c r="H127" s="116">
        <f t="shared" si="50"/>
        <v>1100605.7292745239</v>
      </c>
      <c r="I127" s="116">
        <f t="shared" si="50"/>
        <v>1035414.1792754674</v>
      </c>
      <c r="J127" s="116">
        <f t="shared" si="50"/>
        <v>974517.1251980575</v>
      </c>
      <c r="K127" s="116">
        <f t="shared" si="50"/>
        <v>921282.3590765039</v>
      </c>
      <c r="L127" s="116">
        <f t="shared" si="50"/>
        <v>872855.37850993453</v>
      </c>
      <c r="M127" s="116">
        <f t="shared" si="50"/>
        <v>824875.72040018183</v>
      </c>
      <c r="N127" s="116">
        <f t="shared" si="50"/>
        <v>779490.07569572318</v>
      </c>
      <c r="O127" s="116">
        <f t="shared" si="50"/>
        <v>740203.98713486549</v>
      </c>
      <c r="P127" s="116">
        <f t="shared" si="50"/>
        <v>709357.62514194718</v>
      </c>
      <c r="Q127" s="116">
        <f t="shared" si="50"/>
        <v>674112.52863986476</v>
      </c>
      <c r="R127" s="116">
        <f t="shared" si="50"/>
        <v>641511.31562495581</v>
      </c>
      <c r="S127" s="116">
        <f t="shared" si="50"/>
        <v>612865.77777440951</v>
      </c>
      <c r="T127" s="116">
        <f t="shared" si="50"/>
        <v>584890.55888627947</v>
      </c>
      <c r="U127" s="116">
        <f t="shared" si="50"/>
        <v>558244.47968026123</v>
      </c>
      <c r="V127" s="116">
        <f t="shared" si="50"/>
        <v>558244.47968026123</v>
      </c>
      <c r="W127" s="116">
        <f t="shared" si="50"/>
        <v>533179.94604763866</v>
      </c>
    </row>
    <row r="128" spans="1:23">
      <c r="A128" s="111" t="s">
        <v>160</v>
      </c>
      <c r="B128" s="117">
        <v>124981</v>
      </c>
      <c r="C128" s="118">
        <f t="shared" ref="C128:V128" si="51">B128</f>
        <v>124981</v>
      </c>
      <c r="D128" s="118">
        <f t="shared" si="51"/>
        <v>124981</v>
      </c>
      <c r="E128" s="118">
        <f t="shared" si="51"/>
        <v>124981</v>
      </c>
      <c r="F128" s="118">
        <f t="shared" si="51"/>
        <v>124981</v>
      </c>
      <c r="G128" s="118">
        <f t="shared" si="51"/>
        <v>124981</v>
      </c>
      <c r="H128" s="118">
        <f t="shared" si="51"/>
        <v>124981</v>
      </c>
      <c r="I128" s="118">
        <f t="shared" si="51"/>
        <v>124981</v>
      </c>
      <c r="J128" s="118">
        <f t="shared" si="51"/>
        <v>124981</v>
      </c>
      <c r="K128" s="118">
        <f t="shared" si="51"/>
        <v>124981</v>
      </c>
      <c r="L128" s="118">
        <f t="shared" si="51"/>
        <v>124981</v>
      </c>
      <c r="M128" s="118">
        <f t="shared" si="51"/>
        <v>124981</v>
      </c>
      <c r="N128" s="118">
        <f t="shared" si="51"/>
        <v>124981</v>
      </c>
      <c r="O128" s="118">
        <f t="shared" si="51"/>
        <v>124981</v>
      </c>
      <c r="P128" s="118">
        <f t="shared" si="51"/>
        <v>124981</v>
      </c>
      <c r="Q128" s="118">
        <f t="shared" si="51"/>
        <v>124981</v>
      </c>
      <c r="R128" s="118">
        <f t="shared" si="51"/>
        <v>124981</v>
      </c>
      <c r="S128" s="118">
        <f t="shared" si="51"/>
        <v>124981</v>
      </c>
      <c r="T128" s="118">
        <f t="shared" si="51"/>
        <v>124981</v>
      </c>
      <c r="U128" s="118">
        <f t="shared" si="51"/>
        <v>124981</v>
      </c>
      <c r="V128" s="118">
        <f t="shared" si="51"/>
        <v>124981</v>
      </c>
      <c r="W128" s="118">
        <f>U128</f>
        <v>124981</v>
      </c>
    </row>
    <row r="129" spans="1:23" ht="16" thickBot="1">
      <c r="A129" s="119" t="s">
        <v>161</v>
      </c>
      <c r="B129" s="120">
        <f>SUM(B125:B128)</f>
        <v>37335433</v>
      </c>
      <c r="C129" s="121">
        <f t="shared" ref="C129:W129" si="52">SUM(C125:C128)</f>
        <v>39086211.985346444</v>
      </c>
      <c r="D129" s="121">
        <f t="shared" si="52"/>
        <v>42503668.731333755</v>
      </c>
      <c r="E129" s="121">
        <f t="shared" si="52"/>
        <v>42858912.280408569</v>
      </c>
      <c r="F129" s="121">
        <f t="shared" si="52"/>
        <v>43621044.265025795</v>
      </c>
      <c r="G129" s="121">
        <f t="shared" si="52"/>
        <v>44452406.211077377</v>
      </c>
      <c r="H129" s="121">
        <f t="shared" si="52"/>
        <v>45366211.427267894</v>
      </c>
      <c r="I129" s="121">
        <f t="shared" si="52"/>
        <v>46230564.872861192</v>
      </c>
      <c r="J129" s="121">
        <f t="shared" si="52"/>
        <v>47068720.972590916</v>
      </c>
      <c r="K129" s="121">
        <f t="shared" si="52"/>
        <v>47948583.508485824</v>
      </c>
      <c r="L129" s="121">
        <f t="shared" si="52"/>
        <v>48851581.239038132</v>
      </c>
      <c r="M129" s="121">
        <f t="shared" si="52"/>
        <v>49718684.602277271</v>
      </c>
      <c r="N129" s="121">
        <f t="shared" si="52"/>
        <v>50571112.247842453</v>
      </c>
      <c r="O129" s="121">
        <f t="shared" si="52"/>
        <v>51484360.577111602</v>
      </c>
      <c r="P129" s="121">
        <f t="shared" si="52"/>
        <v>52527283.195826054</v>
      </c>
      <c r="Q129" s="121">
        <f t="shared" si="52"/>
        <v>53483178.238716677</v>
      </c>
      <c r="R129" s="121">
        <f t="shared" si="52"/>
        <v>54346884.925001837</v>
      </c>
      <c r="S129" s="121">
        <f t="shared" si="52"/>
        <v>55313478.77610895</v>
      </c>
      <c r="T129" s="121">
        <f t="shared" si="52"/>
        <v>56198445.56018018</v>
      </c>
      <c r="U129" s="121">
        <f t="shared" si="52"/>
        <v>57122202.690243572</v>
      </c>
      <c r="V129" s="121">
        <f t="shared" si="52"/>
        <v>57714617.690243572</v>
      </c>
      <c r="W129" s="121">
        <f t="shared" si="52"/>
        <v>58603635.337099105</v>
      </c>
    </row>
    <row r="130" spans="1:23">
      <c r="A130" s="111" t="s">
        <v>162</v>
      </c>
      <c r="B130" s="116">
        <f>B129*VLOOKUP($A123,'Peak-Baseload'!$N$13:$S$28,6,FALSE)</f>
        <v>36575.161821068607</v>
      </c>
      <c r="C130" s="116">
        <f>C129*VLOOKUP($A123,'Peak-Baseload'!$N$13:$S$28,6,FALSE)</f>
        <v>38290.289236410827</v>
      </c>
      <c r="D130" s="116">
        <f>D129*VLOOKUP($A123,'Peak-Baseload'!$N$13:$S$28,6,FALSE)</f>
        <v>41638.155417606271</v>
      </c>
      <c r="E130" s="116">
        <f>E129*VLOOKUP($A123,'Peak-Baseload'!$N$13:$S$28,6,FALSE)</f>
        <v>41986.165049456584</v>
      </c>
      <c r="F130" s="116">
        <f>F129*VLOOKUP($A123,'Peak-Baseload'!$N$13:$S$28,6,FALSE)</f>
        <v>42732.77754130547</v>
      </c>
      <c r="G130" s="116">
        <f>G129*VLOOKUP($A123,'Peak-Baseload'!$N$13:$S$28,6,FALSE)</f>
        <v>43547.210246792383</v>
      </c>
      <c r="H130" s="116">
        <f>H129*VLOOKUP($A123,'Peak-Baseload'!$N$13:$S$28,6,FALSE)</f>
        <v>44442.40740856374</v>
      </c>
      <c r="I130" s="116">
        <f>I129*VLOOKUP($A123,'Peak-Baseload'!$N$13:$S$28,6,FALSE)</f>
        <v>45289.15979906563</v>
      </c>
      <c r="J130" s="116">
        <f>J129*VLOOKUP($A123,'Peak-Baseload'!$N$13:$S$28,6,FALSE)</f>
        <v>46110.24830710383</v>
      </c>
      <c r="K130" s="116">
        <f>K129*VLOOKUP($A123,'Peak-Baseload'!$N$13:$S$28,6,FALSE)</f>
        <v>46972.193972248577</v>
      </c>
      <c r="L130" s="116">
        <f>L129*VLOOKUP($A123,'Peak-Baseload'!$N$13:$S$28,6,FALSE)</f>
        <v>47856.803724036065</v>
      </c>
      <c r="M130" s="116">
        <f>M129*VLOOKUP($A123,'Peak-Baseload'!$N$13:$S$28,6,FALSE)</f>
        <v>48706.250034892146</v>
      </c>
      <c r="N130" s="116">
        <f>N129*VLOOKUP($A123,'Peak-Baseload'!$N$13:$S$28,6,FALSE)</f>
        <v>49541.319473548421</v>
      </c>
      <c r="O130" s="116">
        <f>O129*VLOOKUP($A123,'Peak-Baseload'!$N$13:$S$28,6,FALSE)</f>
        <v>50435.971088432321</v>
      </c>
      <c r="P130" s="116">
        <f>P129*VLOOKUP($A123,'Peak-Baseload'!$N$13:$S$28,6,FALSE)</f>
        <v>51457.656401318171</v>
      </c>
      <c r="Q130" s="116">
        <f>Q129*VLOOKUP($A123,'Peak-Baseload'!$N$13:$S$28,6,FALSE)</f>
        <v>52394.086303649339</v>
      </c>
      <c r="R130" s="116">
        <f>R129*VLOOKUP($A123,'Peak-Baseload'!$N$13:$S$28,6,FALSE)</f>
        <v>53240.205104971901</v>
      </c>
      <c r="S130" s="116">
        <f>S129*VLOOKUP($A123,'Peak-Baseload'!$N$13:$S$28,6,FALSE)</f>
        <v>54187.11595289196</v>
      </c>
      <c r="T130" s="116">
        <f>T129*VLOOKUP($A123,'Peak-Baseload'!$N$13:$S$28,6,FALSE)</f>
        <v>55054.061927073533</v>
      </c>
      <c r="U130" s="116">
        <f>U129*VLOOKUP($A123,'Peak-Baseload'!$N$13:$S$28,6,FALSE)</f>
        <v>55959.008349294869</v>
      </c>
      <c r="V130" s="116">
        <f>V129*VLOOKUP($A123,'Peak-Baseload'!$N$13:$S$28,6,FALSE)</f>
        <v>56539.359847835905</v>
      </c>
      <c r="W130" s="116">
        <f>W129*VLOOKUP($A123,'Peak-Baseload'!$N$13:$S$28,6,FALSE)</f>
        <v>57410.274196024307</v>
      </c>
    </row>
    <row r="131" spans="1:23">
      <c r="A131" s="111" t="s">
        <v>163</v>
      </c>
      <c r="B131" s="116">
        <f>B139*VLOOKUP($A123,'Peak-Baseload'!$N$13:$S$28,5,FALSE)</f>
        <v>488052.60461535142</v>
      </c>
      <c r="C131" s="116">
        <f>C139*VLOOKUP($A123,'Peak-Baseload'!$N$13:$S$28,5,FALSE)</f>
        <v>492233.09606166923</v>
      </c>
      <c r="D131" s="116">
        <f>D139*VLOOKUP($A123,'Peak-Baseload'!$N$13:$S$28,5,FALSE)</f>
        <v>497857.73854978703</v>
      </c>
      <c r="E131" s="116">
        <f>E139*VLOOKUP($A123,'Peak-Baseload'!$N$13:$S$28,5,FALSE)</f>
        <v>503544.22772575374</v>
      </c>
      <c r="F131" s="116">
        <f>F139*VLOOKUP($A123,'Peak-Baseload'!$N$13:$S$28,5,FALSE)</f>
        <v>515346.36843323061</v>
      </c>
      <c r="G131" s="116">
        <f>G139*VLOOKUP($A123,'Peak-Baseload'!$N$13:$S$28,5,FALSE)</f>
        <v>527290.40697728063</v>
      </c>
      <c r="H131" s="116">
        <f>H139*VLOOKUP($A123,'Peak-Baseload'!$N$13:$S$28,5,FALSE)</f>
        <v>539389.91545240022</v>
      </c>
      <c r="I131" s="116">
        <f>I139*VLOOKUP($A123,'Peak-Baseload'!$N$13:$S$28,5,FALSE)</f>
        <v>551591.03921020019</v>
      </c>
      <c r="J131" s="116">
        <f>J139*VLOOKUP($A123,'Peak-Baseload'!$N$13:$S$28,5,FALSE)</f>
        <v>563971.00312315137</v>
      </c>
      <c r="K131" s="116">
        <f>K139*VLOOKUP($A123,'Peak-Baseload'!$N$13:$S$28,5,FALSE)</f>
        <v>576492.15244539117</v>
      </c>
      <c r="L131" s="116">
        <f>L139*VLOOKUP($A123,'Peak-Baseload'!$N$13:$S$28,5,FALSE)</f>
        <v>589152.3306561322</v>
      </c>
      <c r="M131" s="116">
        <f>M139*VLOOKUP($A123,'Peak-Baseload'!$N$13:$S$28,5,FALSE)</f>
        <v>601979.59288645163</v>
      </c>
      <c r="N131" s="116">
        <f>N139*VLOOKUP($A123,'Peak-Baseload'!$N$13:$S$28,5,FALSE)</f>
        <v>614958.56429299654</v>
      </c>
      <c r="O131" s="116">
        <f>O139*VLOOKUP($A123,'Peak-Baseload'!$N$13:$S$28,5,FALSE)</f>
        <v>628103.24612525641</v>
      </c>
      <c r="P131" s="116">
        <f>P139*VLOOKUP($A123,'Peak-Baseload'!$N$13:$S$28,5,FALSE)</f>
        <v>641359.62083289027</v>
      </c>
      <c r="Q131" s="116">
        <f>Q139*VLOOKUP($A123,'Peak-Baseload'!$N$13:$S$28,5,FALSE)</f>
        <v>654794.72132409061</v>
      </c>
      <c r="R131" s="116">
        <f>R139*VLOOKUP($A123,'Peak-Baseload'!$N$13:$S$28,5,FALSE)</f>
        <v>668312.8533018817</v>
      </c>
      <c r="S131" s="116">
        <f>S139*VLOOKUP($A123,'Peak-Baseload'!$N$13:$S$28,5,FALSE)</f>
        <v>681970.22504664725</v>
      </c>
      <c r="T131" s="116">
        <f>T139*VLOOKUP($A123,'Peak-Baseload'!$N$13:$S$28,5,FALSE)</f>
        <v>695790.94746970467</v>
      </c>
      <c r="U131" s="116">
        <f>U139*VLOOKUP($A123,'Peak-Baseload'!$N$13:$S$28,5,FALSE)</f>
        <v>709696.82316943631</v>
      </c>
      <c r="V131" s="116">
        <f>V139*VLOOKUP($A123,'Peak-Baseload'!$N$13:$S$28,5,FALSE)</f>
        <v>722183.66425831208</v>
      </c>
      <c r="W131" s="116">
        <f>W139*VLOOKUP($A123,'Peak-Baseload'!$N$13:$S$28,5,FALSE)</f>
        <v>736521.45339980745</v>
      </c>
    </row>
    <row r="132" spans="1:23">
      <c r="A132" s="104" t="s">
        <v>164</v>
      </c>
      <c r="B132" s="116">
        <f>VLOOKUP($A123,REStpcMID,Mid!B$3-1990+2,FALSE)</f>
        <v>626</v>
      </c>
      <c r="C132" s="116">
        <f>VLOOKUP($A123,REStpcMID,Mid!C$3-1990+2,FALSE)</f>
        <v>626</v>
      </c>
      <c r="D132" s="116">
        <f>VLOOKUP($A123,REStpcMID,Mid!D$3-1990+2,FALSE)</f>
        <v>710</v>
      </c>
      <c r="E132" s="116">
        <f>VLOOKUP($A123,REStpcMID,Mid!E$3-1990+2,FALSE)</f>
        <v>708</v>
      </c>
      <c r="F132" s="116">
        <f>VLOOKUP($A123,REStpcMID,Mid!F$3-1990+2,FALSE)</f>
        <v>706</v>
      </c>
      <c r="G132" s="116">
        <f>VLOOKUP($A123,REStpcMID,Mid!G$3-1990+2,FALSE)</f>
        <v>704</v>
      </c>
      <c r="H132" s="116">
        <f>VLOOKUP($A123,REStpcMID,Mid!H$3-1990+2,FALSE)</f>
        <v>703</v>
      </c>
      <c r="I132" s="116">
        <f>VLOOKUP($A123,REStpcMID,Mid!I$3-1990+2,FALSE)</f>
        <v>702</v>
      </c>
      <c r="J132" s="116">
        <f>VLOOKUP($A123,REStpcMID,Mid!J$3-1990+2,FALSE)</f>
        <v>700</v>
      </c>
      <c r="K132" s="116">
        <f>VLOOKUP($A123,REStpcMID,Mid!K$3-1990+2,FALSE)</f>
        <v>698</v>
      </c>
      <c r="L132" s="116">
        <f>VLOOKUP($A123,REStpcMID,Mid!L$3-1990+2,FALSE)</f>
        <v>696</v>
      </c>
      <c r="M132" s="116">
        <f>VLOOKUP($A123,REStpcMID,Mid!M$3-1990+2,FALSE)</f>
        <v>694</v>
      </c>
      <c r="N132" s="116">
        <f>VLOOKUP($A123,REStpcMID,Mid!N$3-1990+2,FALSE)</f>
        <v>692</v>
      </c>
      <c r="O132" s="116">
        <f>VLOOKUP($A123,REStpcMID,Mid!O$3-1990+2,FALSE)</f>
        <v>690</v>
      </c>
      <c r="P132" s="116">
        <f>VLOOKUP($A123,REStpcMID,Mid!P$3-1990+2,FALSE)</f>
        <v>688</v>
      </c>
      <c r="Q132" s="116">
        <f>VLOOKUP($A123,REStpcMID,Mid!Q$3-1990+2,FALSE)</f>
        <v>687</v>
      </c>
      <c r="R132" s="116">
        <f>VLOOKUP($A123,REStpcMID,Mid!R$3-1990+2,FALSE)</f>
        <v>684</v>
      </c>
      <c r="S132" s="116">
        <f>VLOOKUP($A123,REStpcMID,Mid!S$3-1990+2,FALSE)</f>
        <v>682</v>
      </c>
      <c r="T132" s="116">
        <f>VLOOKUP($A123,REStpcMID,Mid!T$3-1990+2,FALSE)</f>
        <v>679</v>
      </c>
      <c r="U132" s="116">
        <f>VLOOKUP($A123,REStpcMID,Mid!U$3-1990+2,FALSE)</f>
        <v>677</v>
      </c>
      <c r="V132" s="116">
        <f>VLOOKUP($A123,REStpcMID,Mid!V$3-1990+2,FALSE)</f>
        <v>675</v>
      </c>
      <c r="W132" s="116">
        <f>VLOOKUP($A123,REStpcMID,Mid!W$3-1990+2,FALSE)</f>
        <v>672</v>
      </c>
    </row>
    <row r="133" spans="1:23">
      <c r="A133" s="104" t="s">
        <v>165</v>
      </c>
      <c r="B133" s="116">
        <f>VLOOKUP($A123,COMtpcMID,Mid!B$3-1990+2,FALSE)</f>
        <v>2977</v>
      </c>
      <c r="C133" s="116">
        <f>VLOOKUP($A123,COMtpcMID,Mid!C$3-1990+2,FALSE)</f>
        <v>3232</v>
      </c>
      <c r="D133" s="116">
        <f>VLOOKUP($A123,COMtpcMID,Mid!D$3-1990+2,FALSE)</f>
        <v>3211</v>
      </c>
      <c r="E133" s="116">
        <f>VLOOKUP($A123,COMtpcMID,Mid!E$3-1990+2,FALSE)</f>
        <v>3193</v>
      </c>
      <c r="F133" s="116">
        <f>VLOOKUP($A123,COMtpcMID,Mid!F$3-1990+2,FALSE)</f>
        <v>3183</v>
      </c>
      <c r="G133" s="116">
        <f>VLOOKUP($A123,COMtpcMID,Mid!G$3-1990+2,FALSE)</f>
        <v>3183</v>
      </c>
      <c r="H133" s="116">
        <f>VLOOKUP($A123,COMtpcMID,Mid!H$3-1990+2,FALSE)</f>
        <v>3188</v>
      </c>
      <c r="I133" s="116">
        <f>VLOOKUP($A123,COMtpcMID,Mid!I$3-1990+2,FALSE)</f>
        <v>3182</v>
      </c>
      <c r="J133" s="116">
        <f>VLOOKUP($A123,COMtpcMID,Mid!J$3-1990+2,FALSE)</f>
        <v>3176</v>
      </c>
      <c r="K133" s="116">
        <f>VLOOKUP($A123,COMtpcMID,Mid!K$3-1990+2,FALSE)</f>
        <v>3175</v>
      </c>
      <c r="L133" s="116">
        <f>VLOOKUP($A123,COMtpcMID,Mid!L$3-1990+2,FALSE)</f>
        <v>3176</v>
      </c>
      <c r="M133" s="116">
        <f>VLOOKUP($A123,COMtpcMID,Mid!M$3-1990+2,FALSE)</f>
        <v>3169</v>
      </c>
      <c r="N133" s="116">
        <f>VLOOKUP($A123,COMtpcMID,Mid!N$3-1990+2,FALSE)</f>
        <v>3158</v>
      </c>
      <c r="O133" s="116">
        <f>VLOOKUP($A123,COMtpcMID,Mid!O$3-1990+2,FALSE)</f>
        <v>3155</v>
      </c>
      <c r="P133" s="116">
        <f>VLOOKUP($A123,COMtpcMID,Mid!P$3-1990+2,FALSE)</f>
        <v>3171</v>
      </c>
      <c r="Q133" s="116">
        <f>VLOOKUP($A123,COMtpcMID,Mid!Q$3-1990+2,FALSE)</f>
        <v>3164</v>
      </c>
      <c r="R133" s="116">
        <f>VLOOKUP($A123,COMtpcMID,Mid!R$3-1990+2,FALSE)</f>
        <v>3157</v>
      </c>
      <c r="S133" s="116">
        <f>VLOOKUP($A123,COMtpcMID,Mid!S$3-1990+2,FALSE)</f>
        <v>3157</v>
      </c>
      <c r="T133" s="116">
        <f>VLOOKUP($A123,COMtpcMID,Mid!T$3-1990+2,FALSE)</f>
        <v>3151</v>
      </c>
      <c r="U133" s="116">
        <f>VLOOKUP($A123,COMtpcMID,Mid!U$3-1990+2,FALSE)</f>
        <v>3143</v>
      </c>
      <c r="V133" s="116">
        <f>VLOOKUP($A123,COMtpcMID,Mid!V$3-1990+2,FALSE)</f>
        <v>3143</v>
      </c>
      <c r="W133" s="116">
        <f>VLOOKUP($A123,COMtpcMID,Mid!W$3-1990+2,FALSE)</f>
        <v>3135</v>
      </c>
    </row>
    <row r="134" spans="1:23" ht="16" thickBot="1">
      <c r="A134" s="104" t="s">
        <v>166</v>
      </c>
      <c r="B134" s="116">
        <f>VLOOKUP($A123,INDtpcMID,Mid!B$3-1990+2,FALSE)</f>
        <v>13987</v>
      </c>
      <c r="C134" s="116">
        <f>VLOOKUP($A123,INDtpcMID,Mid!C$3-1990+2,FALSE)</f>
        <v>18032</v>
      </c>
      <c r="D134" s="116">
        <f>VLOOKUP($A123,INDtpcMID,Mid!D$3-1990+2,FALSE)</f>
        <v>17882</v>
      </c>
      <c r="E134" s="116">
        <f>VLOOKUP($A123,INDtpcMID,Mid!E$3-1990+2,FALSE)</f>
        <v>17765</v>
      </c>
      <c r="F134" s="116">
        <f>VLOOKUP($A123,INDtpcMID,Mid!F$3-1990+2,FALSE)</f>
        <v>17703</v>
      </c>
      <c r="G134" s="116">
        <f>VLOOKUP($A123,INDtpcMID,Mid!G$3-1990+2,FALSE)</f>
        <v>17724</v>
      </c>
      <c r="H134" s="116">
        <f>VLOOKUP($A123,INDtpcMID,Mid!H$3-1990+2,FALSE)</f>
        <v>17778</v>
      </c>
      <c r="I134" s="116">
        <f>VLOOKUP($A123,INDtpcMID,Mid!I$3-1990+2,FALSE)</f>
        <v>17759</v>
      </c>
      <c r="J134" s="116">
        <f>VLOOKUP($A123,INDtpcMID,Mid!J$3-1990+2,FALSE)</f>
        <v>17721</v>
      </c>
      <c r="K134" s="116">
        <f>VLOOKUP($A123,INDtpcMID,Mid!K$3-1990+2,FALSE)</f>
        <v>17737</v>
      </c>
      <c r="L134" s="116">
        <f>VLOOKUP($A123,INDtpcMID,Mid!L$3-1990+2,FALSE)</f>
        <v>17769</v>
      </c>
      <c r="M134" s="116">
        <f>VLOOKUP($A123,INDtpcMID,Mid!M$3-1990+2,FALSE)</f>
        <v>17735</v>
      </c>
      <c r="N134" s="116">
        <f>VLOOKUP($A123,INDtpcMID,Mid!N$3-1990+2,FALSE)</f>
        <v>17678</v>
      </c>
      <c r="O134" s="116">
        <f>VLOOKUP($A123,INDtpcMID,Mid!O$3-1990+2,FALSE)</f>
        <v>17684</v>
      </c>
      <c r="P134" s="116">
        <f>VLOOKUP($A123,INDtpcMID,Mid!P$3-1990+2,FALSE)</f>
        <v>17831</v>
      </c>
      <c r="Q134" s="116">
        <f>VLOOKUP($A123,INDtpcMID,Mid!Q$3-1990+2,FALSE)</f>
        <v>17805</v>
      </c>
      <c r="R134" s="116">
        <f>VLOOKUP($A123,INDtpcMID,Mid!R$3-1990+2,FALSE)</f>
        <v>17782</v>
      </c>
      <c r="S134" s="116">
        <f>VLOOKUP($A123,INDtpcMID,Mid!S$3-1990+2,FALSE)</f>
        <v>17807</v>
      </c>
      <c r="T134" s="116">
        <f>VLOOKUP($A123,INDtpcMID,Mid!T$3-1990+2,FALSE)</f>
        <v>17793</v>
      </c>
      <c r="U134" s="116">
        <f>VLOOKUP($A123,INDtpcMID,Mid!U$3-1990+2,FALSE)</f>
        <v>17761</v>
      </c>
      <c r="V134" s="116">
        <f>VLOOKUP($A123,INDtpcMID,Mid!V$3-1990+2,FALSE)</f>
        <v>17761</v>
      </c>
      <c r="W134" s="116">
        <f>VLOOKUP($A123,INDtpcMID,Mid!W$3-1990+2,FALSE)</f>
        <v>17724</v>
      </c>
    </row>
    <row r="135" spans="1:23">
      <c r="A135" s="111" t="s">
        <v>167</v>
      </c>
      <c r="B135" s="113">
        <f>VLOOKUP($A123,REScMID,Mid!B$3-1990+2,FALSE)</f>
        <v>35623</v>
      </c>
      <c r="C135" s="114">
        <f>VLOOKUP($A123,REScMID,Mid!C$3-1990+2,FALSE)</f>
        <v>35938</v>
      </c>
      <c r="D135" s="114">
        <f>VLOOKUP($A123,REScMID,Mid!D$3-1990+2,FALSE)</f>
        <v>36298</v>
      </c>
      <c r="E135" s="114">
        <f>VLOOKUP($A123,REScMID,Mid!E$3-1990+2,FALSE)</f>
        <v>36661</v>
      </c>
      <c r="F135" s="114">
        <f>VLOOKUP($A123,REScMID,Mid!F$3-1990+2,FALSE)</f>
        <v>37527</v>
      </c>
      <c r="G135" s="114">
        <f>VLOOKUP($A123,REScMID,Mid!G$3-1990+2,FALSE)</f>
        <v>38403</v>
      </c>
      <c r="H135" s="114">
        <f>VLOOKUP($A123,REScMID,Mid!H$3-1990+2,FALSE)</f>
        <v>39290</v>
      </c>
      <c r="I135" s="114">
        <f>VLOOKUP($A123,REScMID,Mid!I$3-1990+2,FALSE)</f>
        <v>40184</v>
      </c>
      <c r="J135" s="114">
        <f>VLOOKUP($A123,REScMID,Mid!J$3-1990+2,FALSE)</f>
        <v>41091</v>
      </c>
      <c r="K135" s="114">
        <f>VLOOKUP($A123,REScMID,Mid!K$3-1990+2,FALSE)</f>
        <v>42008</v>
      </c>
      <c r="L135" s="114">
        <f>VLOOKUP($A123,REScMID,Mid!L$3-1990+2,FALSE)</f>
        <v>42935</v>
      </c>
      <c r="M135" s="114">
        <f>VLOOKUP($A123,REScMID,Mid!M$3-1990+2,FALSE)</f>
        <v>43874</v>
      </c>
      <c r="N135" s="114">
        <f>VLOOKUP($A123,REScMID,Mid!N$3-1990+2,FALSE)</f>
        <v>44824</v>
      </c>
      <c r="O135" s="114">
        <f>VLOOKUP($A123,REScMID,Mid!O$3-1990+2,FALSE)</f>
        <v>45786</v>
      </c>
      <c r="P135" s="114">
        <f>VLOOKUP($A123,REScMID,Mid!P$3-1990+2,FALSE)</f>
        <v>46756</v>
      </c>
      <c r="Q135" s="114">
        <f>VLOOKUP($A123,REScMID,Mid!Q$3-1990+2,FALSE)</f>
        <v>47739</v>
      </c>
      <c r="R135" s="114">
        <f>VLOOKUP($A123,REScMID,Mid!R$3-1990+2,FALSE)</f>
        <v>48728</v>
      </c>
      <c r="S135" s="114">
        <f>VLOOKUP($A123,REScMID,Mid!S$3-1990+2,FALSE)</f>
        <v>49727</v>
      </c>
      <c r="T135" s="114">
        <f>VLOOKUP($A123,REScMID,Mid!T$3-1990+2,FALSE)</f>
        <v>50738</v>
      </c>
      <c r="U135" s="114">
        <f>VLOOKUP($A123,REScMID,Mid!U$3-1990+2,FALSE)</f>
        <v>51755</v>
      </c>
      <c r="V135" s="114">
        <f>VLOOKUP($A123,REScMID,Mid!V$3-1990+2,FALSE)</f>
        <v>52786</v>
      </c>
      <c r="W135" s="114">
        <f>VLOOKUP($A123,REScMID,Mid!W$3-1990+2,FALSE)</f>
        <v>53837</v>
      </c>
    </row>
    <row r="136" spans="1:23">
      <c r="A136" s="111" t="s">
        <v>168</v>
      </c>
      <c r="B136" s="115">
        <f>VLOOKUP($A123,COMcMID,Mid!B$3-1990+2,FALSE)</f>
        <v>4581</v>
      </c>
      <c r="C136" s="116">
        <f>VLOOKUP($A123,COMcMID,Mid!C$3-1990+2,FALSE)</f>
        <v>4616.5872877792644</v>
      </c>
      <c r="D136" s="116">
        <f>VLOOKUP($A123,COMcMID,Mid!D$3-1990+2,FALSE)</f>
        <v>4726.6137617094801</v>
      </c>
      <c r="E136" s="116">
        <f>VLOOKUP($A123,COMcMID,Mid!E$3-1990+2,FALSE)</f>
        <v>4838.2651631247418</v>
      </c>
      <c r="F136" s="116">
        <f>VLOOKUP($A123,COMcMID,Mid!F$3-1990+2,FALSE)</f>
        <v>4951.4263571041092</v>
      </c>
      <c r="G136" s="116">
        <f>VLOOKUP($A123,COMcMID,Mid!G$3-1990+2,FALSE)</f>
        <v>5065.9050677563991</v>
      </c>
      <c r="H136" s="116">
        <f>VLOOKUP($A123,COMcMID,Mid!H$3-1990+2,FALSE)</f>
        <v>5181.8553004998021</v>
      </c>
      <c r="I136" s="116">
        <f>VLOOKUP($A123,COMcMID,Mid!I$3-1990+2,FALSE)</f>
        <v>5298.8691683173247</v>
      </c>
      <c r="J136" s="116">
        <f>VLOOKUP($A123,COMcMID,Mid!J$3-1990+2,FALSE)</f>
        <v>5417.3560602622347</v>
      </c>
      <c r="K136" s="116">
        <f>VLOOKUP($A123,COMcMID,Mid!K$3-1990+2,FALSE)</f>
        <v>5537.2397320974223</v>
      </c>
      <c r="L136" s="116">
        <f>VLOOKUP($A123,COMcMID,Mid!L$3-1990+2,FALSE)</f>
        <v>5658.3705480252538</v>
      </c>
      <c r="M136" s="116">
        <f>VLOOKUP($A123,COMcMID,Mid!M$3-1990+2,FALSE)</f>
        <v>5781.0892653446163</v>
      </c>
      <c r="N136" s="116">
        <f>VLOOKUP($A123,COMcMID,Mid!N$3-1990+2,FALSE)</f>
        <v>5905.1403331686925</v>
      </c>
      <c r="O136" s="116">
        <f>VLOOKUP($A123,COMcMID,Mid!O$3-1990+2,FALSE)</f>
        <v>6030.6927385029267</v>
      </c>
      <c r="P136" s="116">
        <f>VLOOKUP($A123,COMcMID,Mid!P$3-1990+2,FALSE)</f>
        <v>6157.3057618051434</v>
      </c>
      <c r="Q136" s="116">
        <f>VLOOKUP($A123,COMcMID,Mid!Q$3-1990+2,FALSE)</f>
        <v>6285.522032261948</v>
      </c>
      <c r="R136" s="116">
        <f>VLOOKUP($A123,COMcMID,Mid!R$3-1990+2,FALSE)</f>
        <v>6414.4569557734822</v>
      </c>
      <c r="S136" s="116">
        <f>VLOOKUP($A123,COMcMID,Mid!S$3-1990+2,FALSE)</f>
        <v>6544.7633824309605</v>
      </c>
      <c r="T136" s="116">
        <f>VLOOKUP($A123,COMcMID,Mid!T$3-1990+2,FALSE)</f>
        <v>6676.4430343681061</v>
      </c>
      <c r="U136" s="116">
        <f>VLOOKUP($A123,COMcMID,Mid!U$3-1990+2,FALSE)</f>
        <v>6809.049382934556</v>
      </c>
      <c r="V136" s="116">
        <f>VLOOKUP($A123,COMcMID,Mid!V$3-1990+2,FALSE)</f>
        <v>6809.049382934556</v>
      </c>
      <c r="W136" s="116">
        <f>VLOOKUP($A123,COMcMID,Mid!W$3-1990+2,FALSE)</f>
        <v>6943.2250051200836</v>
      </c>
    </row>
    <row r="137" spans="1:23">
      <c r="A137" s="111" t="s">
        <v>169</v>
      </c>
      <c r="B137" s="115">
        <f>VLOOKUP($A123,INDcMID,Mid!B$3-1990+2,FALSE)</f>
        <v>91</v>
      </c>
      <c r="C137" s="116">
        <f>VLOOKUP($A123,INDcMID,Mid!C$3-1990+2,FALSE)</f>
        <v>85.583011936771015</v>
      </c>
      <c r="D137" s="116">
        <f>VLOOKUP($A123,INDcMID,Mid!D$3-1990+2,FALSE)</f>
        <v>79.965940190393425</v>
      </c>
      <c r="E137" s="116">
        <f>VLOOKUP($A123,INDcMID,Mid!E$3-1990+2,FALSE)</f>
        <v>74.830431441107223</v>
      </c>
      <c r="F137" s="116">
        <f>VLOOKUP($A123,INDcMID,Mid!F$3-1990+2,FALSE)</f>
        <v>70.135636353352979</v>
      </c>
      <c r="G137" s="116">
        <f>VLOOKUP($A123,INDcMID,Mid!G$3-1990+2,FALSE)</f>
        <v>65.839391808212355</v>
      </c>
      <c r="H137" s="116">
        <f>VLOOKUP($A123,INDcMID,Mid!H$3-1990+2,FALSE)</f>
        <v>61.908298417961745</v>
      </c>
      <c r="I137" s="116">
        <f>VLOOKUP($A123,INDcMID,Mid!I$3-1990+2,FALSE)</f>
        <v>58.303630794271491</v>
      </c>
      <c r="J137" s="116">
        <f>VLOOKUP($A123,INDcMID,Mid!J$3-1990+2,FALSE)</f>
        <v>54.992219694038567</v>
      </c>
      <c r="K137" s="116">
        <f>VLOOKUP($A123,INDcMID,Mid!K$3-1990+2,FALSE)</f>
        <v>51.941272992980991</v>
      </c>
      <c r="L137" s="116">
        <f>VLOOKUP($A123,INDcMID,Mid!L$3-1990+2,FALSE)</f>
        <v>49.122369210981738</v>
      </c>
      <c r="M137" s="116">
        <f>VLOOKUP($A123,INDcMID,Mid!M$3-1990+2,FALSE)</f>
        <v>46.511176791665171</v>
      </c>
      <c r="N137" s="116">
        <f>VLOOKUP($A123,INDcMID,Mid!N$3-1990+2,FALSE)</f>
        <v>44.093793172062632</v>
      </c>
      <c r="O137" s="116">
        <f>VLOOKUP($A123,INDcMID,Mid!O$3-1990+2,FALSE)</f>
        <v>41.857271382880882</v>
      </c>
      <c r="P137" s="116">
        <f>VLOOKUP($A123,INDcMID,Mid!P$3-1990+2,FALSE)</f>
        <v>39.78226824866509</v>
      </c>
      <c r="Q137" s="116">
        <f>VLOOKUP($A123,INDcMID,Mid!Q$3-1990+2,FALSE)</f>
        <v>37.860855301312256</v>
      </c>
      <c r="R137" s="116">
        <f>VLOOKUP($A123,INDcMID,Mid!R$3-1990+2,FALSE)</f>
        <v>36.076443348608471</v>
      </c>
      <c r="S137" s="116">
        <f>VLOOKUP($A123,INDcMID,Mid!S$3-1990+2,FALSE)</f>
        <v>34.417126847554869</v>
      </c>
      <c r="T137" s="116">
        <f>VLOOKUP($A123,INDcMID,Mid!T$3-1990+2,FALSE)</f>
        <v>32.871947332449807</v>
      </c>
      <c r="U137" s="116">
        <f>VLOOKUP($A123,INDcMID,Mid!U$3-1990+2,FALSE)</f>
        <v>31.430914907959082</v>
      </c>
      <c r="V137" s="116">
        <f>VLOOKUP($A123,INDcMID,Mid!V$3-1990+2,FALSE)</f>
        <v>31.430914907959082</v>
      </c>
      <c r="W137" s="116">
        <f>VLOOKUP($A123,INDcMID,Mid!W$3-1990+2,FALSE)</f>
        <v>30.082371137871739</v>
      </c>
    </row>
    <row r="138" spans="1:23">
      <c r="A138" s="111" t="s">
        <v>170</v>
      </c>
      <c r="B138" s="117">
        <v>2</v>
      </c>
      <c r="C138" s="118">
        <f t="shared" ref="C138:V138" si="53">B138</f>
        <v>2</v>
      </c>
      <c r="D138" s="118">
        <f t="shared" si="53"/>
        <v>2</v>
      </c>
      <c r="E138" s="118">
        <f t="shared" si="53"/>
        <v>2</v>
      </c>
      <c r="F138" s="118">
        <f t="shared" si="53"/>
        <v>2</v>
      </c>
      <c r="G138" s="118">
        <f t="shared" si="53"/>
        <v>2</v>
      </c>
      <c r="H138" s="118">
        <f t="shared" si="53"/>
        <v>2</v>
      </c>
      <c r="I138" s="118">
        <f t="shared" si="53"/>
        <v>2</v>
      </c>
      <c r="J138" s="118">
        <f t="shared" si="53"/>
        <v>2</v>
      </c>
      <c r="K138" s="118">
        <f t="shared" si="53"/>
        <v>2</v>
      </c>
      <c r="L138" s="118">
        <f t="shared" si="53"/>
        <v>2</v>
      </c>
      <c r="M138" s="118">
        <f t="shared" si="53"/>
        <v>2</v>
      </c>
      <c r="N138" s="118">
        <f t="shared" si="53"/>
        <v>2</v>
      </c>
      <c r="O138" s="118">
        <f t="shared" si="53"/>
        <v>2</v>
      </c>
      <c r="P138" s="118">
        <f t="shared" si="53"/>
        <v>2</v>
      </c>
      <c r="Q138" s="118">
        <f t="shared" si="53"/>
        <v>2</v>
      </c>
      <c r="R138" s="118">
        <f t="shared" si="53"/>
        <v>2</v>
      </c>
      <c r="S138" s="118">
        <f t="shared" si="53"/>
        <v>2</v>
      </c>
      <c r="T138" s="118">
        <f t="shared" si="53"/>
        <v>2</v>
      </c>
      <c r="U138" s="118">
        <f t="shared" si="53"/>
        <v>2</v>
      </c>
      <c r="V138" s="118">
        <f t="shared" si="53"/>
        <v>2</v>
      </c>
      <c r="W138" s="118">
        <f>U138</f>
        <v>2</v>
      </c>
    </row>
    <row r="139" spans="1:23" ht="16" thickBot="1">
      <c r="A139" s="119" t="s">
        <v>171</v>
      </c>
      <c r="B139" s="120">
        <f>SUM(B135:B138)</f>
        <v>40297</v>
      </c>
      <c r="C139" s="121">
        <f t="shared" ref="C139:W139" si="54">SUM(C135:C138)</f>
        <v>40642.170299716032</v>
      </c>
      <c r="D139" s="121">
        <f t="shared" si="54"/>
        <v>41106.579701899871</v>
      </c>
      <c r="E139" s="121">
        <f t="shared" si="54"/>
        <v>41576.09559456585</v>
      </c>
      <c r="F139" s="121">
        <f t="shared" si="54"/>
        <v>42550.561993457464</v>
      </c>
      <c r="G139" s="121">
        <f t="shared" si="54"/>
        <v>43536.744459564616</v>
      </c>
      <c r="H139" s="121">
        <f t="shared" si="54"/>
        <v>44535.763598917765</v>
      </c>
      <c r="I139" s="121">
        <f t="shared" si="54"/>
        <v>45543.172799111599</v>
      </c>
      <c r="J139" s="121">
        <f t="shared" si="54"/>
        <v>46565.34827995627</v>
      </c>
      <c r="K139" s="121">
        <f t="shared" si="54"/>
        <v>47599.181005090402</v>
      </c>
      <c r="L139" s="121">
        <f t="shared" si="54"/>
        <v>48644.492917236239</v>
      </c>
      <c r="M139" s="121">
        <f t="shared" si="54"/>
        <v>49703.600442136281</v>
      </c>
      <c r="N139" s="121">
        <f t="shared" si="54"/>
        <v>50775.234126340751</v>
      </c>
      <c r="O139" s="121">
        <f t="shared" si="54"/>
        <v>51860.55000988581</v>
      </c>
      <c r="P139" s="121">
        <f t="shared" si="54"/>
        <v>52955.088030053812</v>
      </c>
      <c r="Q139" s="121">
        <f t="shared" si="54"/>
        <v>54064.382887563261</v>
      </c>
      <c r="R139" s="121">
        <f t="shared" si="54"/>
        <v>55180.53339912209</v>
      </c>
      <c r="S139" s="121">
        <f t="shared" si="54"/>
        <v>56308.180509278514</v>
      </c>
      <c r="T139" s="121">
        <f t="shared" si="54"/>
        <v>57449.314981700561</v>
      </c>
      <c r="U139" s="121">
        <f t="shared" si="54"/>
        <v>58597.480297842514</v>
      </c>
      <c r="V139" s="121">
        <f t="shared" si="54"/>
        <v>59628.480297842514</v>
      </c>
      <c r="W139" s="121">
        <f t="shared" si="54"/>
        <v>60812.307376257952</v>
      </c>
    </row>
    <row r="140" spans="1:23">
      <c r="B140" s="106"/>
      <c r="C140" s="106"/>
      <c r="D140" s="106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8"/>
      <c r="U140" s="108"/>
      <c r="V140" s="108"/>
      <c r="W140" s="108"/>
    </row>
    <row r="141" spans="1:23">
      <c r="B141" s="106"/>
      <c r="C141" s="106"/>
      <c r="D141" s="106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8"/>
      <c r="U141" s="108"/>
      <c r="V141" s="108"/>
      <c r="W141" s="108"/>
    </row>
    <row r="142" spans="1:23">
      <c r="A142" s="109" t="s">
        <v>30</v>
      </c>
      <c r="B142" s="110"/>
      <c r="C142" s="110"/>
      <c r="D142" s="110"/>
      <c r="E142" s="110"/>
      <c r="F142" s="110"/>
      <c r="G142" s="110"/>
      <c r="H142" s="110"/>
      <c r="I142" s="110"/>
      <c r="J142" s="110"/>
      <c r="K142" s="110"/>
      <c r="L142" s="110"/>
      <c r="M142" s="110"/>
      <c r="N142" s="110"/>
      <c r="O142" s="110"/>
      <c r="P142" s="110"/>
      <c r="Q142" s="110"/>
      <c r="R142" s="110"/>
      <c r="S142" s="110"/>
      <c r="T142" s="110"/>
      <c r="U142" s="110"/>
      <c r="V142" s="110"/>
      <c r="W142" s="110"/>
    </row>
    <row r="143" spans="1:23" ht="16" thickBot="1">
      <c r="A143" s="111" t="s">
        <v>156</v>
      </c>
      <c r="B143" s="110"/>
      <c r="C143" s="112">
        <f t="shared" ref="C143:V143" si="55">(C148-B148)/B148</f>
        <v>6.8474451311797816E-4</v>
      </c>
      <c r="D143" s="112">
        <f t="shared" si="55"/>
        <v>3.5802107584112459E-2</v>
      </c>
      <c r="E143" s="112">
        <f t="shared" si="55"/>
        <v>-4.7552576041466812E-3</v>
      </c>
      <c r="F143" s="112">
        <f t="shared" si="55"/>
        <v>-3.5075415169143935E-3</v>
      </c>
      <c r="G143" s="112">
        <f t="shared" si="55"/>
        <v>-4.5408662466833889E-4</v>
      </c>
      <c r="H143" s="112">
        <f t="shared" si="55"/>
        <v>2.2342512700644552E-3</v>
      </c>
      <c r="I143" s="112">
        <f t="shared" si="55"/>
        <v>1.7902269911783519E-3</v>
      </c>
      <c r="J143" s="112">
        <f t="shared" si="55"/>
        <v>-2.2233031578232598E-4</v>
      </c>
      <c r="K143" s="112">
        <f t="shared" si="55"/>
        <v>-1.7110804122903378E-4</v>
      </c>
      <c r="L143" s="112">
        <f t="shared" si="55"/>
        <v>1.8401707702556103E-3</v>
      </c>
      <c r="M143" s="112">
        <f t="shared" si="55"/>
        <v>8.3675609539139684E-4</v>
      </c>
      <c r="N143" s="112">
        <f t="shared" si="55"/>
        <v>-5.5556473281013965E-4</v>
      </c>
      <c r="O143" s="112">
        <f t="shared" si="55"/>
        <v>-9.64608953910836E-4</v>
      </c>
      <c r="P143" s="112">
        <f t="shared" si="55"/>
        <v>2.3231530050052763E-3</v>
      </c>
      <c r="Q143" s="112">
        <f t="shared" si="55"/>
        <v>4.5717251987534412E-3</v>
      </c>
      <c r="R143" s="112">
        <f t="shared" si="55"/>
        <v>-4.0040794696683169E-4</v>
      </c>
      <c r="S143" s="112">
        <f t="shared" si="55"/>
        <v>7.693068212928628E-5</v>
      </c>
      <c r="T143" s="112">
        <f t="shared" si="55"/>
        <v>9.8708027611315663E-4</v>
      </c>
      <c r="U143" s="112">
        <f t="shared" si="55"/>
        <v>1.0385862994931345E-5</v>
      </c>
      <c r="V143" s="112">
        <f t="shared" si="55"/>
        <v>1.8991440368687842E-4</v>
      </c>
      <c r="W143" s="112">
        <f t="shared" ref="W143" si="56">(W148-U148)/U148</f>
        <v>-5.1285690206439357E-4</v>
      </c>
    </row>
    <row r="144" spans="1:23">
      <c r="A144" s="111" t="s">
        <v>157</v>
      </c>
      <c r="B144" s="113">
        <f t="shared" ref="B144:W144" si="57">B154*B151</f>
        <v>2850529</v>
      </c>
      <c r="C144" s="114">
        <f t="shared" si="57"/>
        <v>2854316</v>
      </c>
      <c r="D144" s="114">
        <f t="shared" si="57"/>
        <v>3198784</v>
      </c>
      <c r="E144" s="114">
        <f t="shared" si="57"/>
        <v>3178370</v>
      </c>
      <c r="F144" s="114">
        <f t="shared" si="57"/>
        <v>3162469</v>
      </c>
      <c r="G144" s="114">
        <f t="shared" si="57"/>
        <v>3163032</v>
      </c>
      <c r="H144" s="114">
        <f t="shared" si="57"/>
        <v>3183817</v>
      </c>
      <c r="I144" s="114">
        <f t="shared" si="57"/>
        <v>3210056</v>
      </c>
      <c r="J144" s="114">
        <f t="shared" si="57"/>
        <v>3220188</v>
      </c>
      <c r="K144" s="114">
        <f t="shared" si="57"/>
        <v>3224305</v>
      </c>
      <c r="L144" s="114">
        <f t="shared" si="57"/>
        <v>3244695</v>
      </c>
      <c r="M144" s="114">
        <f t="shared" si="57"/>
        <v>3265149</v>
      </c>
      <c r="N144" s="114">
        <f t="shared" si="57"/>
        <v>3274134</v>
      </c>
      <c r="O144" s="114">
        <f t="shared" si="57"/>
        <v>3272157</v>
      </c>
      <c r="P144" s="114">
        <f t="shared" si="57"/>
        <v>3286010</v>
      </c>
      <c r="Q144" s="114">
        <f t="shared" si="57"/>
        <v>3338454</v>
      </c>
      <c r="R144" s="114">
        <f t="shared" si="57"/>
        <v>3346938</v>
      </c>
      <c r="S144" s="114">
        <f t="shared" si="57"/>
        <v>3354816</v>
      </c>
      <c r="T144" s="114">
        <f t="shared" si="57"/>
        <v>3373792</v>
      </c>
      <c r="U144" s="114">
        <f t="shared" si="57"/>
        <v>3387258</v>
      </c>
      <c r="V144" s="114">
        <f t="shared" si="57"/>
        <v>3388992</v>
      </c>
      <c r="W144" s="114">
        <f t="shared" si="57"/>
        <v>3396288</v>
      </c>
    </row>
    <row r="145" spans="1:23">
      <c r="A145" s="111" t="s">
        <v>158</v>
      </c>
      <c r="B145" s="115">
        <f t="shared" ref="B145:W146" si="58">B152*B155</f>
        <v>4485425</v>
      </c>
      <c r="C145" s="116">
        <f t="shared" si="58"/>
        <v>4594782.3721996117</v>
      </c>
      <c r="D145" s="116">
        <f t="shared" si="58"/>
        <v>4611801.0777959339</v>
      </c>
      <c r="E145" s="116">
        <f t="shared" si="58"/>
        <v>4629564.9887972847</v>
      </c>
      <c r="F145" s="116">
        <f t="shared" si="58"/>
        <v>4645391.6364542516</v>
      </c>
      <c r="G145" s="116">
        <f t="shared" si="58"/>
        <v>4660434.0151220616</v>
      </c>
      <c r="H145" s="116">
        <f t="shared" si="58"/>
        <v>4674734.3557446618</v>
      </c>
      <c r="I145" s="116">
        <f t="shared" si="58"/>
        <v>4688252.6136421664</v>
      </c>
      <c r="J145" s="116">
        <f t="shared" si="58"/>
        <v>4701019.3959600497</v>
      </c>
      <c r="K145" s="116">
        <f t="shared" si="58"/>
        <v>4713165.0987216728</v>
      </c>
      <c r="L145" s="116">
        <f t="shared" si="58"/>
        <v>4724758.8146595741</v>
      </c>
      <c r="M145" s="116">
        <f t="shared" si="58"/>
        <v>4734467.0109293275</v>
      </c>
      <c r="N145" s="116">
        <f t="shared" si="58"/>
        <v>4745098.7768506212</v>
      </c>
      <c r="O145" s="116">
        <f t="shared" si="58"/>
        <v>4754982.3892227886</v>
      </c>
      <c r="P145" s="116">
        <f t="shared" si="58"/>
        <v>4762921.140727031</v>
      </c>
      <c r="Q145" s="116">
        <f t="shared" si="58"/>
        <v>4771481.1594997449</v>
      </c>
      <c r="R145" s="116">
        <f t="shared" si="58"/>
        <v>4777979.9260311071</v>
      </c>
      <c r="S145" s="116">
        <f t="shared" si="58"/>
        <v>4783824.2196243713</v>
      </c>
      <c r="T145" s="116">
        <f t="shared" si="58"/>
        <v>4790523.8691146299</v>
      </c>
      <c r="U145" s="116">
        <f t="shared" si="58"/>
        <v>4795245.2159112478</v>
      </c>
      <c r="V145" s="116">
        <f t="shared" si="58"/>
        <v>4795245.2159112478</v>
      </c>
      <c r="W145" s="116">
        <f t="shared" si="58"/>
        <v>4799491.2982405731</v>
      </c>
    </row>
    <row r="146" spans="1:23">
      <c r="A146" s="111" t="s">
        <v>159</v>
      </c>
      <c r="B146" s="115">
        <f t="shared" si="58"/>
        <v>1363824</v>
      </c>
      <c r="C146" s="116">
        <f t="shared" si="58"/>
        <v>1256689.7248867671</v>
      </c>
      <c r="D146" s="116">
        <f t="shared" si="58"/>
        <v>1209658.2323895255</v>
      </c>
      <c r="E146" s="116">
        <f t="shared" si="58"/>
        <v>1169046.8740679042</v>
      </c>
      <c r="F146" s="116">
        <f t="shared" si="58"/>
        <v>1137362.7464186011</v>
      </c>
      <c r="G146" s="116">
        <f t="shared" si="58"/>
        <v>1117660.3333166754</v>
      </c>
      <c r="H146" s="116">
        <f t="shared" si="58"/>
        <v>1102724.5572721332</v>
      </c>
      <c r="I146" s="116">
        <f t="shared" si="58"/>
        <v>1079148.5093495436</v>
      </c>
      <c r="J146" s="116">
        <f t="shared" si="58"/>
        <v>1054236.5666813552</v>
      </c>
      <c r="K146" s="116">
        <f t="shared" si="58"/>
        <v>1036424.8563660549</v>
      </c>
      <c r="L146" s="116">
        <f t="shared" si="58"/>
        <v>1021096.9952306366</v>
      </c>
      <c r="M146" s="116">
        <f t="shared" si="58"/>
        <v>998522.42860352376</v>
      </c>
      <c r="N146" s="116">
        <f t="shared" si="58"/>
        <v>973863.63581655361</v>
      </c>
      <c r="O146" s="116">
        <f t="shared" si="58"/>
        <v>957207.57997266925</v>
      </c>
      <c r="P146" s="116">
        <f t="shared" si="58"/>
        <v>956467.56024439074</v>
      </c>
      <c r="Q146" s="116">
        <f t="shared" si="58"/>
        <v>936987.41829910385</v>
      </c>
      <c r="R146" s="116">
        <f t="shared" si="58"/>
        <v>918351.21651321964</v>
      </c>
      <c r="S146" s="116">
        <f t="shared" si="58"/>
        <v>905330.57914133952</v>
      </c>
      <c r="T146" s="116">
        <f t="shared" si="58"/>
        <v>888658.41537444736</v>
      </c>
      <c r="U146" s="116">
        <f t="shared" si="58"/>
        <v>870565.89497880603</v>
      </c>
      <c r="V146" s="116">
        <f t="shared" si="58"/>
        <v>870565.89497880603</v>
      </c>
      <c r="W146" s="116">
        <f t="shared" si="58"/>
        <v>852607.20906115079</v>
      </c>
    </row>
    <row r="147" spans="1:23">
      <c r="A147" s="111" t="s">
        <v>160</v>
      </c>
      <c r="B147" s="117">
        <v>77360</v>
      </c>
      <c r="C147" s="118">
        <f t="shared" ref="C147:V147" si="59">B147</f>
        <v>77360</v>
      </c>
      <c r="D147" s="118">
        <f t="shared" si="59"/>
        <v>77360</v>
      </c>
      <c r="E147" s="118">
        <f t="shared" si="59"/>
        <v>77360</v>
      </c>
      <c r="F147" s="118">
        <f t="shared" si="59"/>
        <v>77360</v>
      </c>
      <c r="G147" s="118">
        <f t="shared" si="59"/>
        <v>77360</v>
      </c>
      <c r="H147" s="118">
        <f t="shared" si="59"/>
        <v>77360</v>
      </c>
      <c r="I147" s="118">
        <f t="shared" si="59"/>
        <v>77360</v>
      </c>
      <c r="J147" s="118">
        <f t="shared" si="59"/>
        <v>77360</v>
      </c>
      <c r="K147" s="118">
        <f t="shared" si="59"/>
        <v>77360</v>
      </c>
      <c r="L147" s="118">
        <f t="shared" si="59"/>
        <v>77360</v>
      </c>
      <c r="M147" s="118">
        <f t="shared" si="59"/>
        <v>77360</v>
      </c>
      <c r="N147" s="118">
        <f t="shared" si="59"/>
        <v>77360</v>
      </c>
      <c r="O147" s="118">
        <f t="shared" si="59"/>
        <v>77360</v>
      </c>
      <c r="P147" s="118">
        <f t="shared" si="59"/>
        <v>77360</v>
      </c>
      <c r="Q147" s="118">
        <f t="shared" si="59"/>
        <v>77360</v>
      </c>
      <c r="R147" s="118">
        <f t="shared" si="59"/>
        <v>77360</v>
      </c>
      <c r="S147" s="118">
        <f t="shared" si="59"/>
        <v>77360</v>
      </c>
      <c r="T147" s="118">
        <f t="shared" si="59"/>
        <v>77360</v>
      </c>
      <c r="U147" s="118">
        <f t="shared" si="59"/>
        <v>77360</v>
      </c>
      <c r="V147" s="118">
        <f t="shared" si="59"/>
        <v>77360</v>
      </c>
      <c r="W147" s="118">
        <f>U147</f>
        <v>77360</v>
      </c>
    </row>
    <row r="148" spans="1:23" ht="16" thickBot="1">
      <c r="A148" s="119" t="s">
        <v>161</v>
      </c>
      <c r="B148" s="120">
        <f>SUM(B144:B147)</f>
        <v>8777138</v>
      </c>
      <c r="C148" s="121">
        <f t="shared" ref="C148:W148" si="60">SUM(C144:C147)</f>
        <v>8783148.0970863793</v>
      </c>
      <c r="D148" s="121">
        <f t="shared" si="60"/>
        <v>9097603.3101854585</v>
      </c>
      <c r="E148" s="121">
        <f t="shared" si="60"/>
        <v>9054341.8628651891</v>
      </c>
      <c r="F148" s="121">
        <f t="shared" si="60"/>
        <v>9022583.3828728534</v>
      </c>
      <c r="G148" s="121">
        <f t="shared" si="60"/>
        <v>9018486.3484387361</v>
      </c>
      <c r="H148" s="121">
        <f t="shared" si="60"/>
        <v>9038635.9130167942</v>
      </c>
      <c r="I148" s="121">
        <f t="shared" si="60"/>
        <v>9054817.1229917109</v>
      </c>
      <c r="J148" s="121">
        <f t="shared" si="60"/>
        <v>9052803.9626414049</v>
      </c>
      <c r="K148" s="121">
        <f t="shared" si="60"/>
        <v>9051254.9550877269</v>
      </c>
      <c r="L148" s="121">
        <f t="shared" si="60"/>
        <v>9067910.8098902106</v>
      </c>
      <c r="M148" s="121">
        <f t="shared" si="60"/>
        <v>9075498.4395328518</v>
      </c>
      <c r="N148" s="121">
        <f t="shared" si="60"/>
        <v>9070456.4126671739</v>
      </c>
      <c r="O148" s="121">
        <f t="shared" si="60"/>
        <v>9061706.9691954572</v>
      </c>
      <c r="P148" s="121">
        <f t="shared" si="60"/>
        <v>9082758.7009714209</v>
      </c>
      <c r="Q148" s="121">
        <f t="shared" si="60"/>
        <v>9124282.577798849</v>
      </c>
      <c r="R148" s="121">
        <f t="shared" si="60"/>
        <v>9120629.1425443273</v>
      </c>
      <c r="S148" s="121">
        <f t="shared" si="60"/>
        <v>9121330.7987657115</v>
      </c>
      <c r="T148" s="121">
        <f t="shared" si="60"/>
        <v>9130334.2844890766</v>
      </c>
      <c r="U148" s="121">
        <f t="shared" si="60"/>
        <v>9130429.1108900532</v>
      </c>
      <c r="V148" s="121">
        <f t="shared" si="60"/>
        <v>9132163.1108900532</v>
      </c>
      <c r="W148" s="121">
        <f t="shared" si="60"/>
        <v>9125746.5073017236</v>
      </c>
    </row>
    <row r="149" spans="1:23">
      <c r="A149" s="111" t="s">
        <v>162</v>
      </c>
      <c r="B149" s="116">
        <f>B148*VLOOKUP($A142,'Peak-Baseload'!$N$13:$S$28,6,FALSE)</f>
        <v>6149.5334591439905</v>
      </c>
      <c r="C149" s="116">
        <f>C148*VLOOKUP($A142,'Peak-Baseload'!$N$13:$S$28,6,FALSE)</f>
        <v>6153.7443184383756</v>
      </c>
      <c r="D149" s="116">
        <f>D148*VLOOKUP($A142,'Peak-Baseload'!$N$13:$S$28,6,FALSE)</f>
        <v>6374.0613345722268</v>
      </c>
      <c r="E149" s="116">
        <f>E148*VLOOKUP($A142,'Peak-Baseload'!$N$13:$S$28,6,FALSE)</f>
        <v>6343.7510309417048</v>
      </c>
      <c r="F149" s="116">
        <f>F148*VLOOKUP($A142,'Peak-Baseload'!$N$13:$S$28,6,FALSE)</f>
        <v>6321.5000608277078</v>
      </c>
      <c r="G149" s="116">
        <f>G148*VLOOKUP($A142,'Peak-Baseload'!$N$13:$S$28,6,FALSE)</f>
        <v>6318.6295522022465</v>
      </c>
      <c r="H149" s="116">
        <f>H148*VLOOKUP($A142,'Peak-Baseload'!$N$13:$S$28,6,FALSE)</f>
        <v>6332.7469583043212</v>
      </c>
      <c r="I149" s="116">
        <f>I148*VLOOKUP($A142,'Peak-Baseload'!$N$13:$S$28,6,FALSE)</f>
        <v>6344.0840128373802</v>
      </c>
      <c r="J149" s="116">
        <f>J148*VLOOKUP($A142,'Peak-Baseload'!$N$13:$S$28,6,FALSE)</f>
        <v>6342.6735306354558</v>
      </c>
      <c r="K149" s="116">
        <f>K148*VLOOKUP($A142,'Peak-Baseload'!$N$13:$S$28,6,FALSE)</f>
        <v>6341.5882481914741</v>
      </c>
      <c r="L149" s="116">
        <f>L148*VLOOKUP($A142,'Peak-Baseload'!$N$13:$S$28,6,FALSE)</f>
        <v>6353.2578535227922</v>
      </c>
      <c r="M149" s="116">
        <f>M148*VLOOKUP($A142,'Peak-Baseload'!$N$13:$S$28,6,FALSE)</f>
        <v>6358.5739807573209</v>
      </c>
      <c r="N149" s="116">
        <f>N148*VLOOKUP($A142,'Peak-Baseload'!$N$13:$S$28,6,FALSE)</f>
        <v>6355.041381302648</v>
      </c>
      <c r="O149" s="116">
        <f>O148*VLOOKUP($A142,'Peak-Baseload'!$N$13:$S$28,6,FALSE)</f>
        <v>6348.9112514837698</v>
      </c>
      <c r="P149" s="116">
        <f>P148*VLOOKUP($A142,'Peak-Baseload'!$N$13:$S$28,6,FALSE)</f>
        <v>6363.6607437361654</v>
      </c>
      <c r="Q149" s="116">
        <f>Q148*VLOOKUP($A142,'Peak-Baseload'!$N$13:$S$28,6,FALSE)</f>
        <v>6392.7536519146224</v>
      </c>
      <c r="R149" s="116">
        <f>R148*VLOOKUP($A142,'Peak-Baseload'!$N$13:$S$28,6,FALSE)</f>
        <v>6390.1939425493947</v>
      </c>
      <c r="S149" s="116">
        <f>S148*VLOOKUP($A142,'Peak-Baseload'!$N$13:$S$28,6,FALSE)</f>
        <v>6390.6855445283336</v>
      </c>
      <c r="T149" s="116">
        <f>T148*VLOOKUP($A142,'Peak-Baseload'!$N$13:$S$28,6,FALSE)</f>
        <v>6396.9936641801787</v>
      </c>
      <c r="U149" s="116">
        <f>U148*VLOOKUP($A142,'Peak-Baseload'!$N$13:$S$28,6,FALSE)</f>
        <v>6397.0601024799544</v>
      </c>
      <c r="V149" s="116">
        <f>V148*VLOOKUP($A142,'Peak-Baseload'!$N$13:$S$28,6,FALSE)</f>
        <v>6398.274996334666</v>
      </c>
      <c r="W149" s="116">
        <f>W148*VLOOKUP($A142,'Peak-Baseload'!$N$13:$S$28,6,FALSE)</f>
        <v>6393.7793260534763</v>
      </c>
    </row>
    <row r="150" spans="1:23">
      <c r="A150" s="111" t="s">
        <v>163</v>
      </c>
      <c r="B150" s="116">
        <f>B158*VLOOKUP($A142,'Peak-Baseload'!$N$13:$S$28,5,FALSE)</f>
        <v>98021.233179569084</v>
      </c>
      <c r="C150" s="116">
        <f>C158*VLOOKUP($A142,'Peak-Baseload'!$N$13:$S$28,5,FALSE)</f>
        <v>98106.522727136995</v>
      </c>
      <c r="D150" s="116">
        <f>D158*VLOOKUP($A142,'Peak-Baseload'!$N$13:$S$28,5,FALSE)</f>
        <v>98481.496378503929</v>
      </c>
      <c r="E150" s="116">
        <f>E158*VLOOKUP($A142,'Peak-Baseload'!$N$13:$S$28,5,FALSE)</f>
        <v>98839.774400906419</v>
      </c>
      <c r="F150" s="116">
        <f>F158*VLOOKUP($A142,'Peak-Baseload'!$N$13:$S$28,5,FALSE)</f>
        <v>99181.448432751917</v>
      </c>
      <c r="G150" s="116">
        <f>G158*VLOOKUP($A142,'Peak-Baseload'!$N$13:$S$28,5,FALSE)</f>
        <v>99535.073841385034</v>
      </c>
      <c r="H150" s="116">
        <f>H158*VLOOKUP($A142,'Peak-Baseload'!$N$13:$S$28,5,FALSE)</f>
        <v>99856.683225407192</v>
      </c>
      <c r="I150" s="116">
        <f>I158*VLOOKUP($A142,'Peak-Baseload'!$N$13:$S$28,5,FALSE)</f>
        <v>100175.48304162829</v>
      </c>
      <c r="J150" s="116">
        <f>J158*VLOOKUP($A142,'Peak-Baseload'!$N$13:$S$28,5,FALSE)</f>
        <v>100491.56508660638</v>
      </c>
      <c r="K150" s="116">
        <f>K158*VLOOKUP($A142,'Peak-Baseload'!$N$13:$S$28,5,FALSE)</f>
        <v>100790.73000911779</v>
      </c>
      <c r="L150" s="116">
        <f>L158*VLOOKUP($A142,'Peak-Baseload'!$N$13:$S$28,5,FALSE)</f>
        <v>101087.93559556354</v>
      </c>
      <c r="M150" s="116">
        <f>M158*VLOOKUP($A142,'Peak-Baseload'!$N$13:$S$28,5,FALSE)</f>
        <v>101383.43851367291</v>
      </c>
      <c r="N150" s="116">
        <f>N158*VLOOKUP($A142,'Peak-Baseload'!$N$13:$S$28,5,FALSE)</f>
        <v>101662.56216488424</v>
      </c>
      <c r="O150" s="116">
        <f>O158*VLOOKUP($A142,'Peak-Baseload'!$N$13:$S$28,5,FALSE)</f>
        <v>101938.86707521879</v>
      </c>
      <c r="P150" s="116">
        <f>P158*VLOOKUP($A142,'Peak-Baseload'!$N$13:$S$28,5,FALSE)</f>
        <v>102198.52168206021</v>
      </c>
      <c r="Q150" s="116">
        <f>Q158*VLOOKUP($A142,'Peak-Baseload'!$N$13:$S$28,5,FALSE)</f>
        <v>102455.15116888916</v>
      </c>
      <c r="R150" s="116">
        <f>R158*VLOOKUP($A142,'Peak-Baseload'!$N$13:$S$28,5,FALSE)</f>
        <v>102709.34674500034</v>
      </c>
      <c r="S150" s="116">
        <f>S158*VLOOKUP($A142,'Peak-Baseload'!$N$13:$S$28,5,FALSE)</f>
        <v>102946.36052302718</v>
      </c>
      <c r="T150" s="116">
        <f>T158*VLOOKUP($A142,'Peak-Baseload'!$N$13:$S$28,5,FALSE)</f>
        <v>103181.20941549719</v>
      </c>
      <c r="U150" s="116">
        <f>U158*VLOOKUP($A142,'Peak-Baseload'!$N$13:$S$28,5,FALSE)</f>
        <v>103413.96027907261</v>
      </c>
      <c r="V150" s="116">
        <f>V158*VLOOKUP($A142,'Peak-Baseload'!$N$13:$S$28,5,FALSE)</f>
        <v>103590.363218208</v>
      </c>
      <c r="W150" s="116">
        <f>W158*VLOOKUP($A142,'Peak-Baseload'!$N$13:$S$28,5,FALSE)</f>
        <v>103806.62339228342</v>
      </c>
    </row>
    <row r="151" spans="1:23">
      <c r="A151" s="104" t="s">
        <v>164</v>
      </c>
      <c r="B151" s="116">
        <f>VLOOKUP($A142,REStpcMID,Mid!B$3-1990+2,FALSE)</f>
        <v>541</v>
      </c>
      <c r="C151" s="116">
        <f>VLOOKUP($A142,REStpcMID,Mid!C$3-1990+2,FALSE)</f>
        <v>541</v>
      </c>
      <c r="D151" s="116">
        <f>VLOOKUP($A142,REStpcMID,Mid!D$3-1990+2,FALSE)</f>
        <v>604</v>
      </c>
      <c r="E151" s="116">
        <f>VLOOKUP($A142,REStpcMID,Mid!E$3-1990+2,FALSE)</f>
        <v>598</v>
      </c>
      <c r="F151" s="116">
        <f>VLOOKUP($A142,REStpcMID,Mid!F$3-1990+2,FALSE)</f>
        <v>593</v>
      </c>
      <c r="G151" s="116">
        <f>VLOOKUP($A142,REStpcMID,Mid!G$3-1990+2,FALSE)</f>
        <v>591</v>
      </c>
      <c r="H151" s="116">
        <f>VLOOKUP($A142,REStpcMID,Mid!H$3-1990+2,FALSE)</f>
        <v>593</v>
      </c>
      <c r="I151" s="116">
        <f>VLOOKUP($A142,REStpcMID,Mid!I$3-1990+2,FALSE)</f>
        <v>596</v>
      </c>
      <c r="J151" s="116">
        <f>VLOOKUP($A142,REStpcMID,Mid!J$3-1990+2,FALSE)</f>
        <v>596</v>
      </c>
      <c r="K151" s="116">
        <f>VLOOKUP($A142,REStpcMID,Mid!K$3-1990+2,FALSE)</f>
        <v>595</v>
      </c>
      <c r="L151" s="116">
        <f>VLOOKUP($A142,REStpcMID,Mid!L$3-1990+2,FALSE)</f>
        <v>597</v>
      </c>
      <c r="M151" s="116">
        <f>VLOOKUP($A142,REStpcMID,Mid!M$3-1990+2,FALSE)</f>
        <v>599</v>
      </c>
      <c r="N151" s="116">
        <f>VLOOKUP($A142,REStpcMID,Mid!N$3-1990+2,FALSE)</f>
        <v>599</v>
      </c>
      <c r="O151" s="116">
        <f>VLOOKUP($A142,REStpcMID,Mid!O$3-1990+2,FALSE)</f>
        <v>597</v>
      </c>
      <c r="P151" s="116">
        <f>VLOOKUP($A142,REStpcMID,Mid!P$3-1990+2,FALSE)</f>
        <v>598</v>
      </c>
      <c r="Q151" s="116">
        <f>VLOOKUP($A142,REStpcMID,Mid!Q$3-1990+2,FALSE)</f>
        <v>606</v>
      </c>
      <c r="R151" s="116">
        <f>VLOOKUP($A142,REStpcMID,Mid!R$3-1990+2,FALSE)</f>
        <v>606</v>
      </c>
      <c r="S151" s="116">
        <f>VLOOKUP($A142,REStpcMID,Mid!S$3-1990+2,FALSE)</f>
        <v>606</v>
      </c>
      <c r="T151" s="116">
        <f>VLOOKUP($A142,REStpcMID,Mid!T$3-1990+2,FALSE)</f>
        <v>608</v>
      </c>
      <c r="U151" s="116">
        <f>VLOOKUP($A142,REStpcMID,Mid!U$3-1990+2,FALSE)</f>
        <v>609</v>
      </c>
      <c r="V151" s="116">
        <f>VLOOKUP($A142,REStpcMID,Mid!V$3-1990+2,FALSE)</f>
        <v>608</v>
      </c>
      <c r="W151" s="116">
        <f>VLOOKUP($A142,REStpcMID,Mid!W$3-1990+2,FALSE)</f>
        <v>608</v>
      </c>
    </row>
    <row r="152" spans="1:23">
      <c r="A152" s="104" t="s">
        <v>165</v>
      </c>
      <c r="B152" s="116">
        <f>VLOOKUP($A142,COMtpcMID,Mid!B$3-1990+2,FALSE)</f>
        <v>3325</v>
      </c>
      <c r="C152" s="116">
        <f>VLOOKUP($A142,COMtpcMID,Mid!C$3-1990+2,FALSE)</f>
        <v>3408</v>
      </c>
      <c r="D152" s="116">
        <f>VLOOKUP($A142,COMtpcMID,Mid!D$3-1990+2,FALSE)</f>
        <v>3405</v>
      </c>
      <c r="E152" s="116">
        <f>VLOOKUP($A142,COMtpcMID,Mid!E$3-1990+2,FALSE)</f>
        <v>3403</v>
      </c>
      <c r="F152" s="116">
        <f>VLOOKUP($A142,COMtpcMID,Mid!F$3-1990+2,FALSE)</f>
        <v>3400</v>
      </c>
      <c r="G152" s="116">
        <f>VLOOKUP($A142,COMtpcMID,Mid!G$3-1990+2,FALSE)</f>
        <v>3397</v>
      </c>
      <c r="H152" s="116">
        <f>VLOOKUP($A142,COMtpcMID,Mid!H$3-1990+2,FALSE)</f>
        <v>3394</v>
      </c>
      <c r="I152" s="116">
        <f>VLOOKUP($A142,COMtpcMID,Mid!I$3-1990+2,FALSE)</f>
        <v>3391</v>
      </c>
      <c r="J152" s="116">
        <f>VLOOKUP($A142,COMtpcMID,Mid!J$3-1990+2,FALSE)</f>
        <v>3388</v>
      </c>
      <c r="K152" s="116">
        <f>VLOOKUP($A142,COMtpcMID,Mid!K$3-1990+2,FALSE)</f>
        <v>3385</v>
      </c>
      <c r="L152" s="116">
        <f>VLOOKUP($A142,COMtpcMID,Mid!L$3-1990+2,FALSE)</f>
        <v>3382</v>
      </c>
      <c r="M152" s="116">
        <f>VLOOKUP($A142,COMtpcMID,Mid!M$3-1990+2,FALSE)</f>
        <v>3378</v>
      </c>
      <c r="N152" s="116">
        <f>VLOOKUP($A142,COMtpcMID,Mid!N$3-1990+2,FALSE)</f>
        <v>3375</v>
      </c>
      <c r="O152" s="116">
        <f>VLOOKUP($A142,COMtpcMID,Mid!O$3-1990+2,FALSE)</f>
        <v>3372</v>
      </c>
      <c r="P152" s="116">
        <f>VLOOKUP($A142,COMtpcMID,Mid!P$3-1990+2,FALSE)</f>
        <v>3368</v>
      </c>
      <c r="Q152" s="116">
        <f>VLOOKUP($A142,COMtpcMID,Mid!Q$3-1990+2,FALSE)</f>
        <v>3365</v>
      </c>
      <c r="R152" s="116">
        <f>VLOOKUP($A142,COMtpcMID,Mid!R$3-1990+2,FALSE)</f>
        <v>3361</v>
      </c>
      <c r="S152" s="116">
        <f>VLOOKUP($A142,COMtpcMID,Mid!S$3-1990+2,FALSE)</f>
        <v>3357</v>
      </c>
      <c r="T152" s="116">
        <f>VLOOKUP($A142,COMtpcMID,Mid!T$3-1990+2,FALSE)</f>
        <v>3354</v>
      </c>
      <c r="U152" s="116">
        <f>VLOOKUP($A142,COMtpcMID,Mid!U$3-1990+2,FALSE)</f>
        <v>3350</v>
      </c>
      <c r="V152" s="116">
        <f>VLOOKUP($A142,COMtpcMID,Mid!V$3-1990+2,FALSE)</f>
        <v>3350</v>
      </c>
      <c r="W152" s="116">
        <f>VLOOKUP($A142,COMtpcMID,Mid!W$3-1990+2,FALSE)</f>
        <v>3346</v>
      </c>
    </row>
    <row r="153" spans="1:23" ht="16" thickBot="1">
      <c r="A153" s="104" t="s">
        <v>166</v>
      </c>
      <c r="B153" s="116">
        <f>VLOOKUP($A142,INDtpcMID,Mid!B$3-1990+2,FALSE)</f>
        <v>28413</v>
      </c>
      <c r="C153" s="116">
        <f>VLOOKUP($A142,INDtpcMID,Mid!C$3-1990+2,FALSE)</f>
        <v>26419</v>
      </c>
      <c r="D153" s="116">
        <f>VLOOKUP($A142,INDtpcMID,Mid!D$3-1990+2,FALSE)</f>
        <v>25798</v>
      </c>
      <c r="E153" s="116">
        <f>VLOOKUP($A142,INDtpcMID,Mid!E$3-1990+2,FALSE)</f>
        <v>25279</v>
      </c>
      <c r="F153" s="116">
        <f>VLOOKUP($A142,INDtpcMID,Mid!F$3-1990+2,FALSE)</f>
        <v>24924</v>
      </c>
      <c r="G153" s="116">
        <f>VLOOKUP($A142,INDtpcMID,Mid!G$3-1990+2,FALSE)</f>
        <v>24807</v>
      </c>
      <c r="H153" s="116">
        <f>VLOOKUP($A142,INDtpcMID,Mid!H$3-1990+2,FALSE)</f>
        <v>24777</v>
      </c>
      <c r="I153" s="116">
        <f>VLOOKUP($A142,INDtpcMID,Mid!I$3-1990+2,FALSE)</f>
        <v>24533</v>
      </c>
      <c r="J153" s="116">
        <f>VLOOKUP($A142,INDtpcMID,Mid!J$3-1990+2,FALSE)</f>
        <v>24237</v>
      </c>
      <c r="K153" s="116">
        <f>VLOOKUP($A142,INDtpcMID,Mid!K$3-1990+2,FALSE)</f>
        <v>24086</v>
      </c>
      <c r="L153" s="116">
        <f>VLOOKUP($A142,INDtpcMID,Mid!L$3-1990+2,FALSE)</f>
        <v>23978</v>
      </c>
      <c r="M153" s="116">
        <f>VLOOKUP($A142,INDtpcMID,Mid!M$3-1990+2,FALSE)</f>
        <v>23685</v>
      </c>
      <c r="N153" s="116">
        <f>VLOOKUP($A142,INDtpcMID,Mid!N$3-1990+2,FALSE)</f>
        <v>23326</v>
      </c>
      <c r="O153" s="116">
        <f>VLOOKUP($A142,INDtpcMID,Mid!O$3-1990+2,FALSE)</f>
        <v>23141</v>
      </c>
      <c r="P153" s="116">
        <f>VLOOKUP($A142,INDtpcMID,Mid!P$3-1990+2,FALSE)</f>
        <v>23331</v>
      </c>
      <c r="Q153" s="116">
        <f>VLOOKUP($A142,INDtpcMID,Mid!Q$3-1990+2,FALSE)</f>
        <v>23051</v>
      </c>
      <c r="R153" s="116">
        <f>VLOOKUP($A142,INDtpcMID,Mid!R$3-1990+2,FALSE)</f>
        <v>22777</v>
      </c>
      <c r="S153" s="116">
        <f>VLOOKUP($A142,INDtpcMID,Mid!S$3-1990+2,FALSE)</f>
        <v>22629</v>
      </c>
      <c r="T153" s="116">
        <f>VLOOKUP($A142,INDtpcMID,Mid!T$3-1990+2,FALSE)</f>
        <v>22378</v>
      </c>
      <c r="U153" s="116">
        <f>VLOOKUP($A142,INDtpcMID,Mid!U$3-1990+2,FALSE)</f>
        <v>22079</v>
      </c>
      <c r="V153" s="116">
        <f>VLOOKUP($A142,INDtpcMID,Mid!V$3-1990+2,FALSE)</f>
        <v>22079</v>
      </c>
      <c r="W153" s="116">
        <f>VLOOKUP($A142,INDtpcMID,Mid!W$3-1990+2,FALSE)</f>
        <v>21772</v>
      </c>
    </row>
    <row r="154" spans="1:23">
      <c r="A154" s="111" t="s">
        <v>167</v>
      </c>
      <c r="B154" s="113">
        <f>VLOOKUP($A142,REScMID,Mid!B$3-1990+2,FALSE)</f>
        <v>5269</v>
      </c>
      <c r="C154" s="114">
        <f>VLOOKUP($A142,REScMID,Mid!C$3-1990+2,FALSE)</f>
        <v>5276</v>
      </c>
      <c r="D154" s="114">
        <f>VLOOKUP($A142,REScMID,Mid!D$3-1990+2,FALSE)</f>
        <v>5296</v>
      </c>
      <c r="E154" s="114">
        <f>VLOOKUP($A142,REScMID,Mid!E$3-1990+2,FALSE)</f>
        <v>5315</v>
      </c>
      <c r="F154" s="114">
        <f>VLOOKUP($A142,REScMID,Mid!F$3-1990+2,FALSE)</f>
        <v>5333</v>
      </c>
      <c r="G154" s="114">
        <f>VLOOKUP($A142,REScMID,Mid!G$3-1990+2,FALSE)</f>
        <v>5352</v>
      </c>
      <c r="H154" s="114">
        <f>VLOOKUP($A142,REScMID,Mid!H$3-1990+2,FALSE)</f>
        <v>5369</v>
      </c>
      <c r="I154" s="114">
        <f>VLOOKUP($A142,REScMID,Mid!I$3-1990+2,FALSE)</f>
        <v>5386</v>
      </c>
      <c r="J154" s="114">
        <f>VLOOKUP($A142,REScMID,Mid!J$3-1990+2,FALSE)</f>
        <v>5403</v>
      </c>
      <c r="K154" s="114">
        <f>VLOOKUP($A142,REScMID,Mid!K$3-1990+2,FALSE)</f>
        <v>5419</v>
      </c>
      <c r="L154" s="114">
        <f>VLOOKUP($A142,REScMID,Mid!L$3-1990+2,FALSE)</f>
        <v>5435</v>
      </c>
      <c r="M154" s="114">
        <f>VLOOKUP($A142,REScMID,Mid!M$3-1990+2,FALSE)</f>
        <v>5451</v>
      </c>
      <c r="N154" s="114">
        <f>VLOOKUP($A142,REScMID,Mid!N$3-1990+2,FALSE)</f>
        <v>5466</v>
      </c>
      <c r="O154" s="114">
        <f>VLOOKUP($A142,REScMID,Mid!O$3-1990+2,FALSE)</f>
        <v>5481</v>
      </c>
      <c r="P154" s="114">
        <f>VLOOKUP($A142,REScMID,Mid!P$3-1990+2,FALSE)</f>
        <v>5495</v>
      </c>
      <c r="Q154" s="114">
        <f>VLOOKUP($A142,REScMID,Mid!Q$3-1990+2,FALSE)</f>
        <v>5509</v>
      </c>
      <c r="R154" s="114">
        <f>VLOOKUP($A142,REScMID,Mid!R$3-1990+2,FALSE)</f>
        <v>5523</v>
      </c>
      <c r="S154" s="114">
        <f>VLOOKUP($A142,REScMID,Mid!S$3-1990+2,FALSE)</f>
        <v>5536</v>
      </c>
      <c r="T154" s="114">
        <f>VLOOKUP($A142,REScMID,Mid!T$3-1990+2,FALSE)</f>
        <v>5549</v>
      </c>
      <c r="U154" s="114">
        <f>VLOOKUP($A142,REScMID,Mid!U$3-1990+2,FALSE)</f>
        <v>5562</v>
      </c>
      <c r="V154" s="114">
        <f>VLOOKUP($A142,REScMID,Mid!V$3-1990+2,FALSE)</f>
        <v>5574</v>
      </c>
      <c r="W154" s="114">
        <f>VLOOKUP($A142,REScMID,Mid!W$3-1990+2,FALSE)</f>
        <v>5586</v>
      </c>
    </row>
    <row r="155" spans="1:23">
      <c r="A155" s="111" t="s">
        <v>168</v>
      </c>
      <c r="B155" s="115">
        <f>VLOOKUP($A142,COMcMID,Mid!B$3-1990+2,FALSE)</f>
        <v>1349</v>
      </c>
      <c r="C155" s="116">
        <f>VLOOKUP($A142,COMcMID,Mid!C$3-1990+2,FALSE)</f>
        <v>1348.2342641430787</v>
      </c>
      <c r="D155" s="116">
        <f>VLOOKUP($A142,COMcMID,Mid!D$3-1990+2,FALSE)</f>
        <v>1354.4202871647383</v>
      </c>
      <c r="E155" s="116">
        <f>VLOOKUP($A142,COMcMID,Mid!E$3-1990+2,FALSE)</f>
        <v>1360.4363763729898</v>
      </c>
      <c r="F155" s="116">
        <f>VLOOKUP($A142,COMcMID,Mid!F$3-1990+2,FALSE)</f>
        <v>1366.2916577806623</v>
      </c>
      <c r="G155" s="116">
        <f>VLOOKUP($A142,COMcMID,Mid!G$3-1990+2,FALSE)</f>
        <v>1371.926410103639</v>
      </c>
      <c r="H155" s="116">
        <f>VLOOKUP($A142,COMcMID,Mid!H$3-1990+2,FALSE)</f>
        <v>1377.3524913802773</v>
      </c>
      <c r="I155" s="116">
        <f>VLOOKUP($A142,COMcMID,Mid!I$3-1990+2,FALSE)</f>
        <v>1382.5575386735968</v>
      </c>
      <c r="J155" s="116">
        <f>VLOOKUP($A142,COMcMID,Mid!J$3-1990+2,FALSE)</f>
        <v>1387.5499988075708</v>
      </c>
      <c r="K155" s="116">
        <f>VLOOKUP($A142,COMcMID,Mid!K$3-1990+2,FALSE)</f>
        <v>1392.36782827819</v>
      </c>
      <c r="L155" s="116">
        <f>VLOOKUP($A142,COMcMID,Mid!L$3-1990+2,FALSE)</f>
        <v>1397.0309919159001</v>
      </c>
      <c r="M155" s="116">
        <f>VLOOKUP($A142,COMcMID,Mid!M$3-1990+2,FALSE)</f>
        <v>1401.5592098665859</v>
      </c>
      <c r="N155" s="116">
        <f>VLOOKUP($A142,COMcMID,Mid!N$3-1990+2,FALSE)</f>
        <v>1405.9551931409248</v>
      </c>
      <c r="O155" s="116">
        <f>VLOOKUP($A142,COMcMID,Mid!O$3-1990+2,FALSE)</f>
        <v>1410.1371261040299</v>
      </c>
      <c r="P155" s="116">
        <f>VLOOKUP($A142,COMcMID,Mid!P$3-1990+2,FALSE)</f>
        <v>1414.1689847764344</v>
      </c>
      <c r="Q155" s="116">
        <f>VLOOKUP($A142,COMcMID,Mid!Q$3-1990+2,FALSE)</f>
        <v>1417.9735986626285</v>
      </c>
      <c r="R155" s="116">
        <f>VLOOKUP($A142,COMcMID,Mid!R$3-1990+2,FALSE)</f>
        <v>1421.5947414552536</v>
      </c>
      <c r="S155" s="116">
        <f>VLOOKUP($A142,COMcMID,Mid!S$3-1990+2,FALSE)</f>
        <v>1425.0295560394316</v>
      </c>
      <c r="T155" s="116">
        <f>VLOOKUP($A142,COMcMID,Mid!T$3-1990+2,FALSE)</f>
        <v>1428.301690254809</v>
      </c>
      <c r="U155" s="116">
        <f>VLOOKUP($A142,COMcMID,Mid!U$3-1990+2,FALSE)</f>
        <v>1431.4164823615665</v>
      </c>
      <c r="V155" s="116">
        <f>VLOOKUP($A142,COMcMID,Mid!V$3-1990+2,FALSE)</f>
        <v>1431.4164823615665</v>
      </c>
      <c r="W155" s="116">
        <f>VLOOKUP($A142,COMcMID,Mid!W$3-1990+2,FALSE)</f>
        <v>1434.3966820802671</v>
      </c>
    </row>
    <row r="156" spans="1:23">
      <c r="A156" s="111" t="s">
        <v>169</v>
      </c>
      <c r="B156" s="115">
        <f>VLOOKUP($A142,INDcMID,Mid!B$3-1990+2,FALSE)</f>
        <v>48</v>
      </c>
      <c r="C156" s="116">
        <f>VLOOKUP($A142,INDcMID,Mid!C$3-1990+2,FALSE)</f>
        <v>47.567649225434998</v>
      </c>
      <c r="D156" s="116">
        <f>VLOOKUP($A142,INDcMID,Mid!D$3-1990+2,FALSE)</f>
        <v>46.889612853303568</v>
      </c>
      <c r="E156" s="116">
        <f>VLOOKUP($A142,INDcMID,Mid!E$3-1990+2,FALSE)</f>
        <v>46.245772145571593</v>
      </c>
      <c r="F156" s="116">
        <f>VLOOKUP($A142,INDcMID,Mid!F$3-1990+2,FALSE)</f>
        <v>45.633234890812112</v>
      </c>
      <c r="G156" s="116">
        <f>VLOOKUP($A142,INDcMID,Mid!G$3-1990+2,FALSE)</f>
        <v>45.054232003735855</v>
      </c>
      <c r="H156" s="116">
        <f>VLOOKUP($A142,INDcMID,Mid!H$3-1990+2,FALSE)</f>
        <v>44.505975593176466</v>
      </c>
      <c r="I156" s="116">
        <f>VLOOKUP($A142,INDcMID,Mid!I$3-1990+2,FALSE)</f>
        <v>43.987629289102173</v>
      </c>
      <c r="J156" s="116">
        <f>VLOOKUP($A142,INDcMID,Mid!J$3-1990+2,FALSE)</f>
        <v>43.496990827303513</v>
      </c>
      <c r="K156" s="116">
        <f>VLOOKUP($A142,INDcMID,Mid!K$3-1990+2,FALSE)</f>
        <v>43.030177545713478</v>
      </c>
      <c r="L156" s="116">
        <f>VLOOKUP($A142,INDcMID,Mid!L$3-1990+2,FALSE)</f>
        <v>42.584744150080766</v>
      </c>
      <c r="M156" s="116">
        <f>VLOOKUP($A142,INDcMID,Mid!M$3-1990+2,FALSE)</f>
        <v>42.158430593351227</v>
      </c>
      <c r="N156" s="116">
        <f>VLOOKUP($A142,INDcMID,Mid!N$3-1990+2,FALSE)</f>
        <v>41.750134434388819</v>
      </c>
      <c r="O156" s="116">
        <f>VLOOKUP($A142,INDcMID,Mid!O$3-1990+2,FALSE)</f>
        <v>41.364140701467925</v>
      </c>
      <c r="P156" s="116">
        <f>VLOOKUP($A142,INDcMID,Mid!P$3-1990+2,FALSE)</f>
        <v>40.995566424259174</v>
      </c>
      <c r="Q156" s="116">
        <f>VLOOKUP($A142,INDcMID,Mid!Q$3-1990+2,FALSE)</f>
        <v>40.648449884998648</v>
      </c>
      <c r="R156" s="116">
        <f>VLOOKUP($A142,INDcMID,Mid!R$3-1990+2,FALSE)</f>
        <v>40.319235040313458</v>
      </c>
      <c r="S156" s="116">
        <f>VLOOKUP($A142,INDcMID,Mid!S$3-1990+2,FALSE)</f>
        <v>40.007538076863298</v>
      </c>
      <c r="T156" s="116">
        <f>VLOOKUP($A142,INDcMID,Mid!T$3-1990+2,FALSE)</f>
        <v>39.711252809654454</v>
      </c>
      <c r="U156" s="116">
        <f>VLOOKUP($A142,INDcMID,Mid!U$3-1990+2,FALSE)</f>
        <v>39.429588974990082</v>
      </c>
      <c r="V156" s="116">
        <f>VLOOKUP($A142,INDcMID,Mid!V$3-1990+2,FALSE)</f>
        <v>39.429588974990082</v>
      </c>
      <c r="W156" s="116">
        <f>VLOOKUP($A142,INDcMID,Mid!W$3-1990+2,FALSE)</f>
        <v>39.160720607254767</v>
      </c>
    </row>
    <row r="157" spans="1:23">
      <c r="A157" s="111" t="s">
        <v>170</v>
      </c>
      <c r="B157" s="117">
        <v>2</v>
      </c>
      <c r="C157" s="118">
        <f t="shared" ref="C157:V157" si="61">B157</f>
        <v>2</v>
      </c>
      <c r="D157" s="118">
        <f t="shared" si="61"/>
        <v>2</v>
      </c>
      <c r="E157" s="118">
        <f t="shared" si="61"/>
        <v>2</v>
      </c>
      <c r="F157" s="118">
        <f t="shared" si="61"/>
        <v>2</v>
      </c>
      <c r="G157" s="118">
        <f t="shared" si="61"/>
        <v>2</v>
      </c>
      <c r="H157" s="118">
        <f t="shared" si="61"/>
        <v>2</v>
      </c>
      <c r="I157" s="118">
        <f t="shared" si="61"/>
        <v>2</v>
      </c>
      <c r="J157" s="118">
        <f t="shared" si="61"/>
        <v>2</v>
      </c>
      <c r="K157" s="118">
        <f t="shared" si="61"/>
        <v>2</v>
      </c>
      <c r="L157" s="118">
        <f t="shared" si="61"/>
        <v>2</v>
      </c>
      <c r="M157" s="118">
        <f t="shared" si="61"/>
        <v>2</v>
      </c>
      <c r="N157" s="118">
        <f t="shared" si="61"/>
        <v>2</v>
      </c>
      <c r="O157" s="118">
        <f t="shared" si="61"/>
        <v>2</v>
      </c>
      <c r="P157" s="118">
        <f t="shared" si="61"/>
        <v>2</v>
      </c>
      <c r="Q157" s="118">
        <f t="shared" si="61"/>
        <v>2</v>
      </c>
      <c r="R157" s="118">
        <f t="shared" si="61"/>
        <v>2</v>
      </c>
      <c r="S157" s="118">
        <f t="shared" si="61"/>
        <v>2</v>
      </c>
      <c r="T157" s="118">
        <f t="shared" si="61"/>
        <v>2</v>
      </c>
      <c r="U157" s="118">
        <f t="shared" si="61"/>
        <v>2</v>
      </c>
      <c r="V157" s="118">
        <f t="shared" si="61"/>
        <v>2</v>
      </c>
      <c r="W157" s="118">
        <f>U157</f>
        <v>2</v>
      </c>
    </row>
    <row r="158" spans="1:23" ht="16" thickBot="1">
      <c r="A158" s="119" t="s">
        <v>171</v>
      </c>
      <c r="B158" s="120">
        <f>SUM(B154:B157)</f>
        <v>6668</v>
      </c>
      <c r="C158" s="121">
        <f t="shared" ref="C158:W158" si="62">SUM(C154:C157)</f>
        <v>6673.8019133685139</v>
      </c>
      <c r="D158" s="121">
        <f t="shared" si="62"/>
        <v>6699.3099000180418</v>
      </c>
      <c r="E158" s="121">
        <f t="shared" si="62"/>
        <v>6723.682148518561</v>
      </c>
      <c r="F158" s="121">
        <f t="shared" si="62"/>
        <v>6746.9248926714745</v>
      </c>
      <c r="G158" s="121">
        <f t="shared" si="62"/>
        <v>6770.9806421073745</v>
      </c>
      <c r="H158" s="121">
        <f t="shared" si="62"/>
        <v>6792.8584669734537</v>
      </c>
      <c r="I158" s="121">
        <f t="shared" si="62"/>
        <v>6814.5451679626985</v>
      </c>
      <c r="J158" s="121">
        <f t="shared" si="62"/>
        <v>6836.0469896348741</v>
      </c>
      <c r="K158" s="121">
        <f t="shared" si="62"/>
        <v>6856.398005823904</v>
      </c>
      <c r="L158" s="121">
        <f t="shared" si="62"/>
        <v>6876.6157360659809</v>
      </c>
      <c r="M158" s="121">
        <f t="shared" si="62"/>
        <v>6896.7176404599368</v>
      </c>
      <c r="N158" s="121">
        <f t="shared" si="62"/>
        <v>6915.7053275753142</v>
      </c>
      <c r="O158" s="121">
        <f t="shared" si="62"/>
        <v>6934.5012668054969</v>
      </c>
      <c r="P158" s="121">
        <f t="shared" si="62"/>
        <v>6952.1645512006935</v>
      </c>
      <c r="Q158" s="121">
        <f t="shared" si="62"/>
        <v>6969.6220485476269</v>
      </c>
      <c r="R158" s="121">
        <f t="shared" si="62"/>
        <v>6986.9139764955671</v>
      </c>
      <c r="S158" s="121">
        <f t="shared" si="62"/>
        <v>7003.0370941162946</v>
      </c>
      <c r="T158" s="121">
        <f t="shared" si="62"/>
        <v>7019.0129430644629</v>
      </c>
      <c r="U158" s="121">
        <f t="shared" si="62"/>
        <v>7034.8460713365566</v>
      </c>
      <c r="V158" s="121">
        <f t="shared" si="62"/>
        <v>7046.8460713365566</v>
      </c>
      <c r="W158" s="121">
        <f t="shared" si="62"/>
        <v>7061.557402687522</v>
      </c>
    </row>
    <row r="159" spans="1:23">
      <c r="A159" s="122"/>
      <c r="B159" s="123"/>
      <c r="C159" s="123"/>
      <c r="D159" s="123"/>
      <c r="E159" s="123"/>
      <c r="F159" s="123"/>
      <c r="G159" s="123"/>
      <c r="H159" s="123"/>
      <c r="I159" s="123"/>
      <c r="J159" s="123"/>
      <c r="K159" s="123"/>
      <c r="L159" s="123"/>
      <c r="M159" s="123"/>
      <c r="N159" s="123"/>
      <c r="O159" s="123"/>
      <c r="P159" s="123"/>
      <c r="Q159" s="123"/>
      <c r="R159" s="123"/>
      <c r="S159" s="123"/>
      <c r="T159" s="123"/>
      <c r="U159" s="123"/>
      <c r="V159" s="123"/>
      <c r="W159" s="123"/>
    </row>
    <row r="160" spans="1:23">
      <c r="B160" s="106"/>
      <c r="C160" s="106"/>
      <c r="D160" s="106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8"/>
      <c r="U160" s="108"/>
      <c r="V160" s="108"/>
      <c r="W160" s="108"/>
    </row>
    <row r="161" spans="1:23">
      <c r="A161" s="109" t="s">
        <v>27</v>
      </c>
      <c r="B161" s="110"/>
      <c r="C161" s="110"/>
      <c r="D161" s="110"/>
      <c r="E161" s="110"/>
      <c r="F161" s="110"/>
      <c r="G161" s="110"/>
      <c r="H161" s="110"/>
      <c r="I161" s="110"/>
      <c r="J161" s="110"/>
      <c r="K161" s="110"/>
      <c r="L161" s="110"/>
      <c r="M161" s="110"/>
      <c r="N161" s="110"/>
      <c r="O161" s="110"/>
      <c r="P161" s="110"/>
      <c r="Q161" s="110"/>
      <c r="R161" s="110"/>
      <c r="S161" s="110"/>
      <c r="T161" s="110"/>
      <c r="U161" s="110"/>
      <c r="V161" s="110"/>
      <c r="W161" s="110"/>
    </row>
    <row r="162" spans="1:23" ht="16" thickBot="1">
      <c r="A162" s="111" t="s">
        <v>156</v>
      </c>
      <c r="B162" s="110"/>
      <c r="C162" s="112">
        <f t="shared" ref="C162:V162" si="63">(C167-B167)/B167</f>
        <v>5.860228953655254E-2</v>
      </c>
      <c r="D162" s="112">
        <f t="shared" si="63"/>
        <v>6.7098439024512492E-3</v>
      </c>
      <c r="E162" s="112">
        <f t="shared" si="63"/>
        <v>7.0609441474744489E-3</v>
      </c>
      <c r="F162" s="112">
        <f t="shared" si="63"/>
        <v>6.2455805167464188E-3</v>
      </c>
      <c r="G162" s="112">
        <f t="shared" si="63"/>
        <v>9.7366331005080842E-3</v>
      </c>
      <c r="H162" s="112">
        <f t="shared" si="63"/>
        <v>7.8873062596883179E-3</v>
      </c>
      <c r="I162" s="112">
        <f t="shared" si="63"/>
        <v>7.7561726967515883E-3</v>
      </c>
      <c r="J162" s="112">
        <f t="shared" si="63"/>
        <v>7.7513699170614877E-3</v>
      </c>
      <c r="K162" s="112">
        <f t="shared" si="63"/>
        <v>7.6021407263849924E-3</v>
      </c>
      <c r="L162" s="112">
        <f t="shared" si="63"/>
        <v>7.0061923769087677E-3</v>
      </c>
      <c r="M162" s="112">
        <f t="shared" si="63"/>
        <v>5.8755889451230173E-3</v>
      </c>
      <c r="N162" s="112">
        <f t="shared" si="63"/>
        <v>6.9031157651618623E-3</v>
      </c>
      <c r="O162" s="112">
        <f t="shared" si="63"/>
        <v>8.639729088755408E-3</v>
      </c>
      <c r="P162" s="112">
        <f t="shared" si="63"/>
        <v>6.5489972034826534E-3</v>
      </c>
      <c r="Q162" s="112">
        <f t="shared" si="63"/>
        <v>5.3787587127425117E-3</v>
      </c>
      <c r="R162" s="112">
        <f t="shared" si="63"/>
        <v>6.0815124136789469E-3</v>
      </c>
      <c r="S162" s="112">
        <f t="shared" si="63"/>
        <v>5.1908031901057427E-3</v>
      </c>
      <c r="T162" s="112">
        <f t="shared" si="63"/>
        <v>4.418201133634685E-3</v>
      </c>
      <c r="U162" s="112">
        <f t="shared" si="63"/>
        <v>4.2407796056357153E-3</v>
      </c>
      <c r="V162" s="112">
        <f t="shared" si="63"/>
        <v>3.1381208194241122E-3</v>
      </c>
      <c r="W162" s="112">
        <f t="shared" ref="W162" si="64">(W167-U167)/U167</f>
        <v>6.2666815651524887E-3</v>
      </c>
    </row>
    <row r="163" spans="1:23">
      <c r="A163" s="111" t="s">
        <v>157</v>
      </c>
      <c r="B163" s="113">
        <f t="shared" ref="B163:W163" si="65">B173*B170</f>
        <v>6045886</v>
      </c>
      <c r="C163" s="114">
        <f t="shared" si="65"/>
        <v>6370230</v>
      </c>
      <c r="D163" s="114">
        <f t="shared" si="65"/>
        <v>6401505</v>
      </c>
      <c r="E163" s="114">
        <f t="shared" si="65"/>
        <v>6440917</v>
      </c>
      <c r="F163" s="114">
        <f t="shared" si="65"/>
        <v>6482226</v>
      </c>
      <c r="G163" s="114">
        <f t="shared" si="65"/>
        <v>6576206</v>
      </c>
      <c r="H163" s="114">
        <f t="shared" si="65"/>
        <v>6658132</v>
      </c>
      <c r="I163" s="114">
        <f t="shared" si="65"/>
        <v>6726399</v>
      </c>
      <c r="J163" s="114">
        <f t="shared" si="65"/>
        <v>6792612</v>
      </c>
      <c r="K163" s="114">
        <f t="shared" si="65"/>
        <v>6867708</v>
      </c>
      <c r="L163" s="114">
        <f t="shared" si="65"/>
        <v>6941612</v>
      </c>
      <c r="M163" s="114">
        <f t="shared" si="65"/>
        <v>6990786</v>
      </c>
      <c r="N163" s="114">
        <f t="shared" si="65"/>
        <v>7048991</v>
      </c>
      <c r="O163" s="114">
        <f t="shared" si="65"/>
        <v>7139405</v>
      </c>
      <c r="P163" s="114">
        <f t="shared" si="65"/>
        <v>7228476</v>
      </c>
      <c r="Q163" s="114">
        <f t="shared" si="65"/>
        <v>7278352</v>
      </c>
      <c r="R163" s="114">
        <f t="shared" si="65"/>
        <v>7337356</v>
      </c>
      <c r="S163" s="114">
        <f t="shared" si="65"/>
        <v>7394572</v>
      </c>
      <c r="T163" s="114">
        <f t="shared" si="65"/>
        <v>7436905</v>
      </c>
      <c r="U163" s="114">
        <f t="shared" si="65"/>
        <v>7476084</v>
      </c>
      <c r="V163" s="114">
        <f t="shared" si="65"/>
        <v>7513310</v>
      </c>
      <c r="W163" s="114">
        <f t="shared" si="65"/>
        <v>7538205</v>
      </c>
    </row>
    <row r="164" spans="1:23">
      <c r="A164" s="111" t="s">
        <v>158</v>
      </c>
      <c r="B164" s="115">
        <f t="shared" ref="B164:W165" si="66">B171*B174</f>
        <v>3816638</v>
      </c>
      <c r="C164" s="116">
        <f t="shared" si="66"/>
        <v>4029094.1410001521</v>
      </c>
      <c r="D164" s="116">
        <f t="shared" si="66"/>
        <v>4065812.6818444943</v>
      </c>
      <c r="E164" s="116">
        <f t="shared" si="66"/>
        <v>4099808.4623305826</v>
      </c>
      <c r="F164" s="116">
        <f t="shared" si="66"/>
        <v>4125939.7894959305</v>
      </c>
      <c r="G164" s="116">
        <f t="shared" si="66"/>
        <v>4140655.4089983278</v>
      </c>
      <c r="H164" s="116">
        <f t="shared" si="66"/>
        <v>4149353.6604809682</v>
      </c>
      <c r="I164" s="116">
        <f t="shared" si="66"/>
        <v>4168095.7069414048</v>
      </c>
      <c r="J164" s="116">
        <f t="shared" si="66"/>
        <v>4188774.1376414406</v>
      </c>
      <c r="K164" s="116">
        <f t="shared" si="66"/>
        <v>4201426.080021861</v>
      </c>
      <c r="L164" s="116">
        <f t="shared" si="66"/>
        <v>4209650.7682597851</v>
      </c>
      <c r="M164" s="116">
        <f t="shared" si="66"/>
        <v>4228162.0034430185</v>
      </c>
      <c r="N164" s="116">
        <f t="shared" si="66"/>
        <v>4248811.2136598798</v>
      </c>
      <c r="O164" s="116">
        <f t="shared" si="66"/>
        <v>4259645.8481720258</v>
      </c>
      <c r="P164" s="116">
        <f t="shared" si="66"/>
        <v>4252856.587340015</v>
      </c>
      <c r="Q164" s="116">
        <f t="shared" si="66"/>
        <v>4266810.8145405101</v>
      </c>
      <c r="R164" s="116">
        <f t="shared" si="66"/>
        <v>4280190.8930372493</v>
      </c>
      <c r="S164" s="116">
        <f t="shared" si="66"/>
        <v>4286669.8091294356</v>
      </c>
      <c r="T164" s="116">
        <f t="shared" si="66"/>
        <v>4298136.8565174202</v>
      </c>
      <c r="U164" s="116">
        <f t="shared" si="66"/>
        <v>4310333.1598047325</v>
      </c>
      <c r="V164" s="116">
        <f t="shared" si="66"/>
        <v>4310333.1598047325</v>
      </c>
      <c r="W164" s="116">
        <f t="shared" si="66"/>
        <v>4323728.7232598169</v>
      </c>
    </row>
    <row r="165" spans="1:23">
      <c r="A165" s="111" t="s">
        <v>159</v>
      </c>
      <c r="B165" s="115">
        <f t="shared" si="66"/>
        <v>70074</v>
      </c>
      <c r="C165" s="116">
        <f t="shared" si="66"/>
        <v>115346.90144832034</v>
      </c>
      <c r="D165" s="116">
        <f t="shared" si="66"/>
        <v>117905.16869427358</v>
      </c>
      <c r="E165" s="116">
        <f t="shared" si="66"/>
        <v>119239.06260535524</v>
      </c>
      <c r="F165" s="116">
        <f t="shared" si="66"/>
        <v>118376.40843173751</v>
      </c>
      <c r="G165" s="116">
        <f t="shared" si="66"/>
        <v>114121.20448431237</v>
      </c>
      <c r="H165" s="116">
        <f t="shared" si="66"/>
        <v>108924.23785487362</v>
      </c>
      <c r="I165" s="116">
        <f t="shared" si="66"/>
        <v>106584.7595506308</v>
      </c>
      <c r="J165" s="116">
        <f t="shared" si="66"/>
        <v>104966.77303373408</v>
      </c>
      <c r="K165" s="116">
        <f t="shared" si="66"/>
        <v>101498.85322477511</v>
      </c>
      <c r="L165" s="116">
        <f t="shared" si="66"/>
        <v>97633.775295201573</v>
      </c>
      <c r="M165" s="116">
        <f t="shared" si="66"/>
        <v>96042.438163702871</v>
      </c>
      <c r="N165" s="116">
        <f t="shared" si="66"/>
        <v>95296.923750069705</v>
      </c>
      <c r="O165" s="116">
        <f t="shared" si="66"/>
        <v>92481.587906206507</v>
      </c>
      <c r="P165" s="116">
        <f t="shared" si="66"/>
        <v>85457.869074818896</v>
      </c>
      <c r="Q165" s="116">
        <f t="shared" si="66"/>
        <v>83842.622198993922</v>
      </c>
      <c r="R165" s="116">
        <f t="shared" si="66"/>
        <v>82180.490706037206</v>
      </c>
      <c r="S165" s="116">
        <f t="shared" si="66"/>
        <v>79216.562031555164</v>
      </c>
      <c r="T165" s="116">
        <f t="shared" si="66"/>
        <v>77376.589569300573</v>
      </c>
      <c r="U165" s="116">
        <f t="shared" si="66"/>
        <v>76095.153762167465</v>
      </c>
      <c r="V165" s="116">
        <f t="shared" si="66"/>
        <v>76095.153762167465</v>
      </c>
      <c r="W165" s="116">
        <f t="shared" si="66"/>
        <v>74917.183805587614</v>
      </c>
    </row>
    <row r="166" spans="1:23">
      <c r="A166" s="111" t="s">
        <v>160</v>
      </c>
      <c r="B166" s="117">
        <v>1</v>
      </c>
      <c r="C166" s="118">
        <f t="shared" ref="C166:V166" si="67">B166</f>
        <v>1</v>
      </c>
      <c r="D166" s="118">
        <f t="shared" si="67"/>
        <v>1</v>
      </c>
      <c r="E166" s="118">
        <f t="shared" si="67"/>
        <v>1</v>
      </c>
      <c r="F166" s="118">
        <f t="shared" si="67"/>
        <v>1</v>
      </c>
      <c r="G166" s="118">
        <f t="shared" si="67"/>
        <v>1</v>
      </c>
      <c r="H166" s="118">
        <f t="shared" si="67"/>
        <v>1</v>
      </c>
      <c r="I166" s="118">
        <f t="shared" si="67"/>
        <v>1</v>
      </c>
      <c r="J166" s="118">
        <f t="shared" si="67"/>
        <v>1</v>
      </c>
      <c r="K166" s="118">
        <f t="shared" si="67"/>
        <v>1</v>
      </c>
      <c r="L166" s="118">
        <f t="shared" si="67"/>
        <v>1</v>
      </c>
      <c r="M166" s="118">
        <f t="shared" si="67"/>
        <v>1</v>
      </c>
      <c r="N166" s="118">
        <f t="shared" si="67"/>
        <v>1</v>
      </c>
      <c r="O166" s="118">
        <f t="shared" si="67"/>
        <v>1</v>
      </c>
      <c r="P166" s="118">
        <f t="shared" si="67"/>
        <v>1</v>
      </c>
      <c r="Q166" s="118">
        <f t="shared" si="67"/>
        <v>1</v>
      </c>
      <c r="R166" s="118">
        <f t="shared" si="67"/>
        <v>1</v>
      </c>
      <c r="S166" s="118">
        <f t="shared" si="67"/>
        <v>1</v>
      </c>
      <c r="T166" s="118">
        <f t="shared" si="67"/>
        <v>1</v>
      </c>
      <c r="U166" s="118">
        <f t="shared" si="67"/>
        <v>1</v>
      </c>
      <c r="V166" s="118">
        <f t="shared" si="67"/>
        <v>1</v>
      </c>
      <c r="W166" s="118">
        <f>U166</f>
        <v>1</v>
      </c>
    </row>
    <row r="167" spans="1:23" ht="16" thickBot="1">
      <c r="A167" s="119" t="s">
        <v>161</v>
      </c>
      <c r="B167" s="120">
        <f>SUM(B163:B166)</f>
        <v>9932599</v>
      </c>
      <c r="C167" s="121">
        <f t="shared" ref="C167:W167" si="68">SUM(C163:C166)</f>
        <v>10514672.042448472</v>
      </c>
      <c r="D167" s="121">
        <f t="shared" si="68"/>
        <v>10585223.85053877</v>
      </c>
      <c r="E167" s="121">
        <f t="shared" si="68"/>
        <v>10659965.524935938</v>
      </c>
      <c r="F167" s="121">
        <f t="shared" si="68"/>
        <v>10726543.197927667</v>
      </c>
      <c r="G167" s="121">
        <f t="shared" si="68"/>
        <v>10830983.613482639</v>
      </c>
      <c r="H167" s="121">
        <f t="shared" si="68"/>
        <v>10916410.898335842</v>
      </c>
      <c r="I167" s="121">
        <f t="shared" si="68"/>
        <v>11001080.466492036</v>
      </c>
      <c r="J167" s="121">
        <f t="shared" si="68"/>
        <v>11086353.910675175</v>
      </c>
      <c r="K167" s="121">
        <f t="shared" si="68"/>
        <v>11170633.933246637</v>
      </c>
      <c r="L167" s="121">
        <f t="shared" si="68"/>
        <v>11248897.543554988</v>
      </c>
      <c r="M167" s="121">
        <f t="shared" si="68"/>
        <v>11314991.441606721</v>
      </c>
      <c r="N167" s="121">
        <f t="shared" si="68"/>
        <v>11393100.137409948</v>
      </c>
      <c r="O167" s="121">
        <f t="shared" si="68"/>
        <v>11491533.436078232</v>
      </c>
      <c r="P167" s="121">
        <f t="shared" si="68"/>
        <v>11566791.456414836</v>
      </c>
      <c r="Q167" s="121">
        <f t="shared" si="68"/>
        <v>11629006.436739502</v>
      </c>
      <c r="R167" s="121">
        <f t="shared" si="68"/>
        <v>11699728.383743286</v>
      </c>
      <c r="S167" s="121">
        <f t="shared" si="68"/>
        <v>11760459.371160991</v>
      </c>
      <c r="T167" s="121">
        <f t="shared" si="68"/>
        <v>11812419.44608672</v>
      </c>
      <c r="U167" s="121">
        <f t="shared" si="68"/>
        <v>11862513.313566899</v>
      </c>
      <c r="V167" s="121">
        <f t="shared" si="68"/>
        <v>11899739.313566899</v>
      </c>
      <c r="W167" s="121">
        <f t="shared" si="68"/>
        <v>11936851.907065405</v>
      </c>
    </row>
    <row r="168" spans="1:23">
      <c r="A168" s="111" t="s">
        <v>162</v>
      </c>
      <c r="B168" s="116">
        <f>B167*VLOOKUP($A161,'Peak-Baseload'!$N$13:$S$28,6,FALSE)</f>
        <v>6835.2047970126532</v>
      </c>
      <c r="C168" s="116">
        <f>C167*VLOOKUP($A161,'Peak-Baseload'!$N$13:$S$28,6,FALSE)</f>
        <v>7235.7634475688219</v>
      </c>
      <c r="D168" s="116">
        <f>D167*VLOOKUP($A161,'Peak-Baseload'!$N$13:$S$28,6,FALSE)</f>
        <v>7284.3142908170712</v>
      </c>
      <c r="E168" s="116">
        <f>E167*VLOOKUP($A161,'Peak-Baseload'!$N$13:$S$28,6,FALSE)</f>
        <v>7335.74842717718</v>
      </c>
      <c r="F168" s="116">
        <f>F167*VLOOKUP($A161,'Peak-Baseload'!$N$13:$S$28,6,FALSE)</f>
        <v>7381.5644346297113</v>
      </c>
      <c r="G168" s="116">
        <f>G167*VLOOKUP($A161,'Peak-Baseload'!$N$13:$S$28,6,FALSE)</f>
        <v>7453.4360192374597</v>
      </c>
      <c r="H168" s="116">
        <f>H167*VLOOKUP($A161,'Peak-Baseload'!$N$13:$S$28,6,FALSE)</f>
        <v>7512.2235518081779</v>
      </c>
      <c r="I168" s="116">
        <f>I167*VLOOKUP($A161,'Peak-Baseload'!$N$13:$S$28,6,FALSE)</f>
        <v>7570.4896550126068</v>
      </c>
      <c r="J168" s="116">
        <f>J167*VLOOKUP($A161,'Peak-Baseload'!$N$13:$S$28,6,FALSE)</f>
        <v>7629.1713207818966</v>
      </c>
      <c r="K168" s="116">
        <f>K167*VLOOKUP($A161,'Peak-Baseload'!$N$13:$S$28,6,FALSE)</f>
        <v>7687.1693547881814</v>
      </c>
      <c r="L168" s="116">
        <f>L167*VLOOKUP($A161,'Peak-Baseload'!$N$13:$S$28,6,FALSE)</f>
        <v>7741.0271421217049</v>
      </c>
      <c r="M168" s="116">
        <f>M167*VLOOKUP($A161,'Peak-Baseload'!$N$13:$S$28,6,FALSE)</f>
        <v>7786.5102356218522</v>
      </c>
      <c r="N168" s="116">
        <f>N167*VLOOKUP($A161,'Peak-Baseload'!$N$13:$S$28,6,FALSE)</f>
        <v>7840.2614171849682</v>
      </c>
      <c r="O168" s="116">
        <f>O167*VLOOKUP($A161,'Peak-Baseload'!$N$13:$S$28,6,FALSE)</f>
        <v>7907.999151814468</v>
      </c>
      <c r="P168" s="116">
        <f>P167*VLOOKUP($A161,'Peak-Baseload'!$N$13:$S$28,6,FALSE)</f>
        <v>7959.7886161448441</v>
      </c>
      <c r="Q168" s="116">
        <f>Q167*VLOOKUP($A161,'Peak-Baseload'!$N$13:$S$28,6,FALSE)</f>
        <v>8002.6023985155216</v>
      </c>
      <c r="R168" s="116">
        <f>R167*VLOOKUP($A161,'Peak-Baseload'!$N$13:$S$28,6,FALSE)</f>
        <v>8051.2703243438309</v>
      </c>
      <c r="S168" s="116">
        <f>S167*VLOOKUP($A161,'Peak-Baseload'!$N$13:$S$28,6,FALSE)</f>
        <v>8093.0628840278378</v>
      </c>
      <c r="T168" s="116">
        <f>T167*VLOOKUP($A161,'Peak-Baseload'!$N$13:$S$28,6,FALSE)</f>
        <v>8128.8196636366265</v>
      </c>
      <c r="U168" s="116">
        <f>U167*VLOOKUP($A161,'Peak-Baseload'!$N$13:$S$28,6,FALSE)</f>
        <v>8163.2921962840674</v>
      </c>
      <c r="V168" s="116">
        <f>V167*VLOOKUP($A161,'Peak-Baseload'!$N$13:$S$28,6,FALSE)</f>
        <v>8188.909593480269</v>
      </c>
      <c r="W168" s="116">
        <f>W167*VLOOKUP($A161,'Peak-Baseload'!$N$13:$S$28,6,FALSE)</f>
        <v>8214.4489490014748</v>
      </c>
    </row>
    <row r="169" spans="1:23">
      <c r="A169" s="111" t="s">
        <v>163</v>
      </c>
      <c r="B169" s="116">
        <f>B177*VLOOKUP($A161,'Peak-Baseload'!$N$13:$S$28,5,FALSE)</f>
        <v>158043.55017369366</v>
      </c>
      <c r="C169" s="116">
        <f>C177*VLOOKUP($A161,'Peak-Baseload'!$N$13:$S$28,5,FALSE)</f>
        <v>158561.14620946447</v>
      </c>
      <c r="D169" s="116">
        <f>D177*VLOOKUP($A161,'Peak-Baseload'!$N$13:$S$28,5,FALSE)</f>
        <v>160526.50547351685</v>
      </c>
      <c r="E169" s="116">
        <f>E177*VLOOKUP($A161,'Peak-Baseload'!$N$13:$S$28,5,FALSE)</f>
        <v>162463.37026237932</v>
      </c>
      <c r="F169" s="116">
        <f>F177*VLOOKUP($A161,'Peak-Baseload'!$N$13:$S$28,5,FALSE)</f>
        <v>164466.62575541108</v>
      </c>
      <c r="G169" s="116">
        <f>G177*VLOOKUP($A161,'Peak-Baseload'!$N$13:$S$28,5,FALSE)</f>
        <v>166443.13518753645</v>
      </c>
      <c r="H169" s="116">
        <f>H177*VLOOKUP($A161,'Peak-Baseload'!$N$13:$S$28,5,FALSE)</f>
        <v>168389.3376000959</v>
      </c>
      <c r="I169" s="116">
        <f>I177*VLOOKUP($A161,'Peak-Baseload'!$N$13:$S$28,5,FALSE)</f>
        <v>170280.55993637349</v>
      </c>
      <c r="J169" s="116">
        <f>J177*VLOOKUP($A161,'Peak-Baseload'!$N$13:$S$28,5,FALSE)</f>
        <v>172128.46746938254</v>
      </c>
      <c r="K169" s="116">
        <f>K177*VLOOKUP($A161,'Peak-Baseload'!$N$13:$S$28,5,FALSE)</f>
        <v>173921.44415561549</v>
      </c>
      <c r="L169" s="116">
        <f>L177*VLOOKUP($A161,'Peak-Baseload'!$N$13:$S$28,5,FALSE)</f>
        <v>175685.63711271892</v>
      </c>
      <c r="M169" s="116">
        <f>M177*VLOOKUP($A161,'Peak-Baseload'!$N$13:$S$28,5,FALSE)</f>
        <v>177422.03079241008</v>
      </c>
      <c r="N169" s="116">
        <f>N177*VLOOKUP($A161,'Peak-Baseload'!$N$13:$S$28,5,FALSE)</f>
        <v>179102.11521765342</v>
      </c>
      <c r="O169" s="116">
        <f>O177*VLOOKUP($A161,'Peak-Baseload'!$N$13:$S$28,5,FALSE)</f>
        <v>180698.81192022297</v>
      </c>
      <c r="P169" s="116">
        <f>P177*VLOOKUP($A161,'Peak-Baseload'!$N$13:$S$28,5,FALSE)</f>
        <v>182254.21886801513</v>
      </c>
      <c r="Q169" s="116">
        <f>Q177*VLOOKUP($A161,'Peak-Baseload'!$N$13:$S$28,5,FALSE)</f>
        <v>183739.56548203662</v>
      </c>
      <c r="R169" s="116">
        <f>R177*VLOOKUP($A161,'Peak-Baseload'!$N$13:$S$28,5,FALSE)</f>
        <v>185154.87032869703</v>
      </c>
      <c r="S169" s="116">
        <f>S177*VLOOKUP($A161,'Peak-Baseload'!$N$13:$S$28,5,FALSE)</f>
        <v>186529.13803466174</v>
      </c>
      <c r="T169" s="116">
        <f>T177*VLOOKUP($A161,'Peak-Baseload'!$N$13:$S$28,5,FALSE)</f>
        <v>187847.64157304878</v>
      </c>
      <c r="U169" s="116">
        <f>U177*VLOOKUP($A161,'Peak-Baseload'!$N$13:$S$28,5,FALSE)</f>
        <v>189095.87028883709</v>
      </c>
      <c r="V169" s="116">
        <f>V177*VLOOKUP($A161,'Peak-Baseload'!$N$13:$S$28,5,FALSE)</f>
        <v>190234.14159249741</v>
      </c>
      <c r="W169" s="116">
        <f>W177*VLOOKUP($A161,'Peak-Baseload'!$N$13:$S$28,5,FALSE)</f>
        <v>191454.6701540073</v>
      </c>
    </row>
    <row r="170" spans="1:23">
      <c r="A170" s="104" t="s">
        <v>164</v>
      </c>
      <c r="B170" s="116">
        <f>VLOOKUP($A161,REStpcMID,Mid!B$3-1990+2,FALSE)</f>
        <v>581</v>
      </c>
      <c r="C170" s="116">
        <f>VLOOKUP($A161,REStpcMID,Mid!C$3-1990+2,FALSE)</f>
        <v>610</v>
      </c>
      <c r="D170" s="116">
        <f>VLOOKUP($A161,REStpcMID,Mid!D$3-1990+2,FALSE)</f>
        <v>605</v>
      </c>
      <c r="E170" s="116">
        <f>VLOOKUP($A161,REStpcMID,Mid!E$3-1990+2,FALSE)</f>
        <v>601</v>
      </c>
      <c r="F170" s="116">
        <f>VLOOKUP($A161,REStpcMID,Mid!F$3-1990+2,FALSE)</f>
        <v>597</v>
      </c>
      <c r="G170" s="116">
        <f>VLOOKUP($A161,REStpcMID,Mid!G$3-1990+2,FALSE)</f>
        <v>598</v>
      </c>
      <c r="H170" s="116">
        <f>VLOOKUP($A161,REStpcMID,Mid!H$3-1990+2,FALSE)</f>
        <v>598</v>
      </c>
      <c r="I170" s="116">
        <f>VLOOKUP($A161,REStpcMID,Mid!I$3-1990+2,FALSE)</f>
        <v>597</v>
      </c>
      <c r="J170" s="116">
        <f>VLOOKUP($A161,REStpcMID,Mid!J$3-1990+2,FALSE)</f>
        <v>596</v>
      </c>
      <c r="K170" s="116">
        <f>VLOOKUP($A161,REStpcMID,Mid!K$3-1990+2,FALSE)</f>
        <v>596</v>
      </c>
      <c r="L170" s="116">
        <f>VLOOKUP($A161,REStpcMID,Mid!L$3-1990+2,FALSE)</f>
        <v>596</v>
      </c>
      <c r="M170" s="116">
        <f>VLOOKUP($A161,REStpcMID,Mid!M$3-1990+2,FALSE)</f>
        <v>594</v>
      </c>
      <c r="N170" s="116">
        <f>VLOOKUP($A161,REStpcMID,Mid!N$3-1990+2,FALSE)</f>
        <v>593</v>
      </c>
      <c r="O170" s="116">
        <f>VLOOKUP($A161,REStpcMID,Mid!O$3-1990+2,FALSE)</f>
        <v>595</v>
      </c>
      <c r="P170" s="116">
        <f>VLOOKUP($A161,REStpcMID,Mid!P$3-1990+2,FALSE)</f>
        <v>597</v>
      </c>
      <c r="Q170" s="116">
        <f>VLOOKUP($A161,REStpcMID,Mid!Q$3-1990+2,FALSE)</f>
        <v>596</v>
      </c>
      <c r="R170" s="116">
        <f>VLOOKUP($A161,REStpcMID,Mid!R$3-1990+2,FALSE)</f>
        <v>596</v>
      </c>
      <c r="S170" s="116">
        <f>VLOOKUP($A161,REStpcMID,Mid!S$3-1990+2,FALSE)</f>
        <v>596</v>
      </c>
      <c r="T170" s="116">
        <f>VLOOKUP($A161,REStpcMID,Mid!T$3-1990+2,FALSE)</f>
        <v>595</v>
      </c>
      <c r="U170" s="116">
        <f>VLOOKUP($A161,REStpcMID,Mid!U$3-1990+2,FALSE)</f>
        <v>594</v>
      </c>
      <c r="V170" s="116">
        <f>VLOOKUP($A161,REStpcMID,Mid!V$3-1990+2,FALSE)</f>
        <v>593</v>
      </c>
      <c r="W170" s="116">
        <f>VLOOKUP($A161,REStpcMID,Mid!W$3-1990+2,FALSE)</f>
        <v>591</v>
      </c>
    </row>
    <row r="171" spans="1:23">
      <c r="A171" s="104" t="s">
        <v>165</v>
      </c>
      <c r="B171" s="116">
        <f>VLOOKUP($A161,COMtpcMID,Mid!B$3-1990+2,FALSE)</f>
        <v>3046</v>
      </c>
      <c r="C171" s="116">
        <f>VLOOKUP($A161,COMtpcMID,Mid!C$3-1990+2,FALSE)</f>
        <v>3212</v>
      </c>
      <c r="D171" s="116">
        <f>VLOOKUP($A161,COMtpcMID,Mid!D$3-1990+2,FALSE)</f>
        <v>3223</v>
      </c>
      <c r="E171" s="116">
        <f>VLOOKUP($A161,COMtpcMID,Mid!E$3-1990+2,FALSE)</f>
        <v>3232</v>
      </c>
      <c r="F171" s="116">
        <f>VLOOKUP($A161,COMtpcMID,Mid!F$3-1990+2,FALSE)</f>
        <v>3235</v>
      </c>
      <c r="G171" s="116">
        <f>VLOOKUP($A161,COMtpcMID,Mid!G$3-1990+2,FALSE)</f>
        <v>3229</v>
      </c>
      <c r="H171" s="116">
        <f>VLOOKUP($A161,COMtpcMID,Mid!H$3-1990+2,FALSE)</f>
        <v>3219</v>
      </c>
      <c r="I171" s="116">
        <f>VLOOKUP($A161,COMtpcMID,Mid!I$3-1990+2,FALSE)</f>
        <v>3217</v>
      </c>
      <c r="J171" s="116">
        <f>VLOOKUP($A161,COMtpcMID,Mid!J$3-1990+2,FALSE)</f>
        <v>3217</v>
      </c>
      <c r="K171" s="116">
        <f>VLOOKUP($A161,COMtpcMID,Mid!K$3-1990+2,FALSE)</f>
        <v>3211</v>
      </c>
      <c r="L171" s="116">
        <f>VLOOKUP($A161,COMtpcMID,Mid!L$3-1990+2,FALSE)</f>
        <v>3202</v>
      </c>
      <c r="M171" s="116">
        <f>VLOOKUP($A161,COMtpcMID,Mid!M$3-1990+2,FALSE)</f>
        <v>3201</v>
      </c>
      <c r="N171" s="116">
        <f>VLOOKUP($A161,COMtpcMID,Mid!N$3-1990+2,FALSE)</f>
        <v>3202</v>
      </c>
      <c r="O171" s="116">
        <f>VLOOKUP($A161,COMtpcMID,Mid!O$3-1990+2,FALSE)</f>
        <v>3196</v>
      </c>
      <c r="P171" s="116">
        <f>VLOOKUP($A161,COMtpcMID,Mid!P$3-1990+2,FALSE)</f>
        <v>3177</v>
      </c>
      <c r="Q171" s="116">
        <f>VLOOKUP($A161,COMtpcMID,Mid!Q$3-1990+2,FALSE)</f>
        <v>3174</v>
      </c>
      <c r="R171" s="116">
        <f>VLOOKUP($A161,COMtpcMID,Mid!R$3-1990+2,FALSE)</f>
        <v>3171</v>
      </c>
      <c r="S171" s="116">
        <f>VLOOKUP($A161,COMtpcMID,Mid!S$3-1990+2,FALSE)</f>
        <v>3163</v>
      </c>
      <c r="T171" s="116">
        <f>VLOOKUP($A161,COMtpcMID,Mid!T$3-1990+2,FALSE)</f>
        <v>3159</v>
      </c>
      <c r="U171" s="116">
        <f>VLOOKUP($A161,COMtpcMID,Mid!U$3-1990+2,FALSE)</f>
        <v>3156</v>
      </c>
      <c r="V171" s="116">
        <f>VLOOKUP($A161,COMtpcMID,Mid!V$3-1990+2,FALSE)</f>
        <v>3156</v>
      </c>
      <c r="W171" s="116">
        <f>VLOOKUP($A161,COMtpcMID,Mid!W$3-1990+2,FALSE)</f>
        <v>3154</v>
      </c>
    </row>
    <row r="172" spans="1:23" ht="16" thickBot="1">
      <c r="A172" s="104" t="s">
        <v>166</v>
      </c>
      <c r="B172" s="116">
        <f>VLOOKUP($A161,INDtpcMID,Mid!B$3-1990+2,FALSE)</f>
        <v>23358</v>
      </c>
      <c r="C172" s="116">
        <f>VLOOKUP($A161,INDtpcMID,Mid!C$3-1990+2,FALSE)</f>
        <v>41069</v>
      </c>
      <c r="D172" s="116">
        <f>VLOOKUP($A161,INDtpcMID,Mid!D$3-1990+2,FALSE)</f>
        <v>43141</v>
      </c>
      <c r="E172" s="116">
        <f>VLOOKUP($A161,INDtpcMID,Mid!E$3-1990+2,FALSE)</f>
        <v>44819</v>
      </c>
      <c r="F172" s="116">
        <f>VLOOKUP($A161,INDtpcMID,Mid!F$3-1990+2,FALSE)</f>
        <v>45677</v>
      </c>
      <c r="G172" s="116">
        <f>VLOOKUP($A161,INDtpcMID,Mid!G$3-1990+2,FALSE)</f>
        <v>45231</v>
      </c>
      <c r="H172" s="116">
        <f>VLOOKUP($A161,INDtpcMID,Mid!H$3-1990+2,FALSE)</f>
        <v>44288</v>
      </c>
      <c r="I172" s="116">
        <f>VLOOKUP($A161,INDtpcMID,Mid!I$3-1990+2,FALSE)</f>
        <v>44466</v>
      </c>
      <c r="J172" s="116">
        <f>VLOOKUP($A161,INDtpcMID,Mid!J$3-1990+2,FALSE)</f>
        <v>44905</v>
      </c>
      <c r="K172" s="116">
        <f>VLOOKUP($A161,INDtpcMID,Mid!K$3-1990+2,FALSE)</f>
        <v>44536</v>
      </c>
      <c r="L172" s="116">
        <f>VLOOKUP($A161,INDtpcMID,Mid!L$3-1990+2,FALSE)</f>
        <v>43914</v>
      </c>
      <c r="M172" s="116">
        <f>VLOOKUP($A161,INDtpcMID,Mid!M$3-1990+2,FALSE)</f>
        <v>44285</v>
      </c>
      <c r="N172" s="116">
        <f>VLOOKUP($A161,INDtpcMID,Mid!N$3-1990+2,FALSE)</f>
        <v>45034</v>
      </c>
      <c r="O172" s="116">
        <f>VLOOKUP($A161,INDtpcMID,Mid!O$3-1990+2,FALSE)</f>
        <v>44786</v>
      </c>
      <c r="P172" s="116">
        <f>VLOOKUP($A161,INDtpcMID,Mid!P$3-1990+2,FALSE)</f>
        <v>42429</v>
      </c>
      <c r="Q172" s="116">
        <f>VLOOKUP($A161,INDtpcMID,Mid!Q$3-1990+2,FALSE)</f>
        <v>42662</v>
      </c>
      <c r="R172" s="116">
        <f>VLOOKUP($A161,INDtpcMID,Mid!R$3-1990+2,FALSE)</f>
        <v>42848</v>
      </c>
      <c r="S172" s="116">
        <f>VLOOKUP($A161,INDtpcMID,Mid!S$3-1990+2,FALSE)</f>
        <v>42333</v>
      </c>
      <c r="T172" s="116">
        <f>VLOOKUP($A161,INDtpcMID,Mid!T$3-1990+2,FALSE)</f>
        <v>42382</v>
      </c>
      <c r="U172" s="116">
        <f>VLOOKUP($A161,INDtpcMID,Mid!U$3-1990+2,FALSE)</f>
        <v>42695</v>
      </c>
      <c r="V172" s="116">
        <f>VLOOKUP($A161,INDtpcMID,Mid!V$3-1990+2,FALSE)</f>
        <v>42695</v>
      </c>
      <c r="W172" s="116">
        <f>VLOOKUP($A161,INDtpcMID,Mid!W$3-1990+2,FALSE)</f>
        <v>43072</v>
      </c>
    </row>
    <row r="173" spans="1:23">
      <c r="A173" s="111" t="s">
        <v>167</v>
      </c>
      <c r="B173" s="113">
        <f>VLOOKUP($A161,REScMID,Mid!B$3-1990+2,FALSE)</f>
        <v>10406</v>
      </c>
      <c r="C173" s="114">
        <f>VLOOKUP($A161,REScMID,Mid!C$3-1990+2,FALSE)</f>
        <v>10443</v>
      </c>
      <c r="D173" s="114">
        <f>VLOOKUP($A161,REScMID,Mid!D$3-1990+2,FALSE)</f>
        <v>10581</v>
      </c>
      <c r="E173" s="114">
        <f>VLOOKUP($A161,REScMID,Mid!E$3-1990+2,FALSE)</f>
        <v>10717</v>
      </c>
      <c r="F173" s="114">
        <f>VLOOKUP($A161,REScMID,Mid!F$3-1990+2,FALSE)</f>
        <v>10858</v>
      </c>
      <c r="G173" s="114">
        <f>VLOOKUP($A161,REScMID,Mid!G$3-1990+2,FALSE)</f>
        <v>10997</v>
      </c>
      <c r="H173" s="114">
        <f>VLOOKUP($A161,REScMID,Mid!H$3-1990+2,FALSE)</f>
        <v>11134</v>
      </c>
      <c r="I173" s="114">
        <f>VLOOKUP($A161,REScMID,Mid!I$3-1990+2,FALSE)</f>
        <v>11267</v>
      </c>
      <c r="J173" s="114">
        <f>VLOOKUP($A161,REScMID,Mid!J$3-1990+2,FALSE)</f>
        <v>11397</v>
      </c>
      <c r="K173" s="114">
        <f>VLOOKUP($A161,REScMID,Mid!K$3-1990+2,FALSE)</f>
        <v>11523</v>
      </c>
      <c r="L173" s="114">
        <f>VLOOKUP($A161,REScMID,Mid!L$3-1990+2,FALSE)</f>
        <v>11647</v>
      </c>
      <c r="M173" s="114">
        <f>VLOOKUP($A161,REScMID,Mid!M$3-1990+2,FALSE)</f>
        <v>11769</v>
      </c>
      <c r="N173" s="114">
        <f>VLOOKUP($A161,REScMID,Mid!N$3-1990+2,FALSE)</f>
        <v>11887</v>
      </c>
      <c r="O173" s="114">
        <f>VLOOKUP($A161,REScMID,Mid!O$3-1990+2,FALSE)</f>
        <v>11999</v>
      </c>
      <c r="P173" s="114">
        <f>VLOOKUP($A161,REScMID,Mid!P$3-1990+2,FALSE)</f>
        <v>12108</v>
      </c>
      <c r="Q173" s="114">
        <f>VLOOKUP($A161,REScMID,Mid!Q$3-1990+2,FALSE)</f>
        <v>12212</v>
      </c>
      <c r="R173" s="114">
        <f>VLOOKUP($A161,REScMID,Mid!R$3-1990+2,FALSE)</f>
        <v>12311</v>
      </c>
      <c r="S173" s="114">
        <f>VLOOKUP($A161,REScMID,Mid!S$3-1990+2,FALSE)</f>
        <v>12407</v>
      </c>
      <c r="T173" s="114">
        <f>VLOOKUP($A161,REScMID,Mid!T$3-1990+2,FALSE)</f>
        <v>12499</v>
      </c>
      <c r="U173" s="114">
        <f>VLOOKUP($A161,REScMID,Mid!U$3-1990+2,FALSE)</f>
        <v>12586</v>
      </c>
      <c r="V173" s="114">
        <f>VLOOKUP($A161,REScMID,Mid!V$3-1990+2,FALSE)</f>
        <v>12670</v>
      </c>
      <c r="W173" s="114">
        <f>VLOOKUP($A161,REScMID,Mid!W$3-1990+2,FALSE)</f>
        <v>12755</v>
      </c>
    </row>
    <row r="174" spans="1:23">
      <c r="A174" s="111" t="s">
        <v>168</v>
      </c>
      <c r="B174" s="115">
        <f>VLOOKUP($A161,COMcMID,Mid!B$3-1990+2,FALSE)</f>
        <v>1253</v>
      </c>
      <c r="C174" s="116">
        <f>VLOOKUP($A161,COMcMID,Mid!C$3-1990+2,FALSE)</f>
        <v>1254.3879641968094</v>
      </c>
      <c r="D174" s="116">
        <f>VLOOKUP($A161,COMcMID,Mid!D$3-1990+2,FALSE)</f>
        <v>1261.4994358810097</v>
      </c>
      <c r="E174" s="116">
        <f>VLOOKUP($A161,COMcMID,Mid!E$3-1990+2,FALSE)</f>
        <v>1268.5050935428783</v>
      </c>
      <c r="F174" s="116">
        <f>VLOOKUP($A161,COMcMID,Mid!F$3-1990+2,FALSE)</f>
        <v>1275.4064264284175</v>
      </c>
      <c r="G174" s="116">
        <f>VLOOKUP($A161,COMcMID,Mid!G$3-1990+2,FALSE)</f>
        <v>1282.3336664596866</v>
      </c>
      <c r="H174" s="116">
        <f>VLOOKUP($A161,COMcMID,Mid!H$3-1990+2,FALSE)</f>
        <v>1289.0194658219846</v>
      </c>
      <c r="I174" s="116">
        <f>VLOOKUP($A161,COMcMID,Mid!I$3-1990+2,FALSE)</f>
        <v>1295.6467848745431</v>
      </c>
      <c r="J174" s="116">
        <f>VLOOKUP($A161,COMcMID,Mid!J$3-1990+2,FALSE)</f>
        <v>1302.0746464536651</v>
      </c>
      <c r="K174" s="116">
        <f>VLOOKUP($A161,COMcMID,Mid!K$3-1990+2,FALSE)</f>
        <v>1308.4478604864096</v>
      </c>
      <c r="L174" s="116">
        <f>VLOOKUP($A161,COMcMID,Mid!L$3-1990+2,FALSE)</f>
        <v>1314.6941812179216</v>
      </c>
      <c r="M174" s="116">
        <f>VLOOKUP($A161,COMcMID,Mid!M$3-1990+2,FALSE)</f>
        <v>1320.8878486232486</v>
      </c>
      <c r="N174" s="116">
        <f>VLOOKUP($A161,COMcMID,Mid!N$3-1990+2,FALSE)</f>
        <v>1326.9241766583011</v>
      </c>
      <c r="O174" s="116">
        <f>VLOOKUP($A161,COMcMID,Mid!O$3-1990+2,FALSE)</f>
        <v>1332.8053342215351</v>
      </c>
      <c r="P174" s="116">
        <f>VLOOKUP($A161,COMcMID,Mid!P$3-1990+2,FALSE)</f>
        <v>1338.6391524520036</v>
      </c>
      <c r="Q174" s="116">
        <f>VLOOKUP($A161,COMcMID,Mid!Q$3-1990+2,FALSE)</f>
        <v>1344.3008237367708</v>
      </c>
      <c r="R174" s="116">
        <f>VLOOKUP($A161,COMcMID,Mid!R$3-1990+2,FALSE)</f>
        <v>1349.7921453917531</v>
      </c>
      <c r="S174" s="116">
        <f>VLOOKUP($A161,COMcMID,Mid!S$3-1990+2,FALSE)</f>
        <v>1355.2544448717786</v>
      </c>
      <c r="T174" s="116">
        <f>VLOOKUP($A161,COMcMID,Mid!T$3-1990+2,FALSE)</f>
        <v>1360.6004610691423</v>
      </c>
      <c r="U174" s="116">
        <f>VLOOKUP($A161,COMcMID,Mid!U$3-1990+2,FALSE)</f>
        <v>1365.7582889115122</v>
      </c>
      <c r="V174" s="116">
        <f>VLOOKUP($A161,COMcMID,Mid!V$3-1990+2,FALSE)</f>
        <v>1365.7582889115122</v>
      </c>
      <c r="W174" s="116">
        <f>VLOOKUP($A161,COMcMID,Mid!W$3-1990+2,FALSE)</f>
        <v>1370.8715038870694</v>
      </c>
    </row>
    <row r="175" spans="1:23">
      <c r="A175" s="111" t="s">
        <v>169</v>
      </c>
      <c r="B175" s="115">
        <f>VLOOKUP($A161,INDcMID,Mid!B$3-1990+2,FALSE)</f>
        <v>3</v>
      </c>
      <c r="C175" s="116">
        <f>VLOOKUP($A161,INDcMID,Mid!C$3-1990+2,FALSE)</f>
        <v>2.8086123706036266</v>
      </c>
      <c r="D175" s="116">
        <f>VLOOKUP($A161,INDcMID,Mid!D$3-1990+2,FALSE)</f>
        <v>2.7330189076348157</v>
      </c>
      <c r="E175" s="116">
        <f>VLOOKUP($A161,INDcMID,Mid!E$3-1990+2,FALSE)</f>
        <v>2.6604578996710155</v>
      </c>
      <c r="F175" s="116">
        <f>VLOOKUP($A161,INDcMID,Mid!F$3-1990+2,FALSE)</f>
        <v>2.5915977063234781</v>
      </c>
      <c r="G175" s="116">
        <f>VLOOKUP($A161,INDcMID,Mid!G$3-1990+2,FALSE)</f>
        <v>2.5230749814134636</v>
      </c>
      <c r="H175" s="116">
        <f>VLOOKUP($A161,INDcMID,Mid!H$3-1990+2,FALSE)</f>
        <v>2.459452624974567</v>
      </c>
      <c r="I175" s="116">
        <f>VLOOKUP($A161,INDcMID,Mid!I$3-1990+2,FALSE)</f>
        <v>2.3969945475336392</v>
      </c>
      <c r="J175" s="116">
        <f>VLOOKUP($A161,INDcMID,Mid!J$3-1990+2,FALSE)</f>
        <v>2.3375297413146439</v>
      </c>
      <c r="K175" s="116">
        <f>VLOOKUP($A161,INDcMID,Mid!K$3-1990+2,FALSE)</f>
        <v>2.2790293969996207</v>
      </c>
      <c r="L175" s="116">
        <f>VLOOKUP($A161,INDcMID,Mid!L$3-1990+2,FALSE)</f>
        <v>2.2232949696042623</v>
      </c>
      <c r="M175" s="116">
        <f>VLOOKUP($A161,INDcMID,Mid!M$3-1990+2,FALSE)</f>
        <v>2.1687351961996808</v>
      </c>
      <c r="N175" s="116">
        <f>VLOOKUP($A161,INDcMID,Mid!N$3-1990+2,FALSE)</f>
        <v>2.1161105775651663</v>
      </c>
      <c r="O175" s="116">
        <f>VLOOKUP($A161,INDcMID,Mid!O$3-1990+2,FALSE)</f>
        <v>2.064966460639631</v>
      </c>
      <c r="P175" s="116">
        <f>VLOOKUP($A161,INDcMID,Mid!P$3-1990+2,FALSE)</f>
        <v>2.0141381855527798</v>
      </c>
      <c r="Q175" s="116">
        <f>VLOOKUP($A161,INDcMID,Mid!Q$3-1990+2,FALSE)</f>
        <v>1.9652764098962523</v>
      </c>
      <c r="R175" s="116">
        <f>VLOOKUP($A161,INDcMID,Mid!R$3-1990+2,FALSE)</f>
        <v>1.9179539466494866</v>
      </c>
      <c r="S175" s="116">
        <f>VLOOKUP($A161,INDcMID,Mid!S$3-1990+2,FALSE)</f>
        <v>1.8712721052501633</v>
      </c>
      <c r="T175" s="116">
        <f>VLOOKUP($A161,INDcMID,Mid!T$3-1990+2,FALSE)</f>
        <v>1.8256946243523329</v>
      </c>
      <c r="U175" s="116">
        <f>VLOOKUP($A161,INDcMID,Mid!U$3-1990+2,FALSE)</f>
        <v>1.7822966099582496</v>
      </c>
      <c r="V175" s="116">
        <f>VLOOKUP($A161,INDcMID,Mid!V$3-1990+2,FALSE)</f>
        <v>1.7822966099582496</v>
      </c>
      <c r="W175" s="116">
        <f>VLOOKUP($A161,INDcMID,Mid!W$3-1990+2,FALSE)</f>
        <v>1.7393476923659827</v>
      </c>
    </row>
    <row r="176" spans="1:23">
      <c r="A176" s="111" t="s">
        <v>170</v>
      </c>
      <c r="B176" s="117">
        <v>1</v>
      </c>
      <c r="C176" s="118">
        <f t="shared" ref="C176:V176" si="69">B176</f>
        <v>1</v>
      </c>
      <c r="D176" s="118">
        <f t="shared" si="69"/>
        <v>1</v>
      </c>
      <c r="E176" s="118">
        <f t="shared" si="69"/>
        <v>1</v>
      </c>
      <c r="F176" s="118">
        <f t="shared" si="69"/>
        <v>1</v>
      </c>
      <c r="G176" s="118">
        <f t="shared" si="69"/>
        <v>1</v>
      </c>
      <c r="H176" s="118">
        <f t="shared" si="69"/>
        <v>1</v>
      </c>
      <c r="I176" s="118">
        <f t="shared" si="69"/>
        <v>1</v>
      </c>
      <c r="J176" s="118">
        <f t="shared" si="69"/>
        <v>1</v>
      </c>
      <c r="K176" s="118">
        <f t="shared" si="69"/>
        <v>1</v>
      </c>
      <c r="L176" s="118">
        <f t="shared" si="69"/>
        <v>1</v>
      </c>
      <c r="M176" s="118">
        <f t="shared" si="69"/>
        <v>1</v>
      </c>
      <c r="N176" s="118">
        <f t="shared" si="69"/>
        <v>1</v>
      </c>
      <c r="O176" s="118">
        <f t="shared" si="69"/>
        <v>1</v>
      </c>
      <c r="P176" s="118">
        <f t="shared" si="69"/>
        <v>1</v>
      </c>
      <c r="Q176" s="118">
        <f t="shared" si="69"/>
        <v>1</v>
      </c>
      <c r="R176" s="118">
        <f t="shared" si="69"/>
        <v>1</v>
      </c>
      <c r="S176" s="118">
        <f t="shared" si="69"/>
        <v>1</v>
      </c>
      <c r="T176" s="118">
        <f t="shared" si="69"/>
        <v>1</v>
      </c>
      <c r="U176" s="118">
        <f t="shared" si="69"/>
        <v>1</v>
      </c>
      <c r="V176" s="118">
        <f t="shared" si="69"/>
        <v>1</v>
      </c>
      <c r="W176" s="118">
        <f>U176</f>
        <v>1</v>
      </c>
    </row>
    <row r="177" spans="1:23" ht="16" thickBot="1">
      <c r="A177" s="119" t="s">
        <v>171</v>
      </c>
      <c r="B177" s="120">
        <f>SUM(B173:B176)</f>
        <v>11663</v>
      </c>
      <c r="C177" s="121">
        <f t="shared" ref="C177:W177" si="70">SUM(C173:C176)</f>
        <v>11701.196576567412</v>
      </c>
      <c r="D177" s="121">
        <f t="shared" si="70"/>
        <v>11846.232454788644</v>
      </c>
      <c r="E177" s="121">
        <f t="shared" si="70"/>
        <v>11989.165551442549</v>
      </c>
      <c r="F177" s="121">
        <f t="shared" si="70"/>
        <v>12136.99802413474</v>
      </c>
      <c r="G177" s="121">
        <f t="shared" si="70"/>
        <v>12282.856741441099</v>
      </c>
      <c r="H177" s="121">
        <f t="shared" si="70"/>
        <v>12426.478918446959</v>
      </c>
      <c r="I177" s="121">
        <f t="shared" si="70"/>
        <v>12566.043779422076</v>
      </c>
      <c r="J177" s="121">
        <f t="shared" si="70"/>
        <v>12702.412176194979</v>
      </c>
      <c r="K177" s="121">
        <f t="shared" si="70"/>
        <v>12834.726889883408</v>
      </c>
      <c r="L177" s="121">
        <f t="shared" si="70"/>
        <v>12964.917476187526</v>
      </c>
      <c r="M177" s="121">
        <f t="shared" si="70"/>
        <v>13093.056583819447</v>
      </c>
      <c r="N177" s="121">
        <f t="shared" si="70"/>
        <v>13217.040287235866</v>
      </c>
      <c r="O177" s="121">
        <f t="shared" si="70"/>
        <v>13334.870300682174</v>
      </c>
      <c r="P177" s="121">
        <f t="shared" si="70"/>
        <v>13449.653290637556</v>
      </c>
      <c r="Q177" s="121">
        <f t="shared" si="70"/>
        <v>13559.266100146666</v>
      </c>
      <c r="R177" s="121">
        <f t="shared" si="70"/>
        <v>13663.710099338403</v>
      </c>
      <c r="S177" s="121">
        <f t="shared" si="70"/>
        <v>13765.125716977029</v>
      </c>
      <c r="T177" s="121">
        <f t="shared" si="70"/>
        <v>13862.426155693494</v>
      </c>
      <c r="U177" s="121">
        <f t="shared" si="70"/>
        <v>13954.54058552147</v>
      </c>
      <c r="V177" s="121">
        <f t="shared" si="70"/>
        <v>14038.54058552147</v>
      </c>
      <c r="W177" s="121">
        <f t="shared" si="70"/>
        <v>14128.610851579435</v>
      </c>
    </row>
    <row r="178" spans="1:23">
      <c r="B178" s="106"/>
      <c r="C178" s="106"/>
      <c r="D178" s="106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8"/>
      <c r="U178" s="108"/>
      <c r="V178" s="108"/>
      <c r="W178" s="108"/>
    </row>
    <row r="179" spans="1:23">
      <c r="B179" s="106"/>
      <c r="C179" s="106"/>
      <c r="D179" s="106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8"/>
      <c r="U179" s="108"/>
      <c r="V179" s="108"/>
      <c r="W179" s="108"/>
    </row>
    <row r="180" spans="1:23">
      <c r="A180" s="109" t="s">
        <v>28</v>
      </c>
      <c r="B180" s="110"/>
      <c r="C180" s="110"/>
      <c r="D180" s="110"/>
      <c r="E180" s="110"/>
      <c r="F180" s="110"/>
      <c r="G180" s="110"/>
      <c r="H180" s="110"/>
      <c r="I180" s="110"/>
      <c r="J180" s="110"/>
      <c r="K180" s="110"/>
      <c r="L180" s="110"/>
      <c r="M180" s="110"/>
      <c r="N180" s="110"/>
      <c r="O180" s="110"/>
      <c r="P180" s="110"/>
      <c r="Q180" s="110"/>
      <c r="R180" s="110"/>
      <c r="S180" s="110"/>
      <c r="T180" s="110"/>
      <c r="U180" s="110"/>
      <c r="V180" s="110"/>
      <c r="W180" s="110"/>
    </row>
    <row r="181" spans="1:23" ht="16" thickBot="1">
      <c r="A181" s="111" t="s">
        <v>156</v>
      </c>
      <c r="B181" s="110"/>
      <c r="C181" s="112">
        <f t="shared" ref="C181:V181" si="71">(C186-B186)/B186</f>
        <v>-1.8156691384082595E-2</v>
      </c>
      <c r="D181" s="112">
        <f t="shared" si="71"/>
        <v>2.3472560997422572E-2</v>
      </c>
      <c r="E181" s="112">
        <f t="shared" si="71"/>
        <v>-6.9321988213456179E-3</v>
      </c>
      <c r="F181" s="112">
        <f t="shared" si="71"/>
        <v>-8.9353352183541498E-3</v>
      </c>
      <c r="G181" s="112">
        <f t="shared" si="71"/>
        <v>-1.1083469307264768E-2</v>
      </c>
      <c r="H181" s="112">
        <f t="shared" si="71"/>
        <v>-1.1279117399175991E-2</v>
      </c>
      <c r="I181" s="112">
        <f t="shared" si="71"/>
        <v>-8.2900424380235906E-3</v>
      </c>
      <c r="J181" s="112">
        <f t="shared" si="71"/>
        <v>-9.1786015662284736E-3</v>
      </c>
      <c r="K181" s="112">
        <f t="shared" si="71"/>
        <v>-1.1448511834979016E-2</v>
      </c>
      <c r="L181" s="112">
        <f t="shared" si="71"/>
        <v>-1.1552383033345425E-2</v>
      </c>
      <c r="M181" s="112">
        <f t="shared" si="71"/>
        <v>-8.6968630389550484E-3</v>
      </c>
      <c r="N181" s="112">
        <f t="shared" si="71"/>
        <v>-9.2058544411151317E-3</v>
      </c>
      <c r="O181" s="112">
        <f t="shared" si="71"/>
        <v>-1.202922959811001E-2</v>
      </c>
      <c r="P181" s="112">
        <f t="shared" si="71"/>
        <v>-1.6125978115620172E-2</v>
      </c>
      <c r="Q181" s="112">
        <f t="shared" si="71"/>
        <v>-7.6270150893022115E-3</v>
      </c>
      <c r="R181" s="112">
        <f t="shared" si="71"/>
        <v>-1.0722425982805329E-2</v>
      </c>
      <c r="S181" s="112">
        <f t="shared" si="71"/>
        <v>-1.2796876430014526E-2</v>
      </c>
      <c r="T181" s="112">
        <f t="shared" si="71"/>
        <v>-1.0399171961575034E-2</v>
      </c>
      <c r="U181" s="112">
        <f t="shared" si="71"/>
        <v>-1.0846101469570645E-2</v>
      </c>
      <c r="V181" s="112">
        <f t="shared" si="71"/>
        <v>-6.2687296270769373E-4</v>
      </c>
      <c r="W181" s="112">
        <f t="shared" ref="W181" si="72">(W186-U186)/U186</f>
        <v>-1.1311016969460571E-2</v>
      </c>
    </row>
    <row r="182" spans="1:23">
      <c r="A182" s="111" t="s">
        <v>157</v>
      </c>
      <c r="B182" s="113">
        <f t="shared" ref="B182:W182" si="73">B192*B189</f>
        <v>661635</v>
      </c>
      <c r="C182" s="114">
        <f t="shared" si="73"/>
        <v>664680</v>
      </c>
      <c r="D182" s="114">
        <f t="shared" si="73"/>
        <v>814610</v>
      </c>
      <c r="E182" s="114">
        <f t="shared" si="73"/>
        <v>804945</v>
      </c>
      <c r="F182" s="114">
        <f t="shared" si="73"/>
        <v>796176</v>
      </c>
      <c r="G182" s="114">
        <f t="shared" si="73"/>
        <v>793022</v>
      </c>
      <c r="H182" s="114">
        <f t="shared" si="73"/>
        <v>796076</v>
      </c>
      <c r="I182" s="114">
        <f t="shared" si="73"/>
        <v>802270</v>
      </c>
      <c r="J182" s="114">
        <f t="shared" si="73"/>
        <v>800608</v>
      </c>
      <c r="K182" s="114">
        <f t="shared" si="73"/>
        <v>798910</v>
      </c>
      <c r="L182" s="114">
        <f t="shared" si="73"/>
        <v>800352</v>
      </c>
      <c r="M182" s="114">
        <f t="shared" si="73"/>
        <v>804465</v>
      </c>
      <c r="N182" s="114">
        <f t="shared" si="73"/>
        <v>802196</v>
      </c>
      <c r="O182" s="114">
        <f t="shared" si="73"/>
        <v>797188</v>
      </c>
      <c r="P182" s="114">
        <f t="shared" si="73"/>
        <v>798064</v>
      </c>
      <c r="Q182" s="114">
        <f t="shared" si="73"/>
        <v>811339</v>
      </c>
      <c r="R182" s="114">
        <f t="shared" si="73"/>
        <v>809000</v>
      </c>
      <c r="S182" s="114">
        <f t="shared" si="73"/>
        <v>806631</v>
      </c>
      <c r="T182" s="114">
        <f t="shared" si="73"/>
        <v>808619</v>
      </c>
      <c r="U182" s="114">
        <f t="shared" si="73"/>
        <v>805714</v>
      </c>
      <c r="V182" s="114">
        <f t="shared" si="73"/>
        <v>802785</v>
      </c>
      <c r="W182" s="114">
        <f t="shared" si="73"/>
        <v>799832</v>
      </c>
    </row>
    <row r="183" spans="1:23">
      <c r="A183" s="111" t="s">
        <v>158</v>
      </c>
      <c r="B183" s="115">
        <f t="shared" ref="B183:W184" si="74">B190*B193</f>
        <v>3526400</v>
      </c>
      <c r="C183" s="116">
        <f t="shared" si="74"/>
        <v>3791104.7425133362</v>
      </c>
      <c r="D183" s="116">
        <f t="shared" si="74"/>
        <v>3748331.7784348321</v>
      </c>
      <c r="E183" s="116">
        <f t="shared" si="74"/>
        <v>3701479.2764641233</v>
      </c>
      <c r="F183" s="116">
        <f t="shared" si="74"/>
        <v>3648835.2831790987</v>
      </c>
      <c r="G183" s="116">
        <f t="shared" si="74"/>
        <v>3588813.2684757262</v>
      </c>
      <c r="H183" s="116">
        <f t="shared" si="74"/>
        <v>3525769.9796335874</v>
      </c>
      <c r="I183" s="116">
        <f t="shared" si="74"/>
        <v>3468074.9005599888</v>
      </c>
      <c r="J183" s="116">
        <f t="shared" si="74"/>
        <v>3411697.4015187258</v>
      </c>
      <c r="K183" s="116">
        <f t="shared" si="74"/>
        <v>3349804.7905299622</v>
      </c>
      <c r="L183" s="116">
        <f t="shared" si="74"/>
        <v>3286909.8410698264</v>
      </c>
      <c r="M183" s="116">
        <f t="shared" si="74"/>
        <v>3229003.6190513251</v>
      </c>
      <c r="N183" s="116">
        <f t="shared" si="74"/>
        <v>3172250.7422834109</v>
      </c>
      <c r="O183" s="116">
        <f t="shared" si="74"/>
        <v>3111988.4892766699</v>
      </c>
      <c r="P183" s="116">
        <f t="shared" si="74"/>
        <v>3042953.0770591828</v>
      </c>
      <c r="Q183" s="116">
        <f t="shared" si="74"/>
        <v>2983957.2928265953</v>
      </c>
      <c r="R183" s="116">
        <f t="shared" si="74"/>
        <v>2925835.9240937959</v>
      </c>
      <c r="S183" s="116">
        <f t="shared" si="74"/>
        <v>2864151.7735856343</v>
      </c>
      <c r="T183" s="116">
        <f t="shared" si="74"/>
        <v>2805621.7265339792</v>
      </c>
      <c r="U183" s="116">
        <f t="shared" si="74"/>
        <v>2747892.0523530827</v>
      </c>
      <c r="V183" s="116">
        <f t="shared" si="74"/>
        <v>2747892.0523530827</v>
      </c>
      <c r="W183" s="116">
        <f t="shared" si="74"/>
        <v>2691059.3650724459</v>
      </c>
    </row>
    <row r="184" spans="1:23">
      <c r="A184" s="111" t="s">
        <v>159</v>
      </c>
      <c r="B184" s="115">
        <f t="shared" si="74"/>
        <v>1272440</v>
      </c>
      <c r="C184" s="116">
        <f t="shared" si="74"/>
        <v>903808.21222864604</v>
      </c>
      <c r="D184" s="116">
        <f t="shared" si="74"/>
        <v>924701.24850711785</v>
      </c>
      <c r="E184" s="116">
        <f t="shared" si="74"/>
        <v>942513.79561211029</v>
      </c>
      <c r="F184" s="116">
        <f t="shared" si="74"/>
        <v>954383.44609332038</v>
      </c>
      <c r="G184" s="116">
        <f t="shared" si="74"/>
        <v>956654.56968878105</v>
      </c>
      <c r="H184" s="116">
        <f t="shared" si="74"/>
        <v>955350.81291097484</v>
      </c>
      <c r="I184" s="116">
        <f t="shared" si="74"/>
        <v>962310.21691857919</v>
      </c>
      <c r="J184" s="116">
        <f t="shared" si="74"/>
        <v>971442.72047550732</v>
      </c>
      <c r="K184" s="116">
        <f t="shared" si="74"/>
        <v>974591.32398127264</v>
      </c>
      <c r="L184" s="116">
        <f t="shared" si="74"/>
        <v>975752.13091507391</v>
      </c>
      <c r="M184" s="116">
        <f t="shared" si="74"/>
        <v>984680.58491227042</v>
      </c>
      <c r="N184" s="116">
        <f t="shared" si="74"/>
        <v>996624.96298101172</v>
      </c>
      <c r="O184" s="116">
        <f t="shared" si="74"/>
        <v>1000945.663356246</v>
      </c>
      <c r="P184" s="116">
        <f t="shared" si="74"/>
        <v>988381.03907403897</v>
      </c>
      <c r="Q184" s="116">
        <f t="shared" si="74"/>
        <v>996537.90362634277</v>
      </c>
      <c r="R184" s="116">
        <f t="shared" si="74"/>
        <v>1004591.8771404295</v>
      </c>
      <c r="S184" s="116">
        <f t="shared" si="74"/>
        <v>1006770.2899028462</v>
      </c>
      <c r="T184" s="116">
        <f t="shared" si="74"/>
        <v>1013674.2911444182</v>
      </c>
      <c r="U184" s="116">
        <f t="shared" si="74"/>
        <v>1023075.9840027639</v>
      </c>
      <c r="V184" s="116">
        <f t="shared" si="74"/>
        <v>1023075.9840027639</v>
      </c>
      <c r="W184" s="116">
        <f t="shared" si="74"/>
        <v>1032941.0978061056</v>
      </c>
    </row>
    <row r="185" spans="1:23">
      <c r="A185" s="111" t="s">
        <v>160</v>
      </c>
      <c r="B185" s="117">
        <v>95716</v>
      </c>
      <c r="C185" s="118">
        <f t="shared" ref="C185:V185" si="75">B185</f>
        <v>95716</v>
      </c>
      <c r="D185" s="118">
        <f t="shared" si="75"/>
        <v>95716</v>
      </c>
      <c r="E185" s="118">
        <f t="shared" si="75"/>
        <v>95716</v>
      </c>
      <c r="F185" s="118">
        <f t="shared" si="75"/>
        <v>95716</v>
      </c>
      <c r="G185" s="118">
        <f t="shared" si="75"/>
        <v>95716</v>
      </c>
      <c r="H185" s="118">
        <f t="shared" si="75"/>
        <v>95716</v>
      </c>
      <c r="I185" s="118">
        <f t="shared" si="75"/>
        <v>95716</v>
      </c>
      <c r="J185" s="118">
        <f t="shared" si="75"/>
        <v>95716</v>
      </c>
      <c r="K185" s="118">
        <f t="shared" si="75"/>
        <v>95716</v>
      </c>
      <c r="L185" s="118">
        <f t="shared" si="75"/>
        <v>95716</v>
      </c>
      <c r="M185" s="118">
        <f t="shared" si="75"/>
        <v>95716</v>
      </c>
      <c r="N185" s="118">
        <f t="shared" si="75"/>
        <v>95716</v>
      </c>
      <c r="O185" s="118">
        <f t="shared" si="75"/>
        <v>95716</v>
      </c>
      <c r="P185" s="118">
        <f t="shared" si="75"/>
        <v>95716</v>
      </c>
      <c r="Q185" s="118">
        <f t="shared" si="75"/>
        <v>95716</v>
      </c>
      <c r="R185" s="118">
        <f t="shared" si="75"/>
        <v>95716</v>
      </c>
      <c r="S185" s="118">
        <f t="shared" si="75"/>
        <v>95716</v>
      </c>
      <c r="T185" s="118">
        <f t="shared" si="75"/>
        <v>95716</v>
      </c>
      <c r="U185" s="118">
        <f t="shared" si="75"/>
        <v>95716</v>
      </c>
      <c r="V185" s="118">
        <f t="shared" si="75"/>
        <v>95716</v>
      </c>
      <c r="W185" s="118">
        <f>U185</f>
        <v>95716</v>
      </c>
    </row>
    <row r="186" spans="1:23" ht="16" thickBot="1">
      <c r="A186" s="119" t="s">
        <v>161</v>
      </c>
      <c r="B186" s="120">
        <f>SUM(B182:B185)</f>
        <v>5556191</v>
      </c>
      <c r="C186" s="121">
        <f t="shared" ref="C186:W186" si="76">SUM(C182:C185)</f>
        <v>5455308.9547419827</v>
      </c>
      <c r="D186" s="121">
        <f t="shared" si="76"/>
        <v>5583359.0269419495</v>
      </c>
      <c r="E186" s="121">
        <f t="shared" si="76"/>
        <v>5544654.0720762331</v>
      </c>
      <c r="F186" s="121">
        <f t="shared" si="76"/>
        <v>5495110.7292724196</v>
      </c>
      <c r="G186" s="121">
        <f t="shared" si="76"/>
        <v>5434205.8381645074</v>
      </c>
      <c r="H186" s="121">
        <f t="shared" si="76"/>
        <v>5372912.7925445624</v>
      </c>
      <c r="I186" s="121">
        <f t="shared" si="76"/>
        <v>5328371.1174785681</v>
      </c>
      <c r="J186" s="121">
        <f t="shared" si="76"/>
        <v>5279464.1219942328</v>
      </c>
      <c r="K186" s="121">
        <f t="shared" si="76"/>
        <v>5219022.1145112347</v>
      </c>
      <c r="L186" s="121">
        <f t="shared" si="76"/>
        <v>5158729.9719849005</v>
      </c>
      <c r="M186" s="121">
        <f t="shared" si="76"/>
        <v>5113865.2039635954</v>
      </c>
      <c r="N186" s="121">
        <f t="shared" si="76"/>
        <v>5066787.705264423</v>
      </c>
      <c r="O186" s="121">
        <f t="shared" si="76"/>
        <v>5005838.1526329163</v>
      </c>
      <c r="P186" s="121">
        <f t="shared" si="76"/>
        <v>4925114.1161332214</v>
      </c>
      <c r="Q186" s="121">
        <f t="shared" si="76"/>
        <v>4887550.196452938</v>
      </c>
      <c r="R186" s="121">
        <f t="shared" si="76"/>
        <v>4835143.8012342257</v>
      </c>
      <c r="S186" s="121">
        <f t="shared" si="76"/>
        <v>4773269.0634884806</v>
      </c>
      <c r="T186" s="121">
        <f t="shared" si="76"/>
        <v>4723631.0176783977</v>
      </c>
      <c r="U186" s="121">
        <f t="shared" si="76"/>
        <v>4672398.0363558466</v>
      </c>
      <c r="V186" s="121">
        <f t="shared" si="76"/>
        <v>4669469.0363558466</v>
      </c>
      <c r="W186" s="121">
        <f t="shared" si="76"/>
        <v>4619548.4628785513</v>
      </c>
    </row>
    <row r="187" spans="1:23">
      <c r="A187" s="111" t="s">
        <v>162</v>
      </c>
      <c r="B187" s="116">
        <f>B186*VLOOKUP($A180,'Peak-Baseload'!$N$13:$S$28,6,FALSE)</f>
        <v>4967.8702071076395</v>
      </c>
      <c r="C187" s="116">
        <f>C186*VLOOKUP($A180,'Peak-Baseload'!$N$13:$S$28,6,FALSE)</f>
        <v>4877.6701209210078</v>
      </c>
      <c r="D187" s="116">
        <f>D186*VLOOKUP($A180,'Peak-Baseload'!$N$13:$S$28,6,FALSE)</f>
        <v>4992.1615303596309</v>
      </c>
      <c r="E187" s="116">
        <f>E186*VLOOKUP($A180,'Peak-Baseload'!$N$13:$S$28,6,FALSE)</f>
        <v>4957.5548740829054</v>
      </c>
      <c r="F187" s="116">
        <f>F186*VLOOKUP($A180,'Peak-Baseload'!$N$13:$S$28,6,FALSE)</f>
        <v>4913.2574594195894</v>
      </c>
      <c r="G187" s="116">
        <f>G186*VLOOKUP($A180,'Peak-Baseload'!$N$13:$S$28,6,FALSE)</f>
        <v>4858.8015211694219</v>
      </c>
      <c r="H187" s="116">
        <f>H186*VLOOKUP($A180,'Peak-Baseload'!$N$13:$S$28,6,FALSE)</f>
        <v>4803.9985283928572</v>
      </c>
      <c r="I187" s="116">
        <f>I186*VLOOKUP($A180,'Peak-Baseload'!$N$13:$S$28,6,FALSE)</f>
        <v>4764.1731767202782</v>
      </c>
      <c r="J187" s="116">
        <f>J186*VLOOKUP($A180,'Peak-Baseload'!$N$13:$S$28,6,FALSE)</f>
        <v>4720.4447293386493</v>
      </c>
      <c r="K187" s="116">
        <f>K186*VLOOKUP($A180,'Peak-Baseload'!$N$13:$S$28,6,FALSE)</f>
        <v>4666.4026619884517</v>
      </c>
      <c r="L187" s="116">
        <f>L186*VLOOKUP($A180,'Peak-Baseload'!$N$13:$S$28,6,FALSE)</f>
        <v>4612.4945910493379</v>
      </c>
      <c r="M187" s="116">
        <f>M186*VLOOKUP($A180,'Peak-Baseload'!$N$13:$S$28,6,FALSE)</f>
        <v>4572.3803573230616</v>
      </c>
      <c r="N187" s="116">
        <f>N186*VLOOKUP($A180,'Peak-Baseload'!$N$13:$S$28,6,FALSE)</f>
        <v>4530.2876893041312</v>
      </c>
      <c r="O187" s="116">
        <f>O186*VLOOKUP($A180,'Peak-Baseload'!$N$13:$S$28,6,FALSE)</f>
        <v>4475.7918185440003</v>
      </c>
      <c r="P187" s="116">
        <f>P186*VLOOKUP($A180,'Peak-Baseload'!$N$13:$S$28,6,FALSE)</f>
        <v>4403.6152976280882</v>
      </c>
      <c r="Q187" s="116">
        <f>Q186*VLOOKUP($A180,'Peak-Baseload'!$N$13:$S$28,6,FALSE)</f>
        <v>4370.0288573055968</v>
      </c>
      <c r="R187" s="116">
        <f>R186*VLOOKUP($A180,'Peak-Baseload'!$N$13:$S$28,6,FALSE)</f>
        <v>4323.1715463404144</v>
      </c>
      <c r="S187" s="116">
        <f>S186*VLOOKUP($A180,'Peak-Baseload'!$N$13:$S$28,6,FALSE)</f>
        <v>4267.8484542761407</v>
      </c>
      <c r="T187" s="116">
        <f>T186*VLOOKUP($A180,'Peak-Baseload'!$N$13:$S$28,6,FALSE)</f>
        <v>4223.4663642941814</v>
      </c>
      <c r="U187" s="116">
        <f>U186*VLOOKUP($A180,'Peak-Baseload'!$N$13:$S$28,6,FALSE)</f>
        <v>4177.6582195537276</v>
      </c>
      <c r="V187" s="116">
        <f>V186*VLOOKUP($A180,'Peak-Baseload'!$N$13:$S$28,6,FALSE)</f>
        <v>4175.039358568456</v>
      </c>
      <c r="W187" s="116">
        <f>W186*VLOOKUP($A180,'Peak-Baseload'!$N$13:$S$28,6,FALSE)</f>
        <v>4130.4046565397493</v>
      </c>
    </row>
    <row r="188" spans="1:23">
      <c r="A188" s="111" t="s">
        <v>163</v>
      </c>
      <c r="B188" s="116">
        <f>B196*VLOOKUP($A180,'Peak-Baseload'!$N$13:$S$28,5,FALSE)</f>
        <v>59195.861072812811</v>
      </c>
      <c r="C188" s="116">
        <f>C196*VLOOKUP($A180,'Peak-Baseload'!$N$13:$S$28,5,FALSE)</f>
        <v>59364.48504377409</v>
      </c>
      <c r="D188" s="116">
        <f>D196*VLOOKUP($A180,'Peak-Baseload'!$N$13:$S$28,5,FALSE)</f>
        <v>59557.900016956432</v>
      </c>
      <c r="E188" s="116">
        <f>E196*VLOOKUP($A180,'Peak-Baseload'!$N$13:$S$28,5,FALSE)</f>
        <v>59731.113491159711</v>
      </c>
      <c r="F188" s="116">
        <f>F196*VLOOKUP($A180,'Peak-Baseload'!$N$13:$S$28,5,FALSE)</f>
        <v>59883.174604588668</v>
      </c>
      <c r="G188" s="116">
        <f>G196*VLOOKUP($A180,'Peak-Baseload'!$N$13:$S$28,5,FALSE)</f>
        <v>60013.627061007523</v>
      </c>
      <c r="H188" s="116">
        <f>H196*VLOOKUP($A180,'Peak-Baseload'!$N$13:$S$28,5,FALSE)</f>
        <v>60147.416406030708</v>
      </c>
      <c r="I188" s="116">
        <f>I196*VLOOKUP($A180,'Peak-Baseload'!$N$13:$S$28,5,FALSE)</f>
        <v>60284.913315063357</v>
      </c>
      <c r="J188" s="116">
        <f>J196*VLOOKUP($A180,'Peak-Baseload'!$N$13:$S$28,5,FALSE)</f>
        <v>60425.02628995289</v>
      </c>
      <c r="K188" s="116">
        <f>K196*VLOOKUP($A180,'Peak-Baseload'!$N$13:$S$28,5,FALSE)</f>
        <v>60567.620316724329</v>
      </c>
      <c r="L188" s="116">
        <f>L196*VLOOKUP($A180,'Peak-Baseload'!$N$13:$S$28,5,FALSE)</f>
        <v>60712.702379344184</v>
      </c>
      <c r="M188" s="116">
        <f>M196*VLOOKUP($A180,'Peak-Baseload'!$N$13:$S$28,5,FALSE)</f>
        <v>60834.557746147118</v>
      </c>
      <c r="N188" s="116">
        <f>N196*VLOOKUP($A180,'Peak-Baseload'!$N$13:$S$28,5,FALSE)</f>
        <v>60958.601968306619</v>
      </c>
      <c r="O188" s="116">
        <f>O196*VLOOKUP($A180,'Peak-Baseload'!$N$13:$S$28,5,FALSE)</f>
        <v>61109.780168962432</v>
      </c>
      <c r="P188" s="116">
        <f>P196*VLOOKUP($A180,'Peak-Baseload'!$N$13:$S$28,5,FALSE)</f>
        <v>61236.842194548881</v>
      </c>
      <c r="Q188" s="116">
        <f>Q196*VLOOKUP($A180,'Peak-Baseload'!$N$13:$S$28,5,FALSE)</f>
        <v>61339.759988554157</v>
      </c>
      <c r="R188" s="116">
        <f>R196*VLOOKUP($A180,'Peak-Baseload'!$N$13:$S$28,5,FALSE)</f>
        <v>61469.270916691181</v>
      </c>
      <c r="S188" s="116">
        <f>S196*VLOOKUP($A180,'Peak-Baseload'!$N$13:$S$28,5,FALSE)</f>
        <v>61600.201241479335</v>
      </c>
      <c r="T188" s="116">
        <f>T196*VLOOKUP($A180,'Peak-Baseload'!$N$13:$S$28,5,FALSE)</f>
        <v>61706.556474942932</v>
      </c>
      <c r="U188" s="116">
        <f>U196*VLOOKUP($A180,'Peak-Baseload'!$N$13:$S$28,5,FALSE)</f>
        <v>61813.571926884935</v>
      </c>
      <c r="V188" s="116">
        <f>V196*VLOOKUP($A180,'Peak-Baseload'!$N$13:$S$28,5,FALSE)</f>
        <v>61916.387143685308</v>
      </c>
      <c r="W188" s="116">
        <f>W196*VLOOKUP($A180,'Peak-Baseload'!$N$13:$S$28,5,FALSE)</f>
        <v>62024.628575426526</v>
      </c>
    </row>
    <row r="189" spans="1:23">
      <c r="A189" s="104" t="s">
        <v>164</v>
      </c>
      <c r="B189" s="116">
        <f>VLOOKUP($A180,REStpcMID,Mid!B$3-1990+2,FALSE)</f>
        <v>435</v>
      </c>
      <c r="C189" s="116">
        <f>VLOOKUP($A180,REStpcMID,Mid!C$3-1990+2,FALSE)</f>
        <v>435</v>
      </c>
      <c r="D189" s="116">
        <f>VLOOKUP($A180,REStpcMID,Mid!D$3-1990+2,FALSE)</f>
        <v>530</v>
      </c>
      <c r="E189" s="116">
        <f>VLOOKUP($A180,REStpcMID,Mid!E$3-1990+2,FALSE)</f>
        <v>521</v>
      </c>
      <c r="F189" s="116">
        <f>VLOOKUP($A180,REStpcMID,Mid!F$3-1990+2,FALSE)</f>
        <v>513</v>
      </c>
      <c r="G189" s="116">
        <f>VLOOKUP($A180,REStpcMID,Mid!G$3-1990+2,FALSE)</f>
        <v>509</v>
      </c>
      <c r="H189" s="116">
        <f>VLOOKUP($A180,REStpcMID,Mid!H$3-1990+2,FALSE)</f>
        <v>509</v>
      </c>
      <c r="I189" s="116">
        <f>VLOOKUP($A180,REStpcMID,Mid!I$3-1990+2,FALSE)</f>
        <v>511</v>
      </c>
      <c r="J189" s="116">
        <f>VLOOKUP($A180,REStpcMID,Mid!J$3-1990+2,FALSE)</f>
        <v>508</v>
      </c>
      <c r="K189" s="116">
        <f>VLOOKUP($A180,REStpcMID,Mid!K$3-1990+2,FALSE)</f>
        <v>505</v>
      </c>
      <c r="L189" s="116">
        <f>VLOOKUP($A180,REStpcMID,Mid!L$3-1990+2,FALSE)</f>
        <v>504</v>
      </c>
      <c r="M189" s="116">
        <f>VLOOKUP($A180,REStpcMID,Mid!M$3-1990+2,FALSE)</f>
        <v>505</v>
      </c>
      <c r="N189" s="116">
        <f>VLOOKUP($A180,REStpcMID,Mid!N$3-1990+2,FALSE)</f>
        <v>502</v>
      </c>
      <c r="O189" s="116">
        <f>VLOOKUP($A180,REStpcMID,Mid!O$3-1990+2,FALSE)</f>
        <v>497</v>
      </c>
      <c r="P189" s="116">
        <f>VLOOKUP($A180,REStpcMID,Mid!P$3-1990+2,FALSE)</f>
        <v>496</v>
      </c>
      <c r="Q189" s="116">
        <f>VLOOKUP($A180,REStpcMID,Mid!Q$3-1990+2,FALSE)</f>
        <v>503</v>
      </c>
      <c r="R189" s="116">
        <f>VLOOKUP($A180,REStpcMID,Mid!R$3-1990+2,FALSE)</f>
        <v>500</v>
      </c>
      <c r="S189" s="116">
        <f>VLOOKUP($A180,REStpcMID,Mid!S$3-1990+2,FALSE)</f>
        <v>497</v>
      </c>
      <c r="T189" s="116">
        <f>VLOOKUP($A180,REStpcMID,Mid!T$3-1990+2,FALSE)</f>
        <v>497</v>
      </c>
      <c r="U189" s="116">
        <f>VLOOKUP($A180,REStpcMID,Mid!U$3-1990+2,FALSE)</f>
        <v>494</v>
      </c>
      <c r="V189" s="116">
        <f>VLOOKUP($A180,REStpcMID,Mid!V$3-1990+2,FALSE)</f>
        <v>491</v>
      </c>
      <c r="W189" s="116">
        <f>VLOOKUP($A180,REStpcMID,Mid!W$3-1990+2,FALSE)</f>
        <v>488</v>
      </c>
    </row>
    <row r="190" spans="1:23">
      <c r="A190" s="104" t="s">
        <v>165</v>
      </c>
      <c r="B190" s="116">
        <f>VLOOKUP($A180,COMtpcMID,Mid!B$3-1990+2,FALSE)</f>
        <v>4640</v>
      </c>
      <c r="C190" s="116">
        <f>VLOOKUP($A180,COMtpcMID,Mid!C$3-1990+2,FALSE)</f>
        <v>4988</v>
      </c>
      <c r="D190" s="116">
        <f>VLOOKUP($A180,COMtpcMID,Mid!D$3-1990+2,FALSE)</f>
        <v>4941</v>
      </c>
      <c r="E190" s="116">
        <f>VLOOKUP($A180,COMtpcMID,Mid!E$3-1990+2,FALSE)</f>
        <v>4887</v>
      </c>
      <c r="F190" s="116">
        <f>VLOOKUP($A180,COMtpcMID,Mid!F$3-1990+2,FALSE)</f>
        <v>4824</v>
      </c>
      <c r="G190" s="116">
        <f>VLOOKUP($A180,COMtpcMID,Mid!G$3-1990+2,FALSE)</f>
        <v>4750</v>
      </c>
      <c r="H190" s="116">
        <f>VLOOKUP($A180,COMtpcMID,Mid!H$3-1990+2,FALSE)</f>
        <v>4671</v>
      </c>
      <c r="I190" s="116">
        <f>VLOOKUP($A180,COMtpcMID,Mid!I$3-1990+2,FALSE)</f>
        <v>4598</v>
      </c>
      <c r="J190" s="116">
        <f>VLOOKUP($A180,COMtpcMID,Mid!J$3-1990+2,FALSE)</f>
        <v>4526</v>
      </c>
      <c r="K190" s="116">
        <f>VLOOKUP($A180,COMtpcMID,Mid!K$3-1990+2,FALSE)</f>
        <v>4446</v>
      </c>
      <c r="L190" s="116">
        <f>VLOOKUP($A180,COMtpcMID,Mid!L$3-1990+2,FALSE)</f>
        <v>4364</v>
      </c>
      <c r="M190" s="116">
        <f>VLOOKUP($A180,COMtpcMID,Mid!M$3-1990+2,FALSE)</f>
        <v>4288</v>
      </c>
      <c r="N190" s="116">
        <f>VLOOKUP($A180,COMtpcMID,Mid!N$3-1990+2,FALSE)</f>
        <v>4213</v>
      </c>
      <c r="O190" s="116">
        <f>VLOOKUP($A180,COMtpcMID,Mid!O$3-1990+2,FALSE)</f>
        <v>4133</v>
      </c>
      <c r="P190" s="116">
        <f>VLOOKUP($A180,COMtpcMID,Mid!P$3-1990+2,FALSE)</f>
        <v>4041</v>
      </c>
      <c r="Q190" s="116">
        <f>VLOOKUP($A180,COMtpcMID,Mid!Q$3-1990+2,FALSE)</f>
        <v>3962</v>
      </c>
      <c r="R190" s="116">
        <f>VLOOKUP($A180,COMtpcMID,Mid!R$3-1990+2,FALSE)</f>
        <v>3884</v>
      </c>
      <c r="S190" s="116">
        <f>VLOOKUP($A180,COMtpcMID,Mid!S$3-1990+2,FALSE)</f>
        <v>3801</v>
      </c>
      <c r="T190" s="116">
        <f>VLOOKUP($A180,COMtpcMID,Mid!T$3-1990+2,FALSE)</f>
        <v>3722</v>
      </c>
      <c r="U190" s="116">
        <f>VLOOKUP($A180,COMtpcMID,Mid!U$3-1990+2,FALSE)</f>
        <v>3644</v>
      </c>
      <c r="V190" s="116">
        <f>VLOOKUP($A180,COMtpcMID,Mid!V$3-1990+2,FALSE)</f>
        <v>3644</v>
      </c>
      <c r="W190" s="116">
        <f>VLOOKUP($A180,COMtpcMID,Mid!W$3-1990+2,FALSE)</f>
        <v>3567</v>
      </c>
    </row>
    <row r="191" spans="1:23" ht="16" thickBot="1">
      <c r="A191" s="104" t="s">
        <v>166</v>
      </c>
      <c r="B191" s="116">
        <f>VLOOKUP($A180,INDtpcMID,Mid!B$3-1990+2,FALSE)</f>
        <v>63622</v>
      </c>
      <c r="C191" s="116">
        <f>VLOOKUP($A180,INDtpcMID,Mid!C$3-1990+2,FALSE)</f>
        <v>46313</v>
      </c>
      <c r="D191" s="116">
        <f>VLOOKUP($A180,INDtpcMID,Mid!D$3-1990+2,FALSE)</f>
        <v>47501</v>
      </c>
      <c r="E191" s="116">
        <f>VLOOKUP($A180,INDtpcMID,Mid!E$3-1990+2,FALSE)</f>
        <v>48557</v>
      </c>
      <c r="F191" s="116">
        <f>VLOOKUP($A180,INDtpcMID,Mid!F$3-1990+2,FALSE)</f>
        <v>49328</v>
      </c>
      <c r="G191" s="116">
        <f>VLOOKUP($A180,INDtpcMID,Mid!G$3-1990+2,FALSE)</f>
        <v>49631</v>
      </c>
      <c r="H191" s="116">
        <f>VLOOKUP($A180,INDtpcMID,Mid!H$3-1990+2,FALSE)</f>
        <v>49761</v>
      </c>
      <c r="I191" s="116">
        <f>VLOOKUP($A180,INDtpcMID,Mid!I$3-1990+2,FALSE)</f>
        <v>50351</v>
      </c>
      <c r="J191" s="116">
        <f>VLOOKUP($A180,INDtpcMID,Mid!J$3-1990+2,FALSE)</f>
        <v>51073</v>
      </c>
      <c r="K191" s="116">
        <f>VLOOKUP($A180,INDtpcMID,Mid!K$3-1990+2,FALSE)</f>
        <v>51496</v>
      </c>
      <c r="L191" s="116">
        <f>VLOOKUP($A180,INDtpcMID,Mid!L$3-1990+2,FALSE)</f>
        <v>51833</v>
      </c>
      <c r="M191" s="116">
        <f>VLOOKUP($A180,INDtpcMID,Mid!M$3-1990+2,FALSE)</f>
        <v>52599</v>
      </c>
      <c r="N191" s="116">
        <f>VLOOKUP($A180,INDtpcMID,Mid!N$3-1990+2,FALSE)</f>
        <v>53548</v>
      </c>
      <c r="O191" s="116">
        <f>VLOOKUP($A180,INDtpcMID,Mid!O$3-1990+2,FALSE)</f>
        <v>54107</v>
      </c>
      <c r="P191" s="116">
        <f>VLOOKUP($A180,INDtpcMID,Mid!P$3-1990+2,FALSE)</f>
        <v>53763</v>
      </c>
      <c r="Q191" s="116">
        <f>VLOOKUP($A180,INDtpcMID,Mid!Q$3-1990+2,FALSE)</f>
        <v>54564</v>
      </c>
      <c r="R191" s="116">
        <f>VLOOKUP($A180,INDtpcMID,Mid!R$3-1990+2,FALSE)</f>
        <v>55375</v>
      </c>
      <c r="S191" s="116">
        <f>VLOOKUP($A180,INDtpcMID,Mid!S$3-1990+2,FALSE)</f>
        <v>55887</v>
      </c>
      <c r="T191" s="116">
        <f>VLOOKUP($A180,INDtpcMID,Mid!T$3-1990+2,FALSE)</f>
        <v>56681</v>
      </c>
      <c r="U191" s="116">
        <f>VLOOKUP($A180,INDtpcMID,Mid!U$3-1990+2,FALSE)</f>
        <v>57623</v>
      </c>
      <c r="V191" s="116">
        <f>VLOOKUP($A180,INDtpcMID,Mid!V$3-1990+2,FALSE)</f>
        <v>57623</v>
      </c>
      <c r="W191" s="116">
        <f>VLOOKUP($A180,INDtpcMID,Mid!W$3-1990+2,FALSE)</f>
        <v>58622</v>
      </c>
    </row>
    <row r="192" spans="1:23">
      <c r="A192" s="111" t="s">
        <v>167</v>
      </c>
      <c r="B192" s="113">
        <f>VLOOKUP($A180,REScMID,Mid!B$3-1990+2,FALSE)</f>
        <v>1521</v>
      </c>
      <c r="C192" s="114">
        <f>VLOOKUP($A180,REScMID,Mid!C$3-1990+2,FALSE)</f>
        <v>1528</v>
      </c>
      <c r="D192" s="114">
        <f>VLOOKUP($A180,REScMID,Mid!D$3-1990+2,FALSE)</f>
        <v>1537</v>
      </c>
      <c r="E192" s="114">
        <f>VLOOKUP($A180,REScMID,Mid!E$3-1990+2,FALSE)</f>
        <v>1545</v>
      </c>
      <c r="F192" s="114">
        <f>VLOOKUP($A180,REScMID,Mid!F$3-1990+2,FALSE)</f>
        <v>1552</v>
      </c>
      <c r="G192" s="114">
        <f>VLOOKUP($A180,REScMID,Mid!G$3-1990+2,FALSE)</f>
        <v>1558</v>
      </c>
      <c r="H192" s="114">
        <f>VLOOKUP($A180,REScMID,Mid!H$3-1990+2,FALSE)</f>
        <v>1564</v>
      </c>
      <c r="I192" s="114">
        <f>VLOOKUP($A180,REScMID,Mid!I$3-1990+2,FALSE)</f>
        <v>1570</v>
      </c>
      <c r="J192" s="114">
        <f>VLOOKUP($A180,REScMID,Mid!J$3-1990+2,FALSE)</f>
        <v>1576</v>
      </c>
      <c r="K192" s="114">
        <f>VLOOKUP($A180,REScMID,Mid!K$3-1990+2,FALSE)</f>
        <v>1582</v>
      </c>
      <c r="L192" s="114">
        <f>VLOOKUP($A180,REScMID,Mid!L$3-1990+2,FALSE)</f>
        <v>1588</v>
      </c>
      <c r="M192" s="114">
        <f>VLOOKUP($A180,REScMID,Mid!M$3-1990+2,FALSE)</f>
        <v>1593</v>
      </c>
      <c r="N192" s="114">
        <f>VLOOKUP($A180,REScMID,Mid!N$3-1990+2,FALSE)</f>
        <v>1598</v>
      </c>
      <c r="O192" s="114">
        <f>VLOOKUP($A180,REScMID,Mid!O$3-1990+2,FALSE)</f>
        <v>1604</v>
      </c>
      <c r="P192" s="114">
        <f>VLOOKUP($A180,REScMID,Mid!P$3-1990+2,FALSE)</f>
        <v>1609</v>
      </c>
      <c r="Q192" s="114">
        <f>VLOOKUP($A180,REScMID,Mid!Q$3-1990+2,FALSE)</f>
        <v>1613</v>
      </c>
      <c r="R192" s="114">
        <f>VLOOKUP($A180,REScMID,Mid!R$3-1990+2,FALSE)</f>
        <v>1618</v>
      </c>
      <c r="S192" s="114">
        <f>VLOOKUP($A180,REScMID,Mid!S$3-1990+2,FALSE)</f>
        <v>1623</v>
      </c>
      <c r="T192" s="114">
        <f>VLOOKUP($A180,REScMID,Mid!T$3-1990+2,FALSE)</f>
        <v>1627</v>
      </c>
      <c r="U192" s="114">
        <f>VLOOKUP($A180,REScMID,Mid!U$3-1990+2,FALSE)</f>
        <v>1631</v>
      </c>
      <c r="V192" s="114">
        <f>VLOOKUP($A180,REScMID,Mid!V$3-1990+2,FALSE)</f>
        <v>1635</v>
      </c>
      <c r="W192" s="114">
        <f>VLOOKUP($A180,REScMID,Mid!W$3-1990+2,FALSE)</f>
        <v>1639</v>
      </c>
    </row>
    <row r="193" spans="1:23">
      <c r="A193" s="111" t="s">
        <v>168</v>
      </c>
      <c r="B193" s="115">
        <f>VLOOKUP($A180,COMcMID,Mid!B$3-1990+2,FALSE)</f>
        <v>760</v>
      </c>
      <c r="C193" s="116">
        <f>VLOOKUP($A180,COMcMID,Mid!C$3-1990+2,FALSE)</f>
        <v>760.04505663859993</v>
      </c>
      <c r="D193" s="116">
        <f>VLOOKUP($A180,COMcMID,Mid!D$3-1990+2,FALSE)</f>
        <v>758.61804866116825</v>
      </c>
      <c r="E193" s="116">
        <f>VLOOKUP($A180,COMcMID,Mid!E$3-1990+2,FALSE)</f>
        <v>757.41339808965074</v>
      </c>
      <c r="F193" s="116">
        <f>VLOOKUP($A180,COMcMID,Mid!F$3-1990+2,FALSE)</f>
        <v>756.39205704376013</v>
      </c>
      <c r="G193" s="116">
        <f>VLOOKUP($A180,COMcMID,Mid!G$3-1990+2,FALSE)</f>
        <v>755.53963546857392</v>
      </c>
      <c r="H193" s="116">
        <f>VLOOKUP($A180,COMcMID,Mid!H$3-1990+2,FALSE)</f>
        <v>754.82123306221092</v>
      </c>
      <c r="I193" s="116">
        <f>VLOOKUP($A180,COMcMID,Mid!I$3-1990+2,FALSE)</f>
        <v>754.25726414962787</v>
      </c>
      <c r="J193" s="116">
        <f>VLOOKUP($A180,COMcMID,Mid!J$3-1990+2,FALSE)</f>
        <v>753.79969101164954</v>
      </c>
      <c r="K193" s="116">
        <f>VLOOKUP($A180,COMcMID,Mid!K$3-1990+2,FALSE)</f>
        <v>753.44237303867794</v>
      </c>
      <c r="L193" s="116">
        <f>VLOOKUP($A180,COMcMID,Mid!L$3-1990+2,FALSE)</f>
        <v>753.18740629464401</v>
      </c>
      <c r="M193" s="116">
        <f>VLOOKUP($A180,COMcMID,Mid!M$3-1990+2,FALSE)</f>
        <v>753.03256041308885</v>
      </c>
      <c r="N193" s="116">
        <f>VLOOKUP($A180,COMcMID,Mid!N$3-1990+2,FALSE)</f>
        <v>752.96718307225512</v>
      </c>
      <c r="O193" s="116">
        <f>VLOOKUP($A180,COMcMID,Mid!O$3-1990+2,FALSE)</f>
        <v>752.96116362851922</v>
      </c>
      <c r="P193" s="116">
        <f>VLOOKUP($A180,COMcMID,Mid!P$3-1990+2,FALSE)</f>
        <v>753.01981614926569</v>
      </c>
      <c r="Q193" s="116">
        <f>VLOOKUP($A180,COMcMID,Mid!Q$3-1990+2,FALSE)</f>
        <v>753.14419304053388</v>
      </c>
      <c r="R193" s="116">
        <f>VLOOKUP($A180,COMcMID,Mid!R$3-1990+2,FALSE)</f>
        <v>753.30482082744493</v>
      </c>
      <c r="S193" s="116">
        <f>VLOOKUP($A180,COMcMID,Mid!S$3-1990+2,FALSE)</f>
        <v>753.52585466604432</v>
      </c>
      <c r="T193" s="116">
        <f>VLOOKUP($A180,COMcMID,Mid!T$3-1990+2,FALSE)</f>
        <v>753.79412319558821</v>
      </c>
      <c r="U193" s="116">
        <f>VLOOKUP($A180,COMcMID,Mid!U$3-1990+2,FALSE)</f>
        <v>754.08673225935308</v>
      </c>
      <c r="V193" s="116">
        <f>VLOOKUP($A180,COMcMID,Mid!V$3-1990+2,FALSE)</f>
        <v>754.08673225935308</v>
      </c>
      <c r="W193" s="116">
        <f>VLOOKUP($A180,COMcMID,Mid!W$3-1990+2,FALSE)</f>
        <v>754.43211804666271</v>
      </c>
    </row>
    <row r="194" spans="1:23">
      <c r="A194" s="111" t="s">
        <v>169</v>
      </c>
      <c r="B194" s="115">
        <f>VLOOKUP($A180,INDcMID,Mid!B$3-1990+2,FALSE)</f>
        <v>20</v>
      </c>
      <c r="C194" s="116">
        <f>VLOOKUP($A180,INDcMID,Mid!C$3-1990+2,FALSE)</f>
        <v>19.515216294099844</v>
      </c>
      <c r="D194" s="116">
        <f>VLOOKUP($A180,INDcMID,Mid!D$3-1990+2,FALSE)</f>
        <v>19.466984874152498</v>
      </c>
      <c r="E194" s="116">
        <f>VLOOKUP($A180,INDcMID,Mid!E$3-1990+2,FALSE)</f>
        <v>19.410461840972676</v>
      </c>
      <c r="F194" s="116">
        <f>VLOOKUP($A180,INDcMID,Mid!F$3-1990+2,FALSE)</f>
        <v>19.347702037247007</v>
      </c>
      <c r="G194" s="116">
        <f>VLOOKUP($A180,INDcMID,Mid!G$3-1990+2,FALSE)</f>
        <v>19.275343428276301</v>
      </c>
      <c r="H194" s="116">
        <f>VLOOKUP($A180,INDcMID,Mid!H$3-1990+2,FALSE)</f>
        <v>19.198786457486282</v>
      </c>
      <c r="I194" s="116">
        <f>VLOOKUP($A180,INDcMID,Mid!I$3-1990+2,FALSE)</f>
        <v>19.112037832785429</v>
      </c>
      <c r="J194" s="116">
        <f>VLOOKUP($A180,INDcMID,Mid!J$3-1990+2,FALSE)</f>
        <v>19.020670813845033</v>
      </c>
      <c r="K194" s="116">
        <f>VLOOKUP($A180,INDcMID,Mid!K$3-1990+2,FALSE)</f>
        <v>18.925573325719913</v>
      </c>
      <c r="L194" s="116">
        <f>VLOOKUP($A180,INDcMID,Mid!L$3-1990+2,FALSE)</f>
        <v>18.824921013930776</v>
      </c>
      <c r="M194" s="116">
        <f>VLOOKUP($A180,INDcMID,Mid!M$3-1990+2,FALSE)</f>
        <v>18.720519114665116</v>
      </c>
      <c r="N194" s="116">
        <f>VLOOKUP($A180,INDcMID,Mid!N$3-1990+2,FALSE)</f>
        <v>18.6118055386011</v>
      </c>
      <c r="O194" s="116">
        <f>VLOOKUP($A180,INDcMID,Mid!O$3-1990+2,FALSE)</f>
        <v>18.499374634635924</v>
      </c>
      <c r="P194" s="116">
        <f>VLOOKUP($A180,INDcMID,Mid!P$3-1990+2,FALSE)</f>
        <v>18.384038075889347</v>
      </c>
      <c r="Q194" s="116">
        <f>VLOOKUP($A180,INDcMID,Mid!Q$3-1990+2,FALSE)</f>
        <v>18.263651924828508</v>
      </c>
      <c r="R194" s="116">
        <f>VLOOKUP($A180,INDcMID,Mid!R$3-1990+2,FALSE)</f>
        <v>18.14161403413868</v>
      </c>
      <c r="S194" s="116">
        <f>VLOOKUP($A180,INDcMID,Mid!S$3-1990+2,FALSE)</f>
        <v>18.014391359401046</v>
      </c>
      <c r="T194" s="116">
        <f>VLOOKUP($A180,INDcMID,Mid!T$3-1990+2,FALSE)</f>
        <v>17.883846282606484</v>
      </c>
      <c r="U194" s="116">
        <f>VLOOKUP($A180,INDcMID,Mid!U$3-1990+2,FALSE)</f>
        <v>17.754646304475017</v>
      </c>
      <c r="V194" s="116">
        <f>VLOOKUP($A180,INDcMID,Mid!V$3-1990+2,FALSE)</f>
        <v>17.754646304475017</v>
      </c>
      <c r="W194" s="116">
        <f>VLOOKUP($A180,INDcMID,Mid!W$3-1990+2,FALSE)</f>
        <v>17.620366036745686</v>
      </c>
    </row>
    <row r="195" spans="1:23">
      <c r="A195" s="111" t="s">
        <v>170</v>
      </c>
      <c r="B195" s="117">
        <v>2</v>
      </c>
      <c r="C195" s="118">
        <f t="shared" ref="C195:V195" si="77">B195</f>
        <v>2</v>
      </c>
      <c r="D195" s="118">
        <f t="shared" si="77"/>
        <v>2</v>
      </c>
      <c r="E195" s="118">
        <f t="shared" si="77"/>
        <v>2</v>
      </c>
      <c r="F195" s="118">
        <f t="shared" si="77"/>
        <v>2</v>
      </c>
      <c r="G195" s="118">
        <f t="shared" si="77"/>
        <v>2</v>
      </c>
      <c r="H195" s="118">
        <f t="shared" si="77"/>
        <v>2</v>
      </c>
      <c r="I195" s="118">
        <f t="shared" si="77"/>
        <v>2</v>
      </c>
      <c r="J195" s="118">
        <f t="shared" si="77"/>
        <v>2</v>
      </c>
      <c r="K195" s="118">
        <f t="shared" si="77"/>
        <v>2</v>
      </c>
      <c r="L195" s="118">
        <f t="shared" si="77"/>
        <v>2</v>
      </c>
      <c r="M195" s="118">
        <f t="shared" si="77"/>
        <v>2</v>
      </c>
      <c r="N195" s="118">
        <f t="shared" si="77"/>
        <v>2</v>
      </c>
      <c r="O195" s="118">
        <f t="shared" si="77"/>
        <v>2</v>
      </c>
      <c r="P195" s="118">
        <f t="shared" si="77"/>
        <v>2</v>
      </c>
      <c r="Q195" s="118">
        <f t="shared" si="77"/>
        <v>2</v>
      </c>
      <c r="R195" s="118">
        <f t="shared" si="77"/>
        <v>2</v>
      </c>
      <c r="S195" s="118">
        <f t="shared" si="77"/>
        <v>2</v>
      </c>
      <c r="T195" s="118">
        <f t="shared" si="77"/>
        <v>2</v>
      </c>
      <c r="U195" s="118">
        <f t="shared" si="77"/>
        <v>2</v>
      </c>
      <c r="V195" s="118">
        <f t="shared" si="77"/>
        <v>2</v>
      </c>
      <c r="W195" s="118">
        <f>U195</f>
        <v>2</v>
      </c>
    </row>
    <row r="196" spans="1:23" ht="16" thickBot="1">
      <c r="A196" s="119" t="s">
        <v>171</v>
      </c>
      <c r="B196" s="120">
        <f>SUM(B192:B195)</f>
        <v>2303</v>
      </c>
      <c r="C196" s="121">
        <f t="shared" ref="C196:W196" si="78">SUM(C192:C195)</f>
        <v>2309.5602729326997</v>
      </c>
      <c r="D196" s="121">
        <f t="shared" si="78"/>
        <v>2317.0850335353207</v>
      </c>
      <c r="E196" s="121">
        <f t="shared" si="78"/>
        <v>2323.8238599306237</v>
      </c>
      <c r="F196" s="121">
        <f t="shared" si="78"/>
        <v>2329.7397590810074</v>
      </c>
      <c r="G196" s="121">
        <f t="shared" si="78"/>
        <v>2334.8149788968503</v>
      </c>
      <c r="H196" s="121">
        <f t="shared" si="78"/>
        <v>2340.0200195196971</v>
      </c>
      <c r="I196" s="121">
        <f t="shared" si="78"/>
        <v>2345.3693019824136</v>
      </c>
      <c r="J196" s="121">
        <f t="shared" si="78"/>
        <v>2350.8203618254943</v>
      </c>
      <c r="K196" s="121">
        <f t="shared" si="78"/>
        <v>2356.367946364398</v>
      </c>
      <c r="L196" s="121">
        <f t="shared" si="78"/>
        <v>2362.0123273085746</v>
      </c>
      <c r="M196" s="121">
        <f t="shared" si="78"/>
        <v>2366.7530795277539</v>
      </c>
      <c r="N196" s="121">
        <f t="shared" si="78"/>
        <v>2371.578988610856</v>
      </c>
      <c r="O196" s="121">
        <f t="shared" si="78"/>
        <v>2377.4605382631548</v>
      </c>
      <c r="P196" s="121">
        <f t="shared" si="78"/>
        <v>2382.4038542251551</v>
      </c>
      <c r="Q196" s="121">
        <f t="shared" si="78"/>
        <v>2386.4078449653625</v>
      </c>
      <c r="R196" s="121">
        <f t="shared" si="78"/>
        <v>2391.4464348615834</v>
      </c>
      <c r="S196" s="121">
        <f t="shared" si="78"/>
        <v>2396.5402460254454</v>
      </c>
      <c r="T196" s="121">
        <f t="shared" si="78"/>
        <v>2400.6779694781949</v>
      </c>
      <c r="U196" s="121">
        <f t="shared" si="78"/>
        <v>2404.8413785638281</v>
      </c>
      <c r="V196" s="121">
        <f t="shared" si="78"/>
        <v>2408.8413785638281</v>
      </c>
      <c r="W196" s="121">
        <f t="shared" si="78"/>
        <v>2413.0524840834082</v>
      </c>
    </row>
    <row r="197" spans="1:23">
      <c r="A197" s="122"/>
      <c r="B197" s="123"/>
      <c r="C197" s="123"/>
      <c r="D197" s="123"/>
      <c r="E197" s="123"/>
      <c r="F197" s="123"/>
      <c r="G197" s="123"/>
      <c r="H197" s="123"/>
      <c r="I197" s="123"/>
      <c r="J197" s="123"/>
      <c r="K197" s="123"/>
      <c r="L197" s="123"/>
      <c r="M197" s="123"/>
      <c r="N197" s="123"/>
      <c r="O197" s="123"/>
      <c r="P197" s="123"/>
      <c r="Q197" s="123"/>
      <c r="R197" s="123"/>
      <c r="S197" s="123"/>
      <c r="T197" s="123"/>
      <c r="U197" s="123"/>
      <c r="V197" s="123"/>
      <c r="W197" s="123"/>
    </row>
    <row r="198" spans="1:23">
      <c r="B198" s="106"/>
      <c r="C198" s="106"/>
      <c r="D198" s="106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8"/>
      <c r="U198" s="108"/>
      <c r="V198" s="108"/>
      <c r="W198" s="108"/>
    </row>
    <row r="199" spans="1:23">
      <c r="A199" s="109" t="s">
        <v>29</v>
      </c>
      <c r="B199" s="110"/>
      <c r="C199" s="110"/>
      <c r="D199" s="110"/>
      <c r="E199" s="110"/>
      <c r="F199" s="110"/>
      <c r="G199" s="110"/>
      <c r="H199" s="110"/>
      <c r="I199" s="110"/>
      <c r="J199" s="110"/>
      <c r="K199" s="110"/>
      <c r="L199" s="110"/>
      <c r="M199" s="110"/>
      <c r="N199" s="110"/>
      <c r="O199" s="110"/>
      <c r="P199" s="110"/>
      <c r="Q199" s="110"/>
      <c r="R199" s="110"/>
      <c r="S199" s="110"/>
      <c r="T199" s="110"/>
      <c r="U199" s="110"/>
      <c r="V199" s="110"/>
      <c r="W199" s="110"/>
    </row>
    <row r="200" spans="1:23" ht="16" thickBot="1">
      <c r="A200" s="111" t="s">
        <v>156</v>
      </c>
      <c r="B200" s="110"/>
      <c r="C200" s="112">
        <f t="shared" ref="C200:V200" si="79">(C205-B205)/B205</f>
        <v>2.8892870382361553E-2</v>
      </c>
      <c r="D200" s="112">
        <f t="shared" si="79"/>
        <v>-8.2888559480341281E-3</v>
      </c>
      <c r="E200" s="112">
        <f t="shared" si="79"/>
        <v>-5.7578231187523444E-3</v>
      </c>
      <c r="F200" s="112">
        <f t="shared" si="79"/>
        <v>-2.1419582151682799E-4</v>
      </c>
      <c r="G200" s="112">
        <f t="shared" si="79"/>
        <v>6.2633047619878052E-3</v>
      </c>
      <c r="H200" s="112">
        <f t="shared" si="79"/>
        <v>8.1470337432601424E-3</v>
      </c>
      <c r="I200" s="112">
        <f t="shared" si="79"/>
        <v>2.0636279953474826E-3</v>
      </c>
      <c r="J200" s="112">
        <f t="shared" si="79"/>
        <v>8.8344203343318755E-4</v>
      </c>
      <c r="K200" s="112">
        <f t="shared" si="79"/>
        <v>5.4876153872906652E-3</v>
      </c>
      <c r="L200" s="112">
        <f t="shared" si="79"/>
        <v>6.3175604319211532E-3</v>
      </c>
      <c r="M200" s="112">
        <f t="shared" si="79"/>
        <v>1.5720948577633062E-4</v>
      </c>
      <c r="N200" s="112">
        <f t="shared" si="79"/>
        <v>-8.0897680149562745E-4</v>
      </c>
      <c r="O200" s="112">
        <f t="shared" si="79"/>
        <v>6.2183409157893143E-3</v>
      </c>
      <c r="P200" s="112">
        <f t="shared" si="79"/>
        <v>1.4585298619604586E-2</v>
      </c>
      <c r="Q200" s="112">
        <f t="shared" si="79"/>
        <v>8.3314529322887324E-4</v>
      </c>
      <c r="R200" s="112">
        <f t="shared" si="79"/>
        <v>1.7176066557823349E-3</v>
      </c>
      <c r="S200" s="112">
        <f t="shared" si="79"/>
        <v>5.13031617455466E-3</v>
      </c>
      <c r="T200" s="112">
        <f t="shared" si="79"/>
        <v>2.0986016945460403E-3</v>
      </c>
      <c r="U200" s="112">
        <f t="shared" si="79"/>
        <v>4.5299462757578501E-5</v>
      </c>
      <c r="V200" s="112">
        <f t="shared" si="79"/>
        <v>8.6027211140520313E-4</v>
      </c>
      <c r="W200" s="112">
        <f t="shared" ref="W200" si="80">(W205-U205)/U205</f>
        <v>1.294538031711946E-3</v>
      </c>
    </row>
    <row r="201" spans="1:23">
      <c r="A201" s="111" t="s">
        <v>157</v>
      </c>
      <c r="B201" s="113">
        <f t="shared" ref="B201:W201" si="81">B211*B208</f>
        <v>11555289</v>
      </c>
      <c r="C201" s="114">
        <f t="shared" si="81"/>
        <v>11456478</v>
      </c>
      <c r="D201" s="114">
        <f t="shared" si="81"/>
        <v>11453652</v>
      </c>
      <c r="E201" s="114">
        <f t="shared" si="81"/>
        <v>11467027</v>
      </c>
      <c r="F201" s="114">
        <f t="shared" si="81"/>
        <v>11535174</v>
      </c>
      <c r="G201" s="114">
        <f t="shared" si="81"/>
        <v>11640335</v>
      </c>
      <c r="H201" s="114">
        <f t="shared" si="81"/>
        <v>11743172</v>
      </c>
      <c r="I201" s="114">
        <f t="shared" si="81"/>
        <v>11802336</v>
      </c>
      <c r="J201" s="114">
        <f t="shared" si="81"/>
        <v>11858504</v>
      </c>
      <c r="K201" s="114">
        <f t="shared" si="81"/>
        <v>11953132</v>
      </c>
      <c r="L201" s="114">
        <f t="shared" si="81"/>
        <v>12045452</v>
      </c>
      <c r="M201" s="114">
        <f t="shared" si="81"/>
        <v>12073516</v>
      </c>
      <c r="N201" s="114">
        <f t="shared" si="81"/>
        <v>12120108</v>
      </c>
      <c r="O201" s="114">
        <f t="shared" si="81"/>
        <v>12248586</v>
      </c>
      <c r="P201" s="114">
        <f t="shared" si="81"/>
        <v>12375360</v>
      </c>
      <c r="Q201" s="114">
        <f t="shared" si="81"/>
        <v>12413898</v>
      </c>
      <c r="R201" s="114">
        <f t="shared" si="81"/>
        <v>12470199</v>
      </c>
      <c r="S201" s="114">
        <f t="shared" si="81"/>
        <v>12546408</v>
      </c>
      <c r="T201" s="114">
        <f t="shared" si="81"/>
        <v>12597728</v>
      </c>
      <c r="U201" s="114">
        <f t="shared" si="81"/>
        <v>12624360</v>
      </c>
      <c r="V201" s="114">
        <f t="shared" si="81"/>
        <v>12648792</v>
      </c>
      <c r="W201" s="114">
        <f t="shared" si="81"/>
        <v>12695130</v>
      </c>
    </row>
    <row r="202" spans="1:23">
      <c r="A202" s="111" t="s">
        <v>158</v>
      </c>
      <c r="B202" s="115">
        <f t="shared" ref="B202:W203" si="82">B209*B212</f>
        <v>11851113</v>
      </c>
      <c r="C202" s="116">
        <f t="shared" si="82"/>
        <v>13014423.834281929</v>
      </c>
      <c r="D202" s="116">
        <f t="shared" si="82"/>
        <v>12886203.713541267</v>
      </c>
      <c r="E202" s="116">
        <f t="shared" si="82"/>
        <v>12799615.334505234</v>
      </c>
      <c r="F202" s="116">
        <f t="shared" si="82"/>
        <v>12790132.938251164</v>
      </c>
      <c r="G202" s="116">
        <f t="shared" si="82"/>
        <v>12893820.60588952</v>
      </c>
      <c r="H202" s="116">
        <f t="shared" si="82"/>
        <v>13042229.961003616</v>
      </c>
      <c r="I202" s="116">
        <f t="shared" si="82"/>
        <v>13087868.939676533</v>
      </c>
      <c r="J202" s="116">
        <f t="shared" si="82"/>
        <v>13106922.163939681</v>
      </c>
      <c r="K202" s="116">
        <f t="shared" si="82"/>
        <v>13199243.556228764</v>
      </c>
      <c r="L202" s="116">
        <f t="shared" si="82"/>
        <v>13312417.127582029</v>
      </c>
      <c r="M202" s="116">
        <f t="shared" si="82"/>
        <v>13335249.428983185</v>
      </c>
      <c r="N202" s="116">
        <f t="shared" si="82"/>
        <v>13316885.905800931</v>
      </c>
      <c r="O202" s="116">
        <f t="shared" si="82"/>
        <v>13394618.850857535</v>
      </c>
      <c r="P202" s="116">
        <f t="shared" si="82"/>
        <v>13676112.052854015</v>
      </c>
      <c r="Q202" s="116">
        <f t="shared" si="82"/>
        <v>13701247.943412352</v>
      </c>
      <c r="R202" s="116">
        <f t="shared" si="82"/>
        <v>13731753.445688998</v>
      </c>
      <c r="S202" s="116">
        <f t="shared" si="82"/>
        <v>13827733.194376096</v>
      </c>
      <c r="T202" s="116">
        <f t="shared" si="82"/>
        <v>13870504.801864613</v>
      </c>
      <c r="U202" s="116">
        <f t="shared" si="82"/>
        <v>13882238.352866286</v>
      </c>
      <c r="V202" s="116">
        <f t="shared" si="82"/>
        <v>13882238.352866286</v>
      </c>
      <c r="W202" s="116">
        <f t="shared" si="82"/>
        <v>13885072.42176201</v>
      </c>
    </row>
    <row r="203" spans="1:23">
      <c r="A203" s="111" t="s">
        <v>159</v>
      </c>
      <c r="B203" s="115">
        <f t="shared" si="82"/>
        <v>2841993</v>
      </c>
      <c r="C203" s="116">
        <f t="shared" si="82"/>
        <v>2540232.5934285442</v>
      </c>
      <c r="D203" s="116">
        <f t="shared" si="82"/>
        <v>2446139.9606546345</v>
      </c>
      <c r="E203" s="116">
        <f t="shared" si="82"/>
        <v>2364257.846607686</v>
      </c>
      <c r="F203" s="116">
        <f t="shared" si="82"/>
        <v>2299856.78199013</v>
      </c>
      <c r="G203" s="116">
        <f t="shared" si="82"/>
        <v>2258712.1645743405</v>
      </c>
      <c r="H203" s="116">
        <f t="shared" si="82"/>
        <v>2226974.2163534542</v>
      </c>
      <c r="I203" s="116">
        <f t="shared" si="82"/>
        <v>2178225.2791277459</v>
      </c>
      <c r="J203" s="116">
        <f t="shared" si="82"/>
        <v>2127050.3889678218</v>
      </c>
      <c r="K203" s="116">
        <f t="shared" si="82"/>
        <v>2089599.8935210472</v>
      </c>
      <c r="L203" s="116">
        <f t="shared" si="82"/>
        <v>2057159.8485439406</v>
      </c>
      <c r="M203" s="116">
        <f t="shared" si="82"/>
        <v>2010597.1074725364</v>
      </c>
      <c r="N203" s="116">
        <f t="shared" si="82"/>
        <v>1960065.2633073654</v>
      </c>
      <c r="O203" s="116">
        <f t="shared" si="82"/>
        <v>1925154.3413598244</v>
      </c>
      <c r="P203" s="116">
        <f t="shared" si="82"/>
        <v>1921174.7641588901</v>
      </c>
      <c r="Q203" s="116">
        <f t="shared" si="82"/>
        <v>1880931.5287824695</v>
      </c>
      <c r="R203" s="116">
        <f t="shared" si="82"/>
        <v>1842469.7501179897</v>
      </c>
      <c r="S203" s="116">
        <f t="shared" si="82"/>
        <v>1814929.791567716</v>
      </c>
      <c r="T203" s="116">
        <f t="shared" si="82"/>
        <v>1780311.6249935192</v>
      </c>
      <c r="U203" s="116">
        <f t="shared" si="82"/>
        <v>1743232.534782819</v>
      </c>
      <c r="V203" s="116">
        <f t="shared" si="82"/>
        <v>1743232.534782819</v>
      </c>
      <c r="W203" s="116">
        <f t="shared" si="82"/>
        <v>1706393.7553477995</v>
      </c>
    </row>
    <row r="204" spans="1:23">
      <c r="A204" s="111" t="s">
        <v>160</v>
      </c>
      <c r="B204" s="117">
        <v>150485.33333333299</v>
      </c>
      <c r="C204" s="118">
        <f t="shared" ref="C204:V204" si="83">B204</f>
        <v>150485.33333333299</v>
      </c>
      <c r="D204" s="118">
        <f t="shared" si="83"/>
        <v>150485.33333333299</v>
      </c>
      <c r="E204" s="118">
        <f t="shared" si="83"/>
        <v>150485.33333333299</v>
      </c>
      <c r="F204" s="118">
        <f t="shared" si="83"/>
        <v>150485.33333333299</v>
      </c>
      <c r="G204" s="118">
        <f t="shared" si="83"/>
        <v>150485.33333333299</v>
      </c>
      <c r="H204" s="118">
        <f t="shared" si="83"/>
        <v>150485.33333333299</v>
      </c>
      <c r="I204" s="118">
        <f t="shared" si="83"/>
        <v>150485.33333333299</v>
      </c>
      <c r="J204" s="118">
        <f t="shared" si="83"/>
        <v>150485.33333333299</v>
      </c>
      <c r="K204" s="118">
        <f t="shared" si="83"/>
        <v>150485.33333333299</v>
      </c>
      <c r="L204" s="118">
        <f t="shared" si="83"/>
        <v>150485.33333333299</v>
      </c>
      <c r="M204" s="118">
        <f t="shared" si="83"/>
        <v>150485.33333333299</v>
      </c>
      <c r="N204" s="118">
        <f t="shared" si="83"/>
        <v>150485.33333333299</v>
      </c>
      <c r="O204" s="118">
        <f t="shared" si="83"/>
        <v>150485.33333333299</v>
      </c>
      <c r="P204" s="118">
        <f t="shared" si="83"/>
        <v>150485.33333333299</v>
      </c>
      <c r="Q204" s="118">
        <f t="shared" si="83"/>
        <v>150485.33333333299</v>
      </c>
      <c r="R204" s="118">
        <f t="shared" si="83"/>
        <v>150485.33333333299</v>
      </c>
      <c r="S204" s="118">
        <f t="shared" si="83"/>
        <v>150485.33333333299</v>
      </c>
      <c r="T204" s="118">
        <f t="shared" si="83"/>
        <v>150485.33333333299</v>
      </c>
      <c r="U204" s="118">
        <f t="shared" si="83"/>
        <v>150485.33333333299</v>
      </c>
      <c r="V204" s="118">
        <f t="shared" si="83"/>
        <v>150485.33333333299</v>
      </c>
      <c r="W204" s="118">
        <f>U204</f>
        <v>150485.33333333299</v>
      </c>
    </row>
    <row r="205" spans="1:23" ht="16" thickBot="1">
      <c r="A205" s="119" t="s">
        <v>161</v>
      </c>
      <c r="B205" s="120">
        <f>SUM(B201:B204)</f>
        <v>26398880.333333332</v>
      </c>
      <c r="C205" s="121">
        <f t="shared" ref="C205:H205" si="84">SUM(C201:C204)</f>
        <v>27161619.761043806</v>
      </c>
      <c r="D205" s="121">
        <f t="shared" si="84"/>
        <v>26936481.007529236</v>
      </c>
      <c r="E205" s="121">
        <f t="shared" si="84"/>
        <v>26781385.514446251</v>
      </c>
      <c r="F205" s="121">
        <f t="shared" si="84"/>
        <v>26775649.053574625</v>
      </c>
      <c r="G205" s="121">
        <f t="shared" si="84"/>
        <v>26943353.103797194</v>
      </c>
      <c r="H205" s="121">
        <f t="shared" si="84"/>
        <v>27162861.510690402</v>
      </c>
      <c r="I205" s="121">
        <f t="shared" ref="I205" si="85">SUM(I201:I204)</f>
        <v>27218915.55213761</v>
      </c>
      <c r="J205" s="121">
        <f t="shared" ref="J205:W205" si="86">SUM(J201:J204)</f>
        <v>27242961.886240836</v>
      </c>
      <c r="K205" s="121">
        <f t="shared" si="86"/>
        <v>27392460.783083145</v>
      </c>
      <c r="L205" s="121">
        <f t="shared" si="86"/>
        <v>27565514.309459303</v>
      </c>
      <c r="M205" s="121">
        <f t="shared" si="86"/>
        <v>27569847.869789053</v>
      </c>
      <c r="N205" s="121">
        <f t="shared" si="86"/>
        <v>27547544.50244163</v>
      </c>
      <c r="O205" s="121">
        <f t="shared" si="86"/>
        <v>27718844.52555069</v>
      </c>
      <c r="P205" s="121">
        <f t="shared" si="86"/>
        <v>28123132.150346238</v>
      </c>
      <c r="Q205" s="121">
        <f t="shared" si="86"/>
        <v>28146562.805528153</v>
      </c>
      <c r="R205" s="121">
        <f t="shared" si="86"/>
        <v>28194907.529140323</v>
      </c>
      <c r="S205" s="121">
        <f t="shared" si="86"/>
        <v>28339556.319277145</v>
      </c>
      <c r="T205" s="121">
        <f t="shared" si="86"/>
        <v>28399029.760191463</v>
      </c>
      <c r="U205" s="121">
        <f t="shared" si="86"/>
        <v>28400316.220982436</v>
      </c>
      <c r="V205" s="121">
        <f t="shared" si="86"/>
        <v>28424748.220982436</v>
      </c>
      <c r="W205" s="121">
        <f t="shared" si="86"/>
        <v>28437081.510443144</v>
      </c>
    </row>
    <row r="206" spans="1:23">
      <c r="A206" s="111" t="s">
        <v>162</v>
      </c>
      <c r="B206" s="116">
        <f>B205*VLOOKUP($A199,'Peak-Baseload'!$N$13:$S$28,6,FALSE)</f>
        <v>19061.146372892643</v>
      </c>
      <c r="C206" s="116">
        <f>C205*VLOOKUP($A199,'Peak-Baseload'!$N$13:$S$28,6,FALSE)</f>
        <v>19611.877604383848</v>
      </c>
      <c r="D206" s="116">
        <f>D205*VLOOKUP($A199,'Peak-Baseload'!$N$13:$S$28,6,FALSE)</f>
        <v>19449.317576050635</v>
      </c>
      <c r="E206" s="116">
        <f>E205*VLOOKUP($A199,'Peak-Baseload'!$N$13:$S$28,6,FALSE)</f>
        <v>19337.331845667293</v>
      </c>
      <c r="F206" s="116">
        <f>F205*VLOOKUP($A199,'Peak-Baseload'!$N$13:$S$28,6,FALSE)</f>
        <v>19333.189869986669</v>
      </c>
      <c r="G206" s="116">
        <f>G205*VLOOKUP($A199,'Peak-Baseload'!$N$13:$S$28,6,FALSE)</f>
        <v>19454.279530163771</v>
      </c>
      <c r="H206" s="116">
        <f>H205*VLOOKUP($A199,'Peak-Baseload'!$N$13:$S$28,6,FALSE)</f>
        <v>19612.774201946828</v>
      </c>
      <c r="I206" s="116">
        <f>I205*VLOOKUP($A199,'Peak-Baseload'!$N$13:$S$28,6,FALSE)</f>
        <v>19653.247671856396</v>
      </c>
      <c r="J206" s="116">
        <f>J205*VLOOKUP($A199,'Peak-Baseload'!$N$13:$S$28,6,FALSE)</f>
        <v>19670.610176943188</v>
      </c>
      <c r="K206" s="116">
        <f>K205*VLOOKUP($A199,'Peak-Baseload'!$N$13:$S$28,6,FALSE)</f>
        <v>19778.554920027578</v>
      </c>
      <c r="L206" s="116">
        <f>L205*VLOOKUP($A199,'Peak-Baseload'!$N$13:$S$28,6,FALSE)</f>
        <v>19903.507135990923</v>
      </c>
      <c r="M206" s="116">
        <f>M205*VLOOKUP($A199,'Peak-Baseload'!$N$13:$S$28,6,FALSE)</f>
        <v>19906.636156112916</v>
      </c>
      <c r="N206" s="116">
        <f>N205*VLOOKUP($A199,'Peak-Baseload'!$N$13:$S$28,6,FALSE)</f>
        <v>19890.532149266808</v>
      </c>
      <c r="O206" s="116">
        <f>O205*VLOOKUP($A199,'Peak-Baseload'!$N$13:$S$28,6,FALSE)</f>
        <v>20014.218259167417</v>
      </c>
      <c r="P206" s="116">
        <f>P205*VLOOKUP($A199,'Peak-Baseload'!$N$13:$S$28,6,FALSE)</f>
        <v>20306.131609115317</v>
      </c>
      <c r="Q206" s="116">
        <f>Q205*VLOOKUP($A199,'Peak-Baseload'!$N$13:$S$28,6,FALSE)</f>
        <v>20323.049567089136</v>
      </c>
      <c r="R206" s="116">
        <f>R205*VLOOKUP($A199,'Peak-Baseload'!$N$13:$S$28,6,FALSE)</f>
        <v>20357.956572291361</v>
      </c>
      <c r="S206" s="116">
        <f>S205*VLOOKUP($A199,'Peak-Baseload'!$N$13:$S$28,6,FALSE)</f>
        <v>20462.399326175069</v>
      </c>
      <c r="T206" s="116">
        <f>T205*VLOOKUP($A199,'Peak-Baseload'!$N$13:$S$28,6,FALSE)</f>
        <v>20505.341752075459</v>
      </c>
      <c r="U206" s="116">
        <f>U205*VLOOKUP($A199,'Peak-Baseload'!$N$13:$S$28,6,FALSE)</f>
        <v>20506.270633040487</v>
      </c>
      <c r="V206" s="116">
        <f>V205*VLOOKUP($A199,'Peak-Baseload'!$N$13:$S$28,6,FALSE)</f>
        <v>20523.911605775022</v>
      </c>
      <c r="W206" s="116">
        <f>W205*VLOOKUP($A199,'Peak-Baseload'!$N$13:$S$28,6,FALSE)</f>
        <v>20532.816780263536</v>
      </c>
    </row>
    <row r="207" spans="1:23">
      <c r="A207" s="111" t="s">
        <v>163</v>
      </c>
      <c r="B207" s="116">
        <f>B215*VLOOKUP($A199,'Peak-Baseload'!$N$13:$S$28,5,FALSE)</f>
        <v>302763.74371373001</v>
      </c>
      <c r="C207" s="116">
        <f>C215*VLOOKUP($A199,'Peak-Baseload'!$N$13:$S$28,5,FALSE)</f>
        <v>304776.58408010361</v>
      </c>
      <c r="D207" s="116">
        <f>D215*VLOOKUP($A199,'Peak-Baseload'!$N$13:$S$28,5,FALSE)</f>
        <v>307603.00045120547</v>
      </c>
      <c r="E207" s="116">
        <f>E215*VLOOKUP($A199,'Peak-Baseload'!$N$13:$S$28,5,FALSE)</f>
        <v>310400.30304993904</v>
      </c>
      <c r="F207" s="116">
        <f>F215*VLOOKUP($A199,'Peak-Baseload'!$N$13:$S$28,5,FALSE)</f>
        <v>313127.98771980364</v>
      </c>
      <c r="G207" s="116">
        <f>G215*VLOOKUP($A199,'Peak-Baseload'!$N$13:$S$28,5,FALSE)</f>
        <v>315798.49619158916</v>
      </c>
      <c r="H207" s="116">
        <f>H215*VLOOKUP($A199,'Peak-Baseload'!$N$13:$S$28,5,FALSE)</f>
        <v>318411.39087009081</v>
      </c>
      <c r="I207" s="116">
        <f>I215*VLOOKUP($A199,'Peak-Baseload'!$N$13:$S$28,5,FALSE)</f>
        <v>320953.78046346863</v>
      </c>
      <c r="J207" s="116">
        <f>J215*VLOOKUP($A199,'Peak-Baseload'!$N$13:$S$28,5,FALSE)</f>
        <v>323437.95059952035</v>
      </c>
      <c r="K207" s="116">
        <f>K215*VLOOKUP($A199,'Peak-Baseload'!$N$13:$S$28,5,FALSE)</f>
        <v>325864.86128990533</v>
      </c>
      <c r="L207" s="116">
        <f>L215*VLOOKUP($A199,'Peak-Baseload'!$N$13:$S$28,5,FALSE)</f>
        <v>328235.35309531516</v>
      </c>
      <c r="M207" s="116">
        <f>M215*VLOOKUP($A199,'Peak-Baseload'!$N$13:$S$28,5,FALSE)</f>
        <v>330577.02545873937</v>
      </c>
      <c r="N207" s="116">
        <f>N215*VLOOKUP($A199,'Peak-Baseload'!$N$13:$S$28,5,FALSE)</f>
        <v>332875.61315971642</v>
      </c>
      <c r="O207" s="116">
        <f>O215*VLOOKUP($A199,'Peak-Baseload'!$N$13:$S$28,5,FALSE)</f>
        <v>335102.76721882651</v>
      </c>
      <c r="P207" s="116">
        <f>P215*VLOOKUP($A199,'Peak-Baseload'!$N$13:$S$28,5,FALSE)</f>
        <v>337272.60621736979</v>
      </c>
      <c r="Q207" s="116">
        <f>Q215*VLOOKUP($A199,'Peak-Baseload'!$N$13:$S$28,5,FALSE)</f>
        <v>339384.96461374837</v>
      </c>
      <c r="R207" s="116">
        <f>R215*VLOOKUP($A199,'Peak-Baseload'!$N$13:$S$28,5,FALSE)</f>
        <v>341411.43850622926</v>
      </c>
      <c r="S207" s="116">
        <f>S215*VLOOKUP($A199,'Peak-Baseload'!$N$13:$S$28,5,FALSE)</f>
        <v>343394.67586772202</v>
      </c>
      <c r="T207" s="116">
        <f>T215*VLOOKUP($A199,'Peak-Baseload'!$N$13:$S$28,5,FALSE)</f>
        <v>345306.2461657729</v>
      </c>
      <c r="U207" s="116">
        <f>U215*VLOOKUP($A199,'Peak-Baseload'!$N$13:$S$28,5,FALSE)</f>
        <v>347160.92638164753</v>
      </c>
      <c r="V207" s="116">
        <f>V215*VLOOKUP($A199,'Peak-Baseload'!$N$13:$S$28,5,FALSE)</f>
        <v>348779.69766834989</v>
      </c>
      <c r="W207" s="116">
        <f>W215*VLOOKUP($A199,'Peak-Baseload'!$N$13:$S$28,5,FALSE)</f>
        <v>350590.79553804785</v>
      </c>
    </row>
    <row r="208" spans="1:23">
      <c r="A208" s="104" t="s">
        <v>164</v>
      </c>
      <c r="B208" s="116">
        <f>VLOOKUP($A199,REStpcMID,Mid!B$3-1990+2,FALSE)</f>
        <v>603</v>
      </c>
      <c r="C208" s="116">
        <f>VLOOKUP($A199,REStpcMID,Mid!C$3-1990+2,FALSE)</f>
        <v>594</v>
      </c>
      <c r="D208" s="116">
        <f>VLOOKUP($A199,REStpcMID,Mid!D$3-1990+2,FALSE)</f>
        <v>588</v>
      </c>
      <c r="E208" s="116">
        <f>VLOOKUP($A199,REStpcMID,Mid!E$3-1990+2,FALSE)</f>
        <v>583</v>
      </c>
      <c r="F208" s="116">
        <f>VLOOKUP($A199,REStpcMID,Mid!F$3-1990+2,FALSE)</f>
        <v>581</v>
      </c>
      <c r="G208" s="116">
        <f>VLOOKUP($A199,REStpcMID,Mid!G$3-1990+2,FALSE)</f>
        <v>581</v>
      </c>
      <c r="H208" s="116">
        <f>VLOOKUP($A199,REStpcMID,Mid!H$3-1990+2,FALSE)</f>
        <v>581</v>
      </c>
      <c r="I208" s="116">
        <f>VLOOKUP($A199,REStpcMID,Mid!I$3-1990+2,FALSE)</f>
        <v>579</v>
      </c>
      <c r="J208" s="116">
        <f>VLOOKUP($A199,REStpcMID,Mid!J$3-1990+2,FALSE)</f>
        <v>577</v>
      </c>
      <c r="K208" s="116">
        <f>VLOOKUP($A199,REStpcMID,Mid!K$3-1990+2,FALSE)</f>
        <v>577</v>
      </c>
      <c r="L208" s="116">
        <f>VLOOKUP($A199,REStpcMID,Mid!L$3-1990+2,FALSE)</f>
        <v>577</v>
      </c>
      <c r="M208" s="116">
        <f>VLOOKUP($A199,REStpcMID,Mid!M$3-1990+2,FALSE)</f>
        <v>574</v>
      </c>
      <c r="N208" s="116">
        <f>VLOOKUP($A199,REStpcMID,Mid!N$3-1990+2,FALSE)</f>
        <v>572</v>
      </c>
      <c r="O208" s="116">
        <f>VLOOKUP($A199,REStpcMID,Mid!O$3-1990+2,FALSE)</f>
        <v>574</v>
      </c>
      <c r="P208" s="116">
        <f>VLOOKUP($A199,REStpcMID,Mid!P$3-1990+2,FALSE)</f>
        <v>576</v>
      </c>
      <c r="Q208" s="116">
        <f>VLOOKUP($A199,REStpcMID,Mid!Q$3-1990+2,FALSE)</f>
        <v>574</v>
      </c>
      <c r="R208" s="116">
        <f>VLOOKUP($A199,REStpcMID,Mid!R$3-1990+2,FALSE)</f>
        <v>573</v>
      </c>
      <c r="S208" s="116">
        <f>VLOOKUP($A199,REStpcMID,Mid!S$3-1990+2,FALSE)</f>
        <v>573</v>
      </c>
      <c r="T208" s="116">
        <f>VLOOKUP($A199,REStpcMID,Mid!T$3-1990+2,FALSE)</f>
        <v>572</v>
      </c>
      <c r="U208" s="116">
        <f>VLOOKUP($A199,REStpcMID,Mid!U$3-1990+2,FALSE)</f>
        <v>570</v>
      </c>
      <c r="V208" s="116">
        <f>VLOOKUP($A199,REStpcMID,Mid!V$3-1990+2,FALSE)</f>
        <v>568</v>
      </c>
      <c r="W208" s="116">
        <f>VLOOKUP($A199,REStpcMID,Mid!W$3-1990+2,FALSE)</f>
        <v>567</v>
      </c>
    </row>
    <row r="209" spans="1:23">
      <c r="A209" s="104" t="s">
        <v>165</v>
      </c>
      <c r="B209" s="116">
        <f>VLOOKUP($A199,COMtpcMID,Mid!B$3-1990+2,FALSE)</f>
        <v>3499</v>
      </c>
      <c r="C209" s="116">
        <f>VLOOKUP($A199,COMtpcMID,Mid!C$3-1990+2,FALSE)</f>
        <v>3812</v>
      </c>
      <c r="D209" s="116">
        <f>VLOOKUP($A199,COMtpcMID,Mid!D$3-1990+2,FALSE)</f>
        <v>3752</v>
      </c>
      <c r="E209" s="116">
        <f>VLOOKUP($A199,COMtpcMID,Mid!E$3-1990+2,FALSE)</f>
        <v>3705</v>
      </c>
      <c r="F209" s="116">
        <f>VLOOKUP($A199,COMtpcMID,Mid!F$3-1990+2,FALSE)</f>
        <v>3681</v>
      </c>
      <c r="G209" s="116">
        <f>VLOOKUP($A199,COMtpcMID,Mid!G$3-1990+2,FALSE)</f>
        <v>3690</v>
      </c>
      <c r="H209" s="116">
        <f>VLOOKUP($A199,COMtpcMID,Mid!H$3-1990+2,FALSE)</f>
        <v>3712</v>
      </c>
      <c r="I209" s="116">
        <f>VLOOKUP($A199,COMtpcMID,Mid!I$3-1990+2,FALSE)</f>
        <v>3705</v>
      </c>
      <c r="J209" s="116">
        <f>VLOOKUP($A199,COMtpcMID,Mid!J$3-1990+2,FALSE)</f>
        <v>3691</v>
      </c>
      <c r="K209" s="116">
        <f>VLOOKUP($A199,COMtpcMID,Mid!K$3-1990+2,FALSE)</f>
        <v>3698</v>
      </c>
      <c r="L209" s="116">
        <f>VLOOKUP($A199,COMtpcMID,Mid!L$3-1990+2,FALSE)</f>
        <v>3711</v>
      </c>
      <c r="M209" s="116">
        <f>VLOOKUP($A199,COMtpcMID,Mid!M$3-1990+2,FALSE)</f>
        <v>3699</v>
      </c>
      <c r="N209" s="116">
        <f>VLOOKUP($A199,COMtpcMID,Mid!N$3-1990+2,FALSE)</f>
        <v>3676</v>
      </c>
      <c r="O209" s="116">
        <f>VLOOKUP($A199,COMtpcMID,Mid!O$3-1990+2,FALSE)</f>
        <v>3680</v>
      </c>
      <c r="P209" s="116">
        <f>VLOOKUP($A199,COMtpcMID,Mid!P$3-1990+2,FALSE)</f>
        <v>3740</v>
      </c>
      <c r="Q209" s="116">
        <f>VLOOKUP($A199,COMtpcMID,Mid!Q$3-1990+2,FALSE)</f>
        <v>3730</v>
      </c>
      <c r="R209" s="116">
        <f>VLOOKUP($A199,COMtpcMID,Mid!R$3-1990+2,FALSE)</f>
        <v>3722</v>
      </c>
      <c r="S209" s="116">
        <f>VLOOKUP($A199,COMtpcMID,Mid!S$3-1990+2,FALSE)</f>
        <v>3732</v>
      </c>
      <c r="T209" s="116">
        <f>VLOOKUP($A199,COMtpcMID,Mid!T$3-1990+2,FALSE)</f>
        <v>3728</v>
      </c>
      <c r="U209" s="116">
        <f>VLOOKUP($A199,COMtpcMID,Mid!U$3-1990+2,FALSE)</f>
        <v>3716</v>
      </c>
      <c r="V209" s="116">
        <f>VLOOKUP($A199,COMtpcMID,Mid!V$3-1990+2,FALSE)</f>
        <v>3716</v>
      </c>
      <c r="W209" s="116">
        <f>VLOOKUP($A199,COMtpcMID,Mid!W$3-1990+2,FALSE)</f>
        <v>3702</v>
      </c>
    </row>
    <row r="210" spans="1:23" ht="16" thickBot="1">
      <c r="A210" s="104" t="s">
        <v>166</v>
      </c>
      <c r="B210" s="116">
        <f>VLOOKUP($A199,INDtpcMID,Mid!B$3-1990+2,FALSE)</f>
        <v>36909</v>
      </c>
      <c r="C210" s="116">
        <f>VLOOKUP($A199,INDtpcMID,Mid!C$3-1990+2,FALSE)</f>
        <v>33254</v>
      </c>
      <c r="D210" s="116">
        <f>VLOOKUP($A199,INDtpcMID,Mid!D$3-1990+2,FALSE)</f>
        <v>32513</v>
      </c>
      <c r="E210" s="116">
        <f>VLOOKUP($A199,INDtpcMID,Mid!E$3-1990+2,FALSE)</f>
        <v>31893</v>
      </c>
      <c r="F210" s="116">
        <f>VLOOKUP($A199,INDtpcMID,Mid!F$3-1990+2,FALSE)</f>
        <v>31474</v>
      </c>
      <c r="G210" s="116">
        <f>VLOOKUP($A199,INDtpcMID,Mid!G$3-1990+2,FALSE)</f>
        <v>31344</v>
      </c>
      <c r="H210" s="116">
        <f>VLOOKUP($A199,INDtpcMID,Mid!H$3-1990+2,FALSE)</f>
        <v>31322</v>
      </c>
      <c r="I210" s="116">
        <f>VLOOKUP($A199,INDtpcMID,Mid!I$3-1990+2,FALSE)</f>
        <v>31037</v>
      </c>
      <c r="J210" s="116">
        <f>VLOOKUP($A199,INDtpcMID,Mid!J$3-1990+2,FALSE)</f>
        <v>30690</v>
      </c>
      <c r="K210" s="116">
        <f>VLOOKUP($A199,INDtpcMID,Mid!K$3-1990+2,FALSE)</f>
        <v>30518</v>
      </c>
      <c r="L210" s="116">
        <f>VLOOKUP($A199,INDtpcMID,Mid!L$3-1990+2,FALSE)</f>
        <v>30401</v>
      </c>
      <c r="M210" s="116">
        <f>VLOOKUP($A199,INDtpcMID,Mid!M$3-1990+2,FALSE)</f>
        <v>30057</v>
      </c>
      <c r="N210" s="116">
        <f>VLOOKUP($A199,INDtpcMID,Mid!N$3-1990+2,FALSE)</f>
        <v>29632</v>
      </c>
      <c r="O210" s="116">
        <f>VLOOKUP($A199,INDtpcMID,Mid!O$3-1990+2,FALSE)</f>
        <v>29420</v>
      </c>
      <c r="P210" s="116">
        <f>VLOOKUP($A199,INDtpcMID,Mid!P$3-1990+2,FALSE)</f>
        <v>29668</v>
      </c>
      <c r="Q210" s="116">
        <f>VLOOKUP($A199,INDtpcMID,Mid!Q$3-1990+2,FALSE)</f>
        <v>29340</v>
      </c>
      <c r="R210" s="116">
        <f>VLOOKUP($A199,INDtpcMID,Mid!R$3-1990+2,FALSE)</f>
        <v>29019</v>
      </c>
      <c r="S210" s="116">
        <f>VLOOKUP($A199,INDtpcMID,Mid!S$3-1990+2,FALSE)</f>
        <v>28853</v>
      </c>
      <c r="T210" s="116">
        <f>VLOOKUP($A199,INDtpcMID,Mid!T$3-1990+2,FALSE)</f>
        <v>28558</v>
      </c>
      <c r="U210" s="116">
        <f>VLOOKUP($A199,INDtpcMID,Mid!U$3-1990+2,FALSE)</f>
        <v>28207</v>
      </c>
      <c r="V210" s="116">
        <f>VLOOKUP($A199,INDtpcMID,Mid!V$3-1990+2,FALSE)</f>
        <v>28207</v>
      </c>
      <c r="W210" s="116">
        <f>VLOOKUP($A199,INDtpcMID,Mid!W$3-1990+2,FALSE)</f>
        <v>27844</v>
      </c>
    </row>
    <row r="211" spans="1:23">
      <c r="A211" s="111" t="s">
        <v>167</v>
      </c>
      <c r="B211" s="113">
        <f>VLOOKUP($A199,REScMID,Mid!B$3-1990+2,FALSE)</f>
        <v>19163</v>
      </c>
      <c r="C211" s="114">
        <f>VLOOKUP($A199,REScMID,Mid!C$3-1990+2,FALSE)</f>
        <v>19287</v>
      </c>
      <c r="D211" s="114">
        <f>VLOOKUP($A199,REScMID,Mid!D$3-1990+2,FALSE)</f>
        <v>19479</v>
      </c>
      <c r="E211" s="114">
        <f>VLOOKUP($A199,REScMID,Mid!E$3-1990+2,FALSE)</f>
        <v>19669</v>
      </c>
      <c r="F211" s="114">
        <f>VLOOKUP($A199,REScMID,Mid!F$3-1990+2,FALSE)</f>
        <v>19854</v>
      </c>
      <c r="G211" s="114">
        <f>VLOOKUP($A199,REScMID,Mid!G$3-1990+2,FALSE)</f>
        <v>20035</v>
      </c>
      <c r="H211" s="114">
        <f>VLOOKUP($A199,REScMID,Mid!H$3-1990+2,FALSE)</f>
        <v>20212</v>
      </c>
      <c r="I211" s="114">
        <f>VLOOKUP($A199,REScMID,Mid!I$3-1990+2,FALSE)</f>
        <v>20384</v>
      </c>
      <c r="J211" s="114">
        <f>VLOOKUP($A199,REScMID,Mid!J$3-1990+2,FALSE)</f>
        <v>20552</v>
      </c>
      <c r="K211" s="114">
        <f>VLOOKUP($A199,REScMID,Mid!K$3-1990+2,FALSE)</f>
        <v>20716</v>
      </c>
      <c r="L211" s="114">
        <f>VLOOKUP($A199,REScMID,Mid!L$3-1990+2,FALSE)</f>
        <v>20876</v>
      </c>
      <c r="M211" s="114">
        <f>VLOOKUP($A199,REScMID,Mid!M$3-1990+2,FALSE)</f>
        <v>21034</v>
      </c>
      <c r="N211" s="114">
        <f>VLOOKUP($A199,REScMID,Mid!N$3-1990+2,FALSE)</f>
        <v>21189</v>
      </c>
      <c r="O211" s="114">
        <f>VLOOKUP($A199,REScMID,Mid!O$3-1990+2,FALSE)</f>
        <v>21339</v>
      </c>
      <c r="P211" s="114">
        <f>VLOOKUP($A199,REScMID,Mid!P$3-1990+2,FALSE)</f>
        <v>21485</v>
      </c>
      <c r="Q211" s="114">
        <f>VLOOKUP($A199,REScMID,Mid!Q$3-1990+2,FALSE)</f>
        <v>21627</v>
      </c>
      <c r="R211" s="114">
        <f>VLOOKUP($A199,REScMID,Mid!R$3-1990+2,FALSE)</f>
        <v>21763</v>
      </c>
      <c r="S211" s="114">
        <f>VLOOKUP($A199,REScMID,Mid!S$3-1990+2,FALSE)</f>
        <v>21896</v>
      </c>
      <c r="T211" s="114">
        <f>VLOOKUP($A199,REScMID,Mid!T$3-1990+2,FALSE)</f>
        <v>22024</v>
      </c>
      <c r="U211" s="114">
        <f>VLOOKUP($A199,REScMID,Mid!U$3-1990+2,FALSE)</f>
        <v>22148</v>
      </c>
      <c r="V211" s="114">
        <f>VLOOKUP($A199,REScMID,Mid!V$3-1990+2,FALSE)</f>
        <v>22269</v>
      </c>
      <c r="W211" s="114">
        <f>VLOOKUP($A199,REScMID,Mid!W$3-1990+2,FALSE)</f>
        <v>22390</v>
      </c>
    </row>
    <row r="212" spans="1:23">
      <c r="A212" s="111" t="s">
        <v>168</v>
      </c>
      <c r="B212" s="115">
        <f>VLOOKUP($A199,COMcMID,Mid!B$3-1990+2,FALSE)</f>
        <v>3387</v>
      </c>
      <c r="C212" s="116">
        <f>VLOOKUP($A199,COMcMID,Mid!C$3-1990+2,FALSE)</f>
        <v>3414.0671128756371</v>
      </c>
      <c r="D212" s="116">
        <f>VLOOKUP($A199,COMcMID,Mid!D$3-1990+2,FALSE)</f>
        <v>3434.4892626709134</v>
      </c>
      <c r="E212" s="116">
        <f>VLOOKUP($A199,COMcMID,Mid!E$3-1990+2,FALSE)</f>
        <v>3454.6869998664597</v>
      </c>
      <c r="F212" s="116">
        <f>VLOOKUP($A199,COMcMID,Mid!F$3-1990+2,FALSE)</f>
        <v>3474.6354083811912</v>
      </c>
      <c r="G212" s="116">
        <f>VLOOKUP($A199,COMcMID,Mid!G$3-1990+2,FALSE)</f>
        <v>3494.2603267993277</v>
      </c>
      <c r="H212" s="116">
        <f>VLOOKUP($A199,COMcMID,Mid!H$3-1990+2,FALSE)</f>
        <v>3513.5317782876123</v>
      </c>
      <c r="I212" s="116">
        <f>VLOOKUP($A199,COMcMID,Mid!I$3-1990+2,FALSE)</f>
        <v>3532.4882428276742</v>
      </c>
      <c r="J212" s="116">
        <f>VLOOKUP($A199,COMcMID,Mid!J$3-1990+2,FALSE)</f>
        <v>3551.0490826170903</v>
      </c>
      <c r="K212" s="116">
        <f>VLOOKUP($A199,COMcMID,Mid!K$3-1990+2,FALSE)</f>
        <v>3569.2924705864698</v>
      </c>
      <c r="L212" s="116">
        <f>VLOOKUP($A199,COMcMID,Mid!L$3-1990+2,FALSE)</f>
        <v>3587.2856716739502</v>
      </c>
      <c r="M212" s="116">
        <f>VLOOKUP($A199,COMcMID,Mid!M$3-1990+2,FALSE)</f>
        <v>3605.0958175137025</v>
      </c>
      <c r="N212" s="116">
        <f>VLOOKUP($A199,COMcMID,Mid!N$3-1990+2,FALSE)</f>
        <v>3622.6566664311563</v>
      </c>
      <c r="O212" s="116">
        <f>VLOOKUP($A199,COMcMID,Mid!O$3-1990+2,FALSE)</f>
        <v>3639.8420790373739</v>
      </c>
      <c r="P212" s="116">
        <f>VLOOKUP($A199,COMcMID,Mid!P$3-1990+2,FALSE)</f>
        <v>3656.7144526347633</v>
      </c>
      <c r="Q212" s="116">
        <f>VLOOKUP($A199,COMcMID,Mid!Q$3-1990+2,FALSE)</f>
        <v>3673.2568212901751</v>
      </c>
      <c r="R212" s="116">
        <f>VLOOKUP($A199,COMcMID,Mid!R$3-1990+2,FALSE)</f>
        <v>3689.3480509642659</v>
      </c>
      <c r="S212" s="116">
        <f>VLOOKUP($A199,COMcMID,Mid!S$3-1990+2,FALSE)</f>
        <v>3705.1803843451489</v>
      </c>
      <c r="T212" s="116">
        <f>VLOOKUP($A199,COMcMID,Mid!T$3-1990+2,FALSE)</f>
        <v>3720.6289704572459</v>
      </c>
      <c r="U212" s="116">
        <f>VLOOKUP($A199,COMcMID,Mid!U$3-1990+2,FALSE)</f>
        <v>3735.8014943127791</v>
      </c>
      <c r="V212" s="116">
        <f>VLOOKUP($A199,COMcMID,Mid!V$3-1990+2,FALSE)</f>
        <v>3735.8014943127791</v>
      </c>
      <c r="W212" s="116">
        <f>VLOOKUP($A199,COMcMID,Mid!W$3-1990+2,FALSE)</f>
        <v>3750.6948735175606</v>
      </c>
    </row>
    <row r="213" spans="1:23">
      <c r="A213" s="111" t="s">
        <v>169</v>
      </c>
      <c r="B213" s="115">
        <f>VLOOKUP($A199,INDcMID,Mid!B$3-1990+2,FALSE)</f>
        <v>77</v>
      </c>
      <c r="C213" s="116">
        <f>VLOOKUP($A199,INDcMID,Mid!C$3-1990+2,FALSE)</f>
        <v>76.388783106650152</v>
      </c>
      <c r="D213" s="116">
        <f>VLOOKUP($A199,INDcMID,Mid!D$3-1990+2,FALSE)</f>
        <v>75.235750642962344</v>
      </c>
      <c r="E213" s="116">
        <f>VLOOKUP($A199,INDcMID,Mid!E$3-1990+2,FALSE)</f>
        <v>74.130933013754927</v>
      </c>
      <c r="F213" s="116">
        <f>VLOOKUP($A199,INDcMID,Mid!F$3-1990+2,FALSE)</f>
        <v>73.071639511664543</v>
      </c>
      <c r="G213" s="116">
        <f>VLOOKUP($A199,INDcMID,Mid!G$3-1990+2,FALSE)</f>
        <v>72.062026690095095</v>
      </c>
      <c r="H213" s="116">
        <f>VLOOKUP($A199,INDcMID,Mid!H$3-1990+2,FALSE)</f>
        <v>71.099361993278023</v>
      </c>
      <c r="I213" s="116">
        <f>VLOOKUP($A199,INDcMID,Mid!I$3-1990+2,FALSE)</f>
        <v>70.181566489278794</v>
      </c>
      <c r="J213" s="116">
        <f>VLOOKUP($A199,INDcMID,Mid!J$3-1990+2,FALSE)</f>
        <v>69.30760472361753</v>
      </c>
      <c r="K213" s="116">
        <f>VLOOKUP($A199,INDcMID,Mid!K$3-1990+2,FALSE)</f>
        <v>68.471062766925982</v>
      </c>
      <c r="L213" s="116">
        <f>VLOOKUP($A199,INDcMID,Mid!L$3-1990+2,FALSE)</f>
        <v>67.667505955196887</v>
      </c>
      <c r="M213" s="116">
        <f>VLOOKUP($A199,INDcMID,Mid!M$3-1990+2,FALSE)</f>
        <v>66.892807248645454</v>
      </c>
      <c r="N213" s="116">
        <f>VLOOKUP($A199,INDcMID,Mid!N$3-1990+2,FALSE)</f>
        <v>66.146910883752881</v>
      </c>
      <c r="O213" s="116">
        <f>VLOOKUP($A199,INDcMID,Mid!O$3-1990+2,FALSE)</f>
        <v>65.436925267159225</v>
      </c>
      <c r="P213" s="116">
        <f>VLOOKUP($A199,INDcMID,Mid!P$3-1990+2,FALSE)</f>
        <v>64.755789542904481</v>
      </c>
      <c r="Q213" s="116">
        <f>VLOOKUP($A199,INDcMID,Mid!Q$3-1990+2,FALSE)</f>
        <v>64.108095732190506</v>
      </c>
      <c r="R213" s="116">
        <f>VLOOKUP($A199,INDcMID,Mid!R$3-1990+2,FALSE)</f>
        <v>63.491841556152515</v>
      </c>
      <c r="S213" s="116">
        <f>VLOOKUP($A199,INDcMID,Mid!S$3-1990+2,FALSE)</f>
        <v>62.902637215115099</v>
      </c>
      <c r="T213" s="116">
        <f>VLOOKUP($A199,INDcMID,Mid!T$3-1990+2,FALSE)</f>
        <v>62.340206771955991</v>
      </c>
      <c r="U213" s="116">
        <f>VLOOKUP($A199,INDcMID,Mid!U$3-1990+2,FALSE)</f>
        <v>61.801415775616654</v>
      </c>
      <c r="V213" s="116">
        <f>VLOOKUP($A199,INDcMID,Mid!V$3-1990+2,FALSE)</f>
        <v>61.801415775616654</v>
      </c>
      <c r="W213" s="116">
        <f>VLOOKUP($A199,INDcMID,Mid!W$3-1990+2,FALSE)</f>
        <v>61.28407396019967</v>
      </c>
    </row>
    <row r="214" spans="1:23">
      <c r="A214" s="111" t="s">
        <v>170</v>
      </c>
      <c r="B214" s="117">
        <v>4</v>
      </c>
      <c r="C214" s="118">
        <f t="shared" ref="C214:V214" si="87">B214</f>
        <v>4</v>
      </c>
      <c r="D214" s="118">
        <f t="shared" si="87"/>
        <v>4</v>
      </c>
      <c r="E214" s="118">
        <f t="shared" si="87"/>
        <v>4</v>
      </c>
      <c r="F214" s="118">
        <f t="shared" si="87"/>
        <v>4</v>
      </c>
      <c r="G214" s="118">
        <f t="shared" si="87"/>
        <v>4</v>
      </c>
      <c r="H214" s="118">
        <f t="shared" si="87"/>
        <v>4</v>
      </c>
      <c r="I214" s="118">
        <f t="shared" si="87"/>
        <v>4</v>
      </c>
      <c r="J214" s="118">
        <f t="shared" si="87"/>
        <v>4</v>
      </c>
      <c r="K214" s="118">
        <f t="shared" si="87"/>
        <v>4</v>
      </c>
      <c r="L214" s="118">
        <f t="shared" si="87"/>
        <v>4</v>
      </c>
      <c r="M214" s="118">
        <f t="shared" si="87"/>
        <v>4</v>
      </c>
      <c r="N214" s="118">
        <f t="shared" si="87"/>
        <v>4</v>
      </c>
      <c r="O214" s="118">
        <f t="shared" si="87"/>
        <v>4</v>
      </c>
      <c r="P214" s="118">
        <f t="shared" si="87"/>
        <v>4</v>
      </c>
      <c r="Q214" s="118">
        <f t="shared" si="87"/>
        <v>4</v>
      </c>
      <c r="R214" s="118">
        <f t="shared" si="87"/>
        <v>4</v>
      </c>
      <c r="S214" s="118">
        <f t="shared" si="87"/>
        <v>4</v>
      </c>
      <c r="T214" s="118">
        <f t="shared" si="87"/>
        <v>4</v>
      </c>
      <c r="U214" s="118">
        <f t="shared" si="87"/>
        <v>4</v>
      </c>
      <c r="V214" s="118">
        <f t="shared" si="87"/>
        <v>4</v>
      </c>
      <c r="W214" s="118">
        <f>U214</f>
        <v>4</v>
      </c>
    </row>
    <row r="215" spans="1:23" ht="16" thickBot="1">
      <c r="A215" s="119" t="s">
        <v>171</v>
      </c>
      <c r="B215" s="120">
        <f>SUM(B211:B214)</f>
        <v>22631</v>
      </c>
      <c r="C215" s="121">
        <f t="shared" ref="C215:W215" si="88">SUM(C211:C214)</f>
        <v>22781.455895982286</v>
      </c>
      <c r="D215" s="121">
        <f t="shared" si="88"/>
        <v>22992.725013313873</v>
      </c>
      <c r="E215" s="121">
        <f t="shared" si="88"/>
        <v>23201.817932880214</v>
      </c>
      <c r="F215" s="121">
        <f t="shared" si="88"/>
        <v>23405.707047892854</v>
      </c>
      <c r="G215" s="121">
        <f t="shared" si="88"/>
        <v>23605.322353489424</v>
      </c>
      <c r="H215" s="121">
        <f t="shared" si="88"/>
        <v>23800.63114028089</v>
      </c>
      <c r="I215" s="121">
        <f t="shared" si="88"/>
        <v>23990.669809316954</v>
      </c>
      <c r="J215" s="121">
        <f t="shared" si="88"/>
        <v>24176.356687340707</v>
      </c>
      <c r="K215" s="121">
        <f t="shared" si="88"/>
        <v>24357.763533353398</v>
      </c>
      <c r="L215" s="121">
        <f t="shared" si="88"/>
        <v>24534.953177629148</v>
      </c>
      <c r="M215" s="121">
        <f t="shared" si="88"/>
        <v>24709.988624762347</v>
      </c>
      <c r="N215" s="121">
        <f t="shared" si="88"/>
        <v>24881.803577314909</v>
      </c>
      <c r="O215" s="121">
        <f t="shared" si="88"/>
        <v>25048.279004304535</v>
      </c>
      <c r="P215" s="121">
        <f t="shared" si="88"/>
        <v>25210.470242177667</v>
      </c>
      <c r="Q215" s="121">
        <f t="shared" si="88"/>
        <v>25368.364917022365</v>
      </c>
      <c r="R215" s="121">
        <f t="shared" si="88"/>
        <v>25519.839892520416</v>
      </c>
      <c r="S215" s="121">
        <f t="shared" si="88"/>
        <v>25668.083021560265</v>
      </c>
      <c r="T215" s="121">
        <f t="shared" si="88"/>
        <v>25810.969177229199</v>
      </c>
      <c r="U215" s="121">
        <f t="shared" si="88"/>
        <v>25949.602910088393</v>
      </c>
      <c r="V215" s="121">
        <f t="shared" si="88"/>
        <v>26070.602910088393</v>
      </c>
      <c r="W215" s="121">
        <f t="shared" si="88"/>
        <v>26205.978947477761</v>
      </c>
    </row>
    <row r="216" spans="1:23">
      <c r="B216" s="106"/>
      <c r="C216" s="106"/>
      <c r="D216" s="106"/>
      <c r="E216" s="106"/>
      <c r="F216" s="106"/>
      <c r="G216" s="106"/>
      <c r="H216" s="106"/>
      <c r="I216" s="106"/>
      <c r="J216" s="106"/>
      <c r="K216" s="106"/>
      <c r="L216" s="106"/>
      <c r="M216" s="106"/>
      <c r="N216" s="106"/>
      <c r="O216" s="106"/>
      <c r="P216" s="106"/>
      <c r="Q216" s="106"/>
      <c r="R216" s="106"/>
      <c r="S216" s="106"/>
      <c r="T216" s="108"/>
      <c r="U216" s="108"/>
      <c r="V216" s="108"/>
      <c r="W216" s="108"/>
    </row>
    <row r="217" spans="1:23">
      <c r="B217" s="106"/>
      <c r="C217" s="106"/>
      <c r="D217" s="106"/>
      <c r="E217" s="106"/>
      <c r="F217" s="106"/>
      <c r="G217" s="106"/>
      <c r="H217" s="106"/>
      <c r="I217" s="106"/>
      <c r="J217" s="106"/>
      <c r="K217" s="106"/>
      <c r="L217" s="106"/>
      <c r="M217" s="106"/>
      <c r="N217" s="106"/>
      <c r="O217" s="106"/>
      <c r="P217" s="106"/>
      <c r="Q217" s="106"/>
      <c r="R217" s="106"/>
      <c r="S217" s="106"/>
      <c r="T217" s="108"/>
      <c r="U217" s="108"/>
      <c r="V217" s="108"/>
      <c r="W217" s="108"/>
    </row>
    <row r="218" spans="1:23">
      <c r="A218" s="109" t="s">
        <v>31</v>
      </c>
      <c r="B218" s="110"/>
      <c r="C218" s="110"/>
      <c r="D218" s="110"/>
      <c r="E218" s="110"/>
      <c r="F218" s="110"/>
      <c r="G218" s="110"/>
      <c r="H218" s="110"/>
      <c r="I218" s="110"/>
      <c r="J218" s="110"/>
      <c r="K218" s="110"/>
      <c r="L218" s="110"/>
      <c r="M218" s="110"/>
      <c r="N218" s="110"/>
      <c r="O218" s="110"/>
      <c r="P218" s="110"/>
      <c r="Q218" s="110"/>
      <c r="R218" s="110"/>
      <c r="S218" s="110"/>
      <c r="T218" s="110"/>
      <c r="U218" s="110"/>
      <c r="V218" s="110"/>
      <c r="W218" s="110"/>
    </row>
    <row r="219" spans="1:23" ht="16" thickBot="1">
      <c r="A219" s="111" t="s">
        <v>156</v>
      </c>
      <c r="B219" s="110"/>
      <c r="C219" s="112">
        <f t="shared" ref="C219:V219" si="89">(C224-B224)/B224</f>
        <v>3.2238550206349401E-2</v>
      </c>
      <c r="D219" s="112">
        <f t="shared" si="89"/>
        <v>-1.3412692651736641E-2</v>
      </c>
      <c r="E219" s="112">
        <f t="shared" si="89"/>
        <v>-1.3220819690881678E-2</v>
      </c>
      <c r="F219" s="112">
        <f t="shared" si="89"/>
        <v>-6.1503204088553323E-3</v>
      </c>
      <c r="G219" s="112">
        <f t="shared" si="89"/>
        <v>-7.783769958324651E-4</v>
      </c>
      <c r="H219" s="112">
        <f t="shared" si="89"/>
        <v>1.0637431136758214E-3</v>
      </c>
      <c r="I219" s="112">
        <f t="shared" si="89"/>
        <v>-1.3438515698059568E-3</v>
      </c>
      <c r="J219" s="112">
        <f t="shared" si="89"/>
        <v>-1.7090327696286367E-3</v>
      </c>
      <c r="K219" s="112">
        <f t="shared" si="89"/>
        <v>2.2948880246947924E-3</v>
      </c>
      <c r="L219" s="112">
        <f t="shared" si="89"/>
        <v>2.3025525621938824E-3</v>
      </c>
      <c r="M219" s="112">
        <f t="shared" si="89"/>
        <v>-1.4325339795557006E-3</v>
      </c>
      <c r="N219" s="112">
        <f t="shared" si="89"/>
        <v>1.3702255097364043E-4</v>
      </c>
      <c r="O219" s="112">
        <f t="shared" si="89"/>
        <v>2.572421186342069E-3</v>
      </c>
      <c r="P219" s="112">
        <f t="shared" si="89"/>
        <v>8.0756047600709664E-3</v>
      </c>
      <c r="Q219" s="112">
        <f t="shared" si="89"/>
        <v>8.0853697624708426E-4</v>
      </c>
      <c r="R219" s="112">
        <f t="shared" si="89"/>
        <v>1.2022874128455126E-3</v>
      </c>
      <c r="S219" s="112">
        <f t="shared" si="89"/>
        <v>4.3203910595361241E-3</v>
      </c>
      <c r="T219" s="112">
        <f t="shared" si="89"/>
        <v>1.5523199456693657E-3</v>
      </c>
      <c r="U219" s="112">
        <f t="shared" si="89"/>
        <v>1.3056017046108237E-3</v>
      </c>
      <c r="V219" s="112">
        <f t="shared" si="89"/>
        <v>2.61146924189879E-3</v>
      </c>
      <c r="W219" s="112">
        <f t="shared" ref="W219" si="90">(W224-U224)/U224</f>
        <v>4.179138264246143E-3</v>
      </c>
    </row>
    <row r="220" spans="1:23">
      <c r="A220" s="111" t="s">
        <v>157</v>
      </c>
      <c r="B220" s="113">
        <f t="shared" ref="B220:W220" si="91">B230*B227</f>
        <v>2076126</v>
      </c>
      <c r="C220" s="114">
        <f t="shared" si="91"/>
        <v>1938143</v>
      </c>
      <c r="D220" s="114">
        <f t="shared" si="91"/>
        <v>1923840</v>
      </c>
      <c r="E220" s="114">
        <f t="shared" si="91"/>
        <v>1899612</v>
      </c>
      <c r="F220" s="114">
        <f t="shared" si="91"/>
        <v>1891356</v>
      </c>
      <c r="G220" s="114">
        <f t="shared" si="91"/>
        <v>1890872</v>
      </c>
      <c r="H220" s="114">
        <f t="shared" si="91"/>
        <v>1893144</v>
      </c>
      <c r="I220" s="114">
        <f t="shared" si="91"/>
        <v>1890440</v>
      </c>
      <c r="J220" s="114">
        <f t="shared" si="91"/>
        <v>1888836</v>
      </c>
      <c r="K220" s="114">
        <f t="shared" si="91"/>
        <v>1895040</v>
      </c>
      <c r="L220" s="114">
        <f t="shared" si="91"/>
        <v>1900680</v>
      </c>
      <c r="M220" s="114">
        <f t="shared" si="91"/>
        <v>1897302</v>
      </c>
      <c r="N220" s="114">
        <f t="shared" si="91"/>
        <v>1901200</v>
      </c>
      <c r="O220" s="114">
        <f t="shared" si="91"/>
        <v>1909600</v>
      </c>
      <c r="P220" s="114">
        <f t="shared" si="91"/>
        <v>1925974</v>
      </c>
      <c r="Q220" s="114">
        <f t="shared" si="91"/>
        <v>1929760</v>
      </c>
      <c r="R220" s="114">
        <f t="shared" si="91"/>
        <v>1936376</v>
      </c>
      <c r="S220" s="114">
        <f t="shared" si="91"/>
        <v>1949233</v>
      </c>
      <c r="T220" s="114">
        <f t="shared" si="91"/>
        <v>1957464</v>
      </c>
      <c r="U220" s="114">
        <f t="shared" si="91"/>
        <v>1964348</v>
      </c>
      <c r="V220" s="114">
        <f t="shared" si="91"/>
        <v>1974135</v>
      </c>
      <c r="W220" s="114">
        <f t="shared" si="91"/>
        <v>1983874</v>
      </c>
    </row>
    <row r="221" spans="1:23">
      <c r="A221" s="111" t="s">
        <v>158</v>
      </c>
      <c r="B221" s="115">
        <f t="shared" ref="B221:W222" si="92">B228*B231</f>
        <v>1525590</v>
      </c>
      <c r="C221" s="116">
        <f t="shared" si="92"/>
        <v>1707557.4589661043</v>
      </c>
      <c r="D221" s="116">
        <f t="shared" si="92"/>
        <v>1704688.7862493482</v>
      </c>
      <c r="E221" s="116">
        <f t="shared" si="92"/>
        <v>1703369.0688961362</v>
      </c>
      <c r="F221" s="116">
        <f t="shared" si="92"/>
        <v>1704870.6889927024</v>
      </c>
      <c r="G221" s="116">
        <f t="shared" si="92"/>
        <v>1712918.312939018</v>
      </c>
      <c r="H221" s="116">
        <f t="shared" si="92"/>
        <v>1722302.4790485406</v>
      </c>
      <c r="I221" s="116">
        <f t="shared" si="92"/>
        <v>1727311.93891455</v>
      </c>
      <c r="J221" s="116">
        <f t="shared" si="92"/>
        <v>1728502.0181714394</v>
      </c>
      <c r="K221" s="116">
        <f t="shared" si="92"/>
        <v>1734624.0581485413</v>
      </c>
      <c r="L221" s="116">
        <f t="shared" si="92"/>
        <v>1740453.6863047525</v>
      </c>
      <c r="M221" s="116">
        <f t="shared" si="92"/>
        <v>1741866.5882514531</v>
      </c>
      <c r="N221" s="116">
        <f t="shared" si="92"/>
        <v>1741517.9507715271</v>
      </c>
      <c r="O221" s="116">
        <f t="shared" si="92"/>
        <v>1744076.7611998154</v>
      </c>
      <c r="P221" s="116">
        <f t="shared" si="92"/>
        <v>1756684.8447716979</v>
      </c>
      <c r="Q221" s="116">
        <f t="shared" si="92"/>
        <v>1756920.9860596382</v>
      </c>
      <c r="R221" s="116">
        <f t="shared" si="92"/>
        <v>1755503.8751212494</v>
      </c>
      <c r="S221" s="116">
        <f t="shared" si="92"/>
        <v>1758274.6019486818</v>
      </c>
      <c r="T221" s="116">
        <f t="shared" si="92"/>
        <v>1755440.1364280465</v>
      </c>
      <c r="U221" s="116">
        <f t="shared" si="92"/>
        <v>1753131.3415379559</v>
      </c>
      <c r="V221" s="116">
        <f t="shared" si="92"/>
        <v>1753131.3415379559</v>
      </c>
      <c r="W221" s="116">
        <f t="shared" si="92"/>
        <v>1748548.9832891398</v>
      </c>
    </row>
    <row r="222" spans="1:23">
      <c r="A222" s="111" t="s">
        <v>159</v>
      </c>
      <c r="B222" s="115">
        <f t="shared" si="92"/>
        <v>75220</v>
      </c>
      <c r="C222" s="116">
        <f t="shared" si="92"/>
        <v>149775.65911397932</v>
      </c>
      <c r="D222" s="116">
        <f t="shared" si="92"/>
        <v>116039.77719192134</v>
      </c>
      <c r="E222" s="116">
        <f t="shared" si="92"/>
        <v>92081.228747732137</v>
      </c>
      <c r="F222" s="116">
        <f t="shared" si="92"/>
        <v>76109.791589974877</v>
      </c>
      <c r="G222" s="116">
        <f t="shared" si="92"/>
        <v>65687.705406217457</v>
      </c>
      <c r="H222" s="116">
        <f t="shared" si="92"/>
        <v>57934.921269493963</v>
      </c>
      <c r="I222" s="116">
        <f t="shared" si="92"/>
        <v>50692.982042171578</v>
      </c>
      <c r="J222" s="116">
        <f t="shared" si="92"/>
        <v>44837.410201789535</v>
      </c>
      <c r="K222" s="116">
        <f t="shared" si="92"/>
        <v>40915.652759592653</v>
      </c>
      <c r="L222" s="116">
        <f t="shared" si="92"/>
        <v>37897.727321469785</v>
      </c>
      <c r="M222" s="116">
        <f t="shared" si="92"/>
        <v>34592.487862897011</v>
      </c>
      <c r="N222" s="116">
        <f t="shared" si="92"/>
        <v>31546.513457139696</v>
      </c>
      <c r="O222" s="116">
        <f t="shared" si="92"/>
        <v>30039.458780857462</v>
      </c>
      <c r="P222" s="116">
        <f t="shared" si="92"/>
        <v>30805.611449800908</v>
      </c>
      <c r="Q222" s="116">
        <f t="shared" si="92"/>
        <v>29785.943484695072</v>
      </c>
      <c r="R222" s="116">
        <f t="shared" si="92"/>
        <v>29055.315832731616</v>
      </c>
      <c r="S222" s="116">
        <f t="shared" si="92"/>
        <v>29503.484137410367</v>
      </c>
      <c r="T222" s="116">
        <f t="shared" si="92"/>
        <v>29907.986504164459</v>
      </c>
      <c r="U222" s="116">
        <f t="shared" si="92"/>
        <v>30219.403281993465</v>
      </c>
      <c r="V222" s="116">
        <f t="shared" si="92"/>
        <v>30219.403281993465</v>
      </c>
      <c r="W222" s="116">
        <f t="shared" si="92"/>
        <v>30937.912758153747</v>
      </c>
    </row>
    <row r="223" spans="1:23">
      <c r="A223" s="111" t="s">
        <v>160</v>
      </c>
      <c r="B223" s="117">
        <v>1</v>
      </c>
      <c r="C223" s="118"/>
      <c r="D223" s="118"/>
      <c r="E223" s="118"/>
      <c r="F223" s="118"/>
      <c r="G223" s="118"/>
      <c r="H223" s="118"/>
      <c r="I223" s="118"/>
      <c r="J223" s="118"/>
      <c r="K223" s="118"/>
      <c r="L223" s="118"/>
      <c r="M223" s="118"/>
      <c r="N223" s="118"/>
      <c r="O223" s="118"/>
      <c r="P223" s="118"/>
      <c r="Q223" s="118"/>
      <c r="R223" s="118"/>
      <c r="S223" s="118"/>
      <c r="T223" s="118"/>
      <c r="U223" s="118"/>
      <c r="V223" s="118"/>
      <c r="W223" s="118"/>
    </row>
    <row r="224" spans="1:23" ht="16" thickBot="1">
      <c r="A224" s="119" t="s">
        <v>161</v>
      </c>
      <c r="B224" s="120">
        <f>SUM(B220:B223)</f>
        <v>3676937</v>
      </c>
      <c r="C224" s="121">
        <f t="shared" ref="C224:W224" si="93">SUM(C220:C223)</f>
        <v>3795476.1180800837</v>
      </c>
      <c r="D224" s="121">
        <f t="shared" si="93"/>
        <v>3744568.5634412691</v>
      </c>
      <c r="E224" s="121">
        <f t="shared" si="93"/>
        <v>3695062.2976438683</v>
      </c>
      <c r="F224" s="121">
        <f t="shared" si="93"/>
        <v>3672336.4805826773</v>
      </c>
      <c r="G224" s="121">
        <f t="shared" si="93"/>
        <v>3669478.0183452354</v>
      </c>
      <c r="H224" s="121">
        <f t="shared" si="93"/>
        <v>3673381.4003180349</v>
      </c>
      <c r="I224" s="121">
        <f t="shared" si="93"/>
        <v>3668444.9209567215</v>
      </c>
      <c r="J224" s="121">
        <f t="shared" si="93"/>
        <v>3662175.4283732288</v>
      </c>
      <c r="K224" s="121">
        <f t="shared" si="93"/>
        <v>3670579.710908134</v>
      </c>
      <c r="L224" s="121">
        <f t="shared" si="93"/>
        <v>3679031.4136262224</v>
      </c>
      <c r="M224" s="121">
        <f t="shared" si="93"/>
        <v>3673761.07611435</v>
      </c>
      <c r="N224" s="121">
        <f t="shared" si="93"/>
        <v>3674264.4642286669</v>
      </c>
      <c r="O224" s="121">
        <f t="shared" si="93"/>
        <v>3683716.2199806725</v>
      </c>
      <c r="P224" s="121">
        <f t="shared" si="93"/>
        <v>3713464.456221499</v>
      </c>
      <c r="Q224" s="121">
        <f t="shared" si="93"/>
        <v>3716466.9295443334</v>
      </c>
      <c r="R224" s="121">
        <f t="shared" si="93"/>
        <v>3720935.1909539811</v>
      </c>
      <c r="S224" s="121">
        <f t="shared" si="93"/>
        <v>3737011.0860860921</v>
      </c>
      <c r="T224" s="121">
        <f t="shared" si="93"/>
        <v>3742812.122932211</v>
      </c>
      <c r="U224" s="121">
        <f t="shared" si="93"/>
        <v>3747698.7448199494</v>
      </c>
      <c r="V224" s="121">
        <f t="shared" si="93"/>
        <v>3757485.7448199494</v>
      </c>
      <c r="W224" s="121">
        <f t="shared" si="93"/>
        <v>3763360.8960472937</v>
      </c>
    </row>
    <row r="225" spans="1:23">
      <c r="A225" s="111" t="s">
        <v>162</v>
      </c>
      <c r="B225" s="116">
        <f>B224*VLOOKUP($A218,'Peak-Baseload'!$N$13:$S$28,6,FALSE)</f>
        <v>3004.5994632228076</v>
      </c>
      <c r="C225" s="116">
        <f>C224*VLOOKUP($A218,'Peak-Baseload'!$N$13:$S$28,6,FALSE)</f>
        <v>3101.4633938678862</v>
      </c>
      <c r="D225" s="116">
        <f>D224*VLOOKUP($A218,'Peak-Baseload'!$N$13:$S$28,6,FALSE)</f>
        <v>3059.8644185953244</v>
      </c>
      <c r="E225" s="116">
        <f>E224*VLOOKUP($A218,'Peak-Baseload'!$N$13:$S$28,6,FALSE)</f>
        <v>3019.4105028385311</v>
      </c>
      <c r="F225" s="116">
        <f>F224*VLOOKUP($A218,'Peak-Baseload'!$N$13:$S$28,6,FALSE)</f>
        <v>3000.8401608002114</v>
      </c>
      <c r="G225" s="116">
        <f>G224*VLOOKUP($A218,'Peak-Baseload'!$N$13:$S$28,6,FALSE)</f>
        <v>2998.5043758508741</v>
      </c>
      <c r="H225" s="116">
        <f>H224*VLOOKUP($A218,'Peak-Baseload'!$N$13:$S$28,6,FALSE)</f>
        <v>3001.6940142320123</v>
      </c>
      <c r="I225" s="116">
        <f>I224*VLOOKUP($A218,'Peak-Baseload'!$N$13:$S$28,6,FALSE)</f>
        <v>2997.6601830189097</v>
      </c>
      <c r="J225" s="116">
        <f>J224*VLOOKUP($A218,'Peak-Baseload'!$N$13:$S$28,6,FALSE)</f>
        <v>2992.537083533919</v>
      </c>
      <c r="K225" s="116">
        <f>K224*VLOOKUP($A218,'Peak-Baseload'!$N$13:$S$28,6,FALSE)</f>
        <v>2999.4046210503761</v>
      </c>
      <c r="L225" s="116">
        <f>L224*VLOOKUP($A218,'Peak-Baseload'!$N$13:$S$28,6,FALSE)</f>
        <v>3006.3109078456318</v>
      </c>
      <c r="M225" s="116">
        <f>M224*VLOOKUP($A218,'Peak-Baseload'!$N$13:$S$28,6,FALSE)</f>
        <v>3002.004265317034</v>
      </c>
      <c r="N225" s="116">
        <f>N224*VLOOKUP($A218,'Peak-Baseload'!$N$13:$S$28,6,FALSE)</f>
        <v>3002.4156075995015</v>
      </c>
      <c r="O225" s="116">
        <f>O224*VLOOKUP($A218,'Peak-Baseload'!$N$13:$S$28,6,FALSE)</f>
        <v>3010.1390851186948</v>
      </c>
      <c r="P225" s="116">
        <f>P224*VLOOKUP($A218,'Peak-Baseload'!$N$13:$S$28,6,FALSE)</f>
        <v>3034.4477786429547</v>
      </c>
      <c r="Q225" s="116">
        <f>Q224*VLOOKUP($A218,'Peak-Baseload'!$N$13:$S$28,6,FALSE)</f>
        <v>3036.9012418744787</v>
      </c>
      <c r="R225" s="116">
        <f>R224*VLOOKUP($A218,'Peak-Baseload'!$N$13:$S$28,6,FALSE)</f>
        <v>3040.5524700116393</v>
      </c>
      <c r="S225" s="116">
        <f>S224*VLOOKUP($A218,'Peak-Baseload'!$N$13:$S$28,6,FALSE)</f>
        <v>3053.688845719128</v>
      </c>
      <c r="T225" s="116">
        <f>T224*VLOOKUP($A218,'Peak-Baseload'!$N$13:$S$28,6,FALSE)</f>
        <v>3058.4291478222058</v>
      </c>
      <c r="U225" s="116">
        <f>U224*VLOOKUP($A218,'Peak-Baseload'!$N$13:$S$28,6,FALSE)</f>
        <v>3062.4222381310337</v>
      </c>
      <c r="V225" s="116">
        <f>V224*VLOOKUP($A218,'Peak-Baseload'!$N$13:$S$28,6,FALSE)</f>
        <v>3070.4196596116199</v>
      </c>
      <c r="W225" s="116">
        <f>W224*VLOOKUP($A218,'Peak-Baseload'!$N$13:$S$28,6,FALSE)</f>
        <v>3075.2205240876856</v>
      </c>
    </row>
    <row r="226" spans="1:23">
      <c r="A226" s="111" t="s">
        <v>163</v>
      </c>
      <c r="B226" s="116">
        <f>B234*VLOOKUP($A218,'Peak-Baseload'!$N$13:$S$28,5,FALSE)</f>
        <v>26214.916573971081</v>
      </c>
      <c r="C226" s="116">
        <f>C234*VLOOKUP($A218,'Peak-Baseload'!$N$13:$S$28,5,FALSE)</f>
        <v>26306.3280116065</v>
      </c>
      <c r="D226" s="116">
        <f>D234*VLOOKUP($A218,'Peak-Baseload'!$N$13:$S$28,5,FALSE)</f>
        <v>26195.308662838874</v>
      </c>
      <c r="E226" s="116">
        <f>E234*VLOOKUP($A218,'Peak-Baseload'!$N$13:$S$28,5,FALSE)</f>
        <v>26085.699597859348</v>
      </c>
      <c r="F226" s="116">
        <f>F234*VLOOKUP($A218,'Peak-Baseload'!$N$13:$S$28,5,FALSE)</f>
        <v>26125.368692633143</v>
      </c>
      <c r="G226" s="116">
        <f>G234*VLOOKUP($A218,'Peak-Baseload'!$N$13:$S$28,5,FALSE)</f>
        <v>26179.039364195658</v>
      </c>
      <c r="H226" s="116">
        <f>H234*VLOOKUP($A218,'Peak-Baseload'!$N$13:$S$28,5,FALSE)</f>
        <v>26224.840568153591</v>
      </c>
      <c r="I226" s="116">
        <f>I234*VLOOKUP($A218,'Peak-Baseload'!$N$13:$S$28,5,FALSE)</f>
        <v>26292.209164805969</v>
      </c>
      <c r="J226" s="116">
        <f>J234*VLOOKUP($A218,'Peak-Baseload'!$N$13:$S$28,5,FALSE)</f>
        <v>26371.171866234225</v>
      </c>
      <c r="K226" s="116">
        <f>K234*VLOOKUP($A218,'Peak-Baseload'!$N$13:$S$28,5,FALSE)</f>
        <v>26464.450703101371</v>
      </c>
      <c r="L226" s="116">
        <f>L234*VLOOKUP($A218,'Peak-Baseload'!$N$13:$S$28,5,FALSE)</f>
        <v>26549.422442336694</v>
      </c>
      <c r="M226" s="116">
        <f>M234*VLOOKUP($A218,'Peak-Baseload'!$N$13:$S$28,5,FALSE)</f>
        <v>26649.01193154517</v>
      </c>
      <c r="N226" s="116">
        <f>N234*VLOOKUP($A218,'Peak-Baseload'!$N$13:$S$28,5,FALSE)</f>
        <v>26754.22223732798</v>
      </c>
      <c r="O226" s="116">
        <f>O234*VLOOKUP($A218,'Peak-Baseload'!$N$13:$S$28,5,FALSE)</f>
        <v>26871.529991760235</v>
      </c>
      <c r="P226" s="116">
        <f>P234*VLOOKUP($A218,'Peak-Baseload'!$N$13:$S$28,5,FALSE)</f>
        <v>27002.16387681838</v>
      </c>
      <c r="Q226" s="116">
        <f>Q234*VLOOKUP($A218,'Peak-Baseload'!$N$13:$S$28,5,FALSE)</f>
        <v>27145.520130471614</v>
      </c>
      <c r="R226" s="116">
        <f>R234*VLOOKUP($A218,'Peak-Baseload'!$N$13:$S$28,5,FALSE)</f>
        <v>27279.895055642322</v>
      </c>
      <c r="S226" s="116">
        <f>S234*VLOOKUP($A218,'Peak-Baseload'!$N$13:$S$28,5,FALSE)</f>
        <v>27450.447475815479</v>
      </c>
      <c r="T226" s="116">
        <f>T234*VLOOKUP($A218,'Peak-Baseload'!$N$13:$S$28,5,FALSE)</f>
        <v>27601.487453236601</v>
      </c>
      <c r="U226" s="116">
        <f>U234*VLOOKUP($A218,'Peak-Baseload'!$N$13:$S$28,5,FALSE)</f>
        <v>27783.305310332111</v>
      </c>
      <c r="V226" s="116">
        <f>V234*VLOOKUP($A218,'Peak-Baseload'!$N$13:$S$28,5,FALSE)</f>
        <v>27946.553363724764</v>
      </c>
      <c r="W226" s="116">
        <f>W234*VLOOKUP($A218,'Peak-Baseload'!$N$13:$S$28,5,FALSE)</f>
        <v>28116.927361801478</v>
      </c>
    </row>
    <row r="227" spans="1:23">
      <c r="A227" s="104" t="s">
        <v>164</v>
      </c>
      <c r="B227" s="116">
        <f>VLOOKUP($A218,REStpcMID,Mid!B$3-1990+2,FALSE)</f>
        <v>619</v>
      </c>
      <c r="C227" s="116">
        <f>VLOOKUP($A218,REStpcMID,Mid!C$3-1990+2,FALSE)</f>
        <v>577</v>
      </c>
      <c r="D227" s="116">
        <f>VLOOKUP($A218,REStpcMID,Mid!D$3-1990+2,FALSE)</f>
        <v>576</v>
      </c>
      <c r="E227" s="116">
        <f>VLOOKUP($A218,REStpcMID,Mid!E$3-1990+2,FALSE)</f>
        <v>572</v>
      </c>
      <c r="F227" s="116">
        <f>VLOOKUP($A218,REStpcMID,Mid!F$3-1990+2,FALSE)</f>
        <v>569</v>
      </c>
      <c r="G227" s="116">
        <f>VLOOKUP($A218,REStpcMID,Mid!G$3-1990+2,FALSE)</f>
        <v>568</v>
      </c>
      <c r="H227" s="116">
        <f>VLOOKUP($A218,REStpcMID,Mid!H$3-1990+2,FALSE)</f>
        <v>568</v>
      </c>
      <c r="I227" s="116">
        <f>VLOOKUP($A218,REStpcMID,Mid!I$3-1990+2,FALSE)</f>
        <v>566</v>
      </c>
      <c r="J227" s="116">
        <f>VLOOKUP($A218,REStpcMID,Mid!J$3-1990+2,FALSE)</f>
        <v>564</v>
      </c>
      <c r="K227" s="116">
        <f>VLOOKUP($A218,REStpcMID,Mid!K$3-1990+2,FALSE)</f>
        <v>564</v>
      </c>
      <c r="L227" s="116">
        <f>VLOOKUP($A218,REStpcMID,Mid!L$3-1990+2,FALSE)</f>
        <v>564</v>
      </c>
      <c r="M227" s="116">
        <f>VLOOKUP($A218,REStpcMID,Mid!M$3-1990+2,FALSE)</f>
        <v>561</v>
      </c>
      <c r="N227" s="116">
        <f>VLOOKUP($A218,REStpcMID,Mid!N$3-1990+2,FALSE)</f>
        <v>560</v>
      </c>
      <c r="O227" s="116">
        <f>VLOOKUP($A218,REStpcMID,Mid!O$3-1990+2,FALSE)</f>
        <v>560</v>
      </c>
      <c r="P227" s="116">
        <f>VLOOKUP($A218,REStpcMID,Mid!P$3-1990+2,FALSE)</f>
        <v>562</v>
      </c>
      <c r="Q227" s="116">
        <f>VLOOKUP($A218,REStpcMID,Mid!Q$3-1990+2,FALSE)</f>
        <v>560</v>
      </c>
      <c r="R227" s="116">
        <f>VLOOKUP($A218,REStpcMID,Mid!R$3-1990+2,FALSE)</f>
        <v>559</v>
      </c>
      <c r="S227" s="116">
        <f>VLOOKUP($A218,REStpcMID,Mid!S$3-1990+2,FALSE)</f>
        <v>559</v>
      </c>
      <c r="T227" s="116">
        <f>VLOOKUP($A218,REStpcMID,Mid!T$3-1990+2,FALSE)</f>
        <v>558</v>
      </c>
      <c r="U227" s="116">
        <f>VLOOKUP($A218,REStpcMID,Mid!U$3-1990+2,FALSE)</f>
        <v>556</v>
      </c>
      <c r="V227" s="116">
        <f>VLOOKUP($A218,REStpcMID,Mid!V$3-1990+2,FALSE)</f>
        <v>555</v>
      </c>
      <c r="W227" s="116">
        <f>VLOOKUP($A218,REStpcMID,Mid!W$3-1990+2,FALSE)</f>
        <v>554</v>
      </c>
    </row>
    <row r="228" spans="1:23">
      <c r="A228" s="104" t="s">
        <v>165</v>
      </c>
      <c r="B228" s="116">
        <f>VLOOKUP($A218,COMtpcMID,Mid!B$3-1990+2,FALSE)</f>
        <v>3082</v>
      </c>
      <c r="C228" s="116">
        <f>VLOOKUP($A218,COMtpcMID,Mid!C$3-1990+2,FALSE)</f>
        <v>3385</v>
      </c>
      <c r="D228" s="116">
        <f>VLOOKUP($A218,COMtpcMID,Mid!D$3-1990+2,FALSE)</f>
        <v>3357</v>
      </c>
      <c r="E228" s="116">
        <f>VLOOKUP($A218,COMtpcMID,Mid!E$3-1990+2,FALSE)</f>
        <v>3332</v>
      </c>
      <c r="F228" s="116">
        <f>VLOOKUP($A218,COMtpcMID,Mid!F$3-1990+2,FALSE)</f>
        <v>3314</v>
      </c>
      <c r="G228" s="116">
        <f>VLOOKUP($A218,COMtpcMID,Mid!G$3-1990+2,FALSE)</f>
        <v>3309</v>
      </c>
      <c r="H228" s="116">
        <f>VLOOKUP($A218,COMtpcMID,Mid!H$3-1990+2,FALSE)</f>
        <v>3308</v>
      </c>
      <c r="I228" s="116">
        <f>VLOOKUP($A218,COMtpcMID,Mid!I$3-1990+2,FALSE)</f>
        <v>3298</v>
      </c>
      <c r="J228" s="116">
        <f>VLOOKUP($A218,COMtpcMID,Mid!J$3-1990+2,FALSE)</f>
        <v>3283</v>
      </c>
      <c r="K228" s="116">
        <f>VLOOKUP($A218,COMtpcMID,Mid!K$3-1990+2,FALSE)</f>
        <v>3277</v>
      </c>
      <c r="L228" s="116">
        <f>VLOOKUP($A218,COMtpcMID,Mid!L$3-1990+2,FALSE)</f>
        <v>3272</v>
      </c>
      <c r="M228" s="116">
        <f>VLOOKUP($A218,COMtpcMID,Mid!M$3-1990+2,FALSE)</f>
        <v>3258</v>
      </c>
      <c r="N228" s="116">
        <f>VLOOKUP($A218,COMtpcMID,Mid!N$3-1990+2,FALSE)</f>
        <v>3242</v>
      </c>
      <c r="O228" s="116">
        <f>VLOOKUP($A218,COMtpcMID,Mid!O$3-1990+2,FALSE)</f>
        <v>3233</v>
      </c>
      <c r="P228" s="116">
        <f>VLOOKUP($A218,COMtpcMID,Mid!P$3-1990+2,FALSE)</f>
        <v>3243</v>
      </c>
      <c r="Q228" s="116">
        <f>VLOOKUP($A218,COMtpcMID,Mid!Q$3-1990+2,FALSE)</f>
        <v>3231</v>
      </c>
      <c r="R228" s="116">
        <f>VLOOKUP($A218,COMtpcMID,Mid!R$3-1990+2,FALSE)</f>
        <v>3218</v>
      </c>
      <c r="S228" s="116">
        <f>VLOOKUP($A218,COMtpcMID,Mid!S$3-1990+2,FALSE)</f>
        <v>3211</v>
      </c>
      <c r="T228" s="116">
        <f>VLOOKUP($A218,COMtpcMID,Mid!T$3-1990+2,FALSE)</f>
        <v>3199</v>
      </c>
      <c r="U228" s="116">
        <f>VLOOKUP($A218,COMtpcMID,Mid!U$3-1990+2,FALSE)</f>
        <v>3185</v>
      </c>
      <c r="V228" s="116">
        <f>VLOOKUP($A218,COMtpcMID,Mid!V$3-1990+2,FALSE)</f>
        <v>3185</v>
      </c>
      <c r="W228" s="116">
        <f>VLOOKUP($A218,COMtpcMID,Mid!W$3-1990+2,FALSE)</f>
        <v>3171</v>
      </c>
    </row>
    <row r="229" spans="1:23" ht="16" thickBot="1">
      <c r="A229" s="104" t="s">
        <v>166</v>
      </c>
      <c r="B229" s="116">
        <f>VLOOKUP($A218,INDtpcMID,Mid!B$3-1990+2,FALSE)</f>
        <v>18805</v>
      </c>
      <c r="C229" s="116">
        <f>VLOOKUP($A218,INDtpcMID,Mid!C$3-1990+2,FALSE)</f>
        <v>37532</v>
      </c>
      <c r="D229" s="116">
        <f>VLOOKUP($A218,INDtpcMID,Mid!D$3-1990+2,FALSE)</f>
        <v>34993</v>
      </c>
      <c r="E229" s="116">
        <f>VLOOKUP($A218,INDtpcMID,Mid!E$3-1990+2,FALSE)</f>
        <v>33029</v>
      </c>
      <c r="F229" s="116">
        <f>VLOOKUP($A218,INDtpcMID,Mid!F$3-1990+2,FALSE)</f>
        <v>31844</v>
      </c>
      <c r="G229" s="116">
        <f>VLOOKUP($A218,INDtpcMID,Mid!G$3-1990+2,FALSE)</f>
        <v>31716</v>
      </c>
      <c r="H229" s="116">
        <f>VLOOKUP($A218,INDtpcMID,Mid!H$3-1990+2,FALSE)</f>
        <v>31985</v>
      </c>
      <c r="I229" s="116">
        <f>VLOOKUP($A218,INDtpcMID,Mid!I$3-1990+2,FALSE)</f>
        <v>31332</v>
      </c>
      <c r="J229" s="116">
        <f>VLOOKUP($A218,INDtpcMID,Mid!J$3-1990+2,FALSE)</f>
        <v>30477</v>
      </c>
      <c r="K229" s="116">
        <f>VLOOKUP($A218,INDtpcMID,Mid!K$3-1990+2,FALSE)</f>
        <v>30253</v>
      </c>
      <c r="L229" s="116">
        <f>VLOOKUP($A218,INDtpcMID,Mid!L$3-1990+2,FALSE)</f>
        <v>30220</v>
      </c>
      <c r="M229" s="116">
        <f>VLOOKUP($A218,INDtpcMID,Mid!M$3-1990+2,FALSE)</f>
        <v>29419</v>
      </c>
      <c r="N229" s="116">
        <f>VLOOKUP($A218,INDtpcMID,Mid!N$3-1990+2,FALSE)</f>
        <v>28360</v>
      </c>
      <c r="O229" s="116">
        <f>VLOOKUP($A218,INDtpcMID,Mid!O$3-1990+2,FALSE)</f>
        <v>28033</v>
      </c>
      <c r="P229" s="116">
        <f>VLOOKUP($A218,INDtpcMID,Mid!P$3-1990+2,FALSE)</f>
        <v>29270</v>
      </c>
      <c r="Q229" s="116">
        <f>VLOOKUP($A218,INDtpcMID,Mid!Q$3-1990+2,FALSE)</f>
        <v>28554</v>
      </c>
      <c r="R229" s="116">
        <f>VLOOKUP($A218,INDtpcMID,Mid!R$3-1990+2,FALSE)</f>
        <v>27884</v>
      </c>
      <c r="S229" s="116">
        <f>VLOOKUP($A218,INDtpcMID,Mid!S$3-1990+2,FALSE)</f>
        <v>27736</v>
      </c>
      <c r="T229" s="116">
        <f>VLOOKUP($A218,INDtpcMID,Mid!T$3-1990+2,FALSE)</f>
        <v>27166</v>
      </c>
      <c r="U229" s="116">
        <f>VLOOKUP($A218,INDtpcMID,Mid!U$3-1990+2,FALSE)</f>
        <v>26420</v>
      </c>
      <c r="V229" s="116">
        <f>VLOOKUP($A218,INDtpcMID,Mid!V$3-1990+2,FALSE)</f>
        <v>26420</v>
      </c>
      <c r="W229" s="116">
        <f>VLOOKUP($A218,INDtpcMID,Mid!W$3-1990+2,FALSE)</f>
        <v>25646</v>
      </c>
    </row>
    <row r="230" spans="1:23">
      <c r="A230" s="111" t="s">
        <v>167</v>
      </c>
      <c r="B230" s="113">
        <f>VLOOKUP($A218,REScMID,Mid!B$3-1990+2,FALSE)</f>
        <v>3354</v>
      </c>
      <c r="C230" s="114">
        <f>VLOOKUP($A218,REScMID,Mid!C$3-1990+2,FALSE)</f>
        <v>3359</v>
      </c>
      <c r="D230" s="114">
        <f>VLOOKUP($A218,REScMID,Mid!D$3-1990+2,FALSE)</f>
        <v>3340</v>
      </c>
      <c r="E230" s="114">
        <f>VLOOKUP($A218,REScMID,Mid!E$3-1990+2,FALSE)</f>
        <v>3321</v>
      </c>
      <c r="F230" s="114">
        <f>VLOOKUP($A218,REScMID,Mid!F$3-1990+2,FALSE)</f>
        <v>3324</v>
      </c>
      <c r="G230" s="114">
        <f>VLOOKUP($A218,REScMID,Mid!G$3-1990+2,FALSE)</f>
        <v>3329</v>
      </c>
      <c r="H230" s="114">
        <f>VLOOKUP($A218,REScMID,Mid!H$3-1990+2,FALSE)</f>
        <v>3333</v>
      </c>
      <c r="I230" s="114">
        <f>VLOOKUP($A218,REScMID,Mid!I$3-1990+2,FALSE)</f>
        <v>3340</v>
      </c>
      <c r="J230" s="114">
        <f>VLOOKUP($A218,REScMID,Mid!J$3-1990+2,FALSE)</f>
        <v>3349</v>
      </c>
      <c r="K230" s="114">
        <f>VLOOKUP($A218,REScMID,Mid!K$3-1990+2,FALSE)</f>
        <v>3360</v>
      </c>
      <c r="L230" s="114">
        <f>VLOOKUP($A218,REScMID,Mid!L$3-1990+2,FALSE)</f>
        <v>3370</v>
      </c>
      <c r="M230" s="114">
        <f>VLOOKUP($A218,REScMID,Mid!M$3-1990+2,FALSE)</f>
        <v>3382</v>
      </c>
      <c r="N230" s="114">
        <f>VLOOKUP($A218,REScMID,Mid!N$3-1990+2,FALSE)</f>
        <v>3395</v>
      </c>
      <c r="O230" s="114">
        <f>VLOOKUP($A218,REScMID,Mid!O$3-1990+2,FALSE)</f>
        <v>3410</v>
      </c>
      <c r="P230" s="114">
        <f>VLOOKUP($A218,REScMID,Mid!P$3-1990+2,FALSE)</f>
        <v>3427</v>
      </c>
      <c r="Q230" s="114">
        <f>VLOOKUP($A218,REScMID,Mid!Q$3-1990+2,FALSE)</f>
        <v>3446</v>
      </c>
      <c r="R230" s="114">
        <f>VLOOKUP($A218,REScMID,Mid!R$3-1990+2,FALSE)</f>
        <v>3464</v>
      </c>
      <c r="S230" s="114">
        <f>VLOOKUP($A218,REScMID,Mid!S$3-1990+2,FALSE)</f>
        <v>3487</v>
      </c>
      <c r="T230" s="114">
        <f>VLOOKUP($A218,REScMID,Mid!T$3-1990+2,FALSE)</f>
        <v>3508</v>
      </c>
      <c r="U230" s="114">
        <f>VLOOKUP($A218,REScMID,Mid!U$3-1990+2,FALSE)</f>
        <v>3533</v>
      </c>
      <c r="V230" s="114">
        <f>VLOOKUP($A218,REScMID,Mid!V$3-1990+2,FALSE)</f>
        <v>3557</v>
      </c>
      <c r="W230" s="114">
        <f>VLOOKUP($A218,REScMID,Mid!W$3-1990+2,FALSE)</f>
        <v>3581</v>
      </c>
    </row>
    <row r="231" spans="1:23">
      <c r="A231" s="111" t="s">
        <v>168</v>
      </c>
      <c r="B231" s="115">
        <f>VLOOKUP($A218,COMcMID,Mid!B$3-1990+2,FALSE)</f>
        <v>495</v>
      </c>
      <c r="C231" s="116">
        <f>VLOOKUP($A218,COMcMID,Mid!C$3-1990+2,FALSE)</f>
        <v>504.44828920712092</v>
      </c>
      <c r="D231" s="116">
        <f>VLOOKUP($A218,COMcMID,Mid!D$3-1990+2,FALSE)</f>
        <v>507.80124702095566</v>
      </c>
      <c r="E231" s="116">
        <f>VLOOKUP($A218,COMcMID,Mid!E$3-1990+2,FALSE)</f>
        <v>511.21520675154147</v>
      </c>
      <c r="F231" s="116">
        <f>VLOOKUP($A218,COMcMID,Mid!F$3-1990+2,FALSE)</f>
        <v>514.44498762604178</v>
      </c>
      <c r="G231" s="116">
        <f>VLOOKUP($A218,COMcMID,Mid!G$3-1990+2,FALSE)</f>
        <v>517.65437078846116</v>
      </c>
      <c r="H231" s="116">
        <f>VLOOKUP($A218,COMcMID,Mid!H$3-1990+2,FALSE)</f>
        <v>520.64766597597963</v>
      </c>
      <c r="I231" s="116">
        <f>VLOOKUP($A218,COMcMID,Mid!I$3-1990+2,FALSE)</f>
        <v>523.7452816599606</v>
      </c>
      <c r="J231" s="116">
        <f>VLOOKUP($A218,COMcMID,Mid!J$3-1990+2,FALSE)</f>
        <v>526.50076703363982</v>
      </c>
      <c r="K231" s="116">
        <f>VLOOKUP($A218,COMcMID,Mid!K$3-1990+2,FALSE)</f>
        <v>529.33294420156892</v>
      </c>
      <c r="L231" s="116">
        <f>VLOOKUP($A218,COMcMID,Mid!L$3-1990+2,FALSE)</f>
        <v>531.92349825939868</v>
      </c>
      <c r="M231" s="116">
        <f>VLOOKUP($A218,COMcMID,Mid!M$3-1990+2,FALSE)</f>
        <v>534.6429061545283</v>
      </c>
      <c r="N231" s="116">
        <f>VLOOKUP($A218,COMcMID,Mid!N$3-1990+2,FALSE)</f>
        <v>537.17395150263019</v>
      </c>
      <c r="O231" s="116">
        <f>VLOOKUP($A218,COMcMID,Mid!O$3-1990+2,FALSE)</f>
        <v>539.46079839152969</v>
      </c>
      <c r="P231" s="116">
        <f>VLOOKUP($A218,COMcMID,Mid!P$3-1990+2,FALSE)</f>
        <v>541.685120188621</v>
      </c>
      <c r="Q231" s="116">
        <f>VLOOKUP($A218,COMcMID,Mid!Q$3-1990+2,FALSE)</f>
        <v>543.77003592065557</v>
      </c>
      <c r="R231" s="116">
        <f>VLOOKUP($A218,COMcMID,Mid!R$3-1990+2,FALSE)</f>
        <v>545.52637511536648</v>
      </c>
      <c r="S231" s="116">
        <f>VLOOKUP($A218,COMcMID,Mid!S$3-1990+2,FALSE)</f>
        <v>547.57851197405228</v>
      </c>
      <c r="T231" s="116">
        <f>VLOOKUP($A218,COMcMID,Mid!T$3-1990+2,FALSE)</f>
        <v>548.74652592311554</v>
      </c>
      <c r="U231" s="116">
        <f>VLOOKUP($A218,COMcMID,Mid!U$3-1990+2,FALSE)</f>
        <v>550.43370220971929</v>
      </c>
      <c r="V231" s="116">
        <f>VLOOKUP($A218,COMcMID,Mid!V$3-1990+2,FALSE)</f>
        <v>550.43370220971929</v>
      </c>
      <c r="W231" s="116">
        <f>VLOOKUP($A218,COMcMID,Mid!W$3-1990+2,FALSE)</f>
        <v>551.41879006280033</v>
      </c>
    </row>
    <row r="232" spans="1:23">
      <c r="A232" s="111" t="s">
        <v>169</v>
      </c>
      <c r="B232" s="115">
        <f>VLOOKUP($A218,INDcMID,Mid!B$3-1990+2,FALSE)</f>
        <v>4</v>
      </c>
      <c r="C232" s="116">
        <f>VLOOKUP($A218,INDcMID,Mid!C$3-1990+2,FALSE)</f>
        <v>3.9906122539161069</v>
      </c>
      <c r="D232" s="116">
        <f>VLOOKUP($A218,INDcMID,Mid!D$3-1990+2,FALSE)</f>
        <v>3.3160854225679803</v>
      </c>
      <c r="E232" s="116">
        <f>VLOOKUP($A218,INDcMID,Mid!E$3-1990+2,FALSE)</f>
        <v>2.7878903008789893</v>
      </c>
      <c r="F232" s="116">
        <f>VLOOKUP($A218,INDcMID,Mid!F$3-1990+2,FALSE)</f>
        <v>2.3900826400569928</v>
      </c>
      <c r="G232" s="116">
        <f>VLOOKUP($A218,INDcMID,Mid!G$3-1990+2,FALSE)</f>
        <v>2.0711220017094671</v>
      </c>
      <c r="H232" s="116">
        <f>VLOOKUP($A218,INDcMID,Mid!H$3-1990+2,FALSE)</f>
        <v>1.8113153437390641</v>
      </c>
      <c r="I232" s="116">
        <f>VLOOKUP($A218,INDcMID,Mid!I$3-1990+2,FALSE)</f>
        <v>1.6179299770896074</v>
      </c>
      <c r="J232" s="116">
        <f>VLOOKUP($A218,INDcMID,Mid!J$3-1990+2,FALSE)</f>
        <v>1.4711884438031806</v>
      </c>
      <c r="K232" s="116">
        <f>VLOOKUP($A218,INDcMID,Mid!K$3-1990+2,FALSE)</f>
        <v>1.3524494350838809</v>
      </c>
      <c r="L232" s="116">
        <f>VLOOKUP($A218,INDcMID,Mid!L$3-1990+2,FALSE)</f>
        <v>1.254061129102243</v>
      </c>
      <c r="M232" s="116">
        <f>VLOOKUP($A218,INDcMID,Mid!M$3-1990+2,FALSE)</f>
        <v>1.175855326928074</v>
      </c>
      <c r="N232" s="116">
        <f>VLOOKUP($A218,INDcMID,Mid!N$3-1990+2,FALSE)</f>
        <v>1.1123594307877185</v>
      </c>
      <c r="O232" s="116">
        <f>VLOOKUP($A218,INDcMID,Mid!O$3-1990+2,FALSE)</f>
        <v>1.0715748860577698</v>
      </c>
      <c r="P232" s="116">
        <f>VLOOKUP($A218,INDcMID,Mid!P$3-1990+2,FALSE)</f>
        <v>1.0524636641544554</v>
      </c>
      <c r="Q232" s="116">
        <f>VLOOKUP($A218,INDcMID,Mid!Q$3-1990+2,FALSE)</f>
        <v>1.0431443400117346</v>
      </c>
      <c r="R232" s="116">
        <f>VLOOKUP($A218,INDcMID,Mid!R$3-1990+2,FALSE)</f>
        <v>1.0420067362190366</v>
      </c>
      <c r="S232" s="116">
        <f>VLOOKUP($A218,INDcMID,Mid!S$3-1990+2,FALSE)</f>
        <v>1.0637252717554935</v>
      </c>
      <c r="T232" s="116">
        <f>VLOOKUP($A218,INDcMID,Mid!T$3-1990+2,FALSE)</f>
        <v>1.1009344954783353</v>
      </c>
      <c r="U232" s="116">
        <f>VLOOKUP($A218,INDcMID,Mid!U$3-1990+2,FALSE)</f>
        <v>1.1438078456469896</v>
      </c>
      <c r="V232" s="116">
        <f>VLOOKUP($A218,INDcMID,Mid!V$3-1990+2,FALSE)</f>
        <v>1.1438078456469896</v>
      </c>
      <c r="W232" s="116">
        <f>VLOOKUP($A218,INDcMID,Mid!W$3-1990+2,FALSE)</f>
        <v>1.206344566722052</v>
      </c>
    </row>
    <row r="233" spans="1:23">
      <c r="A233" s="111" t="s">
        <v>170</v>
      </c>
      <c r="B233" s="117">
        <v>1</v>
      </c>
      <c r="C233" s="118"/>
      <c r="D233" s="118"/>
      <c r="E233" s="118"/>
      <c r="F233" s="118"/>
      <c r="G233" s="118"/>
      <c r="H233" s="118"/>
      <c r="I233" s="118"/>
      <c r="J233" s="118"/>
      <c r="K233" s="118"/>
      <c r="L233" s="118"/>
      <c r="M233" s="118"/>
      <c r="N233" s="118"/>
      <c r="O233" s="118"/>
      <c r="P233" s="118"/>
      <c r="Q233" s="118"/>
      <c r="R233" s="118"/>
      <c r="S233" s="118"/>
      <c r="T233" s="118"/>
      <c r="U233" s="118"/>
      <c r="V233" s="118"/>
      <c r="W233" s="118"/>
    </row>
    <row r="234" spans="1:23" ht="16" thickBot="1">
      <c r="A234" s="119" t="s">
        <v>171</v>
      </c>
      <c r="B234" s="120">
        <f>SUM(B230:B233)</f>
        <v>3854</v>
      </c>
      <c r="C234" s="121">
        <f t="shared" ref="C234:W234" si="94">SUM(C230:C233)</f>
        <v>3867.4389014610369</v>
      </c>
      <c r="D234" s="121">
        <f t="shared" si="94"/>
        <v>3851.1173324435235</v>
      </c>
      <c r="E234" s="121">
        <f t="shared" si="94"/>
        <v>3835.0030970524208</v>
      </c>
      <c r="F234" s="121">
        <f t="shared" si="94"/>
        <v>3840.8350702660987</v>
      </c>
      <c r="G234" s="121">
        <f t="shared" si="94"/>
        <v>3848.7254927901708</v>
      </c>
      <c r="H234" s="121">
        <f t="shared" si="94"/>
        <v>3855.4589813197185</v>
      </c>
      <c r="I234" s="121">
        <f t="shared" si="94"/>
        <v>3865.3632116370504</v>
      </c>
      <c r="J234" s="121">
        <f t="shared" si="94"/>
        <v>3876.9719554774433</v>
      </c>
      <c r="K234" s="121">
        <f t="shared" si="94"/>
        <v>3890.6853936366529</v>
      </c>
      <c r="L234" s="121">
        <f t="shared" si="94"/>
        <v>3903.1775593885013</v>
      </c>
      <c r="M234" s="121">
        <f t="shared" si="94"/>
        <v>3917.8187614814565</v>
      </c>
      <c r="N234" s="121">
        <f t="shared" si="94"/>
        <v>3933.286310933418</v>
      </c>
      <c r="O234" s="121">
        <f t="shared" si="94"/>
        <v>3950.5323732775878</v>
      </c>
      <c r="P234" s="121">
        <f t="shared" si="94"/>
        <v>3969.7375838527755</v>
      </c>
      <c r="Q234" s="121">
        <f t="shared" si="94"/>
        <v>3990.8131802606672</v>
      </c>
      <c r="R234" s="121">
        <f t="shared" si="94"/>
        <v>4010.5683818515854</v>
      </c>
      <c r="S234" s="121">
        <f t="shared" si="94"/>
        <v>4035.6422372458078</v>
      </c>
      <c r="T234" s="121">
        <f t="shared" si="94"/>
        <v>4057.847460418594</v>
      </c>
      <c r="U234" s="121">
        <f t="shared" si="94"/>
        <v>4084.5775100553665</v>
      </c>
      <c r="V234" s="121">
        <f t="shared" si="94"/>
        <v>4108.5775100553656</v>
      </c>
      <c r="W234" s="121">
        <f t="shared" si="94"/>
        <v>4133.6251346295221</v>
      </c>
    </row>
    <row r="235" spans="1:23">
      <c r="B235" s="106"/>
      <c r="C235" s="106"/>
      <c r="D235" s="106"/>
      <c r="E235" s="106"/>
      <c r="F235" s="106"/>
      <c r="G235" s="106"/>
      <c r="H235" s="106"/>
      <c r="I235" s="106"/>
      <c r="J235" s="106"/>
      <c r="K235" s="106"/>
      <c r="L235" s="106"/>
      <c r="M235" s="106"/>
      <c r="N235" s="106"/>
      <c r="O235" s="106"/>
      <c r="P235" s="106"/>
      <c r="Q235" s="106"/>
      <c r="R235" s="106"/>
      <c r="S235" s="106"/>
      <c r="T235" s="108"/>
      <c r="U235" s="108"/>
      <c r="V235" s="108"/>
      <c r="W235" s="108"/>
    </row>
    <row r="236" spans="1:23">
      <c r="B236" s="106"/>
      <c r="C236" s="106"/>
      <c r="D236" s="106"/>
      <c r="E236" s="106"/>
      <c r="F236" s="106"/>
      <c r="G236" s="106"/>
      <c r="H236" s="106"/>
      <c r="I236" s="106"/>
      <c r="J236" s="106"/>
      <c r="K236" s="106"/>
      <c r="L236" s="106"/>
      <c r="M236" s="106"/>
      <c r="N236" s="106"/>
      <c r="O236" s="106"/>
      <c r="P236" s="106"/>
      <c r="Q236" s="106"/>
      <c r="R236" s="106"/>
      <c r="S236" s="106"/>
      <c r="T236" s="108"/>
      <c r="U236" s="108"/>
      <c r="V236" s="108"/>
      <c r="W236" s="108"/>
    </row>
    <row r="237" spans="1:23">
      <c r="A237" s="109" t="s">
        <v>32</v>
      </c>
      <c r="B237" s="110"/>
      <c r="C237" s="110"/>
      <c r="D237" s="110"/>
      <c r="E237" s="110"/>
      <c r="F237" s="110"/>
      <c r="G237" s="110"/>
      <c r="H237" s="110"/>
      <c r="I237" s="110"/>
      <c r="J237" s="110"/>
      <c r="K237" s="110"/>
      <c r="L237" s="110"/>
      <c r="M237" s="110"/>
      <c r="N237" s="110"/>
      <c r="O237" s="110"/>
      <c r="P237" s="110"/>
      <c r="Q237" s="110"/>
      <c r="R237" s="110"/>
      <c r="S237" s="110"/>
      <c r="T237" s="110"/>
      <c r="U237" s="110"/>
      <c r="V237" s="110"/>
      <c r="W237" s="110"/>
    </row>
    <row r="238" spans="1:23" ht="16" thickBot="1">
      <c r="A238" s="111" t="s">
        <v>156</v>
      </c>
      <c r="B238" s="110"/>
      <c r="C238" s="112">
        <f t="shared" ref="C238:V238" si="95">(C243-B243)/B243</f>
        <v>8.2064453829593487E-2</v>
      </c>
      <c r="D238" s="112">
        <f t="shared" si="95"/>
        <v>3.4321922598373657E-3</v>
      </c>
      <c r="E238" s="112">
        <f t="shared" si="95"/>
        <v>1.4050495677558369E-3</v>
      </c>
      <c r="F238" s="112">
        <f t="shared" si="95"/>
        <v>1.0476059925250006E-2</v>
      </c>
      <c r="G238" s="112">
        <f t="shared" si="95"/>
        <v>2.3556681256386804E-2</v>
      </c>
      <c r="H238" s="112">
        <f t="shared" si="95"/>
        <v>2.5002333973734688E-2</v>
      </c>
      <c r="I238" s="112">
        <f t="shared" si="95"/>
        <v>2.0198614648142363E-2</v>
      </c>
      <c r="J238" s="112">
        <f t="shared" si="95"/>
        <v>1.9159005449437577E-2</v>
      </c>
      <c r="K238" s="112">
        <f t="shared" si="95"/>
        <v>2.3657039648778994E-2</v>
      </c>
      <c r="L238" s="112">
        <f t="shared" si="95"/>
        <v>2.4610712627582524E-2</v>
      </c>
      <c r="M238" s="112">
        <f t="shared" si="95"/>
        <v>1.9333138552223322E-2</v>
      </c>
      <c r="N238" s="112">
        <f t="shared" si="95"/>
        <v>1.882385886028036E-2</v>
      </c>
      <c r="O238" s="112">
        <f t="shared" si="95"/>
        <v>2.5099788663285626E-2</v>
      </c>
      <c r="P238" s="112">
        <f t="shared" si="95"/>
        <v>3.4190965833289594E-2</v>
      </c>
      <c r="Q238" s="112">
        <f t="shared" si="95"/>
        <v>2.1053803694128008E-2</v>
      </c>
      <c r="R238" s="112">
        <f t="shared" si="95"/>
        <v>2.1655250203396599E-2</v>
      </c>
      <c r="S238" s="112">
        <f t="shared" si="95"/>
        <v>2.5306200280687891E-2</v>
      </c>
      <c r="T238" s="112">
        <f t="shared" si="95"/>
        <v>2.3142499279664591E-2</v>
      </c>
      <c r="U238" s="112">
        <f t="shared" si="95"/>
        <v>2.061526440492957E-2</v>
      </c>
      <c r="V238" s="112">
        <f t="shared" si="95"/>
        <v>8.9237855557512385E-3</v>
      </c>
      <c r="W238" s="112">
        <f t="shared" ref="W238" si="96">(W243-U243)/U243</f>
        <v>2.9346401977558365E-2</v>
      </c>
    </row>
    <row r="239" spans="1:23">
      <c r="A239" s="111" t="s">
        <v>157</v>
      </c>
      <c r="B239" s="113">
        <f t="shared" ref="B239:W239" si="97">B249*B246</f>
        <v>27688206</v>
      </c>
      <c r="C239" s="114">
        <f t="shared" si="97"/>
        <v>29578004</v>
      </c>
      <c r="D239" s="114">
        <f t="shared" si="97"/>
        <v>29716440</v>
      </c>
      <c r="E239" s="114">
        <f t="shared" si="97"/>
        <v>29627680</v>
      </c>
      <c r="F239" s="114">
        <f t="shared" si="97"/>
        <v>29817892</v>
      </c>
      <c r="G239" s="114">
        <f t="shared" si="97"/>
        <v>30400512</v>
      </c>
      <c r="H239" s="114">
        <f t="shared" si="97"/>
        <v>30952704</v>
      </c>
      <c r="I239" s="114">
        <f t="shared" si="97"/>
        <v>31473845</v>
      </c>
      <c r="J239" s="114">
        <f t="shared" si="97"/>
        <v>32001948</v>
      </c>
      <c r="K239" s="114">
        <f t="shared" si="97"/>
        <v>32581044</v>
      </c>
      <c r="L239" s="114">
        <f t="shared" si="97"/>
        <v>33170098</v>
      </c>
      <c r="M239" s="114">
        <f t="shared" si="97"/>
        <v>33678648</v>
      </c>
      <c r="N239" s="114">
        <f t="shared" si="97"/>
        <v>34242677</v>
      </c>
      <c r="O239" s="114">
        <f t="shared" si="97"/>
        <v>34948260</v>
      </c>
      <c r="P239" s="114">
        <f t="shared" si="97"/>
        <v>35670102</v>
      </c>
      <c r="Q239" s="114">
        <f t="shared" si="97"/>
        <v>36260908</v>
      </c>
      <c r="R239" s="114">
        <f t="shared" si="97"/>
        <v>36863055</v>
      </c>
      <c r="S239" s="114">
        <f t="shared" si="97"/>
        <v>37522485</v>
      </c>
      <c r="T239" s="114">
        <f t="shared" si="97"/>
        <v>38192625</v>
      </c>
      <c r="U239" s="114">
        <f t="shared" si="97"/>
        <v>38772608</v>
      </c>
      <c r="V239" s="114">
        <f t="shared" si="97"/>
        <v>39411402</v>
      </c>
      <c r="W239" s="114">
        <f t="shared" si="97"/>
        <v>40008680</v>
      </c>
    </row>
    <row r="240" spans="1:23">
      <c r="A240" s="111" t="s">
        <v>158</v>
      </c>
      <c r="B240" s="115">
        <f t="shared" ref="B240:W241" si="98">B247*B250</f>
        <v>16866234</v>
      </c>
      <c r="C240" s="116">
        <f t="shared" si="98"/>
        <v>18342608.230361003</v>
      </c>
      <c r="D240" s="116">
        <f t="shared" si="98"/>
        <v>18550852.346136738</v>
      </c>
      <c r="E240" s="116">
        <f t="shared" si="98"/>
        <v>18851842.075907424</v>
      </c>
      <c r="F240" s="116">
        <f t="shared" si="98"/>
        <v>19293424.527842075</v>
      </c>
      <c r="G240" s="116">
        <f t="shared" si="98"/>
        <v>19970798.731474672</v>
      </c>
      <c r="H240" s="116">
        <f t="shared" si="98"/>
        <v>20763301.07175285</v>
      </c>
      <c r="I240" s="116">
        <f t="shared" si="98"/>
        <v>21384530.257717084</v>
      </c>
      <c r="J240" s="116">
        <f t="shared" si="98"/>
        <v>21963697.973059367</v>
      </c>
      <c r="K240" s="116">
        <f t="shared" si="98"/>
        <v>22737607.828178506</v>
      </c>
      <c r="L240" s="116">
        <f t="shared" si="98"/>
        <v>23576945.108942468</v>
      </c>
      <c r="M240" s="116">
        <f t="shared" si="98"/>
        <v>24242316.897144988</v>
      </c>
      <c r="N240" s="116">
        <f t="shared" si="98"/>
        <v>24846614.222493175</v>
      </c>
      <c r="O240" s="116">
        <f t="shared" si="98"/>
        <v>25686009.369030729</v>
      </c>
      <c r="P240" s="116">
        <f t="shared" si="98"/>
        <v>27064364.91601415</v>
      </c>
      <c r="Q240" s="116">
        <f t="shared" si="98"/>
        <v>27855045.514251806</v>
      </c>
      <c r="R240" s="116">
        <f t="shared" si="98"/>
        <v>28697824.530864358</v>
      </c>
      <c r="S240" s="116">
        <f t="shared" si="98"/>
        <v>29741499.406297233</v>
      </c>
      <c r="T240" s="116">
        <f t="shared" si="98"/>
        <v>30677912.133328039</v>
      </c>
      <c r="U240" s="116">
        <f t="shared" si="98"/>
        <v>31566828.793922659</v>
      </c>
      <c r="V240" s="116">
        <f t="shared" si="98"/>
        <v>31566828.793922659</v>
      </c>
      <c r="W240" s="116">
        <f t="shared" si="98"/>
        <v>32453359.93442709</v>
      </c>
    </row>
    <row r="241" spans="1:23">
      <c r="A241" s="111" t="s">
        <v>159</v>
      </c>
      <c r="B241" s="115">
        <f t="shared" si="98"/>
        <v>1755160</v>
      </c>
      <c r="C241" s="116">
        <f t="shared" si="98"/>
        <v>2189360.8827703986</v>
      </c>
      <c r="D241" s="116">
        <f t="shared" si="98"/>
        <v>2014667.8288542123</v>
      </c>
      <c r="E241" s="116">
        <f t="shared" si="98"/>
        <v>1873086.7454933049</v>
      </c>
      <c r="F241" s="116">
        <f t="shared" si="98"/>
        <v>1768789.2409643235</v>
      </c>
      <c r="G241" s="116">
        <f t="shared" si="98"/>
        <v>1707361.4712187478</v>
      </c>
      <c r="H241" s="116">
        <f t="shared" si="98"/>
        <v>1664755.4862609627</v>
      </c>
      <c r="I241" s="116">
        <f t="shared" si="98"/>
        <v>1600602.7124328008</v>
      </c>
      <c r="J241" s="116">
        <f t="shared" si="98"/>
        <v>1536711.8527914204</v>
      </c>
      <c r="K241" s="116">
        <f t="shared" si="98"/>
        <v>1496727.477359151</v>
      </c>
      <c r="L241" s="116">
        <f t="shared" si="98"/>
        <v>1466603.1695108868</v>
      </c>
      <c r="M241" s="116">
        <f t="shared" si="98"/>
        <v>1418133.8704398195</v>
      </c>
      <c r="N241" s="116">
        <f t="shared" si="98"/>
        <v>1366798.3651888878</v>
      </c>
      <c r="O241" s="116">
        <f t="shared" si="98"/>
        <v>1339255.2907108115</v>
      </c>
      <c r="P241" s="116">
        <f t="shared" si="98"/>
        <v>1357992.4079371477</v>
      </c>
      <c r="Q241" s="116">
        <f t="shared" si="98"/>
        <v>1325895.8665798483</v>
      </c>
      <c r="R241" s="116">
        <f t="shared" si="98"/>
        <v>1298129.4720822002</v>
      </c>
      <c r="S241" s="116">
        <f t="shared" si="98"/>
        <v>1286972.0690461975</v>
      </c>
      <c r="T241" s="116">
        <f t="shared" si="98"/>
        <v>1266859.8028663618</v>
      </c>
      <c r="U241" s="116">
        <f t="shared" si="98"/>
        <v>1243861.1247848661</v>
      </c>
      <c r="V241" s="116">
        <f t="shared" si="98"/>
        <v>1243861.1247848661</v>
      </c>
      <c r="W241" s="116">
        <f t="shared" si="98"/>
        <v>1221970.2198821588</v>
      </c>
    </row>
    <row r="242" spans="1:23">
      <c r="A242" s="111" t="s">
        <v>160</v>
      </c>
      <c r="B242" s="117">
        <v>1</v>
      </c>
      <c r="C242" s="118"/>
      <c r="D242" s="118"/>
      <c r="E242" s="118"/>
      <c r="F242" s="118"/>
      <c r="G242" s="118"/>
      <c r="H242" s="118"/>
      <c r="I242" s="118"/>
      <c r="J242" s="118"/>
      <c r="K242" s="118"/>
      <c r="L242" s="118"/>
      <c r="M242" s="118"/>
      <c r="N242" s="118"/>
      <c r="O242" s="118"/>
      <c r="P242" s="118"/>
      <c r="Q242" s="118"/>
      <c r="R242" s="118"/>
      <c r="S242" s="118"/>
      <c r="T242" s="118"/>
      <c r="U242" s="118"/>
      <c r="V242" s="118"/>
      <c r="W242" s="118"/>
    </row>
    <row r="243" spans="1:23" ht="16" thickBot="1">
      <c r="A243" s="119" t="s">
        <v>161</v>
      </c>
      <c r="B243" s="120">
        <f>SUM(B239:B242)</f>
        <v>46309601</v>
      </c>
      <c r="C243" s="121">
        <f t="shared" ref="C243:W243" si="99">SUM(C239:C242)</f>
        <v>50109973.113131396</v>
      </c>
      <c r="D243" s="121">
        <f t="shared" si="99"/>
        <v>50281960.174990945</v>
      </c>
      <c r="E243" s="121">
        <f t="shared" si="99"/>
        <v>50352608.821400732</v>
      </c>
      <c r="F243" s="121">
        <f t="shared" si="99"/>
        <v>50880105.768806398</v>
      </c>
      <c r="G243" s="121">
        <f t="shared" si="99"/>
        <v>52078672.202693418</v>
      </c>
      <c r="H243" s="121">
        <f t="shared" si="99"/>
        <v>53380760.558013812</v>
      </c>
      <c r="I243" s="121">
        <f t="shared" si="99"/>
        <v>54458977.97014989</v>
      </c>
      <c r="J243" s="121">
        <f t="shared" si="99"/>
        <v>55502357.825850792</v>
      </c>
      <c r="K243" s="121">
        <f t="shared" si="99"/>
        <v>56815379.305537663</v>
      </c>
      <c r="L243" s="121">
        <f t="shared" si="99"/>
        <v>58213646.27845335</v>
      </c>
      <c r="M243" s="121">
        <f t="shared" si="99"/>
        <v>59339098.767584808</v>
      </c>
      <c r="N243" s="121">
        <f t="shared" si="99"/>
        <v>60456089.587682061</v>
      </c>
      <c r="O243" s="121">
        <f t="shared" si="99"/>
        <v>61973524.659741543</v>
      </c>
      <c r="P243" s="121">
        <f t="shared" si="99"/>
        <v>64092459.323951297</v>
      </c>
      <c r="Q243" s="121">
        <f t="shared" si="99"/>
        <v>65441849.380831651</v>
      </c>
      <c r="R243" s="121">
        <f t="shared" si="99"/>
        <v>66859009.002946556</v>
      </c>
      <c r="S243" s="121">
        <f t="shared" si="99"/>
        <v>68550956.475343436</v>
      </c>
      <c r="T243" s="121">
        <f t="shared" si="99"/>
        <v>70137396.93619439</v>
      </c>
      <c r="U243" s="121">
        <f t="shared" si="99"/>
        <v>71583297.918707535</v>
      </c>
      <c r="V243" s="121">
        <f t="shared" si="99"/>
        <v>72222091.918707535</v>
      </c>
      <c r="W243" s="121">
        <f t="shared" si="99"/>
        <v>73684010.154309243</v>
      </c>
    </row>
    <row r="244" spans="1:23">
      <c r="A244" s="111" t="s">
        <v>162</v>
      </c>
      <c r="B244" s="116">
        <f>B243*VLOOKUP($A237,'Peak-Baseload'!$N$13:$S$28,6,FALSE)</f>
        <v>39019.153535619167</v>
      </c>
      <c r="C244" s="116">
        <f>C243*VLOOKUP($A237,'Peak-Baseload'!$N$13:$S$28,6,FALSE)</f>
        <v>42221.239059412808</v>
      </c>
      <c r="D244" s="116">
        <f>D243*VLOOKUP($A237,'Peak-Baseload'!$N$13:$S$28,6,FALSE)</f>
        <v>42366.150469313267</v>
      </c>
      <c r="E244" s="116">
        <f>E243*VLOOKUP($A237,'Peak-Baseload'!$N$13:$S$28,6,FALSE)</f>
        <v>42425.677010717656</v>
      </c>
      <c r="F244" s="116">
        <f>F243*VLOOKUP($A237,'Peak-Baseload'!$N$13:$S$28,6,FALSE)</f>
        <v>42870.130945451237</v>
      </c>
      <c r="G244" s="116">
        <f>G243*VLOOKUP($A237,'Peak-Baseload'!$N$13:$S$28,6,FALSE)</f>
        <v>43880.008955552796</v>
      </c>
      <c r="H244" s="116">
        <f>H243*VLOOKUP($A237,'Peak-Baseload'!$N$13:$S$28,6,FALSE)</f>
        <v>44977.111594229995</v>
      </c>
      <c r="I244" s="116">
        <f>I243*VLOOKUP($A237,'Peak-Baseload'!$N$13:$S$28,6,FALSE)</f>
        <v>45885.586939308341</v>
      </c>
      <c r="J244" s="116">
        <f>J243*VLOOKUP($A237,'Peak-Baseload'!$N$13:$S$28,6,FALSE)</f>
        <v>46764.70914952919</v>
      </c>
      <c r="K244" s="116">
        <f>K243*VLOOKUP($A237,'Peak-Baseload'!$N$13:$S$28,6,FALSE)</f>
        <v>47871.023728043219</v>
      </c>
      <c r="L244" s="116">
        <f>L243*VLOOKUP($A237,'Peak-Baseload'!$N$13:$S$28,6,FALSE)</f>
        <v>49049.163736202274</v>
      </c>
      <c r="M244" s="116">
        <f>M243*VLOOKUP($A237,'Peak-Baseload'!$N$13:$S$28,6,FALSE)</f>
        <v>49997.438014584965</v>
      </c>
      <c r="N244" s="116">
        <f>N243*VLOOKUP($A237,'Peak-Baseload'!$N$13:$S$28,6,FALSE)</f>
        <v>50938.582731147129</v>
      </c>
      <c r="O244" s="116">
        <f>O243*VLOOKUP($A237,'Peak-Baseload'!$N$13:$S$28,6,FALSE)</f>
        <v>52217.130392506209</v>
      </c>
      <c r="P244" s="116">
        <f>P243*VLOOKUP($A237,'Peak-Baseload'!$N$13:$S$28,6,FALSE)</f>
        <v>54002.484513668816</v>
      </c>
      <c r="Q244" s="116">
        <f>Q243*VLOOKUP($A237,'Peak-Baseload'!$N$13:$S$28,6,FALSE)</f>
        <v>55139.442221614787</v>
      </c>
      <c r="R244" s="116">
        <f>R243*VLOOKUP($A237,'Peak-Baseload'!$N$13:$S$28,6,FALSE)</f>
        <v>56333.500638999591</v>
      </c>
      <c r="S244" s="116">
        <f>S243*VLOOKUP($A237,'Peak-Baseload'!$N$13:$S$28,6,FALSE)</f>
        <v>57759.087488682373</v>
      </c>
      <c r="T244" s="116">
        <f>T243*VLOOKUP($A237,'Peak-Baseload'!$N$13:$S$28,6,FALSE)</f>
        <v>59095.777129283284</v>
      </c>
      <c r="U244" s="116">
        <f>U243*VLOOKUP($A237,'Peak-Baseload'!$N$13:$S$28,6,FALSE)</f>
        <v>60314.052200018254</v>
      </c>
      <c r="V244" s="116">
        <f>V243*VLOOKUP($A237,'Peak-Baseload'!$N$13:$S$28,6,FALSE)</f>
        <v>60852.281867849597</v>
      </c>
      <c r="W244" s="116">
        <f>W243*VLOOKUP($A237,'Peak-Baseload'!$N$13:$S$28,6,FALSE)</f>
        <v>62084.052620775423</v>
      </c>
    </row>
    <row r="245" spans="1:23">
      <c r="A245" s="111" t="s">
        <v>163</v>
      </c>
      <c r="B245" s="116">
        <f>B253*VLOOKUP($A237,'Peak-Baseload'!$N$13:$S$28,5,FALSE)</f>
        <v>567959.89217392204</v>
      </c>
      <c r="C245" s="116">
        <f>C253*VLOOKUP($A237,'Peak-Baseload'!$N$13:$S$28,5,FALSE)</f>
        <v>578037.83097236103</v>
      </c>
      <c r="D245" s="116">
        <f>D253*VLOOKUP($A237,'Peak-Baseload'!$N$13:$S$28,5,FALSE)</f>
        <v>581188.0320629793</v>
      </c>
      <c r="E245" s="116">
        <f>E253*VLOOKUP($A237,'Peak-Baseload'!$N$13:$S$28,5,FALSE)</f>
        <v>584395.64564841159</v>
      </c>
      <c r="F245" s="116">
        <f>F253*VLOOKUP($A237,'Peak-Baseload'!$N$13:$S$28,5,FALSE)</f>
        <v>595620.94950173434</v>
      </c>
      <c r="G245" s="116">
        <f>G253*VLOOKUP($A237,'Peak-Baseload'!$N$13:$S$28,5,FALSE)</f>
        <v>607031.83467412612</v>
      </c>
      <c r="H245" s="116">
        <f>H253*VLOOKUP($A237,'Peak-Baseload'!$N$13:$S$28,5,FALSE)</f>
        <v>618610.25725322147</v>
      </c>
      <c r="I245" s="116">
        <f>I253*VLOOKUP($A237,'Peak-Baseload'!$N$13:$S$28,5,FALSE)</f>
        <v>630385.99061492283</v>
      </c>
      <c r="J245" s="116">
        <f>J253*VLOOKUP($A237,'Peak-Baseload'!$N$13:$S$28,5,FALSE)</f>
        <v>642329.8806800876</v>
      </c>
      <c r="K245" s="116">
        <f>K253*VLOOKUP($A237,'Peak-Baseload'!$N$13:$S$28,5,FALSE)</f>
        <v>654472.37003657978</v>
      </c>
      <c r="L245" s="116">
        <f>L253*VLOOKUP($A237,'Peak-Baseload'!$N$13:$S$28,5,FALSE)</f>
        <v>666812.83752988139</v>
      </c>
      <c r="M245" s="116">
        <f>M253*VLOOKUP($A237,'Peak-Baseload'!$N$13:$S$28,5,FALSE)</f>
        <v>679310.59820298373</v>
      </c>
      <c r="N245" s="116">
        <f>N253*VLOOKUP($A237,'Peak-Baseload'!$N$13:$S$28,5,FALSE)</f>
        <v>692078.0740812096</v>
      </c>
      <c r="O245" s="116">
        <f>O253*VLOOKUP($A237,'Peak-Baseload'!$N$13:$S$28,5,FALSE)</f>
        <v>704970.27178592421</v>
      </c>
      <c r="P245" s="116">
        <f>P253*VLOOKUP($A237,'Peak-Baseload'!$N$13:$S$28,5,FALSE)</f>
        <v>718118.11189432989</v>
      </c>
      <c r="Q245" s="116">
        <f>Q253*VLOOKUP($A237,'Peak-Baseload'!$N$13:$S$28,5,FALSE)</f>
        <v>731415.59681603743</v>
      </c>
      <c r="R245" s="116">
        <f>R253*VLOOKUP($A237,'Peak-Baseload'!$N$13:$S$28,5,FALSE)</f>
        <v>744966.50516631803</v>
      </c>
      <c r="S245" s="116">
        <f>S253*VLOOKUP($A237,'Peak-Baseload'!$N$13:$S$28,5,FALSE)</f>
        <v>758713.23359067633</v>
      </c>
      <c r="T245" s="116">
        <f>T253*VLOOKUP($A237,'Peak-Baseload'!$N$13:$S$28,5,FALSE)</f>
        <v>772669.69339165685</v>
      </c>
      <c r="U245" s="116">
        <f>U253*VLOOKUP($A237,'Peak-Baseload'!$N$13:$S$28,5,FALSE)</f>
        <v>786850.77016811632</v>
      </c>
      <c r="V245" s="116">
        <f>V253*VLOOKUP($A237,'Peak-Baseload'!$N$13:$S$28,5,FALSE)</f>
        <v>798626.88138552371</v>
      </c>
      <c r="W245" s="116">
        <f>W253*VLOOKUP($A237,'Peak-Baseload'!$N$13:$S$28,5,FALSE)</f>
        <v>813240.77402061527</v>
      </c>
    </row>
    <row r="246" spans="1:23">
      <c r="A246" s="104" t="s">
        <v>164</v>
      </c>
      <c r="B246" s="116">
        <f>VLOOKUP($A237,REStpcMID,Mid!B$3-1990+2,FALSE)</f>
        <v>741</v>
      </c>
      <c r="C246" s="116">
        <f>VLOOKUP($A237,REStpcMID,Mid!C$3-1990+2,FALSE)</f>
        <v>778</v>
      </c>
      <c r="D246" s="116">
        <f>VLOOKUP($A237,REStpcMID,Mid!D$3-1990+2,FALSE)</f>
        <v>780</v>
      </c>
      <c r="E246" s="116">
        <f>VLOOKUP($A237,REStpcMID,Mid!E$3-1990+2,FALSE)</f>
        <v>776</v>
      </c>
      <c r="F246" s="116">
        <f>VLOOKUP($A237,REStpcMID,Mid!F$3-1990+2,FALSE)</f>
        <v>767</v>
      </c>
      <c r="G246" s="116">
        <f>VLOOKUP($A237,REStpcMID,Mid!G$3-1990+2,FALSE)</f>
        <v>768</v>
      </c>
      <c r="H246" s="116">
        <f>VLOOKUP($A237,REStpcMID,Mid!H$3-1990+2,FALSE)</f>
        <v>768</v>
      </c>
      <c r="I246" s="116">
        <f>VLOOKUP($A237,REStpcMID,Mid!I$3-1990+2,FALSE)</f>
        <v>767</v>
      </c>
      <c r="J246" s="116">
        <f>VLOOKUP($A237,REStpcMID,Mid!J$3-1990+2,FALSE)</f>
        <v>766</v>
      </c>
      <c r="K246" s="116">
        <f>VLOOKUP($A237,REStpcMID,Mid!K$3-1990+2,FALSE)</f>
        <v>766</v>
      </c>
      <c r="L246" s="116">
        <f>VLOOKUP($A237,REStpcMID,Mid!L$3-1990+2,FALSE)</f>
        <v>766</v>
      </c>
      <c r="M246" s="116">
        <f>VLOOKUP($A237,REStpcMID,Mid!M$3-1990+2,FALSE)</f>
        <v>764</v>
      </c>
      <c r="N246" s="116">
        <f>VLOOKUP($A237,REStpcMID,Mid!N$3-1990+2,FALSE)</f>
        <v>763</v>
      </c>
      <c r="O246" s="116">
        <f>VLOOKUP($A237,REStpcMID,Mid!O$3-1990+2,FALSE)</f>
        <v>765</v>
      </c>
      <c r="P246" s="116">
        <f>VLOOKUP($A237,REStpcMID,Mid!P$3-1990+2,FALSE)</f>
        <v>767</v>
      </c>
      <c r="Q246" s="116">
        <f>VLOOKUP($A237,REStpcMID,Mid!Q$3-1990+2,FALSE)</f>
        <v>766</v>
      </c>
      <c r="R246" s="116">
        <f>VLOOKUP($A237,REStpcMID,Mid!R$3-1990+2,FALSE)</f>
        <v>765</v>
      </c>
      <c r="S246" s="116">
        <f>VLOOKUP($A237,REStpcMID,Mid!S$3-1990+2,FALSE)</f>
        <v>765</v>
      </c>
      <c r="T246" s="116">
        <f>VLOOKUP($A237,REStpcMID,Mid!T$3-1990+2,FALSE)</f>
        <v>765</v>
      </c>
      <c r="U246" s="116">
        <f>VLOOKUP($A237,REStpcMID,Mid!U$3-1990+2,FALSE)</f>
        <v>763</v>
      </c>
      <c r="V246" s="116">
        <f>VLOOKUP($A237,REStpcMID,Mid!V$3-1990+2,FALSE)</f>
        <v>762</v>
      </c>
      <c r="W246" s="116">
        <f>VLOOKUP($A237,REStpcMID,Mid!W$3-1990+2,FALSE)</f>
        <v>760</v>
      </c>
    </row>
    <row r="247" spans="1:23">
      <c r="A247" s="104" t="s">
        <v>165</v>
      </c>
      <c r="B247" s="116">
        <f>VLOOKUP($A237,COMtpcMID,Mid!B$3-1990+2,FALSE)</f>
        <v>2709</v>
      </c>
      <c r="C247" s="116">
        <f>VLOOKUP($A237,COMtpcMID,Mid!C$3-1990+2,FALSE)</f>
        <v>2888</v>
      </c>
      <c r="D247" s="116">
        <f>VLOOKUP($A237,COMtpcMID,Mid!D$3-1990+2,FALSE)</f>
        <v>2847</v>
      </c>
      <c r="E247" s="116">
        <f>VLOOKUP($A237,COMtpcMID,Mid!E$3-1990+2,FALSE)</f>
        <v>2821</v>
      </c>
      <c r="F247" s="116">
        <f>VLOOKUP($A237,COMtpcMID,Mid!F$3-1990+2,FALSE)</f>
        <v>2816</v>
      </c>
      <c r="G247" s="116">
        <f>VLOOKUP($A237,COMtpcMID,Mid!G$3-1990+2,FALSE)</f>
        <v>2844</v>
      </c>
      <c r="H247" s="116">
        <f>VLOOKUP($A237,COMtpcMID,Mid!H$3-1990+2,FALSE)</f>
        <v>2886</v>
      </c>
      <c r="I247" s="116">
        <f>VLOOKUP($A237,COMtpcMID,Mid!I$3-1990+2,FALSE)</f>
        <v>2902</v>
      </c>
      <c r="J247" s="116">
        <f>VLOOKUP($A237,COMtpcMID,Mid!J$3-1990+2,FALSE)</f>
        <v>2911</v>
      </c>
      <c r="K247" s="116">
        <f>VLOOKUP($A237,COMtpcMID,Mid!K$3-1990+2,FALSE)</f>
        <v>2944</v>
      </c>
      <c r="L247" s="116">
        <f>VLOOKUP($A237,COMtpcMID,Mid!L$3-1990+2,FALSE)</f>
        <v>2983</v>
      </c>
      <c r="M247" s="116">
        <f>VLOOKUP($A237,COMtpcMID,Mid!M$3-1990+2,FALSE)</f>
        <v>2998</v>
      </c>
      <c r="N247" s="116">
        <f>VLOOKUP($A237,COMtpcMID,Mid!N$3-1990+2,FALSE)</f>
        <v>3004</v>
      </c>
      <c r="O247" s="116">
        <f>VLOOKUP($A237,COMtpcMID,Mid!O$3-1990+2,FALSE)</f>
        <v>3037</v>
      </c>
      <c r="P247" s="116">
        <f>VLOOKUP($A237,COMtpcMID,Mid!P$3-1990+2,FALSE)</f>
        <v>3130</v>
      </c>
      <c r="Q247" s="116">
        <f>VLOOKUP($A237,COMtpcMID,Mid!Q$3-1990+2,FALSE)</f>
        <v>3152</v>
      </c>
      <c r="R247" s="116">
        <f>VLOOKUP($A237,COMtpcMID,Mid!R$3-1990+2,FALSE)</f>
        <v>3178</v>
      </c>
      <c r="S247" s="116">
        <f>VLOOKUP($A237,COMtpcMID,Mid!S$3-1990+2,FALSE)</f>
        <v>3224</v>
      </c>
      <c r="T247" s="116">
        <f>VLOOKUP($A237,COMtpcMID,Mid!T$3-1990+2,FALSE)</f>
        <v>3256</v>
      </c>
      <c r="U247" s="116">
        <f>VLOOKUP($A237,COMtpcMID,Mid!U$3-1990+2,FALSE)</f>
        <v>3281</v>
      </c>
      <c r="V247" s="116">
        <f>VLOOKUP($A237,COMtpcMID,Mid!V$3-1990+2,FALSE)</f>
        <v>3281</v>
      </c>
      <c r="W247" s="116">
        <f>VLOOKUP($A237,COMtpcMID,Mid!W$3-1990+2,FALSE)</f>
        <v>3304</v>
      </c>
    </row>
    <row r="248" spans="1:23" ht="16" thickBot="1">
      <c r="A248" s="104" t="s">
        <v>166</v>
      </c>
      <c r="B248" s="116">
        <f>VLOOKUP($A237,INDtpcMID,Mid!B$3-1990+2,FALSE)</f>
        <v>31912</v>
      </c>
      <c r="C248" s="116">
        <f>VLOOKUP($A237,INDtpcMID,Mid!C$3-1990+2,FALSE)</f>
        <v>41172</v>
      </c>
      <c r="D248" s="116">
        <f>VLOOKUP($A237,INDtpcMID,Mid!D$3-1990+2,FALSE)</f>
        <v>39769</v>
      </c>
      <c r="E248" s="116">
        <f>VLOOKUP($A237,INDtpcMID,Mid!E$3-1990+2,FALSE)</f>
        <v>38688</v>
      </c>
      <c r="F248" s="116">
        <f>VLOOKUP($A237,INDtpcMID,Mid!F$3-1990+2,FALSE)</f>
        <v>38114</v>
      </c>
      <c r="G248" s="116">
        <f>VLOOKUP($A237,INDtpcMID,Mid!G$3-1990+2,FALSE)</f>
        <v>38267</v>
      </c>
      <c r="H248" s="116">
        <f>VLOOKUP($A237,INDtpcMID,Mid!H$3-1990+2,FALSE)</f>
        <v>38702</v>
      </c>
      <c r="I248" s="116">
        <f>VLOOKUP($A237,INDtpcMID,Mid!I$3-1990+2,FALSE)</f>
        <v>38492</v>
      </c>
      <c r="J248" s="116">
        <f>VLOOKUP($A237,INDtpcMID,Mid!J$3-1990+2,FALSE)</f>
        <v>38131</v>
      </c>
      <c r="K248" s="116">
        <f>VLOOKUP($A237,INDtpcMID,Mid!K$3-1990+2,FALSE)</f>
        <v>38226</v>
      </c>
      <c r="L248" s="116">
        <f>VLOOKUP($A237,INDtpcMID,Mid!L$3-1990+2,FALSE)</f>
        <v>38465</v>
      </c>
      <c r="M248" s="116">
        <f>VLOOKUP($A237,INDtpcMID,Mid!M$3-1990+2,FALSE)</f>
        <v>38128</v>
      </c>
      <c r="N248" s="116">
        <f>VLOOKUP($A237,INDtpcMID,Mid!N$3-1990+2,FALSE)</f>
        <v>37583</v>
      </c>
      <c r="O248" s="116">
        <f>VLOOKUP($A237,INDtpcMID,Mid!O$3-1990+2,FALSE)</f>
        <v>37594</v>
      </c>
      <c r="P248" s="116">
        <f>VLOOKUP($A237,INDtpcMID,Mid!P$3-1990+2,FALSE)</f>
        <v>38831</v>
      </c>
      <c r="Q248" s="116">
        <f>VLOOKUP($A237,INDtpcMID,Mid!Q$3-1990+2,FALSE)</f>
        <v>38553</v>
      </c>
      <c r="R248" s="116">
        <f>VLOOKUP($A237,INDtpcMID,Mid!R$3-1990+2,FALSE)</f>
        <v>38300</v>
      </c>
      <c r="S248" s="116">
        <f>VLOOKUP($A237,INDtpcMID,Mid!S$3-1990+2,FALSE)</f>
        <v>38465</v>
      </c>
      <c r="T248" s="116">
        <f>VLOOKUP($A237,INDtpcMID,Mid!T$3-1990+2,FALSE)</f>
        <v>38289</v>
      </c>
      <c r="U248" s="116">
        <f>VLOOKUP($A237,INDtpcMID,Mid!U$3-1990+2,FALSE)</f>
        <v>37954</v>
      </c>
      <c r="V248" s="116">
        <f>VLOOKUP($A237,INDtpcMID,Mid!V$3-1990+2,FALSE)</f>
        <v>37954</v>
      </c>
      <c r="W248" s="116">
        <f>VLOOKUP($A237,INDtpcMID,Mid!W$3-1990+2,FALSE)</f>
        <v>37585</v>
      </c>
    </row>
    <row r="249" spans="1:23">
      <c r="A249" s="111" t="s">
        <v>167</v>
      </c>
      <c r="B249" s="113">
        <f>VLOOKUP($A237,REScMID,Mid!B$3-1990+2,FALSE)</f>
        <v>37366</v>
      </c>
      <c r="C249" s="114">
        <f>VLOOKUP($A237,REScMID,Mid!C$3-1990+2,FALSE)</f>
        <v>38018</v>
      </c>
      <c r="D249" s="114">
        <f>VLOOKUP($A237,REScMID,Mid!D$3-1990+2,FALSE)</f>
        <v>38098</v>
      </c>
      <c r="E249" s="114">
        <f>VLOOKUP($A237,REScMID,Mid!E$3-1990+2,FALSE)</f>
        <v>38180</v>
      </c>
      <c r="F249" s="114">
        <f>VLOOKUP($A237,REScMID,Mid!F$3-1990+2,FALSE)</f>
        <v>38876</v>
      </c>
      <c r="G249" s="114">
        <f>VLOOKUP($A237,REScMID,Mid!G$3-1990+2,FALSE)</f>
        <v>39584</v>
      </c>
      <c r="H249" s="114">
        <f>VLOOKUP($A237,REScMID,Mid!H$3-1990+2,FALSE)</f>
        <v>40303</v>
      </c>
      <c r="I249" s="114">
        <f>VLOOKUP($A237,REScMID,Mid!I$3-1990+2,FALSE)</f>
        <v>41035</v>
      </c>
      <c r="J249" s="114">
        <f>VLOOKUP($A237,REScMID,Mid!J$3-1990+2,FALSE)</f>
        <v>41778</v>
      </c>
      <c r="K249" s="114">
        <f>VLOOKUP($A237,REScMID,Mid!K$3-1990+2,FALSE)</f>
        <v>42534</v>
      </c>
      <c r="L249" s="114">
        <f>VLOOKUP($A237,REScMID,Mid!L$3-1990+2,FALSE)</f>
        <v>43303</v>
      </c>
      <c r="M249" s="114">
        <f>VLOOKUP($A237,REScMID,Mid!M$3-1990+2,FALSE)</f>
        <v>44082</v>
      </c>
      <c r="N249" s="114">
        <f>VLOOKUP($A237,REScMID,Mid!N$3-1990+2,FALSE)</f>
        <v>44879</v>
      </c>
      <c r="O249" s="114">
        <f>VLOOKUP($A237,REScMID,Mid!O$3-1990+2,FALSE)</f>
        <v>45684</v>
      </c>
      <c r="P249" s="114">
        <f>VLOOKUP($A237,REScMID,Mid!P$3-1990+2,FALSE)</f>
        <v>46506</v>
      </c>
      <c r="Q249" s="114">
        <f>VLOOKUP($A237,REScMID,Mid!Q$3-1990+2,FALSE)</f>
        <v>47338</v>
      </c>
      <c r="R249" s="114">
        <f>VLOOKUP($A237,REScMID,Mid!R$3-1990+2,FALSE)</f>
        <v>48187</v>
      </c>
      <c r="S249" s="114">
        <f>VLOOKUP($A237,REScMID,Mid!S$3-1990+2,FALSE)</f>
        <v>49049</v>
      </c>
      <c r="T249" s="114">
        <f>VLOOKUP($A237,REScMID,Mid!T$3-1990+2,FALSE)</f>
        <v>49925</v>
      </c>
      <c r="U249" s="114">
        <f>VLOOKUP($A237,REScMID,Mid!U$3-1990+2,FALSE)</f>
        <v>50816</v>
      </c>
      <c r="V249" s="114">
        <f>VLOOKUP($A237,REScMID,Mid!V$3-1990+2,FALSE)</f>
        <v>51721</v>
      </c>
      <c r="W249" s="114">
        <f>VLOOKUP($A237,REScMID,Mid!W$3-1990+2,FALSE)</f>
        <v>52643</v>
      </c>
    </row>
    <row r="250" spans="1:23">
      <c r="A250" s="111" t="s">
        <v>168</v>
      </c>
      <c r="B250" s="115">
        <f>VLOOKUP($A237,COMcMID,Mid!B$3-1990+2,FALSE)</f>
        <v>6226</v>
      </c>
      <c r="C250" s="116">
        <f>VLOOKUP($A237,COMcMID,Mid!C$3-1990+2,FALSE)</f>
        <v>6351.3186393216774</v>
      </c>
      <c r="D250" s="116">
        <f>VLOOKUP($A237,COMcMID,Mid!D$3-1990+2,FALSE)</f>
        <v>6515.9298721941468</v>
      </c>
      <c r="E250" s="116">
        <f>VLOOKUP($A237,COMcMID,Mid!E$3-1990+2,FALSE)</f>
        <v>6682.6806366208521</v>
      </c>
      <c r="F250" s="116">
        <f>VLOOKUP($A237,COMcMID,Mid!F$3-1990+2,FALSE)</f>
        <v>6851.3581419893726</v>
      </c>
      <c r="G250" s="116">
        <f>VLOOKUP($A237,COMcMID,Mid!G$3-1990+2,FALSE)</f>
        <v>7022.0811292105036</v>
      </c>
      <c r="H250" s="116">
        <f>VLOOKUP($A237,COMcMID,Mid!H$3-1990+2,FALSE)</f>
        <v>7194.4910158533785</v>
      </c>
      <c r="I250" s="116">
        <f>VLOOKUP($A237,COMcMID,Mid!I$3-1990+2,FALSE)</f>
        <v>7368.8939551058183</v>
      </c>
      <c r="J250" s="116">
        <f>VLOOKUP($A237,COMcMID,Mid!J$3-1990+2,FALSE)</f>
        <v>7545.0697262313188</v>
      </c>
      <c r="K250" s="116">
        <f>VLOOKUP($A237,COMcMID,Mid!K$3-1990+2,FALSE)</f>
        <v>7723.3722242454169</v>
      </c>
      <c r="L250" s="116">
        <f>VLOOKUP($A237,COMcMID,Mid!L$3-1990+2,FALSE)</f>
        <v>7903.7697314590905</v>
      </c>
      <c r="M250" s="116">
        <f>VLOOKUP($A237,COMcMID,Mid!M$3-1990+2,FALSE)</f>
        <v>8086.1630744312833</v>
      </c>
      <c r="N250" s="116">
        <f>VLOOKUP($A237,COMcMID,Mid!N$3-1990+2,FALSE)</f>
        <v>8271.1765054904045</v>
      </c>
      <c r="O250" s="116">
        <f>VLOOKUP($A237,COMcMID,Mid!O$3-1990+2,FALSE)</f>
        <v>8457.691593358817</v>
      </c>
      <c r="P250" s="116">
        <f>VLOOKUP($A237,COMcMID,Mid!P$3-1990+2,FALSE)</f>
        <v>8646.7619539981315</v>
      </c>
      <c r="Q250" s="116">
        <f>VLOOKUP($A237,COMcMID,Mid!Q$3-1990+2,FALSE)</f>
        <v>8837.2606326941004</v>
      </c>
      <c r="R250" s="116">
        <f>VLOOKUP($A237,COMcMID,Mid!R$3-1990+2,FALSE)</f>
        <v>9030.1524640857006</v>
      </c>
      <c r="S250" s="116">
        <f>VLOOKUP($A237,COMcMID,Mid!S$3-1990+2,FALSE)</f>
        <v>9225.0308332187451</v>
      </c>
      <c r="T250" s="116">
        <f>VLOOKUP($A237,COMcMID,Mid!T$3-1990+2,FALSE)</f>
        <v>9421.9631859115598</v>
      </c>
      <c r="U250" s="116">
        <f>VLOOKUP($A237,COMcMID,Mid!U$3-1990+2,FALSE)</f>
        <v>9621.0999067121793</v>
      </c>
      <c r="V250" s="116">
        <f>VLOOKUP($A237,COMcMID,Mid!V$3-1990+2,FALSE)</f>
        <v>9621.0999067121793</v>
      </c>
      <c r="W250" s="116">
        <f>VLOOKUP($A237,COMcMID,Mid!W$3-1990+2,FALSE)</f>
        <v>9822.4455007345914</v>
      </c>
    </row>
    <row r="251" spans="1:23">
      <c r="A251" s="111" t="s">
        <v>169</v>
      </c>
      <c r="B251" s="115">
        <f>VLOOKUP($A237,INDcMID,Mid!B$3-1990+2,FALSE)</f>
        <v>55</v>
      </c>
      <c r="C251" s="116">
        <f>VLOOKUP($A237,INDcMID,Mid!C$3-1990+2,FALSE)</f>
        <v>53.175966257903397</v>
      </c>
      <c r="D251" s="116">
        <f>VLOOKUP($A237,INDcMID,Mid!D$3-1990+2,FALSE)</f>
        <v>50.659252906892611</v>
      </c>
      <c r="E251" s="116">
        <f>VLOOKUP($A237,INDcMID,Mid!E$3-1990+2,FALSE)</f>
        <v>48.415186763164414</v>
      </c>
      <c r="F251" s="116">
        <f>VLOOKUP($A237,INDcMID,Mid!F$3-1990+2,FALSE)</f>
        <v>46.407861703424558</v>
      </c>
      <c r="G251" s="116">
        <f>VLOOKUP($A237,INDcMID,Mid!G$3-1990+2,FALSE)</f>
        <v>44.617071398822688</v>
      </c>
      <c r="H251" s="116">
        <f>VLOOKUP($A237,INDcMID,Mid!H$3-1990+2,FALSE)</f>
        <v>43.014714646813154</v>
      </c>
      <c r="I251" s="116">
        <f>VLOOKUP($A237,INDcMID,Mid!I$3-1990+2,FALSE)</f>
        <v>41.582736995552345</v>
      </c>
      <c r="J251" s="116">
        <f>VLOOKUP($A237,INDcMID,Mid!J$3-1990+2,FALSE)</f>
        <v>40.300853709355131</v>
      </c>
      <c r="K251" s="116">
        <f>VLOOKUP($A237,INDcMID,Mid!K$3-1990+2,FALSE)</f>
        <v>39.154697780545987</v>
      </c>
      <c r="L251" s="116">
        <f>VLOOKUP($A237,INDcMID,Mid!L$3-1990+2,FALSE)</f>
        <v>38.12825086470523</v>
      </c>
      <c r="M251" s="116">
        <f>VLOOKUP($A237,INDcMID,Mid!M$3-1990+2,FALSE)</f>
        <v>37.194027235622627</v>
      </c>
      <c r="N251" s="116">
        <f>VLOOKUP($A237,INDcMID,Mid!N$3-1990+2,FALSE)</f>
        <v>36.367463086738361</v>
      </c>
      <c r="O251" s="116">
        <f>VLOOKUP($A237,INDcMID,Mid!O$3-1990+2,FALSE)</f>
        <v>35.624176483236994</v>
      </c>
      <c r="P251" s="116">
        <f>VLOOKUP($A237,INDcMID,Mid!P$3-1990+2,FALSE)</f>
        <v>34.971862891430753</v>
      </c>
      <c r="Q251" s="116">
        <f>VLOOKUP($A237,INDcMID,Mid!Q$3-1990+2,FALSE)</f>
        <v>34.391509521434088</v>
      </c>
      <c r="R251" s="116">
        <f>VLOOKUP($A237,INDcMID,Mid!R$3-1990+2,FALSE)</f>
        <v>33.893719897707577</v>
      </c>
      <c r="S251" s="116">
        <f>VLOOKUP($A237,INDcMID,Mid!S$3-1990+2,FALSE)</f>
        <v>33.458262551571494</v>
      </c>
      <c r="T251" s="116">
        <f>VLOOKUP($A237,INDcMID,Mid!T$3-1990+2,FALSE)</f>
        <v>33.086782179382112</v>
      </c>
      <c r="U251" s="116">
        <f>VLOOKUP($A237,INDcMID,Mid!U$3-1990+2,FALSE)</f>
        <v>32.772859903695689</v>
      </c>
      <c r="V251" s="116">
        <f>VLOOKUP($A237,INDcMID,Mid!V$3-1990+2,FALSE)</f>
        <v>32.772859903695689</v>
      </c>
      <c r="W251" s="116">
        <f>VLOOKUP($A237,INDcMID,Mid!W$3-1990+2,FALSE)</f>
        <v>32.512178259469437</v>
      </c>
    </row>
    <row r="252" spans="1:23">
      <c r="A252" s="111" t="s">
        <v>170</v>
      </c>
      <c r="B252" s="117">
        <v>1</v>
      </c>
      <c r="C252" s="118"/>
      <c r="D252" s="118"/>
      <c r="E252" s="118"/>
      <c r="F252" s="118"/>
      <c r="G252" s="118"/>
      <c r="H252" s="118"/>
      <c r="I252" s="118"/>
      <c r="J252" s="118"/>
      <c r="K252" s="118"/>
      <c r="L252" s="118"/>
      <c r="M252" s="118"/>
      <c r="N252" s="118"/>
      <c r="O252" s="118"/>
      <c r="P252" s="118"/>
      <c r="Q252" s="118"/>
      <c r="R252" s="118"/>
      <c r="S252" s="118"/>
      <c r="T252" s="118"/>
      <c r="U252" s="118"/>
      <c r="V252" s="118"/>
      <c r="W252" s="118"/>
    </row>
    <row r="253" spans="1:23" ht="16" thickBot="1">
      <c r="A253" s="119" t="s">
        <v>171</v>
      </c>
      <c r="B253" s="120">
        <f>SUM(B249:B252)</f>
        <v>43648</v>
      </c>
      <c r="C253" s="121">
        <f t="shared" ref="C253:W253" si="100">SUM(C249:C252)</f>
        <v>44422.494605579581</v>
      </c>
      <c r="D253" s="121">
        <f t="shared" si="100"/>
        <v>44664.58912510104</v>
      </c>
      <c r="E253" s="121">
        <f t="shared" si="100"/>
        <v>44911.095823384021</v>
      </c>
      <c r="F253" s="121">
        <f t="shared" si="100"/>
        <v>45773.766003692799</v>
      </c>
      <c r="G253" s="121">
        <f t="shared" si="100"/>
        <v>46650.698200609331</v>
      </c>
      <c r="H253" s="121">
        <f t="shared" si="100"/>
        <v>47540.50573050019</v>
      </c>
      <c r="I253" s="121">
        <f t="shared" si="100"/>
        <v>48445.476692101372</v>
      </c>
      <c r="J253" s="121">
        <f t="shared" si="100"/>
        <v>49363.370579940674</v>
      </c>
      <c r="K253" s="121">
        <f t="shared" si="100"/>
        <v>50296.526922025965</v>
      </c>
      <c r="L253" s="121">
        <f t="shared" si="100"/>
        <v>51244.897982323797</v>
      </c>
      <c r="M253" s="121">
        <f t="shared" si="100"/>
        <v>52205.357101666908</v>
      </c>
      <c r="N253" s="121">
        <f t="shared" si="100"/>
        <v>53186.543968577142</v>
      </c>
      <c r="O253" s="121">
        <f t="shared" si="100"/>
        <v>54177.315769842055</v>
      </c>
      <c r="P253" s="121">
        <f t="shared" si="100"/>
        <v>55187.733816889566</v>
      </c>
      <c r="Q253" s="121">
        <f t="shared" si="100"/>
        <v>56209.652142215535</v>
      </c>
      <c r="R253" s="121">
        <f t="shared" si="100"/>
        <v>57251.04618398341</v>
      </c>
      <c r="S253" s="121">
        <f t="shared" si="100"/>
        <v>58307.48909577031</v>
      </c>
      <c r="T253" s="121">
        <f t="shared" si="100"/>
        <v>59380.049968090942</v>
      </c>
      <c r="U253" s="121">
        <f t="shared" si="100"/>
        <v>60469.872766615874</v>
      </c>
      <c r="V253" s="121">
        <f t="shared" si="100"/>
        <v>61374.872766615874</v>
      </c>
      <c r="W253" s="121">
        <f t="shared" si="100"/>
        <v>62497.957678994062</v>
      </c>
    </row>
    <row r="254" spans="1:23">
      <c r="B254" s="106"/>
      <c r="C254" s="106"/>
      <c r="D254" s="106"/>
      <c r="E254" s="106"/>
      <c r="F254" s="106"/>
      <c r="G254" s="106"/>
      <c r="H254" s="106"/>
      <c r="I254" s="106"/>
      <c r="J254" s="106"/>
      <c r="K254" s="106"/>
      <c r="L254" s="106"/>
      <c r="M254" s="106"/>
      <c r="N254" s="106"/>
      <c r="O254" s="106"/>
      <c r="P254" s="106"/>
      <c r="Q254" s="106"/>
      <c r="R254" s="106"/>
      <c r="S254" s="106"/>
      <c r="T254" s="108"/>
      <c r="U254" s="108"/>
      <c r="V254" s="108"/>
      <c r="W254" s="108"/>
    </row>
    <row r="255" spans="1:23">
      <c r="B255" s="106"/>
      <c r="C255" s="106"/>
      <c r="D255" s="106"/>
      <c r="E255" s="106"/>
      <c r="F255" s="106"/>
      <c r="G255" s="106"/>
      <c r="H255" s="106"/>
      <c r="I255" s="106"/>
      <c r="J255" s="106"/>
      <c r="K255" s="106"/>
      <c r="L255" s="106"/>
      <c r="M255" s="106"/>
      <c r="N255" s="106"/>
      <c r="O255" s="106"/>
      <c r="P255" s="106"/>
      <c r="Q255" s="106"/>
      <c r="R255" s="106"/>
      <c r="S255" s="106"/>
      <c r="T255" s="108"/>
      <c r="U255" s="108"/>
      <c r="V255" s="108"/>
      <c r="W255" s="108"/>
    </row>
    <row r="256" spans="1:23">
      <c r="A256" s="109" t="s">
        <v>33</v>
      </c>
      <c r="B256" s="110"/>
      <c r="C256" s="110"/>
      <c r="D256" s="110"/>
      <c r="E256" s="110"/>
      <c r="F256" s="110"/>
      <c r="G256" s="110"/>
      <c r="H256" s="110"/>
      <c r="I256" s="110"/>
      <c r="J256" s="110"/>
      <c r="K256" s="110"/>
      <c r="L256" s="110"/>
      <c r="M256" s="110"/>
      <c r="N256" s="110"/>
      <c r="O256" s="110"/>
      <c r="P256" s="110"/>
      <c r="Q256" s="110"/>
      <c r="R256" s="110"/>
      <c r="S256" s="110"/>
      <c r="T256" s="110"/>
      <c r="U256" s="110"/>
      <c r="V256" s="110"/>
      <c r="W256" s="110"/>
    </row>
    <row r="257" spans="1:23" ht="16" thickBot="1">
      <c r="A257" s="111" t="s">
        <v>156</v>
      </c>
      <c r="B257" s="110"/>
      <c r="C257" s="112">
        <f t="shared" ref="C257:V257" si="101">(C262-B262)/B262</f>
        <v>0.15205718972598165</v>
      </c>
      <c r="D257" s="112">
        <f t="shared" si="101"/>
        <v>2.234131332839643E-2</v>
      </c>
      <c r="E257" s="112">
        <f t="shared" si="101"/>
        <v>-1.8959058361944409E-2</v>
      </c>
      <c r="F257" s="112">
        <f t="shared" si="101"/>
        <v>-1.2538474204714314E-2</v>
      </c>
      <c r="G257" s="112">
        <f t="shared" si="101"/>
        <v>-2.8841227903753981E-4</v>
      </c>
      <c r="H257" s="112">
        <f t="shared" si="101"/>
        <v>3.811762692072283E-3</v>
      </c>
      <c r="I257" s="112">
        <f t="shared" si="101"/>
        <v>-3.4918464609248641E-3</v>
      </c>
      <c r="J257" s="112">
        <f t="shared" si="101"/>
        <v>-4.85113255794903E-3</v>
      </c>
      <c r="K257" s="112">
        <f t="shared" si="101"/>
        <v>1.4376378377317688E-4</v>
      </c>
      <c r="L257" s="112">
        <f t="shared" si="101"/>
        <v>2.848614131912204E-3</v>
      </c>
      <c r="M257" s="112">
        <f t="shared" si="101"/>
        <v>-3.3375027620758516E-3</v>
      </c>
      <c r="N257" s="112">
        <f t="shared" si="101"/>
        <v>-7.0889354434687012E-3</v>
      </c>
      <c r="O257" s="112">
        <f t="shared" si="101"/>
        <v>5.0122619118439461E-4</v>
      </c>
      <c r="P257" s="112">
        <f t="shared" si="101"/>
        <v>1.9051366403519621E-2</v>
      </c>
      <c r="Q257" s="112">
        <f t="shared" si="101"/>
        <v>-1.6503224933438291E-4</v>
      </c>
      <c r="R257" s="112">
        <f t="shared" si="101"/>
        <v>-5.630343315483978E-4</v>
      </c>
      <c r="S257" s="112">
        <f t="shared" si="101"/>
        <v>5.569968819173648E-3</v>
      </c>
      <c r="T257" s="112">
        <f t="shared" si="101"/>
        <v>1.0775018625626912E-3</v>
      </c>
      <c r="U257" s="112">
        <f t="shared" si="101"/>
        <v>-6.564660414640018E-4</v>
      </c>
      <c r="V257" s="112">
        <f t="shared" si="101"/>
        <v>8.7445115363659861E-4</v>
      </c>
      <c r="W257" s="112">
        <f t="shared" ref="W257" si="102">(W262-U262)/U262</f>
        <v>4.2881379118495203E-4</v>
      </c>
    </row>
    <row r="258" spans="1:23">
      <c r="A258" s="111" t="s">
        <v>157</v>
      </c>
      <c r="B258" s="113">
        <f t="shared" ref="B258:W258" si="103">B268*B265</f>
        <v>1894038</v>
      </c>
      <c r="C258" s="114">
        <f t="shared" si="103"/>
        <v>1904051</v>
      </c>
      <c r="D258" s="114">
        <f t="shared" si="103"/>
        <v>2122167</v>
      </c>
      <c r="E258" s="114">
        <f t="shared" si="103"/>
        <v>2102490</v>
      </c>
      <c r="F258" s="114">
        <f t="shared" si="103"/>
        <v>2084628</v>
      </c>
      <c r="G258" s="114">
        <f t="shared" si="103"/>
        <v>2077452</v>
      </c>
      <c r="H258" s="114">
        <f t="shared" si="103"/>
        <v>2073286</v>
      </c>
      <c r="I258" s="114">
        <f t="shared" si="103"/>
        <v>2075136</v>
      </c>
      <c r="J258" s="114">
        <f t="shared" si="103"/>
        <v>2074442</v>
      </c>
      <c r="K258" s="114">
        <f t="shared" si="103"/>
        <v>2069568</v>
      </c>
      <c r="L258" s="114">
        <f t="shared" si="103"/>
        <v>2067700</v>
      </c>
      <c r="M258" s="114">
        <f t="shared" si="103"/>
        <v>2071150</v>
      </c>
      <c r="N258" s="114">
        <f t="shared" si="103"/>
        <v>2070418</v>
      </c>
      <c r="O258" s="114">
        <f t="shared" si="103"/>
        <v>2065307</v>
      </c>
      <c r="P258" s="114">
        <f t="shared" si="103"/>
        <v>2070446</v>
      </c>
      <c r="Q258" s="114">
        <f t="shared" si="103"/>
        <v>2082282</v>
      </c>
      <c r="R258" s="114">
        <f t="shared" si="103"/>
        <v>2085512</v>
      </c>
      <c r="S258" s="114">
        <f t="shared" si="103"/>
        <v>2087910</v>
      </c>
      <c r="T258" s="114">
        <f t="shared" si="103"/>
        <v>2094180</v>
      </c>
      <c r="U258" s="114">
        <f t="shared" si="103"/>
        <v>2099610</v>
      </c>
      <c r="V258" s="114">
        <f t="shared" si="103"/>
        <v>2104137</v>
      </c>
      <c r="W258" s="114">
        <f t="shared" si="103"/>
        <v>2108580</v>
      </c>
    </row>
    <row r="259" spans="1:23">
      <c r="A259" s="111" t="s">
        <v>158</v>
      </c>
      <c r="B259" s="115">
        <f t="shared" ref="B259:W260" si="104">B266*B269</f>
        <v>2301150</v>
      </c>
      <c r="C259" s="116">
        <f t="shared" si="104"/>
        <v>2727564.5579943187</v>
      </c>
      <c r="D259" s="116">
        <f t="shared" si="104"/>
        <v>2644072.3892761013</v>
      </c>
      <c r="E259" s="116">
        <f t="shared" si="104"/>
        <v>2582231.4506887966</v>
      </c>
      <c r="F259" s="116">
        <f t="shared" si="104"/>
        <v>2551788.2273534848</v>
      </c>
      <c r="G259" s="116">
        <f t="shared" si="104"/>
        <v>2572113.3334625657</v>
      </c>
      <c r="H259" s="116">
        <f t="shared" si="104"/>
        <v>2609112.2838697345</v>
      </c>
      <c r="I259" s="116">
        <f t="shared" si="104"/>
        <v>2604992.6249345723</v>
      </c>
      <c r="J259" s="116">
        <f t="shared" si="104"/>
        <v>2597636.384357397</v>
      </c>
      <c r="K259" s="116">
        <f t="shared" si="104"/>
        <v>2618028.5686241002</v>
      </c>
      <c r="L259" s="116">
        <f t="shared" si="104"/>
        <v>2648551.7141028401</v>
      </c>
      <c r="M259" s="116">
        <f t="shared" si="104"/>
        <v>2643916.6165235494</v>
      </c>
      <c r="N259" s="116">
        <f t="shared" si="104"/>
        <v>2624831.8710647738</v>
      </c>
      <c r="O259" s="116">
        <f t="shared" si="104"/>
        <v>2646855.5227585817</v>
      </c>
      <c r="P259" s="116">
        <f t="shared" si="104"/>
        <v>2748498.7123273257</v>
      </c>
      <c r="Q259" s="116">
        <f t="shared" si="104"/>
        <v>2750248.4874208258</v>
      </c>
      <c r="R259" s="116">
        <f t="shared" si="104"/>
        <v>2758311.5643914682</v>
      </c>
      <c r="S259" s="116">
        <f t="shared" si="104"/>
        <v>2797575.6839758228</v>
      </c>
      <c r="T259" s="116">
        <f t="shared" si="104"/>
        <v>2809897.0722484561</v>
      </c>
      <c r="U259" s="116">
        <f t="shared" si="104"/>
        <v>2814179.1710591987</v>
      </c>
      <c r="V259" s="116">
        <f t="shared" si="104"/>
        <v>2814179.1710591987</v>
      </c>
      <c r="W259" s="116">
        <f t="shared" si="104"/>
        <v>2820405.1131561208</v>
      </c>
    </row>
    <row r="260" spans="1:23">
      <c r="A260" s="111" t="s">
        <v>159</v>
      </c>
      <c r="B260" s="115">
        <f t="shared" si="104"/>
        <v>286620</v>
      </c>
      <c r="C260" s="116">
        <f t="shared" si="104"/>
        <v>531683.5713771031</v>
      </c>
      <c r="D260" s="116">
        <f t="shared" si="104"/>
        <v>512414.62375284417</v>
      </c>
      <c r="E260" s="116">
        <f t="shared" si="104"/>
        <v>493854.25283462188</v>
      </c>
      <c r="F260" s="116">
        <f t="shared" si="104"/>
        <v>477228.03829414386</v>
      </c>
      <c r="G260" s="116">
        <f t="shared" si="104"/>
        <v>462604.09438822087</v>
      </c>
      <c r="H260" s="116">
        <f t="shared" si="104"/>
        <v>449257.52068168717</v>
      </c>
      <c r="I260" s="116">
        <f t="shared" si="104"/>
        <v>433608.22545704048</v>
      </c>
      <c r="J260" s="116">
        <f t="shared" si="104"/>
        <v>416851.05070649862</v>
      </c>
      <c r="K260" s="116">
        <f t="shared" si="104"/>
        <v>402064.47019073466</v>
      </c>
      <c r="L260" s="116">
        <f t="shared" si="104"/>
        <v>387907.80507380533</v>
      </c>
      <c r="M260" s="116">
        <f t="shared" si="104"/>
        <v>372057.75615976821</v>
      </c>
      <c r="N260" s="116">
        <f t="shared" si="104"/>
        <v>355812.20534769527</v>
      </c>
      <c r="O260" s="116">
        <f t="shared" si="104"/>
        <v>341431.27825988352</v>
      </c>
      <c r="P260" s="116">
        <f t="shared" si="104"/>
        <v>330926.95584889792</v>
      </c>
      <c r="Q260" s="116">
        <f t="shared" si="104"/>
        <v>316491.28585021617</v>
      </c>
      <c r="R260" s="116">
        <f t="shared" si="104"/>
        <v>302299.13284733141</v>
      </c>
      <c r="S260" s="116">
        <f t="shared" si="104"/>
        <v>289300.75622623827</v>
      </c>
      <c r="T260" s="116">
        <f t="shared" si="104"/>
        <v>276285.20998128713</v>
      </c>
      <c r="U260" s="116">
        <f t="shared" si="104"/>
        <v>263172.3792497798</v>
      </c>
      <c r="V260" s="116">
        <f t="shared" si="104"/>
        <v>263172.3792497798</v>
      </c>
      <c r="W260" s="116">
        <f t="shared" si="104"/>
        <v>250196.38966206406</v>
      </c>
    </row>
    <row r="261" spans="1:23">
      <c r="A261" s="111" t="s">
        <v>160</v>
      </c>
      <c r="B261" s="117"/>
      <c r="C261" s="118"/>
      <c r="D261" s="118"/>
      <c r="E261" s="118"/>
      <c r="F261" s="118"/>
      <c r="G261" s="118"/>
      <c r="H261" s="118"/>
      <c r="I261" s="118"/>
      <c r="J261" s="118"/>
      <c r="K261" s="118"/>
      <c r="L261" s="118"/>
      <c r="M261" s="118"/>
      <c r="N261" s="118"/>
      <c r="O261" s="118"/>
      <c r="P261" s="118"/>
      <c r="Q261" s="118"/>
      <c r="R261" s="118"/>
      <c r="S261" s="118"/>
      <c r="T261" s="118"/>
      <c r="U261" s="118"/>
      <c r="V261" s="118"/>
      <c r="W261" s="118"/>
    </row>
    <row r="262" spans="1:23" ht="16" thickBot="1">
      <c r="A262" s="119" t="s">
        <v>161</v>
      </c>
      <c r="B262" s="120">
        <f>SUM(B258:B261)</f>
        <v>4481808</v>
      </c>
      <c r="C262" s="121">
        <f t="shared" ref="C262:W262" si="105">SUM(C258:C261)</f>
        <v>5163299.1293714223</v>
      </c>
      <c r="D262" s="121">
        <f t="shared" si="105"/>
        <v>5278654.0130289458</v>
      </c>
      <c r="E262" s="121">
        <f t="shared" si="105"/>
        <v>5178575.7035234179</v>
      </c>
      <c r="F262" s="121">
        <f t="shared" si="105"/>
        <v>5113644.2656476293</v>
      </c>
      <c r="G262" s="121">
        <f t="shared" si="105"/>
        <v>5112169.4278507866</v>
      </c>
      <c r="H262" s="121">
        <f t="shared" si="105"/>
        <v>5131655.8045514207</v>
      </c>
      <c r="I262" s="121">
        <f t="shared" si="105"/>
        <v>5113736.8503916133</v>
      </c>
      <c r="J262" s="121">
        <f t="shared" si="105"/>
        <v>5088929.4350638948</v>
      </c>
      <c r="K262" s="121">
        <f t="shared" si="105"/>
        <v>5089661.0388148343</v>
      </c>
      <c r="L262" s="121">
        <f t="shared" si="105"/>
        <v>5104159.5191766452</v>
      </c>
      <c r="M262" s="121">
        <f t="shared" si="105"/>
        <v>5087124.3726833174</v>
      </c>
      <c r="N262" s="121">
        <f t="shared" si="105"/>
        <v>5051062.0764124691</v>
      </c>
      <c r="O262" s="121">
        <f t="shared" si="105"/>
        <v>5053593.8010184653</v>
      </c>
      <c r="P262" s="121">
        <f t="shared" si="105"/>
        <v>5149871.6681762235</v>
      </c>
      <c r="Q262" s="121">
        <f t="shared" si="105"/>
        <v>5149021.773271041</v>
      </c>
      <c r="R262" s="121">
        <f t="shared" si="105"/>
        <v>5146122.6972387992</v>
      </c>
      <c r="S262" s="121">
        <f t="shared" si="105"/>
        <v>5174786.4402020611</v>
      </c>
      <c r="T262" s="121">
        <f t="shared" si="105"/>
        <v>5180362.282229743</v>
      </c>
      <c r="U262" s="121">
        <f t="shared" si="105"/>
        <v>5176961.5503089782</v>
      </c>
      <c r="V262" s="121">
        <f t="shared" si="105"/>
        <v>5181488.5503089782</v>
      </c>
      <c r="W262" s="121">
        <f t="shared" si="105"/>
        <v>5179181.5028181849</v>
      </c>
    </row>
    <row r="263" spans="1:23">
      <c r="A263" s="111" t="s">
        <v>162</v>
      </c>
      <c r="B263" s="116">
        <f>B262*VLOOKUP($A256,'Peak-Baseload'!$N$13:$S$28,6,FALSE)</f>
        <v>3329.3519979566995</v>
      </c>
      <c r="C263" s="116">
        <f>C262*VLOOKUP($A256,'Peak-Baseload'!$N$13:$S$28,6,FALSE)</f>
        <v>3835.6039063745775</v>
      </c>
      <c r="D263" s="116">
        <f>D262*VLOOKUP($A256,'Peak-Baseload'!$N$13:$S$28,6,FALSE)</f>
        <v>3921.2963350505133</v>
      </c>
      <c r="E263" s="116">
        <f>E262*VLOOKUP($A256,'Peak-Baseload'!$N$13:$S$28,6,FALSE)</f>
        <v>3846.9522489798119</v>
      </c>
      <c r="F263" s="116">
        <f>F262*VLOOKUP($A256,'Peak-Baseload'!$N$13:$S$28,6,FALSE)</f>
        <v>3798.717337439211</v>
      </c>
      <c r="G263" s="116">
        <f>G262*VLOOKUP($A256,'Peak-Baseload'!$N$13:$S$28,6,FALSE)</f>
        <v>3797.6217407145004</v>
      </c>
      <c r="H263" s="116">
        <f>H262*VLOOKUP($A256,'Peak-Baseload'!$N$13:$S$28,6,FALSE)</f>
        <v>3812.0973735843586</v>
      </c>
      <c r="I263" s="116">
        <f>I262*VLOOKUP($A256,'Peak-Baseload'!$N$13:$S$28,6,FALSE)</f>
        <v>3798.7861148617071</v>
      </c>
      <c r="J263" s="116">
        <f>J262*VLOOKUP($A256,'Peak-Baseload'!$N$13:$S$28,6,FALSE)</f>
        <v>3780.3576998592171</v>
      </c>
      <c r="K263" s="116">
        <f>K262*VLOOKUP($A256,'Peak-Baseload'!$N$13:$S$28,6,FALSE)</f>
        <v>3780.9011783861647</v>
      </c>
      <c r="L263" s="116">
        <f>L262*VLOOKUP($A256,'Peak-Baseload'!$N$13:$S$28,6,FALSE)</f>
        <v>3791.6715069142792</v>
      </c>
      <c r="M263" s="116">
        <f>M262*VLOOKUP($A256,'Peak-Baseload'!$N$13:$S$28,6,FALSE)</f>
        <v>3779.0167927870684</v>
      </c>
      <c r="N263" s="116">
        <f>N262*VLOOKUP($A256,'Peak-Baseload'!$N$13:$S$28,6,FALSE)</f>
        <v>3752.2275867032167</v>
      </c>
      <c r="O263" s="116">
        <f>O262*VLOOKUP($A256,'Peak-Baseload'!$N$13:$S$28,6,FALSE)</f>
        <v>3754.1083014449569</v>
      </c>
      <c r="P263" s="116">
        <f>P262*VLOOKUP($A256,'Peak-Baseload'!$N$13:$S$28,6,FALSE)</f>
        <v>3825.6291942142793</v>
      </c>
      <c r="Q263" s="116">
        <f>Q262*VLOOKUP($A256,'Peak-Baseload'!$N$13:$S$28,6,FALSE)</f>
        <v>3824.9978420232392</v>
      </c>
      <c r="R263" s="116">
        <f>R262*VLOOKUP($A256,'Peak-Baseload'!$N$13:$S$28,6,FALSE)</f>
        <v>3822.8442369200816</v>
      </c>
      <c r="S263" s="116">
        <f>S262*VLOOKUP($A256,'Peak-Baseload'!$N$13:$S$28,6,FALSE)</f>
        <v>3844.137360120284</v>
      </c>
      <c r="T263" s="116">
        <f>T262*VLOOKUP($A256,'Peak-Baseload'!$N$13:$S$28,6,FALSE)</f>
        <v>3848.2794252857602</v>
      </c>
      <c r="U263" s="116">
        <f>U262*VLOOKUP($A256,'Peak-Baseload'!$N$13:$S$28,6,FALSE)</f>
        <v>3845.7531605249956</v>
      </c>
      <c r="V263" s="116">
        <f>V262*VLOOKUP($A256,'Peak-Baseload'!$N$13:$S$28,6,FALSE)</f>
        <v>3849.1160838128185</v>
      </c>
      <c r="W263" s="116">
        <f>W262*VLOOKUP($A256,'Peak-Baseload'!$N$13:$S$28,6,FALSE)</f>
        <v>3847.4022725177219</v>
      </c>
    </row>
    <row r="264" spans="1:23">
      <c r="A264" s="111" t="s">
        <v>163</v>
      </c>
      <c r="B264" s="116">
        <f>B272*VLOOKUP($A256,'Peak-Baseload'!$N$13:$S$28,5,FALSE)</f>
        <v>30432.157953281425</v>
      </c>
      <c r="C264" s="116">
        <f>C272*VLOOKUP($A256,'Peak-Baseload'!$N$13:$S$28,5,FALSE)</f>
        <v>30665.495200345726</v>
      </c>
      <c r="D264" s="116">
        <f>D272*VLOOKUP($A256,'Peak-Baseload'!$N$13:$S$28,5,FALSE)</f>
        <v>30589.528141716954</v>
      </c>
      <c r="E264" s="116">
        <f>E272*VLOOKUP($A256,'Peak-Baseload'!$N$13:$S$28,5,FALSE)</f>
        <v>30520.890342101939</v>
      </c>
      <c r="F264" s="116">
        <f>F272*VLOOKUP($A256,'Peak-Baseload'!$N$13:$S$28,5,FALSE)</f>
        <v>30471.434822788258</v>
      </c>
      <c r="G264" s="116">
        <f>G272*VLOOKUP($A256,'Peak-Baseload'!$N$13:$S$28,5,FALSE)</f>
        <v>30476.324854687249</v>
      </c>
      <c r="H264" s="116">
        <f>H272*VLOOKUP($A256,'Peak-Baseload'!$N$13:$S$28,5,FALSE)</f>
        <v>30470.031034610722</v>
      </c>
      <c r="I264" s="116">
        <f>I272*VLOOKUP($A256,'Peak-Baseload'!$N$13:$S$28,5,FALSE)</f>
        <v>30446.830906699368</v>
      </c>
      <c r="J264" s="116">
        <f>J272*VLOOKUP($A256,'Peak-Baseload'!$N$13:$S$28,5,FALSE)</f>
        <v>30492.958849888902</v>
      </c>
      <c r="K264" s="116">
        <f>K272*VLOOKUP($A256,'Peak-Baseload'!$N$13:$S$28,5,FALSE)</f>
        <v>30529.033796873828</v>
      </c>
      <c r="L264" s="116">
        <f>L272*VLOOKUP($A256,'Peak-Baseload'!$N$13:$S$28,5,FALSE)</f>
        <v>30559.04951580389</v>
      </c>
      <c r="M264" s="116">
        <f>M272*VLOOKUP($A256,'Peak-Baseload'!$N$13:$S$28,5,FALSE)</f>
        <v>30612.062916819774</v>
      </c>
      <c r="N264" s="116">
        <f>N272*VLOOKUP($A256,'Peak-Baseload'!$N$13:$S$28,5,FALSE)</f>
        <v>30659.856699256692</v>
      </c>
      <c r="O264" s="116">
        <f>O272*VLOOKUP($A256,'Peak-Baseload'!$N$13:$S$28,5,FALSE)</f>
        <v>30748.293984479646</v>
      </c>
      <c r="P264" s="116">
        <f>P272*VLOOKUP($A256,'Peak-Baseload'!$N$13:$S$28,5,FALSE)</f>
        <v>30827.58814819542</v>
      </c>
      <c r="Q264" s="116">
        <f>Q272*VLOOKUP($A256,'Peak-Baseload'!$N$13:$S$28,5,FALSE)</f>
        <v>30898.264849118455</v>
      </c>
      <c r="R264" s="116">
        <f>R272*VLOOKUP($A256,'Peak-Baseload'!$N$13:$S$28,5,FALSE)</f>
        <v>31004.241084270237</v>
      </c>
      <c r="S264" s="116">
        <f>S272*VLOOKUP($A256,'Peak-Baseload'!$N$13:$S$28,5,FALSE)</f>
        <v>31153.229719152452</v>
      </c>
      <c r="T264" s="116">
        <f>T272*VLOOKUP($A256,'Peak-Baseload'!$N$13:$S$28,5,FALSE)</f>
        <v>31251.618360708442</v>
      </c>
      <c r="U264" s="116">
        <f>U272*VLOOKUP($A256,'Peak-Baseload'!$N$13:$S$28,5,FALSE)</f>
        <v>31390.40831048369</v>
      </c>
      <c r="V264" s="116">
        <f>V272*VLOOKUP($A256,'Peak-Baseload'!$N$13:$S$28,5,FALSE)</f>
        <v>31533.250357202265</v>
      </c>
      <c r="W264" s="116">
        <f>W272*VLOOKUP($A256,'Peak-Baseload'!$N$13:$S$28,5,FALSE)</f>
        <v>31716.663757830083</v>
      </c>
    </row>
    <row r="265" spans="1:23">
      <c r="A265" s="104" t="s">
        <v>164</v>
      </c>
      <c r="B265" s="116">
        <f>VLOOKUP($A256,REStpcMID,Mid!B$3-1990+2,FALSE)</f>
        <v>527</v>
      </c>
      <c r="C265" s="116">
        <f>VLOOKUP($A256,REStpcMID,Mid!C$3-1990+2,FALSE)</f>
        <v>527</v>
      </c>
      <c r="D265" s="116">
        <f>VLOOKUP($A256,REStpcMID,Mid!D$3-1990+2,FALSE)</f>
        <v>589</v>
      </c>
      <c r="E265" s="116">
        <f>VLOOKUP($A256,REStpcMID,Mid!E$3-1990+2,FALSE)</f>
        <v>585</v>
      </c>
      <c r="F265" s="116">
        <f>VLOOKUP($A256,REStpcMID,Mid!F$3-1990+2,FALSE)</f>
        <v>581</v>
      </c>
      <c r="G265" s="116">
        <f>VLOOKUP($A256,REStpcMID,Mid!G$3-1990+2,FALSE)</f>
        <v>579</v>
      </c>
      <c r="H265" s="116">
        <f>VLOOKUP($A256,REStpcMID,Mid!H$3-1990+2,FALSE)</f>
        <v>578</v>
      </c>
      <c r="I265" s="116">
        <f>VLOOKUP($A256,REStpcMID,Mid!I$3-1990+2,FALSE)</f>
        <v>579</v>
      </c>
      <c r="J265" s="116">
        <f>VLOOKUP($A256,REStpcMID,Mid!J$3-1990+2,FALSE)</f>
        <v>578</v>
      </c>
      <c r="K265" s="116">
        <f>VLOOKUP($A256,REStpcMID,Mid!K$3-1990+2,FALSE)</f>
        <v>576</v>
      </c>
      <c r="L265" s="116">
        <f>VLOOKUP($A256,REStpcMID,Mid!L$3-1990+2,FALSE)</f>
        <v>575</v>
      </c>
      <c r="M265" s="116">
        <f>VLOOKUP($A256,REStpcMID,Mid!M$3-1990+2,FALSE)</f>
        <v>575</v>
      </c>
      <c r="N265" s="116">
        <f>VLOOKUP($A256,REStpcMID,Mid!N$3-1990+2,FALSE)</f>
        <v>574</v>
      </c>
      <c r="O265" s="116">
        <f>VLOOKUP($A256,REStpcMID,Mid!O$3-1990+2,FALSE)</f>
        <v>571</v>
      </c>
      <c r="P265" s="116">
        <f>VLOOKUP($A256,REStpcMID,Mid!P$3-1990+2,FALSE)</f>
        <v>571</v>
      </c>
      <c r="Q265" s="116">
        <f>VLOOKUP($A256,REStpcMID,Mid!Q$3-1990+2,FALSE)</f>
        <v>573</v>
      </c>
      <c r="R265" s="116">
        <f>VLOOKUP($A256,REStpcMID,Mid!R$3-1990+2,FALSE)</f>
        <v>572</v>
      </c>
      <c r="S265" s="116">
        <f>VLOOKUP($A256,REStpcMID,Mid!S$3-1990+2,FALSE)</f>
        <v>570</v>
      </c>
      <c r="T265" s="116">
        <f>VLOOKUP($A256,REStpcMID,Mid!T$3-1990+2,FALSE)</f>
        <v>570</v>
      </c>
      <c r="U265" s="116">
        <f>VLOOKUP($A256,REStpcMID,Mid!U$3-1990+2,FALSE)</f>
        <v>569</v>
      </c>
      <c r="V265" s="116">
        <f>VLOOKUP($A256,REStpcMID,Mid!V$3-1990+2,FALSE)</f>
        <v>567</v>
      </c>
      <c r="W265" s="116">
        <f>VLOOKUP($A256,REStpcMID,Mid!W$3-1990+2,FALSE)</f>
        <v>565</v>
      </c>
    </row>
    <row r="266" spans="1:23">
      <c r="A266" s="104" t="s">
        <v>165</v>
      </c>
      <c r="B266" s="116">
        <f>VLOOKUP($A256,COMtpcMID,Mid!B$3-1990+2,FALSE)</f>
        <v>2645</v>
      </c>
      <c r="C266" s="116">
        <f>VLOOKUP($A256,COMtpcMID,Mid!C$3-1990+2,FALSE)</f>
        <v>3081</v>
      </c>
      <c r="D266" s="116">
        <f>VLOOKUP($A256,COMtpcMID,Mid!D$3-1990+2,FALSE)</f>
        <v>2991</v>
      </c>
      <c r="E266" s="116">
        <f>VLOOKUP($A256,COMtpcMID,Mid!E$3-1990+2,FALSE)</f>
        <v>2925</v>
      </c>
      <c r="F266" s="116">
        <f>VLOOKUP($A256,COMtpcMID,Mid!F$3-1990+2,FALSE)</f>
        <v>2895</v>
      </c>
      <c r="G266" s="116">
        <f>VLOOKUP($A256,COMtpcMID,Mid!G$3-1990+2,FALSE)</f>
        <v>2916</v>
      </c>
      <c r="H266" s="116">
        <f>VLOOKUP($A256,COMtpcMID,Mid!H$3-1990+2,FALSE)</f>
        <v>2958</v>
      </c>
      <c r="I266" s="116">
        <f>VLOOKUP($A256,COMtpcMID,Mid!I$3-1990+2,FALSE)</f>
        <v>2955</v>
      </c>
      <c r="J266" s="116">
        <f>VLOOKUP($A256,COMtpcMID,Mid!J$3-1990+2,FALSE)</f>
        <v>2941</v>
      </c>
      <c r="K266" s="116">
        <f>VLOOKUP($A256,COMtpcMID,Mid!K$3-1990+2,FALSE)</f>
        <v>2960</v>
      </c>
      <c r="L266" s="116">
        <f>VLOOKUP($A256,COMtpcMID,Mid!L$3-1990+2,FALSE)</f>
        <v>2990</v>
      </c>
      <c r="M266" s="116">
        <f>VLOOKUP($A256,COMtpcMID,Mid!M$3-1990+2,FALSE)</f>
        <v>2979</v>
      </c>
      <c r="N266" s="116">
        <f>VLOOKUP($A256,COMtpcMID,Mid!N$3-1990+2,FALSE)</f>
        <v>2951</v>
      </c>
      <c r="O266" s="116">
        <f>VLOOKUP($A256,COMtpcMID,Mid!O$3-1990+2,FALSE)</f>
        <v>2966</v>
      </c>
      <c r="P266" s="116">
        <f>VLOOKUP($A256,COMtpcMID,Mid!P$3-1990+2,FALSE)</f>
        <v>3071</v>
      </c>
      <c r="Q266" s="116">
        <f>VLOOKUP($A256,COMtpcMID,Mid!Q$3-1990+2,FALSE)</f>
        <v>3065</v>
      </c>
      <c r="R266" s="116">
        <f>VLOOKUP($A256,COMtpcMID,Mid!R$3-1990+2,FALSE)</f>
        <v>3062</v>
      </c>
      <c r="S266" s="116">
        <f>VLOOKUP($A256,COMtpcMID,Mid!S$3-1990+2,FALSE)</f>
        <v>3089</v>
      </c>
      <c r="T266" s="116">
        <f>VLOOKUP($A256,COMtpcMID,Mid!T$3-1990+2,FALSE)</f>
        <v>3091</v>
      </c>
      <c r="U266" s="116">
        <f>VLOOKUP($A256,COMtpcMID,Mid!U$3-1990+2,FALSE)</f>
        <v>3081</v>
      </c>
      <c r="V266" s="116">
        <f>VLOOKUP($A256,COMtpcMID,Mid!V$3-1990+2,FALSE)</f>
        <v>3081</v>
      </c>
      <c r="W266" s="116">
        <f>VLOOKUP($A256,COMtpcMID,Mid!W$3-1990+2,FALSE)</f>
        <v>3068</v>
      </c>
    </row>
    <row r="267" spans="1:23" ht="16" thickBot="1">
      <c r="A267" s="104" t="s">
        <v>166</v>
      </c>
      <c r="B267" s="116">
        <f>VLOOKUP($A256,INDtpcMID,Mid!B$3-1990+2,FALSE)</f>
        <v>28662</v>
      </c>
      <c r="C267" s="116">
        <f>VLOOKUP($A256,INDtpcMID,Mid!C$3-1990+2,FALSE)</f>
        <v>53069</v>
      </c>
      <c r="D267" s="116">
        <f>VLOOKUP($A256,INDtpcMID,Mid!D$3-1990+2,FALSE)</f>
        <v>50602</v>
      </c>
      <c r="E267" s="116">
        <f>VLOOKUP($A256,INDtpcMID,Mid!E$3-1990+2,FALSE)</f>
        <v>48271</v>
      </c>
      <c r="F267" s="116">
        <f>VLOOKUP($A256,INDtpcMID,Mid!F$3-1990+2,FALSE)</f>
        <v>46209</v>
      </c>
      <c r="G267" s="116">
        <f>VLOOKUP($A256,INDtpcMID,Mid!G$3-1990+2,FALSE)</f>
        <v>44378</v>
      </c>
      <c r="H267" s="116">
        <f>VLOOKUP($A256,INDtpcMID,Mid!H$3-1990+2,FALSE)</f>
        <v>42725</v>
      </c>
      <c r="I267" s="116">
        <f>VLOOKUP($A256,INDtpcMID,Mid!I$3-1990+2,FALSE)</f>
        <v>40895</v>
      </c>
      <c r="J267" s="116">
        <f>VLOOKUP($A256,INDtpcMID,Mid!J$3-1990+2,FALSE)</f>
        <v>38997</v>
      </c>
      <c r="K267" s="116">
        <f>VLOOKUP($A256,INDtpcMID,Mid!K$3-1990+2,FALSE)</f>
        <v>37321</v>
      </c>
      <c r="L267" s="116">
        <f>VLOOKUP($A256,INDtpcMID,Mid!L$3-1990+2,FALSE)</f>
        <v>35746</v>
      </c>
      <c r="M267" s="116">
        <f>VLOOKUP($A256,INDtpcMID,Mid!M$3-1990+2,FALSE)</f>
        <v>34038</v>
      </c>
      <c r="N267" s="116">
        <f>VLOOKUP($A256,INDtpcMID,Mid!N$3-1990+2,FALSE)</f>
        <v>32337</v>
      </c>
      <c r="O267" s="116">
        <f>VLOOKUP($A256,INDtpcMID,Mid!O$3-1990+2,FALSE)</f>
        <v>30821</v>
      </c>
      <c r="P267" s="116">
        <f>VLOOKUP($A256,INDtpcMID,Mid!P$3-1990+2,FALSE)</f>
        <v>29681</v>
      </c>
      <c r="Q267" s="116">
        <f>VLOOKUP($A256,INDtpcMID,Mid!Q$3-1990+2,FALSE)</f>
        <v>28215</v>
      </c>
      <c r="R267" s="116">
        <f>VLOOKUP($A256,INDtpcMID,Mid!R$3-1990+2,FALSE)</f>
        <v>26788</v>
      </c>
      <c r="S267" s="116">
        <f>VLOOKUP($A256,INDtpcMID,Mid!S$3-1990+2,FALSE)</f>
        <v>25486</v>
      </c>
      <c r="T267" s="116">
        <f>VLOOKUP($A256,INDtpcMID,Mid!T$3-1990+2,FALSE)</f>
        <v>24202</v>
      </c>
      <c r="U267" s="116">
        <f>VLOOKUP($A256,INDtpcMID,Mid!U$3-1990+2,FALSE)</f>
        <v>22925</v>
      </c>
      <c r="V267" s="116">
        <f>VLOOKUP($A256,INDtpcMID,Mid!V$3-1990+2,FALSE)</f>
        <v>22925</v>
      </c>
      <c r="W267" s="116">
        <f>VLOOKUP($A256,INDtpcMID,Mid!W$3-1990+2,FALSE)</f>
        <v>21672</v>
      </c>
    </row>
    <row r="268" spans="1:23">
      <c r="A268" s="111" t="s">
        <v>167</v>
      </c>
      <c r="B268" s="113">
        <f>VLOOKUP($A256,REScMID,Mid!B$3-1990+2,FALSE)</f>
        <v>3594</v>
      </c>
      <c r="C268" s="114">
        <f>VLOOKUP($A256,REScMID,Mid!C$3-1990+2,FALSE)</f>
        <v>3613</v>
      </c>
      <c r="D268" s="114">
        <f>VLOOKUP($A256,REScMID,Mid!D$3-1990+2,FALSE)</f>
        <v>3603</v>
      </c>
      <c r="E268" s="114">
        <f>VLOOKUP($A256,REScMID,Mid!E$3-1990+2,FALSE)</f>
        <v>3594</v>
      </c>
      <c r="F268" s="114">
        <f>VLOOKUP($A256,REScMID,Mid!F$3-1990+2,FALSE)</f>
        <v>3588</v>
      </c>
      <c r="G268" s="114">
        <f>VLOOKUP($A256,REScMID,Mid!G$3-1990+2,FALSE)</f>
        <v>3588</v>
      </c>
      <c r="H268" s="114">
        <f>VLOOKUP($A256,REScMID,Mid!H$3-1990+2,FALSE)</f>
        <v>3587</v>
      </c>
      <c r="I268" s="114">
        <f>VLOOKUP($A256,REScMID,Mid!I$3-1990+2,FALSE)</f>
        <v>3584</v>
      </c>
      <c r="J268" s="114">
        <f>VLOOKUP($A256,REScMID,Mid!J$3-1990+2,FALSE)</f>
        <v>3589</v>
      </c>
      <c r="K268" s="114">
        <f>VLOOKUP($A256,REScMID,Mid!K$3-1990+2,FALSE)</f>
        <v>3593</v>
      </c>
      <c r="L268" s="114">
        <f>VLOOKUP($A256,REScMID,Mid!L$3-1990+2,FALSE)</f>
        <v>3596</v>
      </c>
      <c r="M268" s="114">
        <f>VLOOKUP($A256,REScMID,Mid!M$3-1990+2,FALSE)</f>
        <v>3602</v>
      </c>
      <c r="N268" s="114">
        <f>VLOOKUP($A256,REScMID,Mid!N$3-1990+2,FALSE)</f>
        <v>3607</v>
      </c>
      <c r="O268" s="114">
        <f>VLOOKUP($A256,REScMID,Mid!O$3-1990+2,FALSE)</f>
        <v>3617</v>
      </c>
      <c r="P268" s="114">
        <f>VLOOKUP($A256,REScMID,Mid!P$3-1990+2,FALSE)</f>
        <v>3626</v>
      </c>
      <c r="Q268" s="114">
        <f>VLOOKUP($A256,REScMID,Mid!Q$3-1990+2,FALSE)</f>
        <v>3634</v>
      </c>
      <c r="R268" s="114">
        <f>VLOOKUP($A256,REScMID,Mid!R$3-1990+2,FALSE)</f>
        <v>3646</v>
      </c>
      <c r="S268" s="114">
        <f>VLOOKUP($A256,REScMID,Mid!S$3-1990+2,FALSE)</f>
        <v>3663</v>
      </c>
      <c r="T268" s="114">
        <f>VLOOKUP($A256,REScMID,Mid!T$3-1990+2,FALSE)</f>
        <v>3674</v>
      </c>
      <c r="U268" s="114">
        <f>VLOOKUP($A256,REScMID,Mid!U$3-1990+2,FALSE)</f>
        <v>3690</v>
      </c>
      <c r="V268" s="114">
        <f>VLOOKUP($A256,REScMID,Mid!V$3-1990+2,FALSE)</f>
        <v>3711</v>
      </c>
      <c r="W268" s="114">
        <f>VLOOKUP($A256,REScMID,Mid!W$3-1990+2,FALSE)</f>
        <v>3732</v>
      </c>
    </row>
    <row r="269" spans="1:23">
      <c r="A269" s="111" t="s">
        <v>168</v>
      </c>
      <c r="B269" s="115">
        <f>VLOOKUP($A256,COMcMID,Mid!B$3-1990+2,FALSE)</f>
        <v>870</v>
      </c>
      <c r="C269" s="116">
        <f>VLOOKUP($A256,COMcMID,Mid!C$3-1990+2,FALSE)</f>
        <v>885.28547808968472</v>
      </c>
      <c r="D269" s="116">
        <f>VLOOKUP($A256,COMcMID,Mid!D$3-1990+2,FALSE)</f>
        <v>884.00949156673391</v>
      </c>
      <c r="E269" s="116">
        <f>VLOOKUP($A256,COMcMID,Mid!E$3-1990+2,FALSE)</f>
        <v>882.81417117565695</v>
      </c>
      <c r="F269" s="116">
        <f>VLOOKUP($A256,COMcMID,Mid!F$3-1990+2,FALSE)</f>
        <v>881.44671065750765</v>
      </c>
      <c r="G269" s="116">
        <f>VLOOKUP($A256,COMcMID,Mid!G$3-1990+2,FALSE)</f>
        <v>882.06904439731341</v>
      </c>
      <c r="H269" s="116">
        <f>VLOOKUP($A256,COMcMID,Mid!H$3-1990+2,FALSE)</f>
        <v>882.05283430349368</v>
      </c>
      <c r="I269" s="116">
        <f>VLOOKUP($A256,COMcMID,Mid!I$3-1990+2,FALSE)</f>
        <v>881.55418779511751</v>
      </c>
      <c r="J269" s="116">
        <f>VLOOKUP($A256,COMcMID,Mid!J$3-1990+2,FALSE)</f>
        <v>883.24936564345364</v>
      </c>
      <c r="K269" s="116">
        <f>VLOOKUP($A256,COMcMID,Mid!K$3-1990+2,FALSE)</f>
        <v>884.46911102165541</v>
      </c>
      <c r="L269" s="116">
        <f>VLOOKUP($A256,COMcMID,Mid!L$3-1990+2,FALSE)</f>
        <v>885.80324886382607</v>
      </c>
      <c r="M269" s="116">
        <f>VLOOKUP($A256,COMcMID,Mid!M$3-1990+2,FALSE)</f>
        <v>887.51816600320558</v>
      </c>
      <c r="N269" s="116">
        <f>VLOOKUP($A256,COMcMID,Mid!N$3-1990+2,FALSE)</f>
        <v>889.47199968308166</v>
      </c>
      <c r="O269" s="116">
        <f>VLOOKUP($A256,COMcMID,Mid!O$3-1990+2,FALSE)</f>
        <v>892.3990299253478</v>
      </c>
      <c r="P269" s="116">
        <f>VLOOKUP($A256,COMcMID,Mid!P$3-1990+2,FALSE)</f>
        <v>894.98492749180252</v>
      </c>
      <c r="Q269" s="116">
        <f>VLOOKUP($A256,COMcMID,Mid!Q$3-1990+2,FALSE)</f>
        <v>897.30782623844232</v>
      </c>
      <c r="R269" s="116">
        <f>VLOOKUP($A256,COMcMID,Mid!R$3-1990+2,FALSE)</f>
        <v>900.82023657461411</v>
      </c>
      <c r="S269" s="116">
        <f>VLOOKUP($A256,COMcMID,Mid!S$3-1990+2,FALSE)</f>
        <v>905.65739202843076</v>
      </c>
      <c r="T269" s="116">
        <f>VLOOKUP($A256,COMcMID,Mid!T$3-1990+2,FALSE)</f>
        <v>909.05760991538534</v>
      </c>
      <c r="U269" s="116">
        <f>VLOOKUP($A256,COMcMID,Mid!U$3-1990+2,FALSE)</f>
        <v>913.39797827302777</v>
      </c>
      <c r="V269" s="116">
        <f>VLOOKUP($A256,COMcMID,Mid!V$3-1990+2,FALSE)</f>
        <v>913.39797827302777</v>
      </c>
      <c r="W269" s="116">
        <f>VLOOKUP($A256,COMcMID,Mid!W$3-1990+2,FALSE)</f>
        <v>919.29762488791414</v>
      </c>
    </row>
    <row r="270" spans="1:23">
      <c r="A270" s="111" t="s">
        <v>169</v>
      </c>
      <c r="B270" s="115">
        <f>VLOOKUP($A256,INDcMID,Mid!B$3-1990+2,FALSE)</f>
        <v>10</v>
      </c>
      <c r="C270" s="116">
        <f>VLOOKUP($A256,INDcMID,Mid!C$3-1990+2,FALSE)</f>
        <v>10.018722255499503</v>
      </c>
      <c r="D270" s="116">
        <f>VLOOKUP($A256,INDcMID,Mid!D$3-1990+2,FALSE)</f>
        <v>10.126370968594999</v>
      </c>
      <c r="E270" s="116">
        <f>VLOOKUP($A256,INDcMID,Mid!E$3-1990+2,FALSE)</f>
        <v>10.230868489043564</v>
      </c>
      <c r="F270" s="116">
        <f>VLOOKUP($A256,INDcMID,Mid!F$3-1990+2,FALSE)</f>
        <v>10.327599348485011</v>
      </c>
      <c r="G270" s="116">
        <f>VLOOKUP($A256,INDcMID,Mid!G$3-1990+2,FALSE)</f>
        <v>10.424176267254515</v>
      </c>
      <c r="H270" s="116">
        <f>VLOOKUP($A256,INDcMID,Mid!H$3-1990+2,FALSE)</f>
        <v>10.515097031753943</v>
      </c>
      <c r="I270" s="116">
        <f>VLOOKUP($A256,INDcMID,Mid!I$3-1990+2,FALSE)</f>
        <v>10.602964309989986</v>
      </c>
      <c r="J270" s="116">
        <f>VLOOKUP($A256,INDcMID,Mid!J$3-1990+2,FALSE)</f>
        <v>10.689310734325682</v>
      </c>
      <c r="K270" s="116">
        <f>VLOOKUP($A256,INDcMID,Mid!K$3-1990+2,FALSE)</f>
        <v>10.773143007709725</v>
      </c>
      <c r="L270" s="116">
        <f>VLOOKUP($A256,INDcMID,Mid!L$3-1990+2,FALSE)</f>
        <v>10.851782159508906</v>
      </c>
      <c r="M270" s="116">
        <f>VLOOKUP($A256,INDcMID,Mid!M$3-1990+2,FALSE)</f>
        <v>10.930658562775962</v>
      </c>
      <c r="N270" s="116">
        <f>VLOOKUP($A256,INDcMID,Mid!N$3-1990+2,FALSE)</f>
        <v>11.00325340469726</v>
      </c>
      <c r="O270" s="116">
        <f>VLOOKUP($A256,INDcMID,Mid!O$3-1990+2,FALSE)</f>
        <v>11.077878013688183</v>
      </c>
      <c r="P270" s="116">
        <f>VLOOKUP($A256,INDcMID,Mid!P$3-1990+2,FALSE)</f>
        <v>11.149454393345842</v>
      </c>
      <c r="Q270" s="116">
        <f>VLOOKUP($A256,INDcMID,Mid!Q$3-1990+2,FALSE)</f>
        <v>11.217128685104241</v>
      </c>
      <c r="R270" s="116">
        <f>VLOOKUP($A256,INDcMID,Mid!R$3-1990+2,FALSE)</f>
        <v>11.284871317281299</v>
      </c>
      <c r="S270" s="116">
        <f>VLOOKUP($A256,INDcMID,Mid!S$3-1990+2,FALSE)</f>
        <v>11.351359814260309</v>
      </c>
      <c r="T270" s="116">
        <f>VLOOKUP($A256,INDcMID,Mid!T$3-1990+2,FALSE)</f>
        <v>11.415800759494552</v>
      </c>
      <c r="U270" s="116">
        <f>VLOOKUP($A256,INDcMID,Mid!U$3-1990+2,FALSE)</f>
        <v>11.47971119955419</v>
      </c>
      <c r="V270" s="116">
        <f>VLOOKUP($A256,INDcMID,Mid!V$3-1990+2,FALSE)</f>
        <v>11.47971119955419</v>
      </c>
      <c r="W270" s="116">
        <f>VLOOKUP($A256,INDcMID,Mid!W$3-1990+2,FALSE)</f>
        <v>11.544683908363975</v>
      </c>
    </row>
    <row r="271" spans="1:23">
      <c r="A271" s="111" t="s">
        <v>170</v>
      </c>
      <c r="B271" s="117"/>
      <c r="C271" s="118"/>
      <c r="D271" s="118"/>
      <c r="E271" s="118"/>
      <c r="F271" s="118"/>
      <c r="G271" s="118"/>
      <c r="H271" s="118"/>
      <c r="I271" s="118"/>
      <c r="J271" s="118"/>
      <c r="K271" s="118"/>
      <c r="L271" s="118"/>
      <c r="M271" s="118"/>
      <c r="N271" s="118"/>
      <c r="O271" s="118"/>
      <c r="P271" s="118"/>
      <c r="Q271" s="118"/>
      <c r="R271" s="118"/>
      <c r="S271" s="118"/>
      <c r="T271" s="118"/>
      <c r="U271" s="118"/>
      <c r="V271" s="118"/>
      <c r="W271" s="118"/>
    </row>
    <row r="272" spans="1:23" ht="16" thickBot="1">
      <c r="A272" s="119" t="s">
        <v>171</v>
      </c>
      <c r="B272" s="120">
        <f>SUM(B268:B271)</f>
        <v>4474</v>
      </c>
      <c r="C272" s="121">
        <f t="shared" ref="C272:W272" si="106">SUM(C268:C271)</f>
        <v>4508.3042003451847</v>
      </c>
      <c r="D272" s="121">
        <f t="shared" si="106"/>
        <v>4497.1358625353296</v>
      </c>
      <c r="E272" s="121">
        <f t="shared" si="106"/>
        <v>4487.0450396647002</v>
      </c>
      <c r="F272" s="121">
        <f t="shared" si="106"/>
        <v>4479.7743100059924</v>
      </c>
      <c r="G272" s="121">
        <f t="shared" si="106"/>
        <v>4480.4932206645681</v>
      </c>
      <c r="H272" s="121">
        <f t="shared" si="106"/>
        <v>4479.5679313352475</v>
      </c>
      <c r="I272" s="121">
        <f t="shared" si="106"/>
        <v>4476.1571521051073</v>
      </c>
      <c r="J272" s="121">
        <f t="shared" si="106"/>
        <v>4482.9386763777793</v>
      </c>
      <c r="K272" s="121">
        <f t="shared" si="106"/>
        <v>4488.2422540293655</v>
      </c>
      <c r="L272" s="121">
        <f t="shared" si="106"/>
        <v>4492.6550310233351</v>
      </c>
      <c r="M272" s="121">
        <f t="shared" si="106"/>
        <v>4500.4488245659813</v>
      </c>
      <c r="N272" s="121">
        <f t="shared" si="106"/>
        <v>4507.4752530877786</v>
      </c>
      <c r="O272" s="121">
        <f t="shared" si="106"/>
        <v>4520.4769079390353</v>
      </c>
      <c r="P272" s="121">
        <f t="shared" si="106"/>
        <v>4532.1343818851483</v>
      </c>
      <c r="Q272" s="121">
        <f t="shared" si="106"/>
        <v>4542.5249549235468</v>
      </c>
      <c r="R272" s="121">
        <f t="shared" si="106"/>
        <v>4558.1051078918954</v>
      </c>
      <c r="S272" s="121">
        <f t="shared" si="106"/>
        <v>4580.0087518426908</v>
      </c>
      <c r="T272" s="121">
        <f t="shared" si="106"/>
        <v>4594.4734106748792</v>
      </c>
      <c r="U272" s="121">
        <f t="shared" si="106"/>
        <v>4614.8776894725816</v>
      </c>
      <c r="V272" s="121">
        <f t="shared" si="106"/>
        <v>4635.8776894725816</v>
      </c>
      <c r="W272" s="121">
        <f t="shared" si="106"/>
        <v>4662.8423087962783</v>
      </c>
    </row>
    <row r="273" spans="1:23">
      <c r="A273" s="122"/>
      <c r="B273" s="106"/>
      <c r="C273" s="106"/>
      <c r="D273" s="106"/>
      <c r="E273" s="106"/>
      <c r="F273" s="106"/>
      <c r="G273" s="106"/>
      <c r="H273" s="106"/>
      <c r="I273" s="106"/>
      <c r="J273" s="106"/>
      <c r="K273" s="106"/>
      <c r="L273" s="106"/>
      <c r="M273" s="106"/>
      <c r="N273" s="106"/>
      <c r="O273" s="106"/>
      <c r="P273" s="106"/>
      <c r="Q273" s="106"/>
      <c r="R273" s="106"/>
      <c r="S273" s="106"/>
      <c r="T273" s="108"/>
      <c r="U273" s="108"/>
      <c r="V273" s="108"/>
      <c r="W273" s="108"/>
    </row>
    <row r="274" spans="1:23">
      <c r="B274" s="106"/>
      <c r="C274" s="106"/>
      <c r="D274" s="106"/>
      <c r="E274" s="106"/>
      <c r="F274" s="106"/>
      <c r="G274" s="106"/>
      <c r="H274" s="106"/>
      <c r="I274" s="106"/>
      <c r="J274" s="106"/>
      <c r="K274" s="106"/>
      <c r="L274" s="106"/>
      <c r="M274" s="106"/>
      <c r="N274" s="106"/>
      <c r="O274" s="106"/>
      <c r="P274" s="106"/>
      <c r="Q274" s="106"/>
      <c r="R274" s="106"/>
      <c r="S274" s="106"/>
      <c r="T274" s="108"/>
      <c r="U274" s="108"/>
      <c r="V274" s="108"/>
      <c r="W274" s="108"/>
    </row>
    <row r="275" spans="1:23">
      <c r="A275" s="109" t="s">
        <v>34</v>
      </c>
      <c r="B275" s="110"/>
      <c r="C275" s="110"/>
      <c r="D275" s="110"/>
      <c r="E275" s="110"/>
      <c r="F275" s="110"/>
      <c r="G275" s="110"/>
      <c r="H275" s="110"/>
      <c r="I275" s="110"/>
      <c r="J275" s="110"/>
      <c r="K275" s="110"/>
      <c r="L275" s="110"/>
      <c r="M275" s="110"/>
      <c r="N275" s="110"/>
      <c r="O275" s="110"/>
      <c r="P275" s="110"/>
      <c r="Q275" s="110"/>
      <c r="R275" s="110"/>
      <c r="S275" s="110"/>
      <c r="T275" s="110"/>
      <c r="U275" s="110"/>
      <c r="V275" s="110"/>
      <c r="W275" s="110"/>
    </row>
    <row r="276" spans="1:23" ht="16" thickBot="1">
      <c r="A276" s="111" t="s">
        <v>156</v>
      </c>
      <c r="B276" s="110"/>
      <c r="C276" s="112">
        <f t="shared" ref="C276:V276" si="107">(C281-B281)/B281</f>
        <v>0.11008933759273641</v>
      </c>
      <c r="D276" s="112">
        <f t="shared" si="107"/>
        <v>7.1034160189740059E-3</v>
      </c>
      <c r="E276" s="112">
        <f t="shared" si="107"/>
        <v>8.2424901104947001E-3</v>
      </c>
      <c r="F276" s="112">
        <f t="shared" si="107"/>
        <v>1.1057507939619834E-2</v>
      </c>
      <c r="G276" s="112">
        <f t="shared" si="107"/>
        <v>1.1889410879684729E-2</v>
      </c>
      <c r="H276" s="112">
        <f t="shared" si="107"/>
        <v>1.1667155861709612E-2</v>
      </c>
      <c r="I276" s="112">
        <f t="shared" si="107"/>
        <v>1.0054821580629062E-2</v>
      </c>
      <c r="J276" s="112">
        <f t="shared" si="107"/>
        <v>9.5893804426843594E-3</v>
      </c>
      <c r="K276" s="112">
        <f t="shared" si="107"/>
        <v>1.0389866614606644E-2</v>
      </c>
      <c r="L276" s="112">
        <f t="shared" si="107"/>
        <v>1.085257804272623E-2</v>
      </c>
      <c r="M276" s="112">
        <f t="shared" si="107"/>
        <v>7.5150886971196195E-3</v>
      </c>
      <c r="N276" s="112">
        <f t="shared" si="107"/>
        <v>7.7580061658756531E-3</v>
      </c>
      <c r="O276" s="112">
        <f t="shared" si="107"/>
        <v>9.6561999446273285E-3</v>
      </c>
      <c r="P276" s="112">
        <f t="shared" si="107"/>
        <v>1.1050831603839666E-2</v>
      </c>
      <c r="Q276" s="112">
        <f t="shared" si="107"/>
        <v>6.4570833623118426E-3</v>
      </c>
      <c r="R276" s="112">
        <f t="shared" si="107"/>
        <v>7.1222193905851761E-3</v>
      </c>
      <c r="S276" s="112">
        <f t="shared" si="107"/>
        <v>6.84809245953977E-3</v>
      </c>
      <c r="T276" s="112">
        <f t="shared" si="107"/>
        <v>5.9432394402445824E-3</v>
      </c>
      <c r="U276" s="112">
        <f t="shared" si="107"/>
        <v>3.7054134955107104E-3</v>
      </c>
      <c r="V276" s="112">
        <f t="shared" si="107"/>
        <v>5.4359833784314209E-3</v>
      </c>
      <c r="W276" s="112">
        <f t="shared" ref="W276" si="108">(W281-U281)/U281</f>
        <v>9.374188638077775E-3</v>
      </c>
    </row>
    <row r="277" spans="1:23">
      <c r="A277" s="111" t="s">
        <v>157</v>
      </c>
      <c r="B277" s="113">
        <f t="shared" ref="B277:W277" si="109">B287*B284</f>
        <v>5580432</v>
      </c>
      <c r="C277" s="114">
        <f t="shared" si="109"/>
        <v>6104801</v>
      </c>
      <c r="D277" s="114">
        <f t="shared" si="109"/>
        <v>6191028</v>
      </c>
      <c r="E277" s="114">
        <f t="shared" si="109"/>
        <v>6296103</v>
      </c>
      <c r="F277" s="114">
        <f t="shared" si="109"/>
        <v>6437200</v>
      </c>
      <c r="G277" s="114">
        <f t="shared" si="109"/>
        <v>6586720</v>
      </c>
      <c r="H277" s="114">
        <f t="shared" si="109"/>
        <v>6734560</v>
      </c>
      <c r="I277" s="114">
        <f t="shared" si="109"/>
        <v>6867874</v>
      </c>
      <c r="J277" s="114">
        <f t="shared" si="109"/>
        <v>6997878</v>
      </c>
      <c r="K277" s="114">
        <f t="shared" si="109"/>
        <v>7137378</v>
      </c>
      <c r="L277" s="114">
        <f t="shared" si="109"/>
        <v>7287124</v>
      </c>
      <c r="M277" s="114">
        <f t="shared" si="109"/>
        <v>7395289</v>
      </c>
      <c r="N277" s="114">
        <f t="shared" si="109"/>
        <v>7511560</v>
      </c>
      <c r="O277" s="114">
        <f t="shared" si="109"/>
        <v>7649838</v>
      </c>
      <c r="P277" s="114">
        <f t="shared" si="109"/>
        <v>7798609</v>
      </c>
      <c r="Q277" s="114">
        <f t="shared" si="109"/>
        <v>7899048</v>
      </c>
      <c r="R277" s="114">
        <f t="shared" si="109"/>
        <v>8007300</v>
      </c>
      <c r="S277" s="114">
        <f t="shared" si="109"/>
        <v>8110530</v>
      </c>
      <c r="T277" s="114">
        <f t="shared" si="109"/>
        <v>8208180</v>
      </c>
      <c r="U277" s="114">
        <f t="shared" si="109"/>
        <v>8270500</v>
      </c>
      <c r="V277" s="114">
        <f t="shared" si="109"/>
        <v>8356124</v>
      </c>
      <c r="W277" s="114">
        <f t="shared" si="109"/>
        <v>8427675</v>
      </c>
    </row>
    <row r="278" spans="1:23">
      <c r="A278" s="111" t="s">
        <v>158</v>
      </c>
      <c r="B278" s="115">
        <f t="shared" ref="B278:W279" si="110">B285*B288</f>
        <v>5889520</v>
      </c>
      <c r="C278" s="116">
        <f t="shared" si="110"/>
        <v>6122393.1488987077</v>
      </c>
      <c r="D278" s="116">
        <f t="shared" si="110"/>
        <v>6153528.2854911871</v>
      </c>
      <c r="E278" s="116">
        <f t="shared" si="110"/>
        <v>6185502.5104268668</v>
      </c>
      <c r="F278" s="116">
        <f t="shared" si="110"/>
        <v>6225832.8859560424</v>
      </c>
      <c r="G278" s="116">
        <f t="shared" si="110"/>
        <v>6278365.8859515721</v>
      </c>
      <c r="H278" s="116">
        <f t="shared" si="110"/>
        <v>6333776.0561917229</v>
      </c>
      <c r="I278" s="116">
        <f t="shared" si="110"/>
        <v>6376804.3509727353</v>
      </c>
      <c r="J278" s="116">
        <f t="shared" si="110"/>
        <v>6416476.8919583755</v>
      </c>
      <c r="K278" s="116">
        <f t="shared" si="110"/>
        <v>6463273.1803100696</v>
      </c>
      <c r="L278" s="116">
        <f t="shared" si="110"/>
        <v>6508698.2452760199</v>
      </c>
      <c r="M278" s="116">
        <f t="shared" si="110"/>
        <v>6543202.4189311666</v>
      </c>
      <c r="N278" s="116">
        <f t="shared" si="110"/>
        <v>6572070.9632023014</v>
      </c>
      <c r="O278" s="116">
        <f t="shared" si="110"/>
        <v>6612024.8699118253</v>
      </c>
      <c r="P278" s="116">
        <f t="shared" si="110"/>
        <v>6671615.7137715155</v>
      </c>
      <c r="Q278" s="116">
        <f t="shared" si="110"/>
        <v>6700333.6074423036</v>
      </c>
      <c r="R278" s="116">
        <f t="shared" si="110"/>
        <v>6731698.658227955</v>
      </c>
      <c r="S278" s="116">
        <f t="shared" si="110"/>
        <v>6766511.067083749</v>
      </c>
      <c r="T278" s="116">
        <f t="shared" si="110"/>
        <v>6790772.3978847126</v>
      </c>
      <c r="U278" s="116">
        <f t="shared" si="110"/>
        <v>6814112.7779785171</v>
      </c>
      <c r="V278" s="116">
        <f t="shared" si="110"/>
        <v>6814112.7779785171</v>
      </c>
      <c r="W278" s="116">
        <f t="shared" si="110"/>
        <v>6831265.7699588826</v>
      </c>
    </row>
    <row r="279" spans="1:23">
      <c r="A279" s="111" t="s">
        <v>159</v>
      </c>
      <c r="B279" s="115">
        <f t="shared" si="110"/>
        <v>667621</v>
      </c>
      <c r="C279" s="116">
        <f t="shared" si="110"/>
        <v>1246596.222654775</v>
      </c>
      <c r="D279" s="116">
        <f t="shared" si="110"/>
        <v>1224944.0244238856</v>
      </c>
      <c r="E279" s="116">
        <f t="shared" si="110"/>
        <v>1199741.2715970362</v>
      </c>
      <c r="F279" s="116">
        <f t="shared" si="110"/>
        <v>1169595.4967347828</v>
      </c>
      <c r="G279" s="116">
        <f t="shared" si="110"/>
        <v>1132004.2991270532</v>
      </c>
      <c r="H279" s="116">
        <f t="shared" si="110"/>
        <v>1092060.3616866185</v>
      </c>
      <c r="I279" s="116">
        <f t="shared" si="110"/>
        <v>1058098.3263983538</v>
      </c>
      <c r="J279" s="116">
        <f t="shared" si="110"/>
        <v>1025576.5523587783</v>
      </c>
      <c r="K279" s="116">
        <f t="shared" si="110"/>
        <v>989309.22563760134</v>
      </c>
      <c r="L279" s="116">
        <f t="shared" si="110"/>
        <v>952476.84461748635</v>
      </c>
      <c r="M279" s="116">
        <f t="shared" si="110"/>
        <v>920642.44675453601</v>
      </c>
      <c r="N279" s="116">
        <f t="shared" si="110"/>
        <v>890780.15463296336</v>
      </c>
      <c r="O279" s="116">
        <f t="shared" si="110"/>
        <v>857144.1557303078</v>
      </c>
      <c r="P279" s="116">
        <f t="shared" si="110"/>
        <v>815859.91252825782</v>
      </c>
      <c r="Q279" s="116">
        <f t="shared" si="110"/>
        <v>785406.54157283809</v>
      </c>
      <c r="R279" s="116">
        <f t="shared" si="110"/>
        <v>755363.32726215012</v>
      </c>
      <c r="S279" s="116">
        <f t="shared" si="110"/>
        <v>723427.74188456871</v>
      </c>
      <c r="T279" s="116">
        <f t="shared" si="110"/>
        <v>694233.73259537225</v>
      </c>
      <c r="U279" s="116">
        <f t="shared" si="110"/>
        <v>666723.09617700963</v>
      </c>
      <c r="V279" s="116">
        <f t="shared" si="110"/>
        <v>666723.09617700963</v>
      </c>
      <c r="W279" s="116">
        <f t="shared" si="110"/>
        <v>640051.09798269835</v>
      </c>
    </row>
    <row r="280" spans="1:23">
      <c r="A280" s="111" t="s">
        <v>160</v>
      </c>
      <c r="B280" s="117"/>
      <c r="C280" s="118"/>
      <c r="D280" s="118"/>
      <c r="E280" s="118"/>
      <c r="F280" s="118"/>
      <c r="G280" s="118"/>
      <c r="H280" s="118"/>
      <c r="I280" s="118"/>
      <c r="J280" s="118"/>
      <c r="K280" s="118"/>
      <c r="L280" s="118"/>
      <c r="M280" s="118"/>
      <c r="N280" s="118"/>
      <c r="O280" s="118"/>
      <c r="P280" s="118"/>
      <c r="Q280" s="118"/>
      <c r="R280" s="118"/>
      <c r="S280" s="118"/>
      <c r="T280" s="118"/>
      <c r="U280" s="118"/>
      <c r="V280" s="118"/>
      <c r="W280" s="118"/>
    </row>
    <row r="281" spans="1:23" ht="16" thickBot="1">
      <c r="A281" s="119" t="s">
        <v>161</v>
      </c>
      <c r="B281" s="120">
        <f>SUM(B277:B280)</f>
        <v>12137573</v>
      </c>
      <c r="C281" s="121">
        <f t="shared" ref="C281:W281" si="111">SUM(C277:C280)</f>
        <v>13473790.371553482</v>
      </c>
      <c r="D281" s="121">
        <f t="shared" si="111"/>
        <v>13569500.309915073</v>
      </c>
      <c r="E281" s="121">
        <f t="shared" si="111"/>
        <v>13681346.782023903</v>
      </c>
      <c r="F281" s="121">
        <f t="shared" si="111"/>
        <v>13832628.382690825</v>
      </c>
      <c r="G281" s="121">
        <f t="shared" si="111"/>
        <v>13997090.185078625</v>
      </c>
      <c r="H281" s="121">
        <f t="shared" si="111"/>
        <v>14160396.417878343</v>
      </c>
      <c r="I281" s="121">
        <f t="shared" si="111"/>
        <v>14302776.677371088</v>
      </c>
      <c r="J281" s="121">
        <f t="shared" si="111"/>
        <v>14439931.444317153</v>
      </c>
      <c r="K281" s="121">
        <f t="shared" si="111"/>
        <v>14589960.405947672</v>
      </c>
      <c r="L281" s="121">
        <f t="shared" si="111"/>
        <v>14748299.089893505</v>
      </c>
      <c r="M281" s="121">
        <f t="shared" si="111"/>
        <v>14859133.865685703</v>
      </c>
      <c r="N281" s="121">
        <f t="shared" si="111"/>
        <v>14974411.117835265</v>
      </c>
      <c r="O281" s="121">
        <f t="shared" si="111"/>
        <v>15119007.025642132</v>
      </c>
      <c r="P281" s="121">
        <f t="shared" si="111"/>
        <v>15286084.626299772</v>
      </c>
      <c r="Q281" s="121">
        <f t="shared" si="111"/>
        <v>15384788.149015144</v>
      </c>
      <c r="R281" s="121">
        <f t="shared" si="111"/>
        <v>15494361.985490104</v>
      </c>
      <c r="S281" s="121">
        <f t="shared" si="111"/>
        <v>15600468.808968319</v>
      </c>
      <c r="T281" s="121">
        <f t="shared" si="111"/>
        <v>15693186.130480085</v>
      </c>
      <c r="U281" s="121">
        <f t="shared" si="111"/>
        <v>15751335.874155527</v>
      </c>
      <c r="V281" s="121">
        <f t="shared" si="111"/>
        <v>15836959.874155527</v>
      </c>
      <c r="W281" s="121">
        <f t="shared" si="111"/>
        <v>15898991.867941583</v>
      </c>
    </row>
    <row r="282" spans="1:23">
      <c r="A282" s="111" t="s">
        <v>162</v>
      </c>
      <c r="B282" s="116">
        <f>B281*VLOOKUP($A275,'Peak-Baseload'!$N$13:$S$28,6,FALSE)</f>
        <v>12478.464946548982</v>
      </c>
      <c r="C282" s="116">
        <f>C281*VLOOKUP($A275,'Peak-Baseload'!$N$13:$S$28,6,FALSE)</f>
        <v>13852.210886688741</v>
      </c>
      <c r="D282" s="116">
        <f>D281*VLOOKUP($A275,'Peak-Baseload'!$N$13:$S$28,6,FALSE)</f>
        <v>13950.60890339945</v>
      </c>
      <c r="E282" s="116">
        <f>E281*VLOOKUP($A275,'Peak-Baseload'!$N$13:$S$28,6,FALSE)</f>
        <v>14065.5966593211</v>
      </c>
      <c r="F282" s="116">
        <f>F281*VLOOKUP($A275,'Peak-Baseload'!$N$13:$S$28,6,FALSE)</f>
        <v>14221.127106057034</v>
      </c>
      <c r="G282" s="116">
        <f>G281*VLOOKUP($A275,'Peak-Baseload'!$N$13:$S$28,6,FALSE)</f>
        <v>14390.207929393167</v>
      </c>
      <c r="H282" s="116">
        <f>H281*VLOOKUP($A275,'Peak-Baseload'!$N$13:$S$28,6,FALSE)</f>
        <v>14558.100728187806</v>
      </c>
      <c r="I282" s="116">
        <f>I281*VLOOKUP($A275,'Peak-Baseload'!$N$13:$S$28,6,FALSE)</f>
        <v>14704.479833562562</v>
      </c>
      <c r="J282" s="116">
        <f>J281*VLOOKUP($A275,'Peak-Baseload'!$N$13:$S$28,6,FALSE)</f>
        <v>14845.486684898373</v>
      </c>
      <c r="K282" s="116">
        <f>K281*VLOOKUP($A275,'Peak-Baseload'!$N$13:$S$28,6,FALSE)</f>
        <v>14999.729311383386</v>
      </c>
      <c r="L282" s="116">
        <f>L281*VLOOKUP($A275,'Peak-Baseload'!$N$13:$S$28,6,FALSE)</f>
        <v>15162.515044354943</v>
      </c>
      <c r="M282" s="116">
        <f>M281*VLOOKUP($A275,'Peak-Baseload'!$N$13:$S$28,6,FALSE)</f>
        <v>15276.462689784681</v>
      </c>
      <c r="N282" s="116">
        <f>N281*VLOOKUP($A275,'Peak-Baseload'!$N$13:$S$28,6,FALSE)</f>
        <v>15394.977581524799</v>
      </c>
      <c r="O282" s="116">
        <f>O281*VLOOKUP($A275,'Peak-Baseload'!$N$13:$S$28,6,FALSE)</f>
        <v>15543.634563195059</v>
      </c>
      <c r="P282" s="116">
        <f>P281*VLOOKUP($A275,'Peak-Baseload'!$N$13:$S$28,6,FALSE)</f>
        <v>15715.404651264549</v>
      </c>
      <c r="Q282" s="116">
        <f>Q281*VLOOKUP($A275,'Peak-Baseload'!$N$13:$S$28,6,FALSE)</f>
        <v>15816.880329170228</v>
      </c>
      <c r="R282" s="116">
        <f>R281*VLOOKUP($A275,'Peak-Baseload'!$N$13:$S$28,6,FALSE)</f>
        <v>15929.531620949208</v>
      </c>
      <c r="S282" s="116">
        <f>S281*VLOOKUP($A275,'Peak-Baseload'!$N$13:$S$28,6,FALSE)</f>
        <v>16038.618526326631</v>
      </c>
      <c r="T282" s="116">
        <f>T281*VLOOKUP($A275,'Peak-Baseload'!$N$13:$S$28,6,FALSE)</f>
        <v>16133.939876519333</v>
      </c>
      <c r="U282" s="116">
        <f>U281*VLOOKUP($A275,'Peak-Baseload'!$N$13:$S$28,6,FALSE)</f>
        <v>16193.722795073547</v>
      </c>
      <c r="V282" s="116">
        <f>V281*VLOOKUP($A275,'Peak-Baseload'!$N$13:$S$28,6,FALSE)</f>
        <v>16281.751603022492</v>
      </c>
      <c r="W282" s="116">
        <f>W281*VLOOKUP($A275,'Peak-Baseload'!$N$13:$S$28,6,FALSE)</f>
        <v>16345.525807307306</v>
      </c>
    </row>
    <row r="283" spans="1:23">
      <c r="A283" s="111" t="s">
        <v>163</v>
      </c>
      <c r="B283" s="116">
        <f>B291*VLOOKUP($A275,'Peak-Baseload'!$N$13:$S$28,5,FALSE)</f>
        <v>196962.1812178551</v>
      </c>
      <c r="C283" s="116">
        <f>C291*VLOOKUP($A275,'Peak-Baseload'!$N$13:$S$28,5,FALSE)</f>
        <v>199999.32102979044</v>
      </c>
      <c r="D283" s="116">
        <f>D291*VLOOKUP($A275,'Peak-Baseload'!$N$13:$S$28,5,FALSE)</f>
        <v>204246.27884140378</v>
      </c>
      <c r="E283" s="116">
        <f>E291*VLOOKUP($A275,'Peak-Baseload'!$N$13:$S$28,5,FALSE)</f>
        <v>208459.83773343786</v>
      </c>
      <c r="F283" s="116">
        <f>F291*VLOOKUP($A275,'Peak-Baseload'!$N$13:$S$28,5,FALSE)</f>
        <v>213083.42007674446</v>
      </c>
      <c r="G283" s="116">
        <f>G291*VLOOKUP($A275,'Peak-Baseload'!$N$13:$S$28,5,FALSE)</f>
        <v>217623.57080010994</v>
      </c>
      <c r="H283" s="116">
        <f>H291*VLOOKUP($A275,'Peak-Baseload'!$N$13:$S$28,5,FALSE)</f>
        <v>222112.07349040976</v>
      </c>
      <c r="I283" s="116">
        <f>I291*VLOOKUP($A275,'Peak-Baseload'!$N$13:$S$28,5,FALSE)</f>
        <v>226534.79755138117</v>
      </c>
      <c r="J283" s="116">
        <f>J291*VLOOKUP($A275,'Peak-Baseload'!$N$13:$S$28,5,FALSE)</f>
        <v>230873.08606260284</v>
      </c>
      <c r="K283" s="116">
        <f>K291*VLOOKUP($A275,'Peak-Baseload'!$N$13:$S$28,5,FALSE)</f>
        <v>235129.45520752712</v>
      </c>
      <c r="L283" s="116">
        <f>L291*VLOOKUP($A275,'Peak-Baseload'!$N$13:$S$28,5,FALSE)</f>
        <v>239300.78574735823</v>
      </c>
      <c r="M283" s="116">
        <f>M291*VLOOKUP($A275,'Peak-Baseload'!$N$13:$S$28,5,FALSE)</f>
        <v>243406.09194573169</v>
      </c>
      <c r="N283" s="116">
        <f>N291*VLOOKUP($A275,'Peak-Baseload'!$N$13:$S$28,5,FALSE)</f>
        <v>247378.78719029966</v>
      </c>
      <c r="O283" s="116">
        <f>O291*VLOOKUP($A275,'Peak-Baseload'!$N$13:$S$28,5,FALSE)</f>
        <v>251204.14794558531</v>
      </c>
      <c r="P283" s="116">
        <f>P291*VLOOKUP($A275,'Peak-Baseload'!$N$13:$S$28,5,FALSE)</f>
        <v>254913.32164967203</v>
      </c>
      <c r="Q283" s="116">
        <f>Q291*VLOOKUP($A275,'Peak-Baseload'!$N$13:$S$28,5,FALSE)</f>
        <v>258424.61159835453</v>
      </c>
      <c r="R283" s="116">
        <f>R291*VLOOKUP($A275,'Peak-Baseload'!$N$13:$S$28,5,FALSE)</f>
        <v>261755.11429941637</v>
      </c>
      <c r="S283" s="116">
        <f>S291*VLOOKUP($A275,'Peak-Baseload'!$N$13:$S$28,5,FALSE)</f>
        <v>264940.0570080438</v>
      </c>
      <c r="T283" s="116">
        <f>T291*VLOOKUP($A275,'Peak-Baseload'!$N$13:$S$28,5,FALSE)</f>
        <v>267957.62143734645</v>
      </c>
      <c r="U283" s="116">
        <f>U291*VLOOKUP($A275,'Peak-Baseload'!$N$13:$S$28,5,FALSE)</f>
        <v>270813.50895159657</v>
      </c>
      <c r="V283" s="116">
        <f>V291*VLOOKUP($A275,'Peak-Baseload'!$N$13:$S$28,5,FALSE)</f>
        <v>273257.28722323291</v>
      </c>
      <c r="W283" s="116">
        <f>W291*VLOOKUP($A275,'Peak-Baseload'!$N$13:$S$28,5,FALSE)</f>
        <v>275962.7460592594</v>
      </c>
    </row>
    <row r="284" spans="1:23">
      <c r="A284" s="104" t="s">
        <v>164</v>
      </c>
      <c r="B284" s="116">
        <f>VLOOKUP($A275,REStpcMID,Mid!B$3-1990+2,FALSE)</f>
        <v>528</v>
      </c>
      <c r="C284" s="116">
        <f>VLOOKUP($A275,REStpcMID,Mid!C$3-1990+2,FALSE)</f>
        <v>569</v>
      </c>
      <c r="D284" s="116">
        <f>VLOOKUP($A275,REStpcMID,Mid!D$3-1990+2,FALSE)</f>
        <v>564</v>
      </c>
      <c r="E284" s="116">
        <f>VLOOKUP($A275,REStpcMID,Mid!E$3-1990+2,FALSE)</f>
        <v>561</v>
      </c>
      <c r="F284" s="116">
        <f>VLOOKUP($A275,REStpcMID,Mid!F$3-1990+2,FALSE)</f>
        <v>560</v>
      </c>
      <c r="G284" s="116">
        <f>VLOOKUP($A275,REStpcMID,Mid!G$3-1990+2,FALSE)</f>
        <v>560</v>
      </c>
      <c r="H284" s="116">
        <f>VLOOKUP($A275,REStpcMID,Mid!H$3-1990+2,FALSE)</f>
        <v>560</v>
      </c>
      <c r="I284" s="116">
        <f>VLOOKUP($A275,REStpcMID,Mid!I$3-1990+2,FALSE)</f>
        <v>559</v>
      </c>
      <c r="J284" s="116">
        <f>VLOOKUP($A275,REStpcMID,Mid!J$3-1990+2,FALSE)</f>
        <v>558</v>
      </c>
      <c r="K284" s="116">
        <f>VLOOKUP($A275,REStpcMID,Mid!K$3-1990+2,FALSE)</f>
        <v>558</v>
      </c>
      <c r="L284" s="116">
        <f>VLOOKUP($A275,REStpcMID,Mid!L$3-1990+2,FALSE)</f>
        <v>559</v>
      </c>
      <c r="M284" s="116">
        <f>VLOOKUP($A275,REStpcMID,Mid!M$3-1990+2,FALSE)</f>
        <v>557</v>
      </c>
      <c r="N284" s="116">
        <f>VLOOKUP($A275,REStpcMID,Mid!N$3-1990+2,FALSE)</f>
        <v>556</v>
      </c>
      <c r="O284" s="116">
        <f>VLOOKUP($A275,REStpcMID,Mid!O$3-1990+2,FALSE)</f>
        <v>557</v>
      </c>
      <c r="P284" s="116">
        <f>VLOOKUP($A275,REStpcMID,Mid!P$3-1990+2,FALSE)</f>
        <v>559</v>
      </c>
      <c r="Q284" s="116">
        <f>VLOOKUP($A275,REStpcMID,Mid!Q$3-1990+2,FALSE)</f>
        <v>558</v>
      </c>
      <c r="R284" s="116">
        <f>VLOOKUP($A275,REStpcMID,Mid!R$3-1990+2,FALSE)</f>
        <v>558</v>
      </c>
      <c r="S284" s="116">
        <f>VLOOKUP($A275,REStpcMID,Mid!S$3-1990+2,FALSE)</f>
        <v>558</v>
      </c>
      <c r="T284" s="116">
        <f>VLOOKUP($A275,REStpcMID,Mid!T$3-1990+2,FALSE)</f>
        <v>558</v>
      </c>
      <c r="U284" s="116">
        <f>VLOOKUP($A275,REStpcMID,Mid!U$3-1990+2,FALSE)</f>
        <v>556</v>
      </c>
      <c r="V284" s="116">
        <f>VLOOKUP($A275,REStpcMID,Mid!V$3-1990+2,FALSE)</f>
        <v>556</v>
      </c>
      <c r="W284" s="116">
        <f>VLOOKUP($A275,REStpcMID,Mid!W$3-1990+2,FALSE)</f>
        <v>555</v>
      </c>
    </row>
    <row r="285" spans="1:23">
      <c r="A285" s="104" t="s">
        <v>165</v>
      </c>
      <c r="B285" s="116">
        <f>VLOOKUP($A275,COMtpcMID,Mid!B$3-1990+2,FALSE)</f>
        <v>3236</v>
      </c>
      <c r="C285" s="116">
        <f>VLOOKUP($A275,COMtpcMID,Mid!C$3-1990+2,FALSE)</f>
        <v>3307</v>
      </c>
      <c r="D285" s="116">
        <f>VLOOKUP($A275,COMtpcMID,Mid!D$3-1990+2,FALSE)</f>
        <v>3289</v>
      </c>
      <c r="E285" s="116">
        <f>VLOOKUP($A275,COMtpcMID,Mid!E$3-1990+2,FALSE)</f>
        <v>3272</v>
      </c>
      <c r="F285" s="116">
        <f>VLOOKUP($A275,COMtpcMID,Mid!F$3-1990+2,FALSE)</f>
        <v>3260</v>
      </c>
      <c r="G285" s="116">
        <f>VLOOKUP($A275,COMtpcMID,Mid!G$3-1990+2,FALSE)</f>
        <v>3255</v>
      </c>
      <c r="H285" s="116">
        <f>VLOOKUP($A275,COMtpcMID,Mid!H$3-1990+2,FALSE)</f>
        <v>3252</v>
      </c>
      <c r="I285" s="116">
        <f>VLOOKUP($A275,COMtpcMID,Mid!I$3-1990+2,FALSE)</f>
        <v>3243</v>
      </c>
      <c r="J285" s="116">
        <f>VLOOKUP($A275,COMtpcMID,Mid!J$3-1990+2,FALSE)</f>
        <v>3233</v>
      </c>
      <c r="K285" s="116">
        <f>VLOOKUP($A275,COMtpcMID,Mid!K$3-1990+2,FALSE)</f>
        <v>3227</v>
      </c>
      <c r="L285" s="116">
        <f>VLOOKUP($A275,COMtpcMID,Mid!L$3-1990+2,FALSE)</f>
        <v>3221</v>
      </c>
      <c r="M285" s="116">
        <f>VLOOKUP($A275,COMtpcMID,Mid!M$3-1990+2,FALSE)</f>
        <v>3210</v>
      </c>
      <c r="N285" s="116">
        <f>VLOOKUP($A275,COMtpcMID,Mid!N$3-1990+2,FALSE)</f>
        <v>3197</v>
      </c>
      <c r="O285" s="116">
        <f>VLOOKUP($A275,COMtpcMID,Mid!O$3-1990+2,FALSE)</f>
        <v>3190</v>
      </c>
      <c r="P285" s="116">
        <f>VLOOKUP($A275,COMtpcMID,Mid!P$3-1990+2,FALSE)</f>
        <v>3193</v>
      </c>
      <c r="Q285" s="116">
        <f>VLOOKUP($A275,COMtpcMID,Mid!Q$3-1990+2,FALSE)</f>
        <v>3182</v>
      </c>
      <c r="R285" s="116">
        <f>VLOOKUP($A275,COMtpcMID,Mid!R$3-1990+2,FALSE)</f>
        <v>3173</v>
      </c>
      <c r="S285" s="116">
        <f>VLOOKUP($A275,COMtpcMID,Mid!S$3-1990+2,FALSE)</f>
        <v>3166</v>
      </c>
      <c r="T285" s="116">
        <f>VLOOKUP($A275,COMtpcMID,Mid!T$3-1990+2,FALSE)</f>
        <v>3155</v>
      </c>
      <c r="U285" s="116">
        <f>VLOOKUP($A275,COMtpcMID,Mid!U$3-1990+2,FALSE)</f>
        <v>3144</v>
      </c>
      <c r="V285" s="116">
        <f>VLOOKUP($A275,COMtpcMID,Mid!V$3-1990+2,FALSE)</f>
        <v>3144</v>
      </c>
      <c r="W285" s="116">
        <f>VLOOKUP($A275,COMtpcMID,Mid!W$3-1990+2,FALSE)</f>
        <v>3131</v>
      </c>
    </row>
    <row r="286" spans="1:23" ht="16" thickBot="1">
      <c r="A286" s="104" t="s">
        <v>166</v>
      </c>
      <c r="B286" s="116">
        <f>VLOOKUP($A275,INDtpcMID,Mid!B$3-1990+2,FALSE)</f>
        <v>29027</v>
      </c>
      <c r="C286" s="116">
        <f>VLOOKUP($A275,INDtpcMID,Mid!C$3-1990+2,FALSE)</f>
        <v>54086</v>
      </c>
      <c r="D286" s="116">
        <f>VLOOKUP($A275,INDtpcMID,Mid!D$3-1990+2,FALSE)</f>
        <v>53071</v>
      </c>
      <c r="E286" s="116">
        <f>VLOOKUP($A275,INDtpcMID,Mid!E$3-1990+2,FALSE)</f>
        <v>51903</v>
      </c>
      <c r="F286" s="116">
        <f>VLOOKUP($A275,INDtpcMID,Mid!F$3-1990+2,FALSE)</f>
        <v>50522</v>
      </c>
      <c r="G286" s="116">
        <f>VLOOKUP($A275,INDtpcMID,Mid!G$3-1990+2,FALSE)</f>
        <v>48825</v>
      </c>
      <c r="H286" s="116">
        <f>VLOOKUP($A275,INDtpcMID,Mid!H$3-1990+2,FALSE)</f>
        <v>47032</v>
      </c>
      <c r="I286" s="116">
        <f>VLOOKUP($A275,INDtpcMID,Mid!I$3-1990+2,FALSE)</f>
        <v>45502</v>
      </c>
      <c r="J286" s="116">
        <f>VLOOKUP($A275,INDtpcMID,Mid!J$3-1990+2,FALSE)</f>
        <v>44040</v>
      </c>
      <c r="K286" s="116">
        <f>VLOOKUP($A275,INDtpcMID,Mid!K$3-1990+2,FALSE)</f>
        <v>42423</v>
      </c>
      <c r="L286" s="116">
        <f>VLOOKUP($A275,INDtpcMID,Mid!L$3-1990+2,FALSE)</f>
        <v>40788</v>
      </c>
      <c r="M286" s="116">
        <f>VLOOKUP($A275,INDtpcMID,Mid!M$3-1990+2,FALSE)</f>
        <v>39372</v>
      </c>
      <c r="N286" s="116">
        <f>VLOOKUP($A275,INDtpcMID,Mid!N$3-1990+2,FALSE)</f>
        <v>38047</v>
      </c>
      <c r="O286" s="116">
        <f>VLOOKUP($A275,INDtpcMID,Mid!O$3-1990+2,FALSE)</f>
        <v>36567</v>
      </c>
      <c r="P286" s="116">
        <f>VLOOKUP($A275,INDtpcMID,Mid!P$3-1990+2,FALSE)</f>
        <v>34767</v>
      </c>
      <c r="Q286" s="116">
        <f>VLOOKUP($A275,INDtpcMID,Mid!Q$3-1990+2,FALSE)</f>
        <v>33436</v>
      </c>
      <c r="R286" s="116">
        <f>VLOOKUP($A275,INDtpcMID,Mid!R$3-1990+2,FALSE)</f>
        <v>32128</v>
      </c>
      <c r="S286" s="116">
        <f>VLOOKUP($A275,INDtpcMID,Mid!S$3-1990+2,FALSE)</f>
        <v>30744</v>
      </c>
      <c r="T286" s="116">
        <f>VLOOKUP($A275,INDtpcMID,Mid!T$3-1990+2,FALSE)</f>
        <v>29482</v>
      </c>
      <c r="U286" s="116">
        <f>VLOOKUP($A275,INDtpcMID,Mid!U$3-1990+2,FALSE)</f>
        <v>28295</v>
      </c>
      <c r="V286" s="116">
        <f>VLOOKUP($A275,INDtpcMID,Mid!V$3-1990+2,FALSE)</f>
        <v>28295</v>
      </c>
      <c r="W286" s="116">
        <f>VLOOKUP($A275,INDtpcMID,Mid!W$3-1990+2,FALSE)</f>
        <v>27148</v>
      </c>
    </row>
    <row r="287" spans="1:23">
      <c r="A287" s="111" t="s">
        <v>167</v>
      </c>
      <c r="B287" s="113">
        <f>VLOOKUP($A275,REScMID,Mid!B$3-1990+2,FALSE)</f>
        <v>10569</v>
      </c>
      <c r="C287" s="114">
        <f>VLOOKUP($A275,REScMID,Mid!C$3-1990+2,FALSE)</f>
        <v>10729</v>
      </c>
      <c r="D287" s="114">
        <f>VLOOKUP($A275,REScMID,Mid!D$3-1990+2,FALSE)</f>
        <v>10977</v>
      </c>
      <c r="E287" s="114">
        <f>VLOOKUP($A275,REScMID,Mid!E$3-1990+2,FALSE)</f>
        <v>11223</v>
      </c>
      <c r="F287" s="114">
        <f>VLOOKUP($A275,REScMID,Mid!F$3-1990+2,FALSE)</f>
        <v>11495</v>
      </c>
      <c r="G287" s="114">
        <f>VLOOKUP($A275,REScMID,Mid!G$3-1990+2,FALSE)</f>
        <v>11762</v>
      </c>
      <c r="H287" s="114">
        <f>VLOOKUP($A275,REScMID,Mid!H$3-1990+2,FALSE)</f>
        <v>12026</v>
      </c>
      <c r="I287" s="114">
        <f>VLOOKUP($A275,REScMID,Mid!I$3-1990+2,FALSE)</f>
        <v>12286</v>
      </c>
      <c r="J287" s="114">
        <f>VLOOKUP($A275,REScMID,Mid!J$3-1990+2,FALSE)</f>
        <v>12541</v>
      </c>
      <c r="K287" s="114">
        <f>VLOOKUP($A275,REScMID,Mid!K$3-1990+2,FALSE)</f>
        <v>12791</v>
      </c>
      <c r="L287" s="114">
        <f>VLOOKUP($A275,REScMID,Mid!L$3-1990+2,FALSE)</f>
        <v>13036</v>
      </c>
      <c r="M287" s="114">
        <f>VLOOKUP($A275,REScMID,Mid!M$3-1990+2,FALSE)</f>
        <v>13277</v>
      </c>
      <c r="N287" s="114">
        <f>VLOOKUP($A275,REScMID,Mid!N$3-1990+2,FALSE)</f>
        <v>13510</v>
      </c>
      <c r="O287" s="114">
        <f>VLOOKUP($A275,REScMID,Mid!O$3-1990+2,FALSE)</f>
        <v>13734</v>
      </c>
      <c r="P287" s="114">
        <f>VLOOKUP($A275,REScMID,Mid!P$3-1990+2,FALSE)</f>
        <v>13951</v>
      </c>
      <c r="Q287" s="114">
        <f>VLOOKUP($A275,REScMID,Mid!Q$3-1990+2,FALSE)</f>
        <v>14156</v>
      </c>
      <c r="R287" s="114">
        <f>VLOOKUP($A275,REScMID,Mid!R$3-1990+2,FALSE)</f>
        <v>14350</v>
      </c>
      <c r="S287" s="114">
        <f>VLOOKUP($A275,REScMID,Mid!S$3-1990+2,FALSE)</f>
        <v>14535</v>
      </c>
      <c r="T287" s="114">
        <f>VLOOKUP($A275,REScMID,Mid!T$3-1990+2,FALSE)</f>
        <v>14710</v>
      </c>
      <c r="U287" s="114">
        <f>VLOOKUP($A275,REScMID,Mid!U$3-1990+2,FALSE)</f>
        <v>14875</v>
      </c>
      <c r="V287" s="114">
        <f>VLOOKUP($A275,REScMID,Mid!V$3-1990+2,FALSE)</f>
        <v>15029</v>
      </c>
      <c r="W287" s="114">
        <f>VLOOKUP($A275,REScMID,Mid!W$3-1990+2,FALSE)</f>
        <v>15185</v>
      </c>
    </row>
    <row r="288" spans="1:23">
      <c r="A288" s="111" t="s">
        <v>168</v>
      </c>
      <c r="B288" s="115">
        <f>VLOOKUP($A275,COMcMID,Mid!B$3-1990+2,FALSE)</f>
        <v>1820</v>
      </c>
      <c r="C288" s="116">
        <f>VLOOKUP($A275,COMcMID,Mid!C$3-1990+2,FALSE)</f>
        <v>1851.3435587840061</v>
      </c>
      <c r="D288" s="116">
        <f>VLOOKUP($A275,COMcMID,Mid!D$3-1990+2,FALSE)</f>
        <v>1870.9420144394003</v>
      </c>
      <c r="E288" s="116">
        <f>VLOOKUP($A275,COMcMID,Mid!E$3-1990+2,FALSE)</f>
        <v>1890.4347525754483</v>
      </c>
      <c r="F288" s="116">
        <f>VLOOKUP($A275,COMcMID,Mid!F$3-1990+2,FALSE)</f>
        <v>1909.7646889435714</v>
      </c>
      <c r="G288" s="116">
        <f>VLOOKUP($A275,COMcMID,Mid!G$3-1990+2,FALSE)</f>
        <v>1928.8374457608518</v>
      </c>
      <c r="H288" s="116">
        <f>VLOOKUP($A275,COMcMID,Mid!H$3-1990+2,FALSE)</f>
        <v>1947.6556138350932</v>
      </c>
      <c r="I288" s="116">
        <f>VLOOKUP($A275,COMcMID,Mid!I$3-1990+2,FALSE)</f>
        <v>1966.3288162111426</v>
      </c>
      <c r="J288" s="116">
        <f>VLOOKUP($A275,COMcMID,Mid!J$3-1990+2,FALSE)</f>
        <v>1984.6819956567817</v>
      </c>
      <c r="K288" s="116">
        <f>VLOOKUP($A275,COMcMID,Mid!K$3-1990+2,FALSE)</f>
        <v>2002.8736226557389</v>
      </c>
      <c r="L288" s="116">
        <f>VLOOKUP($A275,COMcMID,Mid!L$3-1990+2,FALSE)</f>
        <v>2020.707309927358</v>
      </c>
      <c r="M288" s="116">
        <f>VLOOKUP($A275,COMcMID,Mid!M$3-1990+2,FALSE)</f>
        <v>2038.3808158664069</v>
      </c>
      <c r="N288" s="116">
        <f>VLOOKUP($A275,COMcMID,Mid!N$3-1990+2,FALSE)</f>
        <v>2055.6993941827654</v>
      </c>
      <c r="O288" s="116">
        <f>VLOOKUP($A275,COMcMID,Mid!O$3-1990+2,FALSE)</f>
        <v>2072.7350689378763</v>
      </c>
      <c r="P288" s="116">
        <f>VLOOKUP($A275,COMcMID,Mid!P$3-1990+2,FALSE)</f>
        <v>2089.4505837054544</v>
      </c>
      <c r="Q288" s="116">
        <f>VLOOKUP($A275,COMcMID,Mid!Q$3-1990+2,FALSE)</f>
        <v>2105.6988081214026</v>
      </c>
      <c r="R288" s="116">
        <f>VLOOKUP($A275,COMcMID,Mid!R$3-1990+2,FALSE)</f>
        <v>2121.5564633558006</v>
      </c>
      <c r="S288" s="116">
        <f>VLOOKUP($A275,COMcMID,Mid!S$3-1990+2,FALSE)</f>
        <v>2137.2429144294847</v>
      </c>
      <c r="T288" s="116">
        <f>VLOOKUP($A275,COMcMID,Mid!T$3-1990+2,FALSE)</f>
        <v>2152.38427825189</v>
      </c>
      <c r="U288" s="116">
        <f>VLOOKUP($A275,COMcMID,Mid!U$3-1990+2,FALSE)</f>
        <v>2167.3386698404952</v>
      </c>
      <c r="V288" s="116">
        <f>VLOOKUP($A275,COMcMID,Mid!V$3-1990+2,FALSE)</f>
        <v>2167.3386698404952</v>
      </c>
      <c r="W288" s="116">
        <f>VLOOKUP($A275,COMcMID,Mid!W$3-1990+2,FALSE)</f>
        <v>2181.8159597441336</v>
      </c>
    </row>
    <row r="289" spans="1:23">
      <c r="A289" s="111" t="s">
        <v>169</v>
      </c>
      <c r="B289" s="115">
        <f>VLOOKUP($A275,INDcMID,Mid!B$3-1990+2,FALSE)</f>
        <v>23</v>
      </c>
      <c r="C289" s="116">
        <f>VLOOKUP($A275,INDcMID,Mid!C$3-1990+2,FALSE)</f>
        <v>23.048408509684116</v>
      </c>
      <c r="D289" s="116">
        <f>VLOOKUP($A275,INDcMID,Mid!D$3-1990+2,FALSE)</f>
        <v>23.08123126422878</v>
      </c>
      <c r="E289" s="116">
        <f>VLOOKUP($A275,INDcMID,Mid!E$3-1990+2,FALSE)</f>
        <v>23.11506601924814</v>
      </c>
      <c r="F289" s="116">
        <f>VLOOKUP($A275,INDcMID,Mid!F$3-1990+2,FALSE)</f>
        <v>23.150221620972701</v>
      </c>
      <c r="G289" s="116">
        <f>VLOOKUP($A275,INDcMID,Mid!G$3-1990+2,FALSE)</f>
        <v>23.184931881762484</v>
      </c>
      <c r="H289" s="116">
        <f>VLOOKUP($A275,INDcMID,Mid!H$3-1990+2,FALSE)</f>
        <v>23.219517810992912</v>
      </c>
      <c r="I289" s="116">
        <f>VLOOKUP($A275,INDcMID,Mid!I$3-1990+2,FALSE)</f>
        <v>23.253886123650691</v>
      </c>
      <c r="J289" s="116">
        <f>VLOOKUP($A275,INDcMID,Mid!J$3-1990+2,FALSE)</f>
        <v>23.287387655739742</v>
      </c>
      <c r="K289" s="116">
        <f>VLOOKUP($A275,INDcMID,Mid!K$3-1990+2,FALSE)</f>
        <v>23.320114693388053</v>
      </c>
      <c r="L289" s="116">
        <f>VLOOKUP($A275,INDcMID,Mid!L$3-1990+2,FALSE)</f>
        <v>23.35188890402781</v>
      </c>
      <c r="M289" s="116">
        <f>VLOOKUP($A275,INDcMID,Mid!M$3-1990+2,FALSE)</f>
        <v>23.383177048525248</v>
      </c>
      <c r="N289" s="116">
        <f>VLOOKUP($A275,INDcMID,Mid!N$3-1990+2,FALSE)</f>
        <v>23.412625295896216</v>
      </c>
      <c r="O289" s="116">
        <f>VLOOKUP($A275,INDcMID,Mid!O$3-1990+2,FALSE)</f>
        <v>23.44037399103858</v>
      </c>
      <c r="P289" s="116">
        <f>VLOOKUP($A275,INDcMID,Mid!P$3-1990+2,FALSE)</f>
        <v>23.466503078443864</v>
      </c>
      <c r="Q289" s="116">
        <f>VLOOKUP($A275,INDcMID,Mid!Q$3-1990+2,FALSE)</f>
        <v>23.489847516833297</v>
      </c>
      <c r="R289" s="116">
        <f>VLOOKUP($A275,INDcMID,Mid!R$3-1990+2,FALSE)</f>
        <v>23.51105973799023</v>
      </c>
      <c r="S289" s="116">
        <f>VLOOKUP($A275,INDcMID,Mid!S$3-1990+2,FALSE)</f>
        <v>23.530696782610224</v>
      </c>
      <c r="T289" s="116">
        <f>VLOOKUP($A275,INDcMID,Mid!T$3-1990+2,FALSE)</f>
        <v>23.547714964906461</v>
      </c>
      <c r="U289" s="116">
        <f>VLOOKUP($A275,INDcMID,Mid!U$3-1990+2,FALSE)</f>
        <v>23.563283130482759</v>
      </c>
      <c r="V289" s="116">
        <f>VLOOKUP($A275,INDcMID,Mid!V$3-1990+2,FALSE)</f>
        <v>23.563283130482759</v>
      </c>
      <c r="W289" s="116">
        <f>VLOOKUP($A275,INDcMID,Mid!W$3-1990+2,FALSE)</f>
        <v>23.576362825353556</v>
      </c>
    </row>
    <row r="290" spans="1:23">
      <c r="A290" s="111" t="s">
        <v>170</v>
      </c>
      <c r="B290" s="117"/>
      <c r="C290" s="118"/>
      <c r="D290" s="118"/>
      <c r="E290" s="118"/>
      <c r="F290" s="118"/>
      <c r="G290" s="118"/>
      <c r="H290" s="118"/>
      <c r="I290" s="118"/>
      <c r="J290" s="118"/>
      <c r="K290" s="118"/>
      <c r="L290" s="118"/>
      <c r="M290" s="118"/>
      <c r="N290" s="118"/>
      <c r="O290" s="118"/>
      <c r="P290" s="118"/>
      <c r="Q290" s="118"/>
      <c r="R290" s="118"/>
      <c r="S290" s="118"/>
      <c r="T290" s="118"/>
      <c r="U290" s="118"/>
      <c r="V290" s="118"/>
      <c r="W290" s="118"/>
    </row>
    <row r="291" spans="1:23" ht="16" thickBot="1">
      <c r="A291" s="119" t="s">
        <v>171</v>
      </c>
      <c r="B291" s="120">
        <f>SUM(B287:B290)</f>
        <v>12412</v>
      </c>
      <c r="C291" s="121">
        <f t="shared" ref="C291:W291" si="112">SUM(C287:C290)</f>
        <v>12603.39196729369</v>
      </c>
      <c r="D291" s="121">
        <f t="shared" si="112"/>
        <v>12871.023245703629</v>
      </c>
      <c r="E291" s="121">
        <f t="shared" si="112"/>
        <v>13136.549818594698</v>
      </c>
      <c r="F291" s="121">
        <f t="shared" si="112"/>
        <v>13427.914910564543</v>
      </c>
      <c r="G291" s="121">
        <f t="shared" si="112"/>
        <v>13714.022377642614</v>
      </c>
      <c r="H291" s="121">
        <f t="shared" si="112"/>
        <v>13996.875131646086</v>
      </c>
      <c r="I291" s="121">
        <f t="shared" si="112"/>
        <v>14275.582702334792</v>
      </c>
      <c r="J291" s="121">
        <f t="shared" si="112"/>
        <v>14548.969383312522</v>
      </c>
      <c r="K291" s="121">
        <f t="shared" si="112"/>
        <v>14817.193737349127</v>
      </c>
      <c r="L291" s="121">
        <f t="shared" si="112"/>
        <v>15080.059198831386</v>
      </c>
      <c r="M291" s="121">
        <f t="shared" si="112"/>
        <v>15338.763992914932</v>
      </c>
      <c r="N291" s="121">
        <f t="shared" si="112"/>
        <v>15589.112019478662</v>
      </c>
      <c r="O291" s="121">
        <f t="shared" si="112"/>
        <v>15830.175442928916</v>
      </c>
      <c r="P291" s="121">
        <f t="shared" si="112"/>
        <v>16063.917086783898</v>
      </c>
      <c r="Q291" s="121">
        <f t="shared" si="112"/>
        <v>16285.188655638236</v>
      </c>
      <c r="R291" s="121">
        <f t="shared" si="112"/>
        <v>16495.067523093792</v>
      </c>
      <c r="S291" s="121">
        <f t="shared" si="112"/>
        <v>16695.773611212095</v>
      </c>
      <c r="T291" s="121">
        <f t="shared" si="112"/>
        <v>16885.931993216796</v>
      </c>
      <c r="U291" s="121">
        <f t="shared" si="112"/>
        <v>17065.901952970977</v>
      </c>
      <c r="V291" s="121">
        <f t="shared" si="112"/>
        <v>17219.901952970977</v>
      </c>
      <c r="W291" s="121">
        <f t="shared" si="112"/>
        <v>17390.392322569489</v>
      </c>
    </row>
    <row r="292" spans="1:23">
      <c r="B292" s="106"/>
      <c r="C292" s="106"/>
      <c r="D292" s="106"/>
      <c r="E292" s="106"/>
      <c r="F292" s="106"/>
      <c r="G292" s="106"/>
      <c r="H292" s="106"/>
      <c r="I292" s="106"/>
      <c r="J292" s="106"/>
      <c r="K292" s="106"/>
      <c r="L292" s="106"/>
      <c r="M292" s="106"/>
      <c r="N292" s="106"/>
      <c r="O292" s="106"/>
      <c r="P292" s="106"/>
      <c r="Q292" s="106"/>
      <c r="R292" s="106"/>
      <c r="S292" s="106"/>
      <c r="T292" s="108"/>
      <c r="U292" s="108"/>
      <c r="V292" s="108"/>
      <c r="W292" s="108"/>
    </row>
    <row r="293" spans="1:23">
      <c r="B293" s="106"/>
      <c r="C293" s="106"/>
      <c r="D293" s="106"/>
      <c r="E293" s="106"/>
      <c r="F293" s="106"/>
      <c r="G293" s="106"/>
      <c r="H293" s="106"/>
      <c r="I293" s="106"/>
      <c r="J293" s="106"/>
      <c r="K293" s="106"/>
      <c r="L293" s="106"/>
      <c r="M293" s="106"/>
      <c r="N293" s="106"/>
      <c r="O293" s="106"/>
      <c r="P293" s="106"/>
      <c r="Q293" s="106"/>
      <c r="R293" s="106"/>
      <c r="S293" s="106"/>
      <c r="T293" s="108"/>
      <c r="U293" s="108"/>
      <c r="V293" s="108"/>
      <c r="W293" s="108"/>
    </row>
    <row r="294" spans="1:23">
      <c r="A294" s="109" t="s">
        <v>144</v>
      </c>
      <c r="B294" s="110"/>
      <c r="C294" s="110"/>
      <c r="D294" s="110"/>
      <c r="E294" s="110"/>
      <c r="F294" s="110"/>
      <c r="G294" s="110"/>
      <c r="H294" s="110"/>
      <c r="I294" s="110"/>
      <c r="J294" s="110"/>
      <c r="K294" s="110"/>
      <c r="L294" s="110"/>
      <c r="M294" s="110"/>
      <c r="N294" s="110"/>
      <c r="O294" s="110"/>
      <c r="P294" s="110"/>
      <c r="Q294" s="110"/>
      <c r="R294" s="110"/>
      <c r="S294" s="110"/>
      <c r="T294" s="110"/>
      <c r="U294" s="110"/>
      <c r="V294" s="110"/>
      <c r="W294" s="110"/>
    </row>
    <row r="295" spans="1:23" ht="16" thickBot="1">
      <c r="A295" s="111" t="s">
        <v>156</v>
      </c>
      <c r="B295" s="110"/>
      <c r="C295" s="112">
        <f t="shared" ref="C295:V295" si="113">(C300-B300)/B300</f>
        <v>7.2381922037722563E-2</v>
      </c>
      <c r="D295" s="112">
        <f t="shared" si="113"/>
        <v>2.8134113732244791E-2</v>
      </c>
      <c r="E295" s="112">
        <f t="shared" si="113"/>
        <v>7.3154375137074725E-3</v>
      </c>
      <c r="F295" s="112">
        <f t="shared" si="113"/>
        <v>1.3891134481935789E-2</v>
      </c>
      <c r="G295" s="112">
        <f t="shared" si="113"/>
        <v>1.8216535934404973E-2</v>
      </c>
      <c r="H295" s="112">
        <f t="shared" si="113"/>
        <v>1.9647864808410655E-2</v>
      </c>
      <c r="I295" s="112">
        <f t="shared" si="113"/>
        <v>1.6362800380196964E-2</v>
      </c>
      <c r="J295" s="112">
        <f t="shared" si="113"/>
        <v>1.5729502008040665E-2</v>
      </c>
      <c r="K295" s="112">
        <f t="shared" si="113"/>
        <v>1.7609231175801682E-2</v>
      </c>
      <c r="L295" s="112">
        <f t="shared" si="113"/>
        <v>1.7534969775153637E-2</v>
      </c>
      <c r="M295" s="112">
        <f t="shared" si="113"/>
        <v>1.4866232929281464E-2</v>
      </c>
      <c r="N295" s="112">
        <f t="shared" si="113"/>
        <v>1.4041403682556896E-2</v>
      </c>
      <c r="O295" s="112">
        <f t="shared" si="113"/>
        <v>1.7448789873739531E-2</v>
      </c>
      <c r="P295" s="112">
        <f t="shared" si="113"/>
        <v>2.088766265216287E-2</v>
      </c>
      <c r="Q295" s="112">
        <f t="shared" si="113"/>
        <v>1.5408636312798648E-2</v>
      </c>
      <c r="R295" s="112">
        <f t="shared" si="113"/>
        <v>1.4467681861499286E-2</v>
      </c>
      <c r="S295" s="112">
        <f t="shared" si="113"/>
        <v>1.5999171468770314E-2</v>
      </c>
      <c r="T295" s="112">
        <f t="shared" si="113"/>
        <v>1.4424282157650957E-2</v>
      </c>
      <c r="U295" s="112">
        <f t="shared" si="113"/>
        <v>1.3335331023422376E-2</v>
      </c>
      <c r="V295" s="112">
        <f t="shared" si="113"/>
        <v>8.1820962645303835E-3</v>
      </c>
      <c r="W295" s="112">
        <f t="shared" ref="W295" si="114">(W300-U300)/U300</f>
        <v>2.1046460160283709E-2</v>
      </c>
    </row>
    <row r="296" spans="1:23">
      <c r="A296" s="111" t="s">
        <v>157</v>
      </c>
      <c r="B296" s="113">
        <f t="shared" ref="B296:W299" si="115">B11+B30+B49+B68+B87+B106+B125+B144+B163+B182+B201</f>
        <v>104862526</v>
      </c>
      <c r="C296" s="114">
        <f t="shared" si="115"/>
        <v>110264943</v>
      </c>
      <c r="D296" s="114">
        <f t="shared" si="115"/>
        <v>115511350</v>
      </c>
      <c r="E296" s="114">
        <f t="shared" si="115"/>
        <v>116138183</v>
      </c>
      <c r="F296" s="114">
        <f t="shared" si="115"/>
        <v>117920683</v>
      </c>
      <c r="G296" s="114">
        <f t="shared" si="115"/>
        <v>120285507</v>
      </c>
      <c r="H296" s="114">
        <f t="shared" si="115"/>
        <v>122862561</v>
      </c>
      <c r="I296" s="114">
        <f t="shared" si="115"/>
        <v>125139483</v>
      </c>
      <c r="J296" s="114">
        <f t="shared" si="115"/>
        <v>127408283</v>
      </c>
      <c r="K296" s="114">
        <f t="shared" si="115"/>
        <v>129915131</v>
      </c>
      <c r="L296" s="114">
        <f t="shared" si="115"/>
        <v>132384634</v>
      </c>
      <c r="M296" s="114">
        <f t="shared" si="115"/>
        <v>134603448</v>
      </c>
      <c r="N296" s="114">
        <f t="shared" si="115"/>
        <v>136806138</v>
      </c>
      <c r="O296" s="114">
        <f t="shared" si="115"/>
        <v>139575423</v>
      </c>
      <c r="P296" s="114">
        <f t="shared" si="115"/>
        <v>142525580</v>
      </c>
      <c r="Q296" s="114">
        <f t="shared" si="115"/>
        <v>145117347</v>
      </c>
      <c r="R296" s="114">
        <f t="shared" si="115"/>
        <v>147488822</v>
      </c>
      <c r="S296" s="114">
        <f t="shared" si="115"/>
        <v>150073956</v>
      </c>
      <c r="T296" s="114">
        <f t="shared" si="115"/>
        <v>152517009</v>
      </c>
      <c r="U296" s="114">
        <f t="shared" si="115"/>
        <v>154819351</v>
      </c>
      <c r="V296" s="114">
        <f t="shared" si="115"/>
        <v>157168618</v>
      </c>
      <c r="W296" s="114">
        <f t="shared" si="115"/>
        <v>159420742</v>
      </c>
    </row>
    <row r="297" spans="1:23">
      <c r="A297" s="111" t="s">
        <v>158</v>
      </c>
      <c r="B297" s="115">
        <f t="shared" si="115"/>
        <v>83638683</v>
      </c>
      <c r="C297" s="116">
        <f t="shared" si="115"/>
        <v>92277826.387390345</v>
      </c>
      <c r="D297" s="116">
        <f t="shared" si="115"/>
        <v>93551311.488329977</v>
      </c>
      <c r="E297" s="116">
        <f t="shared" si="115"/>
        <v>94917432.850016907</v>
      </c>
      <c r="F297" s="116">
        <f t="shared" si="115"/>
        <v>96467626.66541262</v>
      </c>
      <c r="G297" s="116">
        <f t="shared" si="115"/>
        <v>98290097.067300409</v>
      </c>
      <c r="H297" s="116">
        <f t="shared" si="115"/>
        <v>100234318.04569092</v>
      </c>
      <c r="I297" s="116">
        <f t="shared" si="115"/>
        <v>101921235.2474723</v>
      </c>
      <c r="J297" s="116">
        <f t="shared" si="115"/>
        <v>103547788.08572289</v>
      </c>
      <c r="K297" s="116">
        <f t="shared" si="115"/>
        <v>105349210.65470228</v>
      </c>
      <c r="L297" s="116">
        <f t="shared" si="115"/>
        <v>107208087.81985363</v>
      </c>
      <c r="M297" s="116">
        <f t="shared" si="115"/>
        <v>108832800.26477383</v>
      </c>
      <c r="N297" s="116">
        <f t="shared" si="115"/>
        <v>110350918.82508856</v>
      </c>
      <c r="O297" s="116">
        <f t="shared" si="115"/>
        <v>112114760.32785402</v>
      </c>
      <c r="P297" s="116">
        <f t="shared" si="115"/>
        <v>114430780.14494719</v>
      </c>
      <c r="Q297" s="116">
        <f t="shared" si="115"/>
        <v>116046150.46846864</v>
      </c>
      <c r="R297" s="116">
        <f t="shared" si="115"/>
        <v>117678949.02112994</v>
      </c>
      <c r="S297" s="116">
        <f t="shared" si="115"/>
        <v>119487859.74769978</v>
      </c>
      <c r="T297" s="116">
        <f t="shared" si="115"/>
        <v>121131248.02988809</v>
      </c>
      <c r="U297" s="116">
        <f t="shared" si="115"/>
        <v>122690146.80303042</v>
      </c>
      <c r="V297" s="116">
        <f t="shared" si="115"/>
        <v>122690146.80303042</v>
      </c>
      <c r="W297" s="116">
        <f t="shared" si="115"/>
        <v>124216099.8328072</v>
      </c>
    </row>
    <row r="298" spans="1:23">
      <c r="A298" s="111" t="s">
        <v>159</v>
      </c>
      <c r="B298" s="115">
        <f t="shared" si="115"/>
        <v>9250442</v>
      </c>
      <c r="C298" s="116">
        <f t="shared" si="115"/>
        <v>9669738.1194378603</v>
      </c>
      <c r="D298" s="116">
        <f t="shared" si="115"/>
        <v>9177476.6101813037</v>
      </c>
      <c r="E298" s="116">
        <f t="shared" si="115"/>
        <v>8795922.6370534562</v>
      </c>
      <c r="F298" s="116">
        <f t="shared" si="115"/>
        <v>8545468.1991260722</v>
      </c>
      <c r="G298" s="116">
        <f t="shared" si="115"/>
        <v>8456304.1581752822</v>
      </c>
      <c r="H298" s="116">
        <f t="shared" si="115"/>
        <v>8435681.6729454976</v>
      </c>
      <c r="I298" s="116">
        <f t="shared" si="115"/>
        <v>8293642.5616595903</v>
      </c>
      <c r="J298" s="116">
        <f t="shared" si="115"/>
        <v>8132287.6163472049</v>
      </c>
      <c r="K298" s="116">
        <f t="shared" si="115"/>
        <v>8069993.2630942501</v>
      </c>
      <c r="L298" s="116">
        <f t="shared" si="115"/>
        <v>8044136.3074366096</v>
      </c>
      <c r="M298" s="116">
        <f t="shared" si="115"/>
        <v>7912272.3439454092</v>
      </c>
      <c r="N298" s="116">
        <f t="shared" si="115"/>
        <v>7749307.5375512</v>
      </c>
      <c r="O298" s="116">
        <f t="shared" si="115"/>
        <v>7699476.3509306256</v>
      </c>
      <c r="P298" s="116">
        <f t="shared" si="115"/>
        <v>7893825.0215352811</v>
      </c>
      <c r="Q298" s="116">
        <f t="shared" si="115"/>
        <v>7799006.2970082657</v>
      </c>
      <c r="R298" s="116">
        <f t="shared" si="115"/>
        <v>7715421.3663345203</v>
      </c>
      <c r="S298" s="116">
        <f t="shared" si="115"/>
        <v>7719821.0872990675</v>
      </c>
      <c r="T298" s="116">
        <f t="shared" si="115"/>
        <v>7662304.78953241</v>
      </c>
      <c r="U298" s="116">
        <f t="shared" si="115"/>
        <v>7579555.1638045646</v>
      </c>
      <c r="V298" s="116">
        <f t="shared" si="115"/>
        <v>7579555.1638045646</v>
      </c>
      <c r="W298" s="116">
        <f t="shared" si="115"/>
        <v>7495131.2761079893</v>
      </c>
    </row>
    <row r="299" spans="1:23">
      <c r="A299" s="111" t="s">
        <v>160</v>
      </c>
      <c r="B299" s="117">
        <f t="shared" si="115"/>
        <v>2033821.666666666</v>
      </c>
      <c r="C299" s="118">
        <f t="shared" si="115"/>
        <v>2033821.666666666</v>
      </c>
      <c r="D299" s="118">
        <f t="shared" si="115"/>
        <v>2033821.666666666</v>
      </c>
      <c r="E299" s="118">
        <f t="shared" si="115"/>
        <v>2033821.666666666</v>
      </c>
      <c r="F299" s="118">
        <f t="shared" si="115"/>
        <v>2033821.666666666</v>
      </c>
      <c r="G299" s="118">
        <f t="shared" si="115"/>
        <v>2033821.666666666</v>
      </c>
      <c r="H299" s="118">
        <f t="shared" si="115"/>
        <v>2033821.666666666</v>
      </c>
      <c r="I299" s="118">
        <f t="shared" si="115"/>
        <v>2033821.666666666</v>
      </c>
      <c r="J299" s="118">
        <f t="shared" si="115"/>
        <v>2033821.666666666</v>
      </c>
      <c r="K299" s="118">
        <f t="shared" si="115"/>
        <v>2033821.666666666</v>
      </c>
      <c r="L299" s="118">
        <f t="shared" si="115"/>
        <v>2033821.666666666</v>
      </c>
      <c r="M299" s="118">
        <f t="shared" si="115"/>
        <v>2033821.666666666</v>
      </c>
      <c r="N299" s="118">
        <f t="shared" si="115"/>
        <v>2033821.666666666</v>
      </c>
      <c r="O299" s="118">
        <f t="shared" si="115"/>
        <v>2033821.666666666</v>
      </c>
      <c r="P299" s="118">
        <f t="shared" si="115"/>
        <v>2033821.666666666</v>
      </c>
      <c r="Q299" s="118">
        <f t="shared" si="115"/>
        <v>2033821.666666666</v>
      </c>
      <c r="R299" s="118">
        <f t="shared" si="115"/>
        <v>2033821.666666666</v>
      </c>
      <c r="S299" s="118">
        <f t="shared" si="115"/>
        <v>2033821.666666666</v>
      </c>
      <c r="T299" s="118">
        <f t="shared" si="115"/>
        <v>2033821.666666666</v>
      </c>
      <c r="U299" s="118">
        <f t="shared" si="115"/>
        <v>2033821.666666666</v>
      </c>
      <c r="V299" s="118">
        <f t="shared" si="115"/>
        <v>2033821.666666666</v>
      </c>
      <c r="W299" s="118">
        <f t="shared" si="115"/>
        <v>2033821.666666666</v>
      </c>
    </row>
    <row r="300" spans="1:23" ht="16" thickBot="1">
      <c r="A300" s="119" t="s">
        <v>161</v>
      </c>
      <c r="B300" s="120">
        <f>SUM(B296:B299)</f>
        <v>199785472.66666666</v>
      </c>
      <c r="C300" s="121">
        <f t="shared" ref="C300:W300" si="116">SUM(C296:C299)</f>
        <v>214246329.17349488</v>
      </c>
      <c r="D300" s="121">
        <f t="shared" si="116"/>
        <v>220273959.76517794</v>
      </c>
      <c r="E300" s="121">
        <f t="shared" si="116"/>
        <v>221885360.15373701</v>
      </c>
      <c r="F300" s="121">
        <f t="shared" si="116"/>
        <v>224967599.53120533</v>
      </c>
      <c r="G300" s="121">
        <f t="shared" si="116"/>
        <v>229065729.89214236</v>
      </c>
      <c r="H300" s="121">
        <f t="shared" si="116"/>
        <v>233566382.38530308</v>
      </c>
      <c r="I300" s="121">
        <f t="shared" si="116"/>
        <v>237388182.47579855</v>
      </c>
      <c r="J300" s="121">
        <f t="shared" si="116"/>
        <v>241122180.36873674</v>
      </c>
      <c r="K300" s="121">
        <f t="shared" si="116"/>
        <v>245368156.58446318</v>
      </c>
      <c r="L300" s="121">
        <f t="shared" si="116"/>
        <v>249670679.79395691</v>
      </c>
      <c r="M300" s="121">
        <f t="shared" si="116"/>
        <v>253382342.27538592</v>
      </c>
      <c r="N300" s="121">
        <f t="shared" si="116"/>
        <v>256940186.02930641</v>
      </c>
      <c r="O300" s="121">
        <f t="shared" si="116"/>
        <v>261423481.34545133</v>
      </c>
      <c r="P300" s="121">
        <f t="shared" si="116"/>
        <v>266884006.83314911</v>
      </c>
      <c r="Q300" s="121">
        <f t="shared" si="116"/>
        <v>270996325.43214357</v>
      </c>
      <c r="R300" s="121">
        <f t="shared" si="116"/>
        <v>274917014.05413115</v>
      </c>
      <c r="S300" s="121">
        <f t="shared" si="116"/>
        <v>279315458.50166553</v>
      </c>
      <c r="T300" s="121">
        <f t="shared" si="116"/>
        <v>283344383.4860872</v>
      </c>
      <c r="U300" s="121">
        <f t="shared" si="116"/>
        <v>287122874.63350171</v>
      </c>
      <c r="V300" s="121">
        <f t="shared" si="116"/>
        <v>289472141.63350171</v>
      </c>
      <c r="W300" s="121">
        <f t="shared" si="116"/>
        <v>293165794.77558184</v>
      </c>
    </row>
    <row r="301" spans="1:23">
      <c r="A301" s="111" t="s">
        <v>162</v>
      </c>
      <c r="B301" s="116">
        <f t="shared" ref="B301:W302" si="117">B16+B35+B54+B73+B92+B111+B130+B149+B168+B187+B206</f>
        <v>182798.25087710025</v>
      </c>
      <c r="C301" s="116">
        <f t="shared" si="117"/>
        <v>196809.55964151578</v>
      </c>
      <c r="D301" s="116">
        <f t="shared" si="117"/>
        <v>202498.88623158191</v>
      </c>
      <c r="E301" s="116">
        <f t="shared" si="117"/>
        <v>204047.87325385973</v>
      </c>
      <c r="F301" s="116">
        <f t="shared" si="117"/>
        <v>206994.86232378965</v>
      </c>
      <c r="G301" s="116">
        <f t="shared" si="117"/>
        <v>210888.13141467219</v>
      </c>
      <c r="H301" s="116">
        <f t="shared" si="117"/>
        <v>215153.12603409638</v>
      </c>
      <c r="I301" s="116">
        <f t="shared" si="117"/>
        <v>218789.87159534355</v>
      </c>
      <c r="J301" s="116">
        <f t="shared" si="117"/>
        <v>222366.47127948256</v>
      </c>
      <c r="K301" s="116">
        <f t="shared" si="117"/>
        <v>226421.65947773331</v>
      </c>
      <c r="L301" s="116">
        <f t="shared" si="117"/>
        <v>230508.08405459291</v>
      </c>
      <c r="M301" s="116">
        <f t="shared" si="117"/>
        <v>234065.28108551243</v>
      </c>
      <c r="N301" s="116">
        <f t="shared" si="117"/>
        <v>237490.67540631615</v>
      </c>
      <c r="O301" s="116">
        <f t="shared" si="117"/>
        <v>241783.14858124024</v>
      </c>
      <c r="P301" s="116">
        <f t="shared" si="117"/>
        <v>246948.86394313577</v>
      </c>
      <c r="Q301" s="116">
        <f t="shared" si="117"/>
        <v>250876.07480131136</v>
      </c>
      <c r="R301" s="116">
        <f t="shared" si="117"/>
        <v>254645.04535993005</v>
      </c>
      <c r="S301" s="116">
        <f t="shared" si="117"/>
        <v>258864.77674119733</v>
      </c>
      <c r="T301" s="116">
        <f t="shared" si="117"/>
        <v>262733.08714853844</v>
      </c>
      <c r="U301" s="116">
        <f t="shared" si="117"/>
        <v>266375.25814382994</v>
      </c>
      <c r="V301" s="116">
        <f t="shared" si="117"/>
        <v>268622.57301365765</v>
      </c>
      <c r="W301" s="116">
        <f t="shared" si="117"/>
        <v>272189.59189100866</v>
      </c>
    </row>
    <row r="302" spans="1:23">
      <c r="A302" s="111" t="s">
        <v>163</v>
      </c>
      <c r="B302" s="116">
        <f t="shared" si="117"/>
        <v>2736839.4469024185</v>
      </c>
      <c r="C302" s="116">
        <f t="shared" si="117"/>
        <v>2769197.3064082791</v>
      </c>
      <c r="D302" s="116">
        <f t="shared" si="117"/>
        <v>2807518.5172016495</v>
      </c>
      <c r="E302" s="116">
        <f t="shared" si="117"/>
        <v>2845923.2028090111</v>
      </c>
      <c r="F302" s="116">
        <f t="shared" si="117"/>
        <v>2906823.9931847174</v>
      </c>
      <c r="G302" s="116">
        <f t="shared" si="117"/>
        <v>2968371.8963832427</v>
      </c>
      <c r="H302" s="116">
        <f t="shared" si="117"/>
        <v>3030473.2128011202</v>
      </c>
      <c r="I302" s="116">
        <f t="shared" si="117"/>
        <v>3093186.5583117767</v>
      </c>
      <c r="J302" s="116">
        <f t="shared" si="117"/>
        <v>3156475.1446656762</v>
      </c>
      <c r="K302" s="116">
        <f t="shared" si="117"/>
        <v>3220397.9122736785</v>
      </c>
      <c r="L302" s="116">
        <f t="shared" si="117"/>
        <v>3284929.1825153045</v>
      </c>
      <c r="M302" s="116">
        <f t="shared" si="117"/>
        <v>3350249.6109079914</v>
      </c>
      <c r="N302" s="116">
        <f t="shared" si="117"/>
        <v>3416246.7483824701</v>
      </c>
      <c r="O302" s="116">
        <f t="shared" si="117"/>
        <v>3482754.5132110119</v>
      </c>
      <c r="P302" s="116">
        <f t="shared" si="117"/>
        <v>3549808.0977780526</v>
      </c>
      <c r="Q302" s="116">
        <f t="shared" si="117"/>
        <v>3617485.7492720489</v>
      </c>
      <c r="R302" s="116">
        <f t="shared" si="117"/>
        <v>3685598.4111231556</v>
      </c>
      <c r="S302" s="116">
        <f t="shared" si="117"/>
        <v>3754316.0976340789</v>
      </c>
      <c r="T302" s="116">
        <f t="shared" si="117"/>
        <v>3823578.4989036657</v>
      </c>
      <c r="U302" s="116">
        <f t="shared" si="117"/>
        <v>3893440.9068640359</v>
      </c>
      <c r="V302" s="116">
        <f t="shared" si="117"/>
        <v>3955492.9274570486</v>
      </c>
      <c r="W302" s="116">
        <f t="shared" si="117"/>
        <v>4027310.7059627743</v>
      </c>
    </row>
    <row r="303" spans="1:23">
      <c r="A303" s="104" t="s">
        <v>164</v>
      </c>
      <c r="B303" s="116">
        <f t="shared" ref="B303:W305" si="118">B296/B306</f>
        <v>614.88522340799807</v>
      </c>
      <c r="C303" s="116">
        <f t="shared" si="118"/>
        <v>639.69173067551571</v>
      </c>
      <c r="D303" s="116">
        <f t="shared" si="118"/>
        <v>661.6907257833534</v>
      </c>
      <c r="E303" s="116">
        <f t="shared" si="118"/>
        <v>657.02024156365792</v>
      </c>
      <c r="F303" s="116">
        <f t="shared" si="118"/>
        <v>652.89867726771899</v>
      </c>
      <c r="G303" s="116">
        <f t="shared" si="118"/>
        <v>651.97163608769881</v>
      </c>
      <c r="H303" s="116">
        <f t="shared" si="118"/>
        <v>652.0882790026219</v>
      </c>
      <c r="I303" s="116">
        <f t="shared" si="118"/>
        <v>650.52130811777431</v>
      </c>
      <c r="J303" s="116">
        <f t="shared" si="118"/>
        <v>648.8504939906295</v>
      </c>
      <c r="K303" s="116">
        <f t="shared" si="118"/>
        <v>648.31144767702983</v>
      </c>
      <c r="L303" s="116">
        <f t="shared" si="118"/>
        <v>647.49377130643609</v>
      </c>
      <c r="M303" s="116">
        <f t="shared" si="118"/>
        <v>645.35104087757827</v>
      </c>
      <c r="N303" s="116">
        <f t="shared" si="118"/>
        <v>643.09148600116578</v>
      </c>
      <c r="O303" s="116">
        <f t="shared" si="118"/>
        <v>643.43599542692766</v>
      </c>
      <c r="P303" s="116">
        <f t="shared" si="118"/>
        <v>644.48344313963105</v>
      </c>
      <c r="Q303" s="116">
        <f t="shared" si="118"/>
        <v>643.7899969389249</v>
      </c>
      <c r="R303" s="116">
        <f t="shared" si="118"/>
        <v>642.08767011170994</v>
      </c>
      <c r="S303" s="116">
        <f t="shared" si="118"/>
        <v>641.25947955390336</v>
      </c>
      <c r="T303" s="116">
        <f t="shared" si="118"/>
        <v>639.7686560903378</v>
      </c>
      <c r="U303" s="116">
        <f t="shared" si="118"/>
        <v>637.65723617552328</v>
      </c>
      <c r="V303" s="116">
        <f t="shared" si="118"/>
        <v>635.71565863504168</v>
      </c>
      <c r="W303" s="116">
        <f t="shared" si="118"/>
        <v>633.20997275247646</v>
      </c>
    </row>
    <row r="304" spans="1:23">
      <c r="A304" s="104" t="s">
        <v>165</v>
      </c>
      <c r="B304" s="116">
        <f t="shared" si="118"/>
        <v>3394.1515704894082</v>
      </c>
      <c r="C304" s="116">
        <f t="shared" si="118"/>
        <v>3687.2855493178681</v>
      </c>
      <c r="D304" s="116">
        <f t="shared" si="118"/>
        <v>3662.6852724619089</v>
      </c>
      <c r="E304" s="116">
        <f t="shared" si="118"/>
        <v>3641.7686707245589</v>
      </c>
      <c r="F304" s="116">
        <f t="shared" si="118"/>
        <v>3627.8520697702311</v>
      </c>
      <c r="G304" s="116">
        <f t="shared" si="118"/>
        <v>3623.8709281598603</v>
      </c>
      <c r="H304" s="116">
        <f t="shared" si="118"/>
        <v>3623.8695950102692</v>
      </c>
      <c r="I304" s="116">
        <f t="shared" si="118"/>
        <v>3614.1581621587852</v>
      </c>
      <c r="J304" s="116">
        <f t="shared" si="118"/>
        <v>3602.2937758774356</v>
      </c>
      <c r="K304" s="116">
        <f t="shared" si="118"/>
        <v>3596.2349132140962</v>
      </c>
      <c r="L304" s="116">
        <f t="shared" si="118"/>
        <v>3591.7717297154941</v>
      </c>
      <c r="M304" s="116">
        <f t="shared" si="118"/>
        <v>3579.1137874093656</v>
      </c>
      <c r="N304" s="116">
        <f t="shared" si="118"/>
        <v>3562.9186763980661</v>
      </c>
      <c r="O304" s="116">
        <f t="shared" si="118"/>
        <v>3554.7460637113404</v>
      </c>
      <c r="P304" s="116">
        <f t="shared" si="118"/>
        <v>3563.6162268427806</v>
      </c>
      <c r="Q304" s="116">
        <f t="shared" si="118"/>
        <v>3550.3452288100407</v>
      </c>
      <c r="R304" s="116">
        <f t="shared" si="118"/>
        <v>3537.8323499625594</v>
      </c>
      <c r="S304" s="116">
        <f t="shared" si="118"/>
        <v>3530.5725665015002</v>
      </c>
      <c r="T304" s="116">
        <f t="shared" si="118"/>
        <v>3518.4019849894626</v>
      </c>
      <c r="U304" s="116">
        <f t="shared" si="118"/>
        <v>3503.9000462826521</v>
      </c>
      <c r="V304" s="116">
        <f t="shared" si="118"/>
        <v>3503.9000462826521</v>
      </c>
      <c r="W304" s="116">
        <f t="shared" si="118"/>
        <v>3488.6204052525518</v>
      </c>
    </row>
    <row r="305" spans="1:23" ht="16" thickBot="1">
      <c r="A305" s="104" t="s">
        <v>166</v>
      </c>
      <c r="B305" s="116">
        <f t="shared" si="118"/>
        <v>26131.192090395482</v>
      </c>
      <c r="C305" s="116">
        <f t="shared" si="118"/>
        <v>27566.370920402791</v>
      </c>
      <c r="D305" s="116">
        <f t="shared" si="118"/>
        <v>26701.670632130175</v>
      </c>
      <c r="E305" s="116">
        <f t="shared" si="118"/>
        <v>26079.307261611586</v>
      </c>
      <c r="F305" s="116">
        <f t="shared" si="118"/>
        <v>25781.802786780518</v>
      </c>
      <c r="G305" s="116">
        <f t="shared" si="118"/>
        <v>25923.816947163061</v>
      </c>
      <c r="H305" s="116">
        <f t="shared" si="118"/>
        <v>26240.994995050631</v>
      </c>
      <c r="I305" s="116">
        <f t="shared" si="118"/>
        <v>26144.110831128721</v>
      </c>
      <c r="J305" s="116">
        <f t="shared" si="118"/>
        <v>25946.232014490852</v>
      </c>
      <c r="K305" s="116">
        <f t="shared" si="118"/>
        <v>26029.687299647936</v>
      </c>
      <c r="L305" s="116">
        <f t="shared" si="118"/>
        <v>26203.038049611023</v>
      </c>
      <c r="M305" s="116">
        <f t="shared" si="118"/>
        <v>26003.281641591802</v>
      </c>
      <c r="N305" s="116">
        <f t="shared" si="118"/>
        <v>25671.012754485193</v>
      </c>
      <c r="O305" s="116">
        <f t="shared" si="118"/>
        <v>25683.654056117532</v>
      </c>
      <c r="P305" s="116">
        <f t="shared" si="118"/>
        <v>26493.046813979105</v>
      </c>
      <c r="Q305" s="116">
        <f t="shared" si="118"/>
        <v>26309.113953398391</v>
      </c>
      <c r="R305" s="116">
        <f t="shared" si="118"/>
        <v>26139.891305206151</v>
      </c>
      <c r="S305" s="116">
        <f t="shared" si="118"/>
        <v>26246.863504895027</v>
      </c>
      <c r="T305" s="116">
        <f t="shared" si="118"/>
        <v>26122.348326247018</v>
      </c>
      <c r="U305" s="116">
        <f t="shared" si="118"/>
        <v>25891.848583760348</v>
      </c>
      <c r="V305" s="116">
        <f t="shared" si="118"/>
        <v>25891.848583760348</v>
      </c>
      <c r="W305" s="116">
        <f t="shared" si="118"/>
        <v>25639.125065047876</v>
      </c>
    </row>
    <row r="306" spans="1:23">
      <c r="A306" s="111" t="s">
        <v>167</v>
      </c>
      <c r="B306" s="113">
        <f t="shared" ref="B306:W308" si="119">B21+B40+B59+B78+B97+B116+B135+B154+B173+B192+B211</f>
        <v>170540</v>
      </c>
      <c r="C306" s="114">
        <f t="shared" si="119"/>
        <v>172372</v>
      </c>
      <c r="D306" s="114">
        <f t="shared" si="119"/>
        <v>174570</v>
      </c>
      <c r="E306" s="114">
        <f t="shared" si="119"/>
        <v>176765</v>
      </c>
      <c r="F306" s="114">
        <f t="shared" si="119"/>
        <v>180611</v>
      </c>
      <c r="G306" s="114">
        <f t="shared" si="119"/>
        <v>184495</v>
      </c>
      <c r="H306" s="114">
        <f t="shared" si="119"/>
        <v>188414</v>
      </c>
      <c r="I306" s="114">
        <f t="shared" si="119"/>
        <v>192368</v>
      </c>
      <c r="J306" s="114">
        <f t="shared" si="119"/>
        <v>196360</v>
      </c>
      <c r="K306" s="114">
        <f t="shared" si="119"/>
        <v>200390</v>
      </c>
      <c r="L306" s="114">
        <f t="shared" si="119"/>
        <v>204457</v>
      </c>
      <c r="M306" s="114">
        <f t="shared" si="119"/>
        <v>208574</v>
      </c>
      <c r="N306" s="114">
        <f t="shared" si="119"/>
        <v>212732</v>
      </c>
      <c r="O306" s="114">
        <f t="shared" si="119"/>
        <v>216922</v>
      </c>
      <c r="P306" s="114">
        <f t="shared" si="119"/>
        <v>221147</v>
      </c>
      <c r="Q306" s="114">
        <f t="shared" si="119"/>
        <v>225411</v>
      </c>
      <c r="R306" s="114">
        <f t="shared" si="119"/>
        <v>229702</v>
      </c>
      <c r="S306" s="114">
        <f t="shared" si="119"/>
        <v>234030</v>
      </c>
      <c r="T306" s="114">
        <f t="shared" si="119"/>
        <v>238394</v>
      </c>
      <c r="U306" s="114">
        <f t="shared" si="119"/>
        <v>242794</v>
      </c>
      <c r="V306" s="114">
        <f t="shared" si="119"/>
        <v>247231</v>
      </c>
      <c r="W306" s="124">
        <f t="shared" si="119"/>
        <v>251766</v>
      </c>
    </row>
    <row r="307" spans="1:23">
      <c r="A307" s="111" t="s">
        <v>168</v>
      </c>
      <c r="B307" s="115">
        <f t="shared" si="119"/>
        <v>24642</v>
      </c>
      <c r="C307" s="116">
        <f t="shared" si="119"/>
        <v>25025.950703617556</v>
      </c>
      <c r="D307" s="116">
        <f t="shared" si="119"/>
        <v>25541.728139106141</v>
      </c>
      <c r="E307" s="116">
        <f t="shared" si="119"/>
        <v>26063.553573031404</v>
      </c>
      <c r="F307" s="116">
        <f t="shared" si="119"/>
        <v>26590.83799729529</v>
      </c>
      <c r="G307" s="116">
        <f t="shared" si="119"/>
        <v>27122.957471669786</v>
      </c>
      <c r="H307" s="116">
        <f t="shared" si="119"/>
        <v>27659.471572515809</v>
      </c>
      <c r="I307" s="116">
        <f t="shared" si="119"/>
        <v>28200.546482612532</v>
      </c>
      <c r="J307" s="116">
        <f t="shared" si="119"/>
        <v>28744.959330947695</v>
      </c>
      <c r="K307" s="116">
        <f t="shared" si="119"/>
        <v>29294.307295556384</v>
      </c>
      <c r="L307" s="116">
        <f t="shared" si="119"/>
        <v>29848.246460903472</v>
      </c>
      <c r="M307" s="116">
        <f t="shared" si="119"/>
        <v>30407.750836988391</v>
      </c>
      <c r="N307" s="116">
        <f t="shared" si="119"/>
        <v>30972.05657712285</v>
      </c>
      <c r="O307" s="116">
        <f t="shared" si="119"/>
        <v>31539.456917156091</v>
      </c>
      <c r="P307" s="116">
        <f t="shared" si="119"/>
        <v>32110.859548512104</v>
      </c>
      <c r="Q307" s="116">
        <f t="shared" si="119"/>
        <v>32685.87784838138</v>
      </c>
      <c r="R307" s="116">
        <f t="shared" si="119"/>
        <v>33263.008921939254</v>
      </c>
      <c r="S307" s="116">
        <f t="shared" si="119"/>
        <v>33843.762590072518</v>
      </c>
      <c r="T307" s="116">
        <f t="shared" si="119"/>
        <v>34427.916010356297</v>
      </c>
      <c r="U307" s="116">
        <f t="shared" si="119"/>
        <v>35015.310135114873</v>
      </c>
      <c r="V307" s="116">
        <f t="shared" si="119"/>
        <v>35015.310135114873</v>
      </c>
      <c r="W307" s="125">
        <f t="shared" si="119"/>
        <v>35606.080743489438</v>
      </c>
    </row>
    <row r="308" spans="1:23">
      <c r="A308" s="111" t="s">
        <v>169</v>
      </c>
      <c r="B308" s="115">
        <f t="shared" si="119"/>
        <v>354</v>
      </c>
      <c r="C308" s="116">
        <f t="shared" si="119"/>
        <v>350.78023680951651</v>
      </c>
      <c r="D308" s="116">
        <f t="shared" si="119"/>
        <v>343.70420999568569</v>
      </c>
      <c r="E308" s="116">
        <f t="shared" si="119"/>
        <v>337.27593102140963</v>
      </c>
      <c r="F308" s="116">
        <f t="shared" si="119"/>
        <v>331.45347785794542</v>
      </c>
      <c r="G308" s="116">
        <f t="shared" si="119"/>
        <v>326.19826684514089</v>
      </c>
      <c r="H308" s="116">
        <f t="shared" si="119"/>
        <v>321.46958126155539</v>
      </c>
      <c r="I308" s="116">
        <f t="shared" si="119"/>
        <v>317.22794533844655</v>
      </c>
      <c r="J308" s="116">
        <f t="shared" si="119"/>
        <v>313.42846282286229</v>
      </c>
      <c r="K308" s="116">
        <f t="shared" si="119"/>
        <v>310.03035765256391</v>
      </c>
      <c r="L308" s="116">
        <f t="shared" si="119"/>
        <v>306.99250568603526</v>
      </c>
      <c r="M308" s="116">
        <f t="shared" si="119"/>
        <v>304.27976180090536</v>
      </c>
      <c r="N308" s="116">
        <f t="shared" si="119"/>
        <v>301.86995782615764</v>
      </c>
      <c r="O308" s="116">
        <f t="shared" si="119"/>
        <v>299.78118900479058</v>
      </c>
      <c r="P308" s="116">
        <f t="shared" si="119"/>
        <v>297.95836911329087</v>
      </c>
      <c r="Q308" s="116">
        <f t="shared" si="119"/>
        <v>296.43743650290645</v>
      </c>
      <c r="R308" s="116">
        <f t="shared" si="119"/>
        <v>295.15889244718772</v>
      </c>
      <c r="S308" s="116">
        <f t="shared" si="119"/>
        <v>294.12356588280824</v>
      </c>
      <c r="T308" s="116">
        <f t="shared" si="119"/>
        <v>293.32373544049011</v>
      </c>
      <c r="U308" s="116">
        <f t="shared" si="119"/>
        <v>292.7390502568652</v>
      </c>
      <c r="V308" s="116">
        <f t="shared" si="119"/>
        <v>292.7390502568652</v>
      </c>
      <c r="W308" s="125">
        <f t="shared" si="119"/>
        <v>292.3317881203991</v>
      </c>
    </row>
    <row r="309" spans="1:23">
      <c r="A309" s="111" t="s">
        <v>170</v>
      </c>
      <c r="B309" s="117">
        <f t="shared" ref="B309:W309" si="120">B271+B252+B233+B214+B195+B176+B157+B138+B119+B100+B81+B62+B43+B24+B4</f>
        <v>28</v>
      </c>
      <c r="C309" s="118">
        <f t="shared" si="120"/>
        <v>24</v>
      </c>
      <c r="D309" s="118">
        <f t="shared" si="120"/>
        <v>24</v>
      </c>
      <c r="E309" s="118">
        <f t="shared" si="120"/>
        <v>24</v>
      </c>
      <c r="F309" s="118">
        <f t="shared" si="120"/>
        <v>24</v>
      </c>
      <c r="G309" s="118">
        <f t="shared" si="120"/>
        <v>24</v>
      </c>
      <c r="H309" s="118">
        <f t="shared" si="120"/>
        <v>24</v>
      </c>
      <c r="I309" s="118">
        <f t="shared" si="120"/>
        <v>24</v>
      </c>
      <c r="J309" s="118">
        <f t="shared" si="120"/>
        <v>24</v>
      </c>
      <c r="K309" s="118">
        <f t="shared" si="120"/>
        <v>24</v>
      </c>
      <c r="L309" s="118">
        <f t="shared" si="120"/>
        <v>24</v>
      </c>
      <c r="M309" s="118">
        <f t="shared" si="120"/>
        <v>24</v>
      </c>
      <c r="N309" s="118">
        <f t="shared" si="120"/>
        <v>24</v>
      </c>
      <c r="O309" s="118">
        <f t="shared" si="120"/>
        <v>24</v>
      </c>
      <c r="P309" s="118">
        <f t="shared" si="120"/>
        <v>24</v>
      </c>
      <c r="Q309" s="118">
        <f t="shared" si="120"/>
        <v>24</v>
      </c>
      <c r="R309" s="118">
        <f t="shared" si="120"/>
        <v>24</v>
      </c>
      <c r="S309" s="118">
        <f t="shared" si="120"/>
        <v>24</v>
      </c>
      <c r="T309" s="118">
        <f t="shared" si="120"/>
        <v>24</v>
      </c>
      <c r="U309" s="118">
        <f t="shared" si="120"/>
        <v>24</v>
      </c>
      <c r="V309" s="118">
        <f t="shared" si="120"/>
        <v>24</v>
      </c>
      <c r="W309" s="126">
        <f t="shared" si="120"/>
        <v>24</v>
      </c>
    </row>
    <row r="310" spans="1:23" ht="16" thickBot="1">
      <c r="A310" s="119" t="s">
        <v>171</v>
      </c>
      <c r="B310" s="120">
        <f>SUM(B306:B309)</f>
        <v>195564</v>
      </c>
      <c r="C310" s="121">
        <f t="shared" ref="C310:W310" si="121">SUM(C306:C309)</f>
        <v>197772.73094042708</v>
      </c>
      <c r="D310" s="121">
        <f t="shared" si="121"/>
        <v>200479.43234910181</v>
      </c>
      <c r="E310" s="121">
        <f t="shared" si="121"/>
        <v>203189.82950405282</v>
      </c>
      <c r="F310" s="121">
        <f t="shared" si="121"/>
        <v>207557.29147515324</v>
      </c>
      <c r="G310" s="121">
        <f t="shared" si="121"/>
        <v>211968.15573851494</v>
      </c>
      <c r="H310" s="121">
        <f t="shared" si="121"/>
        <v>216418.94115377738</v>
      </c>
      <c r="I310" s="121">
        <f t="shared" si="121"/>
        <v>220909.77442795096</v>
      </c>
      <c r="J310" s="121">
        <f t="shared" si="121"/>
        <v>225442.38779377055</v>
      </c>
      <c r="K310" s="121">
        <f t="shared" si="121"/>
        <v>230018.33765320896</v>
      </c>
      <c r="L310" s="121">
        <f t="shared" si="121"/>
        <v>234636.2389665895</v>
      </c>
      <c r="M310" s="121">
        <f t="shared" si="121"/>
        <v>239310.03059878928</v>
      </c>
      <c r="N310" s="121">
        <f t="shared" si="121"/>
        <v>244029.92653494902</v>
      </c>
      <c r="O310" s="121">
        <f t="shared" si="121"/>
        <v>248785.23810616089</v>
      </c>
      <c r="P310" s="121">
        <f t="shared" si="121"/>
        <v>253579.81791762539</v>
      </c>
      <c r="Q310" s="121">
        <f t="shared" si="121"/>
        <v>258417.31528488427</v>
      </c>
      <c r="R310" s="121">
        <f t="shared" si="121"/>
        <v>263284.16781438643</v>
      </c>
      <c r="S310" s="121">
        <f t="shared" si="121"/>
        <v>268191.88615595532</v>
      </c>
      <c r="T310" s="121">
        <f t="shared" si="121"/>
        <v>273139.23974579677</v>
      </c>
      <c r="U310" s="121">
        <f t="shared" si="121"/>
        <v>278126.04918537172</v>
      </c>
      <c r="V310" s="121">
        <f t="shared" si="121"/>
        <v>282563.04918537172</v>
      </c>
      <c r="W310" s="127">
        <f t="shared" si="121"/>
        <v>287688.41253160982</v>
      </c>
    </row>
    <row r="311" spans="1:23">
      <c r="B311" s="106"/>
      <c r="C311" s="106"/>
      <c r="D311" s="106"/>
      <c r="E311" s="106"/>
      <c r="F311" s="106"/>
      <c r="G311" s="106"/>
      <c r="H311" s="106"/>
      <c r="I311" s="106"/>
      <c r="J311" s="106"/>
      <c r="K311" s="106"/>
      <c r="L311" s="106"/>
      <c r="M311" s="106"/>
      <c r="N311" s="106"/>
      <c r="O311" s="106"/>
      <c r="P311" s="106"/>
      <c r="Q311" s="106"/>
      <c r="R311" s="106"/>
      <c r="S311" s="106"/>
      <c r="T311" s="108"/>
      <c r="U311" s="108"/>
      <c r="V311" s="108"/>
      <c r="W311" s="108"/>
    </row>
    <row r="312" spans="1:23">
      <c r="B312" s="106"/>
      <c r="C312" s="106"/>
      <c r="D312" s="106"/>
      <c r="E312" s="106"/>
      <c r="F312" s="106"/>
      <c r="G312" s="106"/>
      <c r="H312" s="106"/>
      <c r="I312" s="106"/>
      <c r="J312" s="106"/>
      <c r="K312" s="106"/>
      <c r="L312" s="106"/>
      <c r="M312" s="106"/>
      <c r="N312" s="106"/>
      <c r="O312" s="106"/>
      <c r="P312" s="106"/>
      <c r="Q312" s="106"/>
      <c r="R312" s="106"/>
      <c r="S312" s="106"/>
      <c r="T312" s="108"/>
      <c r="U312" s="108"/>
      <c r="V312" s="108"/>
      <c r="W312" s="108"/>
    </row>
    <row r="313" spans="1:23">
      <c r="A313" s="109" t="s">
        <v>145</v>
      </c>
      <c r="B313" s="110"/>
      <c r="C313" s="110"/>
      <c r="D313" s="110"/>
      <c r="E313" s="110"/>
      <c r="F313" s="110"/>
      <c r="G313" s="110"/>
      <c r="H313" s="110"/>
      <c r="I313" s="110"/>
      <c r="J313" s="110"/>
      <c r="K313" s="110"/>
      <c r="L313" s="110"/>
      <c r="M313" s="110"/>
      <c r="N313" s="110"/>
      <c r="O313" s="110"/>
      <c r="P313" s="110"/>
      <c r="Q313" s="110"/>
      <c r="R313" s="110"/>
      <c r="S313" s="110"/>
      <c r="T313" s="110"/>
      <c r="U313" s="110"/>
      <c r="V313" s="110"/>
      <c r="W313" s="110"/>
    </row>
    <row r="314" spans="1:23" ht="16" thickBot="1">
      <c r="A314" s="111" t="s">
        <v>156</v>
      </c>
      <c r="B314" s="110"/>
      <c r="C314" s="112">
        <f t="shared" ref="C314:V314" si="122">(C319-B319)/B319</f>
        <v>8.9130513042487772E-2</v>
      </c>
      <c r="D314" s="112">
        <f t="shared" si="122"/>
        <v>4.5786146314275604E-3</v>
      </c>
      <c r="E314" s="112">
        <f t="shared" si="122"/>
        <v>4.5160461539124977E-4</v>
      </c>
      <c r="F314" s="112">
        <f t="shared" si="122"/>
        <v>8.1078151658862709E-3</v>
      </c>
      <c r="G314" s="112">
        <f t="shared" si="122"/>
        <v>1.8485968606813872E-2</v>
      </c>
      <c r="H314" s="112">
        <f t="shared" si="122"/>
        <v>1.9888269579399487E-2</v>
      </c>
      <c r="I314" s="112">
        <f t="shared" si="122"/>
        <v>1.5688303142810542E-2</v>
      </c>
      <c r="J314" s="112">
        <f t="shared" si="122"/>
        <v>1.4823308795245221E-2</v>
      </c>
      <c r="K314" s="112">
        <f t="shared" si="122"/>
        <v>1.870787686579891E-2</v>
      </c>
      <c r="L314" s="112">
        <f t="shared" si="122"/>
        <v>1.9703666222509745E-2</v>
      </c>
      <c r="M314" s="112">
        <f t="shared" si="122"/>
        <v>1.4850813587809627E-2</v>
      </c>
      <c r="N314" s="112">
        <f t="shared" si="122"/>
        <v>1.4425287922014659E-2</v>
      </c>
      <c r="O314" s="112">
        <f t="shared" si="122"/>
        <v>1.9891842490334571E-2</v>
      </c>
      <c r="P314" s="112">
        <f t="shared" si="122"/>
        <v>2.8102561070977524E-2</v>
      </c>
      <c r="Q314" s="112">
        <f t="shared" si="122"/>
        <v>1.6434896409579486E-2</v>
      </c>
      <c r="R314" s="112">
        <f t="shared" si="122"/>
        <v>1.7039429302889646E-2</v>
      </c>
      <c r="S314" s="112">
        <f t="shared" si="122"/>
        <v>2.020154867351805E-2</v>
      </c>
      <c r="T314" s="112">
        <f t="shared" si="122"/>
        <v>1.8165442912686104E-2</v>
      </c>
      <c r="U314" s="112">
        <f t="shared" si="122"/>
        <v>1.5888938405456104E-2</v>
      </c>
      <c r="V314" s="112">
        <f t="shared" si="122"/>
        <v>7.6743966076118827E-3</v>
      </c>
      <c r="W314" s="112">
        <f t="shared" ref="W314" si="123">(W319-U319)/U319</f>
        <v>2.3543184630595345E-2</v>
      </c>
    </row>
    <row r="315" spans="1:23">
      <c r="A315" s="111" t="s">
        <v>157</v>
      </c>
      <c r="B315" s="113">
        <f t="shared" ref="B315:W318" si="124">B334-B296</f>
        <v>37238802</v>
      </c>
      <c r="C315" s="114">
        <f t="shared" si="124"/>
        <v>39524999</v>
      </c>
      <c r="D315" s="114">
        <f t="shared" si="124"/>
        <v>39953475</v>
      </c>
      <c r="E315" s="114">
        <f t="shared" si="124"/>
        <v>39925885</v>
      </c>
      <c r="F315" s="114">
        <f t="shared" si="124"/>
        <v>40231076</v>
      </c>
      <c r="G315" s="114">
        <f t="shared" si="124"/>
        <v>40955556</v>
      </c>
      <c r="H315" s="114">
        <f t="shared" si="124"/>
        <v>41653694</v>
      </c>
      <c r="I315" s="114">
        <f t="shared" si="124"/>
        <v>42307295</v>
      </c>
      <c r="J315" s="114">
        <f t="shared" si="124"/>
        <v>42963104</v>
      </c>
      <c r="K315" s="114">
        <f t="shared" si="124"/>
        <v>43683030</v>
      </c>
      <c r="L315" s="114">
        <f t="shared" si="124"/>
        <v>44425602</v>
      </c>
      <c r="M315" s="114">
        <f t="shared" si="124"/>
        <v>45042389</v>
      </c>
      <c r="N315" s="114">
        <f t="shared" si="124"/>
        <v>45725855</v>
      </c>
      <c r="O315" s="114">
        <f t="shared" si="124"/>
        <v>46573005</v>
      </c>
      <c r="P315" s="114">
        <f t="shared" si="124"/>
        <v>47465131</v>
      </c>
      <c r="Q315" s="114">
        <f t="shared" si="124"/>
        <v>48171998</v>
      </c>
      <c r="R315" s="114">
        <f t="shared" si="124"/>
        <v>48892243</v>
      </c>
      <c r="S315" s="114">
        <f t="shared" si="124"/>
        <v>49670158</v>
      </c>
      <c r="T315" s="114">
        <f t="shared" si="124"/>
        <v>50452449</v>
      </c>
      <c r="U315" s="114">
        <f t="shared" si="124"/>
        <v>51107066</v>
      </c>
      <c r="V315" s="114">
        <f t="shared" si="124"/>
        <v>51845798</v>
      </c>
      <c r="W315" s="114">
        <f t="shared" si="124"/>
        <v>52528809</v>
      </c>
    </row>
    <row r="316" spans="1:23">
      <c r="A316" s="111" t="s">
        <v>158</v>
      </c>
      <c r="B316" s="115">
        <f t="shared" si="124"/>
        <v>26582494</v>
      </c>
      <c r="C316" s="116">
        <f t="shared" si="124"/>
        <v>28900123.396220133</v>
      </c>
      <c r="D316" s="116">
        <f t="shared" si="124"/>
        <v>29053141.807153389</v>
      </c>
      <c r="E316" s="116">
        <f t="shared" si="124"/>
        <v>29322945.105919242</v>
      </c>
      <c r="F316" s="116">
        <f t="shared" si="124"/>
        <v>29775916.330144286</v>
      </c>
      <c r="G316" s="116">
        <f t="shared" si="124"/>
        <v>30534196.263827831</v>
      </c>
      <c r="H316" s="116">
        <f t="shared" si="124"/>
        <v>31428491.890862852</v>
      </c>
      <c r="I316" s="116">
        <f t="shared" si="124"/>
        <v>32093639.172538921</v>
      </c>
      <c r="J316" s="116">
        <f t="shared" si="124"/>
        <v>32706313.267546564</v>
      </c>
      <c r="K316" s="116">
        <f t="shared" si="124"/>
        <v>33553533.635261238</v>
      </c>
      <c r="L316" s="116">
        <f t="shared" si="124"/>
        <v>34474648.754626065</v>
      </c>
      <c r="M316" s="116">
        <f t="shared" si="124"/>
        <v>35171302.52085115</v>
      </c>
      <c r="N316" s="116">
        <f t="shared" si="124"/>
        <v>35785035.007531732</v>
      </c>
      <c r="O316" s="116">
        <f t="shared" si="124"/>
        <v>36688966.522900954</v>
      </c>
      <c r="P316" s="116">
        <f t="shared" si="124"/>
        <v>38241164.186884657</v>
      </c>
      <c r="Q316" s="116">
        <f t="shared" si="124"/>
        <v>39062548.595174551</v>
      </c>
      <c r="R316" s="116">
        <f t="shared" si="124"/>
        <v>39943338.628605038</v>
      </c>
      <c r="S316" s="116">
        <f t="shared" si="124"/>
        <v>41063860.759305462</v>
      </c>
      <c r="T316" s="116">
        <f t="shared" si="124"/>
        <v>42034021.739889234</v>
      </c>
      <c r="U316" s="116">
        <f t="shared" si="124"/>
        <v>42948252.084498301</v>
      </c>
      <c r="V316" s="116">
        <f t="shared" si="124"/>
        <v>42948252.084498301</v>
      </c>
      <c r="W316" s="116">
        <f t="shared" si="124"/>
        <v>43853579.800831243</v>
      </c>
    </row>
    <row r="317" spans="1:23">
      <c r="A317" s="111" t="s">
        <v>159</v>
      </c>
      <c r="B317" s="115">
        <f t="shared" si="124"/>
        <v>2784621</v>
      </c>
      <c r="C317" s="116">
        <f t="shared" si="124"/>
        <v>4117416.3359162547</v>
      </c>
      <c r="D317" s="116">
        <f t="shared" si="124"/>
        <v>3868066.2542228624</v>
      </c>
      <c r="E317" s="116">
        <f t="shared" si="124"/>
        <v>3658763.4986726958</v>
      </c>
      <c r="F317" s="116">
        <f t="shared" si="124"/>
        <v>3491722.5675832257</v>
      </c>
      <c r="G317" s="116">
        <f t="shared" si="124"/>
        <v>3367657.5701402389</v>
      </c>
      <c r="H317" s="116">
        <f t="shared" si="124"/>
        <v>3264008.2898987643</v>
      </c>
      <c r="I317" s="116">
        <f t="shared" si="124"/>
        <v>3143002.2463303665</v>
      </c>
      <c r="J317" s="116">
        <f t="shared" si="124"/>
        <v>3023976.8660584874</v>
      </c>
      <c r="K317" s="116">
        <f t="shared" si="124"/>
        <v>2929016.8259470798</v>
      </c>
      <c r="L317" s="116">
        <f t="shared" si="124"/>
        <v>2844885.5465236492</v>
      </c>
      <c r="M317" s="116">
        <f t="shared" si="124"/>
        <v>2745426.5612170203</v>
      </c>
      <c r="N317" s="116">
        <f t="shared" si="124"/>
        <v>2644937.238626685</v>
      </c>
      <c r="O317" s="116">
        <f t="shared" si="124"/>
        <v>2567870.1834818628</v>
      </c>
      <c r="P317" s="116">
        <f t="shared" si="124"/>
        <v>2535584.8877641056</v>
      </c>
      <c r="Q317" s="116">
        <f t="shared" si="124"/>
        <v>2457579.6374875987</v>
      </c>
      <c r="R317" s="116">
        <f t="shared" si="124"/>
        <v>2384847.2480244152</v>
      </c>
      <c r="S317" s="116">
        <f t="shared" si="124"/>
        <v>2329204.0512944162</v>
      </c>
      <c r="T317" s="116">
        <f t="shared" si="124"/>
        <v>2267286.7319471873</v>
      </c>
      <c r="U317" s="116">
        <f t="shared" si="124"/>
        <v>2203976.0034936499</v>
      </c>
      <c r="V317" s="116">
        <f t="shared" si="124"/>
        <v>2203976.0034936499</v>
      </c>
      <c r="W317" s="116">
        <f t="shared" si="124"/>
        <v>2143155.620285077</v>
      </c>
    </row>
    <row r="318" spans="1:23">
      <c r="A318" s="111" t="s">
        <v>160</v>
      </c>
      <c r="B318" s="117">
        <f t="shared" si="124"/>
        <v>2</v>
      </c>
      <c r="C318" s="118">
        <f t="shared" si="124"/>
        <v>0</v>
      </c>
      <c r="D318" s="118">
        <f t="shared" si="124"/>
        <v>0</v>
      </c>
      <c r="E318" s="118">
        <f t="shared" si="124"/>
        <v>0</v>
      </c>
      <c r="F318" s="118">
        <f t="shared" si="124"/>
        <v>0</v>
      </c>
      <c r="G318" s="118">
        <f t="shared" si="124"/>
        <v>0</v>
      </c>
      <c r="H318" s="118">
        <f t="shared" si="124"/>
        <v>0</v>
      </c>
      <c r="I318" s="118">
        <f t="shared" si="124"/>
        <v>0</v>
      </c>
      <c r="J318" s="118">
        <f t="shared" si="124"/>
        <v>0</v>
      </c>
      <c r="K318" s="118">
        <f t="shared" si="124"/>
        <v>0</v>
      </c>
      <c r="L318" s="118">
        <f t="shared" si="124"/>
        <v>0</v>
      </c>
      <c r="M318" s="118">
        <f t="shared" si="124"/>
        <v>0</v>
      </c>
      <c r="N318" s="118">
        <f t="shared" si="124"/>
        <v>0</v>
      </c>
      <c r="O318" s="118">
        <f t="shared" si="124"/>
        <v>0</v>
      </c>
      <c r="P318" s="118">
        <f t="shared" si="124"/>
        <v>0</v>
      </c>
      <c r="Q318" s="118">
        <f t="shared" si="124"/>
        <v>0</v>
      </c>
      <c r="R318" s="118">
        <f t="shared" si="124"/>
        <v>0</v>
      </c>
      <c r="S318" s="118">
        <f t="shared" si="124"/>
        <v>0</v>
      </c>
      <c r="T318" s="118">
        <f t="shared" si="124"/>
        <v>0</v>
      </c>
      <c r="U318" s="118">
        <f t="shared" si="124"/>
        <v>0</v>
      </c>
      <c r="V318" s="118">
        <f t="shared" si="124"/>
        <v>0</v>
      </c>
      <c r="W318" s="118">
        <f t="shared" si="124"/>
        <v>0</v>
      </c>
    </row>
    <row r="319" spans="1:23" ht="16" thickBot="1">
      <c r="A319" s="119" t="s">
        <v>161</v>
      </c>
      <c r="B319" s="120">
        <f>SUM(B315:B318)</f>
        <v>66605919</v>
      </c>
      <c r="C319" s="121">
        <f t="shared" ref="C319:W319" si="125">SUM(C315:C318)</f>
        <v>72542538.732136384</v>
      </c>
      <c r="D319" s="121">
        <f t="shared" si="125"/>
        <v>72874683.061376244</v>
      </c>
      <c r="E319" s="121">
        <f t="shared" si="125"/>
        <v>72907593.604591936</v>
      </c>
      <c r="F319" s="121">
        <f t="shared" si="125"/>
        <v>73498714.897727519</v>
      </c>
      <c r="G319" s="121">
        <f t="shared" si="125"/>
        <v>74857409.833968073</v>
      </c>
      <c r="H319" s="121">
        <f t="shared" si="125"/>
        <v>76346194.18076162</v>
      </c>
      <c r="I319" s="121">
        <f t="shared" si="125"/>
        <v>77543936.418869287</v>
      </c>
      <c r="J319" s="121">
        <f t="shared" si="125"/>
        <v>78693394.133605048</v>
      </c>
      <c r="K319" s="121">
        <f t="shared" si="125"/>
        <v>80165580.461208314</v>
      </c>
      <c r="L319" s="121">
        <f t="shared" si="125"/>
        <v>81745136.301149711</v>
      </c>
      <c r="M319" s="121">
        <f t="shared" si="125"/>
        <v>82959118.082068175</v>
      </c>
      <c r="N319" s="121">
        <f t="shared" si="125"/>
        <v>84155827.246158421</v>
      </c>
      <c r="O319" s="121">
        <f t="shared" si="125"/>
        <v>85829841.706382811</v>
      </c>
      <c r="P319" s="121">
        <f t="shared" si="125"/>
        <v>88241880.074648768</v>
      </c>
      <c r="Q319" s="121">
        <f t="shared" si="125"/>
        <v>89692126.232662156</v>
      </c>
      <c r="R319" s="121">
        <f t="shared" si="125"/>
        <v>91220428.876629457</v>
      </c>
      <c r="S319" s="121">
        <f t="shared" si="125"/>
        <v>93063222.810599878</v>
      </c>
      <c r="T319" s="121">
        <f t="shared" si="125"/>
        <v>94753757.471836418</v>
      </c>
      <c r="U319" s="121">
        <f t="shared" si="125"/>
        <v>96259294.087991953</v>
      </c>
      <c r="V319" s="121">
        <f t="shared" si="125"/>
        <v>96998026.087991953</v>
      </c>
      <c r="W319" s="121">
        <f t="shared" si="125"/>
        <v>98525544.421116322</v>
      </c>
    </row>
    <row r="320" spans="1:23">
      <c r="A320" s="111" t="s">
        <v>162</v>
      </c>
      <c r="B320" s="116">
        <f t="shared" ref="B320:W321" si="126">B339-B301</f>
        <v>57831.569943347684</v>
      </c>
      <c r="C320" s="116">
        <f t="shared" si="126"/>
        <v>63010.51724634401</v>
      </c>
      <c r="D320" s="116">
        <f t="shared" si="126"/>
        <v>63297.920126358513</v>
      </c>
      <c r="E320" s="116">
        <f t="shared" si="126"/>
        <v>63357.636421857082</v>
      </c>
      <c r="F320" s="116">
        <f t="shared" si="126"/>
        <v>63890.815549747698</v>
      </c>
      <c r="G320" s="116">
        <f t="shared" si="126"/>
        <v>65066.343001511297</v>
      </c>
      <c r="H320" s="116">
        <f t="shared" si="126"/>
        <v>66349.003710234159</v>
      </c>
      <c r="I320" s="116">
        <f t="shared" si="126"/>
        <v>67386.513070751476</v>
      </c>
      <c r="J320" s="116">
        <f t="shared" si="126"/>
        <v>68383.090617820708</v>
      </c>
      <c r="K320" s="116">
        <f t="shared" si="126"/>
        <v>69651.058838863159</v>
      </c>
      <c r="L320" s="116">
        <f t="shared" si="126"/>
        <v>71009.66119531708</v>
      </c>
      <c r="M320" s="116">
        <f t="shared" si="126"/>
        <v>72054.921762473765</v>
      </c>
      <c r="N320" s="116">
        <f t="shared" si="126"/>
        <v>73088.203506974707</v>
      </c>
      <c r="O320" s="116">
        <f t="shared" si="126"/>
        <v>74525.012342264905</v>
      </c>
      <c r="P320" s="116">
        <f t="shared" si="126"/>
        <v>76577.966137790587</v>
      </c>
      <c r="Q320" s="116">
        <f t="shared" si="126"/>
        <v>77818.221634682675</v>
      </c>
      <c r="R320" s="116">
        <f t="shared" si="126"/>
        <v>79126.428966880456</v>
      </c>
      <c r="S320" s="116">
        <f t="shared" si="126"/>
        <v>80695.532220848429</v>
      </c>
      <c r="T320" s="116">
        <f t="shared" si="126"/>
        <v>82136.425578910625</v>
      </c>
      <c r="U320" s="116">
        <f t="shared" si="126"/>
        <v>83415.950393747888</v>
      </c>
      <c r="V320" s="116">
        <f t="shared" si="126"/>
        <v>84053.569214296585</v>
      </c>
      <c r="W320" s="116">
        <f t="shared" si="126"/>
        <v>85352.201224688091</v>
      </c>
    </row>
    <row r="321" spans="1:23">
      <c r="A321" s="111" t="s">
        <v>163</v>
      </c>
      <c r="B321" s="116">
        <f>B283+B264+B245+B226</f>
        <v>821569.14791902958</v>
      </c>
      <c r="C321" s="116">
        <f t="shared" si="126"/>
        <v>835008.9752141037</v>
      </c>
      <c r="D321" s="116">
        <f t="shared" si="126"/>
        <v>842219.14770893939</v>
      </c>
      <c r="E321" s="116">
        <f t="shared" si="126"/>
        <v>849462.07332180999</v>
      </c>
      <c r="F321" s="116">
        <f t="shared" si="126"/>
        <v>865301.17309390008</v>
      </c>
      <c r="G321" s="116">
        <f t="shared" si="126"/>
        <v>881310.76969311945</v>
      </c>
      <c r="H321" s="116">
        <f t="shared" si="126"/>
        <v>897417.20234639524</v>
      </c>
      <c r="I321" s="116">
        <f t="shared" si="126"/>
        <v>913659.82823780971</v>
      </c>
      <c r="J321" s="116">
        <f t="shared" si="126"/>
        <v>930067.09745881381</v>
      </c>
      <c r="K321" s="116">
        <f t="shared" si="126"/>
        <v>946595.30974408286</v>
      </c>
      <c r="L321" s="116">
        <f t="shared" si="126"/>
        <v>963222.09523538128</v>
      </c>
      <c r="M321" s="116">
        <f t="shared" si="126"/>
        <v>979977.76499707997</v>
      </c>
      <c r="N321" s="116">
        <f t="shared" si="126"/>
        <v>996870.94020809373</v>
      </c>
      <c r="O321" s="116">
        <f t="shared" si="126"/>
        <v>1013794.2437077491</v>
      </c>
      <c r="P321" s="116">
        <f t="shared" si="126"/>
        <v>1030861.1855690149</v>
      </c>
      <c r="Q321" s="116">
        <f t="shared" si="126"/>
        <v>1047883.9933939823</v>
      </c>
      <c r="R321" s="116">
        <f t="shared" si="126"/>
        <v>1065005.7556056464</v>
      </c>
      <c r="S321" s="116">
        <f t="shared" si="126"/>
        <v>1082256.9677936872</v>
      </c>
      <c r="T321" s="116">
        <f t="shared" si="126"/>
        <v>1099480.4206429487</v>
      </c>
      <c r="U321" s="116">
        <f t="shared" si="126"/>
        <v>1116837.9927405287</v>
      </c>
      <c r="V321" s="116">
        <f t="shared" si="126"/>
        <v>1131363.9723296845</v>
      </c>
      <c r="W321" s="116">
        <f t="shared" si="126"/>
        <v>1149037.1111995066</v>
      </c>
    </row>
    <row r="322" spans="1:23">
      <c r="A322" s="104" t="s">
        <v>164</v>
      </c>
      <c r="B322" s="116">
        <f t="shared" ref="B322:W324" si="127">B315/B325</f>
        <v>678.51250842701745</v>
      </c>
      <c r="C322" s="116">
        <f t="shared" si="127"/>
        <v>709.36303594824028</v>
      </c>
      <c r="D322" s="116">
        <f t="shared" si="127"/>
        <v>713.22565960941131</v>
      </c>
      <c r="E322" s="116">
        <f t="shared" si="127"/>
        <v>708.93648567065588</v>
      </c>
      <c r="F322" s="116">
        <f t="shared" si="127"/>
        <v>702.32138679887578</v>
      </c>
      <c r="G322" s="116">
        <f t="shared" si="127"/>
        <v>702.94279388291022</v>
      </c>
      <c r="H322" s="116">
        <f t="shared" si="127"/>
        <v>703.0277979375179</v>
      </c>
      <c r="I322" s="116">
        <f t="shared" si="127"/>
        <v>702.25404597891941</v>
      </c>
      <c r="J322" s="116">
        <f t="shared" si="127"/>
        <v>701.35827742135598</v>
      </c>
      <c r="K322" s="116">
        <f t="shared" si="127"/>
        <v>701.4199235685154</v>
      </c>
      <c r="L322" s="116">
        <f t="shared" si="127"/>
        <v>701.77082378959005</v>
      </c>
      <c r="M322" s="116">
        <f t="shared" si="127"/>
        <v>700.03557496541976</v>
      </c>
      <c r="N322" s="116">
        <f t="shared" si="127"/>
        <v>699.26832438714803</v>
      </c>
      <c r="O322" s="116">
        <f t="shared" si="127"/>
        <v>700.92565279554515</v>
      </c>
      <c r="P322" s="116">
        <f t="shared" si="127"/>
        <v>703.08296548659462</v>
      </c>
      <c r="Q322" s="116">
        <f t="shared" si="127"/>
        <v>702.48196109312562</v>
      </c>
      <c r="R322" s="116">
        <f t="shared" si="127"/>
        <v>702.00070354789148</v>
      </c>
      <c r="S322" s="116">
        <f t="shared" si="127"/>
        <v>702.21050696977409</v>
      </c>
      <c r="T322" s="116">
        <f t="shared" si="127"/>
        <v>702.5140147875851</v>
      </c>
      <c r="U322" s="116">
        <f t="shared" si="127"/>
        <v>700.92253888142193</v>
      </c>
      <c r="V322" s="116">
        <f t="shared" si="127"/>
        <v>700.44851252398064</v>
      </c>
      <c r="W322" s="116">
        <f t="shared" si="127"/>
        <v>699.06986864694375</v>
      </c>
    </row>
    <row r="323" spans="1:23">
      <c r="A323" s="104" t="s">
        <v>165</v>
      </c>
      <c r="B323" s="116">
        <f t="shared" si="127"/>
        <v>2824.6194878333863</v>
      </c>
      <c r="C323" s="116">
        <f t="shared" si="127"/>
        <v>3012.8159325841061</v>
      </c>
      <c r="D323" s="116">
        <f t="shared" si="127"/>
        <v>2971.0691021119078</v>
      </c>
      <c r="E323" s="116">
        <f t="shared" si="127"/>
        <v>2941.9603899644931</v>
      </c>
      <c r="F323" s="116">
        <f t="shared" si="127"/>
        <v>2931.5618525989403</v>
      </c>
      <c r="G323" s="116">
        <f t="shared" si="127"/>
        <v>2949.9809087073154</v>
      </c>
      <c r="H323" s="116">
        <f t="shared" si="127"/>
        <v>2980.4596978503919</v>
      </c>
      <c r="I323" s="116">
        <f t="shared" si="127"/>
        <v>2988.0892616849128</v>
      </c>
      <c r="J323" s="116">
        <f t="shared" si="127"/>
        <v>2989.7442957055491</v>
      </c>
      <c r="K323" s="116">
        <f t="shared" si="127"/>
        <v>3011.9739098126011</v>
      </c>
      <c r="L323" s="116">
        <f t="shared" si="127"/>
        <v>3039.5017932538767</v>
      </c>
      <c r="M323" s="116">
        <f t="shared" si="127"/>
        <v>3046.003395359287</v>
      </c>
      <c r="N323" s="116">
        <f t="shared" si="127"/>
        <v>3044.622323556302</v>
      </c>
      <c r="O323" s="116">
        <f t="shared" si="127"/>
        <v>3067.0529878790007</v>
      </c>
      <c r="P323" s="116">
        <f t="shared" si="127"/>
        <v>3141.5043987034637</v>
      </c>
      <c r="Q323" s="116">
        <f t="shared" si="127"/>
        <v>3154.2660636036567</v>
      </c>
      <c r="R323" s="116">
        <f t="shared" si="127"/>
        <v>3170.5955339325919</v>
      </c>
      <c r="S323" s="116">
        <f t="shared" si="127"/>
        <v>3204.231581536535</v>
      </c>
      <c r="T323" s="116">
        <f t="shared" si="127"/>
        <v>3225.4092056359236</v>
      </c>
      <c r="U323" s="116">
        <f t="shared" si="127"/>
        <v>3240.8222328319725</v>
      </c>
      <c r="V323" s="116">
        <f t="shared" si="127"/>
        <v>3240.8222328319725</v>
      </c>
      <c r="W323" s="116">
        <f t="shared" si="127"/>
        <v>3254.4454028970836</v>
      </c>
    </row>
    <row r="324" spans="1:23" ht="16" thickBot="1">
      <c r="A324" s="104" t="s">
        <v>166</v>
      </c>
      <c r="B324" s="116">
        <f t="shared" si="127"/>
        <v>30267.619565217392</v>
      </c>
      <c r="C324" s="116">
        <f t="shared" si="127"/>
        <v>45630.578293932747</v>
      </c>
      <c r="D324" s="116">
        <f t="shared" si="127"/>
        <v>44367.237779270319</v>
      </c>
      <c r="E324" s="116">
        <f t="shared" si="127"/>
        <v>43273.876661969894</v>
      </c>
      <c r="F324" s="116">
        <f t="shared" si="127"/>
        <v>42439.259656866336</v>
      </c>
      <c r="G324" s="116">
        <f t="shared" si="127"/>
        <v>41939.859810384245</v>
      </c>
      <c r="H324" s="116">
        <f t="shared" si="127"/>
        <v>41547.626000585813</v>
      </c>
      <c r="I324" s="116">
        <f t="shared" si="127"/>
        <v>40787.743391199758</v>
      </c>
      <c r="J324" s="116">
        <f t="shared" si="127"/>
        <v>39921.1504293322</v>
      </c>
      <c r="K324" s="116">
        <f t="shared" si="127"/>
        <v>39262.747021501869</v>
      </c>
      <c r="L324" s="116">
        <f t="shared" si="127"/>
        <v>38660.6990669226</v>
      </c>
      <c r="M324" s="116">
        <f t="shared" si="127"/>
        <v>37772.236068747159</v>
      </c>
      <c r="N324" s="116">
        <f t="shared" si="127"/>
        <v>36788.531077851061</v>
      </c>
      <c r="O324" s="116">
        <f t="shared" si="127"/>
        <v>36058.50060128214</v>
      </c>
      <c r="P324" s="116">
        <f t="shared" si="127"/>
        <v>35894.318980675424</v>
      </c>
      <c r="Q324" s="116">
        <f t="shared" si="127"/>
        <v>35037.389853455279</v>
      </c>
      <c r="R324" s="116">
        <f t="shared" si="127"/>
        <v>34200.352136384718</v>
      </c>
      <c r="S324" s="116">
        <f t="shared" si="127"/>
        <v>33560.062252173077</v>
      </c>
      <c r="T324" s="116">
        <f t="shared" si="127"/>
        <v>32787.365507189461</v>
      </c>
      <c r="U324" s="116">
        <f t="shared" si="127"/>
        <v>31960.365480861048</v>
      </c>
      <c r="V324" s="116">
        <f t="shared" si="127"/>
        <v>31960.365480861048</v>
      </c>
      <c r="W324" s="116">
        <f t="shared" si="127"/>
        <v>31132.612158766489</v>
      </c>
    </row>
    <row r="325" spans="1:23">
      <c r="A325" s="111" t="s">
        <v>167</v>
      </c>
      <c r="B325" s="113">
        <f t="shared" ref="B325:W328" si="128">B344-B306</f>
        <v>54883</v>
      </c>
      <c r="C325" s="114">
        <f t="shared" si="128"/>
        <v>55719</v>
      </c>
      <c r="D325" s="114">
        <f t="shared" si="128"/>
        <v>56018</v>
      </c>
      <c r="E325" s="114">
        <f t="shared" si="128"/>
        <v>56318</v>
      </c>
      <c r="F325" s="114">
        <f t="shared" si="128"/>
        <v>57283</v>
      </c>
      <c r="G325" s="114">
        <f t="shared" si="128"/>
        <v>58263</v>
      </c>
      <c r="H325" s="114">
        <f t="shared" si="128"/>
        <v>59249</v>
      </c>
      <c r="I325" s="114">
        <f t="shared" si="128"/>
        <v>60245</v>
      </c>
      <c r="J325" s="114">
        <f t="shared" si="128"/>
        <v>61257</v>
      </c>
      <c r="K325" s="114">
        <f t="shared" si="128"/>
        <v>62278</v>
      </c>
      <c r="L325" s="114">
        <f t="shared" si="128"/>
        <v>63305</v>
      </c>
      <c r="M325" s="114">
        <f t="shared" si="128"/>
        <v>64343</v>
      </c>
      <c r="N325" s="114">
        <f t="shared" si="128"/>
        <v>65391</v>
      </c>
      <c r="O325" s="114">
        <f t="shared" si="128"/>
        <v>66445</v>
      </c>
      <c r="P325" s="114">
        <f t="shared" si="128"/>
        <v>67510</v>
      </c>
      <c r="Q325" s="114">
        <f t="shared" si="128"/>
        <v>68574</v>
      </c>
      <c r="R325" s="114">
        <f t="shared" si="128"/>
        <v>69647</v>
      </c>
      <c r="S325" s="114">
        <f t="shared" si="128"/>
        <v>70734</v>
      </c>
      <c r="T325" s="114">
        <f t="shared" si="128"/>
        <v>71817</v>
      </c>
      <c r="U325" s="114">
        <f t="shared" si="128"/>
        <v>72914</v>
      </c>
      <c r="V325" s="114">
        <f t="shared" si="128"/>
        <v>74018</v>
      </c>
      <c r="W325" s="124">
        <f t="shared" si="128"/>
        <v>75141</v>
      </c>
    </row>
    <row r="326" spans="1:23">
      <c r="A326" s="111" t="s">
        <v>168</v>
      </c>
      <c r="B326" s="115">
        <f t="shared" si="128"/>
        <v>9411</v>
      </c>
      <c r="C326" s="116">
        <f t="shared" si="128"/>
        <v>9592.3959654024948</v>
      </c>
      <c r="D326" s="116">
        <f t="shared" si="128"/>
        <v>9778.6826252212413</v>
      </c>
      <c r="E326" s="116">
        <f t="shared" si="128"/>
        <v>9967.144767123511</v>
      </c>
      <c r="F326" s="116">
        <f t="shared" si="128"/>
        <v>10157.014529216503</v>
      </c>
      <c r="G326" s="116">
        <f t="shared" si="128"/>
        <v>10350.641990157132</v>
      </c>
      <c r="H326" s="116">
        <f t="shared" si="128"/>
        <v>10544.847129967951</v>
      </c>
      <c r="I326" s="116">
        <f t="shared" si="128"/>
        <v>10740.522240772043</v>
      </c>
      <c r="J326" s="116">
        <f t="shared" si="128"/>
        <v>10939.501854565195</v>
      </c>
      <c r="K326" s="116">
        <f t="shared" si="128"/>
        <v>11140.047902124381</v>
      </c>
      <c r="L326" s="116">
        <f t="shared" si="128"/>
        <v>11342.203788509672</v>
      </c>
      <c r="M326" s="116">
        <f t="shared" si="128"/>
        <v>11546.704962455424</v>
      </c>
      <c r="N326" s="116">
        <f t="shared" si="128"/>
        <v>11753.52185085888</v>
      </c>
      <c r="O326" s="116">
        <f t="shared" si="128"/>
        <v>11962.286490613569</v>
      </c>
      <c r="P326" s="116">
        <f t="shared" si="128"/>
        <v>12172.88258538401</v>
      </c>
      <c r="Q326" s="116">
        <f t="shared" si="128"/>
        <v>12384.037302974604</v>
      </c>
      <c r="R326" s="116">
        <f t="shared" si="128"/>
        <v>12598.055539131485</v>
      </c>
      <c r="S326" s="116">
        <f t="shared" si="128"/>
        <v>12815.509651650704</v>
      </c>
      <c r="T326" s="116">
        <f t="shared" si="128"/>
        <v>13032.151600001955</v>
      </c>
      <c r="U326" s="116">
        <f t="shared" si="128"/>
        <v>13252.27025703543</v>
      </c>
      <c r="V326" s="116">
        <f t="shared" si="128"/>
        <v>13252.27025703543</v>
      </c>
      <c r="W326" s="125">
        <f t="shared" si="128"/>
        <v>13474.977875429438</v>
      </c>
    </row>
    <row r="327" spans="1:23">
      <c r="A327" s="111" t="s">
        <v>169</v>
      </c>
      <c r="B327" s="115">
        <f t="shared" si="128"/>
        <v>92</v>
      </c>
      <c r="C327" s="116">
        <f t="shared" si="128"/>
        <v>90.233709277003072</v>
      </c>
      <c r="D327" s="116">
        <f t="shared" si="128"/>
        <v>87.182940562284386</v>
      </c>
      <c r="E327" s="116">
        <f t="shared" si="128"/>
        <v>84.549011572335132</v>
      </c>
      <c r="F327" s="116">
        <f t="shared" si="128"/>
        <v>82.275765312939257</v>
      </c>
      <c r="G327" s="116">
        <f t="shared" si="128"/>
        <v>80.297301549549104</v>
      </c>
      <c r="H327" s="116">
        <f t="shared" si="128"/>
        <v>78.560644833299079</v>
      </c>
      <c r="I327" s="116">
        <f t="shared" si="128"/>
        <v>77.05751740628267</v>
      </c>
      <c r="J327" s="116">
        <f t="shared" si="128"/>
        <v>75.748740543223676</v>
      </c>
      <c r="K327" s="116">
        <f t="shared" si="128"/>
        <v>74.600404916727598</v>
      </c>
      <c r="L327" s="116">
        <f t="shared" si="128"/>
        <v>73.585983057344208</v>
      </c>
      <c r="M327" s="116">
        <f t="shared" si="128"/>
        <v>72.683718173851844</v>
      </c>
      <c r="N327" s="116">
        <f t="shared" si="128"/>
        <v>71.895701218119541</v>
      </c>
      <c r="O327" s="116">
        <f t="shared" si="128"/>
        <v>71.214003374021502</v>
      </c>
      <c r="P327" s="116">
        <f t="shared" si="128"/>
        <v>70.640284027374889</v>
      </c>
      <c r="Q327" s="116">
        <f t="shared" si="128"/>
        <v>70.141630063383275</v>
      </c>
      <c r="R327" s="116">
        <f t="shared" si="128"/>
        <v>69.73165768919813</v>
      </c>
      <c r="S327" s="116">
        <f t="shared" si="128"/>
        <v>69.404044420197579</v>
      </c>
      <c r="T327" s="116">
        <f t="shared" si="128"/>
        <v>69.15123239926146</v>
      </c>
      <c r="U327" s="116">
        <f t="shared" si="128"/>
        <v>68.959662079379711</v>
      </c>
      <c r="V327" s="116">
        <f t="shared" si="128"/>
        <v>68.959662079379711</v>
      </c>
      <c r="W327" s="125">
        <f t="shared" si="128"/>
        <v>68.83956955990908</v>
      </c>
    </row>
    <row r="328" spans="1:23">
      <c r="A328" s="111" t="s">
        <v>170</v>
      </c>
      <c r="B328" s="117">
        <f t="shared" si="128"/>
        <v>0</v>
      </c>
      <c r="C328" s="118">
        <f t="shared" si="128"/>
        <v>0</v>
      </c>
      <c r="D328" s="118">
        <f t="shared" si="128"/>
        <v>0</v>
      </c>
      <c r="E328" s="118">
        <f t="shared" si="128"/>
        <v>0</v>
      </c>
      <c r="F328" s="118">
        <f t="shared" si="128"/>
        <v>0</v>
      </c>
      <c r="G328" s="118">
        <f t="shared" si="128"/>
        <v>0</v>
      </c>
      <c r="H328" s="118">
        <f t="shared" si="128"/>
        <v>0</v>
      </c>
      <c r="I328" s="118">
        <f t="shared" si="128"/>
        <v>0</v>
      </c>
      <c r="J328" s="118">
        <f t="shared" si="128"/>
        <v>0</v>
      </c>
      <c r="K328" s="118">
        <f t="shared" si="128"/>
        <v>0</v>
      </c>
      <c r="L328" s="118">
        <f t="shared" si="128"/>
        <v>0</v>
      </c>
      <c r="M328" s="118">
        <f t="shared" si="128"/>
        <v>0</v>
      </c>
      <c r="N328" s="118">
        <f t="shared" si="128"/>
        <v>0</v>
      </c>
      <c r="O328" s="118">
        <f t="shared" si="128"/>
        <v>0</v>
      </c>
      <c r="P328" s="118">
        <f t="shared" si="128"/>
        <v>0</v>
      </c>
      <c r="Q328" s="118">
        <f t="shared" si="128"/>
        <v>0</v>
      </c>
      <c r="R328" s="118">
        <f t="shared" si="128"/>
        <v>0</v>
      </c>
      <c r="S328" s="118">
        <f t="shared" si="128"/>
        <v>0</v>
      </c>
      <c r="T328" s="118">
        <f t="shared" si="128"/>
        <v>0</v>
      </c>
      <c r="U328" s="118">
        <f t="shared" si="128"/>
        <v>0</v>
      </c>
      <c r="V328" s="118">
        <f t="shared" si="128"/>
        <v>0</v>
      </c>
      <c r="W328" s="126">
        <f t="shared" si="128"/>
        <v>0</v>
      </c>
    </row>
    <row r="329" spans="1:23" ht="16" thickBot="1">
      <c r="A329" s="119" t="s">
        <v>171</v>
      </c>
      <c r="B329" s="120">
        <f>SUM(B325:B328)</f>
        <v>64386</v>
      </c>
      <c r="C329" s="121">
        <f t="shared" ref="C329:W329" si="129">SUM(C325:C328)</f>
        <v>65401.629674679498</v>
      </c>
      <c r="D329" s="121">
        <f t="shared" si="129"/>
        <v>65883.865565783519</v>
      </c>
      <c r="E329" s="121">
        <f t="shared" si="129"/>
        <v>66369.693778695844</v>
      </c>
      <c r="F329" s="121">
        <f t="shared" si="129"/>
        <v>67522.290294529448</v>
      </c>
      <c r="G329" s="121">
        <f t="shared" si="129"/>
        <v>68693.939291706687</v>
      </c>
      <c r="H329" s="121">
        <f t="shared" si="129"/>
        <v>69872.40777480125</v>
      </c>
      <c r="I329" s="121">
        <f t="shared" si="129"/>
        <v>71062.579758178326</v>
      </c>
      <c r="J329" s="121">
        <f t="shared" si="129"/>
        <v>72272.250595108417</v>
      </c>
      <c r="K329" s="121">
        <f t="shared" si="129"/>
        <v>73492.648307041105</v>
      </c>
      <c r="L329" s="121">
        <f t="shared" si="129"/>
        <v>74720.789771567026</v>
      </c>
      <c r="M329" s="121">
        <f t="shared" si="129"/>
        <v>75962.388680629272</v>
      </c>
      <c r="N329" s="121">
        <f t="shared" si="129"/>
        <v>77216.417552076993</v>
      </c>
      <c r="O329" s="121">
        <f t="shared" si="129"/>
        <v>78478.50049398758</v>
      </c>
      <c r="P329" s="121">
        <f t="shared" si="129"/>
        <v>79753.52286941139</v>
      </c>
      <c r="Q329" s="121">
        <f t="shared" si="129"/>
        <v>81028.178933037998</v>
      </c>
      <c r="R329" s="121">
        <f t="shared" si="129"/>
        <v>82314.787196820689</v>
      </c>
      <c r="S329" s="121">
        <f t="shared" si="129"/>
        <v>83618.9136960709</v>
      </c>
      <c r="T329" s="121">
        <f t="shared" si="129"/>
        <v>84918.302832401227</v>
      </c>
      <c r="U329" s="121">
        <f t="shared" si="129"/>
        <v>86235.229919114805</v>
      </c>
      <c r="V329" s="121">
        <f t="shared" si="129"/>
        <v>87339.229919114805</v>
      </c>
      <c r="W329" s="127">
        <f t="shared" si="129"/>
        <v>88684.817444989341</v>
      </c>
    </row>
    <row r="330" spans="1:23">
      <c r="B330" s="106"/>
      <c r="C330" s="106"/>
      <c r="D330" s="106"/>
      <c r="E330" s="106"/>
      <c r="F330" s="106"/>
      <c r="G330" s="106"/>
      <c r="H330" s="106"/>
      <c r="I330" s="106"/>
      <c r="J330" s="106"/>
      <c r="K330" s="106"/>
      <c r="L330" s="106"/>
      <c r="M330" s="106"/>
      <c r="N330" s="106"/>
      <c r="O330" s="106"/>
      <c r="P330" s="106"/>
      <c r="Q330" s="106"/>
      <c r="R330" s="106"/>
      <c r="S330" s="106"/>
      <c r="T330" s="108"/>
      <c r="U330" s="108"/>
      <c r="V330" s="108"/>
      <c r="W330" s="108"/>
    </row>
    <row r="331" spans="1:23">
      <c r="B331" s="128"/>
      <c r="C331" s="128">
        <f>+C348-B348</f>
        <v>3224.3606151065906</v>
      </c>
      <c r="D331" s="106"/>
      <c r="E331" s="106"/>
      <c r="F331" s="106"/>
      <c r="G331" s="106"/>
      <c r="H331" s="106"/>
      <c r="I331" s="106"/>
      <c r="J331" s="106"/>
      <c r="K331" s="106"/>
      <c r="L331" s="106"/>
      <c r="M331" s="106"/>
      <c r="N331" s="106"/>
      <c r="O331" s="106"/>
      <c r="P331" s="106"/>
      <c r="Q331" s="106"/>
      <c r="R331" s="106"/>
      <c r="S331" s="106"/>
      <c r="T331" s="108"/>
      <c r="U331" s="108"/>
      <c r="V331" s="108"/>
      <c r="W331" s="108"/>
    </row>
    <row r="332" spans="1:23">
      <c r="A332" s="109" t="s">
        <v>135</v>
      </c>
      <c r="B332" s="110"/>
      <c r="C332" s="110"/>
      <c r="D332" s="110"/>
      <c r="E332" s="110"/>
      <c r="F332" s="110"/>
      <c r="G332" s="110"/>
      <c r="H332" s="110"/>
      <c r="I332" s="110"/>
      <c r="J332" s="110"/>
      <c r="K332" s="110"/>
      <c r="L332" s="110"/>
      <c r="M332" s="110"/>
      <c r="N332" s="110"/>
      <c r="O332" s="110"/>
      <c r="P332" s="110"/>
      <c r="Q332" s="110"/>
      <c r="R332" s="110"/>
      <c r="S332" s="110"/>
      <c r="T332" s="110"/>
      <c r="U332" s="110"/>
      <c r="V332" s="110"/>
      <c r="W332" s="110"/>
    </row>
    <row r="333" spans="1:23" ht="16" thickBot="1">
      <c r="A333" s="111" t="s">
        <v>156</v>
      </c>
      <c r="B333" s="110"/>
      <c r="C333" s="112">
        <f t="shared" ref="C333:V333" si="130">(C338-B338)/B338</f>
        <v>7.6569577235017339E-2</v>
      </c>
      <c r="D333" s="112">
        <f t="shared" si="130"/>
        <v>2.2175808173334113E-2</v>
      </c>
      <c r="E333" s="112">
        <f t="shared" si="130"/>
        <v>5.6091371118769818E-3</v>
      </c>
      <c r="F333" s="112">
        <f t="shared" si="130"/>
        <v>1.2460815714120797E-2</v>
      </c>
      <c r="G333" s="112">
        <f t="shared" si="130"/>
        <v>1.828288498023091E-2</v>
      </c>
      <c r="H333" s="112">
        <f t="shared" si="130"/>
        <v>1.9707077405661903E-2</v>
      </c>
      <c r="I333" s="112">
        <f t="shared" si="130"/>
        <v>1.6196639659549674E-2</v>
      </c>
      <c r="J333" s="112">
        <f t="shared" si="130"/>
        <v>1.5506375230362777E-2</v>
      </c>
      <c r="K333" s="112">
        <f t="shared" si="130"/>
        <v>1.7879562470425735E-2</v>
      </c>
      <c r="L333" s="112">
        <f t="shared" si="130"/>
        <v>1.8069030579801006E-2</v>
      </c>
      <c r="M333" s="112">
        <f t="shared" si="130"/>
        <v>1.4862429682396159E-2</v>
      </c>
      <c r="N333" s="112">
        <f t="shared" si="130"/>
        <v>1.4136089297339996E-2</v>
      </c>
      <c r="O333" s="112">
        <f t="shared" si="130"/>
        <v>1.8051544247738738E-2</v>
      </c>
      <c r="P333" s="112">
        <f t="shared" si="130"/>
        <v>2.2670953259066658E-2</v>
      </c>
      <c r="Q333" s="112">
        <f t="shared" si="130"/>
        <v>1.5663641998737529E-2</v>
      </c>
      <c r="R333" s="112">
        <f t="shared" si="130"/>
        <v>1.5107196365185257E-2</v>
      </c>
      <c r="S333" s="112">
        <f t="shared" si="130"/>
        <v>1.7046162587323908E-2</v>
      </c>
      <c r="T333" s="112">
        <f t="shared" si="130"/>
        <v>1.5359256403999214E-2</v>
      </c>
      <c r="U333" s="112">
        <f t="shared" si="130"/>
        <v>1.3975280994989183E-2</v>
      </c>
      <c r="V333" s="112">
        <f t="shared" si="130"/>
        <v>8.054623433056074E-3</v>
      </c>
      <c r="W333" s="112">
        <f t="shared" ref="W333" si="131">(W338-U338)/U338</f>
        <v>2.1673335781145182E-2</v>
      </c>
    </row>
    <row r="334" spans="1:23">
      <c r="A334" s="111" t="s">
        <v>157</v>
      </c>
      <c r="B334" s="113">
        <f t="shared" ref="B334:W337" si="132">B277+B258+B239+B220+B201+B182+B163+B144+B125+B106+B87+B68+B49+B30+B11</f>
        <v>142101328</v>
      </c>
      <c r="C334" s="114">
        <f t="shared" si="132"/>
        <v>149789942</v>
      </c>
      <c r="D334" s="114">
        <f t="shared" si="132"/>
        <v>155464825</v>
      </c>
      <c r="E334" s="114">
        <f t="shared" si="132"/>
        <v>156064068</v>
      </c>
      <c r="F334" s="114">
        <f t="shared" si="132"/>
        <v>158151759</v>
      </c>
      <c r="G334" s="114">
        <f t="shared" si="132"/>
        <v>161241063</v>
      </c>
      <c r="H334" s="114">
        <f t="shared" si="132"/>
        <v>164516255</v>
      </c>
      <c r="I334" s="114">
        <f t="shared" si="132"/>
        <v>167446778</v>
      </c>
      <c r="J334" s="114">
        <f t="shared" si="132"/>
        <v>170371387</v>
      </c>
      <c r="K334" s="114">
        <f t="shared" si="132"/>
        <v>173598161</v>
      </c>
      <c r="L334" s="114">
        <f t="shared" si="132"/>
        <v>176810236</v>
      </c>
      <c r="M334" s="114">
        <f t="shared" si="132"/>
        <v>179645837</v>
      </c>
      <c r="N334" s="114">
        <f t="shared" si="132"/>
        <v>182531993</v>
      </c>
      <c r="O334" s="114">
        <f t="shared" si="132"/>
        <v>186148428</v>
      </c>
      <c r="P334" s="114">
        <f t="shared" si="132"/>
        <v>189990711</v>
      </c>
      <c r="Q334" s="114">
        <f t="shared" si="132"/>
        <v>193289345</v>
      </c>
      <c r="R334" s="114">
        <f t="shared" si="132"/>
        <v>196381065</v>
      </c>
      <c r="S334" s="114">
        <f t="shared" si="132"/>
        <v>199744114</v>
      </c>
      <c r="T334" s="114">
        <f t="shared" si="132"/>
        <v>202969458</v>
      </c>
      <c r="U334" s="114">
        <f t="shared" si="132"/>
        <v>205926417</v>
      </c>
      <c r="V334" s="114">
        <f t="shared" si="132"/>
        <v>209014416</v>
      </c>
      <c r="W334" s="114">
        <f t="shared" si="132"/>
        <v>211949551</v>
      </c>
    </row>
    <row r="335" spans="1:23">
      <c r="A335" s="111" t="s">
        <v>158</v>
      </c>
      <c r="B335" s="115">
        <f t="shared" si="132"/>
        <v>110221177</v>
      </c>
      <c r="C335" s="116">
        <f t="shared" si="132"/>
        <v>121177949.78361048</v>
      </c>
      <c r="D335" s="116">
        <f t="shared" si="132"/>
        <v>122604453.29548337</v>
      </c>
      <c r="E335" s="116">
        <f t="shared" si="132"/>
        <v>124240377.95593615</v>
      </c>
      <c r="F335" s="116">
        <f t="shared" si="132"/>
        <v>126243542.99555691</v>
      </c>
      <c r="G335" s="116">
        <f t="shared" si="132"/>
        <v>128824293.33112824</v>
      </c>
      <c r="H335" s="116">
        <f t="shared" si="132"/>
        <v>131662809.93655378</v>
      </c>
      <c r="I335" s="116">
        <f t="shared" si="132"/>
        <v>134014874.42001122</v>
      </c>
      <c r="J335" s="116">
        <f t="shared" si="132"/>
        <v>136254101.35326946</v>
      </c>
      <c r="K335" s="116">
        <f t="shared" si="132"/>
        <v>138902744.28996351</v>
      </c>
      <c r="L335" s="116">
        <f t="shared" si="132"/>
        <v>141682736.5744797</v>
      </c>
      <c r="M335" s="116">
        <f t="shared" si="132"/>
        <v>144004102.78562498</v>
      </c>
      <c r="N335" s="116">
        <f t="shared" si="132"/>
        <v>146135953.83262029</v>
      </c>
      <c r="O335" s="116">
        <f t="shared" si="132"/>
        <v>148803726.85075498</v>
      </c>
      <c r="P335" s="116">
        <f t="shared" si="132"/>
        <v>152671944.33183184</v>
      </c>
      <c r="Q335" s="116">
        <f t="shared" si="132"/>
        <v>155108699.06364319</v>
      </c>
      <c r="R335" s="116">
        <f t="shared" si="132"/>
        <v>157622287.64973497</v>
      </c>
      <c r="S335" s="116">
        <f t="shared" si="132"/>
        <v>160551720.50700524</v>
      </c>
      <c r="T335" s="116">
        <f t="shared" si="132"/>
        <v>163165269.76977733</v>
      </c>
      <c r="U335" s="116">
        <f t="shared" si="132"/>
        <v>165638398.88752872</v>
      </c>
      <c r="V335" s="116">
        <f t="shared" si="132"/>
        <v>165638398.88752872</v>
      </c>
      <c r="W335" s="116">
        <f t="shared" si="132"/>
        <v>168069679.63363844</v>
      </c>
    </row>
    <row r="336" spans="1:23">
      <c r="A336" s="111" t="s">
        <v>159</v>
      </c>
      <c r="B336" s="115">
        <f t="shared" si="132"/>
        <v>12035063</v>
      </c>
      <c r="C336" s="116">
        <f t="shared" si="132"/>
        <v>13787154.455354115</v>
      </c>
      <c r="D336" s="116">
        <f t="shared" si="132"/>
        <v>13045542.864404166</v>
      </c>
      <c r="E336" s="116">
        <f t="shared" si="132"/>
        <v>12454686.135726152</v>
      </c>
      <c r="F336" s="116">
        <f t="shared" si="132"/>
        <v>12037190.766709298</v>
      </c>
      <c r="G336" s="116">
        <f t="shared" si="132"/>
        <v>11823961.728315521</v>
      </c>
      <c r="H336" s="116">
        <f t="shared" si="132"/>
        <v>11699689.962844262</v>
      </c>
      <c r="I336" s="116">
        <f t="shared" si="132"/>
        <v>11436644.807989957</v>
      </c>
      <c r="J336" s="116">
        <f t="shared" si="132"/>
        <v>11156264.482405692</v>
      </c>
      <c r="K336" s="116">
        <f t="shared" si="132"/>
        <v>10999010.08904133</v>
      </c>
      <c r="L336" s="116">
        <f t="shared" si="132"/>
        <v>10889021.853960259</v>
      </c>
      <c r="M336" s="116">
        <f t="shared" si="132"/>
        <v>10657698.905162429</v>
      </c>
      <c r="N336" s="116">
        <f t="shared" si="132"/>
        <v>10394244.776177885</v>
      </c>
      <c r="O336" s="116">
        <f t="shared" si="132"/>
        <v>10267346.534412488</v>
      </c>
      <c r="P336" s="116">
        <f t="shared" si="132"/>
        <v>10429409.909299387</v>
      </c>
      <c r="Q336" s="116">
        <f t="shared" si="132"/>
        <v>10256585.934495864</v>
      </c>
      <c r="R336" s="116">
        <f t="shared" si="132"/>
        <v>10100268.614358936</v>
      </c>
      <c r="S336" s="116">
        <f t="shared" si="132"/>
        <v>10049025.138593484</v>
      </c>
      <c r="T336" s="116">
        <f t="shared" si="132"/>
        <v>9929591.5214795973</v>
      </c>
      <c r="U336" s="116">
        <f t="shared" si="132"/>
        <v>9783531.1672982145</v>
      </c>
      <c r="V336" s="116">
        <f t="shared" si="132"/>
        <v>9783531.1672982145</v>
      </c>
      <c r="W336" s="116">
        <f t="shared" si="132"/>
        <v>9638286.8963930663</v>
      </c>
    </row>
    <row r="337" spans="1:26">
      <c r="A337" s="111" t="s">
        <v>160</v>
      </c>
      <c r="B337" s="117">
        <f t="shared" si="132"/>
        <v>2033823.666666666</v>
      </c>
      <c r="C337" s="118">
        <f t="shared" si="132"/>
        <v>2033821.666666666</v>
      </c>
      <c r="D337" s="118">
        <f t="shared" si="132"/>
        <v>2033821.666666666</v>
      </c>
      <c r="E337" s="118">
        <f t="shared" si="132"/>
        <v>2033821.666666666</v>
      </c>
      <c r="F337" s="118">
        <f t="shared" si="132"/>
        <v>2033821.666666666</v>
      </c>
      <c r="G337" s="118">
        <f t="shared" si="132"/>
        <v>2033821.666666666</v>
      </c>
      <c r="H337" s="118">
        <f t="shared" si="132"/>
        <v>2033821.666666666</v>
      </c>
      <c r="I337" s="118">
        <f t="shared" si="132"/>
        <v>2033821.666666666</v>
      </c>
      <c r="J337" s="118">
        <f t="shared" si="132"/>
        <v>2033821.666666666</v>
      </c>
      <c r="K337" s="118">
        <f t="shared" si="132"/>
        <v>2033821.666666666</v>
      </c>
      <c r="L337" s="118">
        <f t="shared" si="132"/>
        <v>2033821.666666666</v>
      </c>
      <c r="M337" s="118">
        <f t="shared" si="132"/>
        <v>2033821.666666666</v>
      </c>
      <c r="N337" s="118">
        <f t="shared" si="132"/>
        <v>2033821.666666666</v>
      </c>
      <c r="O337" s="118">
        <f t="shared" si="132"/>
        <v>2033821.666666666</v>
      </c>
      <c r="P337" s="118">
        <f t="shared" si="132"/>
        <v>2033821.666666666</v>
      </c>
      <c r="Q337" s="118">
        <f t="shared" si="132"/>
        <v>2033821.666666666</v>
      </c>
      <c r="R337" s="118">
        <f t="shared" si="132"/>
        <v>2033821.666666666</v>
      </c>
      <c r="S337" s="118">
        <f t="shared" si="132"/>
        <v>2033821.666666666</v>
      </c>
      <c r="T337" s="118">
        <f t="shared" si="132"/>
        <v>2033821.666666666</v>
      </c>
      <c r="U337" s="118">
        <f t="shared" si="132"/>
        <v>2033821.666666666</v>
      </c>
      <c r="V337" s="118">
        <f t="shared" si="132"/>
        <v>2033821.666666666</v>
      </c>
      <c r="W337" s="118">
        <f t="shared" si="132"/>
        <v>2033821.666666666</v>
      </c>
    </row>
    <row r="338" spans="1:26" ht="16" thickBot="1">
      <c r="A338" s="119" t="s">
        <v>161</v>
      </c>
      <c r="B338" s="120">
        <f>SUM(B334:B337)</f>
        <v>266391391.66666666</v>
      </c>
      <c r="C338" s="121">
        <f t="shared" ref="C338:W338" si="133">SUM(C334:C337)</f>
        <v>286788867.90563124</v>
      </c>
      <c r="D338" s="121">
        <f t="shared" si="133"/>
        <v>293148642.82655418</v>
      </c>
      <c r="E338" s="121">
        <f t="shared" si="133"/>
        <v>294792953.75832897</v>
      </c>
      <c r="F338" s="121">
        <f t="shared" si="133"/>
        <v>298466314.42893285</v>
      </c>
      <c r="G338" s="121">
        <f t="shared" si="133"/>
        <v>303923139.72611046</v>
      </c>
      <c r="H338" s="121">
        <f t="shared" si="133"/>
        <v>309912576.56606472</v>
      </c>
      <c r="I338" s="121">
        <f t="shared" si="133"/>
        <v>314932118.89466786</v>
      </c>
      <c r="J338" s="121">
        <f t="shared" si="133"/>
        <v>319815574.50234181</v>
      </c>
      <c r="K338" s="121">
        <f t="shared" si="133"/>
        <v>325533737.04567152</v>
      </c>
      <c r="L338" s="121">
        <f t="shared" si="133"/>
        <v>331415816.09510666</v>
      </c>
      <c r="M338" s="121">
        <f t="shared" si="133"/>
        <v>336341460.35745412</v>
      </c>
      <c r="N338" s="121">
        <f t="shared" si="133"/>
        <v>341096013.27546483</v>
      </c>
      <c r="O338" s="121">
        <f t="shared" si="133"/>
        <v>347253323.05183417</v>
      </c>
      <c r="P338" s="121">
        <f t="shared" si="133"/>
        <v>355125886.90779787</v>
      </c>
      <c r="Q338" s="121">
        <f t="shared" si="133"/>
        <v>360688451.66480577</v>
      </c>
      <c r="R338" s="121">
        <f t="shared" si="133"/>
        <v>366137442.93076062</v>
      </c>
      <c r="S338" s="121">
        <f t="shared" si="133"/>
        <v>372378681.3122654</v>
      </c>
      <c r="T338" s="121">
        <f t="shared" si="133"/>
        <v>378098140.95792359</v>
      </c>
      <c r="U338" s="121">
        <f t="shared" si="133"/>
        <v>383382168.7214936</v>
      </c>
      <c r="V338" s="121">
        <f t="shared" si="133"/>
        <v>386470167.7214936</v>
      </c>
      <c r="W338" s="121">
        <f t="shared" si="133"/>
        <v>391691339.19669819</v>
      </c>
    </row>
    <row r="339" spans="1:26">
      <c r="A339" s="111" t="s">
        <v>162</v>
      </c>
      <c r="B339" s="116">
        <f t="shared" ref="B339:W340" si="134">B282+B263+B244+B225+B206+B187+B168+B149+B130+B111+B92+B73+B54+B35+B16</f>
        <v>240629.82082044793</v>
      </c>
      <c r="C339" s="116">
        <f t="shared" si="134"/>
        <v>259820.07688785979</v>
      </c>
      <c r="D339" s="116">
        <f t="shared" si="134"/>
        <v>265796.80635794043</v>
      </c>
      <c r="E339" s="116">
        <f t="shared" si="134"/>
        <v>267405.50967571681</v>
      </c>
      <c r="F339" s="116">
        <f t="shared" si="134"/>
        <v>270885.67787353735</v>
      </c>
      <c r="G339" s="116">
        <f t="shared" si="134"/>
        <v>275954.47441618348</v>
      </c>
      <c r="H339" s="116">
        <f t="shared" si="134"/>
        <v>281502.12974433054</v>
      </c>
      <c r="I339" s="116">
        <f t="shared" si="134"/>
        <v>286176.38466609502</v>
      </c>
      <c r="J339" s="116">
        <f t="shared" si="134"/>
        <v>290749.56189730327</v>
      </c>
      <c r="K339" s="116">
        <f t="shared" si="134"/>
        <v>296072.71831659647</v>
      </c>
      <c r="L339" s="116">
        <f t="shared" si="134"/>
        <v>301517.74524990999</v>
      </c>
      <c r="M339" s="116">
        <f t="shared" si="134"/>
        <v>306120.20284798619</v>
      </c>
      <c r="N339" s="116">
        <f t="shared" si="134"/>
        <v>310578.87891329086</v>
      </c>
      <c r="O339" s="116">
        <f t="shared" si="134"/>
        <v>316308.16092350514</v>
      </c>
      <c r="P339" s="116">
        <f t="shared" si="134"/>
        <v>323526.83008092636</v>
      </c>
      <c r="Q339" s="116">
        <f t="shared" si="134"/>
        <v>328694.29643599404</v>
      </c>
      <c r="R339" s="116">
        <f t="shared" si="134"/>
        <v>333771.47432681051</v>
      </c>
      <c r="S339" s="116">
        <f t="shared" si="134"/>
        <v>339560.30896204576</v>
      </c>
      <c r="T339" s="116">
        <f t="shared" si="134"/>
        <v>344869.51272744907</v>
      </c>
      <c r="U339" s="116">
        <f t="shared" si="134"/>
        <v>349791.20853757783</v>
      </c>
      <c r="V339" s="116">
        <f t="shared" si="134"/>
        <v>352676.14222795423</v>
      </c>
      <c r="W339" s="116">
        <f t="shared" si="134"/>
        <v>357541.79311569675</v>
      </c>
    </row>
    <row r="340" spans="1:26">
      <c r="A340" s="111" t="s">
        <v>163</v>
      </c>
      <c r="B340" s="116">
        <f t="shared" si="134"/>
        <v>3558408.5948214475</v>
      </c>
      <c r="C340" s="116">
        <f t="shared" si="134"/>
        <v>3604206.2816223828</v>
      </c>
      <c r="D340" s="116">
        <f t="shared" si="134"/>
        <v>3649737.6649105889</v>
      </c>
      <c r="E340" s="116">
        <f t="shared" si="134"/>
        <v>3695385.2761308211</v>
      </c>
      <c r="F340" s="116">
        <f t="shared" si="134"/>
        <v>3772125.1662786175</v>
      </c>
      <c r="G340" s="116">
        <f t="shared" si="134"/>
        <v>3849682.6660763621</v>
      </c>
      <c r="H340" s="116">
        <f t="shared" si="134"/>
        <v>3927890.4151475155</v>
      </c>
      <c r="I340" s="116">
        <f t="shared" si="134"/>
        <v>4006846.3865495864</v>
      </c>
      <c r="J340" s="116">
        <f t="shared" si="134"/>
        <v>4086542.24212449</v>
      </c>
      <c r="K340" s="116">
        <f t="shared" si="134"/>
        <v>4166993.2220177613</v>
      </c>
      <c r="L340" s="116">
        <f t="shared" si="134"/>
        <v>4248151.2777506858</v>
      </c>
      <c r="M340" s="116">
        <f t="shared" si="134"/>
        <v>4330227.3759050714</v>
      </c>
      <c r="N340" s="116">
        <f t="shared" si="134"/>
        <v>4413117.6885905638</v>
      </c>
      <c r="O340" s="116">
        <f t="shared" si="134"/>
        <v>4496548.7569187609</v>
      </c>
      <c r="P340" s="116">
        <f t="shared" si="134"/>
        <v>4580669.2833470674</v>
      </c>
      <c r="Q340" s="116">
        <f t="shared" si="134"/>
        <v>4665369.7426660312</v>
      </c>
      <c r="R340" s="116">
        <f t="shared" si="134"/>
        <v>4750604.166728802</v>
      </c>
      <c r="S340" s="116">
        <f t="shared" si="134"/>
        <v>4836573.0654277662</v>
      </c>
      <c r="T340" s="116">
        <f t="shared" si="134"/>
        <v>4923058.9195466144</v>
      </c>
      <c r="U340" s="116">
        <f t="shared" si="134"/>
        <v>5010278.8996045645</v>
      </c>
      <c r="V340" s="116">
        <f t="shared" si="134"/>
        <v>5086856.8997867331</v>
      </c>
      <c r="W340" s="116">
        <f t="shared" si="134"/>
        <v>5176347.8171622809</v>
      </c>
    </row>
    <row r="341" spans="1:26">
      <c r="A341" s="104" t="s">
        <v>164</v>
      </c>
      <c r="B341" s="116">
        <f t="shared" ref="B341:W343" si="135">B334/B344</f>
        <v>630.37635023932785</v>
      </c>
      <c r="C341" s="116">
        <f t="shared" si="135"/>
        <v>656.71132135858056</v>
      </c>
      <c r="D341" s="116">
        <f t="shared" si="135"/>
        <v>674.21038822488595</v>
      </c>
      <c r="E341" s="116">
        <f t="shared" si="135"/>
        <v>669.56435261258866</v>
      </c>
      <c r="F341" s="116">
        <f t="shared" si="135"/>
        <v>664.79927614820042</v>
      </c>
      <c r="G341" s="116">
        <f t="shared" si="135"/>
        <v>664.20494072285976</v>
      </c>
      <c r="H341" s="116">
        <f t="shared" si="135"/>
        <v>664.27465951716647</v>
      </c>
      <c r="I341" s="116">
        <f t="shared" si="135"/>
        <v>662.85891066572185</v>
      </c>
      <c r="J341" s="116">
        <f t="shared" si="135"/>
        <v>661.33596385331714</v>
      </c>
      <c r="K341" s="116">
        <f t="shared" si="135"/>
        <v>660.90334947538338</v>
      </c>
      <c r="L341" s="116">
        <f t="shared" si="135"/>
        <v>660.32609556247712</v>
      </c>
      <c r="M341" s="116">
        <f t="shared" si="135"/>
        <v>658.24348428276733</v>
      </c>
      <c r="N341" s="116">
        <f t="shared" si="135"/>
        <v>656.29952574939864</v>
      </c>
      <c r="O341" s="116">
        <f t="shared" si="135"/>
        <v>656.91639464016623</v>
      </c>
      <c r="P341" s="116">
        <f t="shared" si="135"/>
        <v>658.18847628846697</v>
      </c>
      <c r="Q341" s="116">
        <f t="shared" si="135"/>
        <v>657.48029661377279</v>
      </c>
      <c r="R341" s="116">
        <f t="shared" si="135"/>
        <v>656.02712886964719</v>
      </c>
      <c r="S341" s="116">
        <f t="shared" si="135"/>
        <v>655.40586814715653</v>
      </c>
      <c r="T341" s="116">
        <f t="shared" si="135"/>
        <v>654.29484447682387</v>
      </c>
      <c r="U341" s="116">
        <f t="shared" si="135"/>
        <v>652.26860580029643</v>
      </c>
      <c r="V341" s="116">
        <f t="shared" si="135"/>
        <v>650.6305576048486</v>
      </c>
      <c r="W341" s="116">
        <f t="shared" si="135"/>
        <v>648.34815712113846</v>
      </c>
    </row>
    <row r="342" spans="1:26">
      <c r="A342" s="104" t="s">
        <v>165</v>
      </c>
      <c r="B342" s="116">
        <f t="shared" si="135"/>
        <v>3236.7537955539892</v>
      </c>
      <c r="C342" s="116">
        <f t="shared" si="135"/>
        <v>3500.3967965937723</v>
      </c>
      <c r="D342" s="116">
        <f t="shared" si="135"/>
        <v>3471.2068926251109</v>
      </c>
      <c r="E342" s="116">
        <f t="shared" si="135"/>
        <v>3448.181236539474</v>
      </c>
      <c r="F342" s="116">
        <f t="shared" si="135"/>
        <v>3435.3991952176884</v>
      </c>
      <c r="G342" s="116">
        <f t="shared" si="135"/>
        <v>3437.7347033971787</v>
      </c>
      <c r="H342" s="116">
        <f t="shared" si="135"/>
        <v>3446.2807977778189</v>
      </c>
      <c r="I342" s="116">
        <f t="shared" si="135"/>
        <v>3441.4791071086784</v>
      </c>
      <c r="J342" s="116">
        <f t="shared" si="135"/>
        <v>3433.4371006405408</v>
      </c>
      <c r="K342" s="116">
        <f t="shared" si="135"/>
        <v>3435.2654719205389</v>
      </c>
      <c r="L342" s="116">
        <f t="shared" si="135"/>
        <v>3439.6986611356187</v>
      </c>
      <c r="M342" s="116">
        <f t="shared" si="135"/>
        <v>3432.391149917717</v>
      </c>
      <c r="N342" s="116">
        <f t="shared" si="135"/>
        <v>3420.3388042820106</v>
      </c>
      <c r="O342" s="116">
        <f t="shared" si="135"/>
        <v>3420.6382364017572</v>
      </c>
      <c r="P342" s="116">
        <f t="shared" si="135"/>
        <v>3447.5845304629784</v>
      </c>
      <c r="Q342" s="116">
        <f t="shared" si="135"/>
        <v>3441.5130035800953</v>
      </c>
      <c r="R342" s="116">
        <f t="shared" si="135"/>
        <v>3436.9522273852363</v>
      </c>
      <c r="S342" s="116">
        <f t="shared" si="135"/>
        <v>3440.939234440913</v>
      </c>
      <c r="T342" s="116">
        <f t="shared" si="135"/>
        <v>3437.9485320026429</v>
      </c>
      <c r="U342" s="116">
        <f t="shared" si="135"/>
        <v>3431.669819406698</v>
      </c>
      <c r="V342" s="116">
        <f t="shared" si="135"/>
        <v>3431.669819406698</v>
      </c>
      <c r="W342" s="116">
        <f t="shared" si="135"/>
        <v>3424.328740310707</v>
      </c>
    </row>
    <row r="343" spans="1:26" ht="16" thickBot="1">
      <c r="A343" s="104" t="s">
        <v>166</v>
      </c>
      <c r="B343" s="116">
        <f t="shared" si="135"/>
        <v>26984.446188340808</v>
      </c>
      <c r="C343" s="116">
        <f t="shared" si="135"/>
        <v>31262.400152419003</v>
      </c>
      <c r="D343" s="116">
        <f t="shared" si="135"/>
        <v>30276.008109109451</v>
      </c>
      <c r="E343" s="116">
        <f t="shared" si="135"/>
        <v>29525.722350944834</v>
      </c>
      <c r="F343" s="116">
        <f t="shared" si="135"/>
        <v>29094.36779100847</v>
      </c>
      <c r="G343" s="116">
        <f t="shared" si="135"/>
        <v>29087.553832407233</v>
      </c>
      <c r="H343" s="116">
        <f t="shared" si="135"/>
        <v>29247.014849498028</v>
      </c>
      <c r="I343" s="116">
        <f t="shared" si="135"/>
        <v>29006.0017135208</v>
      </c>
      <c r="J343" s="116">
        <f t="shared" si="135"/>
        <v>28666.284627959998</v>
      </c>
      <c r="K343" s="116">
        <f t="shared" si="135"/>
        <v>28596.282875475543</v>
      </c>
      <c r="L343" s="116">
        <f t="shared" si="135"/>
        <v>28611.763870087321</v>
      </c>
      <c r="M343" s="116">
        <f t="shared" si="135"/>
        <v>28272.497128570933</v>
      </c>
      <c r="N343" s="116">
        <f t="shared" si="135"/>
        <v>27809.523225745459</v>
      </c>
      <c r="O343" s="116">
        <f t="shared" si="135"/>
        <v>27675.147132173101</v>
      </c>
      <c r="P343" s="116">
        <f t="shared" si="135"/>
        <v>28294.75859565684</v>
      </c>
      <c r="Q343" s="116">
        <f t="shared" si="135"/>
        <v>27979.191584965018</v>
      </c>
      <c r="R343" s="116">
        <f t="shared" si="135"/>
        <v>27680.269085027656</v>
      </c>
      <c r="S343" s="116">
        <f t="shared" si="135"/>
        <v>27643.086395053921</v>
      </c>
      <c r="T343" s="116">
        <f t="shared" si="135"/>
        <v>27393.868273600128</v>
      </c>
      <c r="U343" s="116">
        <f t="shared" si="135"/>
        <v>27048.841573434132</v>
      </c>
      <c r="V343" s="116">
        <f t="shared" si="135"/>
        <v>27048.841573434132</v>
      </c>
      <c r="W343" s="116">
        <f t="shared" si="135"/>
        <v>26686.18840180683</v>
      </c>
    </row>
    <row r="344" spans="1:26">
      <c r="A344" s="111" t="s">
        <v>167</v>
      </c>
      <c r="B344" s="113">
        <f t="shared" ref="B344:W347" si="136">B287+B268+B249+B230+B211+B192+B173+B154+B135+B116+B97+B78+B59+B40+B21</f>
        <v>225423</v>
      </c>
      <c r="C344" s="114">
        <f t="shared" si="136"/>
        <v>228091</v>
      </c>
      <c r="D344" s="114">
        <f t="shared" si="136"/>
        <v>230588</v>
      </c>
      <c r="E344" s="114">
        <f t="shared" si="136"/>
        <v>233083</v>
      </c>
      <c r="F344" s="114">
        <f t="shared" si="136"/>
        <v>237894</v>
      </c>
      <c r="G344" s="114">
        <f t="shared" si="136"/>
        <v>242758</v>
      </c>
      <c r="H344" s="114">
        <f t="shared" si="136"/>
        <v>247663</v>
      </c>
      <c r="I344" s="114">
        <f t="shared" si="136"/>
        <v>252613</v>
      </c>
      <c r="J344" s="114">
        <f t="shared" si="136"/>
        <v>257617</v>
      </c>
      <c r="K344" s="114">
        <f t="shared" si="136"/>
        <v>262668</v>
      </c>
      <c r="L344" s="114">
        <f t="shared" si="136"/>
        <v>267762</v>
      </c>
      <c r="M344" s="114">
        <f t="shared" si="136"/>
        <v>272917</v>
      </c>
      <c r="N344" s="114">
        <f t="shared" si="136"/>
        <v>278123</v>
      </c>
      <c r="O344" s="114">
        <f t="shared" si="136"/>
        <v>283367</v>
      </c>
      <c r="P344" s="114">
        <f t="shared" si="136"/>
        <v>288657</v>
      </c>
      <c r="Q344" s="114">
        <f t="shared" si="136"/>
        <v>293985</v>
      </c>
      <c r="R344" s="114">
        <f t="shared" si="136"/>
        <v>299349</v>
      </c>
      <c r="S344" s="114">
        <f t="shared" si="136"/>
        <v>304764</v>
      </c>
      <c r="T344" s="114">
        <f t="shared" si="136"/>
        <v>310211</v>
      </c>
      <c r="U344" s="114">
        <f t="shared" si="136"/>
        <v>315708</v>
      </c>
      <c r="V344" s="114">
        <f t="shared" si="136"/>
        <v>321249</v>
      </c>
      <c r="W344" s="114">
        <f t="shared" si="136"/>
        <v>326907</v>
      </c>
      <c r="Y344" s="129" t="e">
        <f>+B344-#REF!</f>
        <v>#REF!</v>
      </c>
      <c r="Z344" s="129">
        <f>+C344-B344</f>
        <v>2668</v>
      </c>
    </row>
    <row r="345" spans="1:26">
      <c r="A345" s="111" t="s">
        <v>168</v>
      </c>
      <c r="B345" s="115">
        <f t="shared" si="136"/>
        <v>34053</v>
      </c>
      <c r="C345" s="116">
        <f t="shared" si="136"/>
        <v>34618.346669020051</v>
      </c>
      <c r="D345" s="116">
        <f t="shared" si="136"/>
        <v>35320.410764327382</v>
      </c>
      <c r="E345" s="116">
        <f t="shared" si="136"/>
        <v>36030.698340154915</v>
      </c>
      <c r="F345" s="116">
        <f t="shared" si="136"/>
        <v>36747.852526511793</v>
      </c>
      <c r="G345" s="116">
        <f t="shared" si="136"/>
        <v>37473.599461826918</v>
      </c>
      <c r="H345" s="116">
        <f t="shared" si="136"/>
        <v>38204.318702483761</v>
      </c>
      <c r="I345" s="116">
        <f t="shared" si="136"/>
        <v>38941.068723384575</v>
      </c>
      <c r="J345" s="116">
        <f t="shared" si="136"/>
        <v>39684.46118551289</v>
      </c>
      <c r="K345" s="116">
        <f t="shared" si="136"/>
        <v>40434.355197680765</v>
      </c>
      <c r="L345" s="116">
        <f t="shared" si="136"/>
        <v>41190.450249413145</v>
      </c>
      <c r="M345" s="116">
        <f t="shared" si="136"/>
        <v>41954.455799443815</v>
      </c>
      <c r="N345" s="116">
        <f t="shared" si="136"/>
        <v>42725.578427981731</v>
      </c>
      <c r="O345" s="116">
        <f t="shared" si="136"/>
        <v>43501.74340776966</v>
      </c>
      <c r="P345" s="116">
        <f t="shared" si="136"/>
        <v>44283.742133896114</v>
      </c>
      <c r="Q345" s="116">
        <f t="shared" si="136"/>
        <v>45069.915151355985</v>
      </c>
      <c r="R345" s="116">
        <f t="shared" si="136"/>
        <v>45861.064461070739</v>
      </c>
      <c r="S345" s="116">
        <f t="shared" si="136"/>
        <v>46659.272241723222</v>
      </c>
      <c r="T345" s="116">
        <f t="shared" si="136"/>
        <v>47460.067610358252</v>
      </c>
      <c r="U345" s="116">
        <f t="shared" si="136"/>
        <v>48267.580392150303</v>
      </c>
      <c r="V345" s="116">
        <f t="shared" si="136"/>
        <v>48267.580392150303</v>
      </c>
      <c r="W345" s="116">
        <f t="shared" si="136"/>
        <v>49081.058618918876</v>
      </c>
      <c r="Y345" s="129" t="e">
        <f>+B345-#REF!</f>
        <v>#REF!</v>
      </c>
      <c r="Z345" s="129">
        <f t="shared" ref="Z345:Z347" si="137">+C345-B345</f>
        <v>565.34666902005119</v>
      </c>
    </row>
    <row r="346" spans="1:26">
      <c r="A346" s="111" t="s">
        <v>169</v>
      </c>
      <c r="B346" s="115">
        <f t="shared" si="136"/>
        <v>446</v>
      </c>
      <c r="C346" s="116">
        <f t="shared" si="136"/>
        <v>441.01394608651958</v>
      </c>
      <c r="D346" s="116">
        <f t="shared" si="136"/>
        <v>430.88715055797007</v>
      </c>
      <c r="E346" s="116">
        <f t="shared" si="136"/>
        <v>421.82494259374477</v>
      </c>
      <c r="F346" s="116">
        <f t="shared" si="136"/>
        <v>413.72924317088467</v>
      </c>
      <c r="G346" s="116">
        <f t="shared" si="136"/>
        <v>406.49556839469</v>
      </c>
      <c r="H346" s="116">
        <f t="shared" si="136"/>
        <v>400.03022609485447</v>
      </c>
      <c r="I346" s="116">
        <f t="shared" si="136"/>
        <v>394.28546274472922</v>
      </c>
      <c r="J346" s="116">
        <f t="shared" si="136"/>
        <v>389.17720336608596</v>
      </c>
      <c r="K346" s="116">
        <f t="shared" si="136"/>
        <v>384.63076256929151</v>
      </c>
      <c r="L346" s="116">
        <f t="shared" si="136"/>
        <v>380.57848874337947</v>
      </c>
      <c r="M346" s="116">
        <f t="shared" si="136"/>
        <v>376.96347997475721</v>
      </c>
      <c r="N346" s="116">
        <f t="shared" si="136"/>
        <v>373.76565904427719</v>
      </c>
      <c r="O346" s="116">
        <f t="shared" si="136"/>
        <v>370.99519237881208</v>
      </c>
      <c r="P346" s="116">
        <f t="shared" si="136"/>
        <v>368.59865314066576</v>
      </c>
      <c r="Q346" s="116">
        <f t="shared" si="136"/>
        <v>366.57906656628973</v>
      </c>
      <c r="R346" s="116">
        <f t="shared" si="136"/>
        <v>364.89055013638585</v>
      </c>
      <c r="S346" s="116">
        <f t="shared" si="136"/>
        <v>363.52761030300582</v>
      </c>
      <c r="T346" s="116">
        <f t="shared" si="136"/>
        <v>362.47496783975157</v>
      </c>
      <c r="U346" s="116">
        <f t="shared" si="136"/>
        <v>361.69871233624491</v>
      </c>
      <c r="V346" s="116">
        <f t="shared" si="136"/>
        <v>361.69871233624491</v>
      </c>
      <c r="W346" s="116">
        <f t="shared" si="136"/>
        <v>361.17135768030818</v>
      </c>
      <c r="Y346" s="129" t="e">
        <f>+B346-#REF!</f>
        <v>#REF!</v>
      </c>
      <c r="Z346" s="129">
        <f t="shared" si="137"/>
        <v>-4.9860539134804185</v>
      </c>
    </row>
    <row r="347" spans="1:26">
      <c r="A347" s="111" t="s">
        <v>170</v>
      </c>
      <c r="B347" s="117">
        <f t="shared" si="136"/>
        <v>28</v>
      </c>
      <c r="C347" s="118">
        <f t="shared" si="136"/>
        <v>24</v>
      </c>
      <c r="D347" s="118">
        <f t="shared" si="136"/>
        <v>24</v>
      </c>
      <c r="E347" s="118">
        <f t="shared" si="136"/>
        <v>24</v>
      </c>
      <c r="F347" s="118">
        <f t="shared" si="136"/>
        <v>24</v>
      </c>
      <c r="G347" s="118">
        <f t="shared" si="136"/>
        <v>24</v>
      </c>
      <c r="H347" s="118">
        <f t="shared" si="136"/>
        <v>24</v>
      </c>
      <c r="I347" s="118">
        <f t="shared" si="136"/>
        <v>24</v>
      </c>
      <c r="J347" s="118">
        <f t="shared" si="136"/>
        <v>24</v>
      </c>
      <c r="K347" s="118">
        <f t="shared" si="136"/>
        <v>24</v>
      </c>
      <c r="L347" s="118">
        <f t="shared" si="136"/>
        <v>24</v>
      </c>
      <c r="M347" s="118">
        <f t="shared" si="136"/>
        <v>24</v>
      </c>
      <c r="N347" s="118">
        <f t="shared" si="136"/>
        <v>24</v>
      </c>
      <c r="O347" s="118">
        <f t="shared" si="136"/>
        <v>24</v>
      </c>
      <c r="P347" s="118">
        <f t="shared" si="136"/>
        <v>24</v>
      </c>
      <c r="Q347" s="118">
        <f t="shared" si="136"/>
        <v>24</v>
      </c>
      <c r="R347" s="118">
        <f t="shared" si="136"/>
        <v>24</v>
      </c>
      <c r="S347" s="118">
        <f t="shared" si="136"/>
        <v>24</v>
      </c>
      <c r="T347" s="118">
        <f t="shared" si="136"/>
        <v>24</v>
      </c>
      <c r="U347" s="118">
        <f t="shared" si="136"/>
        <v>24</v>
      </c>
      <c r="V347" s="118">
        <f t="shared" si="136"/>
        <v>24</v>
      </c>
      <c r="W347" s="118">
        <f t="shared" si="136"/>
        <v>24</v>
      </c>
      <c r="Y347" s="129" t="e">
        <f>+B347-#REF!</f>
        <v>#REF!</v>
      </c>
      <c r="Z347" s="129">
        <f t="shared" si="137"/>
        <v>-4</v>
      </c>
    </row>
    <row r="348" spans="1:26" ht="16" thickBot="1">
      <c r="A348" s="119" t="s">
        <v>171</v>
      </c>
      <c r="B348" s="120">
        <f>SUM(B344:B347)</f>
        <v>259950</v>
      </c>
      <c r="C348" s="121">
        <f t="shared" ref="C348:W348" si="138">SUM(C344:C347)</f>
        <v>263174.36061510659</v>
      </c>
      <c r="D348" s="121">
        <f t="shared" si="138"/>
        <v>266363.29791488533</v>
      </c>
      <c r="E348" s="121">
        <f t="shared" si="138"/>
        <v>269559.52328274865</v>
      </c>
      <c r="F348" s="121">
        <f t="shared" si="138"/>
        <v>275079.58176968264</v>
      </c>
      <c r="G348" s="121">
        <f t="shared" si="138"/>
        <v>280662.09503022156</v>
      </c>
      <c r="H348" s="121">
        <f t="shared" si="138"/>
        <v>286291.34892857866</v>
      </c>
      <c r="I348" s="121">
        <f t="shared" si="138"/>
        <v>291972.35418612929</v>
      </c>
      <c r="J348" s="121">
        <f t="shared" si="138"/>
        <v>297714.63838887896</v>
      </c>
      <c r="K348" s="121">
        <f t="shared" si="138"/>
        <v>303510.98596025008</v>
      </c>
      <c r="L348" s="121">
        <f t="shared" si="138"/>
        <v>309357.02873815654</v>
      </c>
      <c r="M348" s="121">
        <f t="shared" si="138"/>
        <v>315272.41927941859</v>
      </c>
      <c r="N348" s="121">
        <f t="shared" si="138"/>
        <v>321246.34408702597</v>
      </c>
      <c r="O348" s="121">
        <f t="shared" si="138"/>
        <v>327263.73860014847</v>
      </c>
      <c r="P348" s="121">
        <f t="shared" si="138"/>
        <v>333333.34078703675</v>
      </c>
      <c r="Q348" s="121">
        <f t="shared" si="138"/>
        <v>339445.49421792227</v>
      </c>
      <c r="R348" s="121">
        <f t="shared" si="138"/>
        <v>345598.95501120714</v>
      </c>
      <c r="S348" s="121">
        <f t="shared" si="138"/>
        <v>351810.79985202622</v>
      </c>
      <c r="T348" s="121">
        <f t="shared" si="138"/>
        <v>358057.54257819802</v>
      </c>
      <c r="U348" s="121">
        <f t="shared" si="138"/>
        <v>364361.27910448657</v>
      </c>
      <c r="V348" s="121">
        <f t="shared" si="138"/>
        <v>369902.27910448657</v>
      </c>
      <c r="W348" s="121">
        <f t="shared" si="138"/>
        <v>376373.22997659916</v>
      </c>
    </row>
    <row r="349" spans="1:26">
      <c r="A349" s="122"/>
      <c r="B349" s="106"/>
      <c r="C349" s="106"/>
      <c r="D349" s="106"/>
      <c r="E349" s="106"/>
      <c r="F349" s="106"/>
      <c r="G349" s="106"/>
      <c r="H349" s="106"/>
      <c r="I349" s="106"/>
      <c r="J349" s="106"/>
      <c r="K349" s="106"/>
      <c r="L349" s="106"/>
      <c r="M349" s="106"/>
      <c r="N349" s="106"/>
      <c r="O349" s="106"/>
      <c r="P349" s="106"/>
      <c r="Q349" s="106"/>
      <c r="R349" s="106"/>
      <c r="S349" s="106"/>
      <c r="T349" s="108"/>
      <c r="U349" s="108"/>
      <c r="V349" s="108"/>
      <c r="W349" s="108"/>
    </row>
    <row r="350" spans="1:26" s="132" customFormat="1">
      <c r="A350" s="130"/>
      <c r="B350" s="131"/>
      <c r="T350" s="133"/>
      <c r="U350" s="133"/>
      <c r="V350" s="133"/>
      <c r="W350" s="133"/>
      <c r="X350" s="131"/>
    </row>
    <row r="351" spans="1:26" s="132" customFormat="1">
      <c r="A351" s="134" t="s">
        <v>41</v>
      </c>
      <c r="B351" s="133"/>
      <c r="C351" s="133"/>
      <c r="D351" s="133"/>
      <c r="E351" s="133"/>
      <c r="F351" s="133"/>
      <c r="G351" s="133"/>
      <c r="H351" s="133"/>
      <c r="I351" s="133"/>
      <c r="J351" s="133"/>
      <c r="K351" s="133"/>
      <c r="L351" s="133"/>
      <c r="M351" s="133"/>
      <c r="N351" s="133"/>
      <c r="O351" s="133"/>
      <c r="P351" s="133"/>
      <c r="Q351" s="133"/>
      <c r="R351" s="133"/>
      <c r="S351" s="133"/>
      <c r="T351" s="133"/>
      <c r="U351" s="133"/>
      <c r="V351" s="133"/>
      <c r="W351" s="133"/>
      <c r="X351" s="131"/>
    </row>
    <row r="352" spans="1:26" s="132" customFormat="1" ht="16" thickBot="1">
      <c r="A352" s="18" t="s">
        <v>156</v>
      </c>
      <c r="B352" s="133"/>
      <c r="C352" s="112">
        <f t="shared" ref="C352:V352" si="139">(C357-B357)/B357</f>
        <v>6.8474451311797816E-4</v>
      </c>
      <c r="D352" s="112">
        <f t="shared" si="139"/>
        <v>3.5802107584112459E-2</v>
      </c>
      <c r="E352" s="112">
        <f t="shared" si="139"/>
        <v>-4.7552576041466812E-3</v>
      </c>
      <c r="F352" s="112">
        <f t="shared" si="139"/>
        <v>-3.5075415169143935E-3</v>
      </c>
      <c r="G352" s="112">
        <f t="shared" si="139"/>
        <v>-4.5408662466833889E-4</v>
      </c>
      <c r="H352" s="112">
        <f t="shared" si="139"/>
        <v>2.2342512700644552E-3</v>
      </c>
      <c r="I352" s="112">
        <f t="shared" si="139"/>
        <v>1.7902269911783519E-3</v>
      </c>
      <c r="J352" s="112">
        <f t="shared" si="139"/>
        <v>-2.2233031578232598E-4</v>
      </c>
      <c r="K352" s="112">
        <f t="shared" si="139"/>
        <v>-1.7110804122903378E-4</v>
      </c>
      <c r="L352" s="112">
        <f t="shared" si="139"/>
        <v>1.8401707702556103E-3</v>
      </c>
      <c r="M352" s="112">
        <f t="shared" si="139"/>
        <v>8.3675609539139684E-4</v>
      </c>
      <c r="N352" s="112">
        <f t="shared" si="139"/>
        <v>-5.5556473281013965E-4</v>
      </c>
      <c r="O352" s="112">
        <f t="shared" si="139"/>
        <v>-9.64608953910836E-4</v>
      </c>
      <c r="P352" s="112">
        <f t="shared" si="139"/>
        <v>2.3231530050052763E-3</v>
      </c>
      <c r="Q352" s="112">
        <f t="shared" si="139"/>
        <v>4.5717251987534412E-3</v>
      </c>
      <c r="R352" s="112">
        <f t="shared" si="139"/>
        <v>-4.0040794696683169E-4</v>
      </c>
      <c r="S352" s="112">
        <f t="shared" si="139"/>
        <v>7.693068212928628E-5</v>
      </c>
      <c r="T352" s="112">
        <f t="shared" si="139"/>
        <v>9.8708027611315663E-4</v>
      </c>
      <c r="U352" s="112">
        <f t="shared" si="139"/>
        <v>1.0385862994931345E-5</v>
      </c>
      <c r="V352" s="112">
        <f t="shared" si="139"/>
        <v>1.8991440368687842E-4</v>
      </c>
      <c r="W352" s="112">
        <f>(W357-U357)/U357</f>
        <v>-5.1285690206439357E-4</v>
      </c>
      <c r="X352" s="131"/>
    </row>
    <row r="353" spans="1:24" s="132" customFormat="1">
      <c r="A353" s="135" t="s">
        <v>157</v>
      </c>
      <c r="B353" s="113">
        <f t="shared" ref="B353:W364" si="140">+B144</f>
        <v>2850529</v>
      </c>
      <c r="C353" s="114">
        <f t="shared" si="140"/>
        <v>2854316</v>
      </c>
      <c r="D353" s="114">
        <f t="shared" si="140"/>
        <v>3198784</v>
      </c>
      <c r="E353" s="114">
        <f t="shared" si="140"/>
        <v>3178370</v>
      </c>
      <c r="F353" s="114">
        <f t="shared" si="140"/>
        <v>3162469</v>
      </c>
      <c r="G353" s="114">
        <f t="shared" si="140"/>
        <v>3163032</v>
      </c>
      <c r="H353" s="114">
        <f t="shared" si="140"/>
        <v>3183817</v>
      </c>
      <c r="I353" s="114">
        <f t="shared" si="140"/>
        <v>3210056</v>
      </c>
      <c r="J353" s="114">
        <f t="shared" si="140"/>
        <v>3220188</v>
      </c>
      <c r="K353" s="114">
        <f t="shared" si="140"/>
        <v>3224305</v>
      </c>
      <c r="L353" s="114">
        <f t="shared" si="140"/>
        <v>3244695</v>
      </c>
      <c r="M353" s="114">
        <f t="shared" si="140"/>
        <v>3265149</v>
      </c>
      <c r="N353" s="114">
        <f t="shared" si="140"/>
        <v>3274134</v>
      </c>
      <c r="O353" s="114">
        <f t="shared" si="140"/>
        <v>3272157</v>
      </c>
      <c r="P353" s="114">
        <f t="shared" si="140"/>
        <v>3286010</v>
      </c>
      <c r="Q353" s="114">
        <f t="shared" si="140"/>
        <v>3338454</v>
      </c>
      <c r="R353" s="114">
        <f t="shared" si="140"/>
        <v>3346938</v>
      </c>
      <c r="S353" s="114">
        <f t="shared" si="140"/>
        <v>3354816</v>
      </c>
      <c r="T353" s="114">
        <f t="shared" si="140"/>
        <v>3373792</v>
      </c>
      <c r="U353" s="114">
        <f t="shared" si="140"/>
        <v>3387258</v>
      </c>
      <c r="V353" s="114">
        <f t="shared" si="140"/>
        <v>3388992</v>
      </c>
      <c r="W353" s="114">
        <f t="shared" si="140"/>
        <v>3396288</v>
      </c>
      <c r="X353" s="131"/>
    </row>
    <row r="354" spans="1:24" s="132" customFormat="1">
      <c r="A354" s="135" t="s">
        <v>158</v>
      </c>
      <c r="B354" s="115">
        <f t="shared" si="140"/>
        <v>4485425</v>
      </c>
      <c r="C354" s="116">
        <f t="shared" si="140"/>
        <v>4594782.3721996117</v>
      </c>
      <c r="D354" s="116">
        <f t="shared" si="140"/>
        <v>4611801.0777959339</v>
      </c>
      <c r="E354" s="116">
        <f t="shared" si="140"/>
        <v>4629564.9887972847</v>
      </c>
      <c r="F354" s="116">
        <f t="shared" si="140"/>
        <v>4645391.6364542516</v>
      </c>
      <c r="G354" s="116">
        <f t="shared" si="140"/>
        <v>4660434.0151220616</v>
      </c>
      <c r="H354" s="116">
        <f t="shared" si="140"/>
        <v>4674734.3557446618</v>
      </c>
      <c r="I354" s="116">
        <f t="shared" si="140"/>
        <v>4688252.6136421664</v>
      </c>
      <c r="J354" s="116">
        <f t="shared" si="140"/>
        <v>4701019.3959600497</v>
      </c>
      <c r="K354" s="116">
        <f t="shared" si="140"/>
        <v>4713165.0987216728</v>
      </c>
      <c r="L354" s="116">
        <f t="shared" si="140"/>
        <v>4724758.8146595741</v>
      </c>
      <c r="M354" s="116">
        <f t="shared" si="140"/>
        <v>4734467.0109293275</v>
      </c>
      <c r="N354" s="116">
        <f t="shared" si="140"/>
        <v>4745098.7768506212</v>
      </c>
      <c r="O354" s="116">
        <f t="shared" si="140"/>
        <v>4754982.3892227886</v>
      </c>
      <c r="P354" s="116">
        <f t="shared" si="140"/>
        <v>4762921.140727031</v>
      </c>
      <c r="Q354" s="116">
        <f t="shared" si="140"/>
        <v>4771481.1594997449</v>
      </c>
      <c r="R354" s="116">
        <f t="shared" si="140"/>
        <v>4777979.9260311071</v>
      </c>
      <c r="S354" s="116">
        <f t="shared" si="140"/>
        <v>4783824.2196243713</v>
      </c>
      <c r="T354" s="116">
        <f t="shared" si="140"/>
        <v>4790523.8691146299</v>
      </c>
      <c r="U354" s="116">
        <f t="shared" si="140"/>
        <v>4795245.2159112478</v>
      </c>
      <c r="V354" s="116">
        <f t="shared" si="140"/>
        <v>4795245.2159112478</v>
      </c>
      <c r="W354" s="116">
        <f t="shared" si="140"/>
        <v>4799491.2982405731</v>
      </c>
      <c r="X354" s="131"/>
    </row>
    <row r="355" spans="1:24" s="132" customFormat="1">
      <c r="A355" s="135" t="s">
        <v>159</v>
      </c>
      <c r="B355" s="115">
        <f t="shared" si="140"/>
        <v>1363824</v>
      </c>
      <c r="C355" s="116">
        <f t="shared" si="140"/>
        <v>1256689.7248867671</v>
      </c>
      <c r="D355" s="116">
        <f t="shared" si="140"/>
        <v>1209658.2323895255</v>
      </c>
      <c r="E355" s="116">
        <f t="shared" si="140"/>
        <v>1169046.8740679042</v>
      </c>
      <c r="F355" s="116">
        <f t="shared" si="140"/>
        <v>1137362.7464186011</v>
      </c>
      <c r="G355" s="116">
        <f t="shared" si="140"/>
        <v>1117660.3333166754</v>
      </c>
      <c r="H355" s="116">
        <f t="shared" si="140"/>
        <v>1102724.5572721332</v>
      </c>
      <c r="I355" s="116">
        <f t="shared" si="140"/>
        <v>1079148.5093495436</v>
      </c>
      <c r="J355" s="116">
        <f t="shared" si="140"/>
        <v>1054236.5666813552</v>
      </c>
      <c r="K355" s="116">
        <f t="shared" si="140"/>
        <v>1036424.8563660549</v>
      </c>
      <c r="L355" s="116">
        <f t="shared" si="140"/>
        <v>1021096.9952306366</v>
      </c>
      <c r="M355" s="116">
        <f t="shared" si="140"/>
        <v>998522.42860352376</v>
      </c>
      <c r="N355" s="116">
        <f t="shared" si="140"/>
        <v>973863.63581655361</v>
      </c>
      <c r="O355" s="116">
        <f t="shared" si="140"/>
        <v>957207.57997266925</v>
      </c>
      <c r="P355" s="116">
        <f t="shared" si="140"/>
        <v>956467.56024439074</v>
      </c>
      <c r="Q355" s="116">
        <f t="shared" si="140"/>
        <v>936987.41829910385</v>
      </c>
      <c r="R355" s="116">
        <f t="shared" si="140"/>
        <v>918351.21651321964</v>
      </c>
      <c r="S355" s="116">
        <f t="shared" si="140"/>
        <v>905330.57914133952</v>
      </c>
      <c r="T355" s="116">
        <f t="shared" si="140"/>
        <v>888658.41537444736</v>
      </c>
      <c r="U355" s="116">
        <f t="shared" si="140"/>
        <v>870565.89497880603</v>
      </c>
      <c r="V355" s="116">
        <f t="shared" si="140"/>
        <v>870565.89497880603</v>
      </c>
      <c r="W355" s="116">
        <f t="shared" si="140"/>
        <v>852607.20906115079</v>
      </c>
      <c r="X355" s="131"/>
    </row>
    <row r="356" spans="1:24" s="132" customFormat="1">
      <c r="A356" s="135" t="s">
        <v>160</v>
      </c>
      <c r="B356" s="117">
        <f t="shared" si="140"/>
        <v>77360</v>
      </c>
      <c r="C356" s="118">
        <f t="shared" si="140"/>
        <v>77360</v>
      </c>
      <c r="D356" s="118">
        <f t="shared" si="140"/>
        <v>77360</v>
      </c>
      <c r="E356" s="118">
        <f t="shared" si="140"/>
        <v>77360</v>
      </c>
      <c r="F356" s="118">
        <f t="shared" si="140"/>
        <v>77360</v>
      </c>
      <c r="G356" s="118">
        <f t="shared" si="140"/>
        <v>77360</v>
      </c>
      <c r="H356" s="118">
        <f t="shared" si="140"/>
        <v>77360</v>
      </c>
      <c r="I356" s="118">
        <f t="shared" si="140"/>
        <v>77360</v>
      </c>
      <c r="J356" s="118">
        <f t="shared" si="140"/>
        <v>77360</v>
      </c>
      <c r="K356" s="118">
        <f t="shared" si="140"/>
        <v>77360</v>
      </c>
      <c r="L356" s="118">
        <f t="shared" si="140"/>
        <v>77360</v>
      </c>
      <c r="M356" s="118">
        <f t="shared" si="140"/>
        <v>77360</v>
      </c>
      <c r="N356" s="118">
        <f t="shared" si="140"/>
        <v>77360</v>
      </c>
      <c r="O356" s="118">
        <f t="shared" si="140"/>
        <v>77360</v>
      </c>
      <c r="P356" s="118">
        <f t="shared" si="140"/>
        <v>77360</v>
      </c>
      <c r="Q356" s="118">
        <f t="shared" si="140"/>
        <v>77360</v>
      </c>
      <c r="R356" s="118">
        <f t="shared" si="140"/>
        <v>77360</v>
      </c>
      <c r="S356" s="118">
        <f t="shared" si="140"/>
        <v>77360</v>
      </c>
      <c r="T356" s="118">
        <f t="shared" si="140"/>
        <v>77360</v>
      </c>
      <c r="U356" s="118">
        <f t="shared" si="140"/>
        <v>77360</v>
      </c>
      <c r="V356" s="118">
        <f t="shared" si="140"/>
        <v>77360</v>
      </c>
      <c r="W356" s="118">
        <f t="shared" si="140"/>
        <v>77360</v>
      </c>
      <c r="X356" s="131"/>
    </row>
    <row r="357" spans="1:24" s="132" customFormat="1" ht="16" thickBot="1">
      <c r="A357" s="136" t="s">
        <v>161</v>
      </c>
      <c r="B357" s="120">
        <f t="shared" si="140"/>
        <v>8777138</v>
      </c>
      <c r="C357" s="121">
        <f t="shared" si="140"/>
        <v>8783148.0970863793</v>
      </c>
      <c r="D357" s="121">
        <f t="shared" si="140"/>
        <v>9097603.3101854585</v>
      </c>
      <c r="E357" s="121">
        <f t="shared" si="140"/>
        <v>9054341.8628651891</v>
      </c>
      <c r="F357" s="121">
        <f t="shared" si="140"/>
        <v>9022583.3828728534</v>
      </c>
      <c r="G357" s="121">
        <f t="shared" si="140"/>
        <v>9018486.3484387361</v>
      </c>
      <c r="H357" s="121">
        <f t="shared" si="140"/>
        <v>9038635.9130167942</v>
      </c>
      <c r="I357" s="121">
        <f t="shared" si="140"/>
        <v>9054817.1229917109</v>
      </c>
      <c r="J357" s="121">
        <f t="shared" si="140"/>
        <v>9052803.9626414049</v>
      </c>
      <c r="K357" s="121">
        <f t="shared" si="140"/>
        <v>9051254.9550877269</v>
      </c>
      <c r="L357" s="121">
        <f t="shared" si="140"/>
        <v>9067910.8098902106</v>
      </c>
      <c r="M357" s="121">
        <f t="shared" si="140"/>
        <v>9075498.4395328518</v>
      </c>
      <c r="N357" s="121">
        <f t="shared" si="140"/>
        <v>9070456.4126671739</v>
      </c>
      <c r="O357" s="121">
        <f t="shared" si="140"/>
        <v>9061706.9691954572</v>
      </c>
      <c r="P357" s="121">
        <f t="shared" si="140"/>
        <v>9082758.7009714209</v>
      </c>
      <c r="Q357" s="121">
        <f t="shared" si="140"/>
        <v>9124282.577798849</v>
      </c>
      <c r="R357" s="121">
        <f t="shared" si="140"/>
        <v>9120629.1425443273</v>
      </c>
      <c r="S357" s="121">
        <f t="shared" si="140"/>
        <v>9121330.7987657115</v>
      </c>
      <c r="T357" s="121">
        <f t="shared" si="140"/>
        <v>9130334.2844890766</v>
      </c>
      <c r="U357" s="121">
        <f t="shared" si="140"/>
        <v>9130429.1108900532</v>
      </c>
      <c r="V357" s="121">
        <f t="shared" si="140"/>
        <v>9132163.1108900532</v>
      </c>
      <c r="W357" s="121">
        <f t="shared" si="140"/>
        <v>9125746.5073017236</v>
      </c>
      <c r="X357" s="131"/>
    </row>
    <row r="358" spans="1:24" s="132" customFormat="1">
      <c r="A358" s="135" t="s">
        <v>162</v>
      </c>
      <c r="B358" s="116">
        <f t="shared" si="140"/>
        <v>6149.5334591439905</v>
      </c>
      <c r="C358" s="116">
        <f t="shared" si="140"/>
        <v>6153.7443184383756</v>
      </c>
      <c r="D358" s="116">
        <f t="shared" si="140"/>
        <v>6374.0613345722268</v>
      </c>
      <c r="E358" s="116">
        <f t="shared" si="140"/>
        <v>6343.7510309417048</v>
      </c>
      <c r="F358" s="116">
        <f t="shared" si="140"/>
        <v>6321.5000608277078</v>
      </c>
      <c r="G358" s="116">
        <f t="shared" si="140"/>
        <v>6318.6295522022465</v>
      </c>
      <c r="H358" s="116">
        <f t="shared" si="140"/>
        <v>6332.7469583043212</v>
      </c>
      <c r="I358" s="116">
        <f t="shared" si="140"/>
        <v>6344.0840128373802</v>
      </c>
      <c r="J358" s="116">
        <f t="shared" si="140"/>
        <v>6342.6735306354558</v>
      </c>
      <c r="K358" s="116">
        <f t="shared" si="140"/>
        <v>6341.5882481914741</v>
      </c>
      <c r="L358" s="116">
        <f t="shared" si="140"/>
        <v>6353.2578535227922</v>
      </c>
      <c r="M358" s="116">
        <f t="shared" si="140"/>
        <v>6358.5739807573209</v>
      </c>
      <c r="N358" s="116">
        <f t="shared" si="140"/>
        <v>6355.041381302648</v>
      </c>
      <c r="O358" s="116">
        <f t="shared" si="140"/>
        <v>6348.9112514837698</v>
      </c>
      <c r="P358" s="116">
        <f t="shared" si="140"/>
        <v>6363.6607437361654</v>
      </c>
      <c r="Q358" s="116">
        <f t="shared" si="140"/>
        <v>6392.7536519146224</v>
      </c>
      <c r="R358" s="116">
        <f t="shared" si="140"/>
        <v>6390.1939425493947</v>
      </c>
      <c r="S358" s="116">
        <f t="shared" si="140"/>
        <v>6390.6855445283336</v>
      </c>
      <c r="T358" s="116">
        <f t="shared" si="140"/>
        <v>6396.9936641801787</v>
      </c>
      <c r="U358" s="116">
        <f t="shared" si="140"/>
        <v>6397.0601024799544</v>
      </c>
      <c r="V358" s="116">
        <f t="shared" si="140"/>
        <v>6398.274996334666</v>
      </c>
      <c r="W358" s="116">
        <f t="shared" si="140"/>
        <v>6393.7793260534763</v>
      </c>
      <c r="X358" s="131"/>
    </row>
    <row r="359" spans="1:24" s="132" customFormat="1">
      <c r="A359" s="135" t="s">
        <v>163</v>
      </c>
      <c r="B359" s="116">
        <f t="shared" si="140"/>
        <v>98021.233179569084</v>
      </c>
      <c r="C359" s="116">
        <f t="shared" si="140"/>
        <v>98106.522727136995</v>
      </c>
      <c r="D359" s="116">
        <f t="shared" si="140"/>
        <v>98481.496378503929</v>
      </c>
      <c r="E359" s="116">
        <f t="shared" si="140"/>
        <v>98839.774400906419</v>
      </c>
      <c r="F359" s="116">
        <f t="shared" si="140"/>
        <v>99181.448432751917</v>
      </c>
      <c r="G359" s="116">
        <f t="shared" si="140"/>
        <v>99535.073841385034</v>
      </c>
      <c r="H359" s="116">
        <f t="shared" si="140"/>
        <v>99856.683225407192</v>
      </c>
      <c r="I359" s="116">
        <f t="shared" si="140"/>
        <v>100175.48304162829</v>
      </c>
      <c r="J359" s="116">
        <f t="shared" si="140"/>
        <v>100491.56508660638</v>
      </c>
      <c r="K359" s="116">
        <f t="shared" si="140"/>
        <v>100790.73000911779</v>
      </c>
      <c r="L359" s="116">
        <f t="shared" si="140"/>
        <v>101087.93559556354</v>
      </c>
      <c r="M359" s="116">
        <f t="shared" si="140"/>
        <v>101383.43851367291</v>
      </c>
      <c r="N359" s="116">
        <f t="shared" si="140"/>
        <v>101662.56216488424</v>
      </c>
      <c r="O359" s="116">
        <f t="shared" si="140"/>
        <v>101938.86707521879</v>
      </c>
      <c r="P359" s="116">
        <f t="shared" si="140"/>
        <v>102198.52168206021</v>
      </c>
      <c r="Q359" s="116">
        <f t="shared" si="140"/>
        <v>102455.15116888916</v>
      </c>
      <c r="R359" s="116">
        <f t="shared" si="140"/>
        <v>102709.34674500034</v>
      </c>
      <c r="S359" s="116">
        <f t="shared" si="140"/>
        <v>102946.36052302718</v>
      </c>
      <c r="T359" s="116">
        <f t="shared" si="140"/>
        <v>103181.20941549719</v>
      </c>
      <c r="U359" s="116">
        <f t="shared" si="140"/>
        <v>103413.96027907261</v>
      </c>
      <c r="V359" s="116">
        <f t="shared" si="140"/>
        <v>103590.363218208</v>
      </c>
      <c r="W359" s="116">
        <f t="shared" si="140"/>
        <v>103806.62339228342</v>
      </c>
      <c r="X359" s="131"/>
    </row>
    <row r="360" spans="1:24" s="132" customFormat="1">
      <c r="A360" s="137" t="s">
        <v>164</v>
      </c>
      <c r="B360" s="116">
        <f t="shared" si="140"/>
        <v>541</v>
      </c>
      <c r="C360" s="116">
        <f t="shared" si="140"/>
        <v>541</v>
      </c>
      <c r="D360" s="116">
        <f t="shared" si="140"/>
        <v>604</v>
      </c>
      <c r="E360" s="116">
        <f t="shared" si="140"/>
        <v>598</v>
      </c>
      <c r="F360" s="116">
        <f t="shared" si="140"/>
        <v>593</v>
      </c>
      <c r="G360" s="116">
        <f t="shared" si="140"/>
        <v>591</v>
      </c>
      <c r="H360" s="116">
        <f t="shared" si="140"/>
        <v>593</v>
      </c>
      <c r="I360" s="116">
        <f t="shared" si="140"/>
        <v>596</v>
      </c>
      <c r="J360" s="116">
        <f t="shared" si="140"/>
        <v>596</v>
      </c>
      <c r="K360" s="116">
        <f t="shared" si="140"/>
        <v>595</v>
      </c>
      <c r="L360" s="116">
        <f t="shared" si="140"/>
        <v>597</v>
      </c>
      <c r="M360" s="116">
        <f t="shared" si="140"/>
        <v>599</v>
      </c>
      <c r="N360" s="116">
        <f t="shared" si="140"/>
        <v>599</v>
      </c>
      <c r="O360" s="116">
        <f t="shared" si="140"/>
        <v>597</v>
      </c>
      <c r="P360" s="116">
        <f t="shared" si="140"/>
        <v>598</v>
      </c>
      <c r="Q360" s="116">
        <f t="shared" si="140"/>
        <v>606</v>
      </c>
      <c r="R360" s="116">
        <f t="shared" si="140"/>
        <v>606</v>
      </c>
      <c r="S360" s="116">
        <f t="shared" si="140"/>
        <v>606</v>
      </c>
      <c r="T360" s="116">
        <f t="shared" si="140"/>
        <v>608</v>
      </c>
      <c r="U360" s="116">
        <f t="shared" si="140"/>
        <v>609</v>
      </c>
      <c r="V360" s="116">
        <f t="shared" si="140"/>
        <v>608</v>
      </c>
      <c r="W360" s="116">
        <f t="shared" si="140"/>
        <v>608</v>
      </c>
      <c r="X360" s="131"/>
    </row>
    <row r="361" spans="1:24" s="132" customFormat="1">
      <c r="A361" s="137" t="s">
        <v>165</v>
      </c>
      <c r="B361" s="116">
        <f t="shared" si="140"/>
        <v>3325</v>
      </c>
      <c r="C361" s="116">
        <f t="shared" si="140"/>
        <v>3408</v>
      </c>
      <c r="D361" s="116">
        <f t="shared" si="140"/>
        <v>3405</v>
      </c>
      <c r="E361" s="116">
        <f t="shared" si="140"/>
        <v>3403</v>
      </c>
      <c r="F361" s="116">
        <f t="shared" si="140"/>
        <v>3400</v>
      </c>
      <c r="G361" s="116">
        <f t="shared" si="140"/>
        <v>3397</v>
      </c>
      <c r="H361" s="116">
        <f t="shared" si="140"/>
        <v>3394</v>
      </c>
      <c r="I361" s="116">
        <f t="shared" si="140"/>
        <v>3391</v>
      </c>
      <c r="J361" s="116">
        <f t="shared" si="140"/>
        <v>3388</v>
      </c>
      <c r="K361" s="116">
        <f t="shared" si="140"/>
        <v>3385</v>
      </c>
      <c r="L361" s="116">
        <f t="shared" si="140"/>
        <v>3382</v>
      </c>
      <c r="M361" s="116">
        <f t="shared" si="140"/>
        <v>3378</v>
      </c>
      <c r="N361" s="116">
        <f t="shared" si="140"/>
        <v>3375</v>
      </c>
      <c r="O361" s="116">
        <f t="shared" si="140"/>
        <v>3372</v>
      </c>
      <c r="P361" s="116">
        <f t="shared" si="140"/>
        <v>3368</v>
      </c>
      <c r="Q361" s="116">
        <f t="shared" si="140"/>
        <v>3365</v>
      </c>
      <c r="R361" s="116">
        <f t="shared" si="140"/>
        <v>3361</v>
      </c>
      <c r="S361" s="116">
        <f t="shared" si="140"/>
        <v>3357</v>
      </c>
      <c r="T361" s="116">
        <f t="shared" si="140"/>
        <v>3354</v>
      </c>
      <c r="U361" s="116">
        <f t="shared" si="140"/>
        <v>3350</v>
      </c>
      <c r="V361" s="116">
        <f t="shared" si="140"/>
        <v>3350</v>
      </c>
      <c r="W361" s="116">
        <f t="shared" si="140"/>
        <v>3346</v>
      </c>
      <c r="X361" s="131"/>
    </row>
    <row r="362" spans="1:24" s="132" customFormat="1" ht="16" thickBot="1">
      <c r="A362" s="137" t="s">
        <v>166</v>
      </c>
      <c r="B362" s="116">
        <f t="shared" si="140"/>
        <v>28413</v>
      </c>
      <c r="C362" s="116">
        <f t="shared" si="140"/>
        <v>26419</v>
      </c>
      <c r="D362" s="116">
        <f t="shared" si="140"/>
        <v>25798</v>
      </c>
      <c r="E362" s="116">
        <f t="shared" si="140"/>
        <v>25279</v>
      </c>
      <c r="F362" s="116">
        <f t="shared" si="140"/>
        <v>24924</v>
      </c>
      <c r="G362" s="116">
        <f t="shared" si="140"/>
        <v>24807</v>
      </c>
      <c r="H362" s="116">
        <f t="shared" si="140"/>
        <v>24777</v>
      </c>
      <c r="I362" s="116">
        <f t="shared" si="140"/>
        <v>24533</v>
      </c>
      <c r="J362" s="116">
        <f t="shared" si="140"/>
        <v>24237</v>
      </c>
      <c r="K362" s="116">
        <f t="shared" si="140"/>
        <v>24086</v>
      </c>
      <c r="L362" s="116">
        <f t="shared" si="140"/>
        <v>23978</v>
      </c>
      <c r="M362" s="116">
        <f t="shared" si="140"/>
        <v>23685</v>
      </c>
      <c r="N362" s="116">
        <f t="shared" si="140"/>
        <v>23326</v>
      </c>
      <c r="O362" s="116">
        <f t="shared" si="140"/>
        <v>23141</v>
      </c>
      <c r="P362" s="116">
        <f t="shared" si="140"/>
        <v>23331</v>
      </c>
      <c r="Q362" s="116">
        <f t="shared" si="140"/>
        <v>23051</v>
      </c>
      <c r="R362" s="116">
        <f t="shared" si="140"/>
        <v>22777</v>
      </c>
      <c r="S362" s="116">
        <f t="shared" si="140"/>
        <v>22629</v>
      </c>
      <c r="T362" s="116">
        <f t="shared" si="140"/>
        <v>22378</v>
      </c>
      <c r="U362" s="116">
        <f t="shared" si="140"/>
        <v>22079</v>
      </c>
      <c r="V362" s="116">
        <f t="shared" si="140"/>
        <v>22079</v>
      </c>
      <c r="W362" s="116">
        <f t="shared" si="140"/>
        <v>21772</v>
      </c>
      <c r="X362" s="131"/>
    </row>
    <row r="363" spans="1:24" s="132" customFormat="1">
      <c r="A363" s="135" t="s">
        <v>167</v>
      </c>
      <c r="B363" s="113">
        <f t="shared" si="140"/>
        <v>5269</v>
      </c>
      <c r="C363" s="114">
        <f t="shared" si="140"/>
        <v>5276</v>
      </c>
      <c r="D363" s="114">
        <f t="shared" si="140"/>
        <v>5296</v>
      </c>
      <c r="E363" s="114">
        <f t="shared" si="140"/>
        <v>5315</v>
      </c>
      <c r="F363" s="114">
        <f t="shared" si="140"/>
        <v>5333</v>
      </c>
      <c r="G363" s="114">
        <f t="shared" si="140"/>
        <v>5352</v>
      </c>
      <c r="H363" s="114">
        <f t="shared" si="140"/>
        <v>5369</v>
      </c>
      <c r="I363" s="114">
        <f t="shared" si="140"/>
        <v>5386</v>
      </c>
      <c r="J363" s="114">
        <f t="shared" si="140"/>
        <v>5403</v>
      </c>
      <c r="K363" s="114">
        <f t="shared" si="140"/>
        <v>5419</v>
      </c>
      <c r="L363" s="114">
        <f t="shared" si="140"/>
        <v>5435</v>
      </c>
      <c r="M363" s="114">
        <f t="shared" si="140"/>
        <v>5451</v>
      </c>
      <c r="N363" s="114">
        <f t="shared" si="140"/>
        <v>5466</v>
      </c>
      <c r="O363" s="114">
        <f t="shared" si="140"/>
        <v>5481</v>
      </c>
      <c r="P363" s="114">
        <f t="shared" si="140"/>
        <v>5495</v>
      </c>
      <c r="Q363" s="114">
        <f t="shared" si="140"/>
        <v>5509</v>
      </c>
      <c r="R363" s="114">
        <f t="shared" si="140"/>
        <v>5523</v>
      </c>
      <c r="S363" s="114">
        <f t="shared" si="140"/>
        <v>5536</v>
      </c>
      <c r="T363" s="114">
        <f t="shared" si="140"/>
        <v>5549</v>
      </c>
      <c r="U363" s="114">
        <f t="shared" si="140"/>
        <v>5562</v>
      </c>
      <c r="V363" s="114">
        <f t="shared" si="140"/>
        <v>5574</v>
      </c>
      <c r="W363" s="114">
        <f t="shared" si="140"/>
        <v>5586</v>
      </c>
      <c r="X363" s="131"/>
    </row>
    <row r="364" spans="1:24" s="132" customFormat="1">
      <c r="A364" s="135" t="s">
        <v>168</v>
      </c>
      <c r="B364" s="115">
        <f t="shared" si="140"/>
        <v>1349</v>
      </c>
      <c r="C364" s="116">
        <f t="shared" si="140"/>
        <v>1348.2342641430787</v>
      </c>
      <c r="D364" s="116">
        <f t="shared" si="140"/>
        <v>1354.4202871647383</v>
      </c>
      <c r="E364" s="116">
        <f t="shared" si="140"/>
        <v>1360.4363763729898</v>
      </c>
      <c r="F364" s="116">
        <f t="shared" si="140"/>
        <v>1366.2916577806623</v>
      </c>
      <c r="G364" s="116">
        <f t="shared" si="140"/>
        <v>1371.926410103639</v>
      </c>
      <c r="H364" s="116">
        <f t="shared" si="140"/>
        <v>1377.3524913802773</v>
      </c>
      <c r="I364" s="116">
        <f t="shared" si="140"/>
        <v>1382.5575386735968</v>
      </c>
      <c r="J364" s="116">
        <f t="shared" si="140"/>
        <v>1387.5499988075708</v>
      </c>
      <c r="K364" s="116">
        <f t="shared" si="140"/>
        <v>1392.36782827819</v>
      </c>
      <c r="L364" s="116">
        <f t="shared" si="140"/>
        <v>1397.0309919159001</v>
      </c>
      <c r="M364" s="116">
        <f t="shared" si="140"/>
        <v>1401.5592098665859</v>
      </c>
      <c r="N364" s="116">
        <f t="shared" si="140"/>
        <v>1405.9551931409248</v>
      </c>
      <c r="O364" s="116">
        <f t="shared" ref="O364:W367" si="141">+O155</f>
        <v>1410.1371261040299</v>
      </c>
      <c r="P364" s="116">
        <f t="shared" si="141"/>
        <v>1414.1689847764344</v>
      </c>
      <c r="Q364" s="116">
        <f t="shared" si="141"/>
        <v>1417.9735986626285</v>
      </c>
      <c r="R364" s="116">
        <f t="shared" si="141"/>
        <v>1421.5947414552536</v>
      </c>
      <c r="S364" s="116">
        <f t="shared" si="141"/>
        <v>1425.0295560394316</v>
      </c>
      <c r="T364" s="116">
        <f t="shared" si="141"/>
        <v>1428.301690254809</v>
      </c>
      <c r="U364" s="116">
        <f t="shared" si="141"/>
        <v>1431.4164823615665</v>
      </c>
      <c r="V364" s="116">
        <f t="shared" si="141"/>
        <v>1431.4164823615665</v>
      </c>
      <c r="W364" s="116">
        <f t="shared" si="141"/>
        <v>1434.3966820802671</v>
      </c>
      <c r="X364" s="131"/>
    </row>
    <row r="365" spans="1:24" s="132" customFormat="1">
      <c r="A365" s="135" t="s">
        <v>169</v>
      </c>
      <c r="B365" s="115">
        <f t="shared" ref="B365:W367" si="142">+B156</f>
        <v>48</v>
      </c>
      <c r="C365" s="116">
        <f t="shared" si="142"/>
        <v>47.567649225434998</v>
      </c>
      <c r="D365" s="116">
        <f t="shared" si="142"/>
        <v>46.889612853303568</v>
      </c>
      <c r="E365" s="116">
        <f t="shared" si="142"/>
        <v>46.245772145571593</v>
      </c>
      <c r="F365" s="116">
        <f t="shared" si="142"/>
        <v>45.633234890812112</v>
      </c>
      <c r="G365" s="116">
        <f t="shared" si="142"/>
        <v>45.054232003735855</v>
      </c>
      <c r="H365" s="116">
        <f t="shared" si="142"/>
        <v>44.505975593176466</v>
      </c>
      <c r="I365" s="116">
        <f t="shared" si="142"/>
        <v>43.987629289102173</v>
      </c>
      <c r="J365" s="116">
        <f t="shared" si="142"/>
        <v>43.496990827303513</v>
      </c>
      <c r="K365" s="116">
        <f t="shared" si="142"/>
        <v>43.030177545713478</v>
      </c>
      <c r="L365" s="116">
        <f t="shared" si="142"/>
        <v>42.584744150080766</v>
      </c>
      <c r="M365" s="116">
        <f t="shared" si="142"/>
        <v>42.158430593351227</v>
      </c>
      <c r="N365" s="116">
        <f t="shared" si="142"/>
        <v>41.750134434388819</v>
      </c>
      <c r="O365" s="116">
        <f t="shared" si="142"/>
        <v>41.364140701467925</v>
      </c>
      <c r="P365" s="116">
        <f t="shared" si="142"/>
        <v>40.995566424259174</v>
      </c>
      <c r="Q365" s="116">
        <f t="shared" si="142"/>
        <v>40.648449884998648</v>
      </c>
      <c r="R365" s="116">
        <f t="shared" si="142"/>
        <v>40.319235040313458</v>
      </c>
      <c r="S365" s="116">
        <f t="shared" si="142"/>
        <v>40.007538076863298</v>
      </c>
      <c r="T365" s="116">
        <f t="shared" si="142"/>
        <v>39.711252809654454</v>
      </c>
      <c r="U365" s="116">
        <f t="shared" si="142"/>
        <v>39.429588974990082</v>
      </c>
      <c r="V365" s="116">
        <f t="shared" si="141"/>
        <v>39.429588974990082</v>
      </c>
      <c r="W365" s="116">
        <f t="shared" si="142"/>
        <v>39.160720607254767</v>
      </c>
      <c r="X365" s="131"/>
    </row>
    <row r="366" spans="1:24" s="132" customFormat="1">
      <c r="A366" s="135" t="s">
        <v>170</v>
      </c>
      <c r="B366" s="117">
        <f t="shared" si="142"/>
        <v>2</v>
      </c>
      <c r="C366" s="118">
        <f t="shared" si="142"/>
        <v>2</v>
      </c>
      <c r="D366" s="118">
        <f t="shared" si="142"/>
        <v>2</v>
      </c>
      <c r="E366" s="118">
        <f t="shared" si="142"/>
        <v>2</v>
      </c>
      <c r="F366" s="118">
        <f t="shared" si="142"/>
        <v>2</v>
      </c>
      <c r="G366" s="118">
        <f t="shared" si="142"/>
        <v>2</v>
      </c>
      <c r="H366" s="118">
        <f t="shared" si="142"/>
        <v>2</v>
      </c>
      <c r="I366" s="118">
        <f t="shared" si="142"/>
        <v>2</v>
      </c>
      <c r="J366" s="118">
        <f t="shared" si="142"/>
        <v>2</v>
      </c>
      <c r="K366" s="118">
        <f t="shared" si="142"/>
        <v>2</v>
      </c>
      <c r="L366" s="118">
        <f t="shared" si="142"/>
        <v>2</v>
      </c>
      <c r="M366" s="118">
        <f t="shared" si="142"/>
        <v>2</v>
      </c>
      <c r="N366" s="118">
        <f t="shared" si="142"/>
        <v>2</v>
      </c>
      <c r="O366" s="118">
        <f t="shared" si="142"/>
        <v>2</v>
      </c>
      <c r="P366" s="118">
        <f t="shared" si="142"/>
        <v>2</v>
      </c>
      <c r="Q366" s="118">
        <f t="shared" si="142"/>
        <v>2</v>
      </c>
      <c r="R366" s="118">
        <f t="shared" si="142"/>
        <v>2</v>
      </c>
      <c r="S366" s="118">
        <f t="shared" si="142"/>
        <v>2</v>
      </c>
      <c r="T366" s="118">
        <f t="shared" si="142"/>
        <v>2</v>
      </c>
      <c r="U366" s="118">
        <f t="shared" si="142"/>
        <v>2</v>
      </c>
      <c r="V366" s="118">
        <f t="shared" si="141"/>
        <v>2</v>
      </c>
      <c r="W366" s="118">
        <f t="shared" si="142"/>
        <v>2</v>
      </c>
      <c r="X366" s="131"/>
    </row>
    <row r="367" spans="1:24" s="132" customFormat="1" ht="16" thickBot="1">
      <c r="A367" s="136" t="s">
        <v>171</v>
      </c>
      <c r="B367" s="120">
        <f t="shared" si="142"/>
        <v>6668</v>
      </c>
      <c r="C367" s="121">
        <f t="shared" si="142"/>
        <v>6673.8019133685139</v>
      </c>
      <c r="D367" s="121">
        <f t="shared" si="142"/>
        <v>6699.3099000180418</v>
      </c>
      <c r="E367" s="121">
        <f t="shared" si="142"/>
        <v>6723.682148518561</v>
      </c>
      <c r="F367" s="121">
        <f t="shared" si="142"/>
        <v>6746.9248926714745</v>
      </c>
      <c r="G367" s="121">
        <f t="shared" si="142"/>
        <v>6770.9806421073745</v>
      </c>
      <c r="H367" s="121">
        <f t="shared" si="142"/>
        <v>6792.8584669734537</v>
      </c>
      <c r="I367" s="121">
        <f>+I158</f>
        <v>6814.5451679626985</v>
      </c>
      <c r="J367" s="121">
        <f t="shared" si="142"/>
        <v>6836.0469896348741</v>
      </c>
      <c r="K367" s="121">
        <f t="shared" si="142"/>
        <v>6856.398005823904</v>
      </c>
      <c r="L367" s="121">
        <f t="shared" si="142"/>
        <v>6876.6157360659809</v>
      </c>
      <c r="M367" s="121">
        <f t="shared" si="142"/>
        <v>6896.7176404599368</v>
      </c>
      <c r="N367" s="121">
        <f t="shared" si="142"/>
        <v>6915.7053275753142</v>
      </c>
      <c r="O367" s="121">
        <f t="shared" si="142"/>
        <v>6934.5012668054969</v>
      </c>
      <c r="P367" s="121">
        <f t="shared" si="142"/>
        <v>6952.1645512006935</v>
      </c>
      <c r="Q367" s="121">
        <f t="shared" si="142"/>
        <v>6969.6220485476269</v>
      </c>
      <c r="R367" s="121">
        <f t="shared" si="142"/>
        <v>6986.9139764955671</v>
      </c>
      <c r="S367" s="121">
        <f t="shared" si="142"/>
        <v>7003.0370941162946</v>
      </c>
      <c r="T367" s="121">
        <f t="shared" si="142"/>
        <v>7019.0129430644629</v>
      </c>
      <c r="U367" s="121">
        <f t="shared" si="142"/>
        <v>7034.8460713365566</v>
      </c>
      <c r="V367" s="121">
        <f t="shared" si="141"/>
        <v>7046.8460713365566</v>
      </c>
      <c r="W367" s="121">
        <f t="shared" si="142"/>
        <v>7061.557402687522</v>
      </c>
      <c r="X367" s="131"/>
    </row>
    <row r="368" spans="1:24" s="132" customFormat="1">
      <c r="A368" s="130"/>
      <c r="T368" s="133"/>
      <c r="U368" s="133"/>
      <c r="V368" s="133"/>
      <c r="W368" s="133"/>
      <c r="X368" s="131"/>
    </row>
    <row r="369" spans="1:24" s="132" customFormat="1">
      <c r="A369" s="130"/>
      <c r="B369" s="131"/>
      <c r="T369" s="133"/>
      <c r="U369" s="133"/>
      <c r="V369" s="133"/>
      <c r="W369" s="133"/>
      <c r="X369" s="131"/>
    </row>
    <row r="370" spans="1:24" s="132" customFormat="1">
      <c r="A370" s="134" t="s">
        <v>43</v>
      </c>
      <c r="B370" s="133"/>
      <c r="C370" s="133"/>
      <c r="D370" s="133"/>
      <c r="E370" s="133"/>
      <c r="F370" s="133"/>
      <c r="G370" s="133"/>
      <c r="H370" s="133"/>
      <c r="I370" s="133"/>
      <c r="J370" s="133"/>
      <c r="K370" s="133"/>
      <c r="L370" s="133"/>
      <c r="M370" s="133"/>
      <c r="N370" s="133"/>
      <c r="O370" s="133"/>
      <c r="P370" s="133"/>
      <c r="Q370" s="133"/>
      <c r="R370" s="133"/>
      <c r="S370" s="133"/>
      <c r="T370" s="133"/>
      <c r="U370" s="133"/>
      <c r="V370" s="133"/>
      <c r="W370" s="133"/>
      <c r="X370" s="131"/>
    </row>
    <row r="371" spans="1:24" s="132" customFormat="1" ht="16" thickBot="1">
      <c r="A371" s="18" t="s">
        <v>156</v>
      </c>
      <c r="B371" s="133"/>
      <c r="C371" s="112">
        <f t="shared" ref="C371:V371" si="143">(C376-B376)/B376</f>
        <v>2.0712123454471851E-2</v>
      </c>
      <c r="D371" s="112">
        <f t="shared" si="143"/>
        <v>-2.9766346844181555E-3</v>
      </c>
      <c r="E371" s="112">
        <f t="shared" si="143"/>
        <v>-5.9594526831396556E-3</v>
      </c>
      <c r="F371" s="112">
        <f t="shared" si="143"/>
        <v>-1.7100704070932026E-3</v>
      </c>
      <c r="G371" s="112">
        <f t="shared" si="143"/>
        <v>3.3094714792374462E-3</v>
      </c>
      <c r="H371" s="112">
        <f t="shared" si="143"/>
        <v>4.886574727788192E-3</v>
      </c>
      <c r="I371" s="112">
        <f t="shared" si="143"/>
        <v>3.5383717239729004E-4</v>
      </c>
      <c r="J371" s="112">
        <f t="shared" si="143"/>
        <v>-7.63832070963958E-4</v>
      </c>
      <c r="K371" s="112">
        <f t="shared" si="143"/>
        <v>2.7383224528440774E-3</v>
      </c>
      <c r="L371" s="112">
        <f t="shared" si="143"/>
        <v>3.4577202209392227E-3</v>
      </c>
      <c r="M371" s="112">
        <f t="shared" si="143"/>
        <v>-1.2385681803058963E-3</v>
      </c>
      <c r="N371" s="112">
        <f t="shared" si="143"/>
        <v>-2.1227963264159877E-3</v>
      </c>
      <c r="O371" s="112">
        <f t="shared" si="143"/>
        <v>3.3834962425347941E-3</v>
      </c>
      <c r="P371" s="112">
        <f t="shared" si="143"/>
        <v>9.8874476943838895E-3</v>
      </c>
      <c r="Q371" s="112">
        <f t="shared" si="143"/>
        <v>-4.2765550657080249E-4</v>
      </c>
      <c r="R371" s="112">
        <f t="shared" si="143"/>
        <v>-1.2295385701129911E-4</v>
      </c>
      <c r="S371" s="112">
        <f t="shared" si="143"/>
        <v>2.5060225175900738E-3</v>
      </c>
      <c r="T371" s="112">
        <f t="shared" si="143"/>
        <v>2.9702675596374726E-4</v>
      </c>
      <c r="U371" s="112">
        <f t="shared" si="143"/>
        <v>-1.5079259745023402E-3</v>
      </c>
      <c r="V371" s="112">
        <f t="shared" si="143"/>
        <v>6.501734279407939E-4</v>
      </c>
      <c r="W371" s="112">
        <f>(W376-U376)/U376</f>
        <v>-4.8633093405746119E-4</v>
      </c>
      <c r="X371" s="131"/>
    </row>
    <row r="372" spans="1:24" s="132" customFormat="1">
      <c r="A372" s="135" t="s">
        <v>157</v>
      </c>
      <c r="B372" s="113">
        <f t="shared" ref="B372:W383" si="144">+B201+B182</f>
        <v>12216924</v>
      </c>
      <c r="C372" s="114">
        <f t="shared" si="144"/>
        <v>12121158</v>
      </c>
      <c r="D372" s="114">
        <f t="shared" si="144"/>
        <v>12268262</v>
      </c>
      <c r="E372" s="114">
        <f t="shared" si="144"/>
        <v>12271972</v>
      </c>
      <c r="F372" s="114">
        <f t="shared" si="144"/>
        <v>12331350</v>
      </c>
      <c r="G372" s="114">
        <f t="shared" si="144"/>
        <v>12433357</v>
      </c>
      <c r="H372" s="114">
        <f t="shared" si="144"/>
        <v>12539248</v>
      </c>
      <c r="I372" s="114">
        <f t="shared" si="144"/>
        <v>12604606</v>
      </c>
      <c r="J372" s="114">
        <f t="shared" si="144"/>
        <v>12659112</v>
      </c>
      <c r="K372" s="114">
        <f t="shared" si="144"/>
        <v>12752042</v>
      </c>
      <c r="L372" s="114">
        <f t="shared" si="144"/>
        <v>12845804</v>
      </c>
      <c r="M372" s="114">
        <f t="shared" si="144"/>
        <v>12877981</v>
      </c>
      <c r="N372" s="114">
        <f t="shared" si="144"/>
        <v>12922304</v>
      </c>
      <c r="O372" s="114">
        <f t="shared" si="144"/>
        <v>13045774</v>
      </c>
      <c r="P372" s="114">
        <f t="shared" si="144"/>
        <v>13173424</v>
      </c>
      <c r="Q372" s="114">
        <f t="shared" si="144"/>
        <v>13225237</v>
      </c>
      <c r="R372" s="114">
        <f t="shared" si="144"/>
        <v>13279199</v>
      </c>
      <c r="S372" s="114">
        <f t="shared" si="144"/>
        <v>13353039</v>
      </c>
      <c r="T372" s="114">
        <f t="shared" si="144"/>
        <v>13406347</v>
      </c>
      <c r="U372" s="114">
        <f t="shared" si="144"/>
        <v>13430074</v>
      </c>
      <c r="V372" s="114">
        <f t="shared" si="144"/>
        <v>13451577</v>
      </c>
      <c r="W372" s="114">
        <f t="shared" si="144"/>
        <v>13494962</v>
      </c>
      <c r="X372" s="131"/>
    </row>
    <row r="373" spans="1:24" s="132" customFormat="1">
      <c r="A373" s="135" t="s">
        <v>158</v>
      </c>
      <c r="B373" s="115">
        <f t="shared" si="144"/>
        <v>15377513</v>
      </c>
      <c r="C373" s="116">
        <f t="shared" si="144"/>
        <v>16805528.576795265</v>
      </c>
      <c r="D373" s="116">
        <f t="shared" si="144"/>
        <v>16634535.491976099</v>
      </c>
      <c r="E373" s="116">
        <f t="shared" si="144"/>
        <v>16501094.610969357</v>
      </c>
      <c r="F373" s="116">
        <f t="shared" si="144"/>
        <v>16438968.221430263</v>
      </c>
      <c r="G373" s="116">
        <f t="shared" si="144"/>
        <v>16482633.874365246</v>
      </c>
      <c r="H373" s="116">
        <f t="shared" si="144"/>
        <v>16567999.940637205</v>
      </c>
      <c r="I373" s="116">
        <f t="shared" si="144"/>
        <v>16555943.840236522</v>
      </c>
      <c r="J373" s="116">
        <f t="shared" si="144"/>
        <v>16518619.565458406</v>
      </c>
      <c r="K373" s="116">
        <f t="shared" si="144"/>
        <v>16549048.346758727</v>
      </c>
      <c r="L373" s="116">
        <f t="shared" si="144"/>
        <v>16599326.968651855</v>
      </c>
      <c r="M373" s="116">
        <f t="shared" si="144"/>
        <v>16564253.048034512</v>
      </c>
      <c r="N373" s="116">
        <f t="shared" si="144"/>
        <v>16489136.648084342</v>
      </c>
      <c r="O373" s="116">
        <f t="shared" si="144"/>
        <v>16506607.340134205</v>
      </c>
      <c r="P373" s="116">
        <f t="shared" si="144"/>
        <v>16719065.129913198</v>
      </c>
      <c r="Q373" s="116">
        <f t="shared" si="144"/>
        <v>16685205.236238947</v>
      </c>
      <c r="R373" s="116">
        <f t="shared" si="144"/>
        <v>16657589.369782794</v>
      </c>
      <c r="S373" s="116">
        <f t="shared" si="144"/>
        <v>16691884.96796173</v>
      </c>
      <c r="T373" s="116">
        <f t="shared" si="144"/>
        <v>16676126.528398592</v>
      </c>
      <c r="U373" s="116">
        <f t="shared" si="144"/>
        <v>16630130.405219369</v>
      </c>
      <c r="V373" s="116">
        <f t="shared" si="144"/>
        <v>16630130.405219369</v>
      </c>
      <c r="W373" s="116">
        <f t="shared" si="144"/>
        <v>16576131.786834456</v>
      </c>
      <c r="X373" s="131"/>
    </row>
    <row r="374" spans="1:24" s="132" customFormat="1">
      <c r="A374" s="135" t="s">
        <v>159</v>
      </c>
      <c r="B374" s="115">
        <f t="shared" si="144"/>
        <v>4114433</v>
      </c>
      <c r="C374" s="116">
        <f t="shared" si="144"/>
        <v>3444040.8056571903</v>
      </c>
      <c r="D374" s="116">
        <f t="shared" si="144"/>
        <v>3370841.2091617524</v>
      </c>
      <c r="E374" s="116">
        <f t="shared" si="144"/>
        <v>3306771.6422197963</v>
      </c>
      <c r="F374" s="116">
        <f t="shared" si="144"/>
        <v>3254240.2280834503</v>
      </c>
      <c r="G374" s="116">
        <f t="shared" si="144"/>
        <v>3215366.7342631216</v>
      </c>
      <c r="H374" s="116">
        <f t="shared" si="144"/>
        <v>3182325.0292644291</v>
      </c>
      <c r="I374" s="116">
        <f t="shared" si="144"/>
        <v>3140535.4960463252</v>
      </c>
      <c r="J374" s="116">
        <f t="shared" si="144"/>
        <v>3098493.1094433293</v>
      </c>
      <c r="K374" s="116">
        <f t="shared" si="144"/>
        <v>3064191.2175023197</v>
      </c>
      <c r="L374" s="116">
        <f t="shared" si="144"/>
        <v>3032911.9794590147</v>
      </c>
      <c r="M374" s="116">
        <f t="shared" si="144"/>
        <v>2995277.6923848069</v>
      </c>
      <c r="N374" s="116">
        <f t="shared" si="144"/>
        <v>2956690.2262883773</v>
      </c>
      <c r="O374" s="116">
        <f t="shared" si="144"/>
        <v>2926100.0047160704</v>
      </c>
      <c r="P374" s="116">
        <f t="shared" si="144"/>
        <v>2909555.8032329292</v>
      </c>
      <c r="Q374" s="116">
        <f t="shared" si="144"/>
        <v>2877469.4324088125</v>
      </c>
      <c r="R374" s="116">
        <f t="shared" si="144"/>
        <v>2847061.6272584191</v>
      </c>
      <c r="S374" s="116">
        <f t="shared" si="144"/>
        <v>2821700.0814705621</v>
      </c>
      <c r="T374" s="116">
        <f t="shared" si="144"/>
        <v>2793985.9161379375</v>
      </c>
      <c r="U374" s="116">
        <f t="shared" si="144"/>
        <v>2766308.5187855829</v>
      </c>
      <c r="V374" s="116">
        <f t="shared" si="144"/>
        <v>2766308.5187855829</v>
      </c>
      <c r="W374" s="116">
        <f t="shared" si="144"/>
        <v>2739334.8531539049</v>
      </c>
      <c r="X374" s="131"/>
    </row>
    <row r="375" spans="1:24" s="132" customFormat="1">
      <c r="A375" s="135" t="s">
        <v>160</v>
      </c>
      <c r="B375" s="117">
        <f t="shared" si="144"/>
        <v>246201.33333333299</v>
      </c>
      <c r="C375" s="118">
        <f t="shared" si="144"/>
        <v>246201.33333333299</v>
      </c>
      <c r="D375" s="118">
        <f t="shared" si="144"/>
        <v>246201.33333333299</v>
      </c>
      <c r="E375" s="118">
        <f t="shared" si="144"/>
        <v>246201.33333333299</v>
      </c>
      <c r="F375" s="118">
        <f t="shared" si="144"/>
        <v>246201.33333333299</v>
      </c>
      <c r="G375" s="118">
        <f t="shared" si="144"/>
        <v>246201.33333333299</v>
      </c>
      <c r="H375" s="118">
        <f t="shared" si="144"/>
        <v>246201.33333333299</v>
      </c>
      <c r="I375" s="118">
        <f t="shared" si="144"/>
        <v>246201.33333333299</v>
      </c>
      <c r="J375" s="118">
        <f t="shared" si="144"/>
        <v>246201.33333333299</v>
      </c>
      <c r="K375" s="118">
        <f t="shared" si="144"/>
        <v>246201.33333333299</v>
      </c>
      <c r="L375" s="118">
        <f t="shared" si="144"/>
        <v>246201.33333333299</v>
      </c>
      <c r="M375" s="118">
        <f t="shared" si="144"/>
        <v>246201.33333333299</v>
      </c>
      <c r="N375" s="118">
        <f t="shared" si="144"/>
        <v>246201.33333333299</v>
      </c>
      <c r="O375" s="118">
        <f t="shared" si="144"/>
        <v>246201.33333333299</v>
      </c>
      <c r="P375" s="118">
        <f t="shared" si="144"/>
        <v>246201.33333333299</v>
      </c>
      <c r="Q375" s="118">
        <f t="shared" si="144"/>
        <v>246201.33333333299</v>
      </c>
      <c r="R375" s="118">
        <f t="shared" si="144"/>
        <v>246201.33333333299</v>
      </c>
      <c r="S375" s="118">
        <f t="shared" si="144"/>
        <v>246201.33333333299</v>
      </c>
      <c r="T375" s="118">
        <f t="shared" si="144"/>
        <v>246201.33333333299</v>
      </c>
      <c r="U375" s="118">
        <f t="shared" si="144"/>
        <v>246201.33333333299</v>
      </c>
      <c r="V375" s="118">
        <f t="shared" si="144"/>
        <v>246201.33333333299</v>
      </c>
      <c r="W375" s="118">
        <f t="shared" si="144"/>
        <v>246201.33333333299</v>
      </c>
      <c r="X375" s="131"/>
    </row>
    <row r="376" spans="1:24" s="132" customFormat="1" ht="16" thickBot="1">
      <c r="A376" s="136" t="s">
        <v>161</v>
      </c>
      <c r="B376" s="120">
        <f t="shared" si="144"/>
        <v>31955071.333333332</v>
      </c>
      <c r="C376" s="121">
        <f t="shared" si="144"/>
        <v>32616928.715785787</v>
      </c>
      <c r="D376" s="121">
        <f t="shared" si="144"/>
        <v>32519840.034471184</v>
      </c>
      <c r="E376" s="121">
        <f t="shared" si="144"/>
        <v>32326039.586522482</v>
      </c>
      <c r="F376" s="121">
        <f t="shared" si="144"/>
        <v>32270759.782847047</v>
      </c>
      <c r="G376" s="121">
        <f t="shared" si="144"/>
        <v>32377558.941961702</v>
      </c>
      <c r="H376" s="121">
        <f t="shared" si="144"/>
        <v>32535774.303234965</v>
      </c>
      <c r="I376" s="121">
        <f t="shared" si="144"/>
        <v>32547286.669616178</v>
      </c>
      <c r="J376" s="121">
        <f t="shared" si="144"/>
        <v>32522426.008235067</v>
      </c>
      <c r="K376" s="121">
        <f t="shared" si="144"/>
        <v>32611482.897594377</v>
      </c>
      <c r="L376" s="121">
        <f t="shared" si="144"/>
        <v>32724244.281444203</v>
      </c>
      <c r="M376" s="121">
        <f t="shared" si="144"/>
        <v>32683713.073752649</v>
      </c>
      <c r="N376" s="121">
        <f t="shared" si="144"/>
        <v>32614332.207706053</v>
      </c>
      <c r="O376" s="121">
        <f t="shared" si="144"/>
        <v>32724682.678183608</v>
      </c>
      <c r="P376" s="121">
        <f t="shared" si="144"/>
        <v>33048246.266479459</v>
      </c>
      <c r="Q376" s="121">
        <f t="shared" si="144"/>
        <v>33034113.001981091</v>
      </c>
      <c r="R376" s="121">
        <f t="shared" si="144"/>
        <v>33030051.33037455</v>
      </c>
      <c r="S376" s="121">
        <f t="shared" si="144"/>
        <v>33112825.382765625</v>
      </c>
      <c r="T376" s="121">
        <f t="shared" si="144"/>
        <v>33122660.777869862</v>
      </c>
      <c r="U376" s="121">
        <f t="shared" si="144"/>
        <v>33072714.257338282</v>
      </c>
      <c r="V376" s="121">
        <f t="shared" si="144"/>
        <v>33094217.257338282</v>
      </c>
      <c r="W376" s="121">
        <f t="shared" si="144"/>
        <v>33056629.973321695</v>
      </c>
      <c r="X376" s="131"/>
    </row>
    <row r="377" spans="1:24" s="132" customFormat="1">
      <c r="A377" s="135" t="s">
        <v>162</v>
      </c>
      <c r="B377" s="116">
        <f t="shared" si="144"/>
        <v>24029.016580000283</v>
      </c>
      <c r="C377" s="116">
        <f t="shared" si="144"/>
        <v>24489.547725304856</v>
      </c>
      <c r="D377" s="116">
        <f t="shared" si="144"/>
        <v>24441.479106410265</v>
      </c>
      <c r="E377" s="116">
        <f t="shared" si="144"/>
        <v>24294.886719750197</v>
      </c>
      <c r="F377" s="116">
        <f t="shared" si="144"/>
        <v>24246.447329406259</v>
      </c>
      <c r="G377" s="116">
        <f t="shared" si="144"/>
        <v>24313.081051333193</v>
      </c>
      <c r="H377" s="116">
        <f t="shared" si="144"/>
        <v>24416.772730339686</v>
      </c>
      <c r="I377" s="116">
        <f t="shared" si="144"/>
        <v>24417.420848576672</v>
      </c>
      <c r="J377" s="116">
        <f t="shared" si="144"/>
        <v>24391.054906281839</v>
      </c>
      <c r="K377" s="116">
        <f t="shared" si="144"/>
        <v>24444.957582016032</v>
      </c>
      <c r="L377" s="116">
        <f t="shared" si="144"/>
        <v>24516.00172704026</v>
      </c>
      <c r="M377" s="116">
        <f t="shared" si="144"/>
        <v>24479.016513435978</v>
      </c>
      <c r="N377" s="116">
        <f t="shared" si="144"/>
        <v>24420.81983857094</v>
      </c>
      <c r="O377" s="116">
        <f t="shared" si="144"/>
        <v>24490.010077711417</v>
      </c>
      <c r="P377" s="116">
        <f t="shared" si="144"/>
        <v>24709.746906743407</v>
      </c>
      <c r="Q377" s="116">
        <f t="shared" si="144"/>
        <v>24693.078424394735</v>
      </c>
      <c r="R377" s="116">
        <f t="shared" si="144"/>
        <v>24681.128118631776</v>
      </c>
      <c r="S377" s="116">
        <f t="shared" si="144"/>
        <v>24730.247780451209</v>
      </c>
      <c r="T377" s="116">
        <f t="shared" si="144"/>
        <v>24728.808116369641</v>
      </c>
      <c r="U377" s="116">
        <f t="shared" si="144"/>
        <v>24683.928852594214</v>
      </c>
      <c r="V377" s="116">
        <f t="shared" si="144"/>
        <v>24698.950964343479</v>
      </c>
      <c r="W377" s="116">
        <f t="shared" si="144"/>
        <v>24663.221436803287</v>
      </c>
      <c r="X377" s="131"/>
    </row>
    <row r="378" spans="1:24" s="132" customFormat="1">
      <c r="A378" s="135" t="s">
        <v>163</v>
      </c>
      <c r="B378" s="116">
        <f t="shared" si="144"/>
        <v>361959.60478654283</v>
      </c>
      <c r="C378" s="116">
        <f t="shared" si="144"/>
        <v>364141.06912387768</v>
      </c>
      <c r="D378" s="116">
        <f t="shared" si="144"/>
        <v>367160.90046816191</v>
      </c>
      <c r="E378" s="116">
        <f t="shared" si="144"/>
        <v>370131.41654109873</v>
      </c>
      <c r="F378" s="116">
        <f t="shared" si="144"/>
        <v>373011.16232439229</v>
      </c>
      <c r="G378" s="116">
        <f t="shared" si="144"/>
        <v>375812.12325259671</v>
      </c>
      <c r="H378" s="116">
        <f t="shared" si="144"/>
        <v>378558.80727612152</v>
      </c>
      <c r="I378" s="116">
        <f t="shared" si="144"/>
        <v>381238.69377853198</v>
      </c>
      <c r="J378" s="116">
        <f t="shared" si="144"/>
        <v>383862.97688947327</v>
      </c>
      <c r="K378" s="116">
        <f t="shared" si="144"/>
        <v>386432.48160662968</v>
      </c>
      <c r="L378" s="116">
        <f t="shared" si="144"/>
        <v>388948.05547465937</v>
      </c>
      <c r="M378" s="116">
        <f t="shared" si="144"/>
        <v>391411.58320488647</v>
      </c>
      <c r="N378" s="116">
        <f t="shared" si="144"/>
        <v>393834.21512802306</v>
      </c>
      <c r="O378" s="116">
        <f t="shared" si="144"/>
        <v>396212.54738778895</v>
      </c>
      <c r="P378" s="116">
        <f t="shared" si="144"/>
        <v>398509.44841191865</v>
      </c>
      <c r="Q378" s="116">
        <f t="shared" si="144"/>
        <v>400724.72460230254</v>
      </c>
      <c r="R378" s="116">
        <f t="shared" si="144"/>
        <v>402880.70942292042</v>
      </c>
      <c r="S378" s="116">
        <f t="shared" si="144"/>
        <v>404994.87710920133</v>
      </c>
      <c r="T378" s="116">
        <f t="shared" si="144"/>
        <v>407012.80264071585</v>
      </c>
      <c r="U378" s="116">
        <f t="shared" si="144"/>
        <v>408974.49830853246</v>
      </c>
      <c r="V378" s="116">
        <f t="shared" si="144"/>
        <v>410696.0848120352</v>
      </c>
      <c r="W378" s="116">
        <f t="shared" si="144"/>
        <v>412615.42411347438</v>
      </c>
      <c r="X378" s="131"/>
    </row>
    <row r="379" spans="1:24" s="132" customFormat="1">
      <c r="A379" s="137" t="s">
        <v>164</v>
      </c>
      <c r="B379" s="116">
        <f t="shared" si="144"/>
        <v>1038</v>
      </c>
      <c r="C379" s="116">
        <f t="shared" si="144"/>
        <v>1029</v>
      </c>
      <c r="D379" s="116">
        <f t="shared" si="144"/>
        <v>1118</v>
      </c>
      <c r="E379" s="116">
        <f t="shared" si="144"/>
        <v>1104</v>
      </c>
      <c r="F379" s="116">
        <f t="shared" si="144"/>
        <v>1094</v>
      </c>
      <c r="G379" s="116">
        <f t="shared" si="144"/>
        <v>1090</v>
      </c>
      <c r="H379" s="116">
        <f t="shared" si="144"/>
        <v>1090</v>
      </c>
      <c r="I379" s="116">
        <f t="shared" si="144"/>
        <v>1090</v>
      </c>
      <c r="J379" s="116">
        <f t="shared" si="144"/>
        <v>1085</v>
      </c>
      <c r="K379" s="116">
        <f t="shared" si="144"/>
        <v>1082</v>
      </c>
      <c r="L379" s="116">
        <f t="shared" si="144"/>
        <v>1081</v>
      </c>
      <c r="M379" s="116">
        <f t="shared" si="144"/>
        <v>1079</v>
      </c>
      <c r="N379" s="116">
        <f t="shared" si="144"/>
        <v>1074</v>
      </c>
      <c r="O379" s="116">
        <f t="shared" si="144"/>
        <v>1071</v>
      </c>
      <c r="P379" s="116">
        <f t="shared" si="144"/>
        <v>1072</v>
      </c>
      <c r="Q379" s="116">
        <f t="shared" si="144"/>
        <v>1077</v>
      </c>
      <c r="R379" s="116">
        <f t="shared" si="144"/>
        <v>1073</v>
      </c>
      <c r="S379" s="116">
        <f t="shared" si="144"/>
        <v>1070</v>
      </c>
      <c r="T379" s="116">
        <f t="shared" si="144"/>
        <v>1069</v>
      </c>
      <c r="U379" s="116">
        <f t="shared" si="144"/>
        <v>1064</v>
      </c>
      <c r="V379" s="116">
        <f t="shared" si="144"/>
        <v>1059</v>
      </c>
      <c r="W379" s="116">
        <f t="shared" si="144"/>
        <v>1055</v>
      </c>
      <c r="X379" s="131"/>
    </row>
    <row r="380" spans="1:24" s="132" customFormat="1">
      <c r="A380" s="137" t="s">
        <v>165</v>
      </c>
      <c r="B380" s="116">
        <f t="shared" si="144"/>
        <v>8139</v>
      </c>
      <c r="C380" s="116">
        <f t="shared" si="144"/>
        <v>8800</v>
      </c>
      <c r="D380" s="116">
        <f t="shared" si="144"/>
        <v>8693</v>
      </c>
      <c r="E380" s="116">
        <f t="shared" si="144"/>
        <v>8592</v>
      </c>
      <c r="F380" s="116">
        <f t="shared" si="144"/>
        <v>8505</v>
      </c>
      <c r="G380" s="116">
        <f t="shared" si="144"/>
        <v>8440</v>
      </c>
      <c r="H380" s="116">
        <f t="shared" si="144"/>
        <v>8383</v>
      </c>
      <c r="I380" s="116">
        <f t="shared" si="144"/>
        <v>8303</v>
      </c>
      <c r="J380" s="116">
        <f t="shared" si="144"/>
        <v>8217</v>
      </c>
      <c r="K380" s="116">
        <f t="shared" si="144"/>
        <v>8144</v>
      </c>
      <c r="L380" s="116">
        <f t="shared" si="144"/>
        <v>8075</v>
      </c>
      <c r="M380" s="116">
        <f t="shared" si="144"/>
        <v>7987</v>
      </c>
      <c r="N380" s="116">
        <f t="shared" si="144"/>
        <v>7889</v>
      </c>
      <c r="O380" s="116">
        <f t="shared" si="144"/>
        <v>7813</v>
      </c>
      <c r="P380" s="116">
        <f t="shared" si="144"/>
        <v>7781</v>
      </c>
      <c r="Q380" s="116">
        <f t="shared" si="144"/>
        <v>7692</v>
      </c>
      <c r="R380" s="116">
        <f t="shared" si="144"/>
        <v>7606</v>
      </c>
      <c r="S380" s="116">
        <f t="shared" si="144"/>
        <v>7533</v>
      </c>
      <c r="T380" s="116">
        <f t="shared" si="144"/>
        <v>7450</v>
      </c>
      <c r="U380" s="116">
        <f t="shared" si="144"/>
        <v>7360</v>
      </c>
      <c r="V380" s="116">
        <f t="shared" si="144"/>
        <v>7360</v>
      </c>
      <c r="W380" s="116">
        <f t="shared" si="144"/>
        <v>7269</v>
      </c>
      <c r="X380" s="131"/>
    </row>
    <row r="381" spans="1:24" s="132" customFormat="1" ht="16" thickBot="1">
      <c r="A381" s="137" t="s">
        <v>166</v>
      </c>
      <c r="B381" s="116">
        <f t="shared" si="144"/>
        <v>100531</v>
      </c>
      <c r="C381" s="116">
        <f t="shared" si="144"/>
        <v>79567</v>
      </c>
      <c r="D381" s="116">
        <f t="shared" si="144"/>
        <v>80014</v>
      </c>
      <c r="E381" s="116">
        <f t="shared" si="144"/>
        <v>80450</v>
      </c>
      <c r="F381" s="116">
        <f t="shared" si="144"/>
        <v>80802</v>
      </c>
      <c r="G381" s="116">
        <f t="shared" si="144"/>
        <v>80975</v>
      </c>
      <c r="H381" s="116">
        <f t="shared" si="144"/>
        <v>81083</v>
      </c>
      <c r="I381" s="116">
        <f t="shared" si="144"/>
        <v>81388</v>
      </c>
      <c r="J381" s="116">
        <f t="shared" si="144"/>
        <v>81763</v>
      </c>
      <c r="K381" s="116">
        <f t="shared" si="144"/>
        <v>82014</v>
      </c>
      <c r="L381" s="116">
        <f t="shared" si="144"/>
        <v>82234</v>
      </c>
      <c r="M381" s="116">
        <f t="shared" si="144"/>
        <v>82656</v>
      </c>
      <c r="N381" s="116">
        <f t="shared" si="144"/>
        <v>83180</v>
      </c>
      <c r="O381" s="116">
        <f t="shared" si="144"/>
        <v>83527</v>
      </c>
      <c r="P381" s="116">
        <f t="shared" si="144"/>
        <v>83431</v>
      </c>
      <c r="Q381" s="116">
        <f t="shared" si="144"/>
        <v>83904</v>
      </c>
      <c r="R381" s="116">
        <f t="shared" si="144"/>
        <v>84394</v>
      </c>
      <c r="S381" s="116">
        <f t="shared" si="144"/>
        <v>84740</v>
      </c>
      <c r="T381" s="116">
        <f t="shared" si="144"/>
        <v>85239</v>
      </c>
      <c r="U381" s="116">
        <f t="shared" si="144"/>
        <v>85830</v>
      </c>
      <c r="V381" s="116">
        <f t="shared" si="144"/>
        <v>85830</v>
      </c>
      <c r="W381" s="116">
        <f t="shared" si="144"/>
        <v>86466</v>
      </c>
      <c r="X381" s="131"/>
    </row>
    <row r="382" spans="1:24" s="132" customFormat="1">
      <c r="A382" s="135" t="s">
        <v>167</v>
      </c>
      <c r="B382" s="113">
        <f t="shared" si="144"/>
        <v>20684</v>
      </c>
      <c r="C382" s="114">
        <f t="shared" si="144"/>
        <v>20815</v>
      </c>
      <c r="D382" s="114">
        <f t="shared" si="144"/>
        <v>21016</v>
      </c>
      <c r="E382" s="114">
        <f t="shared" si="144"/>
        <v>21214</v>
      </c>
      <c r="F382" s="114">
        <f t="shared" si="144"/>
        <v>21406</v>
      </c>
      <c r="G382" s="114">
        <f t="shared" si="144"/>
        <v>21593</v>
      </c>
      <c r="H382" s="114">
        <f t="shared" si="144"/>
        <v>21776</v>
      </c>
      <c r="I382" s="114">
        <f t="shared" si="144"/>
        <v>21954</v>
      </c>
      <c r="J382" s="114">
        <f t="shared" si="144"/>
        <v>22128</v>
      </c>
      <c r="K382" s="114">
        <f t="shared" si="144"/>
        <v>22298</v>
      </c>
      <c r="L382" s="114">
        <f t="shared" si="144"/>
        <v>22464</v>
      </c>
      <c r="M382" s="114">
        <f t="shared" si="144"/>
        <v>22627</v>
      </c>
      <c r="N382" s="114">
        <f t="shared" si="144"/>
        <v>22787</v>
      </c>
      <c r="O382" s="114">
        <f t="shared" si="144"/>
        <v>22943</v>
      </c>
      <c r="P382" s="114">
        <f t="shared" si="144"/>
        <v>23094</v>
      </c>
      <c r="Q382" s="114">
        <f t="shared" si="144"/>
        <v>23240</v>
      </c>
      <c r="R382" s="114">
        <f t="shared" si="144"/>
        <v>23381</v>
      </c>
      <c r="S382" s="114">
        <f t="shared" si="144"/>
        <v>23519</v>
      </c>
      <c r="T382" s="114">
        <f t="shared" si="144"/>
        <v>23651</v>
      </c>
      <c r="U382" s="114">
        <f t="shared" si="144"/>
        <v>23779</v>
      </c>
      <c r="V382" s="114">
        <f t="shared" si="144"/>
        <v>23904</v>
      </c>
      <c r="W382" s="114">
        <f t="shared" si="144"/>
        <v>24029</v>
      </c>
      <c r="X382" s="131"/>
    </row>
    <row r="383" spans="1:24" s="132" customFormat="1">
      <c r="A383" s="135" t="s">
        <v>168</v>
      </c>
      <c r="B383" s="115">
        <f t="shared" si="144"/>
        <v>4147</v>
      </c>
      <c r="C383" s="116">
        <f t="shared" si="144"/>
        <v>4174.1121695142374</v>
      </c>
      <c r="D383" s="116">
        <f t="shared" si="144"/>
        <v>4193.1073113320817</v>
      </c>
      <c r="E383" s="116">
        <f t="shared" si="144"/>
        <v>4212.1003979561101</v>
      </c>
      <c r="F383" s="116">
        <f t="shared" si="144"/>
        <v>4231.0274654249515</v>
      </c>
      <c r="G383" s="116">
        <f t="shared" si="144"/>
        <v>4249.7999622679017</v>
      </c>
      <c r="H383" s="116">
        <f t="shared" si="144"/>
        <v>4268.3530113498236</v>
      </c>
      <c r="I383" s="116">
        <f t="shared" si="144"/>
        <v>4286.7455069773023</v>
      </c>
      <c r="J383" s="116">
        <f t="shared" si="144"/>
        <v>4304.8487736287398</v>
      </c>
      <c r="K383" s="116">
        <f t="shared" si="144"/>
        <v>4322.7348436251477</v>
      </c>
      <c r="L383" s="116">
        <f t="shared" si="144"/>
        <v>4340.4730779685942</v>
      </c>
      <c r="M383" s="116">
        <f t="shared" si="144"/>
        <v>4358.1283779267915</v>
      </c>
      <c r="N383" s="116">
        <f t="shared" si="144"/>
        <v>4375.6238495034113</v>
      </c>
      <c r="O383" s="116">
        <f t="shared" ref="O383:W386" si="145">+O212+O193</f>
        <v>4392.8032426658929</v>
      </c>
      <c r="P383" s="116">
        <f t="shared" si="145"/>
        <v>4409.7342687840292</v>
      </c>
      <c r="Q383" s="116">
        <f t="shared" si="145"/>
        <v>4426.4010143307087</v>
      </c>
      <c r="R383" s="116">
        <f t="shared" si="145"/>
        <v>4442.6528717917108</v>
      </c>
      <c r="S383" s="116">
        <f t="shared" si="145"/>
        <v>4458.7062390111932</v>
      </c>
      <c r="T383" s="116">
        <f t="shared" si="145"/>
        <v>4474.4230936528338</v>
      </c>
      <c r="U383" s="116">
        <f t="shared" si="145"/>
        <v>4489.8882265721322</v>
      </c>
      <c r="V383" s="116">
        <f t="shared" si="145"/>
        <v>4489.8882265721322</v>
      </c>
      <c r="W383" s="116">
        <f t="shared" si="145"/>
        <v>4505.1269915642233</v>
      </c>
      <c r="X383" s="131"/>
    </row>
    <row r="384" spans="1:24" s="132" customFormat="1">
      <c r="A384" s="135" t="s">
        <v>169</v>
      </c>
      <c r="B384" s="115">
        <f t="shared" ref="B384:W386" si="146">+B213+B194</f>
        <v>97</v>
      </c>
      <c r="C384" s="116">
        <f t="shared" si="146"/>
        <v>95.903999400749996</v>
      </c>
      <c r="D384" s="116">
        <f t="shared" si="146"/>
        <v>94.702735517114846</v>
      </c>
      <c r="E384" s="116">
        <f t="shared" si="146"/>
        <v>93.541394854727599</v>
      </c>
      <c r="F384" s="116">
        <f t="shared" si="146"/>
        <v>92.419341548911547</v>
      </c>
      <c r="G384" s="116">
        <f t="shared" si="146"/>
        <v>91.337370118371396</v>
      </c>
      <c r="H384" s="116">
        <f t="shared" si="146"/>
        <v>90.298148450764302</v>
      </c>
      <c r="I384" s="116">
        <f t="shared" si="146"/>
        <v>89.293604322064226</v>
      </c>
      <c r="J384" s="116">
        <f t="shared" si="146"/>
        <v>88.328275537462559</v>
      </c>
      <c r="K384" s="116">
        <f t="shared" si="146"/>
        <v>87.396636092645892</v>
      </c>
      <c r="L384" s="116">
        <f t="shared" si="146"/>
        <v>86.492426969127663</v>
      </c>
      <c r="M384" s="116">
        <f t="shared" si="146"/>
        <v>85.613326363310563</v>
      </c>
      <c r="N384" s="116">
        <f t="shared" si="146"/>
        <v>84.758716422353984</v>
      </c>
      <c r="O384" s="116">
        <f t="shared" si="146"/>
        <v>83.936299901795152</v>
      </c>
      <c r="P384" s="116">
        <f t="shared" si="146"/>
        <v>83.139827618793831</v>
      </c>
      <c r="Q384" s="116">
        <f t="shared" si="146"/>
        <v>82.371747657019014</v>
      </c>
      <c r="R384" s="116">
        <f t="shared" si="146"/>
        <v>81.633455590291192</v>
      </c>
      <c r="S384" s="116">
        <f t="shared" si="146"/>
        <v>80.917028574516138</v>
      </c>
      <c r="T384" s="116">
        <f t="shared" si="146"/>
        <v>80.224053054562475</v>
      </c>
      <c r="U384" s="116">
        <f t="shared" si="146"/>
        <v>79.556062080091664</v>
      </c>
      <c r="V384" s="116">
        <f t="shared" si="145"/>
        <v>79.556062080091664</v>
      </c>
      <c r="W384" s="116">
        <f t="shared" si="146"/>
        <v>78.904439996945356</v>
      </c>
      <c r="X384" s="131"/>
    </row>
    <row r="385" spans="1:24" s="132" customFormat="1">
      <c r="A385" s="135" t="s">
        <v>170</v>
      </c>
      <c r="B385" s="117">
        <f t="shared" si="146"/>
        <v>6</v>
      </c>
      <c r="C385" s="118">
        <f t="shared" si="146"/>
        <v>6</v>
      </c>
      <c r="D385" s="118">
        <f t="shared" si="146"/>
        <v>6</v>
      </c>
      <c r="E385" s="118">
        <f t="shared" si="146"/>
        <v>6</v>
      </c>
      <c r="F385" s="118">
        <f t="shared" si="146"/>
        <v>6</v>
      </c>
      <c r="G385" s="118">
        <f t="shared" si="146"/>
        <v>6</v>
      </c>
      <c r="H385" s="118">
        <f t="shared" si="146"/>
        <v>6</v>
      </c>
      <c r="I385" s="118">
        <f t="shared" si="146"/>
        <v>6</v>
      </c>
      <c r="J385" s="118">
        <f t="shared" si="146"/>
        <v>6</v>
      </c>
      <c r="K385" s="118">
        <f t="shared" si="146"/>
        <v>6</v>
      </c>
      <c r="L385" s="118">
        <f t="shared" si="146"/>
        <v>6</v>
      </c>
      <c r="M385" s="118">
        <f t="shared" si="146"/>
        <v>6</v>
      </c>
      <c r="N385" s="118">
        <f t="shared" si="146"/>
        <v>6</v>
      </c>
      <c r="O385" s="118">
        <f t="shared" si="146"/>
        <v>6</v>
      </c>
      <c r="P385" s="118">
        <f t="shared" si="146"/>
        <v>6</v>
      </c>
      <c r="Q385" s="118">
        <f t="shared" si="146"/>
        <v>6</v>
      </c>
      <c r="R385" s="118">
        <f t="shared" si="146"/>
        <v>6</v>
      </c>
      <c r="S385" s="118">
        <f t="shared" si="146"/>
        <v>6</v>
      </c>
      <c r="T385" s="118">
        <f t="shared" si="146"/>
        <v>6</v>
      </c>
      <c r="U385" s="118">
        <f t="shared" si="146"/>
        <v>6</v>
      </c>
      <c r="V385" s="118">
        <f t="shared" si="145"/>
        <v>6</v>
      </c>
      <c r="W385" s="118">
        <f t="shared" si="146"/>
        <v>6</v>
      </c>
      <c r="X385" s="131"/>
    </row>
    <row r="386" spans="1:24" s="132" customFormat="1" ht="16" thickBot="1">
      <c r="A386" s="136" t="s">
        <v>171</v>
      </c>
      <c r="B386" s="120">
        <f>+B215+B196</f>
        <v>24934</v>
      </c>
      <c r="C386" s="121">
        <f t="shared" si="146"/>
        <v>25091.016168914986</v>
      </c>
      <c r="D386" s="121">
        <f t="shared" si="146"/>
        <v>25309.810046849194</v>
      </c>
      <c r="E386" s="121">
        <f t="shared" si="146"/>
        <v>25525.641792810839</v>
      </c>
      <c r="F386" s="121">
        <f t="shared" si="146"/>
        <v>25735.446806973861</v>
      </c>
      <c r="G386" s="121">
        <f t="shared" si="146"/>
        <v>25940.137332386275</v>
      </c>
      <c r="H386" s="121">
        <f t="shared" si="146"/>
        <v>26140.651159800585</v>
      </c>
      <c r="I386" s="121">
        <f t="shared" si="146"/>
        <v>26336.039111299368</v>
      </c>
      <c r="J386" s="121">
        <f t="shared" si="146"/>
        <v>26527.177049166203</v>
      </c>
      <c r="K386" s="121">
        <f t="shared" si="146"/>
        <v>26714.131479717795</v>
      </c>
      <c r="L386" s="121">
        <f t="shared" si="146"/>
        <v>26896.965504937722</v>
      </c>
      <c r="M386" s="121">
        <f t="shared" si="146"/>
        <v>27076.7417042901</v>
      </c>
      <c r="N386" s="121">
        <f t="shared" si="146"/>
        <v>27253.382565925764</v>
      </c>
      <c r="O386" s="121">
        <f t="shared" si="146"/>
        <v>27425.739542567691</v>
      </c>
      <c r="P386" s="121">
        <f t="shared" si="146"/>
        <v>27592.874096402822</v>
      </c>
      <c r="Q386" s="121">
        <f t="shared" si="146"/>
        <v>27754.772761987726</v>
      </c>
      <c r="R386" s="121">
        <f t="shared" si="146"/>
        <v>27911.286327382</v>
      </c>
      <c r="S386" s="121">
        <f t="shared" si="146"/>
        <v>28064.62326758571</v>
      </c>
      <c r="T386" s="121">
        <f t="shared" si="146"/>
        <v>28211.647146707393</v>
      </c>
      <c r="U386" s="121">
        <f t="shared" si="146"/>
        <v>28354.444288652223</v>
      </c>
      <c r="V386" s="121">
        <f t="shared" si="145"/>
        <v>28479.444288652223</v>
      </c>
      <c r="W386" s="121">
        <f t="shared" si="146"/>
        <v>28619.031431561169</v>
      </c>
      <c r="X386" s="131"/>
    </row>
    <row r="387" spans="1:24" s="132" customFormat="1">
      <c r="A387" s="138"/>
      <c r="T387" s="133"/>
      <c r="U387" s="133"/>
      <c r="V387" s="133"/>
      <c r="W387" s="133"/>
      <c r="X387" s="131"/>
    </row>
    <row r="388" spans="1:24" s="132" customFormat="1">
      <c r="A388" s="130"/>
      <c r="B388" s="131"/>
      <c r="T388" s="133"/>
      <c r="U388" s="133"/>
      <c r="V388" s="133"/>
      <c r="W388" s="133"/>
      <c r="X388" s="131"/>
    </row>
    <row r="389" spans="1:24" s="132" customFormat="1">
      <c r="A389" s="134" t="s">
        <v>172</v>
      </c>
      <c r="B389" s="133"/>
      <c r="C389" s="133"/>
      <c r="D389" s="133"/>
      <c r="E389" s="133"/>
      <c r="F389" s="133"/>
      <c r="G389" s="133"/>
      <c r="H389" s="133"/>
      <c r="I389" s="133"/>
      <c r="J389" s="133"/>
      <c r="K389" s="133"/>
      <c r="L389" s="133"/>
      <c r="M389" s="133"/>
      <c r="N389" s="133"/>
      <c r="O389" s="133"/>
      <c r="P389" s="133"/>
      <c r="Q389" s="133"/>
      <c r="R389" s="133"/>
      <c r="S389" s="133"/>
      <c r="T389" s="133"/>
      <c r="U389" s="133"/>
      <c r="V389" s="133"/>
      <c r="W389" s="133"/>
      <c r="X389" s="131"/>
    </row>
    <row r="390" spans="1:24" s="132" customFormat="1" ht="16" thickBot="1">
      <c r="A390" s="18" t="s">
        <v>156</v>
      </c>
      <c r="B390" s="133"/>
      <c r="C390" s="112">
        <f t="shared" ref="C390:V390" si="147">(C395-B395)/B395</f>
        <v>6.7186353730274331E-2</v>
      </c>
      <c r="D390" s="112">
        <f t="shared" si="147"/>
        <v>3.8175335319331073E-2</v>
      </c>
      <c r="E390" s="112">
        <f t="shared" si="147"/>
        <v>2.1948156642497732E-2</v>
      </c>
      <c r="F390" s="112">
        <f t="shared" si="147"/>
        <v>2.9890176063716779E-2</v>
      </c>
      <c r="G390" s="112">
        <f t="shared" si="147"/>
        <v>3.2457435791385693E-2</v>
      </c>
      <c r="H390" s="112">
        <f t="shared" si="147"/>
        <v>3.4247218323384038E-2</v>
      </c>
      <c r="I390" s="112">
        <f t="shared" si="147"/>
        <v>3.1351318349633332E-2</v>
      </c>
      <c r="J390" s="112">
        <f t="shared" si="147"/>
        <v>2.9090086448679241E-2</v>
      </c>
      <c r="K390" s="112">
        <f t="shared" si="147"/>
        <v>2.9261962651485795E-2</v>
      </c>
      <c r="L390" s="112">
        <f t="shared" si="147"/>
        <v>3.0443927246744575E-2</v>
      </c>
      <c r="M390" s="112">
        <f t="shared" si="147"/>
        <v>2.7398472464620752E-2</v>
      </c>
      <c r="N390" s="112">
        <f t="shared" si="147"/>
        <v>2.5220126110492163E-2</v>
      </c>
      <c r="O390" s="112">
        <f t="shared" si="147"/>
        <v>2.6175729031871736E-2</v>
      </c>
      <c r="P390" s="112">
        <f t="shared" si="147"/>
        <v>3.0607418235244582E-2</v>
      </c>
      <c r="Q390" s="112">
        <f t="shared" si="147"/>
        <v>2.7525249972697188E-2</v>
      </c>
      <c r="R390" s="112">
        <f t="shared" si="147"/>
        <v>2.3657720563891864E-2</v>
      </c>
      <c r="S390" s="112">
        <f t="shared" si="147"/>
        <v>2.435897969447862E-2</v>
      </c>
      <c r="T390" s="112">
        <f t="shared" si="147"/>
        <v>2.3600979717318268E-2</v>
      </c>
      <c r="U390" s="112">
        <f t="shared" si="147"/>
        <v>2.249052956585975E-2</v>
      </c>
      <c r="V390" s="112">
        <f t="shared" si="147"/>
        <v>1.2231407797807688E-2</v>
      </c>
      <c r="W390" s="112">
        <f>(W395-U395)/U395</f>
        <v>3.3628398151121855E-2</v>
      </c>
      <c r="X390" s="131"/>
    </row>
    <row r="391" spans="1:24" s="132" customFormat="1">
      <c r="A391" s="135" t="s">
        <v>157</v>
      </c>
      <c r="B391" s="113">
        <f t="shared" ref="B391:W402" si="148">+B68+B106</f>
        <v>11855666</v>
      </c>
      <c r="C391" s="114">
        <f t="shared" si="148"/>
        <v>12140252</v>
      </c>
      <c r="D391" s="114">
        <f t="shared" si="148"/>
        <v>12830765</v>
      </c>
      <c r="E391" s="114">
        <f t="shared" si="148"/>
        <v>13040334</v>
      </c>
      <c r="F391" s="114">
        <f t="shared" si="148"/>
        <v>13459013</v>
      </c>
      <c r="G391" s="114">
        <f t="shared" si="148"/>
        <v>13912156</v>
      </c>
      <c r="H391" s="114">
        <f t="shared" si="148"/>
        <v>14427936</v>
      </c>
      <c r="I391" s="114">
        <f t="shared" si="148"/>
        <v>14958610</v>
      </c>
      <c r="J391" s="114">
        <f t="shared" si="148"/>
        <v>15467752</v>
      </c>
      <c r="K391" s="114">
        <f t="shared" si="148"/>
        <v>15959603</v>
      </c>
      <c r="L391" s="114">
        <f t="shared" si="148"/>
        <v>16519609</v>
      </c>
      <c r="M391" s="114">
        <f t="shared" si="148"/>
        <v>17065725</v>
      </c>
      <c r="N391" s="114">
        <f t="shared" si="148"/>
        <v>17587858</v>
      </c>
      <c r="O391" s="114">
        <f t="shared" si="148"/>
        <v>18114023</v>
      </c>
      <c r="P391" s="114">
        <f t="shared" si="148"/>
        <v>18686847</v>
      </c>
      <c r="Q391" s="114">
        <f t="shared" si="148"/>
        <v>19383252</v>
      </c>
      <c r="R391" s="114">
        <f t="shared" si="148"/>
        <v>19940097</v>
      </c>
      <c r="S391" s="114">
        <f t="shared" si="148"/>
        <v>20505971</v>
      </c>
      <c r="T391" s="114">
        <f t="shared" si="148"/>
        <v>21120966</v>
      </c>
      <c r="U391" s="114">
        <f t="shared" si="148"/>
        <v>21745264</v>
      </c>
      <c r="V391" s="114">
        <f t="shared" si="148"/>
        <v>22336217</v>
      </c>
      <c r="W391" s="114">
        <f t="shared" si="148"/>
        <v>22942090</v>
      </c>
      <c r="X391" s="131"/>
    </row>
    <row r="392" spans="1:24" s="132" customFormat="1">
      <c r="A392" s="135" t="s">
        <v>158</v>
      </c>
      <c r="B392" s="115">
        <f t="shared" si="148"/>
        <v>14570919</v>
      </c>
      <c r="C392" s="116">
        <f t="shared" si="148"/>
        <v>15821800.137655936</v>
      </c>
      <c r="D392" s="116">
        <f t="shared" si="148"/>
        <v>16280361.918744065</v>
      </c>
      <c r="E392" s="116">
        <f t="shared" si="148"/>
        <v>16751052.001066621</v>
      </c>
      <c r="F392" s="116">
        <f t="shared" si="148"/>
        <v>17251594.469978705</v>
      </c>
      <c r="G392" s="116">
        <f t="shared" si="148"/>
        <v>17798059.37615446</v>
      </c>
      <c r="H392" s="116">
        <f t="shared" si="148"/>
        <v>18361848.341988873</v>
      </c>
      <c r="I392" s="116">
        <f t="shared" si="148"/>
        <v>18875544.360255469</v>
      </c>
      <c r="J392" s="116">
        <f t="shared" si="148"/>
        <v>19369873.708355773</v>
      </c>
      <c r="K392" s="116">
        <f t="shared" si="148"/>
        <v>19897740.992725715</v>
      </c>
      <c r="L392" s="116">
        <f t="shared" si="148"/>
        <v>20424971.917985413</v>
      </c>
      <c r="M392" s="116">
        <f t="shared" si="148"/>
        <v>20907230.753918428</v>
      </c>
      <c r="N392" s="116">
        <f t="shared" si="148"/>
        <v>21364494.817960136</v>
      </c>
      <c r="O392" s="116">
        <f t="shared" si="148"/>
        <v>21856600.383236144</v>
      </c>
      <c r="P392" s="116">
        <f t="shared" si="148"/>
        <v>22455833.767952189</v>
      </c>
      <c r="Q392" s="116">
        <f t="shared" si="148"/>
        <v>22906915.971167386</v>
      </c>
      <c r="R392" s="116">
        <f t="shared" si="148"/>
        <v>23357987.16188509</v>
      </c>
      <c r="S392" s="116">
        <f t="shared" si="148"/>
        <v>23834089.216015577</v>
      </c>
      <c r="T392" s="116">
        <f t="shared" si="148"/>
        <v>24268768.236592852</v>
      </c>
      <c r="U392" s="116">
        <f t="shared" si="148"/>
        <v>24674786.773416154</v>
      </c>
      <c r="V392" s="116">
        <f t="shared" si="148"/>
        <v>24674786.773416154</v>
      </c>
      <c r="W392" s="116">
        <f t="shared" si="148"/>
        <v>25071490.841077644</v>
      </c>
      <c r="X392" s="131"/>
    </row>
    <row r="393" spans="1:24" s="132" customFormat="1">
      <c r="A393" s="135" t="s">
        <v>159</v>
      </c>
      <c r="B393" s="115">
        <f t="shared" si="148"/>
        <v>811671</v>
      </c>
      <c r="C393" s="116">
        <f t="shared" si="148"/>
        <v>1119773.355988157</v>
      </c>
      <c r="D393" s="116">
        <f t="shared" si="148"/>
        <v>1088594.9928967804</v>
      </c>
      <c r="E393" s="116">
        <f t="shared" si="148"/>
        <v>1075584.189124394</v>
      </c>
      <c r="F393" s="116">
        <f t="shared" si="148"/>
        <v>1085001.3567473844</v>
      </c>
      <c r="G393" s="116">
        <f t="shared" si="148"/>
        <v>1123933.8556773912</v>
      </c>
      <c r="H393" s="116">
        <f t="shared" si="148"/>
        <v>1175740.0773573723</v>
      </c>
      <c r="I393" s="116">
        <f t="shared" si="148"/>
        <v>1202547.7446711068</v>
      </c>
      <c r="J393" s="116">
        <f t="shared" si="148"/>
        <v>1224155.4258292855</v>
      </c>
      <c r="K393" s="116">
        <f t="shared" si="148"/>
        <v>1265568.5837644595</v>
      </c>
      <c r="L393" s="116">
        <f t="shared" si="148"/>
        <v>1314629.8889032004</v>
      </c>
      <c r="M393" s="116">
        <f t="shared" si="148"/>
        <v>1340016.6555565945</v>
      </c>
      <c r="N393" s="116">
        <f t="shared" si="148"/>
        <v>1357176.6937770464</v>
      </c>
      <c r="O393" s="116">
        <f t="shared" si="148"/>
        <v>1399308.8757693206</v>
      </c>
      <c r="P393" s="116">
        <f t="shared" si="148"/>
        <v>1499642.2155971122</v>
      </c>
      <c r="Q393" s="116">
        <f t="shared" si="148"/>
        <v>1531438.8119116053</v>
      </c>
      <c r="R393" s="116">
        <f t="shared" si="148"/>
        <v>1565006.2828422103</v>
      </c>
      <c r="S393" s="116">
        <f t="shared" si="148"/>
        <v>1620754.8953711363</v>
      </c>
      <c r="T393" s="116">
        <f t="shared" si="148"/>
        <v>1660554.0469304759</v>
      </c>
      <c r="U393" s="116">
        <f t="shared" si="148"/>
        <v>1692952.6876171229</v>
      </c>
      <c r="V393" s="116">
        <f t="shared" si="148"/>
        <v>1692952.6876171229</v>
      </c>
      <c r="W393" s="116">
        <f t="shared" si="148"/>
        <v>1724158.1451796303</v>
      </c>
      <c r="X393" s="131"/>
    </row>
    <row r="394" spans="1:24" s="132" customFormat="1">
      <c r="A394" s="135" t="s">
        <v>160</v>
      </c>
      <c r="B394" s="117">
        <f t="shared" si="148"/>
        <v>201386</v>
      </c>
      <c r="C394" s="118">
        <f t="shared" si="148"/>
        <v>201386</v>
      </c>
      <c r="D394" s="118">
        <f t="shared" si="148"/>
        <v>201386</v>
      </c>
      <c r="E394" s="118">
        <f t="shared" si="148"/>
        <v>201386</v>
      </c>
      <c r="F394" s="118">
        <f t="shared" si="148"/>
        <v>201386</v>
      </c>
      <c r="G394" s="118">
        <f t="shared" si="148"/>
        <v>201386</v>
      </c>
      <c r="H394" s="118">
        <f t="shared" si="148"/>
        <v>201386</v>
      </c>
      <c r="I394" s="118">
        <f t="shared" si="148"/>
        <v>201386</v>
      </c>
      <c r="J394" s="118">
        <f t="shared" si="148"/>
        <v>201386</v>
      </c>
      <c r="K394" s="118">
        <f t="shared" si="148"/>
        <v>201386</v>
      </c>
      <c r="L394" s="118">
        <f t="shared" si="148"/>
        <v>201386</v>
      </c>
      <c r="M394" s="118">
        <f t="shared" si="148"/>
        <v>201386</v>
      </c>
      <c r="N394" s="118">
        <f t="shared" si="148"/>
        <v>201386</v>
      </c>
      <c r="O394" s="118">
        <f t="shared" si="148"/>
        <v>201386</v>
      </c>
      <c r="P394" s="118">
        <f t="shared" si="148"/>
        <v>201386</v>
      </c>
      <c r="Q394" s="118">
        <f t="shared" si="148"/>
        <v>201386</v>
      </c>
      <c r="R394" s="118">
        <f t="shared" si="148"/>
        <v>201386</v>
      </c>
      <c r="S394" s="118">
        <f t="shared" si="148"/>
        <v>201386</v>
      </c>
      <c r="T394" s="118">
        <f t="shared" si="148"/>
        <v>201386</v>
      </c>
      <c r="U394" s="118">
        <f t="shared" si="148"/>
        <v>201386</v>
      </c>
      <c r="V394" s="118">
        <f t="shared" si="148"/>
        <v>201386</v>
      </c>
      <c r="W394" s="118">
        <f t="shared" si="148"/>
        <v>201386</v>
      </c>
      <c r="X394" s="131"/>
    </row>
    <row r="395" spans="1:24" s="132" customFormat="1" ht="16" thickBot="1">
      <c r="A395" s="136" t="s">
        <v>161</v>
      </c>
      <c r="B395" s="120">
        <f t="shared" si="148"/>
        <v>27439642</v>
      </c>
      <c r="C395" s="121">
        <f t="shared" si="148"/>
        <v>29283211.493644092</v>
      </c>
      <c r="D395" s="121">
        <f t="shared" si="148"/>
        <v>30401107.911640845</v>
      </c>
      <c r="E395" s="121">
        <f t="shared" si="148"/>
        <v>31068356.190191016</v>
      </c>
      <c r="F395" s="121">
        <f t="shared" si="148"/>
        <v>31996994.82672609</v>
      </c>
      <c r="G395" s="121">
        <f t="shared" si="148"/>
        <v>33035535.231831852</v>
      </c>
      <c r="H395" s="121">
        <f t="shared" si="148"/>
        <v>34166910.419346243</v>
      </c>
      <c r="I395" s="121">
        <f t="shared" si="148"/>
        <v>35238088.104926571</v>
      </c>
      <c r="J395" s="121">
        <f t="shared" si="148"/>
        <v>36263167.134185061</v>
      </c>
      <c r="K395" s="121">
        <f t="shared" si="148"/>
        <v>37324298.576490171</v>
      </c>
      <c r="L395" s="121">
        <f t="shared" si="148"/>
        <v>38460596.80688861</v>
      </c>
      <c r="M395" s="121">
        <f t="shared" si="148"/>
        <v>39514358.409475029</v>
      </c>
      <c r="N395" s="121">
        <f t="shared" si="148"/>
        <v>40510915.511737175</v>
      </c>
      <c r="O395" s="121">
        <f t="shared" si="148"/>
        <v>41571318.259005457</v>
      </c>
      <c r="P395" s="121">
        <f t="shared" si="148"/>
        <v>42843708.983549297</v>
      </c>
      <c r="Q395" s="121">
        <f t="shared" si="148"/>
        <v>44022992.783078983</v>
      </c>
      <c r="R395" s="121">
        <f t="shared" si="148"/>
        <v>45064476.444727294</v>
      </c>
      <c r="S395" s="121">
        <f t="shared" si="148"/>
        <v>46162201.111386716</v>
      </c>
      <c r="T395" s="121">
        <f t="shared" si="148"/>
        <v>47251674.283523321</v>
      </c>
      <c r="U395" s="121">
        <f t="shared" si="148"/>
        <v>48314389.461033277</v>
      </c>
      <c r="V395" s="121">
        <f t="shared" si="148"/>
        <v>48905342.461033277</v>
      </c>
      <c r="W395" s="121">
        <f t="shared" si="148"/>
        <v>49939124.98625727</v>
      </c>
      <c r="X395" s="131"/>
    </row>
    <row r="396" spans="1:24" s="132" customFormat="1">
      <c r="A396" s="135" t="s">
        <v>162</v>
      </c>
      <c r="B396" s="116">
        <f t="shared" si="148"/>
        <v>22370.806063771597</v>
      </c>
      <c r="C396" s="116">
        <f t="shared" si="148"/>
        <v>23858.247719464653</v>
      </c>
      <c r="D396" s="116">
        <f t="shared" si="148"/>
        <v>24765.807818269968</v>
      </c>
      <c r="E396" s="116">
        <f t="shared" si="148"/>
        <v>25305.098665259906</v>
      </c>
      <c r="F396" s="116">
        <f t="shared" si="148"/>
        <v>26055.47124062357</v>
      </c>
      <c r="G396" s="116">
        <f t="shared" si="148"/>
        <v>26895.369554726421</v>
      </c>
      <c r="H396" s="116">
        <f t="shared" si="148"/>
        <v>27810.729694596725</v>
      </c>
      <c r="I396" s="116">
        <f t="shared" si="148"/>
        <v>28677.126705561903</v>
      </c>
      <c r="J396" s="116">
        <f t="shared" si="148"/>
        <v>29505.822067593672</v>
      </c>
      <c r="K396" s="116">
        <f t="shared" si="148"/>
        <v>30364.065366159655</v>
      </c>
      <c r="L396" s="116">
        <f t="shared" si="148"/>
        <v>31283.146380308583</v>
      </c>
      <c r="M396" s="116">
        <f t="shared" si="148"/>
        <v>32135.320640052225</v>
      </c>
      <c r="N396" s="116">
        <f t="shared" si="148"/>
        <v>32940.914578652228</v>
      </c>
      <c r="O396" s="116">
        <f t="shared" si="148"/>
        <v>33798.332626674208</v>
      </c>
      <c r="P396" s="116">
        <f t="shared" si="148"/>
        <v>34828.182131773894</v>
      </c>
      <c r="Q396" s="116">
        <f t="shared" si="148"/>
        <v>35782.097890723642</v>
      </c>
      <c r="R396" s="116">
        <f t="shared" si="148"/>
        <v>36624.092387015888</v>
      </c>
      <c r="S396" s="116">
        <f t="shared" si="148"/>
        <v>37511.977937766271</v>
      </c>
      <c r="T396" s="116">
        <f t="shared" si="148"/>
        <v>38393.054475086741</v>
      </c>
      <c r="U396" s="116">
        <f t="shared" si="148"/>
        <v>39252.276432289516</v>
      </c>
      <c r="V396" s="116">
        <f t="shared" si="148"/>
        <v>39727.745702097716</v>
      </c>
      <c r="W396" s="116">
        <f t="shared" si="148"/>
        <v>40563.359900311742</v>
      </c>
      <c r="X396" s="131"/>
    </row>
    <row r="397" spans="1:24" s="132" customFormat="1">
      <c r="A397" s="135" t="s">
        <v>163</v>
      </c>
      <c r="B397" s="116">
        <f t="shared" si="148"/>
        <v>446228.6758028515</v>
      </c>
      <c r="C397" s="116">
        <f t="shared" si="148"/>
        <v>457403.32179142453</v>
      </c>
      <c r="D397" s="116">
        <f t="shared" si="148"/>
        <v>468843.7878850837</v>
      </c>
      <c r="E397" s="116">
        <f t="shared" si="148"/>
        <v>480364.16630860796</v>
      </c>
      <c r="F397" s="116">
        <f t="shared" si="148"/>
        <v>497410.4809592379</v>
      </c>
      <c r="G397" s="116">
        <f t="shared" si="148"/>
        <v>514880.70195193141</v>
      </c>
      <c r="H397" s="116">
        <f t="shared" si="148"/>
        <v>532714.53389138123</v>
      </c>
      <c r="I397" s="116">
        <f t="shared" si="148"/>
        <v>550988.55437837774</v>
      </c>
      <c r="J397" s="116">
        <f t="shared" si="148"/>
        <v>569604.78291141323</v>
      </c>
      <c r="K397" s="116">
        <f t="shared" si="148"/>
        <v>588632.98259580764</v>
      </c>
      <c r="L397" s="116">
        <f t="shared" si="148"/>
        <v>608089.92037587613</v>
      </c>
      <c r="M397" s="116">
        <f t="shared" si="148"/>
        <v>628009.47341634706</v>
      </c>
      <c r="N397" s="116">
        <f t="shared" si="148"/>
        <v>648359.21003825951</v>
      </c>
      <c r="O397" s="116">
        <f t="shared" si="148"/>
        <v>669115.49225869088</v>
      </c>
      <c r="P397" s="116">
        <f t="shared" si="148"/>
        <v>690268.28939235397</v>
      </c>
      <c r="Q397" s="116">
        <f t="shared" si="148"/>
        <v>711873.52011666493</v>
      </c>
      <c r="R397" s="116">
        <f t="shared" si="148"/>
        <v>733837.45408095955</v>
      </c>
      <c r="S397" s="116">
        <f t="shared" si="148"/>
        <v>756272.70115212246</v>
      </c>
      <c r="T397" s="116">
        <f t="shared" si="148"/>
        <v>779099.34723972622</v>
      </c>
      <c r="U397" s="116">
        <f t="shared" si="148"/>
        <v>802397.76866737148</v>
      </c>
      <c r="V397" s="116">
        <f t="shared" si="148"/>
        <v>822754.6462794547</v>
      </c>
      <c r="W397" s="116">
        <f t="shared" si="148"/>
        <v>847090.50983684626</v>
      </c>
      <c r="X397" s="131"/>
    </row>
    <row r="398" spans="1:24" s="132" customFormat="1">
      <c r="A398" s="137" t="s">
        <v>164</v>
      </c>
      <c r="B398" s="116">
        <f t="shared" si="148"/>
        <v>1067</v>
      </c>
      <c r="C398" s="116">
        <f t="shared" si="148"/>
        <v>1067</v>
      </c>
      <c r="D398" s="116">
        <f t="shared" si="148"/>
        <v>1119</v>
      </c>
      <c r="E398" s="116">
        <f t="shared" si="148"/>
        <v>1108</v>
      </c>
      <c r="F398" s="116">
        <f t="shared" si="148"/>
        <v>1099</v>
      </c>
      <c r="G398" s="116">
        <f t="shared" si="148"/>
        <v>1093</v>
      </c>
      <c r="H398" s="116">
        <f t="shared" si="148"/>
        <v>1092</v>
      </c>
      <c r="I398" s="116">
        <f t="shared" si="148"/>
        <v>1092</v>
      </c>
      <c r="J398" s="116">
        <f t="shared" si="148"/>
        <v>1088</v>
      </c>
      <c r="K398" s="116">
        <f t="shared" si="148"/>
        <v>1083</v>
      </c>
      <c r="L398" s="116">
        <f t="shared" si="148"/>
        <v>1081</v>
      </c>
      <c r="M398" s="116">
        <f t="shared" si="148"/>
        <v>1079</v>
      </c>
      <c r="N398" s="116">
        <f t="shared" si="148"/>
        <v>1074</v>
      </c>
      <c r="O398" s="116">
        <f t="shared" si="148"/>
        <v>1067</v>
      </c>
      <c r="P398" s="116">
        <f t="shared" si="148"/>
        <v>1064</v>
      </c>
      <c r="Q398" s="116">
        <f t="shared" si="148"/>
        <v>1069</v>
      </c>
      <c r="R398" s="116">
        <f t="shared" si="148"/>
        <v>1063</v>
      </c>
      <c r="S398" s="116">
        <f t="shared" si="148"/>
        <v>1057</v>
      </c>
      <c r="T398" s="116">
        <f t="shared" si="148"/>
        <v>1054</v>
      </c>
      <c r="U398" s="116">
        <f t="shared" si="148"/>
        <v>1050</v>
      </c>
      <c r="V398" s="116">
        <f t="shared" si="148"/>
        <v>1044</v>
      </c>
      <c r="W398" s="116">
        <f t="shared" si="148"/>
        <v>1037</v>
      </c>
      <c r="X398" s="131"/>
    </row>
    <row r="399" spans="1:24" s="132" customFormat="1">
      <c r="A399" s="137" t="s">
        <v>165</v>
      </c>
      <c r="B399" s="116">
        <f t="shared" si="148"/>
        <v>7663</v>
      </c>
      <c r="C399" s="116">
        <f t="shared" si="148"/>
        <v>7838</v>
      </c>
      <c r="D399" s="116">
        <f t="shared" si="148"/>
        <v>7768</v>
      </c>
      <c r="E399" s="116">
        <f t="shared" si="148"/>
        <v>7707</v>
      </c>
      <c r="F399" s="116">
        <f t="shared" si="148"/>
        <v>7663</v>
      </c>
      <c r="G399" s="116">
        <f t="shared" si="148"/>
        <v>7643</v>
      </c>
      <c r="H399" s="116">
        <f t="shared" si="148"/>
        <v>7632</v>
      </c>
      <c r="I399" s="116">
        <f t="shared" si="148"/>
        <v>7596</v>
      </c>
      <c r="J399" s="116">
        <f t="shared" si="148"/>
        <v>7553</v>
      </c>
      <c r="K399" s="116">
        <f t="shared" si="148"/>
        <v>7526</v>
      </c>
      <c r="L399" s="116">
        <f t="shared" si="148"/>
        <v>7501</v>
      </c>
      <c r="M399" s="116">
        <f t="shared" si="148"/>
        <v>7456</v>
      </c>
      <c r="N399" s="116">
        <f t="shared" si="148"/>
        <v>7402</v>
      </c>
      <c r="O399" s="116">
        <f t="shared" si="148"/>
        <v>7367</v>
      </c>
      <c r="P399" s="116">
        <f t="shared" si="148"/>
        <v>7375</v>
      </c>
      <c r="Q399" s="116">
        <f t="shared" si="148"/>
        <v>7327</v>
      </c>
      <c r="R399" s="116">
        <f t="shared" si="148"/>
        <v>7281</v>
      </c>
      <c r="S399" s="116">
        <f t="shared" si="148"/>
        <v>7249</v>
      </c>
      <c r="T399" s="116">
        <f t="shared" si="148"/>
        <v>7204</v>
      </c>
      <c r="U399" s="116">
        <f t="shared" si="148"/>
        <v>7152</v>
      </c>
      <c r="V399" s="116">
        <f t="shared" si="148"/>
        <v>7152</v>
      </c>
      <c r="W399" s="116">
        <f t="shared" si="148"/>
        <v>7100</v>
      </c>
      <c r="X399" s="131"/>
    </row>
    <row r="400" spans="1:24" s="132" customFormat="1" ht="16" thickBot="1">
      <c r="A400" s="137" t="s">
        <v>166</v>
      </c>
      <c r="B400" s="116">
        <f t="shared" si="148"/>
        <v>48606</v>
      </c>
      <c r="C400" s="116">
        <f t="shared" si="148"/>
        <v>64465</v>
      </c>
      <c r="D400" s="116">
        <f t="shared" si="148"/>
        <v>60876</v>
      </c>
      <c r="E400" s="116">
        <f t="shared" si="148"/>
        <v>58345</v>
      </c>
      <c r="F400" s="116">
        <f t="shared" si="148"/>
        <v>57135</v>
      </c>
      <c r="G400" s="116">
        <f t="shared" si="148"/>
        <v>57665</v>
      </c>
      <c r="H400" s="116">
        <f t="shared" si="148"/>
        <v>58921</v>
      </c>
      <c r="I400" s="116">
        <f t="shared" si="148"/>
        <v>58609</v>
      </c>
      <c r="J400" s="116">
        <f t="shared" si="148"/>
        <v>57936</v>
      </c>
      <c r="K400" s="116">
        <f t="shared" si="148"/>
        <v>58400</v>
      </c>
      <c r="L400" s="116">
        <f t="shared" si="148"/>
        <v>59259</v>
      </c>
      <c r="M400" s="116">
        <f t="shared" si="148"/>
        <v>58659</v>
      </c>
      <c r="N400" s="116">
        <f t="shared" si="148"/>
        <v>57540</v>
      </c>
      <c r="O400" s="116">
        <f t="shared" si="148"/>
        <v>57837</v>
      </c>
      <c r="P400" s="116">
        <f t="shared" si="148"/>
        <v>61463</v>
      </c>
      <c r="Q400" s="116">
        <f t="shared" si="148"/>
        <v>61033</v>
      </c>
      <c r="R400" s="116">
        <f t="shared" si="148"/>
        <v>60682</v>
      </c>
      <c r="S400" s="116">
        <f t="shared" si="148"/>
        <v>61528</v>
      </c>
      <c r="T400" s="116">
        <f t="shared" si="148"/>
        <v>61413</v>
      </c>
      <c r="U400" s="116">
        <f t="shared" si="148"/>
        <v>60845</v>
      </c>
      <c r="V400" s="116">
        <f t="shared" si="148"/>
        <v>60845</v>
      </c>
      <c r="W400" s="116">
        <f t="shared" si="148"/>
        <v>60181</v>
      </c>
      <c r="X400" s="131"/>
    </row>
    <row r="401" spans="1:24" s="132" customFormat="1">
      <c r="A401" s="135" t="s">
        <v>167</v>
      </c>
      <c r="B401" s="113">
        <f t="shared" si="148"/>
        <v>22136</v>
      </c>
      <c r="C401" s="114">
        <f t="shared" si="148"/>
        <v>22667</v>
      </c>
      <c r="D401" s="114">
        <f t="shared" si="148"/>
        <v>23229</v>
      </c>
      <c r="E401" s="114">
        <f t="shared" si="148"/>
        <v>23792</v>
      </c>
      <c r="F401" s="114">
        <f t="shared" si="148"/>
        <v>24703</v>
      </c>
      <c r="G401" s="114">
        <f t="shared" si="148"/>
        <v>25637</v>
      </c>
      <c r="H401" s="114">
        <f t="shared" si="148"/>
        <v>26592</v>
      </c>
      <c r="I401" s="114">
        <f t="shared" si="148"/>
        <v>27571</v>
      </c>
      <c r="J401" s="114">
        <f t="shared" si="148"/>
        <v>28570</v>
      </c>
      <c r="K401" s="114">
        <f t="shared" si="148"/>
        <v>29592</v>
      </c>
      <c r="L401" s="114">
        <f t="shared" si="148"/>
        <v>30638</v>
      </c>
      <c r="M401" s="114">
        <f t="shared" si="148"/>
        <v>31710</v>
      </c>
      <c r="N401" s="114">
        <f t="shared" si="148"/>
        <v>32806</v>
      </c>
      <c r="O401" s="114">
        <f t="shared" si="148"/>
        <v>33925</v>
      </c>
      <c r="P401" s="114">
        <f t="shared" si="148"/>
        <v>35067</v>
      </c>
      <c r="Q401" s="114">
        <f t="shared" si="148"/>
        <v>36234</v>
      </c>
      <c r="R401" s="114">
        <f t="shared" si="148"/>
        <v>37422</v>
      </c>
      <c r="S401" s="114">
        <f t="shared" si="148"/>
        <v>38636</v>
      </c>
      <c r="T401" s="114">
        <f t="shared" si="148"/>
        <v>39873</v>
      </c>
      <c r="U401" s="114">
        <f t="shared" si="148"/>
        <v>41136</v>
      </c>
      <c r="V401" s="114">
        <f t="shared" si="148"/>
        <v>42421</v>
      </c>
      <c r="W401" s="114">
        <f t="shared" si="148"/>
        <v>43748</v>
      </c>
      <c r="X401" s="131"/>
    </row>
    <row r="402" spans="1:24" s="132" customFormat="1">
      <c r="A402" s="135" t="s">
        <v>168</v>
      </c>
      <c r="B402" s="115">
        <f t="shared" si="148"/>
        <v>3704</v>
      </c>
      <c r="C402" s="116">
        <f t="shared" si="148"/>
        <v>3867.3068359572285</v>
      </c>
      <c r="D402" s="116">
        <f t="shared" si="148"/>
        <v>4016.1026140742997</v>
      </c>
      <c r="E402" s="116">
        <f t="shared" si="148"/>
        <v>4168.013408033873</v>
      </c>
      <c r="F402" s="116">
        <f t="shared" si="148"/>
        <v>4322.9903038426428</v>
      </c>
      <c r="G402" s="116">
        <f t="shared" si="148"/>
        <v>4480.8764679949272</v>
      </c>
      <c r="H402" s="116">
        <f t="shared" si="148"/>
        <v>4641.7750032017202</v>
      </c>
      <c r="I402" s="116">
        <f t="shared" si="148"/>
        <v>4805.6158727693564</v>
      </c>
      <c r="J402" s="116">
        <f t="shared" si="148"/>
        <v>4972.1210780401725</v>
      </c>
      <c r="K402" s="116">
        <f t="shared" si="148"/>
        <v>5141.7220245909966</v>
      </c>
      <c r="L402" s="116">
        <f t="shared" si="148"/>
        <v>5314.4706213394211</v>
      </c>
      <c r="M402" s="116">
        <f t="shared" si="148"/>
        <v>5490.516627295292</v>
      </c>
      <c r="N402" s="116">
        <f t="shared" si="148"/>
        <v>5669.8195558922253</v>
      </c>
      <c r="O402" s="116">
        <f t="shared" ref="O402:W405" si="149">+O79+O117</f>
        <v>5851.8756447623618</v>
      </c>
      <c r="P402" s="116">
        <f t="shared" si="149"/>
        <v>6037.0437358444624</v>
      </c>
      <c r="Q402" s="116">
        <f t="shared" si="149"/>
        <v>6224.888244159165</v>
      </c>
      <c r="R402" s="116">
        <f t="shared" si="149"/>
        <v>6415.4717348502918</v>
      </c>
      <c r="S402" s="116">
        <f t="shared" si="149"/>
        <v>6608.9356947592269</v>
      </c>
      <c r="T402" s="116">
        <f t="shared" si="149"/>
        <v>6805.1498050880109</v>
      </c>
      <c r="U402" s="116">
        <f t="shared" si="149"/>
        <v>7004.286256761302</v>
      </c>
      <c r="V402" s="116">
        <f t="shared" si="149"/>
        <v>7004.286256761302</v>
      </c>
      <c r="W402" s="116">
        <f t="shared" si="149"/>
        <v>7206.1136451289949</v>
      </c>
      <c r="X402" s="131"/>
    </row>
    <row r="403" spans="1:24" s="132" customFormat="1">
      <c r="A403" s="135" t="s">
        <v>169</v>
      </c>
      <c r="B403" s="115">
        <f t="shared" ref="B403:W405" si="150">+B80+B118</f>
        <v>33</v>
      </c>
      <c r="C403" s="116">
        <f t="shared" si="150"/>
        <v>34.712702063540767</v>
      </c>
      <c r="D403" s="116">
        <f t="shared" si="150"/>
        <v>35.563520715932455</v>
      </c>
      <c r="E403" s="116">
        <f t="shared" si="150"/>
        <v>36.448825985871707</v>
      </c>
      <c r="F403" s="116">
        <f t="shared" si="150"/>
        <v>37.367792156386898</v>
      </c>
      <c r="G403" s="116">
        <f t="shared" si="150"/>
        <v>38.324484726993312</v>
      </c>
      <c r="H403" s="116">
        <f t="shared" si="150"/>
        <v>39.315847329205099</v>
      </c>
      <c r="I403" s="116">
        <f t="shared" si="150"/>
        <v>40.343046471053476</v>
      </c>
      <c r="J403" s="116">
        <f t="shared" si="150"/>
        <v>41.406815335292734</v>
      </c>
      <c r="K403" s="116">
        <f t="shared" si="150"/>
        <v>42.507395847794591</v>
      </c>
      <c r="L403" s="116">
        <f t="shared" si="150"/>
        <v>43.647709528633214</v>
      </c>
      <c r="M403" s="116">
        <f t="shared" si="150"/>
        <v>44.825862595209287</v>
      </c>
      <c r="N403" s="116">
        <f t="shared" si="150"/>
        <v>46.038336964801893</v>
      </c>
      <c r="O403" s="116">
        <f t="shared" si="150"/>
        <v>47.292937553276204</v>
      </c>
      <c r="P403" s="116">
        <f t="shared" si="150"/>
        <v>48.578303761382458</v>
      </c>
      <c r="Q403" s="116">
        <f t="shared" si="150"/>
        <v>49.914266688018429</v>
      </c>
      <c r="R403" s="116">
        <f t="shared" si="150"/>
        <v>51.279901187335525</v>
      </c>
      <c r="S403" s="116">
        <f t="shared" si="150"/>
        <v>52.69422651204232</v>
      </c>
      <c r="T403" s="116">
        <f t="shared" si="150"/>
        <v>54.152813442941039</v>
      </c>
      <c r="U403" s="116">
        <f t="shared" si="150"/>
        <v>55.652906747408103</v>
      </c>
      <c r="V403" s="116">
        <f t="shared" si="149"/>
        <v>55.652906747408103</v>
      </c>
      <c r="W403" s="116">
        <f t="shared" si="150"/>
        <v>57.191670949616821</v>
      </c>
      <c r="X403" s="131"/>
    </row>
    <row r="404" spans="1:24" s="132" customFormat="1">
      <c r="A404" s="135" t="s">
        <v>170</v>
      </c>
      <c r="B404" s="117">
        <f t="shared" si="150"/>
        <v>3</v>
      </c>
      <c r="C404" s="118">
        <f t="shared" si="150"/>
        <v>1</v>
      </c>
      <c r="D404" s="118">
        <f t="shared" si="150"/>
        <v>1</v>
      </c>
      <c r="E404" s="118">
        <f t="shared" si="150"/>
        <v>1</v>
      </c>
      <c r="F404" s="118">
        <f t="shared" si="150"/>
        <v>1</v>
      </c>
      <c r="G404" s="118">
        <f t="shared" si="150"/>
        <v>1</v>
      </c>
      <c r="H404" s="118">
        <f t="shared" si="150"/>
        <v>1</v>
      </c>
      <c r="I404" s="118">
        <f t="shared" si="150"/>
        <v>1</v>
      </c>
      <c r="J404" s="118">
        <f t="shared" si="150"/>
        <v>1</v>
      </c>
      <c r="K404" s="118">
        <f t="shared" si="150"/>
        <v>1</v>
      </c>
      <c r="L404" s="118">
        <f t="shared" si="150"/>
        <v>1</v>
      </c>
      <c r="M404" s="118">
        <f t="shared" si="150"/>
        <v>1</v>
      </c>
      <c r="N404" s="118">
        <f t="shared" si="150"/>
        <v>1</v>
      </c>
      <c r="O404" s="118">
        <f t="shared" si="150"/>
        <v>1</v>
      </c>
      <c r="P404" s="118">
        <f t="shared" si="150"/>
        <v>1</v>
      </c>
      <c r="Q404" s="118">
        <f t="shared" si="150"/>
        <v>1</v>
      </c>
      <c r="R404" s="118">
        <f t="shared" si="150"/>
        <v>1</v>
      </c>
      <c r="S404" s="118">
        <f t="shared" si="150"/>
        <v>1</v>
      </c>
      <c r="T404" s="118">
        <f t="shared" si="150"/>
        <v>1</v>
      </c>
      <c r="U404" s="118">
        <f t="shared" si="150"/>
        <v>1</v>
      </c>
      <c r="V404" s="118">
        <f t="shared" si="149"/>
        <v>1</v>
      </c>
      <c r="W404" s="118">
        <f t="shared" si="150"/>
        <v>1</v>
      </c>
      <c r="X404" s="131"/>
    </row>
    <row r="405" spans="1:24" s="132" customFormat="1" ht="16" thickBot="1">
      <c r="A405" s="136" t="s">
        <v>171</v>
      </c>
      <c r="B405" s="120">
        <f>+B82+B120</f>
        <v>25876</v>
      </c>
      <c r="C405" s="121">
        <f t="shared" si="150"/>
        <v>26570.01953802077</v>
      </c>
      <c r="D405" s="121">
        <f t="shared" si="150"/>
        <v>27281.666134790234</v>
      </c>
      <c r="E405" s="121">
        <f t="shared" si="150"/>
        <v>27997.462234019746</v>
      </c>
      <c r="F405" s="121">
        <f t="shared" si="150"/>
        <v>29064.358095999029</v>
      </c>
      <c r="G405" s="121">
        <f t="shared" si="150"/>
        <v>30157.20095272192</v>
      </c>
      <c r="H405" s="121">
        <f t="shared" si="150"/>
        <v>31274.090850530923</v>
      </c>
      <c r="I405" s="121">
        <f t="shared" si="150"/>
        <v>32417.958919240409</v>
      </c>
      <c r="J405" s="121">
        <f t="shared" si="150"/>
        <v>33584.527893375467</v>
      </c>
      <c r="K405" s="121">
        <f t="shared" si="150"/>
        <v>34777.229420438794</v>
      </c>
      <c r="L405" s="121">
        <f t="shared" si="150"/>
        <v>35997.118330868056</v>
      </c>
      <c r="M405" s="121">
        <f t="shared" si="150"/>
        <v>37246.3424898905</v>
      </c>
      <c r="N405" s="121">
        <f t="shared" si="150"/>
        <v>38522.85789285702</v>
      </c>
      <c r="O405" s="121">
        <f t="shared" si="150"/>
        <v>39825.168582315637</v>
      </c>
      <c r="P405" s="121">
        <f t="shared" si="150"/>
        <v>41153.622039605842</v>
      </c>
      <c r="Q405" s="121">
        <f t="shared" si="150"/>
        <v>42509.802510847185</v>
      </c>
      <c r="R405" s="121">
        <f t="shared" si="150"/>
        <v>43889.751636037632</v>
      </c>
      <c r="S405" s="121">
        <f t="shared" si="150"/>
        <v>45298.629921271262</v>
      </c>
      <c r="T405" s="121">
        <f t="shared" si="150"/>
        <v>46733.30261853095</v>
      </c>
      <c r="U405" s="121">
        <f t="shared" si="150"/>
        <v>48196.939163508709</v>
      </c>
      <c r="V405" s="121">
        <f t="shared" si="149"/>
        <v>49481.939163508709</v>
      </c>
      <c r="W405" s="121">
        <f t="shared" si="150"/>
        <v>51012.305316078608</v>
      </c>
      <c r="X405" s="131"/>
    </row>
    <row r="406" spans="1:24" s="132" customFormat="1">
      <c r="A406" s="130"/>
      <c r="T406" s="133"/>
      <c r="U406" s="133"/>
      <c r="V406" s="133"/>
      <c r="W406" s="133"/>
      <c r="X406" s="131"/>
    </row>
    <row r="407" spans="1:24" s="132" customFormat="1">
      <c r="A407" s="130"/>
      <c r="B407" s="131"/>
      <c r="T407" s="133"/>
      <c r="U407" s="133"/>
      <c r="V407" s="133"/>
      <c r="W407" s="133"/>
      <c r="X407" s="131"/>
    </row>
    <row r="408" spans="1:24" s="132" customFormat="1">
      <c r="A408" s="134" t="s">
        <v>173</v>
      </c>
      <c r="B408" s="133"/>
      <c r="C408" s="133"/>
      <c r="D408" s="133"/>
      <c r="E408" s="133"/>
      <c r="F408" s="133"/>
      <c r="G408" s="133"/>
      <c r="H408" s="133"/>
      <c r="I408" s="133"/>
      <c r="J408" s="133"/>
      <c r="K408" s="133"/>
      <c r="L408" s="133"/>
      <c r="M408" s="133"/>
      <c r="N408" s="133"/>
      <c r="O408" s="133"/>
      <c r="P408" s="133"/>
      <c r="Q408" s="133"/>
      <c r="R408" s="133"/>
      <c r="S408" s="133"/>
      <c r="T408" s="133"/>
      <c r="U408" s="133"/>
      <c r="V408" s="133"/>
      <c r="W408" s="133"/>
      <c r="X408" s="131"/>
    </row>
    <row r="409" spans="1:24" s="132" customFormat="1" ht="16" thickBot="1">
      <c r="A409" s="18" t="s">
        <v>156</v>
      </c>
      <c r="B409" s="133"/>
      <c r="C409" s="112">
        <f t="shared" ref="C409:V409" si="151">(C414-B414)/B414</f>
        <v>9.8058003706637059E-2</v>
      </c>
      <c r="D409" s="112">
        <f t="shared" si="151"/>
        <v>7.193765580517447E-3</v>
      </c>
      <c r="E409" s="112">
        <f t="shared" si="151"/>
        <v>-1.6577733069890039E-2</v>
      </c>
      <c r="F409" s="112">
        <f t="shared" si="151"/>
        <v>-9.8783897794173237E-3</v>
      </c>
      <c r="G409" s="112">
        <f t="shared" si="151"/>
        <v>-4.9320618374264344E-4</v>
      </c>
      <c r="H409" s="112">
        <f t="shared" si="151"/>
        <v>2.6634818599517913E-3</v>
      </c>
      <c r="I409" s="112">
        <f t="shared" si="151"/>
        <v>-2.5957225380583266E-3</v>
      </c>
      <c r="J409" s="112">
        <f t="shared" si="151"/>
        <v>-3.5386318252485899E-3</v>
      </c>
      <c r="K409" s="112">
        <f t="shared" si="151"/>
        <v>1.0439694676743867E-3</v>
      </c>
      <c r="L409" s="112">
        <f t="shared" si="151"/>
        <v>2.6198119133454324E-3</v>
      </c>
      <c r="M409" s="112">
        <f t="shared" si="151"/>
        <v>-2.5395649685690802E-3</v>
      </c>
      <c r="N409" s="112">
        <f t="shared" si="151"/>
        <v>-4.0588258303743702E-3</v>
      </c>
      <c r="O409" s="112">
        <f t="shared" si="151"/>
        <v>1.3734133962991257E-3</v>
      </c>
      <c r="P409" s="112">
        <f t="shared" si="151"/>
        <v>1.442390198993697E-2</v>
      </c>
      <c r="Q409" s="112">
        <f t="shared" si="151"/>
        <v>2.4286322750708341E-4</v>
      </c>
      <c r="R409" s="112">
        <f t="shared" si="151"/>
        <v>1.7699930934519573E-4</v>
      </c>
      <c r="S409" s="112">
        <f t="shared" si="151"/>
        <v>5.0456012196500727E-3</v>
      </c>
      <c r="T409" s="112">
        <f t="shared" si="151"/>
        <v>1.2766087694700392E-3</v>
      </c>
      <c r="U409" s="112">
        <f t="shared" si="151"/>
        <v>1.6652033228360997E-4</v>
      </c>
      <c r="V409" s="112">
        <f t="shared" si="151"/>
        <v>1.6038705706045272E-3</v>
      </c>
      <c r="W409" s="112">
        <f>(W414-U414)/U414</f>
        <v>2.0036733214721368E-3</v>
      </c>
      <c r="X409" s="131"/>
    </row>
    <row r="410" spans="1:24" s="132" customFormat="1">
      <c r="A410" s="135" t="s">
        <v>157</v>
      </c>
      <c r="B410" s="113">
        <f t="shared" ref="B410:W421" si="152">+B258+B220</f>
        <v>3970164</v>
      </c>
      <c r="C410" s="114">
        <f t="shared" si="152"/>
        <v>3842194</v>
      </c>
      <c r="D410" s="114">
        <f t="shared" si="152"/>
        <v>4046007</v>
      </c>
      <c r="E410" s="114">
        <f t="shared" si="152"/>
        <v>4002102</v>
      </c>
      <c r="F410" s="114">
        <f t="shared" si="152"/>
        <v>3975984</v>
      </c>
      <c r="G410" s="114">
        <f t="shared" si="152"/>
        <v>3968324</v>
      </c>
      <c r="H410" s="114">
        <f t="shared" si="152"/>
        <v>3966430</v>
      </c>
      <c r="I410" s="114">
        <f t="shared" si="152"/>
        <v>3965576</v>
      </c>
      <c r="J410" s="114">
        <f t="shared" si="152"/>
        <v>3963278</v>
      </c>
      <c r="K410" s="114">
        <f t="shared" si="152"/>
        <v>3964608</v>
      </c>
      <c r="L410" s="114">
        <f t="shared" si="152"/>
        <v>3968380</v>
      </c>
      <c r="M410" s="114">
        <f t="shared" si="152"/>
        <v>3968452</v>
      </c>
      <c r="N410" s="114">
        <f t="shared" si="152"/>
        <v>3971618</v>
      </c>
      <c r="O410" s="114">
        <f t="shared" si="152"/>
        <v>3974907</v>
      </c>
      <c r="P410" s="114">
        <f t="shared" si="152"/>
        <v>3996420</v>
      </c>
      <c r="Q410" s="114">
        <f t="shared" si="152"/>
        <v>4012042</v>
      </c>
      <c r="R410" s="114">
        <f t="shared" si="152"/>
        <v>4021888</v>
      </c>
      <c r="S410" s="114">
        <f t="shared" si="152"/>
        <v>4037143</v>
      </c>
      <c r="T410" s="114">
        <f t="shared" si="152"/>
        <v>4051644</v>
      </c>
      <c r="U410" s="114">
        <f t="shared" si="152"/>
        <v>4063958</v>
      </c>
      <c r="V410" s="114">
        <f t="shared" si="152"/>
        <v>4078272</v>
      </c>
      <c r="W410" s="114">
        <f t="shared" si="152"/>
        <v>4092454</v>
      </c>
      <c r="X410" s="131"/>
    </row>
    <row r="411" spans="1:24" s="132" customFormat="1">
      <c r="A411" s="135" t="s">
        <v>158</v>
      </c>
      <c r="B411" s="115">
        <f t="shared" si="152"/>
        <v>3826740</v>
      </c>
      <c r="C411" s="116">
        <f t="shared" si="152"/>
        <v>4435122.0169604234</v>
      </c>
      <c r="D411" s="116">
        <f t="shared" si="152"/>
        <v>4348761.1755254492</v>
      </c>
      <c r="E411" s="116">
        <f t="shared" si="152"/>
        <v>4285600.5195849333</v>
      </c>
      <c r="F411" s="116">
        <f t="shared" si="152"/>
        <v>4256658.9163461868</v>
      </c>
      <c r="G411" s="116">
        <f t="shared" si="152"/>
        <v>4285031.6464015841</v>
      </c>
      <c r="H411" s="116">
        <f t="shared" si="152"/>
        <v>4331414.7629182748</v>
      </c>
      <c r="I411" s="116">
        <f t="shared" si="152"/>
        <v>4332304.5638491223</v>
      </c>
      <c r="J411" s="116">
        <f t="shared" si="152"/>
        <v>4326138.4025288364</v>
      </c>
      <c r="K411" s="116">
        <f t="shared" si="152"/>
        <v>4352652.6267726412</v>
      </c>
      <c r="L411" s="116">
        <f t="shared" si="152"/>
        <v>4389005.4004075928</v>
      </c>
      <c r="M411" s="116">
        <f t="shared" si="152"/>
        <v>4385783.2047750028</v>
      </c>
      <c r="N411" s="116">
        <f t="shared" si="152"/>
        <v>4366349.8218363011</v>
      </c>
      <c r="O411" s="116">
        <f t="shared" si="152"/>
        <v>4390932.2839583969</v>
      </c>
      <c r="P411" s="116">
        <f t="shared" si="152"/>
        <v>4505183.5570990238</v>
      </c>
      <c r="Q411" s="116">
        <f t="shared" si="152"/>
        <v>4507169.473480464</v>
      </c>
      <c r="R411" s="116">
        <f t="shared" si="152"/>
        <v>4513815.4395127175</v>
      </c>
      <c r="S411" s="116">
        <f t="shared" si="152"/>
        <v>4555850.2859245045</v>
      </c>
      <c r="T411" s="116">
        <f t="shared" si="152"/>
        <v>4565337.2086765021</v>
      </c>
      <c r="U411" s="116">
        <f t="shared" si="152"/>
        <v>4567310.5125971548</v>
      </c>
      <c r="V411" s="116">
        <f t="shared" si="152"/>
        <v>4567310.5125971548</v>
      </c>
      <c r="W411" s="116">
        <f t="shared" si="152"/>
        <v>4568954.0964452606</v>
      </c>
      <c r="X411" s="131"/>
    </row>
    <row r="412" spans="1:24" s="132" customFormat="1">
      <c r="A412" s="135" t="s">
        <v>159</v>
      </c>
      <c r="B412" s="115">
        <f t="shared" si="152"/>
        <v>361840</v>
      </c>
      <c r="C412" s="116">
        <f t="shared" si="152"/>
        <v>681459.23049108242</v>
      </c>
      <c r="D412" s="116">
        <f t="shared" si="152"/>
        <v>628454.40094476554</v>
      </c>
      <c r="E412" s="116">
        <f t="shared" si="152"/>
        <v>585935.48158235406</v>
      </c>
      <c r="F412" s="116">
        <f t="shared" si="152"/>
        <v>553337.82988411875</v>
      </c>
      <c r="G412" s="116">
        <f t="shared" si="152"/>
        <v>528291.7997944383</v>
      </c>
      <c r="H412" s="116">
        <f t="shared" si="152"/>
        <v>507192.44195118116</v>
      </c>
      <c r="I412" s="116">
        <f t="shared" si="152"/>
        <v>484301.20749921206</v>
      </c>
      <c r="J412" s="116">
        <f t="shared" si="152"/>
        <v>461688.46090828814</v>
      </c>
      <c r="K412" s="116">
        <f t="shared" si="152"/>
        <v>442980.12295032729</v>
      </c>
      <c r="L412" s="116">
        <f t="shared" si="152"/>
        <v>425805.53239527514</v>
      </c>
      <c r="M412" s="116">
        <f t="shared" si="152"/>
        <v>406650.2440226652</v>
      </c>
      <c r="N412" s="116">
        <f t="shared" si="152"/>
        <v>387358.71880483499</v>
      </c>
      <c r="O412" s="116">
        <f t="shared" si="152"/>
        <v>371470.73704074096</v>
      </c>
      <c r="P412" s="116">
        <f t="shared" si="152"/>
        <v>361732.56729869882</v>
      </c>
      <c r="Q412" s="116">
        <f t="shared" si="152"/>
        <v>346277.22933491122</v>
      </c>
      <c r="R412" s="116">
        <f t="shared" si="152"/>
        <v>331354.44868006301</v>
      </c>
      <c r="S412" s="116">
        <f t="shared" si="152"/>
        <v>318804.24036364863</v>
      </c>
      <c r="T412" s="116">
        <f t="shared" si="152"/>
        <v>306193.1964854516</v>
      </c>
      <c r="U412" s="116">
        <f t="shared" si="152"/>
        <v>293391.78253177326</v>
      </c>
      <c r="V412" s="116">
        <f t="shared" si="152"/>
        <v>293391.78253177326</v>
      </c>
      <c r="W412" s="116">
        <f t="shared" si="152"/>
        <v>281134.30242021778</v>
      </c>
      <c r="X412" s="131"/>
    </row>
    <row r="413" spans="1:24" s="132" customFormat="1">
      <c r="A413" s="135" t="s">
        <v>160</v>
      </c>
      <c r="B413" s="117">
        <f t="shared" si="152"/>
        <v>1</v>
      </c>
      <c r="C413" s="118">
        <f t="shared" si="152"/>
        <v>0</v>
      </c>
      <c r="D413" s="118">
        <f t="shared" si="152"/>
        <v>0</v>
      </c>
      <c r="E413" s="118">
        <f t="shared" si="152"/>
        <v>0</v>
      </c>
      <c r="F413" s="118">
        <f t="shared" si="152"/>
        <v>0</v>
      </c>
      <c r="G413" s="118">
        <f t="shared" si="152"/>
        <v>0</v>
      </c>
      <c r="H413" s="118">
        <f t="shared" si="152"/>
        <v>0</v>
      </c>
      <c r="I413" s="118">
        <f t="shared" si="152"/>
        <v>0</v>
      </c>
      <c r="J413" s="118">
        <f t="shared" si="152"/>
        <v>0</v>
      </c>
      <c r="K413" s="118">
        <f t="shared" si="152"/>
        <v>0</v>
      </c>
      <c r="L413" s="118">
        <f t="shared" si="152"/>
        <v>0</v>
      </c>
      <c r="M413" s="118">
        <f t="shared" si="152"/>
        <v>0</v>
      </c>
      <c r="N413" s="118">
        <f t="shared" si="152"/>
        <v>0</v>
      </c>
      <c r="O413" s="118">
        <f t="shared" si="152"/>
        <v>0</v>
      </c>
      <c r="P413" s="118">
        <f t="shared" si="152"/>
        <v>0</v>
      </c>
      <c r="Q413" s="118">
        <f t="shared" si="152"/>
        <v>0</v>
      </c>
      <c r="R413" s="118">
        <f t="shared" si="152"/>
        <v>0</v>
      </c>
      <c r="S413" s="118">
        <f t="shared" si="152"/>
        <v>0</v>
      </c>
      <c r="T413" s="118">
        <f t="shared" si="152"/>
        <v>0</v>
      </c>
      <c r="U413" s="118">
        <f t="shared" si="152"/>
        <v>0</v>
      </c>
      <c r="V413" s="118">
        <f t="shared" si="152"/>
        <v>0</v>
      </c>
      <c r="W413" s="118">
        <f t="shared" si="152"/>
        <v>0</v>
      </c>
      <c r="X413" s="131"/>
    </row>
    <row r="414" spans="1:24" s="132" customFormat="1" ht="16" thickBot="1">
      <c r="A414" s="136" t="s">
        <v>161</v>
      </c>
      <c r="B414" s="120">
        <f t="shared" si="152"/>
        <v>8158745</v>
      </c>
      <c r="C414" s="121">
        <f t="shared" si="152"/>
        <v>8958775.2474515066</v>
      </c>
      <c r="D414" s="121">
        <f t="shared" si="152"/>
        <v>9023222.5764702149</v>
      </c>
      <c r="E414" s="121">
        <f t="shared" si="152"/>
        <v>8873638.0011672862</v>
      </c>
      <c r="F414" s="121">
        <f t="shared" si="152"/>
        <v>8785980.7462303061</v>
      </c>
      <c r="G414" s="121">
        <f t="shared" si="152"/>
        <v>8781647.4461960215</v>
      </c>
      <c r="H414" s="121">
        <f t="shared" si="152"/>
        <v>8805037.2048694566</v>
      </c>
      <c r="I414" s="121">
        <f t="shared" si="152"/>
        <v>8782181.7713483348</v>
      </c>
      <c r="J414" s="121">
        <f t="shared" si="152"/>
        <v>8751104.8634371236</v>
      </c>
      <c r="K414" s="121">
        <f t="shared" si="152"/>
        <v>8760240.7497229688</v>
      </c>
      <c r="L414" s="121">
        <f t="shared" si="152"/>
        <v>8783190.9328028671</v>
      </c>
      <c r="M414" s="121">
        <f t="shared" si="152"/>
        <v>8760885.4487976674</v>
      </c>
      <c r="N414" s="121">
        <f t="shared" si="152"/>
        <v>8725326.5406411365</v>
      </c>
      <c r="O414" s="121">
        <f t="shared" si="152"/>
        <v>8737310.0209991373</v>
      </c>
      <c r="P414" s="121">
        <f t="shared" si="152"/>
        <v>8863336.124397723</v>
      </c>
      <c r="Q414" s="121">
        <f t="shared" si="152"/>
        <v>8865488.7028153744</v>
      </c>
      <c r="R414" s="121">
        <f t="shared" si="152"/>
        <v>8867057.8881927803</v>
      </c>
      <c r="S414" s="121">
        <f t="shared" si="152"/>
        <v>8911797.5262881536</v>
      </c>
      <c r="T414" s="121">
        <f t="shared" si="152"/>
        <v>8923174.4051619545</v>
      </c>
      <c r="U414" s="121">
        <f t="shared" si="152"/>
        <v>8924660.2951289266</v>
      </c>
      <c r="V414" s="121">
        <f t="shared" si="152"/>
        <v>8938974.2951289266</v>
      </c>
      <c r="W414" s="121">
        <f t="shared" si="152"/>
        <v>8942542.3988654781</v>
      </c>
      <c r="X414" s="131"/>
    </row>
    <row r="415" spans="1:24" s="132" customFormat="1">
      <c r="A415" s="135" t="s">
        <v>162</v>
      </c>
      <c r="B415" s="116">
        <f t="shared" si="152"/>
        <v>6333.9514611795075</v>
      </c>
      <c r="C415" s="116">
        <f t="shared" si="152"/>
        <v>6937.0673002424637</v>
      </c>
      <c r="D415" s="116">
        <f t="shared" si="152"/>
        <v>6981.1607536458378</v>
      </c>
      <c r="E415" s="116">
        <f t="shared" si="152"/>
        <v>6866.362751818343</v>
      </c>
      <c r="F415" s="116">
        <f t="shared" si="152"/>
        <v>6799.5574982394228</v>
      </c>
      <c r="G415" s="116">
        <f t="shared" si="152"/>
        <v>6796.1261165653741</v>
      </c>
      <c r="H415" s="116">
        <f t="shared" si="152"/>
        <v>6813.7913878163708</v>
      </c>
      <c r="I415" s="116">
        <f t="shared" si="152"/>
        <v>6796.4462978806168</v>
      </c>
      <c r="J415" s="116">
        <f t="shared" si="152"/>
        <v>6772.8947833931361</v>
      </c>
      <c r="K415" s="116">
        <f t="shared" si="152"/>
        <v>6780.3057994365408</v>
      </c>
      <c r="L415" s="116">
        <f t="shared" si="152"/>
        <v>6797.9824147599111</v>
      </c>
      <c r="M415" s="116">
        <f t="shared" si="152"/>
        <v>6781.0210581041028</v>
      </c>
      <c r="N415" s="116">
        <f t="shared" si="152"/>
        <v>6754.6431943027183</v>
      </c>
      <c r="O415" s="116">
        <f t="shared" si="152"/>
        <v>6764.2473865636512</v>
      </c>
      <c r="P415" s="116">
        <f t="shared" si="152"/>
        <v>6860.0769728572341</v>
      </c>
      <c r="Q415" s="116">
        <f t="shared" si="152"/>
        <v>6861.8990838977179</v>
      </c>
      <c r="R415" s="116">
        <f t="shared" si="152"/>
        <v>6863.3967069317205</v>
      </c>
      <c r="S415" s="116">
        <f t="shared" si="152"/>
        <v>6897.8262058394121</v>
      </c>
      <c r="T415" s="116">
        <f t="shared" si="152"/>
        <v>6906.708573107966</v>
      </c>
      <c r="U415" s="116">
        <f t="shared" si="152"/>
        <v>6908.1753986560288</v>
      </c>
      <c r="V415" s="116">
        <f t="shared" si="152"/>
        <v>6919.5357434244379</v>
      </c>
      <c r="W415" s="116">
        <f t="shared" si="152"/>
        <v>6922.6227966054075</v>
      </c>
      <c r="X415" s="131"/>
    </row>
    <row r="416" spans="1:24" s="132" customFormat="1">
      <c r="A416" s="135" t="s">
        <v>163</v>
      </c>
      <c r="B416" s="116">
        <f t="shared" si="152"/>
        <v>56647.074527252509</v>
      </c>
      <c r="C416" s="116">
        <f t="shared" si="152"/>
        <v>56971.823211952229</v>
      </c>
      <c r="D416" s="116">
        <f t="shared" si="152"/>
        <v>56784.836804555831</v>
      </c>
      <c r="E416" s="116">
        <f t="shared" si="152"/>
        <v>56606.589939961283</v>
      </c>
      <c r="F416" s="116">
        <f t="shared" si="152"/>
        <v>56596.803515421401</v>
      </c>
      <c r="G416" s="116">
        <f t="shared" si="152"/>
        <v>56655.364218882911</v>
      </c>
      <c r="H416" s="116">
        <f t="shared" si="152"/>
        <v>56694.87160276431</v>
      </c>
      <c r="I416" s="116">
        <f t="shared" si="152"/>
        <v>56739.04007150534</v>
      </c>
      <c r="J416" s="116">
        <f t="shared" si="152"/>
        <v>56864.130716123123</v>
      </c>
      <c r="K416" s="116">
        <f t="shared" si="152"/>
        <v>56993.484499975195</v>
      </c>
      <c r="L416" s="116">
        <f t="shared" si="152"/>
        <v>57108.471958140581</v>
      </c>
      <c r="M416" s="116">
        <f t="shared" si="152"/>
        <v>57261.074848364944</v>
      </c>
      <c r="N416" s="116">
        <f t="shared" si="152"/>
        <v>57414.078936584672</v>
      </c>
      <c r="O416" s="116">
        <f t="shared" si="152"/>
        <v>57619.823976239881</v>
      </c>
      <c r="P416" s="116">
        <f t="shared" si="152"/>
        <v>57829.752025013804</v>
      </c>
      <c r="Q416" s="116">
        <f t="shared" si="152"/>
        <v>58043.784979590069</v>
      </c>
      <c r="R416" s="116">
        <f t="shared" si="152"/>
        <v>58284.13613991256</v>
      </c>
      <c r="S416" s="116">
        <f t="shared" si="152"/>
        <v>58603.677194967931</v>
      </c>
      <c r="T416" s="116">
        <f t="shared" si="152"/>
        <v>58853.105813945047</v>
      </c>
      <c r="U416" s="116">
        <f t="shared" si="152"/>
        <v>59173.713620815804</v>
      </c>
      <c r="V416" s="116">
        <f t="shared" si="152"/>
        <v>59479.803720927026</v>
      </c>
      <c r="W416" s="116">
        <f t="shared" si="152"/>
        <v>59833.591119631557</v>
      </c>
      <c r="X416" s="131"/>
    </row>
    <row r="417" spans="1:24" s="132" customFormat="1">
      <c r="A417" s="137" t="s">
        <v>164</v>
      </c>
      <c r="B417" s="116">
        <f t="shared" si="152"/>
        <v>1146</v>
      </c>
      <c r="C417" s="116">
        <f t="shared" si="152"/>
        <v>1104</v>
      </c>
      <c r="D417" s="116">
        <f t="shared" si="152"/>
        <v>1165</v>
      </c>
      <c r="E417" s="116">
        <f t="shared" si="152"/>
        <v>1157</v>
      </c>
      <c r="F417" s="116">
        <f t="shared" si="152"/>
        <v>1150</v>
      </c>
      <c r="G417" s="116">
        <f t="shared" si="152"/>
        <v>1147</v>
      </c>
      <c r="H417" s="116">
        <f t="shared" si="152"/>
        <v>1146</v>
      </c>
      <c r="I417" s="116">
        <f t="shared" si="152"/>
        <v>1145</v>
      </c>
      <c r="J417" s="116">
        <f t="shared" si="152"/>
        <v>1142</v>
      </c>
      <c r="K417" s="116">
        <f t="shared" si="152"/>
        <v>1140</v>
      </c>
      <c r="L417" s="116">
        <f t="shared" si="152"/>
        <v>1139</v>
      </c>
      <c r="M417" s="116">
        <f t="shared" si="152"/>
        <v>1136</v>
      </c>
      <c r="N417" s="116">
        <f t="shared" si="152"/>
        <v>1134</v>
      </c>
      <c r="O417" s="116">
        <f t="shared" si="152"/>
        <v>1131</v>
      </c>
      <c r="P417" s="116">
        <f t="shared" si="152"/>
        <v>1133</v>
      </c>
      <c r="Q417" s="116">
        <f t="shared" si="152"/>
        <v>1133</v>
      </c>
      <c r="R417" s="116">
        <f t="shared" si="152"/>
        <v>1131</v>
      </c>
      <c r="S417" s="116">
        <f t="shared" si="152"/>
        <v>1129</v>
      </c>
      <c r="T417" s="116">
        <f t="shared" si="152"/>
        <v>1128</v>
      </c>
      <c r="U417" s="116">
        <f t="shared" si="152"/>
        <v>1125</v>
      </c>
      <c r="V417" s="116">
        <f t="shared" si="152"/>
        <v>1122</v>
      </c>
      <c r="W417" s="116">
        <f t="shared" si="152"/>
        <v>1119</v>
      </c>
      <c r="X417" s="131"/>
    </row>
    <row r="418" spans="1:24" s="132" customFormat="1">
      <c r="A418" s="137" t="s">
        <v>165</v>
      </c>
      <c r="B418" s="116">
        <f t="shared" si="152"/>
        <v>5727</v>
      </c>
      <c r="C418" s="116">
        <f t="shared" si="152"/>
        <v>6466</v>
      </c>
      <c r="D418" s="116">
        <f t="shared" si="152"/>
        <v>6348</v>
      </c>
      <c r="E418" s="116">
        <f t="shared" si="152"/>
        <v>6257</v>
      </c>
      <c r="F418" s="116">
        <f t="shared" si="152"/>
        <v>6209</v>
      </c>
      <c r="G418" s="116">
        <f t="shared" si="152"/>
        <v>6225</v>
      </c>
      <c r="H418" s="116">
        <f t="shared" si="152"/>
        <v>6266</v>
      </c>
      <c r="I418" s="116">
        <f t="shared" si="152"/>
        <v>6253</v>
      </c>
      <c r="J418" s="116">
        <f t="shared" si="152"/>
        <v>6224</v>
      </c>
      <c r="K418" s="116">
        <f t="shared" si="152"/>
        <v>6237</v>
      </c>
      <c r="L418" s="116">
        <f t="shared" si="152"/>
        <v>6262</v>
      </c>
      <c r="M418" s="116">
        <f t="shared" si="152"/>
        <v>6237</v>
      </c>
      <c r="N418" s="116">
        <f t="shared" si="152"/>
        <v>6193</v>
      </c>
      <c r="O418" s="116">
        <f t="shared" si="152"/>
        <v>6199</v>
      </c>
      <c r="P418" s="116">
        <f t="shared" si="152"/>
        <v>6314</v>
      </c>
      <c r="Q418" s="116">
        <f t="shared" si="152"/>
        <v>6296</v>
      </c>
      <c r="R418" s="116">
        <f t="shared" si="152"/>
        <v>6280</v>
      </c>
      <c r="S418" s="116">
        <f t="shared" si="152"/>
        <v>6300</v>
      </c>
      <c r="T418" s="116">
        <f t="shared" si="152"/>
        <v>6290</v>
      </c>
      <c r="U418" s="116">
        <f t="shared" si="152"/>
        <v>6266</v>
      </c>
      <c r="V418" s="116">
        <f t="shared" si="152"/>
        <v>6266</v>
      </c>
      <c r="W418" s="116">
        <f t="shared" si="152"/>
        <v>6239</v>
      </c>
      <c r="X418" s="131"/>
    </row>
    <row r="419" spans="1:24" s="132" customFormat="1" ht="16" thickBot="1">
      <c r="A419" s="137" t="s">
        <v>166</v>
      </c>
      <c r="B419" s="116">
        <f t="shared" si="152"/>
        <v>47467</v>
      </c>
      <c r="C419" s="116">
        <f t="shared" si="152"/>
        <v>90601</v>
      </c>
      <c r="D419" s="116">
        <f t="shared" si="152"/>
        <v>85595</v>
      </c>
      <c r="E419" s="116">
        <f t="shared" si="152"/>
        <v>81300</v>
      </c>
      <c r="F419" s="116">
        <f t="shared" si="152"/>
        <v>78053</v>
      </c>
      <c r="G419" s="116">
        <f t="shared" si="152"/>
        <v>76094</v>
      </c>
      <c r="H419" s="116">
        <f t="shared" si="152"/>
        <v>74710</v>
      </c>
      <c r="I419" s="116">
        <f t="shared" si="152"/>
        <v>72227</v>
      </c>
      <c r="J419" s="116">
        <f t="shared" si="152"/>
        <v>69474</v>
      </c>
      <c r="K419" s="116">
        <f t="shared" si="152"/>
        <v>67574</v>
      </c>
      <c r="L419" s="116">
        <f t="shared" si="152"/>
        <v>65966</v>
      </c>
      <c r="M419" s="116">
        <f t="shared" si="152"/>
        <v>63457</v>
      </c>
      <c r="N419" s="116">
        <f t="shared" si="152"/>
        <v>60697</v>
      </c>
      <c r="O419" s="116">
        <f t="shared" si="152"/>
        <v>58854</v>
      </c>
      <c r="P419" s="116">
        <f t="shared" si="152"/>
        <v>58951</v>
      </c>
      <c r="Q419" s="116">
        <f t="shared" si="152"/>
        <v>56769</v>
      </c>
      <c r="R419" s="116">
        <f t="shared" si="152"/>
        <v>54672</v>
      </c>
      <c r="S419" s="116">
        <f t="shared" si="152"/>
        <v>53222</v>
      </c>
      <c r="T419" s="116">
        <f t="shared" si="152"/>
        <v>51368</v>
      </c>
      <c r="U419" s="116">
        <f t="shared" si="152"/>
        <v>49345</v>
      </c>
      <c r="V419" s="116">
        <f t="shared" si="152"/>
        <v>49345</v>
      </c>
      <c r="W419" s="116">
        <f t="shared" si="152"/>
        <v>47318</v>
      </c>
      <c r="X419" s="131"/>
    </row>
    <row r="420" spans="1:24" s="132" customFormat="1">
      <c r="A420" s="135" t="s">
        <v>167</v>
      </c>
      <c r="B420" s="113">
        <f t="shared" si="152"/>
        <v>6948</v>
      </c>
      <c r="C420" s="114">
        <f t="shared" si="152"/>
        <v>6972</v>
      </c>
      <c r="D420" s="114">
        <f t="shared" si="152"/>
        <v>6943</v>
      </c>
      <c r="E420" s="114">
        <f t="shared" si="152"/>
        <v>6915</v>
      </c>
      <c r="F420" s="114">
        <f t="shared" si="152"/>
        <v>6912</v>
      </c>
      <c r="G420" s="114">
        <f t="shared" si="152"/>
        <v>6917</v>
      </c>
      <c r="H420" s="114">
        <f t="shared" si="152"/>
        <v>6920</v>
      </c>
      <c r="I420" s="114">
        <f t="shared" si="152"/>
        <v>6924</v>
      </c>
      <c r="J420" s="114">
        <f t="shared" si="152"/>
        <v>6938</v>
      </c>
      <c r="K420" s="114">
        <f t="shared" si="152"/>
        <v>6953</v>
      </c>
      <c r="L420" s="114">
        <f t="shared" si="152"/>
        <v>6966</v>
      </c>
      <c r="M420" s="114">
        <f t="shared" si="152"/>
        <v>6984</v>
      </c>
      <c r="N420" s="114">
        <f t="shared" si="152"/>
        <v>7002</v>
      </c>
      <c r="O420" s="114">
        <f t="shared" si="152"/>
        <v>7027</v>
      </c>
      <c r="P420" s="114">
        <f t="shared" si="152"/>
        <v>7053</v>
      </c>
      <c r="Q420" s="114">
        <f t="shared" si="152"/>
        <v>7080</v>
      </c>
      <c r="R420" s="114">
        <f t="shared" si="152"/>
        <v>7110</v>
      </c>
      <c r="S420" s="114">
        <f t="shared" si="152"/>
        <v>7150</v>
      </c>
      <c r="T420" s="114">
        <f t="shared" si="152"/>
        <v>7182</v>
      </c>
      <c r="U420" s="114">
        <f t="shared" si="152"/>
        <v>7223</v>
      </c>
      <c r="V420" s="114">
        <f t="shared" si="152"/>
        <v>7268</v>
      </c>
      <c r="W420" s="114">
        <f t="shared" si="152"/>
        <v>7313</v>
      </c>
      <c r="X420" s="131"/>
    </row>
    <row r="421" spans="1:24" s="132" customFormat="1">
      <c r="A421" s="135" t="s">
        <v>168</v>
      </c>
      <c r="B421" s="115">
        <f t="shared" si="152"/>
        <v>1365</v>
      </c>
      <c r="C421" s="116">
        <f t="shared" si="152"/>
        <v>1389.7337672968056</v>
      </c>
      <c r="D421" s="116">
        <f t="shared" si="152"/>
        <v>1391.8107385876897</v>
      </c>
      <c r="E421" s="116">
        <f t="shared" si="152"/>
        <v>1394.0293779271983</v>
      </c>
      <c r="F421" s="116">
        <f t="shared" si="152"/>
        <v>1395.8916982835494</v>
      </c>
      <c r="G421" s="116">
        <f t="shared" si="152"/>
        <v>1399.7234151857747</v>
      </c>
      <c r="H421" s="116">
        <f t="shared" si="152"/>
        <v>1402.7005002794733</v>
      </c>
      <c r="I421" s="116">
        <f t="shared" si="152"/>
        <v>1405.299469455078</v>
      </c>
      <c r="J421" s="116">
        <f t="shared" si="152"/>
        <v>1409.7501326770935</v>
      </c>
      <c r="K421" s="116">
        <f t="shared" si="152"/>
        <v>1413.8020552232242</v>
      </c>
      <c r="L421" s="116">
        <f t="shared" si="152"/>
        <v>1417.7267471232249</v>
      </c>
      <c r="M421" s="116">
        <f t="shared" si="152"/>
        <v>1422.161072157734</v>
      </c>
      <c r="N421" s="116">
        <f t="shared" si="152"/>
        <v>1426.645951185712</v>
      </c>
      <c r="O421" s="116">
        <f t="shared" ref="O421:W424" si="153">+O269+O231</f>
        <v>1431.8598283168776</v>
      </c>
      <c r="P421" s="116">
        <f t="shared" si="153"/>
        <v>1436.6700476804235</v>
      </c>
      <c r="Q421" s="116">
        <f t="shared" si="153"/>
        <v>1441.077862159098</v>
      </c>
      <c r="R421" s="116">
        <f t="shared" si="153"/>
        <v>1446.3466116899806</v>
      </c>
      <c r="S421" s="116">
        <f t="shared" si="153"/>
        <v>1453.235904002483</v>
      </c>
      <c r="T421" s="116">
        <f t="shared" si="153"/>
        <v>1457.8041358385008</v>
      </c>
      <c r="U421" s="116">
        <f t="shared" si="153"/>
        <v>1463.8316804827471</v>
      </c>
      <c r="V421" s="116">
        <f t="shared" si="153"/>
        <v>1463.8316804827471</v>
      </c>
      <c r="W421" s="116">
        <f t="shared" si="153"/>
        <v>1470.7164149507144</v>
      </c>
      <c r="X421" s="131"/>
    </row>
    <row r="422" spans="1:24" s="132" customFormat="1">
      <c r="A422" s="135" t="s">
        <v>169</v>
      </c>
      <c r="B422" s="115">
        <f t="shared" ref="B422:W424" si="154">+B270+B232</f>
        <v>14</v>
      </c>
      <c r="C422" s="116">
        <f t="shared" si="154"/>
        <v>14.009334509415609</v>
      </c>
      <c r="D422" s="116">
        <f t="shared" si="154"/>
        <v>13.442456391162979</v>
      </c>
      <c r="E422" s="116">
        <f t="shared" si="154"/>
        <v>13.018758789922554</v>
      </c>
      <c r="F422" s="116">
        <f t="shared" si="154"/>
        <v>12.717681988542004</v>
      </c>
      <c r="G422" s="116">
        <f t="shared" si="154"/>
        <v>12.495298268963982</v>
      </c>
      <c r="H422" s="116">
        <f t="shared" si="154"/>
        <v>12.326412375493007</v>
      </c>
      <c r="I422" s="116">
        <f t="shared" si="154"/>
        <v>12.220894287079593</v>
      </c>
      <c r="J422" s="116">
        <f t="shared" si="154"/>
        <v>12.160499178128862</v>
      </c>
      <c r="K422" s="116">
        <f t="shared" si="154"/>
        <v>12.125592442793607</v>
      </c>
      <c r="L422" s="116">
        <f t="shared" si="154"/>
        <v>12.105843288611149</v>
      </c>
      <c r="M422" s="116">
        <f t="shared" si="154"/>
        <v>12.106513889704036</v>
      </c>
      <c r="N422" s="116">
        <f t="shared" si="154"/>
        <v>12.115612835484978</v>
      </c>
      <c r="O422" s="116">
        <f t="shared" si="154"/>
        <v>12.149452899745953</v>
      </c>
      <c r="P422" s="116">
        <f t="shared" si="154"/>
        <v>12.201918057500297</v>
      </c>
      <c r="Q422" s="116">
        <f t="shared" si="154"/>
        <v>12.260273025115975</v>
      </c>
      <c r="R422" s="116">
        <f t="shared" si="154"/>
        <v>12.326878053500335</v>
      </c>
      <c r="S422" s="116">
        <f t="shared" si="154"/>
        <v>12.415085086015804</v>
      </c>
      <c r="T422" s="116">
        <f t="shared" si="154"/>
        <v>12.516735254972886</v>
      </c>
      <c r="U422" s="116">
        <f t="shared" si="154"/>
        <v>12.62351904520118</v>
      </c>
      <c r="V422" s="116">
        <f t="shared" si="153"/>
        <v>12.62351904520118</v>
      </c>
      <c r="W422" s="116">
        <f t="shared" si="154"/>
        <v>12.751028475086027</v>
      </c>
      <c r="X422" s="131"/>
    </row>
    <row r="423" spans="1:24" s="132" customFormat="1">
      <c r="A423" s="135" t="s">
        <v>170</v>
      </c>
      <c r="B423" s="117">
        <f t="shared" si="154"/>
        <v>1</v>
      </c>
      <c r="C423" s="118">
        <f t="shared" si="154"/>
        <v>0</v>
      </c>
      <c r="D423" s="118">
        <f t="shared" si="154"/>
        <v>0</v>
      </c>
      <c r="E423" s="118">
        <f t="shared" si="154"/>
        <v>0</v>
      </c>
      <c r="F423" s="118">
        <f t="shared" si="154"/>
        <v>0</v>
      </c>
      <c r="G423" s="118">
        <f t="shared" si="154"/>
        <v>0</v>
      </c>
      <c r="H423" s="118">
        <f t="shared" si="154"/>
        <v>0</v>
      </c>
      <c r="I423" s="118">
        <f t="shared" si="154"/>
        <v>0</v>
      </c>
      <c r="J423" s="118">
        <f t="shared" si="154"/>
        <v>0</v>
      </c>
      <c r="K423" s="118">
        <f t="shared" si="154"/>
        <v>0</v>
      </c>
      <c r="L423" s="118">
        <f t="shared" si="154"/>
        <v>0</v>
      </c>
      <c r="M423" s="118">
        <f t="shared" si="154"/>
        <v>0</v>
      </c>
      <c r="N423" s="118">
        <f t="shared" si="154"/>
        <v>0</v>
      </c>
      <c r="O423" s="118">
        <f t="shared" si="154"/>
        <v>0</v>
      </c>
      <c r="P423" s="118">
        <f t="shared" si="154"/>
        <v>0</v>
      </c>
      <c r="Q423" s="118">
        <f t="shared" si="154"/>
        <v>0</v>
      </c>
      <c r="R423" s="118">
        <f t="shared" si="154"/>
        <v>0</v>
      </c>
      <c r="S423" s="118">
        <f t="shared" si="154"/>
        <v>0</v>
      </c>
      <c r="T423" s="118">
        <f t="shared" si="154"/>
        <v>0</v>
      </c>
      <c r="U423" s="118">
        <f t="shared" si="154"/>
        <v>0</v>
      </c>
      <c r="V423" s="118">
        <f t="shared" si="153"/>
        <v>0</v>
      </c>
      <c r="W423" s="118">
        <f t="shared" si="154"/>
        <v>0</v>
      </c>
      <c r="X423" s="131"/>
    </row>
    <row r="424" spans="1:24" s="132" customFormat="1" ht="16" thickBot="1">
      <c r="A424" s="136" t="s">
        <v>171</v>
      </c>
      <c r="B424" s="120">
        <f>+B272+B234</f>
        <v>8328</v>
      </c>
      <c r="C424" s="121">
        <f t="shared" si="154"/>
        <v>8375.7431018062216</v>
      </c>
      <c r="D424" s="121">
        <f t="shared" si="154"/>
        <v>8348.2531949788536</v>
      </c>
      <c r="E424" s="121">
        <f t="shared" si="154"/>
        <v>8322.0481367171215</v>
      </c>
      <c r="F424" s="121">
        <f t="shared" si="154"/>
        <v>8320.6093802720916</v>
      </c>
      <c r="G424" s="121">
        <f t="shared" si="154"/>
        <v>8329.2187134547385</v>
      </c>
      <c r="H424" s="121">
        <f t="shared" si="154"/>
        <v>8335.0269126549665</v>
      </c>
      <c r="I424" s="121">
        <f t="shared" si="154"/>
        <v>8341.5203637421582</v>
      </c>
      <c r="J424" s="121">
        <f t="shared" si="154"/>
        <v>8359.9106318552222</v>
      </c>
      <c r="K424" s="121">
        <f t="shared" si="154"/>
        <v>8378.9276476660179</v>
      </c>
      <c r="L424" s="121">
        <f t="shared" si="154"/>
        <v>8395.8325904118356</v>
      </c>
      <c r="M424" s="121">
        <f t="shared" si="154"/>
        <v>8418.2675860474374</v>
      </c>
      <c r="N424" s="121">
        <f t="shared" si="154"/>
        <v>8440.761564021197</v>
      </c>
      <c r="O424" s="121">
        <f t="shared" si="154"/>
        <v>8471.0092812166222</v>
      </c>
      <c r="P424" s="121">
        <f t="shared" si="154"/>
        <v>8501.8719657379243</v>
      </c>
      <c r="Q424" s="121">
        <f t="shared" si="154"/>
        <v>8533.3381351842145</v>
      </c>
      <c r="R424" s="121">
        <f t="shared" si="154"/>
        <v>8568.6734897434799</v>
      </c>
      <c r="S424" s="121">
        <f t="shared" si="154"/>
        <v>8615.650989088499</v>
      </c>
      <c r="T424" s="121">
        <f t="shared" si="154"/>
        <v>8652.3208710934741</v>
      </c>
      <c r="U424" s="121">
        <f t="shared" si="154"/>
        <v>8699.4551995279471</v>
      </c>
      <c r="V424" s="121">
        <f t="shared" si="153"/>
        <v>8744.4551995279471</v>
      </c>
      <c r="W424" s="121">
        <f t="shared" si="154"/>
        <v>8796.4674434258013</v>
      </c>
      <c r="X424" s="131"/>
    </row>
    <row r="425" spans="1:24" s="132" customFormat="1">
      <c r="A425" s="138"/>
      <c r="T425" s="133"/>
      <c r="U425" s="133"/>
      <c r="V425" s="133"/>
      <c r="W425" s="133"/>
      <c r="X425" s="131"/>
    </row>
    <row r="426" spans="1:24" s="132" customFormat="1">
      <c r="A426" s="130"/>
      <c r="B426" s="131"/>
      <c r="T426" s="133"/>
      <c r="U426" s="133"/>
      <c r="V426" s="133"/>
      <c r="W426" s="133"/>
      <c r="X426" s="131"/>
    </row>
    <row r="427" spans="1:24" s="132" customFormat="1">
      <c r="A427" s="134" t="s">
        <v>174</v>
      </c>
      <c r="B427" s="133"/>
      <c r="C427" s="133"/>
      <c r="D427" s="133"/>
      <c r="E427" s="133"/>
      <c r="F427" s="133"/>
      <c r="G427" s="133"/>
      <c r="H427" s="133"/>
      <c r="I427" s="133"/>
      <c r="J427" s="133"/>
      <c r="K427" s="133"/>
      <c r="L427" s="133"/>
      <c r="M427" s="133"/>
      <c r="N427" s="133"/>
      <c r="O427" s="133"/>
      <c r="P427" s="133"/>
      <c r="Q427" s="133"/>
      <c r="R427" s="133"/>
      <c r="S427" s="133"/>
      <c r="T427" s="133"/>
      <c r="U427" s="133"/>
      <c r="V427" s="133"/>
      <c r="W427" s="133"/>
      <c r="X427" s="131"/>
    </row>
    <row r="428" spans="1:24" s="132" customFormat="1" ht="16" thickBot="1">
      <c r="A428" s="18" t="s">
        <v>156</v>
      </c>
      <c r="B428" s="133"/>
      <c r="C428" s="112">
        <f t="shared" ref="C428:V428" si="155">(C433-B433)/B433</f>
        <v>8.9446412318467422E-2</v>
      </c>
      <c r="D428" s="112">
        <f t="shared" si="155"/>
        <v>2.6137047210636356E-2</v>
      </c>
      <c r="E428" s="112">
        <f t="shared" si="155"/>
        <v>-5.5732690354789649E-3</v>
      </c>
      <c r="F428" s="112">
        <f t="shared" si="155"/>
        <v>3.2546859659226082E-3</v>
      </c>
      <c r="G428" s="112">
        <f t="shared" si="155"/>
        <v>7.8228850488073452E-3</v>
      </c>
      <c r="H428" s="112">
        <f t="shared" si="155"/>
        <v>1.0376370131608874E-2</v>
      </c>
      <c r="I428" s="112">
        <f t="shared" si="155"/>
        <v>6.6773718391090198E-3</v>
      </c>
      <c r="J428" s="112">
        <f t="shared" si="155"/>
        <v>5.6679408971290826E-3</v>
      </c>
      <c r="K428" s="112">
        <f t="shared" si="155"/>
        <v>8.3356669290152192E-3</v>
      </c>
      <c r="L428" s="112">
        <f t="shared" si="155"/>
        <v>9.2392624207949751E-3</v>
      </c>
      <c r="M428" s="112">
        <f t="shared" si="155"/>
        <v>6.0095502169188767E-3</v>
      </c>
      <c r="N428" s="112">
        <f t="shared" si="155"/>
        <v>5.5015565760369442E-3</v>
      </c>
      <c r="O428" s="112">
        <f t="shared" si="155"/>
        <v>8.0683627561243115E-3</v>
      </c>
      <c r="P428" s="112">
        <f t="shared" si="155"/>
        <v>1.4458612655478363E-2</v>
      </c>
      <c r="Q428" s="112">
        <f t="shared" si="155"/>
        <v>7.1568846377962686E-3</v>
      </c>
      <c r="R428" s="112">
        <f t="shared" si="155"/>
        <v>6.2793327445824412E-3</v>
      </c>
      <c r="S428" s="112">
        <f t="shared" si="155"/>
        <v>8.9658003028639747E-3</v>
      </c>
      <c r="T428" s="112">
        <f t="shared" si="155"/>
        <v>7.3507295484606903E-3</v>
      </c>
      <c r="U428" s="112">
        <f t="shared" si="155"/>
        <v>6.5240863412327748E-3</v>
      </c>
      <c r="V428" s="112">
        <f t="shared" si="155"/>
        <v>1.6144245179321973E-3</v>
      </c>
      <c r="W428" s="112">
        <f>(W433-U433)/U433</f>
        <v>7.5828920314615659E-3</v>
      </c>
      <c r="X428" s="131"/>
    </row>
    <row r="429" spans="1:24" s="132" customFormat="1">
      <c r="A429" s="135" t="s">
        <v>157</v>
      </c>
      <c r="B429" s="113">
        <f t="shared" ref="B429:W440" si="156">+B87</f>
        <v>1354917</v>
      </c>
      <c r="C429" s="114">
        <f t="shared" si="156"/>
        <v>1334364</v>
      </c>
      <c r="D429" s="114">
        <f t="shared" si="156"/>
        <v>1554384</v>
      </c>
      <c r="E429" s="114">
        <f t="shared" si="156"/>
        <v>1523934</v>
      </c>
      <c r="F429" s="114">
        <f t="shared" si="156"/>
        <v>1531406</v>
      </c>
      <c r="G429" s="114">
        <f t="shared" si="156"/>
        <v>1537536</v>
      </c>
      <c r="H429" s="114">
        <f t="shared" si="156"/>
        <v>1548570</v>
      </c>
      <c r="I429" s="114">
        <f t="shared" si="156"/>
        <v>1560788</v>
      </c>
      <c r="J429" s="114">
        <f t="shared" si="156"/>
        <v>1570392</v>
      </c>
      <c r="K429" s="114">
        <f t="shared" si="156"/>
        <v>1581120</v>
      </c>
      <c r="L429" s="114">
        <f t="shared" si="156"/>
        <v>1591744</v>
      </c>
      <c r="M429" s="114">
        <f t="shared" si="156"/>
        <v>1602870</v>
      </c>
      <c r="N429" s="114">
        <f t="shared" si="156"/>
        <v>1615096</v>
      </c>
      <c r="O429" s="114">
        <f t="shared" si="156"/>
        <v>1626604</v>
      </c>
      <c r="P429" s="114">
        <f t="shared" si="156"/>
        <v>1638600</v>
      </c>
      <c r="Q429" s="114">
        <f t="shared" si="156"/>
        <v>1653839</v>
      </c>
      <c r="R429" s="114">
        <f t="shared" si="156"/>
        <v>1664032</v>
      </c>
      <c r="S429" s="114">
        <f t="shared" si="156"/>
        <v>1676862</v>
      </c>
      <c r="T429" s="114">
        <f t="shared" si="156"/>
        <v>1690160</v>
      </c>
      <c r="U429" s="114">
        <f t="shared" si="156"/>
        <v>1703920</v>
      </c>
      <c r="V429" s="114">
        <f t="shared" si="156"/>
        <v>1716960</v>
      </c>
      <c r="W429" s="114">
        <f t="shared" si="156"/>
        <v>1727505</v>
      </c>
      <c r="X429" s="131"/>
    </row>
    <row r="430" spans="1:24" s="132" customFormat="1">
      <c r="A430" s="135" t="s">
        <v>158</v>
      </c>
      <c r="B430" s="115">
        <f t="shared" si="156"/>
        <v>4445127</v>
      </c>
      <c r="C430" s="116">
        <f t="shared" si="156"/>
        <v>4806752.987729229</v>
      </c>
      <c r="D430" s="116">
        <f t="shared" si="156"/>
        <v>4863572.7621854693</v>
      </c>
      <c r="E430" s="116">
        <f t="shared" si="156"/>
        <v>4920058.1701184865</v>
      </c>
      <c r="F430" s="116">
        <f t="shared" si="156"/>
        <v>4969590.0965477759</v>
      </c>
      <c r="G430" s="116">
        <f t="shared" si="156"/>
        <v>5012673.0032100873</v>
      </c>
      <c r="H430" s="116">
        <f t="shared" si="156"/>
        <v>5053681.7113013621</v>
      </c>
      <c r="I430" s="116">
        <f t="shared" si="156"/>
        <v>5103196.4248211896</v>
      </c>
      <c r="J430" s="116">
        <f t="shared" si="156"/>
        <v>5156137.9443460554</v>
      </c>
      <c r="K430" s="116">
        <f t="shared" si="156"/>
        <v>5202836.5855322396</v>
      </c>
      <c r="L430" s="116">
        <f t="shared" si="156"/>
        <v>5248815.7052694475</v>
      </c>
      <c r="M430" s="116">
        <f t="shared" si="156"/>
        <v>5302004.8602773305</v>
      </c>
      <c r="N430" s="116">
        <f t="shared" si="156"/>
        <v>5360790.5477036284</v>
      </c>
      <c r="O430" s="116">
        <f t="shared" si="156"/>
        <v>5410707.3521565814</v>
      </c>
      <c r="P430" s="116">
        <f t="shared" si="156"/>
        <v>5443174.67365559</v>
      </c>
      <c r="Q430" s="116">
        <f t="shared" si="156"/>
        <v>5499608.3167655384</v>
      </c>
      <c r="R430" s="116">
        <f t="shared" si="156"/>
        <v>5552901.5210450552</v>
      </c>
      <c r="S430" s="116">
        <f t="shared" si="156"/>
        <v>5602119.8920199117</v>
      </c>
      <c r="T430" s="116">
        <f t="shared" si="156"/>
        <v>5657219.5344120599</v>
      </c>
      <c r="U430" s="116">
        <f t="shared" si="156"/>
        <v>5713896.1265327241</v>
      </c>
      <c r="V430" s="116">
        <f t="shared" si="156"/>
        <v>5713896.1265327241</v>
      </c>
      <c r="W430" s="116">
        <f t="shared" si="156"/>
        <v>5771027.8162852367</v>
      </c>
      <c r="X430" s="131"/>
    </row>
    <row r="431" spans="1:24" s="132" customFormat="1">
      <c r="A431" s="135" t="s">
        <v>159</v>
      </c>
      <c r="B431" s="115">
        <f t="shared" si="156"/>
        <v>518868</v>
      </c>
      <c r="C431" s="116">
        <f t="shared" si="156"/>
        <v>753512.99896285718</v>
      </c>
      <c r="D431" s="116">
        <f t="shared" si="156"/>
        <v>659950.77318303089</v>
      </c>
      <c r="E431" s="116">
        <f t="shared" si="156"/>
        <v>593813.17243838566</v>
      </c>
      <c r="F431" s="116">
        <f t="shared" si="156"/>
        <v>560097.66435027553</v>
      </c>
      <c r="G431" s="116">
        <f t="shared" si="156"/>
        <v>567042.42352138308</v>
      </c>
      <c r="H431" s="116">
        <f t="shared" si="156"/>
        <v>590070.64098071482</v>
      </c>
      <c r="I431" s="116">
        <f t="shared" si="156"/>
        <v>577148.62986663857</v>
      </c>
      <c r="J431" s="116">
        <f t="shared" si="156"/>
        <v>556311.66263674374</v>
      </c>
      <c r="K431" s="116">
        <f t="shared" si="156"/>
        <v>560572.17935231316</v>
      </c>
      <c r="L431" s="116">
        <f t="shared" si="156"/>
        <v>572913.11733220296</v>
      </c>
      <c r="M431" s="116">
        <f t="shared" si="156"/>
        <v>553855.99211375648</v>
      </c>
      <c r="N431" s="116">
        <f t="shared" si="156"/>
        <v>524525.61492505064</v>
      </c>
      <c r="O431" s="116">
        <f t="shared" si="156"/>
        <v>524565.25232080126</v>
      </c>
      <c r="P431" s="116">
        <f t="shared" si="156"/>
        <v>591135.71321904275</v>
      </c>
      <c r="Q431" s="116">
        <f t="shared" si="156"/>
        <v>575218.46058885485</v>
      </c>
      <c r="R431" s="116">
        <f t="shared" si="156"/>
        <v>561001.22456447524</v>
      </c>
      <c r="S431" s="116">
        <f t="shared" si="156"/>
        <v>569742.14828406088</v>
      </c>
      <c r="T431" s="116">
        <f t="shared" si="156"/>
        <v>559902.3951174625</v>
      </c>
      <c r="U431" s="116">
        <f t="shared" si="156"/>
        <v>541820.46675849904</v>
      </c>
      <c r="V431" s="116">
        <f t="shared" si="156"/>
        <v>541820.46675849904</v>
      </c>
      <c r="W431" s="116">
        <f t="shared" si="156"/>
        <v>522352.17294642207</v>
      </c>
      <c r="X431" s="131"/>
    </row>
    <row r="432" spans="1:24" s="132" customFormat="1">
      <c r="A432" s="135" t="s">
        <v>160</v>
      </c>
      <c r="B432" s="117">
        <f t="shared" si="156"/>
        <v>117545</v>
      </c>
      <c r="C432" s="118">
        <f t="shared" si="156"/>
        <v>117545</v>
      </c>
      <c r="D432" s="118">
        <f t="shared" si="156"/>
        <v>117545</v>
      </c>
      <c r="E432" s="118">
        <f t="shared" si="156"/>
        <v>117545</v>
      </c>
      <c r="F432" s="118">
        <f t="shared" si="156"/>
        <v>117545</v>
      </c>
      <c r="G432" s="118">
        <f t="shared" si="156"/>
        <v>117545</v>
      </c>
      <c r="H432" s="118">
        <f t="shared" si="156"/>
        <v>117545</v>
      </c>
      <c r="I432" s="118">
        <f t="shared" si="156"/>
        <v>117545</v>
      </c>
      <c r="J432" s="118">
        <f t="shared" si="156"/>
        <v>117545</v>
      </c>
      <c r="K432" s="118">
        <f t="shared" si="156"/>
        <v>117545</v>
      </c>
      <c r="L432" s="118">
        <f t="shared" si="156"/>
        <v>117545</v>
      </c>
      <c r="M432" s="118">
        <f t="shared" si="156"/>
        <v>117545</v>
      </c>
      <c r="N432" s="118">
        <f t="shared" si="156"/>
        <v>117545</v>
      </c>
      <c r="O432" s="118">
        <f t="shared" si="156"/>
        <v>117545</v>
      </c>
      <c r="P432" s="118">
        <f t="shared" si="156"/>
        <v>117545</v>
      </c>
      <c r="Q432" s="118">
        <f t="shared" si="156"/>
        <v>117545</v>
      </c>
      <c r="R432" s="118">
        <f t="shared" si="156"/>
        <v>117545</v>
      </c>
      <c r="S432" s="118">
        <f t="shared" si="156"/>
        <v>117545</v>
      </c>
      <c r="T432" s="118">
        <f t="shared" si="156"/>
        <v>117545</v>
      </c>
      <c r="U432" s="118">
        <f t="shared" si="156"/>
        <v>117545</v>
      </c>
      <c r="V432" s="118">
        <f t="shared" si="156"/>
        <v>117545</v>
      </c>
      <c r="W432" s="118">
        <f t="shared" si="156"/>
        <v>117545</v>
      </c>
      <c r="X432" s="131"/>
    </row>
    <row r="433" spans="1:24" s="132" customFormat="1" ht="16" thickBot="1">
      <c r="A433" s="136" t="s">
        <v>161</v>
      </c>
      <c r="B433" s="120">
        <f t="shared" si="156"/>
        <v>6436457</v>
      </c>
      <c r="C433" s="121">
        <f t="shared" si="156"/>
        <v>7012174.9866920859</v>
      </c>
      <c r="D433" s="121">
        <f t="shared" si="156"/>
        <v>7195452.5353685003</v>
      </c>
      <c r="E433" s="121">
        <f t="shared" si="156"/>
        <v>7155350.3425568724</v>
      </c>
      <c r="F433" s="121">
        <f t="shared" si="156"/>
        <v>7178638.7608980518</v>
      </c>
      <c r="G433" s="121">
        <f t="shared" si="156"/>
        <v>7234796.42673147</v>
      </c>
      <c r="H433" s="121">
        <f t="shared" si="156"/>
        <v>7309867.3522820771</v>
      </c>
      <c r="I433" s="121">
        <f t="shared" si="156"/>
        <v>7358678.0546878278</v>
      </c>
      <c r="J433" s="121">
        <f t="shared" si="156"/>
        <v>7400386.6069827992</v>
      </c>
      <c r="K433" s="121">
        <f t="shared" si="156"/>
        <v>7462073.7648845529</v>
      </c>
      <c r="L433" s="121">
        <f t="shared" si="156"/>
        <v>7531017.8226016508</v>
      </c>
      <c r="M433" s="121">
        <f t="shared" si="156"/>
        <v>7576275.8523910865</v>
      </c>
      <c r="N433" s="121">
        <f t="shared" si="156"/>
        <v>7617957.1626286786</v>
      </c>
      <c r="O433" s="121">
        <f t="shared" si="156"/>
        <v>7679421.6044773823</v>
      </c>
      <c r="P433" s="121">
        <f t="shared" si="156"/>
        <v>7790455.3868746329</v>
      </c>
      <c r="Q433" s="121">
        <f t="shared" si="156"/>
        <v>7846210.7773543932</v>
      </c>
      <c r="R433" s="121">
        <f t="shared" si="156"/>
        <v>7895479.7456095302</v>
      </c>
      <c r="S433" s="121">
        <f t="shared" si="156"/>
        <v>7966269.0403039725</v>
      </c>
      <c r="T433" s="121">
        <f t="shared" si="156"/>
        <v>8024826.9295295225</v>
      </c>
      <c r="U433" s="121">
        <f t="shared" si="156"/>
        <v>8077181.593291223</v>
      </c>
      <c r="V433" s="121">
        <f t="shared" si="156"/>
        <v>8090221.593291223</v>
      </c>
      <c r="W433" s="121">
        <f t="shared" si="156"/>
        <v>8138429.9892316591</v>
      </c>
      <c r="X433" s="131"/>
    </row>
    <row r="434" spans="1:24" s="132" customFormat="1">
      <c r="A434" s="135" t="s">
        <v>162</v>
      </c>
      <c r="B434" s="116">
        <f t="shared" si="156"/>
        <v>7414.3031131814314</v>
      </c>
      <c r="C434" s="116">
        <f t="shared" si="156"/>
        <v>8077.4859264971537</v>
      </c>
      <c r="D434" s="116">
        <f t="shared" si="156"/>
        <v>8288.6075575012601</v>
      </c>
      <c r="E434" s="116">
        <f t="shared" si="156"/>
        <v>8242.4129176538027</v>
      </c>
      <c r="F434" s="116">
        <f t="shared" si="156"/>
        <v>8269.2393833022288</v>
      </c>
      <c r="G434" s="116">
        <f t="shared" si="156"/>
        <v>8333.9286924388725</v>
      </c>
      <c r="H434" s="116">
        <f t="shared" si="156"/>
        <v>8420.4046212020548</v>
      </c>
      <c r="I434" s="116">
        <f t="shared" si="156"/>
        <v>8476.6307938935715</v>
      </c>
      <c r="J434" s="116">
        <f t="shared" si="156"/>
        <v>8524.6758362401451</v>
      </c>
      <c r="K434" s="116">
        <f t="shared" si="156"/>
        <v>8595.7346946888683</v>
      </c>
      <c r="L434" s="116">
        <f t="shared" si="156"/>
        <v>8675.1529432326297</v>
      </c>
      <c r="M434" s="116">
        <f t="shared" si="156"/>
        <v>8727.2867104844372</v>
      </c>
      <c r="N434" s="116">
        <f t="shared" si="156"/>
        <v>8775.3003720774632</v>
      </c>
      <c r="O434" s="116">
        <f t="shared" si="156"/>
        <v>8846.1026787733372</v>
      </c>
      <c r="P434" s="116">
        <f t="shared" si="156"/>
        <v>8974.0050509163102</v>
      </c>
      <c r="Q434" s="116">
        <f t="shared" si="156"/>
        <v>9038.2309698047193</v>
      </c>
      <c r="R434" s="116">
        <f t="shared" si="156"/>
        <v>9094.9850294865137</v>
      </c>
      <c r="S434" s="116">
        <f t="shared" si="156"/>
        <v>9176.5288490184266</v>
      </c>
      <c r="T434" s="116">
        <f t="shared" si="156"/>
        <v>9243.9830307812081</v>
      </c>
      <c r="U434" s="116">
        <f t="shared" si="156"/>
        <v>9304.2915742109162</v>
      </c>
      <c r="V434" s="116">
        <f t="shared" si="156"/>
        <v>9319.3126506503122</v>
      </c>
      <c r="W434" s="116">
        <f t="shared" si="156"/>
        <v>9374.8450126473945</v>
      </c>
      <c r="X434" s="131"/>
    </row>
    <row r="435" spans="1:24" s="132" customFormat="1">
      <c r="A435" s="135" t="s">
        <v>163</v>
      </c>
      <c r="B435" s="116">
        <f t="shared" si="156"/>
        <v>79555.827395379209</v>
      </c>
      <c r="C435" s="116">
        <f t="shared" si="156"/>
        <v>78902.706032858725</v>
      </c>
      <c r="D435" s="116">
        <f t="shared" si="156"/>
        <v>78210.109514001713</v>
      </c>
      <c r="E435" s="116">
        <f t="shared" si="156"/>
        <v>77611.299197787332</v>
      </c>
      <c r="F435" s="116">
        <f t="shared" si="156"/>
        <v>78222.578511687854</v>
      </c>
      <c r="G435" s="116">
        <f t="shared" si="156"/>
        <v>78884.963570663924</v>
      </c>
      <c r="H435" s="116">
        <f t="shared" si="156"/>
        <v>79548.764310561382</v>
      </c>
      <c r="I435" s="116">
        <f t="shared" si="156"/>
        <v>80261.55407171449</v>
      </c>
      <c r="J435" s="116">
        <f t="shared" si="156"/>
        <v>80972.663742370089</v>
      </c>
      <c r="K435" s="116">
        <f t="shared" si="156"/>
        <v>81730.911036556281</v>
      </c>
      <c r="L435" s="116">
        <f t="shared" si="156"/>
        <v>82491.398313137266</v>
      </c>
      <c r="M435" s="116">
        <f t="shared" si="156"/>
        <v>83271.648850592857</v>
      </c>
      <c r="N435" s="116">
        <f t="shared" si="156"/>
        <v>84102.791308909611</v>
      </c>
      <c r="O435" s="116">
        <f t="shared" si="156"/>
        <v>84905.036761165989</v>
      </c>
      <c r="P435" s="116">
        <f t="shared" si="156"/>
        <v>85729.729057757388</v>
      </c>
      <c r="Q435" s="116">
        <f t="shared" si="156"/>
        <v>86581.01763174955</v>
      </c>
      <c r="R435" s="116">
        <f t="shared" si="156"/>
        <v>87449.799455252782</v>
      </c>
      <c r="S435" s="116">
        <f t="shared" si="156"/>
        <v>88316.962566577451</v>
      </c>
      <c r="T435" s="116">
        <f t="shared" si="156"/>
        <v>89208.093007193034</v>
      </c>
      <c r="U435" s="116">
        <f t="shared" si="156"/>
        <v>90120.873122847261</v>
      </c>
      <c r="V435" s="116">
        <f t="shared" si="156"/>
        <v>90800.655893648902</v>
      </c>
      <c r="W435" s="116">
        <f t="shared" si="156"/>
        <v>91708.127352165102</v>
      </c>
      <c r="X435" s="131"/>
    </row>
    <row r="436" spans="1:24" s="132" customFormat="1">
      <c r="A436" s="137" t="s">
        <v>164</v>
      </c>
      <c r="B436" s="116">
        <f t="shared" si="156"/>
        <v>527</v>
      </c>
      <c r="C436" s="116">
        <f t="shared" si="156"/>
        <v>527</v>
      </c>
      <c r="D436" s="116">
        <f t="shared" si="156"/>
        <v>624</v>
      </c>
      <c r="E436" s="116">
        <f t="shared" si="156"/>
        <v>621</v>
      </c>
      <c r="F436" s="116">
        <f t="shared" si="156"/>
        <v>619</v>
      </c>
      <c r="G436" s="116">
        <f t="shared" si="156"/>
        <v>616</v>
      </c>
      <c r="H436" s="116">
        <f t="shared" si="156"/>
        <v>615</v>
      </c>
      <c r="I436" s="116">
        <f t="shared" si="156"/>
        <v>614</v>
      </c>
      <c r="J436" s="116">
        <f t="shared" si="156"/>
        <v>612</v>
      </c>
      <c r="K436" s="116">
        <f t="shared" si="156"/>
        <v>610</v>
      </c>
      <c r="L436" s="116">
        <f t="shared" si="156"/>
        <v>608</v>
      </c>
      <c r="M436" s="116">
        <f t="shared" si="156"/>
        <v>606</v>
      </c>
      <c r="N436" s="116">
        <f t="shared" si="156"/>
        <v>604</v>
      </c>
      <c r="O436" s="116">
        <f t="shared" si="156"/>
        <v>602</v>
      </c>
      <c r="P436" s="116">
        <f t="shared" si="156"/>
        <v>600</v>
      </c>
      <c r="Q436" s="116">
        <f t="shared" si="156"/>
        <v>599</v>
      </c>
      <c r="R436" s="116">
        <f t="shared" si="156"/>
        <v>596</v>
      </c>
      <c r="S436" s="116">
        <f t="shared" si="156"/>
        <v>594</v>
      </c>
      <c r="T436" s="116">
        <f t="shared" si="156"/>
        <v>592</v>
      </c>
      <c r="U436" s="116">
        <f t="shared" si="156"/>
        <v>590</v>
      </c>
      <c r="V436" s="116">
        <f t="shared" si="156"/>
        <v>588</v>
      </c>
      <c r="W436" s="116">
        <f t="shared" si="156"/>
        <v>585</v>
      </c>
      <c r="X436" s="131"/>
    </row>
    <row r="437" spans="1:24" s="132" customFormat="1">
      <c r="A437" s="137" t="s">
        <v>165</v>
      </c>
      <c r="B437" s="116">
        <f t="shared" si="156"/>
        <v>3889</v>
      </c>
      <c r="C437" s="116">
        <f t="shared" si="156"/>
        <v>4177</v>
      </c>
      <c r="D437" s="116">
        <f t="shared" si="156"/>
        <v>4196</v>
      </c>
      <c r="E437" s="116">
        <f t="shared" si="156"/>
        <v>4213</v>
      </c>
      <c r="F437" s="116">
        <f t="shared" si="156"/>
        <v>4224</v>
      </c>
      <c r="G437" s="116">
        <f t="shared" si="156"/>
        <v>4228</v>
      </c>
      <c r="H437" s="116">
        <f t="shared" si="156"/>
        <v>4230</v>
      </c>
      <c r="I437" s="116">
        <f t="shared" si="156"/>
        <v>4238</v>
      </c>
      <c r="J437" s="116">
        <f t="shared" si="156"/>
        <v>4249</v>
      </c>
      <c r="K437" s="116">
        <f t="shared" si="156"/>
        <v>4254</v>
      </c>
      <c r="L437" s="116">
        <f t="shared" si="156"/>
        <v>4258</v>
      </c>
      <c r="M437" s="116">
        <f t="shared" si="156"/>
        <v>4268</v>
      </c>
      <c r="N437" s="116">
        <f t="shared" si="156"/>
        <v>4281</v>
      </c>
      <c r="O437" s="116">
        <f t="shared" si="156"/>
        <v>4288</v>
      </c>
      <c r="P437" s="116">
        <f t="shared" si="156"/>
        <v>4281</v>
      </c>
      <c r="Q437" s="116">
        <f t="shared" si="156"/>
        <v>4292</v>
      </c>
      <c r="R437" s="116">
        <f t="shared" si="156"/>
        <v>4301</v>
      </c>
      <c r="S437" s="116">
        <f t="shared" si="156"/>
        <v>4307</v>
      </c>
      <c r="T437" s="116">
        <f t="shared" si="156"/>
        <v>4317</v>
      </c>
      <c r="U437" s="116">
        <f t="shared" si="156"/>
        <v>4328</v>
      </c>
      <c r="V437" s="116">
        <f t="shared" si="156"/>
        <v>4328</v>
      </c>
      <c r="W437" s="116">
        <f t="shared" si="156"/>
        <v>4340</v>
      </c>
      <c r="X437" s="131"/>
    </row>
    <row r="438" spans="1:24" s="132" customFormat="1" ht="16" thickBot="1">
      <c r="A438" s="137" t="s">
        <v>166</v>
      </c>
      <c r="B438" s="116">
        <f t="shared" si="156"/>
        <v>17892</v>
      </c>
      <c r="C438" s="116">
        <f t="shared" si="156"/>
        <v>25553</v>
      </c>
      <c r="D438" s="116">
        <f t="shared" si="156"/>
        <v>22330</v>
      </c>
      <c r="E438" s="116">
        <f t="shared" si="156"/>
        <v>20037</v>
      </c>
      <c r="F438" s="116">
        <f t="shared" si="156"/>
        <v>18842</v>
      </c>
      <c r="G438" s="116">
        <f t="shared" si="156"/>
        <v>19009</v>
      </c>
      <c r="H438" s="116">
        <f t="shared" si="156"/>
        <v>19706</v>
      </c>
      <c r="I438" s="116">
        <f t="shared" si="156"/>
        <v>19194</v>
      </c>
      <c r="J438" s="116">
        <f t="shared" si="156"/>
        <v>18420</v>
      </c>
      <c r="K438" s="116">
        <f t="shared" si="156"/>
        <v>18474</v>
      </c>
      <c r="L438" s="116">
        <f t="shared" si="156"/>
        <v>18788</v>
      </c>
      <c r="M438" s="116">
        <f t="shared" si="156"/>
        <v>18071</v>
      </c>
      <c r="N438" s="116">
        <f t="shared" si="156"/>
        <v>17022</v>
      </c>
      <c r="O438" s="116">
        <f t="shared" si="156"/>
        <v>16931</v>
      </c>
      <c r="P438" s="116">
        <f t="shared" si="156"/>
        <v>18973</v>
      </c>
      <c r="Q438" s="116">
        <f t="shared" si="156"/>
        <v>18354</v>
      </c>
      <c r="R438" s="116">
        <f t="shared" si="156"/>
        <v>17794</v>
      </c>
      <c r="S438" s="116">
        <f t="shared" si="156"/>
        <v>17962</v>
      </c>
      <c r="T438" s="116">
        <f t="shared" si="156"/>
        <v>17542</v>
      </c>
      <c r="U438" s="116">
        <f t="shared" si="156"/>
        <v>16868</v>
      </c>
      <c r="V438" s="116">
        <f t="shared" si="156"/>
        <v>16868</v>
      </c>
      <c r="W438" s="116">
        <f t="shared" si="156"/>
        <v>16159</v>
      </c>
      <c r="X438" s="131"/>
    </row>
    <row r="439" spans="1:24" s="132" customFormat="1">
      <c r="A439" s="135" t="s">
        <v>167</v>
      </c>
      <c r="B439" s="113">
        <f t="shared" si="156"/>
        <v>2571</v>
      </c>
      <c r="C439" s="114">
        <f t="shared" si="156"/>
        <v>2532</v>
      </c>
      <c r="D439" s="114">
        <f t="shared" si="156"/>
        <v>2491</v>
      </c>
      <c r="E439" s="114">
        <f t="shared" si="156"/>
        <v>2454</v>
      </c>
      <c r="F439" s="114">
        <f t="shared" si="156"/>
        <v>2474</v>
      </c>
      <c r="G439" s="114">
        <f t="shared" si="156"/>
        <v>2496</v>
      </c>
      <c r="H439" s="114">
        <f t="shared" si="156"/>
        <v>2518</v>
      </c>
      <c r="I439" s="114">
        <f t="shared" si="156"/>
        <v>2542</v>
      </c>
      <c r="J439" s="114">
        <f t="shared" si="156"/>
        <v>2566</v>
      </c>
      <c r="K439" s="114">
        <f t="shared" si="156"/>
        <v>2592</v>
      </c>
      <c r="L439" s="114">
        <f t="shared" si="156"/>
        <v>2618</v>
      </c>
      <c r="M439" s="114">
        <f t="shared" si="156"/>
        <v>2645</v>
      </c>
      <c r="N439" s="114">
        <f t="shared" si="156"/>
        <v>2674</v>
      </c>
      <c r="O439" s="114">
        <f t="shared" si="156"/>
        <v>2702</v>
      </c>
      <c r="P439" s="114">
        <f t="shared" si="156"/>
        <v>2731</v>
      </c>
      <c r="Q439" s="114">
        <f t="shared" si="156"/>
        <v>2761</v>
      </c>
      <c r="R439" s="114">
        <f t="shared" si="156"/>
        <v>2792</v>
      </c>
      <c r="S439" s="114">
        <f t="shared" si="156"/>
        <v>2823</v>
      </c>
      <c r="T439" s="114">
        <f t="shared" si="156"/>
        <v>2855</v>
      </c>
      <c r="U439" s="114">
        <f t="shared" si="156"/>
        <v>2888</v>
      </c>
      <c r="V439" s="114">
        <f t="shared" si="156"/>
        <v>2920</v>
      </c>
      <c r="W439" s="114">
        <f t="shared" si="156"/>
        <v>2953</v>
      </c>
      <c r="X439" s="131"/>
    </row>
    <row r="440" spans="1:24" s="132" customFormat="1">
      <c r="A440" s="135" t="s">
        <v>168</v>
      </c>
      <c r="B440" s="115">
        <f t="shared" si="156"/>
        <v>1143</v>
      </c>
      <c r="C440" s="116">
        <f t="shared" si="156"/>
        <v>1150.7668153529396</v>
      </c>
      <c r="D440" s="116">
        <f t="shared" si="156"/>
        <v>1159.0974171080718</v>
      </c>
      <c r="E440" s="116">
        <f t="shared" si="156"/>
        <v>1167.8277166196265</v>
      </c>
      <c r="F440" s="116">
        <f t="shared" si="156"/>
        <v>1176.5128069478635</v>
      </c>
      <c r="G440" s="116">
        <f t="shared" si="156"/>
        <v>1185.5896412512031</v>
      </c>
      <c r="H440" s="116">
        <f t="shared" si="156"/>
        <v>1194.7238088182889</v>
      </c>
      <c r="I440" s="116">
        <f t="shared" si="156"/>
        <v>1204.1520587119371</v>
      </c>
      <c r="J440" s="116">
        <f t="shared" si="156"/>
        <v>1213.4944561887633</v>
      </c>
      <c r="K440" s="116">
        <f t="shared" si="156"/>
        <v>1223.045741780028</v>
      </c>
      <c r="L440" s="116">
        <f t="shared" si="156"/>
        <v>1232.6950928298374</v>
      </c>
      <c r="M440" s="116">
        <f t="shared" si="156"/>
        <v>1242.2691800087466</v>
      </c>
      <c r="N440" s="116">
        <f t="shared" si="156"/>
        <v>1252.2285792346715</v>
      </c>
      <c r="O440" s="116">
        <f t="shared" ref="O440:W443" si="157">+O98</f>
        <v>1261.8254086186057</v>
      </c>
      <c r="P440" s="116">
        <f t="shared" si="157"/>
        <v>1271.4727105011889</v>
      </c>
      <c r="Q440" s="116">
        <f t="shared" si="157"/>
        <v>1281.3626087524553</v>
      </c>
      <c r="R440" s="116">
        <f t="shared" si="157"/>
        <v>1291.07219740643</v>
      </c>
      <c r="S440" s="116">
        <f t="shared" si="157"/>
        <v>1300.7011590480408</v>
      </c>
      <c r="T440" s="116">
        <f t="shared" si="157"/>
        <v>1310.4515947213481</v>
      </c>
      <c r="U440" s="116">
        <f t="shared" si="157"/>
        <v>1320.2162954095943</v>
      </c>
      <c r="V440" s="116">
        <f t="shared" si="157"/>
        <v>1320.2162954095943</v>
      </c>
      <c r="W440" s="116">
        <f t="shared" si="157"/>
        <v>1329.72991158646</v>
      </c>
      <c r="X440" s="131"/>
    </row>
    <row r="441" spans="1:24" s="132" customFormat="1">
      <c r="A441" s="135" t="s">
        <v>169</v>
      </c>
      <c r="B441" s="115">
        <f t="shared" ref="B441:W443" si="158">+B99</f>
        <v>29</v>
      </c>
      <c r="C441" s="116">
        <f t="shared" si="158"/>
        <v>29.488240087772756</v>
      </c>
      <c r="D441" s="116">
        <f t="shared" si="158"/>
        <v>29.554445731438911</v>
      </c>
      <c r="E441" s="116">
        <f t="shared" si="158"/>
        <v>29.63583233210489</v>
      </c>
      <c r="F441" s="116">
        <f t="shared" si="158"/>
        <v>29.726019761717204</v>
      </c>
      <c r="G441" s="116">
        <f t="shared" si="158"/>
        <v>29.830207981555215</v>
      </c>
      <c r="H441" s="116">
        <f t="shared" si="158"/>
        <v>29.94370450526311</v>
      </c>
      <c r="I441" s="116">
        <f t="shared" si="158"/>
        <v>30.0692211038157</v>
      </c>
      <c r="J441" s="116">
        <f t="shared" si="158"/>
        <v>30.201501771810193</v>
      </c>
      <c r="K441" s="116">
        <f t="shared" si="158"/>
        <v>30.343844286690114</v>
      </c>
      <c r="L441" s="116">
        <f t="shared" si="158"/>
        <v>30.493565964030388</v>
      </c>
      <c r="M441" s="116">
        <f t="shared" si="158"/>
        <v>30.648884517390098</v>
      </c>
      <c r="N441" s="116">
        <f t="shared" si="158"/>
        <v>30.814570257610779</v>
      </c>
      <c r="O441" s="116">
        <f t="shared" si="158"/>
        <v>30.982532178890864</v>
      </c>
      <c r="P441" s="116">
        <f t="shared" si="158"/>
        <v>31.156681242768286</v>
      </c>
      <c r="Q441" s="116">
        <f t="shared" si="158"/>
        <v>31.340223416631517</v>
      </c>
      <c r="R441" s="116">
        <f t="shared" si="158"/>
        <v>31.52754999238368</v>
      </c>
      <c r="S441" s="116">
        <f t="shared" si="158"/>
        <v>31.71930454760388</v>
      </c>
      <c r="T441" s="116">
        <f t="shared" si="158"/>
        <v>31.917819810595283</v>
      </c>
      <c r="U441" s="116">
        <f t="shared" si="158"/>
        <v>32.121203862846755</v>
      </c>
      <c r="V441" s="116">
        <f t="shared" si="157"/>
        <v>32.121203862846755</v>
      </c>
      <c r="W441" s="116">
        <f t="shared" si="158"/>
        <v>32.325773435634758</v>
      </c>
      <c r="X441" s="131"/>
    </row>
    <row r="442" spans="1:24" s="132" customFormat="1">
      <c r="A442" s="135" t="s">
        <v>170</v>
      </c>
      <c r="B442" s="117">
        <f t="shared" si="158"/>
        <v>2</v>
      </c>
      <c r="C442" s="118">
        <f t="shared" si="158"/>
        <v>2</v>
      </c>
      <c r="D442" s="118">
        <f t="shared" si="158"/>
        <v>2</v>
      </c>
      <c r="E442" s="118">
        <f t="shared" si="158"/>
        <v>2</v>
      </c>
      <c r="F442" s="118">
        <f t="shared" si="158"/>
        <v>2</v>
      </c>
      <c r="G442" s="118">
        <f t="shared" si="158"/>
        <v>2</v>
      </c>
      <c r="H442" s="118">
        <f t="shared" si="158"/>
        <v>2</v>
      </c>
      <c r="I442" s="118">
        <f t="shared" si="158"/>
        <v>2</v>
      </c>
      <c r="J442" s="118">
        <f t="shared" si="158"/>
        <v>2</v>
      </c>
      <c r="K442" s="118">
        <f t="shared" si="158"/>
        <v>2</v>
      </c>
      <c r="L442" s="118">
        <f t="shared" si="158"/>
        <v>2</v>
      </c>
      <c r="M442" s="118">
        <f t="shared" si="158"/>
        <v>2</v>
      </c>
      <c r="N442" s="118">
        <f t="shared" si="158"/>
        <v>2</v>
      </c>
      <c r="O442" s="118">
        <f t="shared" si="158"/>
        <v>2</v>
      </c>
      <c r="P442" s="118">
        <f t="shared" si="158"/>
        <v>2</v>
      </c>
      <c r="Q442" s="118">
        <f t="shared" si="158"/>
        <v>2</v>
      </c>
      <c r="R442" s="118">
        <f t="shared" si="158"/>
        <v>2</v>
      </c>
      <c r="S442" s="118">
        <f t="shared" si="158"/>
        <v>2</v>
      </c>
      <c r="T442" s="118">
        <f t="shared" si="158"/>
        <v>2</v>
      </c>
      <c r="U442" s="118">
        <f t="shared" si="158"/>
        <v>2</v>
      </c>
      <c r="V442" s="118">
        <f t="shared" si="157"/>
        <v>2</v>
      </c>
      <c r="W442" s="118">
        <f t="shared" si="158"/>
        <v>2</v>
      </c>
      <c r="X442" s="131"/>
    </row>
    <row r="443" spans="1:24" s="132" customFormat="1" ht="16" thickBot="1">
      <c r="A443" s="136" t="s">
        <v>171</v>
      </c>
      <c r="B443" s="120">
        <f>+B101</f>
        <v>3745</v>
      </c>
      <c r="C443" s="121">
        <f t="shared" si="158"/>
        <v>3714.2550554407121</v>
      </c>
      <c r="D443" s="121">
        <f t="shared" si="158"/>
        <v>3681.6518628395106</v>
      </c>
      <c r="E443" s="121">
        <f t="shared" si="158"/>
        <v>3653.4635489517318</v>
      </c>
      <c r="F443" s="121">
        <f t="shared" si="158"/>
        <v>3682.2388267095803</v>
      </c>
      <c r="G443" s="121">
        <f t="shared" si="158"/>
        <v>3713.4198492327582</v>
      </c>
      <c r="H443" s="121">
        <f t="shared" si="158"/>
        <v>3744.6675133235522</v>
      </c>
      <c r="I443" s="121">
        <f t="shared" si="158"/>
        <v>3778.221279815753</v>
      </c>
      <c r="J443" s="121">
        <f t="shared" si="158"/>
        <v>3811.6959579605737</v>
      </c>
      <c r="K443" s="121">
        <f t="shared" si="158"/>
        <v>3847.389586066718</v>
      </c>
      <c r="L443" s="121">
        <f t="shared" si="158"/>
        <v>3883.1886587938679</v>
      </c>
      <c r="M443" s="121">
        <f t="shared" si="158"/>
        <v>3919.9180645261367</v>
      </c>
      <c r="N443" s="121">
        <f t="shared" si="158"/>
        <v>3959.0431494922823</v>
      </c>
      <c r="O443" s="121">
        <f t="shared" si="158"/>
        <v>3996.8079407974965</v>
      </c>
      <c r="P443" s="121">
        <f t="shared" si="158"/>
        <v>4035.6293917439571</v>
      </c>
      <c r="Q443" s="121">
        <f t="shared" si="158"/>
        <v>4075.7028321690868</v>
      </c>
      <c r="R443" s="121">
        <f t="shared" si="158"/>
        <v>4116.5997473988136</v>
      </c>
      <c r="S443" s="121">
        <f t="shared" si="158"/>
        <v>4157.4204635956448</v>
      </c>
      <c r="T443" s="121">
        <f t="shared" si="158"/>
        <v>4199.3694145319432</v>
      </c>
      <c r="U443" s="121">
        <f t="shared" si="158"/>
        <v>4242.3374992724412</v>
      </c>
      <c r="V443" s="121">
        <f t="shared" si="157"/>
        <v>4274.3374992724412</v>
      </c>
      <c r="W443" s="121">
        <f t="shared" si="158"/>
        <v>4317.0556850220946</v>
      </c>
      <c r="X443" s="131"/>
    </row>
    <row r="444" spans="1:24" s="132" customFormat="1">
      <c r="A444" s="130"/>
      <c r="T444" s="133"/>
      <c r="U444" s="133"/>
      <c r="V444" s="133"/>
      <c r="W444" s="133"/>
      <c r="X444" s="131"/>
    </row>
    <row r="445" spans="1:24" s="132" customFormat="1">
      <c r="A445" s="130"/>
      <c r="B445" s="131"/>
      <c r="T445" s="133"/>
      <c r="U445" s="133"/>
      <c r="V445" s="133"/>
      <c r="W445" s="133"/>
      <c r="X445" s="131"/>
    </row>
    <row r="446" spans="1:24" s="132" customFormat="1">
      <c r="A446" s="134" t="s">
        <v>175</v>
      </c>
      <c r="B446" s="133"/>
      <c r="C446" s="133"/>
      <c r="D446" s="133"/>
      <c r="E446" s="133"/>
      <c r="F446" s="133"/>
      <c r="G446" s="133"/>
      <c r="H446" s="133"/>
      <c r="I446" s="133"/>
      <c r="J446" s="133"/>
      <c r="K446" s="133"/>
      <c r="L446" s="133"/>
      <c r="M446" s="133"/>
      <c r="N446" s="133"/>
      <c r="O446" s="133"/>
      <c r="P446" s="133"/>
      <c r="Q446" s="133"/>
      <c r="R446" s="133"/>
      <c r="S446" s="133"/>
      <c r="T446" s="133"/>
      <c r="U446" s="133"/>
      <c r="V446" s="133"/>
      <c r="W446" s="133"/>
      <c r="X446" s="131"/>
    </row>
    <row r="447" spans="1:24" s="132" customFormat="1" ht="16" thickBot="1">
      <c r="A447" s="18" t="s">
        <v>156</v>
      </c>
      <c r="B447" s="133"/>
      <c r="C447" s="112">
        <f t="shared" ref="C447:V447" si="159">(C452-B452)/B452</f>
        <v>8.0642198440669485E-2</v>
      </c>
      <c r="D447" s="112">
        <f t="shared" si="159"/>
        <v>1.7816343465957792E-2</v>
      </c>
      <c r="E447" s="112">
        <f t="shared" si="159"/>
        <v>9.7665290274141694E-3</v>
      </c>
      <c r="F447" s="112">
        <f t="shared" si="159"/>
        <v>1.5500453919590892E-2</v>
      </c>
      <c r="G447" s="112">
        <f t="shared" si="159"/>
        <v>1.9423354832743208E-2</v>
      </c>
      <c r="H447" s="112">
        <f t="shared" si="159"/>
        <v>2.0023157947753285E-2</v>
      </c>
      <c r="I447" s="112">
        <f t="shared" si="159"/>
        <v>1.7996204229898661E-2</v>
      </c>
      <c r="J447" s="112">
        <f t="shared" si="159"/>
        <v>1.8610454072434175E-2</v>
      </c>
      <c r="K447" s="112">
        <f t="shared" si="159"/>
        <v>1.959134716796709E-2</v>
      </c>
      <c r="L447" s="112">
        <f t="shared" si="159"/>
        <v>1.8795251837370731E-2</v>
      </c>
      <c r="M447" s="112">
        <f t="shared" si="159"/>
        <v>1.7596689507638156E-2</v>
      </c>
      <c r="N447" s="112">
        <f t="shared" si="159"/>
        <v>1.7477388301537534E-2</v>
      </c>
      <c r="O447" s="112">
        <f t="shared" si="159"/>
        <v>1.9985538364563574E-2</v>
      </c>
      <c r="P447" s="112">
        <f t="shared" si="159"/>
        <v>2.0028012290895365E-2</v>
      </c>
      <c r="Q447" s="112">
        <f t="shared" si="159"/>
        <v>1.7747228474031165E-2</v>
      </c>
      <c r="R447" s="112">
        <f t="shared" si="159"/>
        <v>1.7565585916310033E-2</v>
      </c>
      <c r="S447" s="112">
        <f t="shared" si="159"/>
        <v>1.8568080370647774E-2</v>
      </c>
      <c r="T447" s="112">
        <f t="shared" si="159"/>
        <v>1.7309040377157268E-2</v>
      </c>
      <c r="U447" s="112">
        <f t="shared" si="159"/>
        <v>1.662231084704812E-2</v>
      </c>
      <c r="V447" s="112">
        <f t="shared" si="159"/>
        <v>7.417120893554785E-3</v>
      </c>
      <c r="W447" s="112">
        <f>(W452-U452)/U452</f>
        <v>2.3895743257708695E-2</v>
      </c>
      <c r="X447" s="131"/>
    </row>
    <row r="448" spans="1:24" s="132" customFormat="1">
      <c r="A448" s="135" t="s">
        <v>157</v>
      </c>
      <c r="B448" s="113">
        <f t="shared" ref="B448:W459" si="160">+B49+B11</f>
        <v>21771863</v>
      </c>
      <c r="C448" s="114">
        <f t="shared" si="160"/>
        <v>23545625</v>
      </c>
      <c r="D448" s="114">
        <f t="shared" si="160"/>
        <v>23865180</v>
      </c>
      <c r="E448" s="114">
        <f t="shared" si="160"/>
        <v>23859043</v>
      </c>
      <c r="F448" s="114">
        <f t="shared" si="160"/>
        <v>24082836</v>
      </c>
      <c r="G448" s="114">
        <f t="shared" si="160"/>
        <v>24479196</v>
      </c>
      <c r="H448" s="114">
        <f t="shared" si="160"/>
        <v>24914218</v>
      </c>
      <c r="I448" s="114">
        <f t="shared" si="160"/>
        <v>25263462</v>
      </c>
      <c r="J448" s="114">
        <f t="shared" si="160"/>
        <v>25644897</v>
      </c>
      <c r="K448" s="114">
        <f t="shared" si="160"/>
        <v>26087815</v>
      </c>
      <c r="L448" s="114">
        <f t="shared" si="160"/>
        <v>26502185</v>
      </c>
      <c r="M448" s="114">
        <f t="shared" si="160"/>
        <v>26861783</v>
      </c>
      <c r="N448" s="114">
        <f t="shared" si="160"/>
        <v>27217426</v>
      </c>
      <c r="O448" s="114">
        <f t="shared" si="160"/>
        <v>27710236</v>
      </c>
      <c r="P448" s="114">
        <f t="shared" si="160"/>
        <v>28250515</v>
      </c>
      <c r="Q448" s="114">
        <f t="shared" si="160"/>
        <v>28657352</v>
      </c>
      <c r="R448" s="114">
        <f t="shared" si="160"/>
        <v>29060574</v>
      </c>
      <c r="S448" s="114">
        <f t="shared" si="160"/>
        <v>29538951</v>
      </c>
      <c r="T448" s="114">
        <f t="shared" si="160"/>
        <v>29954739</v>
      </c>
      <c r="U448" s="114">
        <f t="shared" si="160"/>
        <v>30330362</v>
      </c>
      <c r="V448" s="114">
        <f t="shared" si="160"/>
        <v>30738626</v>
      </c>
      <c r="W448" s="114">
        <f t="shared" si="160"/>
        <v>31120460</v>
      </c>
      <c r="X448" s="131"/>
    </row>
    <row r="449" spans="1:24" s="132" customFormat="1">
      <c r="A449" s="135" t="s">
        <v>158</v>
      </c>
      <c r="B449" s="115">
        <f t="shared" si="160"/>
        <v>13986705</v>
      </c>
      <c r="C449" s="116">
        <f t="shared" si="160"/>
        <v>15026628.393309914</v>
      </c>
      <c r="D449" s="116">
        <f t="shared" si="160"/>
        <v>15455383.203180283</v>
      </c>
      <c r="E449" s="116">
        <f t="shared" si="160"/>
        <v>15884255.004449617</v>
      </c>
      <c r="F449" s="116">
        <f t="shared" si="160"/>
        <v>16313490.749786483</v>
      </c>
      <c r="G449" s="116">
        <f t="shared" si="160"/>
        <v>16734333.962019227</v>
      </c>
      <c r="H449" s="116">
        <f t="shared" si="160"/>
        <v>17154558.243378371</v>
      </c>
      <c r="I449" s="116">
        <f t="shared" si="160"/>
        <v>17596887.925243367</v>
      </c>
      <c r="J449" s="116">
        <f t="shared" si="160"/>
        <v>18049386.222534426</v>
      </c>
      <c r="K449" s="116">
        <f t="shared" si="160"/>
        <v>18495039.893522196</v>
      </c>
      <c r="L449" s="116">
        <f t="shared" si="160"/>
        <v>18948583.596342277</v>
      </c>
      <c r="M449" s="116">
        <f t="shared" si="160"/>
        <v>19421997.479042798</v>
      </c>
      <c r="N449" s="116">
        <f t="shared" si="160"/>
        <v>19909254.007839374</v>
      </c>
      <c r="O449" s="116">
        <f t="shared" si="160"/>
        <v>20390894.394973841</v>
      </c>
      <c r="P449" s="116">
        <f t="shared" si="160"/>
        <v>20837753.263259899</v>
      </c>
      <c r="Q449" s="116">
        <f t="shared" si="160"/>
        <v>21333954.458027288</v>
      </c>
      <c r="R449" s="116">
        <f t="shared" si="160"/>
        <v>21839807.793975119</v>
      </c>
      <c r="S449" s="116">
        <f t="shared" si="160"/>
        <v>22335917.738495111</v>
      </c>
      <c r="T449" s="116">
        <f t="shared" si="160"/>
        <v>22847563.261008859</v>
      </c>
      <c r="U449" s="116">
        <f t="shared" si="160"/>
        <v>23378719.656168014</v>
      </c>
      <c r="V449" s="116">
        <f t="shared" si="160"/>
        <v>23378719.656168014</v>
      </c>
      <c r="W449" s="116">
        <f t="shared" si="160"/>
        <v>23910544.094046582</v>
      </c>
      <c r="X449" s="131"/>
    </row>
    <row r="450" spans="1:24" s="132" customFormat="1">
      <c r="A450" s="135" t="s">
        <v>159</v>
      </c>
      <c r="B450" s="115">
        <f t="shared" si="160"/>
        <v>221957</v>
      </c>
      <c r="C450" s="116">
        <f t="shared" si="160"/>
        <v>398278.52597969153</v>
      </c>
      <c r="D450" s="116">
        <f t="shared" si="160"/>
        <v>363824.25475816592</v>
      </c>
      <c r="E450" s="116">
        <f t="shared" si="160"/>
        <v>339381.30585227476</v>
      </c>
      <c r="F450" s="116">
        <f t="shared" si="160"/>
        <v>324655.08855331712</v>
      </c>
      <c r="G450" s="116">
        <f t="shared" si="160"/>
        <v>319695.88035753596</v>
      </c>
      <c r="H450" s="116">
        <f t="shared" si="160"/>
        <v>318039.80260554369</v>
      </c>
      <c r="I450" s="116">
        <f t="shared" si="160"/>
        <v>309008.36929168773</v>
      </c>
      <c r="J450" s="116">
        <f t="shared" si="160"/>
        <v>298890.66699002276</v>
      </c>
      <c r="K450" s="116">
        <f t="shared" si="160"/>
        <v>293694.73800220684</v>
      </c>
      <c r="L450" s="116">
        <f t="shared" si="160"/>
        <v>289864.03113009315</v>
      </c>
      <c r="M450" s="116">
        <f t="shared" si="160"/>
        <v>281038.0721029343</v>
      </c>
      <c r="N450" s="116">
        <f t="shared" si="160"/>
        <v>271141.30752326199</v>
      </c>
      <c r="O450" s="116">
        <f t="shared" si="160"/>
        <v>265884.49338317587</v>
      </c>
      <c r="P450" s="116">
        <f t="shared" si="160"/>
        <v>269410.9810812138</v>
      </c>
      <c r="Q450" s="116">
        <f t="shared" si="160"/>
        <v>261802.13991051444</v>
      </c>
      <c r="R450" s="116">
        <f t="shared" si="160"/>
        <v>254720.19580148847</v>
      </c>
      <c r="S450" s="116">
        <f t="shared" si="160"/>
        <v>250453.05082077355</v>
      </c>
      <c r="T450" s="116">
        <f t="shared" si="160"/>
        <v>244245.51232822932</v>
      </c>
      <c r="U450" s="116">
        <f t="shared" si="160"/>
        <v>237455.71870154922</v>
      </c>
      <c r="V450" s="116">
        <f t="shared" si="160"/>
        <v>237455.71870154922</v>
      </c>
      <c r="W450" s="116">
        <f t="shared" si="160"/>
        <v>230837.67795673711</v>
      </c>
      <c r="X450" s="131"/>
    </row>
    <row r="451" spans="1:24" s="132" customFormat="1">
      <c r="A451" s="135" t="s">
        <v>160</v>
      </c>
      <c r="B451" s="117">
        <f t="shared" si="160"/>
        <v>1096923</v>
      </c>
      <c r="C451" s="118">
        <f t="shared" si="160"/>
        <v>1096923</v>
      </c>
      <c r="D451" s="118">
        <f t="shared" si="160"/>
        <v>1096923</v>
      </c>
      <c r="E451" s="118">
        <f t="shared" si="160"/>
        <v>1096923</v>
      </c>
      <c r="F451" s="118">
        <f t="shared" si="160"/>
        <v>1096923</v>
      </c>
      <c r="G451" s="118">
        <f t="shared" si="160"/>
        <v>1096923</v>
      </c>
      <c r="H451" s="118">
        <f t="shared" si="160"/>
        <v>1096923</v>
      </c>
      <c r="I451" s="118">
        <f t="shared" si="160"/>
        <v>1096923</v>
      </c>
      <c r="J451" s="118">
        <f t="shared" si="160"/>
        <v>1096923</v>
      </c>
      <c r="K451" s="118">
        <f t="shared" si="160"/>
        <v>1096923</v>
      </c>
      <c r="L451" s="118">
        <f t="shared" si="160"/>
        <v>1096923</v>
      </c>
      <c r="M451" s="118">
        <f t="shared" si="160"/>
        <v>1096923</v>
      </c>
      <c r="N451" s="118">
        <f t="shared" si="160"/>
        <v>1096923</v>
      </c>
      <c r="O451" s="118">
        <f t="shared" si="160"/>
        <v>1096923</v>
      </c>
      <c r="P451" s="118">
        <f t="shared" si="160"/>
        <v>1096923</v>
      </c>
      <c r="Q451" s="118">
        <f t="shared" si="160"/>
        <v>1096923</v>
      </c>
      <c r="R451" s="118">
        <f t="shared" si="160"/>
        <v>1096923</v>
      </c>
      <c r="S451" s="118">
        <f t="shared" si="160"/>
        <v>1096923</v>
      </c>
      <c r="T451" s="118">
        <f t="shared" si="160"/>
        <v>1096923</v>
      </c>
      <c r="U451" s="118">
        <f t="shared" si="160"/>
        <v>1096923</v>
      </c>
      <c r="V451" s="118">
        <f t="shared" si="160"/>
        <v>1096923</v>
      </c>
      <c r="W451" s="118">
        <f t="shared" si="160"/>
        <v>1096923</v>
      </c>
      <c r="X451" s="131"/>
    </row>
    <row r="452" spans="1:24" s="132" customFormat="1" ht="16" thickBot="1">
      <c r="A452" s="136" t="s">
        <v>161</v>
      </c>
      <c r="B452" s="120">
        <f t="shared" si="160"/>
        <v>37077448</v>
      </c>
      <c r="C452" s="121">
        <f t="shared" si="160"/>
        <v>40067454.919289604</v>
      </c>
      <c r="D452" s="121">
        <f t="shared" si="160"/>
        <v>40781310.457938448</v>
      </c>
      <c r="E452" s="121">
        <f t="shared" si="160"/>
        <v>41179602.310301892</v>
      </c>
      <c r="F452" s="121">
        <f t="shared" si="160"/>
        <v>41817904.838339806</v>
      </c>
      <c r="G452" s="121">
        <f t="shared" si="160"/>
        <v>42630148.842376769</v>
      </c>
      <c r="H452" s="121">
        <f t="shared" si="160"/>
        <v>43483739.045983911</v>
      </c>
      <c r="I452" s="121">
        <f t="shared" si="160"/>
        <v>44266281.294535056</v>
      </c>
      <c r="J452" s="121">
        <f t="shared" si="160"/>
        <v>45090096.889524452</v>
      </c>
      <c r="K452" s="121">
        <f t="shared" si="160"/>
        <v>45973472.631524399</v>
      </c>
      <c r="L452" s="121">
        <f t="shared" si="160"/>
        <v>46837555.627472371</v>
      </c>
      <c r="M452" s="121">
        <f t="shared" si="160"/>
        <v>47661741.551145732</v>
      </c>
      <c r="N452" s="121">
        <f t="shared" si="160"/>
        <v>48494744.315362632</v>
      </c>
      <c r="O452" s="121">
        <f t="shared" si="160"/>
        <v>49463937.888357013</v>
      </c>
      <c r="P452" s="121">
        <f t="shared" si="160"/>
        <v>50454602.244341113</v>
      </c>
      <c r="Q452" s="121">
        <f t="shared" si="160"/>
        <v>51350031.5979378</v>
      </c>
      <c r="R452" s="121">
        <f t="shared" si="160"/>
        <v>52252024.989776611</v>
      </c>
      <c r="S452" s="121">
        <f t="shared" si="160"/>
        <v>53222244.789315879</v>
      </c>
      <c r="T452" s="121">
        <f t="shared" si="160"/>
        <v>54143470.773337096</v>
      </c>
      <c r="U452" s="121">
        <f t="shared" si="160"/>
        <v>55043460.37486957</v>
      </c>
      <c r="V452" s="121">
        <f t="shared" si="160"/>
        <v>55451724.37486957</v>
      </c>
      <c r="W452" s="121">
        <f t="shared" si="160"/>
        <v>56358764.772003315</v>
      </c>
      <c r="X452" s="131"/>
    </row>
    <row r="453" spans="1:24" s="132" customFormat="1">
      <c r="A453" s="135" t="s">
        <v>162</v>
      </c>
      <c r="B453" s="116">
        <f t="shared" si="160"/>
        <v>39226.680605648733</v>
      </c>
      <c r="C453" s="116">
        <f t="shared" si="160"/>
        <v>42550.067348869772</v>
      </c>
      <c r="D453" s="116">
        <f t="shared" si="160"/>
        <v>43249.592186097078</v>
      </c>
      <c r="E453" s="116">
        <f t="shared" si="160"/>
        <v>43696.006928091294</v>
      </c>
      <c r="F453" s="116">
        <f t="shared" si="160"/>
        <v>44405.373591287556</v>
      </c>
      <c r="G453" s="116">
        <f t="shared" si="160"/>
        <v>45309.205608229735</v>
      </c>
      <c r="H453" s="116">
        <f t="shared" si="160"/>
        <v>46257.16704853336</v>
      </c>
      <c r="I453" s="116">
        <f t="shared" si="160"/>
        <v>47126.371292051939</v>
      </c>
      <c r="J453" s="116">
        <f t="shared" si="160"/>
        <v>48042.102790651887</v>
      </c>
      <c r="K453" s="116">
        <f t="shared" si="160"/>
        <v>49025.54868101258</v>
      </c>
      <c r="L453" s="116">
        <f t="shared" si="160"/>
        <v>49987.206740577327</v>
      </c>
      <c r="M453" s="116">
        <f t="shared" si="160"/>
        <v>50902.426499278445</v>
      </c>
      <c r="N453" s="116">
        <f t="shared" si="160"/>
        <v>51829.530726267607</v>
      </c>
      <c r="O453" s="116">
        <f t="shared" si="160"/>
        <v>52909.2450582194</v>
      </c>
      <c r="P453" s="116">
        <f t="shared" si="160"/>
        <v>54010.822866173723</v>
      </c>
      <c r="Q453" s="116">
        <f t="shared" si="160"/>
        <v>55006.416569285488</v>
      </c>
      <c r="R453" s="116">
        <f t="shared" si="160"/>
        <v>56010.682458144234</v>
      </c>
      <c r="S453" s="116">
        <f t="shared" si="160"/>
        <v>57091.602903446328</v>
      </c>
      <c r="T453" s="116">
        <f t="shared" si="160"/>
        <v>58115.500370382048</v>
      </c>
      <c r="U453" s="116">
        <f t="shared" si="160"/>
        <v>59117.139209718822</v>
      </c>
      <c r="V453" s="116">
        <f t="shared" si="160"/>
        <v>59578.250801327813</v>
      </c>
      <c r="W453" s="116">
        <f t="shared" si="160"/>
        <v>60588.172976401111</v>
      </c>
      <c r="X453" s="131"/>
    </row>
    <row r="454" spans="1:24" s="132" customFormat="1">
      <c r="A454" s="135" t="s">
        <v>163</v>
      </c>
      <c r="B454" s="116">
        <f t="shared" si="160"/>
        <v>427169.24840469833</v>
      </c>
      <c r="C454" s="116">
        <f t="shared" si="160"/>
        <v>427666.06362456956</v>
      </c>
      <c r="D454" s="116">
        <f t="shared" si="160"/>
        <v>430729.79515609681</v>
      </c>
      <c r="E454" s="116">
        <f t="shared" si="160"/>
        <v>433797.59747854748</v>
      </c>
      <c r="F454" s="116">
        <f t="shared" si="160"/>
        <v>441565.22123392473</v>
      </c>
      <c r="G454" s="116">
        <f t="shared" si="160"/>
        <v>449389.41981315683</v>
      </c>
      <c r="H454" s="116">
        <f t="shared" si="160"/>
        <v>457280.69246920536</v>
      </c>
      <c r="I454" s="116">
        <f t="shared" si="160"/>
        <v>465265.8203446152</v>
      </c>
      <c r="J454" s="116">
        <f t="shared" si="160"/>
        <v>473314.10332391126</v>
      </c>
      <c r="K454" s="116">
        <f t="shared" si="160"/>
        <v>481455.0536282158</v>
      </c>
      <c r="L454" s="116">
        <f t="shared" si="160"/>
        <v>489652.05450986081</v>
      </c>
      <c r="M454" s="116">
        <f t="shared" si="160"/>
        <v>497954.19572081568</v>
      </c>
      <c r="N454" s="116">
        <f t="shared" si="160"/>
        <v>506332.10699345532</v>
      </c>
      <c r="O454" s="116">
        <f t="shared" si="160"/>
        <v>514775.12063623674</v>
      </c>
      <c r="P454" s="116">
        <f t="shared" si="160"/>
        <v>523307.1675535033</v>
      </c>
      <c r="Q454" s="116">
        <f t="shared" si="160"/>
        <v>531913.03283542977</v>
      </c>
      <c r="R454" s="116">
        <f t="shared" si="160"/>
        <v>540579.80981216871</v>
      </c>
      <c r="S454" s="116">
        <f t="shared" si="160"/>
        <v>549308.96507114603</v>
      </c>
      <c r="T454" s="116">
        <f t="shared" si="160"/>
        <v>558126.05978479888</v>
      </c>
      <c r="U454" s="116">
        <f t="shared" si="160"/>
        <v>567028.96260867408</v>
      </c>
      <c r="V454" s="116">
        <f t="shared" si="160"/>
        <v>574715.98984378017</v>
      </c>
      <c r="W454" s="116">
        <f t="shared" si="160"/>
        <v>583804.17000155989</v>
      </c>
      <c r="X454" s="131"/>
    </row>
    <row r="455" spans="1:24" s="132" customFormat="1">
      <c r="A455" s="137" t="s">
        <v>164</v>
      </c>
      <c r="B455" s="116">
        <f t="shared" si="160"/>
        <v>1313</v>
      </c>
      <c r="C455" s="116">
        <f t="shared" si="160"/>
        <v>1377</v>
      </c>
      <c r="D455" s="116">
        <f t="shared" si="160"/>
        <v>1440</v>
      </c>
      <c r="E455" s="116">
        <f t="shared" si="160"/>
        <v>1433</v>
      </c>
      <c r="F455" s="116">
        <f t="shared" si="160"/>
        <v>1424</v>
      </c>
      <c r="G455" s="116">
        <f t="shared" si="160"/>
        <v>1421</v>
      </c>
      <c r="H455" s="116">
        <f t="shared" si="160"/>
        <v>1420</v>
      </c>
      <c r="I455" s="116">
        <f t="shared" si="160"/>
        <v>1416</v>
      </c>
      <c r="J455" s="116">
        <f t="shared" si="160"/>
        <v>1413</v>
      </c>
      <c r="K455" s="116">
        <f t="shared" si="160"/>
        <v>1411</v>
      </c>
      <c r="L455" s="116">
        <f t="shared" si="160"/>
        <v>1408</v>
      </c>
      <c r="M455" s="116">
        <f t="shared" si="160"/>
        <v>1404</v>
      </c>
      <c r="N455" s="116">
        <f t="shared" si="160"/>
        <v>1399</v>
      </c>
      <c r="O455" s="116">
        <f t="shared" si="160"/>
        <v>1398</v>
      </c>
      <c r="P455" s="116">
        <f t="shared" si="160"/>
        <v>1399</v>
      </c>
      <c r="Q455" s="116">
        <f t="shared" si="160"/>
        <v>1396</v>
      </c>
      <c r="R455" s="116">
        <f t="shared" si="160"/>
        <v>1392</v>
      </c>
      <c r="S455" s="116">
        <f t="shared" si="160"/>
        <v>1390</v>
      </c>
      <c r="T455" s="116">
        <f t="shared" si="160"/>
        <v>1387</v>
      </c>
      <c r="U455" s="116">
        <f t="shared" si="160"/>
        <v>1382</v>
      </c>
      <c r="V455" s="116">
        <f t="shared" si="160"/>
        <v>1377</v>
      </c>
      <c r="W455" s="116">
        <f t="shared" si="160"/>
        <v>1372</v>
      </c>
      <c r="X455" s="131"/>
    </row>
    <row r="456" spans="1:24" s="132" customFormat="1">
      <c r="A456" s="137" t="s">
        <v>165</v>
      </c>
      <c r="B456" s="116">
        <f t="shared" si="160"/>
        <v>7925</v>
      </c>
      <c r="C456" s="116">
        <f t="shared" si="160"/>
        <v>8211</v>
      </c>
      <c r="D456" s="116">
        <f t="shared" si="160"/>
        <v>8242</v>
      </c>
      <c r="E456" s="116">
        <f t="shared" si="160"/>
        <v>8269</v>
      </c>
      <c r="F456" s="116">
        <f t="shared" si="160"/>
        <v>8292</v>
      </c>
      <c r="G456" s="116">
        <f t="shared" si="160"/>
        <v>8307</v>
      </c>
      <c r="H456" s="116">
        <f t="shared" si="160"/>
        <v>8320</v>
      </c>
      <c r="I456" s="116">
        <f t="shared" si="160"/>
        <v>8340</v>
      </c>
      <c r="J456" s="116">
        <f t="shared" si="160"/>
        <v>8363</v>
      </c>
      <c r="K456" s="116">
        <f t="shared" si="160"/>
        <v>8380</v>
      </c>
      <c r="L456" s="116">
        <f t="shared" si="160"/>
        <v>8397</v>
      </c>
      <c r="M456" s="116">
        <f t="shared" si="160"/>
        <v>8421</v>
      </c>
      <c r="N456" s="116">
        <f t="shared" si="160"/>
        <v>8448</v>
      </c>
      <c r="O456" s="116">
        <f t="shared" si="160"/>
        <v>8470</v>
      </c>
      <c r="P456" s="116">
        <f t="shared" si="160"/>
        <v>8476</v>
      </c>
      <c r="Q456" s="116">
        <f t="shared" si="160"/>
        <v>8500</v>
      </c>
      <c r="R456" s="116">
        <f t="shared" si="160"/>
        <v>8526</v>
      </c>
      <c r="S456" s="116">
        <f t="shared" si="160"/>
        <v>8547</v>
      </c>
      <c r="T456" s="116">
        <f t="shared" si="160"/>
        <v>8572</v>
      </c>
      <c r="U456" s="116">
        <f t="shared" si="160"/>
        <v>8601</v>
      </c>
      <c r="V456" s="116">
        <f t="shared" si="160"/>
        <v>8601</v>
      </c>
      <c r="W456" s="116">
        <f t="shared" si="160"/>
        <v>8629</v>
      </c>
      <c r="X456" s="131"/>
    </row>
    <row r="457" spans="1:24" s="132" customFormat="1" ht="16" thickBot="1">
      <c r="A457" s="137" t="s">
        <v>166</v>
      </c>
      <c r="B457" s="116">
        <f t="shared" si="160"/>
        <v>114845</v>
      </c>
      <c r="C457" s="116">
        <f t="shared" si="160"/>
        <v>166860</v>
      </c>
      <c r="D457" s="116">
        <f t="shared" si="160"/>
        <v>165463</v>
      </c>
      <c r="E457" s="116">
        <f t="shared" si="160"/>
        <v>163901</v>
      </c>
      <c r="F457" s="116">
        <f t="shared" si="160"/>
        <v>161645</v>
      </c>
      <c r="G457" s="116">
        <f t="shared" si="160"/>
        <v>158158</v>
      </c>
      <c r="H457" s="116">
        <f t="shared" si="160"/>
        <v>154185</v>
      </c>
      <c r="I457" s="116">
        <f t="shared" si="160"/>
        <v>151176</v>
      </c>
      <c r="J457" s="116">
        <f t="shared" si="160"/>
        <v>148376</v>
      </c>
      <c r="K457" s="116">
        <f t="shared" si="160"/>
        <v>144837</v>
      </c>
      <c r="L457" s="116">
        <f t="shared" si="160"/>
        <v>141073</v>
      </c>
      <c r="M457" s="116">
        <f t="shared" si="160"/>
        <v>138207</v>
      </c>
      <c r="N457" s="116">
        <f t="shared" si="160"/>
        <v>135701</v>
      </c>
      <c r="O457" s="116">
        <f t="shared" si="160"/>
        <v>132297</v>
      </c>
      <c r="P457" s="116">
        <f t="shared" si="160"/>
        <v>127081</v>
      </c>
      <c r="Q457" s="116">
        <f t="shared" si="160"/>
        <v>124140</v>
      </c>
      <c r="R457" s="116">
        <f t="shared" si="160"/>
        <v>121185</v>
      </c>
      <c r="S457" s="116">
        <f t="shared" si="160"/>
        <v>117664</v>
      </c>
      <c r="T457" s="116">
        <f t="shared" si="160"/>
        <v>114655</v>
      </c>
      <c r="U457" s="116">
        <f t="shared" si="160"/>
        <v>111912</v>
      </c>
      <c r="V457" s="116">
        <f t="shared" si="160"/>
        <v>111912</v>
      </c>
      <c r="W457" s="116">
        <f t="shared" si="160"/>
        <v>109265</v>
      </c>
      <c r="X457" s="131"/>
    </row>
    <row r="458" spans="1:24" s="132" customFormat="1">
      <c r="A458" s="135" t="s">
        <v>167</v>
      </c>
      <c r="B458" s="113">
        <f t="shared" si="160"/>
        <v>33320</v>
      </c>
      <c r="C458" s="114">
        <f t="shared" si="160"/>
        <v>33290</v>
      </c>
      <c r="D458" s="114">
        <f t="shared" si="160"/>
        <v>33464</v>
      </c>
      <c r="E458" s="114">
        <f t="shared" si="160"/>
        <v>33637</v>
      </c>
      <c r="F458" s="114">
        <f t="shared" si="160"/>
        <v>34221</v>
      </c>
      <c r="G458" s="114">
        <f t="shared" si="160"/>
        <v>34809</v>
      </c>
      <c r="H458" s="114">
        <f t="shared" si="160"/>
        <v>35402</v>
      </c>
      <c r="I458" s="114">
        <f t="shared" si="160"/>
        <v>36002</v>
      </c>
      <c r="J458" s="114">
        <f t="shared" si="160"/>
        <v>36607</v>
      </c>
      <c r="K458" s="114">
        <f t="shared" si="160"/>
        <v>37219</v>
      </c>
      <c r="L458" s="114">
        <f t="shared" si="160"/>
        <v>37835</v>
      </c>
      <c r="M458" s="114">
        <f t="shared" si="160"/>
        <v>38459</v>
      </c>
      <c r="N458" s="114">
        <f t="shared" si="160"/>
        <v>39089</v>
      </c>
      <c r="O458" s="114">
        <f t="shared" si="160"/>
        <v>39724</v>
      </c>
      <c r="P458" s="114">
        <f t="shared" si="160"/>
        <v>40366</v>
      </c>
      <c r="Q458" s="114">
        <f t="shared" si="160"/>
        <v>41014</v>
      </c>
      <c r="R458" s="114">
        <f t="shared" si="160"/>
        <v>41667</v>
      </c>
      <c r="S458" s="114">
        <f t="shared" si="160"/>
        <v>42325</v>
      </c>
      <c r="T458" s="114">
        <f t="shared" si="160"/>
        <v>42990</v>
      </c>
      <c r="U458" s="114">
        <f t="shared" si="160"/>
        <v>43662</v>
      </c>
      <c r="V458" s="114">
        <f t="shared" si="160"/>
        <v>44338</v>
      </c>
      <c r="W458" s="114">
        <f t="shared" si="160"/>
        <v>45026</v>
      </c>
      <c r="X458" s="131"/>
    </row>
    <row r="459" spans="1:24" s="132" customFormat="1">
      <c r="A459" s="135" t="s">
        <v>168</v>
      </c>
      <c r="B459" s="115">
        <f t="shared" si="160"/>
        <v>3662</v>
      </c>
      <c r="C459" s="116">
        <f t="shared" si="160"/>
        <v>3729.4068633423649</v>
      </c>
      <c r="D459" s="116">
        <f t="shared" si="160"/>
        <v>3823.9872012055293</v>
      </c>
      <c r="E459" s="116">
        <f t="shared" si="160"/>
        <v>3919.9028208771392</v>
      </c>
      <c r="F459" s="116">
        <f t="shared" si="160"/>
        <v>4017.334138213937</v>
      </c>
      <c r="G459" s="116">
        <f t="shared" si="160"/>
        <v>4115.8535183012127</v>
      </c>
      <c r="H459" s="116">
        <f t="shared" si="160"/>
        <v>4215.3974112811848</v>
      </c>
      <c r="I459" s="116">
        <f t="shared" si="160"/>
        <v>4316.1825629229234</v>
      </c>
      <c r="J459" s="116">
        <f t="shared" si="160"/>
        <v>4417.6596783549803</v>
      </c>
      <c r="K459" s="116">
        <f t="shared" si="160"/>
        <v>4520.2911502841343</v>
      </c>
      <c r="L459" s="116">
        <f t="shared" si="160"/>
        <v>4623.9718637550504</v>
      </c>
      <c r="M459" s="116">
        <f t="shared" si="160"/>
        <v>4728.9201873222546</v>
      </c>
      <c r="N459" s="116">
        <f t="shared" si="160"/>
        <v>4834.6867258628636</v>
      </c>
      <c r="O459" s="116">
        <f t="shared" ref="O459:W462" si="161">+O60+O22</f>
        <v>4941.1685711281789</v>
      </c>
      <c r="P459" s="116">
        <f t="shared" si="161"/>
        <v>5048.5028022911702</v>
      </c>
      <c r="Q459" s="116">
        <f t="shared" si="161"/>
        <v>5156.44762706238</v>
      </c>
      <c r="R459" s="116">
        <f t="shared" si="161"/>
        <v>5264.8876185644731</v>
      </c>
      <c r="S459" s="116">
        <f t="shared" si="161"/>
        <v>5373.9443907676805</v>
      </c>
      <c r="T459" s="116">
        <f t="shared" si="161"/>
        <v>5483.6240740752355</v>
      </c>
      <c r="U459" s="116">
        <f t="shared" si="161"/>
        <v>5593.9904285733292</v>
      </c>
      <c r="V459" s="116">
        <f t="shared" si="161"/>
        <v>5593.9904285733292</v>
      </c>
      <c r="W459" s="116">
        <f t="shared" si="161"/>
        <v>5704.8566154991777</v>
      </c>
      <c r="X459" s="131"/>
    </row>
    <row r="460" spans="1:24" s="132" customFormat="1">
      <c r="A460" s="135" t="s">
        <v>169</v>
      </c>
      <c r="B460" s="115">
        <f t="shared" ref="B460:W462" si="162">+B61+B23</f>
        <v>14</v>
      </c>
      <c r="C460" s="116">
        <f t="shared" si="162"/>
        <v>15.528434577490543</v>
      </c>
      <c r="D460" s="116">
        <f t="shared" si="162"/>
        <v>15.419146047781048</v>
      </c>
      <c r="E460" s="116">
        <f t="shared" si="162"/>
        <v>15.326411809440458</v>
      </c>
      <c r="F460" s="116">
        <f t="shared" si="162"/>
        <v>15.257440365905122</v>
      </c>
      <c r="G460" s="116">
        <f t="shared" si="162"/>
        <v>15.209808098600814</v>
      </c>
      <c r="H460" s="116">
        <f t="shared" si="162"/>
        <v>15.180373102976946</v>
      </c>
      <c r="I460" s="116">
        <f t="shared" si="162"/>
        <v>15.178425687082136</v>
      </c>
      <c r="J460" s="116">
        <f t="shared" si="162"/>
        <v>15.191211531334512</v>
      </c>
      <c r="K460" s="116">
        <f t="shared" si="162"/>
        <v>15.223315758438803</v>
      </c>
      <c r="L460" s="116">
        <f t="shared" si="162"/>
        <v>15.27004575494108</v>
      </c>
      <c r="M460" s="116">
        <f t="shared" si="162"/>
        <v>15.330692970606076</v>
      </c>
      <c r="N460" s="116">
        <f t="shared" si="162"/>
        <v>15.397178418424009</v>
      </c>
      <c r="O460" s="116">
        <f t="shared" si="162"/>
        <v>15.488836777651716</v>
      </c>
      <c r="P460" s="116">
        <f t="shared" si="162"/>
        <v>15.59167387054446</v>
      </c>
      <c r="Q460" s="116">
        <f t="shared" si="162"/>
        <v>15.717393664168508</v>
      </c>
      <c r="R460" s="116">
        <f t="shared" si="162"/>
        <v>15.852567527491832</v>
      </c>
      <c r="S460" s="116">
        <f t="shared" si="162"/>
        <v>16.001696419706409</v>
      </c>
      <c r="T460" s="116">
        <f t="shared" si="162"/>
        <v>16.171006926921386</v>
      </c>
      <c r="U460" s="116">
        <f t="shared" si="162"/>
        <v>16.351624588067281</v>
      </c>
      <c r="V460" s="116">
        <f t="shared" si="161"/>
        <v>16.351624588067281</v>
      </c>
      <c r="W460" s="116">
        <f t="shared" si="162"/>
        <v>16.537997944492226</v>
      </c>
      <c r="X460" s="131"/>
    </row>
    <row r="461" spans="1:24" s="132" customFormat="1">
      <c r="A461" s="135" t="s">
        <v>170</v>
      </c>
      <c r="B461" s="117">
        <f t="shared" si="162"/>
        <v>6</v>
      </c>
      <c r="C461" s="118">
        <f t="shared" si="162"/>
        <v>6</v>
      </c>
      <c r="D461" s="118">
        <f t="shared" si="162"/>
        <v>6</v>
      </c>
      <c r="E461" s="118">
        <f t="shared" si="162"/>
        <v>6</v>
      </c>
      <c r="F461" s="118">
        <f t="shared" si="162"/>
        <v>6</v>
      </c>
      <c r="G461" s="118">
        <f t="shared" si="162"/>
        <v>6</v>
      </c>
      <c r="H461" s="118">
        <f t="shared" si="162"/>
        <v>6</v>
      </c>
      <c r="I461" s="118">
        <f t="shared" si="162"/>
        <v>6</v>
      </c>
      <c r="J461" s="118">
        <f t="shared" si="162"/>
        <v>6</v>
      </c>
      <c r="K461" s="118">
        <f t="shared" si="162"/>
        <v>6</v>
      </c>
      <c r="L461" s="118">
        <f t="shared" si="162"/>
        <v>6</v>
      </c>
      <c r="M461" s="118">
        <f t="shared" si="162"/>
        <v>6</v>
      </c>
      <c r="N461" s="118">
        <f t="shared" si="162"/>
        <v>6</v>
      </c>
      <c r="O461" s="118">
        <f t="shared" si="162"/>
        <v>6</v>
      </c>
      <c r="P461" s="118">
        <f t="shared" si="162"/>
        <v>6</v>
      </c>
      <c r="Q461" s="118">
        <f t="shared" si="162"/>
        <v>6</v>
      </c>
      <c r="R461" s="118">
        <f t="shared" si="162"/>
        <v>6</v>
      </c>
      <c r="S461" s="118">
        <f t="shared" si="162"/>
        <v>6</v>
      </c>
      <c r="T461" s="118">
        <f t="shared" si="162"/>
        <v>6</v>
      </c>
      <c r="U461" s="118">
        <f t="shared" si="162"/>
        <v>6</v>
      </c>
      <c r="V461" s="118">
        <f t="shared" si="161"/>
        <v>6</v>
      </c>
      <c r="W461" s="118">
        <f t="shared" si="162"/>
        <v>6</v>
      </c>
      <c r="X461" s="131"/>
    </row>
    <row r="462" spans="1:24" s="132" customFormat="1" ht="16" thickBot="1">
      <c r="A462" s="136" t="s">
        <v>171</v>
      </c>
      <c r="B462" s="120">
        <f>+B63+B25</f>
        <v>37002</v>
      </c>
      <c r="C462" s="121">
        <f t="shared" si="162"/>
        <v>37040.935297919852</v>
      </c>
      <c r="D462" s="121">
        <f t="shared" si="162"/>
        <v>37309.406347253316</v>
      </c>
      <c r="E462" s="121">
        <f t="shared" si="162"/>
        <v>37578.229232686579</v>
      </c>
      <c r="F462" s="121">
        <f t="shared" si="162"/>
        <v>38259.591578579842</v>
      </c>
      <c r="G462" s="121">
        <f t="shared" si="162"/>
        <v>38946.063326399817</v>
      </c>
      <c r="H462" s="121">
        <f t="shared" si="162"/>
        <v>39638.577784384164</v>
      </c>
      <c r="I462" s="121">
        <f t="shared" si="162"/>
        <v>40339.360988610009</v>
      </c>
      <c r="J462" s="121">
        <f t="shared" si="162"/>
        <v>41045.850889886315</v>
      </c>
      <c r="K462" s="121">
        <f t="shared" si="162"/>
        <v>41760.514466042572</v>
      </c>
      <c r="L462" s="121">
        <f t="shared" si="162"/>
        <v>42480.24190950999</v>
      </c>
      <c r="M462" s="121">
        <f t="shared" si="162"/>
        <v>43209.250880292864</v>
      </c>
      <c r="N462" s="121">
        <f t="shared" si="162"/>
        <v>43945.08390428128</v>
      </c>
      <c r="O462" s="121">
        <f t="shared" si="162"/>
        <v>44686.657407905834</v>
      </c>
      <c r="P462" s="121">
        <f t="shared" si="162"/>
        <v>45436.094476161707</v>
      </c>
      <c r="Q462" s="121">
        <f t="shared" si="162"/>
        <v>46192.165020726548</v>
      </c>
      <c r="R462" s="121">
        <f t="shared" si="162"/>
        <v>46953.740186091964</v>
      </c>
      <c r="S462" s="121">
        <f t="shared" si="162"/>
        <v>47720.946087187389</v>
      </c>
      <c r="T462" s="121">
        <f t="shared" si="162"/>
        <v>48495.795081002158</v>
      </c>
      <c r="U462" s="121">
        <f t="shared" si="162"/>
        <v>49278.342053161396</v>
      </c>
      <c r="V462" s="121">
        <f t="shared" si="161"/>
        <v>49954.342053161396</v>
      </c>
      <c r="W462" s="121">
        <f t="shared" si="162"/>
        <v>50753.39461344367</v>
      </c>
      <c r="X462" s="131"/>
    </row>
    <row r="463" spans="1:24" s="132" customFormat="1">
      <c r="A463" s="130"/>
      <c r="T463" s="133"/>
      <c r="U463" s="133"/>
      <c r="V463" s="133"/>
      <c r="W463" s="133"/>
      <c r="X463" s="131"/>
    </row>
    <row r="464" spans="1:24" s="132" customFormat="1">
      <c r="A464" s="130"/>
      <c r="B464" s="131"/>
      <c r="T464" s="133"/>
      <c r="U464" s="133"/>
      <c r="V464" s="133"/>
      <c r="W464" s="133"/>
      <c r="X464" s="131"/>
    </row>
    <row r="465" spans="1:24" s="132" customFormat="1">
      <c r="A465" s="134" t="s">
        <v>176</v>
      </c>
      <c r="B465" s="133"/>
      <c r="C465" s="133"/>
      <c r="D465" s="133"/>
      <c r="E465" s="133"/>
      <c r="F465" s="133"/>
      <c r="G465" s="133"/>
      <c r="H465" s="133"/>
      <c r="I465" s="133"/>
      <c r="J465" s="133"/>
      <c r="K465" s="133"/>
      <c r="L465" s="133"/>
      <c r="M465" s="133"/>
      <c r="N465" s="133"/>
      <c r="O465" s="133"/>
      <c r="P465" s="133"/>
      <c r="Q465" s="133"/>
      <c r="R465" s="133"/>
      <c r="S465" s="133"/>
      <c r="T465" s="133"/>
      <c r="U465" s="133"/>
      <c r="V465" s="133"/>
      <c r="W465" s="133"/>
      <c r="X465" s="131"/>
    </row>
    <row r="466" spans="1:24" s="132" customFormat="1" ht="16" thickBot="1">
      <c r="A466" s="18" t="s">
        <v>156</v>
      </c>
      <c r="B466" s="133"/>
      <c r="C466" s="112">
        <f t="shared" ref="C466:V466" si="163">(C471-B471)/B471</f>
        <v>9.980695017760649E-2</v>
      </c>
      <c r="D466" s="112">
        <f t="shared" si="163"/>
        <v>4.3326013540983158E-2</v>
      </c>
      <c r="E466" s="112">
        <f t="shared" si="163"/>
        <v>8.3426705932060658E-3</v>
      </c>
      <c r="F466" s="112">
        <f t="shared" si="163"/>
        <v>1.6723152403288626E-2</v>
      </c>
      <c r="G466" s="112">
        <f t="shared" si="163"/>
        <v>2.1576461876808249E-2</v>
      </c>
      <c r="H466" s="112">
        <f t="shared" si="163"/>
        <v>2.3172931683093725E-2</v>
      </c>
      <c r="I466" s="112">
        <f t="shared" si="163"/>
        <v>1.8799411889442022E-2</v>
      </c>
      <c r="J466" s="112">
        <f t="shared" si="163"/>
        <v>1.8228753410683765E-2</v>
      </c>
      <c r="K466" s="112">
        <f t="shared" si="163"/>
        <v>2.0740721234396239E-2</v>
      </c>
      <c r="L466" s="112">
        <f t="shared" si="163"/>
        <v>1.9901923596709739E-2</v>
      </c>
      <c r="M466" s="112">
        <f t="shared" si="163"/>
        <v>1.6910393824493653E-2</v>
      </c>
      <c r="N466" s="112">
        <f t="shared" si="163"/>
        <v>1.5943390662828304E-2</v>
      </c>
      <c r="O466" s="112">
        <f t="shared" si="163"/>
        <v>2.0442252950137924E-2</v>
      </c>
      <c r="P466" s="112">
        <f t="shared" si="163"/>
        <v>2.4367557602872358E-2</v>
      </c>
      <c r="Q466" s="112">
        <f t="shared" si="163"/>
        <v>1.6880353366515496E-2</v>
      </c>
      <c r="R466" s="112">
        <f t="shared" si="163"/>
        <v>1.6360565491623822E-2</v>
      </c>
      <c r="S466" s="112">
        <f t="shared" si="163"/>
        <v>1.8259987536571518E-2</v>
      </c>
      <c r="T466" s="112">
        <f t="shared" si="163"/>
        <v>1.6011417595117157E-2</v>
      </c>
      <c r="U466" s="112">
        <f t="shared" si="163"/>
        <v>1.4710531336995982E-2</v>
      </c>
      <c r="V466" s="112">
        <f t="shared" si="163"/>
        <v>1.0496004359892926E-2</v>
      </c>
      <c r="W466" s="112">
        <f>(W471-U471)/U471</f>
        <v>2.4568380188884281E-2</v>
      </c>
      <c r="X466" s="131"/>
    </row>
    <row r="467" spans="1:24" s="132" customFormat="1">
      <c r="A467" s="18" t="s">
        <v>157</v>
      </c>
      <c r="B467" s="113">
        <f t="shared" ref="B467:W478" si="164">+B30+B125</f>
        <v>48766741</v>
      </c>
      <c r="C467" s="114">
        <f t="shared" si="164"/>
        <v>51898998</v>
      </c>
      <c r="D467" s="114">
        <f t="shared" si="164"/>
        <v>55392470</v>
      </c>
      <c r="E467" s="114">
        <f t="shared" si="164"/>
        <v>55823613</v>
      </c>
      <c r="F467" s="114">
        <f t="shared" si="164"/>
        <v>56871383</v>
      </c>
      <c r="G467" s="114">
        <f t="shared" si="164"/>
        <v>58184024</v>
      </c>
      <c r="H467" s="114">
        <f t="shared" si="164"/>
        <v>59590640</v>
      </c>
      <c r="I467" s="114">
        <f t="shared" si="164"/>
        <v>60815562</v>
      </c>
      <c r="J467" s="114">
        <f t="shared" si="164"/>
        <v>62053330</v>
      </c>
      <c r="K467" s="114">
        <f t="shared" si="164"/>
        <v>63442538</v>
      </c>
      <c r="L467" s="114">
        <f t="shared" si="164"/>
        <v>64738985</v>
      </c>
      <c r="M467" s="114">
        <f t="shared" si="164"/>
        <v>65939154</v>
      </c>
      <c r="N467" s="114">
        <f t="shared" si="164"/>
        <v>67140329</v>
      </c>
      <c r="O467" s="114">
        <f t="shared" si="164"/>
        <v>68667224</v>
      </c>
      <c r="P467" s="114">
        <f t="shared" si="164"/>
        <v>70261708</v>
      </c>
      <c r="Q467" s="114">
        <f t="shared" si="164"/>
        <v>71580861</v>
      </c>
      <c r="R467" s="114">
        <f t="shared" si="164"/>
        <v>72860626</v>
      </c>
      <c r="S467" s="114">
        <f t="shared" si="164"/>
        <v>74249745</v>
      </c>
      <c r="T467" s="114">
        <f t="shared" si="164"/>
        <v>75534100</v>
      </c>
      <c r="U467" s="114">
        <f t="shared" si="164"/>
        <v>76746389</v>
      </c>
      <c r="V467" s="114">
        <f t="shared" si="164"/>
        <v>78022936</v>
      </c>
      <c r="W467" s="114">
        <f t="shared" si="164"/>
        <v>79201232</v>
      </c>
      <c r="X467" s="131"/>
    </row>
    <row r="468" spans="1:24" s="132" customFormat="1">
      <c r="A468" s="18" t="s">
        <v>158</v>
      </c>
      <c r="B468" s="115">
        <f t="shared" si="164"/>
        <v>26956356</v>
      </c>
      <c r="C468" s="116">
        <f t="shared" si="164"/>
        <v>31193239.778700255</v>
      </c>
      <c r="D468" s="116">
        <f t="shared" si="164"/>
        <v>31639844.352603644</v>
      </c>
      <c r="E468" s="116">
        <f t="shared" si="164"/>
        <v>32131599.61228497</v>
      </c>
      <c r="F468" s="116">
        <f t="shared" si="164"/>
        <v>32722651.701719198</v>
      </c>
      <c r="G468" s="116">
        <f t="shared" si="164"/>
        <v>33461307.42743101</v>
      </c>
      <c r="H468" s="116">
        <f t="shared" si="164"/>
        <v>34272141.792159483</v>
      </c>
      <c r="I468" s="116">
        <f t="shared" si="164"/>
        <v>34933314.376332171</v>
      </c>
      <c r="J468" s="116">
        <f t="shared" si="164"/>
        <v>35563977.111426726</v>
      </c>
      <c r="K468" s="116">
        <f t="shared" si="164"/>
        <v>36289953.657419875</v>
      </c>
      <c r="L468" s="116">
        <f t="shared" si="164"/>
        <v>37051980.048685282</v>
      </c>
      <c r="M468" s="116">
        <f t="shared" si="164"/>
        <v>37674685.109128416</v>
      </c>
      <c r="N468" s="116">
        <f t="shared" si="164"/>
        <v>38233332.812990569</v>
      </c>
      <c r="O468" s="116">
        <f t="shared" si="164"/>
        <v>38935322.619958445</v>
      </c>
      <c r="P468" s="116">
        <f t="shared" si="164"/>
        <v>39959175.582099274</v>
      </c>
      <c r="Q468" s="116">
        <f t="shared" si="164"/>
        <v>40582174.512229227</v>
      </c>
      <c r="R468" s="116">
        <f t="shared" si="164"/>
        <v>41212492.355373517</v>
      </c>
      <c r="S468" s="116">
        <f t="shared" si="164"/>
        <v>41953353.90445365</v>
      </c>
      <c r="T468" s="116">
        <f t="shared" si="164"/>
        <v>42592909.743843712</v>
      </c>
      <c r="U468" s="116">
        <f t="shared" si="164"/>
        <v>43187035.465978153</v>
      </c>
      <c r="V468" s="116">
        <f t="shared" si="164"/>
        <v>43187035.465978153</v>
      </c>
      <c r="W468" s="116">
        <f t="shared" si="164"/>
        <v>43763685.273062907</v>
      </c>
      <c r="X468" s="131"/>
    </row>
    <row r="469" spans="1:24" s="132" customFormat="1">
      <c r="A469" s="18" t="s">
        <v>159</v>
      </c>
      <c r="B469" s="115">
        <f t="shared" si="164"/>
        <v>2149615</v>
      </c>
      <c r="C469" s="116">
        <f t="shared" si="164"/>
        <v>2582095.806514875</v>
      </c>
      <c r="D469" s="116">
        <f t="shared" si="164"/>
        <v>2366701.9790977743</v>
      </c>
      <c r="E469" s="116">
        <f t="shared" si="164"/>
        <v>2192086.3907453474</v>
      </c>
      <c r="F469" s="116">
        <f t="shared" si="164"/>
        <v>2065734.7065413066</v>
      </c>
      <c r="G469" s="116">
        <f t="shared" si="164"/>
        <v>1998483.7265548622</v>
      </c>
      <c r="H469" s="116">
        <f t="shared" si="164"/>
        <v>1957857.3276104317</v>
      </c>
      <c r="I469" s="116">
        <f t="shared" si="164"/>
        <v>1878669.0528836576</v>
      </c>
      <c r="J469" s="116">
        <f t="shared" si="164"/>
        <v>1795233.4117327332</v>
      </c>
      <c r="K469" s="116">
        <f t="shared" si="164"/>
        <v>1748042.8348821206</v>
      </c>
      <c r="L469" s="116">
        <f t="shared" si="164"/>
        <v>1715086.5200862614</v>
      </c>
      <c r="M469" s="116">
        <f t="shared" si="164"/>
        <v>1647519.0650200911</v>
      </c>
      <c r="N469" s="116">
        <f t="shared" si="164"/>
        <v>1570613.1354708397</v>
      </c>
      <c r="O469" s="116">
        <f t="shared" si="164"/>
        <v>1533928.5568623822</v>
      </c>
      <c r="P469" s="116">
        <f t="shared" si="164"/>
        <v>1582154.8790857736</v>
      </c>
      <c r="Q469" s="116">
        <f t="shared" si="164"/>
        <v>1532247.4116903804</v>
      </c>
      <c r="R469" s="116">
        <f t="shared" si="164"/>
        <v>1487100.3286486708</v>
      </c>
      <c r="S469" s="116">
        <f t="shared" si="164"/>
        <v>1472623.77017964</v>
      </c>
      <c r="T469" s="116">
        <f t="shared" si="164"/>
        <v>1437581.9140745574</v>
      </c>
      <c r="U469" s="116">
        <f t="shared" si="164"/>
        <v>1394356.7232008372</v>
      </c>
      <c r="V469" s="116">
        <f t="shared" si="164"/>
        <v>1394356.7232008372</v>
      </c>
      <c r="W469" s="116">
        <f t="shared" si="164"/>
        <v>1350924.0340045574</v>
      </c>
      <c r="X469" s="131"/>
    </row>
    <row r="470" spans="1:24" s="132" customFormat="1">
      <c r="A470" s="18" t="s">
        <v>160</v>
      </c>
      <c r="B470" s="117">
        <f t="shared" si="164"/>
        <v>294405.33333333302</v>
      </c>
      <c r="C470" s="118">
        <f t="shared" si="164"/>
        <v>294405.33333333302</v>
      </c>
      <c r="D470" s="118">
        <f t="shared" si="164"/>
        <v>294405.33333333302</v>
      </c>
      <c r="E470" s="118">
        <f t="shared" si="164"/>
        <v>294405.33333333302</v>
      </c>
      <c r="F470" s="118">
        <f t="shared" si="164"/>
        <v>294405.33333333302</v>
      </c>
      <c r="G470" s="118">
        <f t="shared" si="164"/>
        <v>294405.33333333302</v>
      </c>
      <c r="H470" s="118">
        <f t="shared" si="164"/>
        <v>294405.33333333302</v>
      </c>
      <c r="I470" s="118">
        <f t="shared" si="164"/>
        <v>294405.33333333302</v>
      </c>
      <c r="J470" s="118">
        <f t="shared" si="164"/>
        <v>294405.33333333302</v>
      </c>
      <c r="K470" s="118">
        <f t="shared" si="164"/>
        <v>294405.33333333302</v>
      </c>
      <c r="L470" s="118">
        <f t="shared" si="164"/>
        <v>294405.33333333302</v>
      </c>
      <c r="M470" s="118">
        <f t="shared" si="164"/>
        <v>294405.33333333302</v>
      </c>
      <c r="N470" s="118">
        <f t="shared" si="164"/>
        <v>294405.33333333302</v>
      </c>
      <c r="O470" s="118">
        <f t="shared" si="164"/>
        <v>294405.33333333302</v>
      </c>
      <c r="P470" s="118">
        <f t="shared" si="164"/>
        <v>294405.33333333302</v>
      </c>
      <c r="Q470" s="118">
        <f t="shared" si="164"/>
        <v>294405.33333333302</v>
      </c>
      <c r="R470" s="118">
        <f t="shared" si="164"/>
        <v>294405.33333333302</v>
      </c>
      <c r="S470" s="118">
        <f t="shared" si="164"/>
        <v>294405.33333333302</v>
      </c>
      <c r="T470" s="118">
        <f t="shared" si="164"/>
        <v>294405.33333333302</v>
      </c>
      <c r="U470" s="118">
        <f t="shared" si="164"/>
        <v>294405.33333333302</v>
      </c>
      <c r="V470" s="118">
        <f t="shared" si="164"/>
        <v>294405.33333333302</v>
      </c>
      <c r="W470" s="118">
        <f t="shared" si="164"/>
        <v>294405.33333333302</v>
      </c>
      <c r="X470" s="131"/>
    </row>
    <row r="471" spans="1:24" s="132" customFormat="1" ht="16" thickBot="1">
      <c r="A471" s="138" t="s">
        <v>161</v>
      </c>
      <c r="B471" s="120">
        <f t="shared" si="164"/>
        <v>78167117.333333343</v>
      </c>
      <c r="C471" s="121">
        <f t="shared" si="164"/>
        <v>85968738.918548465</v>
      </c>
      <c r="D471" s="121">
        <f t="shared" si="164"/>
        <v>89693421.665034741</v>
      </c>
      <c r="E471" s="121">
        <f t="shared" si="164"/>
        <v>90441704.336363658</v>
      </c>
      <c r="F471" s="121">
        <f t="shared" si="164"/>
        <v>91954174.741593838</v>
      </c>
      <c r="G471" s="121">
        <f t="shared" si="164"/>
        <v>93938220.487319201</v>
      </c>
      <c r="H471" s="121">
        <f t="shared" si="164"/>
        <v>96115044.453103244</v>
      </c>
      <c r="I471" s="121">
        <f t="shared" si="164"/>
        <v>97921950.762549162</v>
      </c>
      <c r="J471" s="121">
        <f t="shared" si="164"/>
        <v>99706945.856492788</v>
      </c>
      <c r="K471" s="121">
        <f t="shared" si="164"/>
        <v>101774939.82563534</v>
      </c>
      <c r="L471" s="121">
        <f t="shared" si="164"/>
        <v>103800456.90210487</v>
      </c>
      <c r="M471" s="121">
        <f t="shared" si="164"/>
        <v>105555763.50748184</v>
      </c>
      <c r="N471" s="121">
        <f t="shared" si="164"/>
        <v>107238680.28179474</v>
      </c>
      <c r="O471" s="121">
        <f t="shared" si="164"/>
        <v>109430880.51015416</v>
      </c>
      <c r="P471" s="121">
        <f t="shared" si="164"/>
        <v>112097443.79451838</v>
      </c>
      <c r="Q471" s="121">
        <f t="shared" si="164"/>
        <v>113989688.25725296</v>
      </c>
      <c r="R471" s="121">
        <f t="shared" si="164"/>
        <v>115854624.01735553</v>
      </c>
      <c r="S471" s="121">
        <f t="shared" si="164"/>
        <v>117970128.00796662</v>
      </c>
      <c r="T471" s="121">
        <f t="shared" si="164"/>
        <v>119858996.9912516</v>
      </c>
      <c r="U471" s="121">
        <f t="shared" si="164"/>
        <v>121622186.52251232</v>
      </c>
      <c r="V471" s="121">
        <f t="shared" si="164"/>
        <v>122898733.52251232</v>
      </c>
      <c r="W471" s="121">
        <f t="shared" si="164"/>
        <v>124610246.6404008</v>
      </c>
      <c r="X471" s="131"/>
    </row>
    <row r="472" spans="1:24" s="132" customFormat="1">
      <c r="A472" s="18" t="s">
        <v>162</v>
      </c>
      <c r="B472" s="116">
        <f t="shared" si="164"/>
        <v>76772.706258341554</v>
      </c>
      <c r="C472" s="116">
        <f t="shared" si="164"/>
        <v>84444.703155372146</v>
      </c>
      <c r="D472" s="116">
        <f t="shared" si="164"/>
        <v>88095.02393791404</v>
      </c>
      <c r="E472" s="116">
        <f t="shared" si="164"/>
        <v>88829.96856498564</v>
      </c>
      <c r="F472" s="116">
        <f t="shared" si="164"/>
        <v>90315.266283712612</v>
      </c>
      <c r="G472" s="116">
        <f t="shared" si="164"/>
        <v>92264.48093650426</v>
      </c>
      <c r="H472" s="116">
        <f t="shared" si="164"/>
        <v>94403.081429312035</v>
      </c>
      <c r="I472" s="116">
        <f t="shared" si="164"/>
        <v>96177.748287409457</v>
      </c>
      <c r="J472" s="116">
        <f t="shared" si="164"/>
        <v>97930.970827297671</v>
      </c>
      <c r="K472" s="116">
        <f t="shared" si="164"/>
        <v>99962.595550876533</v>
      </c>
      <c r="L472" s="116">
        <f t="shared" si="164"/>
        <v>101952.29126778964</v>
      </c>
      <c r="M472" s="116">
        <f t="shared" si="164"/>
        <v>103676.14650588212</v>
      </c>
      <c r="N472" s="116">
        <f t="shared" si="164"/>
        <v>105328.80709226031</v>
      </c>
      <c r="O472" s="116">
        <f t="shared" si="164"/>
        <v>107482.5477365636</v>
      </c>
      <c r="P472" s="116">
        <f t="shared" si="164"/>
        <v>110102.65762764739</v>
      </c>
      <c r="Q472" s="116">
        <f t="shared" si="164"/>
        <v>111960.8948966726</v>
      </c>
      <c r="R472" s="116">
        <f t="shared" si="164"/>
        <v>113792.69309975838</v>
      </c>
      <c r="S472" s="116">
        <f t="shared" si="164"/>
        <v>115870.67084195894</v>
      </c>
      <c r="T472" s="116">
        <f t="shared" si="164"/>
        <v>117725.92782810205</v>
      </c>
      <c r="U472" s="116">
        <f t="shared" si="164"/>
        <v>119457.26977625251</v>
      </c>
      <c r="V472" s="116">
        <f t="shared" si="164"/>
        <v>120711.12830542342</v>
      </c>
      <c r="W472" s="116">
        <f t="shared" si="164"/>
        <v>122391.76428979012</v>
      </c>
      <c r="X472" s="131"/>
    </row>
    <row r="473" spans="1:24" s="132" customFormat="1">
      <c r="A473" s="18" t="s">
        <v>163</v>
      </c>
      <c r="B473" s="116">
        <f t="shared" si="164"/>
        <v>1165861.3071596837</v>
      </c>
      <c r="C473" s="116">
        <f t="shared" si="164"/>
        <v>1184416.4768989473</v>
      </c>
      <c r="D473" s="116">
        <f t="shared" si="164"/>
        <v>1203565.9223262845</v>
      </c>
      <c r="E473" s="116">
        <f t="shared" si="164"/>
        <v>1222715.5786196832</v>
      </c>
      <c r="F473" s="116">
        <f t="shared" si="164"/>
        <v>1252966.4759673115</v>
      </c>
      <c r="G473" s="116">
        <f t="shared" si="164"/>
        <v>1283426.4787659724</v>
      </c>
      <c r="H473" s="116">
        <f t="shared" si="164"/>
        <v>1314124.3940283472</v>
      </c>
      <c r="I473" s="116">
        <f t="shared" si="164"/>
        <v>1344975.8927605357</v>
      </c>
      <c r="J473" s="116">
        <f t="shared" si="164"/>
        <v>1376100.5852425194</v>
      </c>
      <c r="K473" s="116">
        <f t="shared" si="164"/>
        <v>1407434.3092417361</v>
      </c>
      <c r="L473" s="116">
        <f t="shared" si="164"/>
        <v>1438974.1811334884</v>
      </c>
      <c r="M473" s="116">
        <f t="shared" si="164"/>
        <v>1470797.2404092667</v>
      </c>
      <c r="N473" s="116">
        <f t="shared" si="164"/>
        <v>1502853.747531285</v>
      </c>
      <c r="O473" s="116">
        <f t="shared" si="164"/>
        <v>1535108.6371716871</v>
      </c>
      <c r="P473" s="116">
        <f t="shared" si="164"/>
        <v>1567540.722812444</v>
      </c>
      <c r="Q473" s="116">
        <f t="shared" si="164"/>
        <v>1600198.7374349763</v>
      </c>
      <c r="R473" s="116">
        <f t="shared" si="164"/>
        <v>1632986.4212781563</v>
      </c>
      <c r="S473" s="116">
        <f t="shared" si="164"/>
        <v>1665947.0931773426</v>
      </c>
      <c r="T473" s="116">
        <f t="shared" si="164"/>
        <v>1699103.3452426861</v>
      </c>
      <c r="U473" s="116">
        <f t="shared" si="164"/>
        <v>1732408.9735887009</v>
      </c>
      <c r="V473" s="116">
        <f t="shared" si="164"/>
        <v>1762701.0458174236</v>
      </c>
      <c r="W473" s="116">
        <f t="shared" si="164"/>
        <v>1796831.1811124377</v>
      </c>
      <c r="X473" s="131"/>
    </row>
    <row r="474" spans="1:24" s="132" customFormat="1">
      <c r="A474" s="139" t="s">
        <v>164</v>
      </c>
      <c r="B474" s="116">
        <f t="shared" si="164"/>
        <v>1279</v>
      </c>
      <c r="C474" s="116">
        <f t="shared" si="164"/>
        <v>1336</v>
      </c>
      <c r="D474" s="116">
        <f t="shared" si="164"/>
        <v>1412</v>
      </c>
      <c r="E474" s="116">
        <f t="shared" si="164"/>
        <v>1403</v>
      </c>
      <c r="F474" s="116">
        <f t="shared" si="164"/>
        <v>1395</v>
      </c>
      <c r="G474" s="116">
        <f t="shared" si="164"/>
        <v>1393</v>
      </c>
      <c r="H474" s="116">
        <f t="shared" si="164"/>
        <v>1393</v>
      </c>
      <c r="I474" s="116">
        <f t="shared" si="164"/>
        <v>1389</v>
      </c>
      <c r="J474" s="116">
        <f t="shared" si="164"/>
        <v>1385</v>
      </c>
      <c r="K474" s="116">
        <f t="shared" si="164"/>
        <v>1384</v>
      </c>
      <c r="L474" s="116">
        <f t="shared" si="164"/>
        <v>1381</v>
      </c>
      <c r="M474" s="116">
        <f t="shared" si="164"/>
        <v>1376</v>
      </c>
      <c r="N474" s="116">
        <f t="shared" si="164"/>
        <v>1371</v>
      </c>
      <c r="O474" s="116">
        <f t="shared" si="164"/>
        <v>1372</v>
      </c>
      <c r="P474" s="116">
        <f t="shared" si="164"/>
        <v>1374</v>
      </c>
      <c r="Q474" s="116">
        <f t="shared" si="164"/>
        <v>1371</v>
      </c>
      <c r="R474" s="116">
        <f t="shared" si="164"/>
        <v>1367</v>
      </c>
      <c r="S474" s="116">
        <f t="shared" si="164"/>
        <v>1365</v>
      </c>
      <c r="T474" s="116">
        <f t="shared" si="164"/>
        <v>1361</v>
      </c>
      <c r="U474" s="116">
        <f t="shared" si="164"/>
        <v>1356</v>
      </c>
      <c r="V474" s="116">
        <f t="shared" si="164"/>
        <v>1352</v>
      </c>
      <c r="W474" s="116">
        <f t="shared" si="164"/>
        <v>1346</v>
      </c>
      <c r="X474" s="131"/>
    </row>
    <row r="475" spans="1:24" s="132" customFormat="1">
      <c r="A475" s="139" t="s">
        <v>165</v>
      </c>
      <c r="B475" s="116">
        <f t="shared" si="164"/>
        <v>5750</v>
      </c>
      <c r="C475" s="116">
        <f t="shared" si="164"/>
        <v>6563</v>
      </c>
      <c r="D475" s="116">
        <f t="shared" si="164"/>
        <v>6499</v>
      </c>
      <c r="E475" s="116">
        <f t="shared" si="164"/>
        <v>6446</v>
      </c>
      <c r="F475" s="116">
        <f t="shared" si="164"/>
        <v>6414</v>
      </c>
      <c r="G475" s="116">
        <f t="shared" si="164"/>
        <v>6411</v>
      </c>
      <c r="H475" s="116">
        <f t="shared" si="164"/>
        <v>6421</v>
      </c>
      <c r="I475" s="116">
        <f t="shared" si="164"/>
        <v>6403</v>
      </c>
      <c r="J475" s="116">
        <f t="shared" si="164"/>
        <v>6380</v>
      </c>
      <c r="K475" s="116">
        <f t="shared" si="164"/>
        <v>6374</v>
      </c>
      <c r="L475" s="116">
        <f t="shared" si="164"/>
        <v>6374</v>
      </c>
      <c r="M475" s="116">
        <f t="shared" si="164"/>
        <v>6350</v>
      </c>
      <c r="N475" s="116">
        <f t="shared" si="164"/>
        <v>6316</v>
      </c>
      <c r="O475" s="116">
        <f t="shared" si="164"/>
        <v>6306</v>
      </c>
      <c r="P475" s="116">
        <f t="shared" si="164"/>
        <v>6347</v>
      </c>
      <c r="Q475" s="116">
        <f t="shared" si="164"/>
        <v>6324</v>
      </c>
      <c r="R475" s="116">
        <f t="shared" si="164"/>
        <v>6303</v>
      </c>
      <c r="S475" s="116">
        <f t="shared" si="164"/>
        <v>6299</v>
      </c>
      <c r="T475" s="116">
        <f t="shared" si="164"/>
        <v>6280</v>
      </c>
      <c r="U475" s="116">
        <f t="shared" si="164"/>
        <v>6255</v>
      </c>
      <c r="V475" s="116">
        <f t="shared" si="164"/>
        <v>6255</v>
      </c>
      <c r="W475" s="116">
        <f t="shared" si="164"/>
        <v>6228</v>
      </c>
      <c r="X475" s="131"/>
    </row>
    <row r="476" spans="1:24" s="132" customFormat="1" ht="16" thickBot="1">
      <c r="A476" s="139" t="s">
        <v>166</v>
      </c>
      <c r="B476" s="116">
        <f t="shared" si="164"/>
        <v>36469</v>
      </c>
      <c r="C476" s="116">
        <f t="shared" si="164"/>
        <v>44542</v>
      </c>
      <c r="D476" s="116">
        <f t="shared" si="164"/>
        <v>41978</v>
      </c>
      <c r="E476" s="116">
        <f t="shared" si="164"/>
        <v>40123</v>
      </c>
      <c r="F476" s="116">
        <f t="shared" si="164"/>
        <v>39208</v>
      </c>
      <c r="G476" s="116">
        <f t="shared" si="164"/>
        <v>39561</v>
      </c>
      <c r="H476" s="116">
        <f t="shared" si="164"/>
        <v>40422</v>
      </c>
      <c r="I476" s="116">
        <f t="shared" si="164"/>
        <v>40153</v>
      </c>
      <c r="J476" s="116">
        <f t="shared" si="164"/>
        <v>39622</v>
      </c>
      <c r="K476" s="116">
        <f t="shared" si="164"/>
        <v>39897</v>
      </c>
      <c r="L476" s="116">
        <f t="shared" si="164"/>
        <v>40435</v>
      </c>
      <c r="M476" s="116">
        <f t="shared" si="164"/>
        <v>39955</v>
      </c>
      <c r="N476" s="116">
        <f t="shared" si="164"/>
        <v>39117</v>
      </c>
      <c r="O476" s="116">
        <f t="shared" si="164"/>
        <v>39256</v>
      </c>
      <c r="P476" s="116">
        <f t="shared" si="164"/>
        <v>41613</v>
      </c>
      <c r="Q476" s="116">
        <f t="shared" si="164"/>
        <v>41239</v>
      </c>
      <c r="R476" s="116">
        <f t="shared" si="164"/>
        <v>40916</v>
      </c>
      <c r="S476" s="116">
        <f t="shared" si="164"/>
        <v>41365</v>
      </c>
      <c r="T476" s="116">
        <f t="shared" si="164"/>
        <v>41187</v>
      </c>
      <c r="U476" s="116">
        <f t="shared" si="164"/>
        <v>40722</v>
      </c>
      <c r="V476" s="116">
        <f t="shared" si="164"/>
        <v>40722</v>
      </c>
      <c r="W476" s="116">
        <f t="shared" si="164"/>
        <v>40196</v>
      </c>
      <c r="X476" s="131"/>
    </row>
    <row r="477" spans="1:24" s="132" customFormat="1">
      <c r="A477" s="18" t="s">
        <v>167</v>
      </c>
      <c r="B477" s="113">
        <f t="shared" si="164"/>
        <v>76154</v>
      </c>
      <c r="C477" s="114">
        <f t="shared" si="164"/>
        <v>77349</v>
      </c>
      <c r="D477" s="114">
        <f t="shared" si="164"/>
        <v>78493</v>
      </c>
      <c r="E477" s="114">
        <f t="shared" si="164"/>
        <v>79636</v>
      </c>
      <c r="F477" s="114">
        <f t="shared" si="164"/>
        <v>81616</v>
      </c>
      <c r="G477" s="114">
        <f t="shared" si="164"/>
        <v>83611</v>
      </c>
      <c r="H477" s="114">
        <f t="shared" si="164"/>
        <v>85623</v>
      </c>
      <c r="I477" s="114">
        <f t="shared" si="164"/>
        <v>87646</v>
      </c>
      <c r="J477" s="114">
        <f t="shared" si="164"/>
        <v>89689</v>
      </c>
      <c r="K477" s="114">
        <f t="shared" si="164"/>
        <v>91747</v>
      </c>
      <c r="L477" s="114">
        <f t="shared" si="164"/>
        <v>93820</v>
      </c>
      <c r="M477" s="114">
        <f t="shared" si="164"/>
        <v>95913</v>
      </c>
      <c r="N477" s="114">
        <f t="shared" si="164"/>
        <v>98023</v>
      </c>
      <c r="O477" s="114">
        <f t="shared" si="164"/>
        <v>100148</v>
      </c>
      <c r="P477" s="114">
        <f t="shared" si="164"/>
        <v>102286</v>
      </c>
      <c r="Q477" s="114">
        <f t="shared" si="164"/>
        <v>104441</v>
      </c>
      <c r="R477" s="114">
        <f t="shared" si="164"/>
        <v>106606</v>
      </c>
      <c r="S477" s="114">
        <f t="shared" si="164"/>
        <v>108784</v>
      </c>
      <c r="T477" s="114">
        <f t="shared" si="164"/>
        <v>110977</v>
      </c>
      <c r="U477" s="114">
        <f t="shared" si="164"/>
        <v>113181</v>
      </c>
      <c r="V477" s="114">
        <f t="shared" si="164"/>
        <v>115404</v>
      </c>
      <c r="W477" s="114">
        <f t="shared" si="164"/>
        <v>117669</v>
      </c>
      <c r="X477" s="131"/>
    </row>
    <row r="478" spans="1:24" s="132" customFormat="1">
      <c r="A478" s="18" t="s">
        <v>168</v>
      </c>
      <c r="B478" s="115">
        <f t="shared" si="164"/>
        <v>9384</v>
      </c>
      <c r="C478" s="116">
        <f t="shared" si="164"/>
        <v>9501.7357911108993</v>
      </c>
      <c r="D478" s="116">
        <f t="shared" si="164"/>
        <v>9733.5138723404125</v>
      </c>
      <c r="E478" s="116">
        <f t="shared" si="164"/>
        <v>9966.7677596287904</v>
      </c>
      <c r="F478" s="116">
        <f t="shared" si="164"/>
        <v>10201.275198656824</v>
      </c>
      <c r="G478" s="116">
        <f t="shared" si="164"/>
        <v>10436.577805291217</v>
      </c>
      <c r="H478" s="116">
        <f t="shared" si="164"/>
        <v>10672.850380662534</v>
      </c>
      <c r="I478" s="116">
        <f t="shared" si="164"/>
        <v>10909.646157682877</v>
      </c>
      <c r="J478" s="116">
        <f t="shared" si="164"/>
        <v>11147.210699473806</v>
      </c>
      <c r="K478" s="116">
        <f t="shared" si="164"/>
        <v>11385.697846511477</v>
      </c>
      <c r="L478" s="116">
        <f t="shared" si="164"/>
        <v>11624.910631876746</v>
      </c>
      <c r="M478" s="116">
        <f t="shared" si="164"/>
        <v>11865.469405945472</v>
      </c>
      <c r="N478" s="116">
        <f t="shared" si="164"/>
        <v>12106.818496830452</v>
      </c>
      <c r="O478" s="116">
        <f t="shared" ref="O478:W481" si="165">+O41+O136</f>
        <v>12348.841589655483</v>
      </c>
      <c r="P478" s="116">
        <f t="shared" si="165"/>
        <v>12591.297893862815</v>
      </c>
      <c r="Q478" s="116">
        <f t="shared" si="165"/>
        <v>12834.503931677271</v>
      </c>
      <c r="R478" s="116">
        <f t="shared" si="165"/>
        <v>13077.537612479342</v>
      </c>
      <c r="S478" s="116">
        <f t="shared" si="165"/>
        <v>13321.19110557517</v>
      </c>
      <c r="T478" s="116">
        <f t="shared" si="165"/>
        <v>13565.365291494923</v>
      </c>
      <c r="U478" s="116">
        <f t="shared" si="165"/>
        <v>13809.754156525443</v>
      </c>
      <c r="V478" s="116">
        <f t="shared" si="165"/>
        <v>13809.754156525443</v>
      </c>
      <c r="W478" s="116">
        <f t="shared" si="165"/>
        <v>14054.985393743247</v>
      </c>
      <c r="X478" s="131"/>
    </row>
    <row r="479" spans="1:24" s="132" customFormat="1">
      <c r="A479" s="18" t="s">
        <v>169</v>
      </c>
      <c r="B479" s="115">
        <f t="shared" ref="B479:W481" si="166">+B42+B137</f>
        <v>130</v>
      </c>
      <c r="C479" s="116">
        <f t="shared" si="166"/>
        <v>124.7705990839238</v>
      </c>
      <c r="D479" s="116">
        <f t="shared" si="166"/>
        <v>118.84173022248004</v>
      </c>
      <c r="E479" s="116">
        <f t="shared" si="166"/>
        <v>113.41723599402239</v>
      </c>
      <c r="F479" s="116">
        <f t="shared" si="166"/>
        <v>108.45805142788907</v>
      </c>
      <c r="G479" s="116">
        <f t="shared" si="166"/>
        <v>103.91908893447084</v>
      </c>
      <c r="H479" s="116">
        <f t="shared" si="166"/>
        <v>99.766079655194915</v>
      </c>
      <c r="I479" s="116">
        <f t="shared" si="166"/>
        <v>95.959023917795207</v>
      </c>
      <c r="J479" s="116">
        <f t="shared" si="166"/>
        <v>92.466138078344102</v>
      </c>
      <c r="K479" s="116">
        <f t="shared" si="166"/>
        <v>89.249958724281385</v>
      </c>
      <c r="L479" s="116">
        <f t="shared" si="166"/>
        <v>86.280718349617885</v>
      </c>
      <c r="M479" s="116">
        <f t="shared" si="166"/>
        <v>83.533829564838413</v>
      </c>
      <c r="N479" s="116">
        <f t="shared" si="166"/>
        <v>80.994910751012981</v>
      </c>
      <c r="O479" s="116">
        <f t="shared" si="166"/>
        <v>78.651475431069116</v>
      </c>
      <c r="P479" s="116">
        <f t="shared" si="166"/>
        <v>76.482178009989894</v>
      </c>
      <c r="Q479" s="116">
        <f t="shared" si="166"/>
        <v>74.480078782174076</v>
      </c>
      <c r="R479" s="116">
        <f t="shared" si="166"/>
        <v>72.628229162722548</v>
      </c>
      <c r="S479" s="116">
        <f t="shared" si="166"/>
        <v>70.912499646826063</v>
      </c>
      <c r="T479" s="116">
        <f t="shared" si="166"/>
        <v>69.321094771463137</v>
      </c>
      <c r="U479" s="116">
        <f t="shared" si="166"/>
        <v>67.845367393503082</v>
      </c>
      <c r="V479" s="116">
        <f t="shared" si="165"/>
        <v>67.845367393503082</v>
      </c>
      <c r="W479" s="116">
        <f t="shared" si="166"/>
        <v>66.471837494089186</v>
      </c>
      <c r="X479" s="131"/>
    </row>
    <row r="480" spans="1:24" s="132" customFormat="1">
      <c r="A480" s="18" t="s">
        <v>170</v>
      </c>
      <c r="B480" s="117">
        <f t="shared" si="166"/>
        <v>6</v>
      </c>
      <c r="C480" s="118">
        <f t="shared" si="166"/>
        <v>6</v>
      </c>
      <c r="D480" s="118">
        <f t="shared" si="166"/>
        <v>6</v>
      </c>
      <c r="E480" s="118">
        <f t="shared" si="166"/>
        <v>6</v>
      </c>
      <c r="F480" s="118">
        <f t="shared" si="166"/>
        <v>6</v>
      </c>
      <c r="G480" s="118">
        <f t="shared" si="166"/>
        <v>6</v>
      </c>
      <c r="H480" s="118">
        <f t="shared" si="166"/>
        <v>6</v>
      </c>
      <c r="I480" s="118">
        <f t="shared" si="166"/>
        <v>6</v>
      </c>
      <c r="J480" s="118">
        <f t="shared" si="166"/>
        <v>6</v>
      </c>
      <c r="K480" s="118">
        <f t="shared" si="166"/>
        <v>6</v>
      </c>
      <c r="L480" s="118">
        <f t="shared" si="166"/>
        <v>6</v>
      </c>
      <c r="M480" s="118">
        <f t="shared" si="166"/>
        <v>6</v>
      </c>
      <c r="N480" s="118">
        <f t="shared" si="166"/>
        <v>6</v>
      </c>
      <c r="O480" s="118">
        <f t="shared" si="166"/>
        <v>6</v>
      </c>
      <c r="P480" s="118">
        <f t="shared" si="166"/>
        <v>6</v>
      </c>
      <c r="Q480" s="118">
        <f t="shared" si="166"/>
        <v>6</v>
      </c>
      <c r="R480" s="118">
        <f t="shared" si="166"/>
        <v>6</v>
      </c>
      <c r="S480" s="118">
        <f t="shared" si="166"/>
        <v>6</v>
      </c>
      <c r="T480" s="118">
        <f t="shared" si="166"/>
        <v>6</v>
      </c>
      <c r="U480" s="118">
        <f t="shared" si="166"/>
        <v>6</v>
      </c>
      <c r="V480" s="118">
        <f t="shared" si="165"/>
        <v>6</v>
      </c>
      <c r="W480" s="118">
        <f t="shared" si="166"/>
        <v>6</v>
      </c>
      <c r="X480" s="131"/>
    </row>
    <row r="481" spans="1:24" s="132" customFormat="1" ht="16" thickBot="1">
      <c r="A481" s="138" t="s">
        <v>171</v>
      </c>
      <c r="B481" s="120">
        <f>+B44+B139</f>
        <v>85674</v>
      </c>
      <c r="C481" s="121">
        <f t="shared" si="166"/>
        <v>86981.506390194816</v>
      </c>
      <c r="D481" s="121">
        <f t="shared" si="166"/>
        <v>88351.355602562893</v>
      </c>
      <c r="E481" s="121">
        <f t="shared" si="166"/>
        <v>89722.184995622811</v>
      </c>
      <c r="F481" s="121">
        <f t="shared" si="166"/>
        <v>91931.733250084711</v>
      </c>
      <c r="G481" s="121">
        <f t="shared" si="166"/>
        <v>94157.496894225696</v>
      </c>
      <c r="H481" s="121">
        <f t="shared" si="166"/>
        <v>96401.616460317731</v>
      </c>
      <c r="I481" s="121">
        <f t="shared" si="166"/>
        <v>98657.605181600666</v>
      </c>
      <c r="J481" s="121">
        <f t="shared" si="166"/>
        <v>100934.67683755214</v>
      </c>
      <c r="K481" s="121">
        <f t="shared" si="166"/>
        <v>103227.94780523576</v>
      </c>
      <c r="L481" s="121">
        <f t="shared" si="166"/>
        <v>105537.19135022636</v>
      </c>
      <c r="M481" s="121">
        <f t="shared" si="166"/>
        <v>107868.00323551032</v>
      </c>
      <c r="N481" s="121">
        <f t="shared" si="166"/>
        <v>110216.81340758146</v>
      </c>
      <c r="O481" s="121">
        <f t="shared" si="166"/>
        <v>112581.49306508656</v>
      </c>
      <c r="P481" s="121">
        <f t="shared" si="166"/>
        <v>114959.78007187281</v>
      </c>
      <c r="Q481" s="121">
        <f t="shared" si="166"/>
        <v>117355.98401045945</v>
      </c>
      <c r="R481" s="121">
        <f t="shared" si="166"/>
        <v>119762.16584164207</v>
      </c>
      <c r="S481" s="121">
        <f t="shared" si="166"/>
        <v>122182.10360522199</v>
      </c>
      <c r="T481" s="121">
        <f t="shared" si="166"/>
        <v>124617.68638626639</v>
      </c>
      <c r="U481" s="121">
        <f t="shared" si="166"/>
        <v>127064.59952391895</v>
      </c>
      <c r="V481" s="121">
        <f t="shared" si="165"/>
        <v>129287.59952391895</v>
      </c>
      <c r="W481" s="121">
        <f t="shared" si="166"/>
        <v>131796.45723123735</v>
      </c>
      <c r="X481" s="131"/>
    </row>
    <row r="482" spans="1:24" s="132" customFormat="1">
      <c r="A482" s="130"/>
      <c r="T482" s="133"/>
      <c r="U482" s="133"/>
      <c r="V482" s="133"/>
      <c r="W482" s="133"/>
      <c r="X482" s="131"/>
    </row>
    <row r="483" spans="1:24" s="132" customFormat="1">
      <c r="A483" s="130"/>
      <c r="B483" s="131"/>
      <c r="T483" s="133"/>
      <c r="U483" s="133"/>
      <c r="V483" s="133"/>
      <c r="W483" s="133"/>
      <c r="X483" s="131"/>
    </row>
    <row r="484" spans="1:24" s="132" customFormat="1">
      <c r="A484" s="134" t="s">
        <v>177</v>
      </c>
      <c r="B484" s="133"/>
      <c r="C484" s="133"/>
      <c r="D484" s="133"/>
      <c r="E484" s="133"/>
      <c r="F484" s="133"/>
      <c r="G484" s="133"/>
      <c r="H484" s="133"/>
      <c r="I484" s="133"/>
      <c r="J484" s="133"/>
      <c r="K484" s="133"/>
      <c r="L484" s="133"/>
      <c r="M484" s="133"/>
      <c r="N484" s="133"/>
      <c r="O484" s="133"/>
      <c r="P484" s="133"/>
      <c r="Q484" s="133"/>
      <c r="R484" s="133"/>
      <c r="S484" s="133"/>
      <c r="T484" s="133"/>
      <c r="U484" s="133"/>
      <c r="V484" s="133"/>
      <c r="W484" s="133"/>
      <c r="X484" s="131"/>
    </row>
    <row r="485" spans="1:24" s="132" customFormat="1" ht="16" thickBot="1">
      <c r="A485" s="18" t="s">
        <v>156</v>
      </c>
      <c r="B485" s="133"/>
      <c r="C485" s="112">
        <f t="shared" ref="C485:V485" si="167">(C490-B490)/B490</f>
        <v>8.2064453829593487E-2</v>
      </c>
      <c r="D485" s="112">
        <f t="shared" si="167"/>
        <v>3.4321922598373657E-3</v>
      </c>
      <c r="E485" s="112">
        <f t="shared" si="167"/>
        <v>1.4050495677558369E-3</v>
      </c>
      <c r="F485" s="112">
        <f t="shared" si="167"/>
        <v>1.0476059925250006E-2</v>
      </c>
      <c r="G485" s="112">
        <f t="shared" si="167"/>
        <v>2.3556681256386804E-2</v>
      </c>
      <c r="H485" s="112">
        <f t="shared" si="167"/>
        <v>2.5002333973734688E-2</v>
      </c>
      <c r="I485" s="112">
        <f t="shared" si="167"/>
        <v>2.0198614648142363E-2</v>
      </c>
      <c r="J485" s="112">
        <f t="shared" si="167"/>
        <v>1.9159005449437577E-2</v>
      </c>
      <c r="K485" s="112">
        <f t="shared" si="167"/>
        <v>2.3657039648778994E-2</v>
      </c>
      <c r="L485" s="112">
        <f t="shared" si="167"/>
        <v>2.4610712627582524E-2</v>
      </c>
      <c r="M485" s="112">
        <f t="shared" si="167"/>
        <v>1.9333138552223322E-2</v>
      </c>
      <c r="N485" s="112">
        <f t="shared" si="167"/>
        <v>1.882385886028036E-2</v>
      </c>
      <c r="O485" s="112">
        <f t="shared" si="167"/>
        <v>2.5099788663285626E-2</v>
      </c>
      <c r="P485" s="112">
        <f t="shared" si="167"/>
        <v>3.4190965833289594E-2</v>
      </c>
      <c r="Q485" s="112">
        <f t="shared" si="167"/>
        <v>2.1053803694128008E-2</v>
      </c>
      <c r="R485" s="112">
        <f t="shared" si="167"/>
        <v>2.1655250203396599E-2</v>
      </c>
      <c r="S485" s="112">
        <f t="shared" si="167"/>
        <v>2.5306200280687891E-2</v>
      </c>
      <c r="T485" s="112">
        <f t="shared" si="167"/>
        <v>2.3142499279664591E-2</v>
      </c>
      <c r="U485" s="112">
        <f t="shared" si="167"/>
        <v>2.061526440492957E-2</v>
      </c>
      <c r="V485" s="112">
        <f t="shared" si="167"/>
        <v>8.9237855557512385E-3</v>
      </c>
      <c r="W485" s="112">
        <f>(W490-U490)/U490</f>
        <v>2.9346401977558365E-2</v>
      </c>
      <c r="X485" s="131"/>
    </row>
    <row r="486" spans="1:24" s="132" customFormat="1">
      <c r="A486" s="18" t="s">
        <v>157</v>
      </c>
      <c r="B486" s="113">
        <f t="shared" ref="B486:W497" si="168">+B239</f>
        <v>27688206</v>
      </c>
      <c r="C486" s="114">
        <f t="shared" si="168"/>
        <v>29578004</v>
      </c>
      <c r="D486" s="114">
        <f t="shared" si="168"/>
        <v>29716440</v>
      </c>
      <c r="E486" s="114">
        <f t="shared" si="168"/>
        <v>29627680</v>
      </c>
      <c r="F486" s="114">
        <f t="shared" si="168"/>
        <v>29817892</v>
      </c>
      <c r="G486" s="114">
        <f t="shared" si="168"/>
        <v>30400512</v>
      </c>
      <c r="H486" s="114">
        <f t="shared" si="168"/>
        <v>30952704</v>
      </c>
      <c r="I486" s="114">
        <f t="shared" si="168"/>
        <v>31473845</v>
      </c>
      <c r="J486" s="114">
        <f t="shared" si="168"/>
        <v>32001948</v>
      </c>
      <c r="K486" s="114">
        <f t="shared" si="168"/>
        <v>32581044</v>
      </c>
      <c r="L486" s="114">
        <f t="shared" si="168"/>
        <v>33170098</v>
      </c>
      <c r="M486" s="114">
        <f t="shared" si="168"/>
        <v>33678648</v>
      </c>
      <c r="N486" s="114">
        <f t="shared" si="168"/>
        <v>34242677</v>
      </c>
      <c r="O486" s="114">
        <f t="shared" si="168"/>
        <v>34948260</v>
      </c>
      <c r="P486" s="114">
        <f t="shared" si="168"/>
        <v>35670102</v>
      </c>
      <c r="Q486" s="114">
        <f t="shared" si="168"/>
        <v>36260908</v>
      </c>
      <c r="R486" s="114">
        <f t="shared" si="168"/>
        <v>36863055</v>
      </c>
      <c r="S486" s="114">
        <f t="shared" si="168"/>
        <v>37522485</v>
      </c>
      <c r="T486" s="114">
        <f t="shared" si="168"/>
        <v>38192625</v>
      </c>
      <c r="U486" s="114">
        <f t="shared" si="168"/>
        <v>38772608</v>
      </c>
      <c r="V486" s="114">
        <f t="shared" si="168"/>
        <v>39411402</v>
      </c>
      <c r="W486" s="114">
        <f t="shared" si="168"/>
        <v>40008680</v>
      </c>
      <c r="X486" s="131"/>
    </row>
    <row r="487" spans="1:24" s="132" customFormat="1">
      <c r="A487" s="18" t="s">
        <v>158</v>
      </c>
      <c r="B487" s="115">
        <f t="shared" si="168"/>
        <v>16866234</v>
      </c>
      <c r="C487" s="116">
        <f t="shared" si="168"/>
        <v>18342608.230361003</v>
      </c>
      <c r="D487" s="116">
        <f t="shared" si="168"/>
        <v>18550852.346136738</v>
      </c>
      <c r="E487" s="116">
        <f t="shared" si="168"/>
        <v>18851842.075907424</v>
      </c>
      <c r="F487" s="116">
        <f t="shared" si="168"/>
        <v>19293424.527842075</v>
      </c>
      <c r="G487" s="116">
        <f t="shared" si="168"/>
        <v>19970798.731474672</v>
      </c>
      <c r="H487" s="116">
        <f t="shared" si="168"/>
        <v>20763301.07175285</v>
      </c>
      <c r="I487" s="116">
        <f t="shared" si="168"/>
        <v>21384530.257717084</v>
      </c>
      <c r="J487" s="116">
        <f t="shared" si="168"/>
        <v>21963697.973059367</v>
      </c>
      <c r="K487" s="116">
        <f t="shared" si="168"/>
        <v>22737607.828178506</v>
      </c>
      <c r="L487" s="116">
        <f t="shared" si="168"/>
        <v>23576945.108942468</v>
      </c>
      <c r="M487" s="116">
        <f t="shared" si="168"/>
        <v>24242316.897144988</v>
      </c>
      <c r="N487" s="116">
        <f t="shared" si="168"/>
        <v>24846614.222493175</v>
      </c>
      <c r="O487" s="116">
        <f t="shared" si="168"/>
        <v>25686009.369030729</v>
      </c>
      <c r="P487" s="116">
        <f t="shared" si="168"/>
        <v>27064364.91601415</v>
      </c>
      <c r="Q487" s="116">
        <f t="shared" si="168"/>
        <v>27855045.514251806</v>
      </c>
      <c r="R487" s="116">
        <f t="shared" si="168"/>
        <v>28697824.530864358</v>
      </c>
      <c r="S487" s="116">
        <f t="shared" si="168"/>
        <v>29741499.406297233</v>
      </c>
      <c r="T487" s="116">
        <f t="shared" si="168"/>
        <v>30677912.133328039</v>
      </c>
      <c r="U487" s="116">
        <f t="shared" si="168"/>
        <v>31566828.793922659</v>
      </c>
      <c r="V487" s="116">
        <f t="shared" si="168"/>
        <v>31566828.793922659</v>
      </c>
      <c r="W487" s="116">
        <f t="shared" si="168"/>
        <v>32453359.93442709</v>
      </c>
      <c r="X487" s="131"/>
    </row>
    <row r="488" spans="1:24" s="132" customFormat="1">
      <c r="A488" s="18" t="s">
        <v>159</v>
      </c>
      <c r="B488" s="115">
        <f t="shared" si="168"/>
        <v>1755160</v>
      </c>
      <c r="C488" s="116">
        <f t="shared" si="168"/>
        <v>2189360.8827703986</v>
      </c>
      <c r="D488" s="116">
        <f t="shared" si="168"/>
        <v>2014667.8288542123</v>
      </c>
      <c r="E488" s="116">
        <f t="shared" si="168"/>
        <v>1873086.7454933049</v>
      </c>
      <c r="F488" s="116">
        <f t="shared" si="168"/>
        <v>1768789.2409643235</v>
      </c>
      <c r="G488" s="116">
        <f t="shared" si="168"/>
        <v>1707361.4712187478</v>
      </c>
      <c r="H488" s="116">
        <f t="shared" si="168"/>
        <v>1664755.4862609627</v>
      </c>
      <c r="I488" s="116">
        <f t="shared" si="168"/>
        <v>1600602.7124328008</v>
      </c>
      <c r="J488" s="116">
        <f t="shared" si="168"/>
        <v>1536711.8527914204</v>
      </c>
      <c r="K488" s="116">
        <f t="shared" si="168"/>
        <v>1496727.477359151</v>
      </c>
      <c r="L488" s="116">
        <f t="shared" si="168"/>
        <v>1466603.1695108868</v>
      </c>
      <c r="M488" s="116">
        <f t="shared" si="168"/>
        <v>1418133.8704398195</v>
      </c>
      <c r="N488" s="116">
        <f t="shared" si="168"/>
        <v>1366798.3651888878</v>
      </c>
      <c r="O488" s="116">
        <f t="shared" si="168"/>
        <v>1339255.2907108115</v>
      </c>
      <c r="P488" s="116">
        <f t="shared" si="168"/>
        <v>1357992.4079371477</v>
      </c>
      <c r="Q488" s="116">
        <f t="shared" si="168"/>
        <v>1325895.8665798483</v>
      </c>
      <c r="R488" s="116">
        <f t="shared" si="168"/>
        <v>1298129.4720822002</v>
      </c>
      <c r="S488" s="116">
        <f t="shared" si="168"/>
        <v>1286972.0690461975</v>
      </c>
      <c r="T488" s="116">
        <f t="shared" si="168"/>
        <v>1266859.8028663618</v>
      </c>
      <c r="U488" s="116">
        <f t="shared" si="168"/>
        <v>1243861.1247848661</v>
      </c>
      <c r="V488" s="116">
        <f t="shared" si="168"/>
        <v>1243861.1247848661</v>
      </c>
      <c r="W488" s="116">
        <f t="shared" si="168"/>
        <v>1221970.2198821588</v>
      </c>
      <c r="X488" s="131"/>
    </row>
    <row r="489" spans="1:24" s="132" customFormat="1">
      <c r="A489" s="18" t="s">
        <v>160</v>
      </c>
      <c r="B489" s="117">
        <f t="shared" si="168"/>
        <v>1</v>
      </c>
      <c r="C489" s="118">
        <f t="shared" si="168"/>
        <v>0</v>
      </c>
      <c r="D489" s="118">
        <f t="shared" si="168"/>
        <v>0</v>
      </c>
      <c r="E489" s="118">
        <f t="shared" si="168"/>
        <v>0</v>
      </c>
      <c r="F489" s="118">
        <f t="shared" si="168"/>
        <v>0</v>
      </c>
      <c r="G489" s="118">
        <f t="shared" si="168"/>
        <v>0</v>
      </c>
      <c r="H489" s="118">
        <f t="shared" si="168"/>
        <v>0</v>
      </c>
      <c r="I489" s="118">
        <f t="shared" si="168"/>
        <v>0</v>
      </c>
      <c r="J489" s="118">
        <f t="shared" si="168"/>
        <v>0</v>
      </c>
      <c r="K489" s="118">
        <f t="shared" si="168"/>
        <v>0</v>
      </c>
      <c r="L489" s="118">
        <f t="shared" si="168"/>
        <v>0</v>
      </c>
      <c r="M489" s="118">
        <f t="shared" si="168"/>
        <v>0</v>
      </c>
      <c r="N489" s="118">
        <f t="shared" si="168"/>
        <v>0</v>
      </c>
      <c r="O489" s="118">
        <f t="shared" si="168"/>
        <v>0</v>
      </c>
      <c r="P489" s="118">
        <f t="shared" si="168"/>
        <v>0</v>
      </c>
      <c r="Q489" s="118">
        <f t="shared" si="168"/>
        <v>0</v>
      </c>
      <c r="R489" s="118">
        <f t="shared" si="168"/>
        <v>0</v>
      </c>
      <c r="S489" s="118">
        <f t="shared" si="168"/>
        <v>0</v>
      </c>
      <c r="T489" s="118">
        <f t="shared" si="168"/>
        <v>0</v>
      </c>
      <c r="U489" s="118">
        <f t="shared" si="168"/>
        <v>0</v>
      </c>
      <c r="V489" s="118">
        <f t="shared" si="168"/>
        <v>0</v>
      </c>
      <c r="W489" s="118">
        <f t="shared" si="168"/>
        <v>0</v>
      </c>
      <c r="X489" s="131"/>
    </row>
    <row r="490" spans="1:24" s="132" customFormat="1" ht="16" thickBot="1">
      <c r="A490" s="138" t="s">
        <v>161</v>
      </c>
      <c r="B490" s="120">
        <f t="shared" si="168"/>
        <v>46309601</v>
      </c>
      <c r="C490" s="121">
        <f t="shared" si="168"/>
        <v>50109973.113131396</v>
      </c>
      <c r="D490" s="121">
        <f t="shared" si="168"/>
        <v>50281960.174990945</v>
      </c>
      <c r="E490" s="121">
        <f t="shared" si="168"/>
        <v>50352608.821400732</v>
      </c>
      <c r="F490" s="121">
        <f t="shared" si="168"/>
        <v>50880105.768806398</v>
      </c>
      <c r="G490" s="121">
        <f t="shared" si="168"/>
        <v>52078672.202693418</v>
      </c>
      <c r="H490" s="121">
        <f t="shared" si="168"/>
        <v>53380760.558013812</v>
      </c>
      <c r="I490" s="121">
        <f t="shared" si="168"/>
        <v>54458977.97014989</v>
      </c>
      <c r="J490" s="121">
        <f t="shared" si="168"/>
        <v>55502357.825850792</v>
      </c>
      <c r="K490" s="121">
        <f t="shared" si="168"/>
        <v>56815379.305537663</v>
      </c>
      <c r="L490" s="121">
        <f t="shared" si="168"/>
        <v>58213646.27845335</v>
      </c>
      <c r="M490" s="121">
        <f t="shared" si="168"/>
        <v>59339098.767584808</v>
      </c>
      <c r="N490" s="121">
        <f t="shared" si="168"/>
        <v>60456089.587682061</v>
      </c>
      <c r="O490" s="121">
        <f t="shared" si="168"/>
        <v>61973524.659741543</v>
      </c>
      <c r="P490" s="121">
        <f t="shared" si="168"/>
        <v>64092459.323951297</v>
      </c>
      <c r="Q490" s="121">
        <f t="shared" si="168"/>
        <v>65441849.380831651</v>
      </c>
      <c r="R490" s="121">
        <f t="shared" si="168"/>
        <v>66859009.002946556</v>
      </c>
      <c r="S490" s="121">
        <f t="shared" si="168"/>
        <v>68550956.475343436</v>
      </c>
      <c r="T490" s="121">
        <f t="shared" si="168"/>
        <v>70137396.93619439</v>
      </c>
      <c r="U490" s="121">
        <f t="shared" si="168"/>
        <v>71583297.918707535</v>
      </c>
      <c r="V490" s="121">
        <f t="shared" si="168"/>
        <v>72222091.918707535</v>
      </c>
      <c r="W490" s="121">
        <f t="shared" si="168"/>
        <v>73684010.154309243</v>
      </c>
      <c r="X490" s="131"/>
    </row>
    <row r="491" spans="1:24" s="132" customFormat="1">
      <c r="A491" s="18" t="s">
        <v>162</v>
      </c>
      <c r="B491" s="116">
        <f t="shared" si="168"/>
        <v>39019.153535619167</v>
      </c>
      <c r="C491" s="116">
        <f t="shared" si="168"/>
        <v>42221.239059412808</v>
      </c>
      <c r="D491" s="116">
        <f t="shared" si="168"/>
        <v>42366.150469313267</v>
      </c>
      <c r="E491" s="116">
        <f t="shared" si="168"/>
        <v>42425.677010717656</v>
      </c>
      <c r="F491" s="116">
        <f t="shared" si="168"/>
        <v>42870.130945451237</v>
      </c>
      <c r="G491" s="116">
        <f t="shared" si="168"/>
        <v>43880.008955552796</v>
      </c>
      <c r="H491" s="116">
        <f t="shared" si="168"/>
        <v>44977.111594229995</v>
      </c>
      <c r="I491" s="116">
        <f t="shared" si="168"/>
        <v>45885.586939308341</v>
      </c>
      <c r="J491" s="116">
        <f t="shared" si="168"/>
        <v>46764.70914952919</v>
      </c>
      <c r="K491" s="116">
        <f t="shared" si="168"/>
        <v>47871.023728043219</v>
      </c>
      <c r="L491" s="116">
        <f t="shared" si="168"/>
        <v>49049.163736202274</v>
      </c>
      <c r="M491" s="116">
        <f t="shared" si="168"/>
        <v>49997.438014584965</v>
      </c>
      <c r="N491" s="116">
        <f t="shared" si="168"/>
        <v>50938.582731147129</v>
      </c>
      <c r="O491" s="116">
        <f t="shared" si="168"/>
        <v>52217.130392506209</v>
      </c>
      <c r="P491" s="116">
        <f t="shared" si="168"/>
        <v>54002.484513668816</v>
      </c>
      <c r="Q491" s="116">
        <f t="shared" si="168"/>
        <v>55139.442221614787</v>
      </c>
      <c r="R491" s="116">
        <f t="shared" si="168"/>
        <v>56333.500638999591</v>
      </c>
      <c r="S491" s="116">
        <f t="shared" si="168"/>
        <v>57759.087488682373</v>
      </c>
      <c r="T491" s="116">
        <f t="shared" si="168"/>
        <v>59095.777129283284</v>
      </c>
      <c r="U491" s="116">
        <f t="shared" si="168"/>
        <v>60314.052200018254</v>
      </c>
      <c r="V491" s="116">
        <f t="shared" si="168"/>
        <v>60852.281867849597</v>
      </c>
      <c r="W491" s="116">
        <f t="shared" si="168"/>
        <v>62084.052620775423</v>
      </c>
      <c r="X491" s="131"/>
    </row>
    <row r="492" spans="1:24" s="132" customFormat="1">
      <c r="A492" s="18" t="s">
        <v>163</v>
      </c>
      <c r="B492" s="116">
        <f t="shared" si="168"/>
        <v>567959.89217392204</v>
      </c>
      <c r="C492" s="116">
        <f t="shared" si="168"/>
        <v>578037.83097236103</v>
      </c>
      <c r="D492" s="116">
        <f t="shared" si="168"/>
        <v>581188.0320629793</v>
      </c>
      <c r="E492" s="116">
        <f t="shared" si="168"/>
        <v>584395.64564841159</v>
      </c>
      <c r="F492" s="116">
        <f t="shared" si="168"/>
        <v>595620.94950173434</v>
      </c>
      <c r="G492" s="116">
        <f t="shared" si="168"/>
        <v>607031.83467412612</v>
      </c>
      <c r="H492" s="116">
        <f t="shared" si="168"/>
        <v>618610.25725322147</v>
      </c>
      <c r="I492" s="116">
        <f t="shared" si="168"/>
        <v>630385.99061492283</v>
      </c>
      <c r="J492" s="116">
        <f t="shared" si="168"/>
        <v>642329.8806800876</v>
      </c>
      <c r="K492" s="116">
        <f t="shared" si="168"/>
        <v>654472.37003657978</v>
      </c>
      <c r="L492" s="116">
        <f t="shared" si="168"/>
        <v>666812.83752988139</v>
      </c>
      <c r="M492" s="116">
        <f t="shared" si="168"/>
        <v>679310.59820298373</v>
      </c>
      <c r="N492" s="116">
        <f t="shared" si="168"/>
        <v>692078.0740812096</v>
      </c>
      <c r="O492" s="116">
        <f t="shared" si="168"/>
        <v>704970.27178592421</v>
      </c>
      <c r="P492" s="116">
        <f t="shared" si="168"/>
        <v>718118.11189432989</v>
      </c>
      <c r="Q492" s="116">
        <f t="shared" si="168"/>
        <v>731415.59681603743</v>
      </c>
      <c r="R492" s="116">
        <f t="shared" si="168"/>
        <v>744966.50516631803</v>
      </c>
      <c r="S492" s="116">
        <f t="shared" si="168"/>
        <v>758713.23359067633</v>
      </c>
      <c r="T492" s="116">
        <f t="shared" si="168"/>
        <v>772669.69339165685</v>
      </c>
      <c r="U492" s="116">
        <f t="shared" si="168"/>
        <v>786850.77016811632</v>
      </c>
      <c r="V492" s="116">
        <f t="shared" si="168"/>
        <v>798626.88138552371</v>
      </c>
      <c r="W492" s="116">
        <f t="shared" si="168"/>
        <v>813240.77402061527</v>
      </c>
      <c r="X492" s="131"/>
    </row>
    <row r="493" spans="1:24" s="132" customFormat="1">
      <c r="A493" s="139" t="s">
        <v>164</v>
      </c>
      <c r="B493" s="116">
        <f t="shared" si="168"/>
        <v>741</v>
      </c>
      <c r="C493" s="116">
        <f t="shared" si="168"/>
        <v>778</v>
      </c>
      <c r="D493" s="116">
        <f t="shared" si="168"/>
        <v>780</v>
      </c>
      <c r="E493" s="116">
        <f t="shared" si="168"/>
        <v>776</v>
      </c>
      <c r="F493" s="116">
        <f t="shared" si="168"/>
        <v>767</v>
      </c>
      <c r="G493" s="116">
        <f t="shared" si="168"/>
        <v>768</v>
      </c>
      <c r="H493" s="116">
        <f t="shared" si="168"/>
        <v>768</v>
      </c>
      <c r="I493" s="116">
        <f t="shared" si="168"/>
        <v>767</v>
      </c>
      <c r="J493" s="116">
        <f t="shared" si="168"/>
        <v>766</v>
      </c>
      <c r="K493" s="116">
        <f t="shared" si="168"/>
        <v>766</v>
      </c>
      <c r="L493" s="116">
        <f t="shared" si="168"/>
        <v>766</v>
      </c>
      <c r="M493" s="116">
        <f t="shared" si="168"/>
        <v>764</v>
      </c>
      <c r="N493" s="116">
        <f t="shared" si="168"/>
        <v>763</v>
      </c>
      <c r="O493" s="116">
        <f t="shared" si="168"/>
        <v>765</v>
      </c>
      <c r="P493" s="116">
        <f t="shared" si="168"/>
        <v>767</v>
      </c>
      <c r="Q493" s="116">
        <f t="shared" si="168"/>
        <v>766</v>
      </c>
      <c r="R493" s="116">
        <f t="shared" si="168"/>
        <v>765</v>
      </c>
      <c r="S493" s="116">
        <f t="shared" si="168"/>
        <v>765</v>
      </c>
      <c r="T493" s="116">
        <f t="shared" si="168"/>
        <v>765</v>
      </c>
      <c r="U493" s="116">
        <f t="shared" si="168"/>
        <v>763</v>
      </c>
      <c r="V493" s="116">
        <f t="shared" si="168"/>
        <v>762</v>
      </c>
      <c r="W493" s="116">
        <f t="shared" si="168"/>
        <v>760</v>
      </c>
      <c r="X493" s="131"/>
    </row>
    <row r="494" spans="1:24" s="132" customFormat="1">
      <c r="A494" s="139" t="s">
        <v>165</v>
      </c>
      <c r="B494" s="116">
        <f t="shared" si="168"/>
        <v>2709</v>
      </c>
      <c r="C494" s="116">
        <f t="shared" si="168"/>
        <v>2888</v>
      </c>
      <c r="D494" s="116">
        <f t="shared" si="168"/>
        <v>2847</v>
      </c>
      <c r="E494" s="116">
        <f t="shared" si="168"/>
        <v>2821</v>
      </c>
      <c r="F494" s="116">
        <f t="shared" si="168"/>
        <v>2816</v>
      </c>
      <c r="G494" s="116">
        <f t="shared" si="168"/>
        <v>2844</v>
      </c>
      <c r="H494" s="116">
        <f t="shared" si="168"/>
        <v>2886</v>
      </c>
      <c r="I494" s="116">
        <f t="shared" si="168"/>
        <v>2902</v>
      </c>
      <c r="J494" s="116">
        <f t="shared" si="168"/>
        <v>2911</v>
      </c>
      <c r="K494" s="116">
        <f t="shared" si="168"/>
        <v>2944</v>
      </c>
      <c r="L494" s="116">
        <f t="shared" si="168"/>
        <v>2983</v>
      </c>
      <c r="M494" s="116">
        <f t="shared" si="168"/>
        <v>2998</v>
      </c>
      <c r="N494" s="116">
        <f t="shared" si="168"/>
        <v>3004</v>
      </c>
      <c r="O494" s="116">
        <f t="shared" si="168"/>
        <v>3037</v>
      </c>
      <c r="P494" s="116">
        <f t="shared" si="168"/>
        <v>3130</v>
      </c>
      <c r="Q494" s="116">
        <f t="shared" si="168"/>
        <v>3152</v>
      </c>
      <c r="R494" s="116">
        <f t="shared" si="168"/>
        <v>3178</v>
      </c>
      <c r="S494" s="116">
        <f t="shared" si="168"/>
        <v>3224</v>
      </c>
      <c r="T494" s="116">
        <f t="shared" si="168"/>
        <v>3256</v>
      </c>
      <c r="U494" s="116">
        <f t="shared" si="168"/>
        <v>3281</v>
      </c>
      <c r="V494" s="116">
        <f t="shared" si="168"/>
        <v>3281</v>
      </c>
      <c r="W494" s="116">
        <f t="shared" si="168"/>
        <v>3304</v>
      </c>
      <c r="X494" s="131"/>
    </row>
    <row r="495" spans="1:24" s="132" customFormat="1" ht="16" thickBot="1">
      <c r="A495" s="139" t="s">
        <v>166</v>
      </c>
      <c r="B495" s="116">
        <f t="shared" si="168"/>
        <v>31912</v>
      </c>
      <c r="C495" s="116">
        <f t="shared" si="168"/>
        <v>41172</v>
      </c>
      <c r="D495" s="116">
        <f t="shared" si="168"/>
        <v>39769</v>
      </c>
      <c r="E495" s="116">
        <f t="shared" si="168"/>
        <v>38688</v>
      </c>
      <c r="F495" s="116">
        <f t="shared" si="168"/>
        <v>38114</v>
      </c>
      <c r="G495" s="116">
        <f t="shared" si="168"/>
        <v>38267</v>
      </c>
      <c r="H495" s="116">
        <f t="shared" si="168"/>
        <v>38702</v>
      </c>
      <c r="I495" s="116">
        <f t="shared" si="168"/>
        <v>38492</v>
      </c>
      <c r="J495" s="116">
        <f t="shared" si="168"/>
        <v>38131</v>
      </c>
      <c r="K495" s="116">
        <f t="shared" si="168"/>
        <v>38226</v>
      </c>
      <c r="L495" s="116">
        <f t="shared" si="168"/>
        <v>38465</v>
      </c>
      <c r="M495" s="116">
        <f t="shared" si="168"/>
        <v>38128</v>
      </c>
      <c r="N495" s="116">
        <f t="shared" si="168"/>
        <v>37583</v>
      </c>
      <c r="O495" s="116">
        <f t="shared" si="168"/>
        <v>37594</v>
      </c>
      <c r="P495" s="116">
        <f t="shared" si="168"/>
        <v>38831</v>
      </c>
      <c r="Q495" s="116">
        <f t="shared" si="168"/>
        <v>38553</v>
      </c>
      <c r="R495" s="116">
        <f t="shared" si="168"/>
        <v>38300</v>
      </c>
      <c r="S495" s="116">
        <f t="shared" si="168"/>
        <v>38465</v>
      </c>
      <c r="T495" s="116">
        <f t="shared" si="168"/>
        <v>38289</v>
      </c>
      <c r="U495" s="116">
        <f t="shared" si="168"/>
        <v>37954</v>
      </c>
      <c r="V495" s="116">
        <f t="shared" si="168"/>
        <v>37954</v>
      </c>
      <c r="W495" s="116">
        <f t="shared" si="168"/>
        <v>37585</v>
      </c>
      <c r="X495" s="131"/>
    </row>
    <row r="496" spans="1:24" s="132" customFormat="1">
      <c r="A496" s="18" t="s">
        <v>167</v>
      </c>
      <c r="B496" s="113">
        <f t="shared" si="168"/>
        <v>37366</v>
      </c>
      <c r="C496" s="114">
        <f t="shared" si="168"/>
        <v>38018</v>
      </c>
      <c r="D496" s="114">
        <f t="shared" si="168"/>
        <v>38098</v>
      </c>
      <c r="E496" s="114">
        <f t="shared" si="168"/>
        <v>38180</v>
      </c>
      <c r="F496" s="114">
        <f t="shared" si="168"/>
        <v>38876</v>
      </c>
      <c r="G496" s="114">
        <f t="shared" si="168"/>
        <v>39584</v>
      </c>
      <c r="H496" s="114">
        <f t="shared" si="168"/>
        <v>40303</v>
      </c>
      <c r="I496" s="114">
        <f t="shared" si="168"/>
        <v>41035</v>
      </c>
      <c r="J496" s="114">
        <f t="shared" si="168"/>
        <v>41778</v>
      </c>
      <c r="K496" s="114">
        <f t="shared" si="168"/>
        <v>42534</v>
      </c>
      <c r="L496" s="114">
        <f t="shared" si="168"/>
        <v>43303</v>
      </c>
      <c r="M496" s="114">
        <f t="shared" si="168"/>
        <v>44082</v>
      </c>
      <c r="N496" s="114">
        <f t="shared" si="168"/>
        <v>44879</v>
      </c>
      <c r="O496" s="114">
        <f t="shared" si="168"/>
        <v>45684</v>
      </c>
      <c r="P496" s="114">
        <f t="shared" si="168"/>
        <v>46506</v>
      </c>
      <c r="Q496" s="114">
        <f t="shared" si="168"/>
        <v>47338</v>
      </c>
      <c r="R496" s="114">
        <f t="shared" si="168"/>
        <v>48187</v>
      </c>
      <c r="S496" s="114">
        <f t="shared" si="168"/>
        <v>49049</v>
      </c>
      <c r="T496" s="114">
        <f t="shared" si="168"/>
        <v>49925</v>
      </c>
      <c r="U496" s="114">
        <f t="shared" si="168"/>
        <v>50816</v>
      </c>
      <c r="V496" s="114">
        <f t="shared" si="168"/>
        <v>51721</v>
      </c>
      <c r="W496" s="114">
        <f t="shared" si="168"/>
        <v>52643</v>
      </c>
      <c r="X496" s="131"/>
    </row>
    <row r="497" spans="1:24" s="132" customFormat="1">
      <c r="A497" s="18" t="s">
        <v>168</v>
      </c>
      <c r="B497" s="115">
        <f t="shared" si="168"/>
        <v>6226</v>
      </c>
      <c r="C497" s="116">
        <f t="shared" si="168"/>
        <v>6351.3186393216774</v>
      </c>
      <c r="D497" s="116">
        <f t="shared" si="168"/>
        <v>6515.9298721941468</v>
      </c>
      <c r="E497" s="116">
        <f t="shared" si="168"/>
        <v>6682.6806366208521</v>
      </c>
      <c r="F497" s="116">
        <f t="shared" si="168"/>
        <v>6851.3581419893726</v>
      </c>
      <c r="G497" s="116">
        <f t="shared" si="168"/>
        <v>7022.0811292105036</v>
      </c>
      <c r="H497" s="116">
        <f t="shared" si="168"/>
        <v>7194.4910158533785</v>
      </c>
      <c r="I497" s="116">
        <f t="shared" si="168"/>
        <v>7368.8939551058183</v>
      </c>
      <c r="J497" s="116">
        <f t="shared" si="168"/>
        <v>7545.0697262313188</v>
      </c>
      <c r="K497" s="116">
        <f t="shared" si="168"/>
        <v>7723.3722242454169</v>
      </c>
      <c r="L497" s="116">
        <f t="shared" si="168"/>
        <v>7903.7697314590905</v>
      </c>
      <c r="M497" s="116">
        <f t="shared" si="168"/>
        <v>8086.1630744312833</v>
      </c>
      <c r="N497" s="116">
        <f t="shared" si="168"/>
        <v>8271.1765054904045</v>
      </c>
      <c r="O497" s="116">
        <f t="shared" ref="O497:W500" si="169">+O250</f>
        <v>8457.691593358817</v>
      </c>
      <c r="P497" s="116">
        <f t="shared" si="169"/>
        <v>8646.7619539981315</v>
      </c>
      <c r="Q497" s="116">
        <f t="shared" si="169"/>
        <v>8837.2606326941004</v>
      </c>
      <c r="R497" s="116">
        <f t="shared" si="169"/>
        <v>9030.1524640857006</v>
      </c>
      <c r="S497" s="116">
        <f t="shared" si="169"/>
        <v>9225.0308332187451</v>
      </c>
      <c r="T497" s="116">
        <f t="shared" si="169"/>
        <v>9421.9631859115598</v>
      </c>
      <c r="U497" s="116">
        <f t="shared" si="169"/>
        <v>9621.0999067121793</v>
      </c>
      <c r="V497" s="116">
        <f t="shared" si="169"/>
        <v>9621.0999067121793</v>
      </c>
      <c r="W497" s="116">
        <f t="shared" si="169"/>
        <v>9822.4455007345914</v>
      </c>
      <c r="X497" s="131"/>
    </row>
    <row r="498" spans="1:24" s="132" customFormat="1">
      <c r="A498" s="18" t="s">
        <v>169</v>
      </c>
      <c r="B498" s="115">
        <f t="shared" ref="B498:W500" si="170">+B251</f>
        <v>55</v>
      </c>
      <c r="C498" s="116">
        <f t="shared" si="170"/>
        <v>53.175966257903397</v>
      </c>
      <c r="D498" s="116">
        <f t="shared" si="170"/>
        <v>50.659252906892611</v>
      </c>
      <c r="E498" s="116">
        <f t="shared" si="170"/>
        <v>48.415186763164414</v>
      </c>
      <c r="F498" s="116">
        <f t="shared" si="170"/>
        <v>46.407861703424558</v>
      </c>
      <c r="G498" s="116">
        <f t="shared" si="170"/>
        <v>44.617071398822688</v>
      </c>
      <c r="H498" s="116">
        <f t="shared" si="170"/>
        <v>43.014714646813154</v>
      </c>
      <c r="I498" s="116">
        <f t="shared" si="170"/>
        <v>41.582736995552345</v>
      </c>
      <c r="J498" s="116">
        <f t="shared" si="170"/>
        <v>40.300853709355131</v>
      </c>
      <c r="K498" s="116">
        <f t="shared" si="170"/>
        <v>39.154697780545987</v>
      </c>
      <c r="L498" s="116">
        <f t="shared" si="170"/>
        <v>38.12825086470523</v>
      </c>
      <c r="M498" s="116">
        <f t="shared" si="170"/>
        <v>37.194027235622627</v>
      </c>
      <c r="N498" s="116">
        <f t="shared" si="170"/>
        <v>36.367463086738361</v>
      </c>
      <c r="O498" s="116">
        <f t="shared" si="170"/>
        <v>35.624176483236994</v>
      </c>
      <c r="P498" s="116">
        <f t="shared" si="170"/>
        <v>34.971862891430753</v>
      </c>
      <c r="Q498" s="116">
        <f t="shared" si="170"/>
        <v>34.391509521434088</v>
      </c>
      <c r="R498" s="116">
        <f t="shared" si="170"/>
        <v>33.893719897707577</v>
      </c>
      <c r="S498" s="116">
        <f t="shared" si="170"/>
        <v>33.458262551571494</v>
      </c>
      <c r="T498" s="116">
        <f t="shared" si="170"/>
        <v>33.086782179382112</v>
      </c>
      <c r="U498" s="116">
        <f t="shared" si="170"/>
        <v>32.772859903695689</v>
      </c>
      <c r="V498" s="116">
        <f t="shared" si="169"/>
        <v>32.772859903695689</v>
      </c>
      <c r="W498" s="116">
        <f t="shared" si="170"/>
        <v>32.512178259469437</v>
      </c>
      <c r="X498" s="131"/>
    </row>
    <row r="499" spans="1:24" s="132" customFormat="1">
      <c r="A499" s="18" t="s">
        <v>170</v>
      </c>
      <c r="B499" s="117">
        <f t="shared" si="170"/>
        <v>1</v>
      </c>
      <c r="C499" s="118">
        <f t="shared" si="170"/>
        <v>0</v>
      </c>
      <c r="D499" s="118">
        <f t="shared" si="170"/>
        <v>0</v>
      </c>
      <c r="E499" s="118">
        <f t="shared" si="170"/>
        <v>0</v>
      </c>
      <c r="F499" s="118">
        <f t="shared" si="170"/>
        <v>0</v>
      </c>
      <c r="G499" s="118">
        <f t="shared" si="170"/>
        <v>0</v>
      </c>
      <c r="H499" s="118">
        <f t="shared" si="170"/>
        <v>0</v>
      </c>
      <c r="I499" s="118">
        <f t="shared" si="170"/>
        <v>0</v>
      </c>
      <c r="J499" s="118">
        <f t="shared" si="170"/>
        <v>0</v>
      </c>
      <c r="K499" s="118">
        <f t="shared" si="170"/>
        <v>0</v>
      </c>
      <c r="L499" s="118">
        <f t="shared" si="170"/>
        <v>0</v>
      </c>
      <c r="M499" s="118">
        <f t="shared" si="170"/>
        <v>0</v>
      </c>
      <c r="N499" s="118">
        <f t="shared" si="170"/>
        <v>0</v>
      </c>
      <c r="O499" s="118">
        <f t="shared" si="170"/>
        <v>0</v>
      </c>
      <c r="P499" s="118">
        <f t="shared" si="170"/>
        <v>0</v>
      </c>
      <c r="Q499" s="118">
        <f t="shared" si="170"/>
        <v>0</v>
      </c>
      <c r="R499" s="118">
        <f t="shared" si="170"/>
        <v>0</v>
      </c>
      <c r="S499" s="118">
        <f t="shared" si="170"/>
        <v>0</v>
      </c>
      <c r="T499" s="118">
        <f t="shared" si="170"/>
        <v>0</v>
      </c>
      <c r="U499" s="118">
        <f t="shared" si="170"/>
        <v>0</v>
      </c>
      <c r="V499" s="118">
        <f t="shared" si="169"/>
        <v>0</v>
      </c>
      <c r="W499" s="118">
        <f t="shared" si="170"/>
        <v>0</v>
      </c>
      <c r="X499" s="131"/>
    </row>
    <row r="500" spans="1:24" s="132" customFormat="1" ht="16" thickBot="1">
      <c r="A500" s="138" t="s">
        <v>171</v>
      </c>
      <c r="B500" s="120">
        <f>+B253</f>
        <v>43648</v>
      </c>
      <c r="C500" s="121">
        <f t="shared" si="170"/>
        <v>44422.494605579581</v>
      </c>
      <c r="D500" s="121">
        <f t="shared" si="170"/>
        <v>44664.58912510104</v>
      </c>
      <c r="E500" s="121">
        <f t="shared" si="170"/>
        <v>44911.095823384021</v>
      </c>
      <c r="F500" s="121">
        <f t="shared" si="170"/>
        <v>45773.766003692799</v>
      </c>
      <c r="G500" s="121">
        <f t="shared" si="170"/>
        <v>46650.698200609331</v>
      </c>
      <c r="H500" s="121">
        <f t="shared" si="170"/>
        <v>47540.50573050019</v>
      </c>
      <c r="I500" s="121">
        <f t="shared" si="170"/>
        <v>48445.476692101372</v>
      </c>
      <c r="J500" s="121">
        <f t="shared" si="170"/>
        <v>49363.370579940674</v>
      </c>
      <c r="K500" s="121">
        <f t="shared" si="170"/>
        <v>50296.526922025965</v>
      </c>
      <c r="L500" s="121">
        <f t="shared" si="170"/>
        <v>51244.897982323797</v>
      </c>
      <c r="M500" s="121">
        <f t="shared" si="170"/>
        <v>52205.357101666908</v>
      </c>
      <c r="N500" s="121">
        <f t="shared" si="170"/>
        <v>53186.543968577142</v>
      </c>
      <c r="O500" s="121">
        <f t="shared" si="170"/>
        <v>54177.315769842055</v>
      </c>
      <c r="P500" s="121">
        <f t="shared" si="170"/>
        <v>55187.733816889566</v>
      </c>
      <c r="Q500" s="121">
        <f t="shared" si="170"/>
        <v>56209.652142215535</v>
      </c>
      <c r="R500" s="121">
        <f t="shared" si="170"/>
        <v>57251.04618398341</v>
      </c>
      <c r="S500" s="121">
        <f t="shared" si="170"/>
        <v>58307.48909577031</v>
      </c>
      <c r="T500" s="121">
        <f t="shared" si="170"/>
        <v>59380.049968090942</v>
      </c>
      <c r="U500" s="121">
        <f t="shared" si="170"/>
        <v>60469.872766615874</v>
      </c>
      <c r="V500" s="121">
        <f t="shared" si="169"/>
        <v>61374.872766615874</v>
      </c>
      <c r="W500" s="121">
        <f t="shared" si="170"/>
        <v>62497.957678994062</v>
      </c>
      <c r="X500" s="131"/>
    </row>
    <row r="501" spans="1:24" s="132" customFormat="1">
      <c r="A501" s="130"/>
      <c r="T501" s="133"/>
      <c r="U501" s="133"/>
      <c r="V501" s="133"/>
      <c r="W501" s="133"/>
      <c r="X501" s="131"/>
    </row>
    <row r="502" spans="1:24" s="132" customFormat="1">
      <c r="A502" s="130"/>
      <c r="B502" s="131"/>
      <c r="T502" s="133"/>
      <c r="U502" s="133"/>
      <c r="V502" s="133"/>
      <c r="W502" s="133"/>
      <c r="X502" s="131"/>
    </row>
    <row r="503" spans="1:24" s="132" customFormat="1">
      <c r="A503" s="134" t="s">
        <v>57</v>
      </c>
      <c r="B503" s="133"/>
      <c r="C503" s="133"/>
      <c r="D503" s="133"/>
      <c r="E503" s="133"/>
      <c r="F503" s="133"/>
      <c r="G503" s="133"/>
      <c r="H503" s="133"/>
      <c r="I503" s="133"/>
      <c r="J503" s="133"/>
      <c r="K503" s="133"/>
      <c r="L503" s="133"/>
      <c r="M503" s="133"/>
      <c r="N503" s="133"/>
      <c r="O503" s="133"/>
      <c r="P503" s="133"/>
      <c r="Q503" s="133"/>
      <c r="R503" s="133"/>
      <c r="S503" s="133"/>
      <c r="T503" s="133"/>
      <c r="U503" s="133"/>
      <c r="V503" s="133"/>
      <c r="W503" s="133"/>
      <c r="X503" s="131"/>
    </row>
    <row r="504" spans="1:24" s="132" customFormat="1" ht="16" thickBot="1">
      <c r="A504" s="18" t="s">
        <v>156</v>
      </c>
      <c r="B504" s="133"/>
      <c r="C504" s="112">
        <f t="shared" ref="C504:V504" si="171">(C509-B509)/B509</f>
        <v>0.11008933759273641</v>
      </c>
      <c r="D504" s="112">
        <f t="shared" si="171"/>
        <v>7.1034160189740059E-3</v>
      </c>
      <c r="E504" s="112">
        <f t="shared" si="171"/>
        <v>8.2424901104947001E-3</v>
      </c>
      <c r="F504" s="112">
        <f t="shared" si="171"/>
        <v>1.1057507939619834E-2</v>
      </c>
      <c r="G504" s="112">
        <f t="shared" si="171"/>
        <v>1.1889410879684729E-2</v>
      </c>
      <c r="H504" s="112">
        <f t="shared" si="171"/>
        <v>1.1667155861709612E-2</v>
      </c>
      <c r="I504" s="112">
        <f t="shared" si="171"/>
        <v>1.0054821580629062E-2</v>
      </c>
      <c r="J504" s="112">
        <f t="shared" si="171"/>
        <v>9.5893804426843594E-3</v>
      </c>
      <c r="K504" s="112">
        <f t="shared" si="171"/>
        <v>1.0389866614606644E-2</v>
      </c>
      <c r="L504" s="112">
        <f t="shared" si="171"/>
        <v>1.085257804272623E-2</v>
      </c>
      <c r="M504" s="112">
        <f t="shared" si="171"/>
        <v>7.5150886971196195E-3</v>
      </c>
      <c r="N504" s="112">
        <f t="shared" si="171"/>
        <v>7.7580061658756531E-3</v>
      </c>
      <c r="O504" s="112">
        <f t="shared" si="171"/>
        <v>9.6561999446273285E-3</v>
      </c>
      <c r="P504" s="112">
        <f t="shared" si="171"/>
        <v>1.1050831603839666E-2</v>
      </c>
      <c r="Q504" s="112">
        <f t="shared" si="171"/>
        <v>6.4570833623118426E-3</v>
      </c>
      <c r="R504" s="112">
        <f t="shared" si="171"/>
        <v>7.1222193905851761E-3</v>
      </c>
      <c r="S504" s="112">
        <f t="shared" si="171"/>
        <v>6.84809245953977E-3</v>
      </c>
      <c r="T504" s="112">
        <f t="shared" si="171"/>
        <v>5.9432394402445824E-3</v>
      </c>
      <c r="U504" s="112">
        <f t="shared" si="171"/>
        <v>3.7054134955107104E-3</v>
      </c>
      <c r="V504" s="112">
        <f t="shared" si="171"/>
        <v>5.4359833784314209E-3</v>
      </c>
      <c r="W504" s="112">
        <f>(W509-U509)/U509</f>
        <v>9.374188638077775E-3</v>
      </c>
      <c r="X504" s="131"/>
    </row>
    <row r="505" spans="1:24" s="132" customFormat="1">
      <c r="A505" s="18" t="s">
        <v>157</v>
      </c>
      <c r="B505" s="113">
        <f t="shared" ref="B505:W516" si="172">+B277</f>
        <v>5580432</v>
      </c>
      <c r="C505" s="114">
        <f t="shared" si="172"/>
        <v>6104801</v>
      </c>
      <c r="D505" s="114">
        <f t="shared" si="172"/>
        <v>6191028</v>
      </c>
      <c r="E505" s="114">
        <f t="shared" si="172"/>
        <v>6296103</v>
      </c>
      <c r="F505" s="114">
        <f t="shared" si="172"/>
        <v>6437200</v>
      </c>
      <c r="G505" s="114">
        <f t="shared" si="172"/>
        <v>6586720</v>
      </c>
      <c r="H505" s="114">
        <f t="shared" si="172"/>
        <v>6734560</v>
      </c>
      <c r="I505" s="114">
        <f t="shared" si="172"/>
        <v>6867874</v>
      </c>
      <c r="J505" s="114">
        <f t="shared" si="172"/>
        <v>6997878</v>
      </c>
      <c r="K505" s="114">
        <f t="shared" si="172"/>
        <v>7137378</v>
      </c>
      <c r="L505" s="114">
        <f t="shared" si="172"/>
        <v>7287124</v>
      </c>
      <c r="M505" s="114">
        <f t="shared" si="172"/>
        <v>7395289</v>
      </c>
      <c r="N505" s="114">
        <f t="shared" si="172"/>
        <v>7511560</v>
      </c>
      <c r="O505" s="114">
        <f t="shared" si="172"/>
        <v>7649838</v>
      </c>
      <c r="P505" s="114">
        <f t="shared" si="172"/>
        <v>7798609</v>
      </c>
      <c r="Q505" s="114">
        <f t="shared" si="172"/>
        <v>7899048</v>
      </c>
      <c r="R505" s="114">
        <f t="shared" si="172"/>
        <v>8007300</v>
      </c>
      <c r="S505" s="114">
        <f t="shared" si="172"/>
        <v>8110530</v>
      </c>
      <c r="T505" s="114">
        <f t="shared" si="172"/>
        <v>8208180</v>
      </c>
      <c r="U505" s="114">
        <f t="shared" si="172"/>
        <v>8270500</v>
      </c>
      <c r="V505" s="114">
        <f t="shared" si="172"/>
        <v>8356124</v>
      </c>
      <c r="W505" s="114">
        <f t="shared" si="172"/>
        <v>8427675</v>
      </c>
      <c r="X505" s="131"/>
    </row>
    <row r="506" spans="1:24" s="132" customFormat="1">
      <c r="A506" s="18" t="s">
        <v>158</v>
      </c>
      <c r="B506" s="115">
        <f t="shared" si="172"/>
        <v>5889520</v>
      </c>
      <c r="C506" s="116">
        <f t="shared" si="172"/>
        <v>6122393.1488987077</v>
      </c>
      <c r="D506" s="116">
        <f t="shared" si="172"/>
        <v>6153528.2854911871</v>
      </c>
      <c r="E506" s="116">
        <f t="shared" si="172"/>
        <v>6185502.5104268668</v>
      </c>
      <c r="F506" s="116">
        <f t="shared" si="172"/>
        <v>6225832.8859560424</v>
      </c>
      <c r="G506" s="116">
        <f t="shared" si="172"/>
        <v>6278365.8859515721</v>
      </c>
      <c r="H506" s="116">
        <f t="shared" si="172"/>
        <v>6333776.0561917229</v>
      </c>
      <c r="I506" s="116">
        <f t="shared" si="172"/>
        <v>6376804.3509727353</v>
      </c>
      <c r="J506" s="116">
        <f t="shared" si="172"/>
        <v>6416476.8919583755</v>
      </c>
      <c r="K506" s="116">
        <f t="shared" si="172"/>
        <v>6463273.1803100696</v>
      </c>
      <c r="L506" s="116">
        <f t="shared" si="172"/>
        <v>6508698.2452760199</v>
      </c>
      <c r="M506" s="116">
        <f t="shared" si="172"/>
        <v>6543202.4189311666</v>
      </c>
      <c r="N506" s="116">
        <f t="shared" si="172"/>
        <v>6572070.9632023014</v>
      </c>
      <c r="O506" s="116">
        <f t="shared" si="172"/>
        <v>6612024.8699118253</v>
      </c>
      <c r="P506" s="116">
        <f t="shared" si="172"/>
        <v>6671615.7137715155</v>
      </c>
      <c r="Q506" s="116">
        <f t="shared" si="172"/>
        <v>6700333.6074423036</v>
      </c>
      <c r="R506" s="116">
        <f t="shared" si="172"/>
        <v>6731698.658227955</v>
      </c>
      <c r="S506" s="116">
        <f t="shared" si="172"/>
        <v>6766511.067083749</v>
      </c>
      <c r="T506" s="116">
        <f t="shared" si="172"/>
        <v>6790772.3978847126</v>
      </c>
      <c r="U506" s="116">
        <f t="shared" si="172"/>
        <v>6814112.7779785171</v>
      </c>
      <c r="V506" s="116">
        <f t="shared" si="172"/>
        <v>6814112.7779785171</v>
      </c>
      <c r="W506" s="116">
        <f t="shared" si="172"/>
        <v>6831265.7699588826</v>
      </c>
      <c r="X506" s="131"/>
    </row>
    <row r="507" spans="1:24" s="132" customFormat="1">
      <c r="A507" s="18" t="s">
        <v>159</v>
      </c>
      <c r="B507" s="115">
        <f t="shared" si="172"/>
        <v>667621</v>
      </c>
      <c r="C507" s="116">
        <f t="shared" si="172"/>
        <v>1246596.222654775</v>
      </c>
      <c r="D507" s="116">
        <f t="shared" si="172"/>
        <v>1224944.0244238856</v>
      </c>
      <c r="E507" s="116">
        <f t="shared" si="172"/>
        <v>1199741.2715970362</v>
      </c>
      <c r="F507" s="116">
        <f t="shared" si="172"/>
        <v>1169595.4967347828</v>
      </c>
      <c r="G507" s="116">
        <f t="shared" si="172"/>
        <v>1132004.2991270532</v>
      </c>
      <c r="H507" s="116">
        <f t="shared" si="172"/>
        <v>1092060.3616866185</v>
      </c>
      <c r="I507" s="116">
        <f t="shared" si="172"/>
        <v>1058098.3263983538</v>
      </c>
      <c r="J507" s="116">
        <f t="shared" si="172"/>
        <v>1025576.5523587783</v>
      </c>
      <c r="K507" s="116">
        <f t="shared" si="172"/>
        <v>989309.22563760134</v>
      </c>
      <c r="L507" s="116">
        <f t="shared" si="172"/>
        <v>952476.84461748635</v>
      </c>
      <c r="M507" s="116">
        <f t="shared" si="172"/>
        <v>920642.44675453601</v>
      </c>
      <c r="N507" s="116">
        <f t="shared" si="172"/>
        <v>890780.15463296336</v>
      </c>
      <c r="O507" s="116">
        <f t="shared" si="172"/>
        <v>857144.1557303078</v>
      </c>
      <c r="P507" s="116">
        <f t="shared" si="172"/>
        <v>815859.91252825782</v>
      </c>
      <c r="Q507" s="116">
        <f t="shared" si="172"/>
        <v>785406.54157283809</v>
      </c>
      <c r="R507" s="116">
        <f t="shared" si="172"/>
        <v>755363.32726215012</v>
      </c>
      <c r="S507" s="116">
        <f t="shared" si="172"/>
        <v>723427.74188456871</v>
      </c>
      <c r="T507" s="116">
        <f t="shared" si="172"/>
        <v>694233.73259537225</v>
      </c>
      <c r="U507" s="116">
        <f t="shared" si="172"/>
        <v>666723.09617700963</v>
      </c>
      <c r="V507" s="116">
        <f t="shared" si="172"/>
        <v>666723.09617700963</v>
      </c>
      <c r="W507" s="116">
        <f t="shared" si="172"/>
        <v>640051.09798269835</v>
      </c>
      <c r="X507" s="131"/>
    </row>
    <row r="508" spans="1:24" s="132" customFormat="1">
      <c r="A508" s="18" t="s">
        <v>160</v>
      </c>
      <c r="B508" s="117">
        <f t="shared" si="172"/>
        <v>0</v>
      </c>
      <c r="C508" s="118">
        <f t="shared" si="172"/>
        <v>0</v>
      </c>
      <c r="D508" s="118">
        <f t="shared" si="172"/>
        <v>0</v>
      </c>
      <c r="E508" s="118">
        <f t="shared" si="172"/>
        <v>0</v>
      </c>
      <c r="F508" s="118">
        <f t="shared" si="172"/>
        <v>0</v>
      </c>
      <c r="G508" s="118">
        <f t="shared" si="172"/>
        <v>0</v>
      </c>
      <c r="H508" s="118">
        <f t="shared" si="172"/>
        <v>0</v>
      </c>
      <c r="I508" s="118">
        <f t="shared" si="172"/>
        <v>0</v>
      </c>
      <c r="J508" s="118">
        <f t="shared" si="172"/>
        <v>0</v>
      </c>
      <c r="K508" s="118">
        <f t="shared" si="172"/>
        <v>0</v>
      </c>
      <c r="L508" s="118">
        <f t="shared" si="172"/>
        <v>0</v>
      </c>
      <c r="M508" s="118">
        <f t="shared" si="172"/>
        <v>0</v>
      </c>
      <c r="N508" s="118">
        <f t="shared" si="172"/>
        <v>0</v>
      </c>
      <c r="O508" s="118">
        <f t="shared" si="172"/>
        <v>0</v>
      </c>
      <c r="P508" s="118">
        <f t="shared" si="172"/>
        <v>0</v>
      </c>
      <c r="Q508" s="118">
        <f t="shared" si="172"/>
        <v>0</v>
      </c>
      <c r="R508" s="118">
        <f t="shared" si="172"/>
        <v>0</v>
      </c>
      <c r="S508" s="118">
        <f t="shared" si="172"/>
        <v>0</v>
      </c>
      <c r="T508" s="118">
        <f t="shared" si="172"/>
        <v>0</v>
      </c>
      <c r="U508" s="118">
        <f t="shared" si="172"/>
        <v>0</v>
      </c>
      <c r="V508" s="118">
        <f t="shared" si="172"/>
        <v>0</v>
      </c>
      <c r="W508" s="118">
        <f t="shared" si="172"/>
        <v>0</v>
      </c>
      <c r="X508" s="131"/>
    </row>
    <row r="509" spans="1:24" s="132" customFormat="1" ht="16" thickBot="1">
      <c r="A509" s="138" t="s">
        <v>161</v>
      </c>
      <c r="B509" s="120">
        <f t="shared" si="172"/>
        <v>12137573</v>
      </c>
      <c r="C509" s="121">
        <f t="shared" si="172"/>
        <v>13473790.371553482</v>
      </c>
      <c r="D509" s="121">
        <f t="shared" si="172"/>
        <v>13569500.309915073</v>
      </c>
      <c r="E509" s="121">
        <f t="shared" si="172"/>
        <v>13681346.782023903</v>
      </c>
      <c r="F509" s="121">
        <f t="shared" si="172"/>
        <v>13832628.382690825</v>
      </c>
      <c r="G509" s="121">
        <f t="shared" si="172"/>
        <v>13997090.185078625</v>
      </c>
      <c r="H509" s="121">
        <f t="shared" si="172"/>
        <v>14160396.417878343</v>
      </c>
      <c r="I509" s="121">
        <f t="shared" si="172"/>
        <v>14302776.677371088</v>
      </c>
      <c r="J509" s="121">
        <f t="shared" si="172"/>
        <v>14439931.444317153</v>
      </c>
      <c r="K509" s="121">
        <f t="shared" si="172"/>
        <v>14589960.405947672</v>
      </c>
      <c r="L509" s="121">
        <f t="shared" si="172"/>
        <v>14748299.089893505</v>
      </c>
      <c r="M509" s="121">
        <f t="shared" si="172"/>
        <v>14859133.865685703</v>
      </c>
      <c r="N509" s="121">
        <f t="shared" si="172"/>
        <v>14974411.117835265</v>
      </c>
      <c r="O509" s="121">
        <f t="shared" si="172"/>
        <v>15119007.025642132</v>
      </c>
      <c r="P509" s="121">
        <f t="shared" si="172"/>
        <v>15286084.626299772</v>
      </c>
      <c r="Q509" s="121">
        <f t="shared" si="172"/>
        <v>15384788.149015144</v>
      </c>
      <c r="R509" s="121">
        <f t="shared" si="172"/>
        <v>15494361.985490104</v>
      </c>
      <c r="S509" s="121">
        <f t="shared" si="172"/>
        <v>15600468.808968319</v>
      </c>
      <c r="T509" s="121">
        <f t="shared" si="172"/>
        <v>15693186.130480085</v>
      </c>
      <c r="U509" s="121">
        <f t="shared" si="172"/>
        <v>15751335.874155527</v>
      </c>
      <c r="V509" s="121">
        <f t="shared" si="172"/>
        <v>15836959.874155527</v>
      </c>
      <c r="W509" s="121">
        <f t="shared" si="172"/>
        <v>15898991.867941583</v>
      </c>
      <c r="X509" s="131"/>
    </row>
    <row r="510" spans="1:24" s="132" customFormat="1">
      <c r="A510" s="18" t="s">
        <v>162</v>
      </c>
      <c r="B510" s="116">
        <f t="shared" si="172"/>
        <v>12478.464946548982</v>
      </c>
      <c r="C510" s="116">
        <f t="shared" si="172"/>
        <v>13852.210886688741</v>
      </c>
      <c r="D510" s="116">
        <f t="shared" si="172"/>
        <v>13950.60890339945</v>
      </c>
      <c r="E510" s="116">
        <f t="shared" si="172"/>
        <v>14065.5966593211</v>
      </c>
      <c r="F510" s="116">
        <f t="shared" si="172"/>
        <v>14221.127106057034</v>
      </c>
      <c r="G510" s="116">
        <f t="shared" si="172"/>
        <v>14390.207929393167</v>
      </c>
      <c r="H510" s="116">
        <f t="shared" si="172"/>
        <v>14558.100728187806</v>
      </c>
      <c r="I510" s="116">
        <f t="shared" si="172"/>
        <v>14704.479833562562</v>
      </c>
      <c r="J510" s="116">
        <f t="shared" si="172"/>
        <v>14845.486684898373</v>
      </c>
      <c r="K510" s="116">
        <f t="shared" si="172"/>
        <v>14999.729311383386</v>
      </c>
      <c r="L510" s="116">
        <f t="shared" si="172"/>
        <v>15162.515044354943</v>
      </c>
      <c r="M510" s="116">
        <f t="shared" si="172"/>
        <v>15276.462689784681</v>
      </c>
      <c r="N510" s="116">
        <f t="shared" si="172"/>
        <v>15394.977581524799</v>
      </c>
      <c r="O510" s="116">
        <f t="shared" si="172"/>
        <v>15543.634563195059</v>
      </c>
      <c r="P510" s="116">
        <f t="shared" si="172"/>
        <v>15715.404651264549</v>
      </c>
      <c r="Q510" s="116">
        <f t="shared" si="172"/>
        <v>15816.880329170228</v>
      </c>
      <c r="R510" s="116">
        <f t="shared" si="172"/>
        <v>15929.531620949208</v>
      </c>
      <c r="S510" s="116">
        <f t="shared" si="172"/>
        <v>16038.618526326631</v>
      </c>
      <c r="T510" s="116">
        <f t="shared" si="172"/>
        <v>16133.939876519333</v>
      </c>
      <c r="U510" s="116">
        <f t="shared" si="172"/>
        <v>16193.722795073547</v>
      </c>
      <c r="V510" s="116">
        <f t="shared" si="172"/>
        <v>16281.751603022492</v>
      </c>
      <c r="W510" s="116">
        <f t="shared" si="172"/>
        <v>16345.525807307306</v>
      </c>
      <c r="X510" s="131"/>
    </row>
    <row r="511" spans="1:24" s="132" customFormat="1">
      <c r="A511" s="18" t="s">
        <v>163</v>
      </c>
      <c r="B511" s="116">
        <f t="shared" si="172"/>
        <v>196962.1812178551</v>
      </c>
      <c r="C511" s="116">
        <f t="shared" si="172"/>
        <v>199999.32102979044</v>
      </c>
      <c r="D511" s="116">
        <f t="shared" si="172"/>
        <v>204246.27884140378</v>
      </c>
      <c r="E511" s="116">
        <f t="shared" si="172"/>
        <v>208459.83773343786</v>
      </c>
      <c r="F511" s="116">
        <f t="shared" si="172"/>
        <v>213083.42007674446</v>
      </c>
      <c r="G511" s="116">
        <f t="shared" si="172"/>
        <v>217623.57080010994</v>
      </c>
      <c r="H511" s="116">
        <f t="shared" si="172"/>
        <v>222112.07349040976</v>
      </c>
      <c r="I511" s="116">
        <f t="shared" si="172"/>
        <v>226534.79755138117</v>
      </c>
      <c r="J511" s="116">
        <f t="shared" si="172"/>
        <v>230873.08606260284</v>
      </c>
      <c r="K511" s="116">
        <f t="shared" si="172"/>
        <v>235129.45520752712</v>
      </c>
      <c r="L511" s="116">
        <f t="shared" si="172"/>
        <v>239300.78574735823</v>
      </c>
      <c r="M511" s="116">
        <f t="shared" si="172"/>
        <v>243406.09194573169</v>
      </c>
      <c r="N511" s="116">
        <f t="shared" si="172"/>
        <v>247378.78719029966</v>
      </c>
      <c r="O511" s="116">
        <f t="shared" si="172"/>
        <v>251204.14794558531</v>
      </c>
      <c r="P511" s="116">
        <f t="shared" si="172"/>
        <v>254913.32164967203</v>
      </c>
      <c r="Q511" s="116">
        <f t="shared" si="172"/>
        <v>258424.61159835453</v>
      </c>
      <c r="R511" s="116">
        <f t="shared" si="172"/>
        <v>261755.11429941637</v>
      </c>
      <c r="S511" s="116">
        <f t="shared" si="172"/>
        <v>264940.0570080438</v>
      </c>
      <c r="T511" s="116">
        <f t="shared" si="172"/>
        <v>267957.62143734645</v>
      </c>
      <c r="U511" s="116">
        <f t="shared" si="172"/>
        <v>270813.50895159657</v>
      </c>
      <c r="V511" s="116">
        <f t="shared" si="172"/>
        <v>273257.28722323291</v>
      </c>
      <c r="W511" s="116">
        <f t="shared" si="172"/>
        <v>275962.7460592594</v>
      </c>
      <c r="X511" s="131"/>
    </row>
    <row r="512" spans="1:24" s="132" customFormat="1">
      <c r="A512" s="139" t="s">
        <v>164</v>
      </c>
      <c r="B512" s="116">
        <f t="shared" si="172"/>
        <v>528</v>
      </c>
      <c r="C512" s="116">
        <f t="shared" si="172"/>
        <v>569</v>
      </c>
      <c r="D512" s="116">
        <f t="shared" si="172"/>
        <v>564</v>
      </c>
      <c r="E512" s="116">
        <f t="shared" si="172"/>
        <v>561</v>
      </c>
      <c r="F512" s="116">
        <f t="shared" si="172"/>
        <v>560</v>
      </c>
      <c r="G512" s="116">
        <f t="shared" si="172"/>
        <v>560</v>
      </c>
      <c r="H512" s="116">
        <f t="shared" si="172"/>
        <v>560</v>
      </c>
      <c r="I512" s="116">
        <f t="shared" si="172"/>
        <v>559</v>
      </c>
      <c r="J512" s="116">
        <f t="shared" si="172"/>
        <v>558</v>
      </c>
      <c r="K512" s="116">
        <f t="shared" si="172"/>
        <v>558</v>
      </c>
      <c r="L512" s="116">
        <f t="shared" si="172"/>
        <v>559</v>
      </c>
      <c r="M512" s="116">
        <f t="shared" si="172"/>
        <v>557</v>
      </c>
      <c r="N512" s="116">
        <f t="shared" si="172"/>
        <v>556</v>
      </c>
      <c r="O512" s="116">
        <f t="shared" si="172"/>
        <v>557</v>
      </c>
      <c r="P512" s="116">
        <f t="shared" si="172"/>
        <v>559</v>
      </c>
      <c r="Q512" s="116">
        <f t="shared" si="172"/>
        <v>558</v>
      </c>
      <c r="R512" s="116">
        <f t="shared" si="172"/>
        <v>558</v>
      </c>
      <c r="S512" s="116">
        <f t="shared" si="172"/>
        <v>558</v>
      </c>
      <c r="T512" s="116">
        <f t="shared" si="172"/>
        <v>558</v>
      </c>
      <c r="U512" s="116">
        <f t="shared" si="172"/>
        <v>556</v>
      </c>
      <c r="V512" s="116">
        <f t="shared" si="172"/>
        <v>556</v>
      </c>
      <c r="W512" s="116">
        <f t="shared" si="172"/>
        <v>555</v>
      </c>
      <c r="X512" s="131"/>
    </row>
    <row r="513" spans="1:24" s="132" customFormat="1">
      <c r="A513" s="139" t="s">
        <v>165</v>
      </c>
      <c r="B513" s="116">
        <f t="shared" si="172"/>
        <v>3236</v>
      </c>
      <c r="C513" s="116">
        <f t="shared" si="172"/>
        <v>3307</v>
      </c>
      <c r="D513" s="116">
        <f t="shared" si="172"/>
        <v>3289</v>
      </c>
      <c r="E513" s="116">
        <f t="shared" si="172"/>
        <v>3272</v>
      </c>
      <c r="F513" s="116">
        <f t="shared" si="172"/>
        <v>3260</v>
      </c>
      <c r="G513" s="116">
        <f t="shared" si="172"/>
        <v>3255</v>
      </c>
      <c r="H513" s="116">
        <f t="shared" si="172"/>
        <v>3252</v>
      </c>
      <c r="I513" s="116">
        <f t="shared" si="172"/>
        <v>3243</v>
      </c>
      <c r="J513" s="116">
        <f t="shared" si="172"/>
        <v>3233</v>
      </c>
      <c r="K513" s="116">
        <f t="shared" si="172"/>
        <v>3227</v>
      </c>
      <c r="L513" s="116">
        <f t="shared" si="172"/>
        <v>3221</v>
      </c>
      <c r="M513" s="116">
        <f t="shared" si="172"/>
        <v>3210</v>
      </c>
      <c r="N513" s="116">
        <f t="shared" si="172"/>
        <v>3197</v>
      </c>
      <c r="O513" s="116">
        <f t="shared" si="172"/>
        <v>3190</v>
      </c>
      <c r="P513" s="116">
        <f t="shared" si="172"/>
        <v>3193</v>
      </c>
      <c r="Q513" s="116">
        <f t="shared" si="172"/>
        <v>3182</v>
      </c>
      <c r="R513" s="116">
        <f t="shared" si="172"/>
        <v>3173</v>
      </c>
      <c r="S513" s="116">
        <f t="shared" si="172"/>
        <v>3166</v>
      </c>
      <c r="T513" s="116">
        <f t="shared" si="172"/>
        <v>3155</v>
      </c>
      <c r="U513" s="116">
        <f t="shared" si="172"/>
        <v>3144</v>
      </c>
      <c r="V513" s="116">
        <f t="shared" si="172"/>
        <v>3144</v>
      </c>
      <c r="W513" s="116">
        <f t="shared" si="172"/>
        <v>3131</v>
      </c>
      <c r="X513" s="131"/>
    </row>
    <row r="514" spans="1:24" s="132" customFormat="1" ht="16" thickBot="1">
      <c r="A514" s="139" t="s">
        <v>166</v>
      </c>
      <c r="B514" s="116">
        <f t="shared" si="172"/>
        <v>29027</v>
      </c>
      <c r="C514" s="116">
        <f t="shared" si="172"/>
        <v>54086</v>
      </c>
      <c r="D514" s="116">
        <f t="shared" si="172"/>
        <v>53071</v>
      </c>
      <c r="E514" s="116">
        <f t="shared" si="172"/>
        <v>51903</v>
      </c>
      <c r="F514" s="116">
        <f t="shared" si="172"/>
        <v>50522</v>
      </c>
      <c r="G514" s="116">
        <f t="shared" si="172"/>
        <v>48825</v>
      </c>
      <c r="H514" s="116">
        <f t="shared" si="172"/>
        <v>47032</v>
      </c>
      <c r="I514" s="116">
        <f t="shared" si="172"/>
        <v>45502</v>
      </c>
      <c r="J514" s="116">
        <f t="shared" si="172"/>
        <v>44040</v>
      </c>
      <c r="K514" s="116">
        <f t="shared" si="172"/>
        <v>42423</v>
      </c>
      <c r="L514" s="116">
        <f t="shared" si="172"/>
        <v>40788</v>
      </c>
      <c r="M514" s="116">
        <f t="shared" si="172"/>
        <v>39372</v>
      </c>
      <c r="N514" s="116">
        <f t="shared" si="172"/>
        <v>38047</v>
      </c>
      <c r="O514" s="116">
        <f t="shared" si="172"/>
        <v>36567</v>
      </c>
      <c r="P514" s="116">
        <f t="shared" si="172"/>
        <v>34767</v>
      </c>
      <c r="Q514" s="116">
        <f t="shared" si="172"/>
        <v>33436</v>
      </c>
      <c r="R514" s="116">
        <f t="shared" si="172"/>
        <v>32128</v>
      </c>
      <c r="S514" s="116">
        <f t="shared" si="172"/>
        <v>30744</v>
      </c>
      <c r="T514" s="116">
        <f t="shared" si="172"/>
        <v>29482</v>
      </c>
      <c r="U514" s="116">
        <f t="shared" si="172"/>
        <v>28295</v>
      </c>
      <c r="V514" s="116">
        <f t="shared" si="172"/>
        <v>28295</v>
      </c>
      <c r="W514" s="116">
        <f t="shared" si="172"/>
        <v>27148</v>
      </c>
      <c r="X514" s="131"/>
    </row>
    <row r="515" spans="1:24" s="132" customFormat="1">
      <c r="A515" s="18" t="s">
        <v>167</v>
      </c>
      <c r="B515" s="113">
        <f t="shared" si="172"/>
        <v>10569</v>
      </c>
      <c r="C515" s="114">
        <f t="shared" si="172"/>
        <v>10729</v>
      </c>
      <c r="D515" s="114">
        <f t="shared" si="172"/>
        <v>10977</v>
      </c>
      <c r="E515" s="114">
        <f t="shared" si="172"/>
        <v>11223</v>
      </c>
      <c r="F515" s="114">
        <f t="shared" si="172"/>
        <v>11495</v>
      </c>
      <c r="G515" s="114">
        <f t="shared" si="172"/>
        <v>11762</v>
      </c>
      <c r="H515" s="114">
        <f t="shared" si="172"/>
        <v>12026</v>
      </c>
      <c r="I515" s="114">
        <f t="shared" si="172"/>
        <v>12286</v>
      </c>
      <c r="J515" s="114">
        <f t="shared" si="172"/>
        <v>12541</v>
      </c>
      <c r="K515" s="114">
        <f t="shared" si="172"/>
        <v>12791</v>
      </c>
      <c r="L515" s="114">
        <f t="shared" si="172"/>
        <v>13036</v>
      </c>
      <c r="M515" s="114">
        <f t="shared" si="172"/>
        <v>13277</v>
      </c>
      <c r="N515" s="114">
        <f t="shared" si="172"/>
        <v>13510</v>
      </c>
      <c r="O515" s="114">
        <f t="shared" si="172"/>
        <v>13734</v>
      </c>
      <c r="P515" s="114">
        <f t="shared" si="172"/>
        <v>13951</v>
      </c>
      <c r="Q515" s="114">
        <f t="shared" si="172"/>
        <v>14156</v>
      </c>
      <c r="R515" s="114">
        <f t="shared" si="172"/>
        <v>14350</v>
      </c>
      <c r="S515" s="114">
        <f t="shared" si="172"/>
        <v>14535</v>
      </c>
      <c r="T515" s="114">
        <f t="shared" si="172"/>
        <v>14710</v>
      </c>
      <c r="U515" s="114">
        <f t="shared" si="172"/>
        <v>14875</v>
      </c>
      <c r="V515" s="114">
        <f t="shared" si="172"/>
        <v>15029</v>
      </c>
      <c r="W515" s="114">
        <f t="shared" si="172"/>
        <v>15185</v>
      </c>
      <c r="X515" s="131"/>
    </row>
    <row r="516" spans="1:24" s="132" customFormat="1">
      <c r="A516" s="18" t="s">
        <v>168</v>
      </c>
      <c r="B516" s="115">
        <f t="shared" si="172"/>
        <v>1820</v>
      </c>
      <c r="C516" s="116">
        <f t="shared" si="172"/>
        <v>1851.3435587840061</v>
      </c>
      <c r="D516" s="116">
        <f t="shared" si="172"/>
        <v>1870.9420144394003</v>
      </c>
      <c r="E516" s="116">
        <f t="shared" si="172"/>
        <v>1890.4347525754483</v>
      </c>
      <c r="F516" s="116">
        <f t="shared" si="172"/>
        <v>1909.7646889435714</v>
      </c>
      <c r="G516" s="116">
        <f t="shared" si="172"/>
        <v>1928.8374457608518</v>
      </c>
      <c r="H516" s="116">
        <f t="shared" si="172"/>
        <v>1947.6556138350932</v>
      </c>
      <c r="I516" s="116">
        <f t="shared" si="172"/>
        <v>1966.3288162111426</v>
      </c>
      <c r="J516" s="116">
        <f t="shared" si="172"/>
        <v>1984.6819956567817</v>
      </c>
      <c r="K516" s="116">
        <f t="shared" si="172"/>
        <v>2002.8736226557389</v>
      </c>
      <c r="L516" s="116">
        <f t="shared" si="172"/>
        <v>2020.707309927358</v>
      </c>
      <c r="M516" s="116">
        <f t="shared" si="172"/>
        <v>2038.3808158664069</v>
      </c>
      <c r="N516" s="116">
        <f t="shared" si="172"/>
        <v>2055.6993941827654</v>
      </c>
      <c r="O516" s="116">
        <f t="shared" ref="O516:W519" si="173">+O288</f>
        <v>2072.7350689378763</v>
      </c>
      <c r="P516" s="116">
        <f t="shared" si="173"/>
        <v>2089.4505837054544</v>
      </c>
      <c r="Q516" s="116">
        <f t="shared" si="173"/>
        <v>2105.6988081214026</v>
      </c>
      <c r="R516" s="116">
        <f t="shared" si="173"/>
        <v>2121.5564633558006</v>
      </c>
      <c r="S516" s="116">
        <f t="shared" si="173"/>
        <v>2137.2429144294847</v>
      </c>
      <c r="T516" s="116">
        <f t="shared" si="173"/>
        <v>2152.38427825189</v>
      </c>
      <c r="U516" s="116">
        <f t="shared" si="173"/>
        <v>2167.3386698404952</v>
      </c>
      <c r="V516" s="116">
        <f t="shared" si="173"/>
        <v>2167.3386698404952</v>
      </c>
      <c r="W516" s="116">
        <f t="shared" si="173"/>
        <v>2181.8159597441336</v>
      </c>
      <c r="X516" s="131"/>
    </row>
    <row r="517" spans="1:24" s="132" customFormat="1">
      <c r="A517" s="18" t="s">
        <v>169</v>
      </c>
      <c r="B517" s="115">
        <f t="shared" ref="B517:W519" si="174">+B289</f>
        <v>23</v>
      </c>
      <c r="C517" s="116">
        <f t="shared" si="174"/>
        <v>23.048408509684116</v>
      </c>
      <c r="D517" s="116">
        <f t="shared" si="174"/>
        <v>23.08123126422878</v>
      </c>
      <c r="E517" s="116">
        <f t="shared" si="174"/>
        <v>23.11506601924814</v>
      </c>
      <c r="F517" s="116">
        <f t="shared" si="174"/>
        <v>23.150221620972701</v>
      </c>
      <c r="G517" s="116">
        <f t="shared" si="174"/>
        <v>23.184931881762484</v>
      </c>
      <c r="H517" s="116">
        <f t="shared" si="174"/>
        <v>23.219517810992912</v>
      </c>
      <c r="I517" s="116">
        <f t="shared" si="174"/>
        <v>23.253886123650691</v>
      </c>
      <c r="J517" s="116">
        <f t="shared" si="174"/>
        <v>23.287387655739742</v>
      </c>
      <c r="K517" s="116">
        <f t="shared" si="174"/>
        <v>23.320114693388053</v>
      </c>
      <c r="L517" s="116">
        <f t="shared" si="174"/>
        <v>23.35188890402781</v>
      </c>
      <c r="M517" s="116">
        <f t="shared" si="174"/>
        <v>23.383177048525248</v>
      </c>
      <c r="N517" s="116">
        <f t="shared" si="174"/>
        <v>23.412625295896216</v>
      </c>
      <c r="O517" s="116">
        <f t="shared" si="174"/>
        <v>23.44037399103858</v>
      </c>
      <c r="P517" s="116">
        <f t="shared" si="174"/>
        <v>23.466503078443864</v>
      </c>
      <c r="Q517" s="116">
        <f t="shared" si="174"/>
        <v>23.489847516833297</v>
      </c>
      <c r="R517" s="116">
        <f t="shared" si="174"/>
        <v>23.51105973799023</v>
      </c>
      <c r="S517" s="116">
        <f t="shared" si="174"/>
        <v>23.530696782610224</v>
      </c>
      <c r="T517" s="116">
        <f t="shared" si="174"/>
        <v>23.547714964906461</v>
      </c>
      <c r="U517" s="116">
        <f t="shared" si="174"/>
        <v>23.563283130482759</v>
      </c>
      <c r="V517" s="116">
        <f t="shared" si="173"/>
        <v>23.563283130482759</v>
      </c>
      <c r="W517" s="116">
        <f t="shared" si="174"/>
        <v>23.576362825353556</v>
      </c>
      <c r="X517" s="131"/>
    </row>
    <row r="518" spans="1:24" s="132" customFormat="1">
      <c r="A518" s="18" t="s">
        <v>170</v>
      </c>
      <c r="B518" s="117">
        <f t="shared" si="174"/>
        <v>0</v>
      </c>
      <c r="C518" s="118">
        <f t="shared" si="174"/>
        <v>0</v>
      </c>
      <c r="D518" s="118">
        <f t="shared" si="174"/>
        <v>0</v>
      </c>
      <c r="E518" s="118">
        <f t="shared" si="174"/>
        <v>0</v>
      </c>
      <c r="F518" s="118">
        <f t="shared" si="174"/>
        <v>0</v>
      </c>
      <c r="G518" s="118">
        <f t="shared" si="174"/>
        <v>0</v>
      </c>
      <c r="H518" s="118">
        <f t="shared" si="174"/>
        <v>0</v>
      </c>
      <c r="I518" s="118">
        <f t="shared" si="174"/>
        <v>0</v>
      </c>
      <c r="J518" s="118">
        <f t="shared" si="174"/>
        <v>0</v>
      </c>
      <c r="K518" s="118">
        <f t="shared" si="174"/>
        <v>0</v>
      </c>
      <c r="L518" s="118">
        <f t="shared" si="174"/>
        <v>0</v>
      </c>
      <c r="M518" s="118">
        <f t="shared" si="174"/>
        <v>0</v>
      </c>
      <c r="N518" s="118">
        <f t="shared" si="174"/>
        <v>0</v>
      </c>
      <c r="O518" s="118">
        <f t="shared" si="174"/>
        <v>0</v>
      </c>
      <c r="P518" s="118">
        <f t="shared" si="174"/>
        <v>0</v>
      </c>
      <c r="Q518" s="118">
        <f t="shared" si="174"/>
        <v>0</v>
      </c>
      <c r="R518" s="118">
        <f t="shared" si="174"/>
        <v>0</v>
      </c>
      <c r="S518" s="118">
        <f t="shared" si="174"/>
        <v>0</v>
      </c>
      <c r="T518" s="118">
        <f t="shared" si="174"/>
        <v>0</v>
      </c>
      <c r="U518" s="118">
        <f t="shared" si="174"/>
        <v>0</v>
      </c>
      <c r="V518" s="118">
        <f t="shared" si="173"/>
        <v>0</v>
      </c>
      <c r="W518" s="118">
        <f t="shared" si="174"/>
        <v>0</v>
      </c>
      <c r="X518" s="131"/>
    </row>
    <row r="519" spans="1:24" s="132" customFormat="1" ht="16" thickBot="1">
      <c r="A519" s="138" t="s">
        <v>171</v>
      </c>
      <c r="B519" s="120">
        <f>+B291</f>
        <v>12412</v>
      </c>
      <c r="C519" s="121">
        <f t="shared" si="174"/>
        <v>12603.39196729369</v>
      </c>
      <c r="D519" s="121">
        <f t="shared" si="174"/>
        <v>12871.023245703629</v>
      </c>
      <c r="E519" s="121">
        <f t="shared" si="174"/>
        <v>13136.549818594698</v>
      </c>
      <c r="F519" s="121">
        <f t="shared" si="174"/>
        <v>13427.914910564543</v>
      </c>
      <c r="G519" s="121">
        <f t="shared" si="174"/>
        <v>13714.022377642614</v>
      </c>
      <c r="H519" s="121">
        <f t="shared" si="174"/>
        <v>13996.875131646086</v>
      </c>
      <c r="I519" s="121">
        <f t="shared" si="174"/>
        <v>14275.582702334792</v>
      </c>
      <c r="J519" s="121">
        <f t="shared" si="174"/>
        <v>14548.969383312522</v>
      </c>
      <c r="K519" s="121">
        <f t="shared" si="174"/>
        <v>14817.193737349127</v>
      </c>
      <c r="L519" s="121">
        <f t="shared" si="174"/>
        <v>15080.059198831386</v>
      </c>
      <c r="M519" s="121">
        <f t="shared" si="174"/>
        <v>15338.763992914932</v>
      </c>
      <c r="N519" s="121">
        <f t="shared" si="174"/>
        <v>15589.112019478662</v>
      </c>
      <c r="O519" s="121">
        <f t="shared" si="174"/>
        <v>15830.175442928916</v>
      </c>
      <c r="P519" s="121">
        <f t="shared" si="174"/>
        <v>16063.917086783898</v>
      </c>
      <c r="Q519" s="121">
        <f t="shared" si="174"/>
        <v>16285.188655638236</v>
      </c>
      <c r="R519" s="121">
        <f t="shared" si="174"/>
        <v>16495.067523093792</v>
      </c>
      <c r="S519" s="121">
        <f t="shared" si="174"/>
        <v>16695.773611212095</v>
      </c>
      <c r="T519" s="121">
        <f t="shared" si="174"/>
        <v>16885.931993216796</v>
      </c>
      <c r="U519" s="121">
        <f t="shared" si="174"/>
        <v>17065.901952970977</v>
      </c>
      <c r="V519" s="121">
        <f t="shared" si="173"/>
        <v>17219.901952970977</v>
      </c>
      <c r="W519" s="121">
        <f t="shared" si="174"/>
        <v>17390.392322569489</v>
      </c>
      <c r="X519" s="131"/>
    </row>
    <row r="520" spans="1:24" s="132" customFormat="1">
      <c r="A520" s="130"/>
      <c r="T520" s="133"/>
      <c r="U520" s="133"/>
      <c r="V520" s="133"/>
      <c r="W520" s="133"/>
      <c r="X520" s="131"/>
    </row>
    <row r="521" spans="1:24" s="132" customFormat="1">
      <c r="A521" s="130"/>
      <c r="B521" s="131"/>
      <c r="T521" s="133"/>
      <c r="U521" s="133"/>
      <c r="V521" s="133"/>
      <c r="W521" s="133"/>
      <c r="X521" s="131"/>
    </row>
    <row r="522" spans="1:24" s="132" customFormat="1">
      <c r="A522" s="134" t="s">
        <v>59</v>
      </c>
      <c r="B522" s="133"/>
      <c r="C522" s="133"/>
      <c r="D522" s="133"/>
      <c r="E522" s="133"/>
      <c r="F522" s="133"/>
      <c r="G522" s="133"/>
      <c r="H522" s="133"/>
      <c r="I522" s="133"/>
      <c r="J522" s="133"/>
      <c r="K522" s="133"/>
      <c r="L522" s="133"/>
      <c r="M522" s="133"/>
      <c r="N522" s="133"/>
      <c r="O522" s="133"/>
      <c r="P522" s="133"/>
      <c r="Q522" s="133"/>
      <c r="R522" s="133"/>
      <c r="S522" s="133"/>
      <c r="T522" s="133"/>
      <c r="U522" s="133"/>
      <c r="V522" s="133"/>
      <c r="W522" s="133"/>
      <c r="X522" s="131"/>
    </row>
    <row r="523" spans="1:24" s="132" customFormat="1" ht="16" thickBot="1">
      <c r="A523" s="18" t="s">
        <v>156</v>
      </c>
      <c r="B523" s="133"/>
      <c r="C523" s="112">
        <f t="shared" ref="C523:V523" si="175">(C528-B528)/B528</f>
        <v>5.860228953655254E-2</v>
      </c>
      <c r="D523" s="112">
        <f t="shared" si="175"/>
        <v>6.7098439024512492E-3</v>
      </c>
      <c r="E523" s="112">
        <f t="shared" si="175"/>
        <v>7.0609441474744489E-3</v>
      </c>
      <c r="F523" s="112">
        <f t="shared" si="175"/>
        <v>6.2455805167464188E-3</v>
      </c>
      <c r="G523" s="112">
        <f t="shared" si="175"/>
        <v>9.7366331005080842E-3</v>
      </c>
      <c r="H523" s="112">
        <f t="shared" si="175"/>
        <v>7.8873062596883179E-3</v>
      </c>
      <c r="I523" s="112">
        <f t="shared" si="175"/>
        <v>7.7561726967515883E-3</v>
      </c>
      <c r="J523" s="112">
        <f t="shared" si="175"/>
        <v>7.7513699170614877E-3</v>
      </c>
      <c r="K523" s="112">
        <f t="shared" si="175"/>
        <v>7.6021407263849924E-3</v>
      </c>
      <c r="L523" s="112">
        <f t="shared" si="175"/>
        <v>7.0061923769087677E-3</v>
      </c>
      <c r="M523" s="112">
        <f t="shared" si="175"/>
        <v>5.8755889451230173E-3</v>
      </c>
      <c r="N523" s="112">
        <f t="shared" si="175"/>
        <v>6.9031157651618623E-3</v>
      </c>
      <c r="O523" s="112">
        <f t="shared" si="175"/>
        <v>8.639729088755408E-3</v>
      </c>
      <c r="P523" s="112">
        <f t="shared" si="175"/>
        <v>6.5489972034826534E-3</v>
      </c>
      <c r="Q523" s="112">
        <f t="shared" si="175"/>
        <v>5.3787587127425117E-3</v>
      </c>
      <c r="R523" s="112">
        <f t="shared" si="175"/>
        <v>6.0815124136789469E-3</v>
      </c>
      <c r="S523" s="112">
        <f t="shared" si="175"/>
        <v>5.1908031901057427E-3</v>
      </c>
      <c r="T523" s="112">
        <f t="shared" si="175"/>
        <v>4.418201133634685E-3</v>
      </c>
      <c r="U523" s="112">
        <f t="shared" si="175"/>
        <v>4.2407796056357153E-3</v>
      </c>
      <c r="V523" s="112">
        <f t="shared" si="175"/>
        <v>3.1381208194241122E-3</v>
      </c>
      <c r="W523" s="112">
        <f>(W528-U528)/U528</f>
        <v>6.2666815651524887E-3</v>
      </c>
      <c r="X523" s="131"/>
    </row>
    <row r="524" spans="1:24" s="132" customFormat="1">
      <c r="A524" s="18" t="s">
        <v>157</v>
      </c>
      <c r="B524" s="113">
        <f t="shared" ref="B524:W535" si="176">+B163</f>
        <v>6045886</v>
      </c>
      <c r="C524" s="114">
        <f t="shared" si="176"/>
        <v>6370230</v>
      </c>
      <c r="D524" s="114">
        <f t="shared" si="176"/>
        <v>6401505</v>
      </c>
      <c r="E524" s="114">
        <f t="shared" si="176"/>
        <v>6440917</v>
      </c>
      <c r="F524" s="114">
        <f t="shared" si="176"/>
        <v>6482226</v>
      </c>
      <c r="G524" s="114">
        <f t="shared" si="176"/>
        <v>6576206</v>
      </c>
      <c r="H524" s="114">
        <f t="shared" si="176"/>
        <v>6658132</v>
      </c>
      <c r="I524" s="114">
        <f t="shared" si="176"/>
        <v>6726399</v>
      </c>
      <c r="J524" s="114">
        <f t="shared" si="176"/>
        <v>6792612</v>
      </c>
      <c r="K524" s="114">
        <f t="shared" si="176"/>
        <v>6867708</v>
      </c>
      <c r="L524" s="114">
        <f t="shared" si="176"/>
        <v>6941612</v>
      </c>
      <c r="M524" s="114">
        <f t="shared" si="176"/>
        <v>6990786</v>
      </c>
      <c r="N524" s="114">
        <f t="shared" si="176"/>
        <v>7048991</v>
      </c>
      <c r="O524" s="114">
        <f t="shared" si="176"/>
        <v>7139405</v>
      </c>
      <c r="P524" s="114">
        <f t="shared" si="176"/>
        <v>7228476</v>
      </c>
      <c r="Q524" s="114">
        <f t="shared" si="176"/>
        <v>7278352</v>
      </c>
      <c r="R524" s="114">
        <f t="shared" si="176"/>
        <v>7337356</v>
      </c>
      <c r="S524" s="114">
        <f t="shared" si="176"/>
        <v>7394572</v>
      </c>
      <c r="T524" s="114">
        <f t="shared" si="176"/>
        <v>7436905</v>
      </c>
      <c r="U524" s="114">
        <f t="shared" si="176"/>
        <v>7476084</v>
      </c>
      <c r="V524" s="114">
        <f t="shared" si="176"/>
        <v>7513310</v>
      </c>
      <c r="W524" s="114">
        <f t="shared" si="176"/>
        <v>7538205</v>
      </c>
      <c r="X524" s="131"/>
    </row>
    <row r="525" spans="1:24" s="132" customFormat="1">
      <c r="A525" s="18" t="s">
        <v>158</v>
      </c>
      <c r="B525" s="115">
        <f t="shared" si="176"/>
        <v>3816638</v>
      </c>
      <c r="C525" s="116">
        <f t="shared" si="176"/>
        <v>4029094.1410001521</v>
      </c>
      <c r="D525" s="116">
        <f t="shared" si="176"/>
        <v>4065812.6818444943</v>
      </c>
      <c r="E525" s="116">
        <f t="shared" si="176"/>
        <v>4099808.4623305826</v>
      </c>
      <c r="F525" s="116">
        <f t="shared" si="176"/>
        <v>4125939.7894959305</v>
      </c>
      <c r="G525" s="116">
        <f t="shared" si="176"/>
        <v>4140655.4089983278</v>
      </c>
      <c r="H525" s="116">
        <f t="shared" si="176"/>
        <v>4149353.6604809682</v>
      </c>
      <c r="I525" s="116">
        <f t="shared" si="176"/>
        <v>4168095.7069414048</v>
      </c>
      <c r="J525" s="116">
        <f t="shared" si="176"/>
        <v>4188774.1376414406</v>
      </c>
      <c r="K525" s="116">
        <f t="shared" si="176"/>
        <v>4201426.080021861</v>
      </c>
      <c r="L525" s="116">
        <f t="shared" si="176"/>
        <v>4209650.7682597851</v>
      </c>
      <c r="M525" s="116">
        <f t="shared" si="176"/>
        <v>4228162.0034430185</v>
      </c>
      <c r="N525" s="116">
        <f t="shared" si="176"/>
        <v>4248811.2136598798</v>
      </c>
      <c r="O525" s="116">
        <f t="shared" si="176"/>
        <v>4259645.8481720258</v>
      </c>
      <c r="P525" s="116">
        <f t="shared" si="176"/>
        <v>4252856.587340015</v>
      </c>
      <c r="Q525" s="116">
        <f t="shared" si="176"/>
        <v>4266810.8145405101</v>
      </c>
      <c r="R525" s="116">
        <f t="shared" si="176"/>
        <v>4280190.8930372493</v>
      </c>
      <c r="S525" s="116">
        <f t="shared" si="176"/>
        <v>4286669.8091294356</v>
      </c>
      <c r="T525" s="116">
        <f t="shared" si="176"/>
        <v>4298136.8565174202</v>
      </c>
      <c r="U525" s="116">
        <f t="shared" si="176"/>
        <v>4310333.1598047325</v>
      </c>
      <c r="V525" s="116">
        <f t="shared" si="176"/>
        <v>4310333.1598047325</v>
      </c>
      <c r="W525" s="116">
        <f t="shared" si="176"/>
        <v>4323728.7232598169</v>
      </c>
      <c r="X525" s="131"/>
    </row>
    <row r="526" spans="1:24" s="132" customFormat="1">
      <c r="A526" s="18" t="s">
        <v>159</v>
      </c>
      <c r="B526" s="115">
        <f t="shared" si="176"/>
        <v>70074</v>
      </c>
      <c r="C526" s="116">
        <f t="shared" si="176"/>
        <v>115346.90144832034</v>
      </c>
      <c r="D526" s="116">
        <f t="shared" si="176"/>
        <v>117905.16869427358</v>
      </c>
      <c r="E526" s="116">
        <f t="shared" si="176"/>
        <v>119239.06260535524</v>
      </c>
      <c r="F526" s="116">
        <f t="shared" si="176"/>
        <v>118376.40843173751</v>
      </c>
      <c r="G526" s="116">
        <f t="shared" si="176"/>
        <v>114121.20448431237</v>
      </c>
      <c r="H526" s="116">
        <f t="shared" si="176"/>
        <v>108924.23785487362</v>
      </c>
      <c r="I526" s="116">
        <f t="shared" si="176"/>
        <v>106584.7595506308</v>
      </c>
      <c r="J526" s="116">
        <f t="shared" si="176"/>
        <v>104966.77303373408</v>
      </c>
      <c r="K526" s="116">
        <f t="shared" si="176"/>
        <v>101498.85322477511</v>
      </c>
      <c r="L526" s="116">
        <f t="shared" si="176"/>
        <v>97633.775295201573</v>
      </c>
      <c r="M526" s="116">
        <f t="shared" si="176"/>
        <v>96042.438163702871</v>
      </c>
      <c r="N526" s="116">
        <f t="shared" si="176"/>
        <v>95296.923750069705</v>
      </c>
      <c r="O526" s="116">
        <f t="shared" si="176"/>
        <v>92481.587906206507</v>
      </c>
      <c r="P526" s="116">
        <f t="shared" si="176"/>
        <v>85457.869074818896</v>
      </c>
      <c r="Q526" s="116">
        <f t="shared" si="176"/>
        <v>83842.622198993922</v>
      </c>
      <c r="R526" s="116">
        <f t="shared" si="176"/>
        <v>82180.490706037206</v>
      </c>
      <c r="S526" s="116">
        <f t="shared" si="176"/>
        <v>79216.562031555164</v>
      </c>
      <c r="T526" s="116">
        <f t="shared" si="176"/>
        <v>77376.589569300573</v>
      </c>
      <c r="U526" s="116">
        <f t="shared" si="176"/>
        <v>76095.153762167465</v>
      </c>
      <c r="V526" s="116">
        <f t="shared" si="176"/>
        <v>76095.153762167465</v>
      </c>
      <c r="W526" s="116">
        <f t="shared" si="176"/>
        <v>74917.183805587614</v>
      </c>
      <c r="X526" s="131"/>
    </row>
    <row r="527" spans="1:24" s="132" customFormat="1">
      <c r="A527" s="18" t="s">
        <v>160</v>
      </c>
      <c r="B527" s="117">
        <f t="shared" si="176"/>
        <v>1</v>
      </c>
      <c r="C527" s="118">
        <f t="shared" si="176"/>
        <v>1</v>
      </c>
      <c r="D527" s="118">
        <f t="shared" si="176"/>
        <v>1</v>
      </c>
      <c r="E527" s="118">
        <f t="shared" si="176"/>
        <v>1</v>
      </c>
      <c r="F527" s="118">
        <f t="shared" si="176"/>
        <v>1</v>
      </c>
      <c r="G527" s="118">
        <f t="shared" si="176"/>
        <v>1</v>
      </c>
      <c r="H527" s="118">
        <f t="shared" si="176"/>
        <v>1</v>
      </c>
      <c r="I527" s="118">
        <f t="shared" si="176"/>
        <v>1</v>
      </c>
      <c r="J527" s="118">
        <f t="shared" si="176"/>
        <v>1</v>
      </c>
      <c r="K527" s="118">
        <f t="shared" si="176"/>
        <v>1</v>
      </c>
      <c r="L527" s="118">
        <f t="shared" si="176"/>
        <v>1</v>
      </c>
      <c r="M527" s="118">
        <f t="shared" si="176"/>
        <v>1</v>
      </c>
      <c r="N527" s="118">
        <f t="shared" si="176"/>
        <v>1</v>
      </c>
      <c r="O527" s="118">
        <f t="shared" si="176"/>
        <v>1</v>
      </c>
      <c r="P527" s="118">
        <f t="shared" si="176"/>
        <v>1</v>
      </c>
      <c r="Q527" s="118">
        <f t="shared" si="176"/>
        <v>1</v>
      </c>
      <c r="R527" s="118">
        <f t="shared" si="176"/>
        <v>1</v>
      </c>
      <c r="S527" s="118">
        <f t="shared" si="176"/>
        <v>1</v>
      </c>
      <c r="T527" s="118">
        <f t="shared" si="176"/>
        <v>1</v>
      </c>
      <c r="U527" s="118">
        <f t="shared" si="176"/>
        <v>1</v>
      </c>
      <c r="V527" s="118">
        <f t="shared" si="176"/>
        <v>1</v>
      </c>
      <c r="W527" s="118">
        <f t="shared" si="176"/>
        <v>1</v>
      </c>
      <c r="X527" s="131"/>
    </row>
    <row r="528" spans="1:24" s="132" customFormat="1" ht="16" thickBot="1">
      <c r="A528" s="138" t="s">
        <v>161</v>
      </c>
      <c r="B528" s="120">
        <f t="shared" si="176"/>
        <v>9932599</v>
      </c>
      <c r="C528" s="121">
        <f t="shared" si="176"/>
        <v>10514672.042448472</v>
      </c>
      <c r="D528" s="121">
        <f t="shared" si="176"/>
        <v>10585223.85053877</v>
      </c>
      <c r="E528" s="121">
        <f t="shared" si="176"/>
        <v>10659965.524935938</v>
      </c>
      <c r="F528" s="121">
        <f t="shared" si="176"/>
        <v>10726543.197927667</v>
      </c>
      <c r="G528" s="121">
        <f t="shared" si="176"/>
        <v>10830983.613482639</v>
      </c>
      <c r="H528" s="121">
        <f t="shared" si="176"/>
        <v>10916410.898335842</v>
      </c>
      <c r="I528" s="121">
        <f t="shared" si="176"/>
        <v>11001080.466492036</v>
      </c>
      <c r="J528" s="121">
        <f t="shared" si="176"/>
        <v>11086353.910675175</v>
      </c>
      <c r="K528" s="121">
        <f t="shared" si="176"/>
        <v>11170633.933246637</v>
      </c>
      <c r="L528" s="121">
        <f t="shared" si="176"/>
        <v>11248897.543554988</v>
      </c>
      <c r="M528" s="121">
        <f t="shared" si="176"/>
        <v>11314991.441606721</v>
      </c>
      <c r="N528" s="121">
        <f t="shared" si="176"/>
        <v>11393100.137409948</v>
      </c>
      <c r="O528" s="121">
        <f t="shared" si="176"/>
        <v>11491533.436078232</v>
      </c>
      <c r="P528" s="121">
        <f t="shared" si="176"/>
        <v>11566791.456414836</v>
      </c>
      <c r="Q528" s="121">
        <f t="shared" si="176"/>
        <v>11629006.436739502</v>
      </c>
      <c r="R528" s="121">
        <f t="shared" si="176"/>
        <v>11699728.383743286</v>
      </c>
      <c r="S528" s="121">
        <f t="shared" si="176"/>
        <v>11760459.371160991</v>
      </c>
      <c r="T528" s="121">
        <f t="shared" si="176"/>
        <v>11812419.44608672</v>
      </c>
      <c r="U528" s="121">
        <f t="shared" si="176"/>
        <v>11862513.313566899</v>
      </c>
      <c r="V528" s="121">
        <f t="shared" si="176"/>
        <v>11899739.313566899</v>
      </c>
      <c r="W528" s="121">
        <f t="shared" si="176"/>
        <v>11936851.907065405</v>
      </c>
      <c r="X528" s="131"/>
    </row>
    <row r="529" spans="1:24" s="132" customFormat="1">
      <c r="A529" s="18" t="s">
        <v>162</v>
      </c>
      <c r="B529" s="116">
        <f t="shared" si="176"/>
        <v>6835.2047970126532</v>
      </c>
      <c r="C529" s="116">
        <f t="shared" si="176"/>
        <v>7235.7634475688219</v>
      </c>
      <c r="D529" s="116">
        <f t="shared" si="176"/>
        <v>7284.3142908170712</v>
      </c>
      <c r="E529" s="116">
        <f t="shared" si="176"/>
        <v>7335.74842717718</v>
      </c>
      <c r="F529" s="116">
        <f t="shared" si="176"/>
        <v>7381.5644346297113</v>
      </c>
      <c r="G529" s="116">
        <f t="shared" si="176"/>
        <v>7453.4360192374597</v>
      </c>
      <c r="H529" s="116">
        <f t="shared" si="176"/>
        <v>7512.2235518081779</v>
      </c>
      <c r="I529" s="116">
        <f t="shared" si="176"/>
        <v>7570.4896550126068</v>
      </c>
      <c r="J529" s="116">
        <f t="shared" si="176"/>
        <v>7629.1713207818966</v>
      </c>
      <c r="K529" s="116">
        <f t="shared" si="176"/>
        <v>7687.1693547881814</v>
      </c>
      <c r="L529" s="116">
        <f t="shared" si="176"/>
        <v>7741.0271421217049</v>
      </c>
      <c r="M529" s="116">
        <f t="shared" si="176"/>
        <v>7786.5102356218522</v>
      </c>
      <c r="N529" s="116">
        <f t="shared" si="176"/>
        <v>7840.2614171849682</v>
      </c>
      <c r="O529" s="116">
        <f t="shared" si="176"/>
        <v>7907.999151814468</v>
      </c>
      <c r="P529" s="116">
        <f t="shared" si="176"/>
        <v>7959.7886161448441</v>
      </c>
      <c r="Q529" s="116">
        <f t="shared" si="176"/>
        <v>8002.6023985155216</v>
      </c>
      <c r="R529" s="116">
        <f t="shared" si="176"/>
        <v>8051.2703243438309</v>
      </c>
      <c r="S529" s="116">
        <f t="shared" si="176"/>
        <v>8093.0628840278378</v>
      </c>
      <c r="T529" s="116">
        <f t="shared" si="176"/>
        <v>8128.8196636366265</v>
      </c>
      <c r="U529" s="116">
        <f t="shared" si="176"/>
        <v>8163.2921962840674</v>
      </c>
      <c r="V529" s="116">
        <f t="shared" si="176"/>
        <v>8188.909593480269</v>
      </c>
      <c r="W529" s="116">
        <f t="shared" si="176"/>
        <v>8214.4489490014748</v>
      </c>
      <c r="X529" s="131"/>
    </row>
    <row r="530" spans="1:24" s="132" customFormat="1">
      <c r="A530" s="18" t="s">
        <v>163</v>
      </c>
      <c r="B530" s="116">
        <f t="shared" si="176"/>
        <v>158043.55017369366</v>
      </c>
      <c r="C530" s="116">
        <f t="shared" si="176"/>
        <v>158561.14620946447</v>
      </c>
      <c r="D530" s="116">
        <f t="shared" si="176"/>
        <v>160526.50547351685</v>
      </c>
      <c r="E530" s="116">
        <f t="shared" si="176"/>
        <v>162463.37026237932</v>
      </c>
      <c r="F530" s="116">
        <f t="shared" si="176"/>
        <v>164466.62575541108</v>
      </c>
      <c r="G530" s="116">
        <f t="shared" si="176"/>
        <v>166443.13518753645</v>
      </c>
      <c r="H530" s="116">
        <f t="shared" si="176"/>
        <v>168389.3376000959</v>
      </c>
      <c r="I530" s="116">
        <f t="shared" si="176"/>
        <v>170280.55993637349</v>
      </c>
      <c r="J530" s="116">
        <f t="shared" si="176"/>
        <v>172128.46746938254</v>
      </c>
      <c r="K530" s="116">
        <f t="shared" si="176"/>
        <v>173921.44415561549</v>
      </c>
      <c r="L530" s="116">
        <f t="shared" si="176"/>
        <v>175685.63711271892</v>
      </c>
      <c r="M530" s="116">
        <f t="shared" si="176"/>
        <v>177422.03079241008</v>
      </c>
      <c r="N530" s="116">
        <f t="shared" si="176"/>
        <v>179102.11521765342</v>
      </c>
      <c r="O530" s="116">
        <f t="shared" si="176"/>
        <v>180698.81192022297</v>
      </c>
      <c r="P530" s="116">
        <f t="shared" si="176"/>
        <v>182254.21886801513</v>
      </c>
      <c r="Q530" s="116">
        <f t="shared" si="176"/>
        <v>183739.56548203662</v>
      </c>
      <c r="R530" s="116">
        <f t="shared" si="176"/>
        <v>185154.87032869703</v>
      </c>
      <c r="S530" s="116">
        <f t="shared" si="176"/>
        <v>186529.13803466174</v>
      </c>
      <c r="T530" s="116">
        <f t="shared" si="176"/>
        <v>187847.64157304878</v>
      </c>
      <c r="U530" s="116">
        <f t="shared" si="176"/>
        <v>189095.87028883709</v>
      </c>
      <c r="V530" s="116">
        <f t="shared" si="176"/>
        <v>190234.14159249741</v>
      </c>
      <c r="W530" s="116">
        <f t="shared" si="176"/>
        <v>191454.6701540073</v>
      </c>
      <c r="X530" s="131"/>
    </row>
    <row r="531" spans="1:24" s="132" customFormat="1">
      <c r="A531" s="139" t="s">
        <v>164</v>
      </c>
      <c r="B531" s="116">
        <f t="shared" si="176"/>
        <v>581</v>
      </c>
      <c r="C531" s="116">
        <f t="shared" si="176"/>
        <v>610</v>
      </c>
      <c r="D531" s="116">
        <f t="shared" si="176"/>
        <v>605</v>
      </c>
      <c r="E531" s="116">
        <f t="shared" si="176"/>
        <v>601</v>
      </c>
      <c r="F531" s="116">
        <f t="shared" si="176"/>
        <v>597</v>
      </c>
      <c r="G531" s="116">
        <f t="shared" si="176"/>
        <v>598</v>
      </c>
      <c r="H531" s="116">
        <f t="shared" si="176"/>
        <v>598</v>
      </c>
      <c r="I531" s="116">
        <f t="shared" si="176"/>
        <v>597</v>
      </c>
      <c r="J531" s="116">
        <f t="shared" si="176"/>
        <v>596</v>
      </c>
      <c r="K531" s="116">
        <f t="shared" si="176"/>
        <v>596</v>
      </c>
      <c r="L531" s="116">
        <f t="shared" si="176"/>
        <v>596</v>
      </c>
      <c r="M531" s="116">
        <f t="shared" si="176"/>
        <v>594</v>
      </c>
      <c r="N531" s="116">
        <f t="shared" si="176"/>
        <v>593</v>
      </c>
      <c r="O531" s="116">
        <f t="shared" si="176"/>
        <v>595</v>
      </c>
      <c r="P531" s="116">
        <f t="shared" si="176"/>
        <v>597</v>
      </c>
      <c r="Q531" s="116">
        <f t="shared" si="176"/>
        <v>596</v>
      </c>
      <c r="R531" s="116">
        <f t="shared" si="176"/>
        <v>596</v>
      </c>
      <c r="S531" s="116">
        <f t="shared" si="176"/>
        <v>596</v>
      </c>
      <c r="T531" s="116">
        <f t="shared" si="176"/>
        <v>595</v>
      </c>
      <c r="U531" s="116">
        <f t="shared" si="176"/>
        <v>594</v>
      </c>
      <c r="V531" s="116">
        <f t="shared" si="176"/>
        <v>593</v>
      </c>
      <c r="W531" s="116">
        <f t="shared" si="176"/>
        <v>591</v>
      </c>
      <c r="X531" s="131"/>
    </row>
    <row r="532" spans="1:24" s="132" customFormat="1">
      <c r="A532" s="139" t="s">
        <v>165</v>
      </c>
      <c r="B532" s="116">
        <f t="shared" si="176"/>
        <v>3046</v>
      </c>
      <c r="C532" s="116">
        <f t="shared" si="176"/>
        <v>3212</v>
      </c>
      <c r="D532" s="116">
        <f t="shared" si="176"/>
        <v>3223</v>
      </c>
      <c r="E532" s="116">
        <f t="shared" si="176"/>
        <v>3232</v>
      </c>
      <c r="F532" s="116">
        <f t="shared" si="176"/>
        <v>3235</v>
      </c>
      <c r="G532" s="116">
        <f t="shared" si="176"/>
        <v>3229</v>
      </c>
      <c r="H532" s="116">
        <f t="shared" si="176"/>
        <v>3219</v>
      </c>
      <c r="I532" s="116">
        <f t="shared" si="176"/>
        <v>3217</v>
      </c>
      <c r="J532" s="116">
        <f t="shared" si="176"/>
        <v>3217</v>
      </c>
      <c r="K532" s="116">
        <f t="shared" si="176"/>
        <v>3211</v>
      </c>
      <c r="L532" s="116">
        <f t="shared" si="176"/>
        <v>3202</v>
      </c>
      <c r="M532" s="116">
        <f t="shared" si="176"/>
        <v>3201</v>
      </c>
      <c r="N532" s="116">
        <f t="shared" si="176"/>
        <v>3202</v>
      </c>
      <c r="O532" s="116">
        <f t="shared" si="176"/>
        <v>3196</v>
      </c>
      <c r="P532" s="116">
        <f t="shared" si="176"/>
        <v>3177</v>
      </c>
      <c r="Q532" s="116">
        <f t="shared" si="176"/>
        <v>3174</v>
      </c>
      <c r="R532" s="116">
        <f t="shared" si="176"/>
        <v>3171</v>
      </c>
      <c r="S532" s="116">
        <f t="shared" si="176"/>
        <v>3163</v>
      </c>
      <c r="T532" s="116">
        <f t="shared" si="176"/>
        <v>3159</v>
      </c>
      <c r="U532" s="116">
        <f t="shared" si="176"/>
        <v>3156</v>
      </c>
      <c r="V532" s="116">
        <f t="shared" si="176"/>
        <v>3156</v>
      </c>
      <c r="W532" s="116">
        <f t="shared" si="176"/>
        <v>3154</v>
      </c>
      <c r="X532" s="131"/>
    </row>
    <row r="533" spans="1:24" s="132" customFormat="1" ht="16" thickBot="1">
      <c r="A533" s="139" t="s">
        <v>166</v>
      </c>
      <c r="B533" s="116">
        <f t="shared" si="176"/>
        <v>23358</v>
      </c>
      <c r="C533" s="116">
        <f t="shared" si="176"/>
        <v>41069</v>
      </c>
      <c r="D533" s="116">
        <f t="shared" si="176"/>
        <v>43141</v>
      </c>
      <c r="E533" s="116">
        <f t="shared" si="176"/>
        <v>44819</v>
      </c>
      <c r="F533" s="116">
        <f t="shared" si="176"/>
        <v>45677</v>
      </c>
      <c r="G533" s="116">
        <f t="shared" si="176"/>
        <v>45231</v>
      </c>
      <c r="H533" s="116">
        <f t="shared" si="176"/>
        <v>44288</v>
      </c>
      <c r="I533" s="116">
        <f t="shared" si="176"/>
        <v>44466</v>
      </c>
      <c r="J533" s="116">
        <f t="shared" si="176"/>
        <v>44905</v>
      </c>
      <c r="K533" s="116">
        <f t="shared" si="176"/>
        <v>44536</v>
      </c>
      <c r="L533" s="116">
        <f t="shared" si="176"/>
        <v>43914</v>
      </c>
      <c r="M533" s="116">
        <f t="shared" si="176"/>
        <v>44285</v>
      </c>
      <c r="N533" s="116">
        <f t="shared" si="176"/>
        <v>45034</v>
      </c>
      <c r="O533" s="116">
        <f t="shared" si="176"/>
        <v>44786</v>
      </c>
      <c r="P533" s="116">
        <f t="shared" si="176"/>
        <v>42429</v>
      </c>
      <c r="Q533" s="116">
        <f t="shared" si="176"/>
        <v>42662</v>
      </c>
      <c r="R533" s="116">
        <f t="shared" si="176"/>
        <v>42848</v>
      </c>
      <c r="S533" s="116">
        <f t="shared" si="176"/>
        <v>42333</v>
      </c>
      <c r="T533" s="116">
        <f t="shared" si="176"/>
        <v>42382</v>
      </c>
      <c r="U533" s="116">
        <f t="shared" si="176"/>
        <v>42695</v>
      </c>
      <c r="V533" s="116">
        <f t="shared" si="176"/>
        <v>42695</v>
      </c>
      <c r="W533" s="116">
        <f t="shared" si="176"/>
        <v>43072</v>
      </c>
      <c r="X533" s="131"/>
    </row>
    <row r="534" spans="1:24" s="132" customFormat="1">
      <c r="A534" s="18" t="s">
        <v>167</v>
      </c>
      <c r="B534" s="113">
        <f t="shared" si="176"/>
        <v>10406</v>
      </c>
      <c r="C534" s="114">
        <f t="shared" si="176"/>
        <v>10443</v>
      </c>
      <c r="D534" s="114">
        <f t="shared" si="176"/>
        <v>10581</v>
      </c>
      <c r="E534" s="114">
        <f t="shared" si="176"/>
        <v>10717</v>
      </c>
      <c r="F534" s="114">
        <f t="shared" si="176"/>
        <v>10858</v>
      </c>
      <c r="G534" s="114">
        <f t="shared" si="176"/>
        <v>10997</v>
      </c>
      <c r="H534" s="114">
        <f t="shared" si="176"/>
        <v>11134</v>
      </c>
      <c r="I534" s="114">
        <f t="shared" si="176"/>
        <v>11267</v>
      </c>
      <c r="J534" s="114">
        <f t="shared" si="176"/>
        <v>11397</v>
      </c>
      <c r="K534" s="114">
        <f t="shared" si="176"/>
        <v>11523</v>
      </c>
      <c r="L534" s="114">
        <f t="shared" si="176"/>
        <v>11647</v>
      </c>
      <c r="M534" s="114">
        <f t="shared" si="176"/>
        <v>11769</v>
      </c>
      <c r="N534" s="114">
        <f t="shared" si="176"/>
        <v>11887</v>
      </c>
      <c r="O534" s="114">
        <f t="shared" si="176"/>
        <v>11999</v>
      </c>
      <c r="P534" s="114">
        <f t="shared" si="176"/>
        <v>12108</v>
      </c>
      <c r="Q534" s="114">
        <f t="shared" si="176"/>
        <v>12212</v>
      </c>
      <c r="R534" s="114">
        <f t="shared" si="176"/>
        <v>12311</v>
      </c>
      <c r="S534" s="114">
        <f t="shared" si="176"/>
        <v>12407</v>
      </c>
      <c r="T534" s="114">
        <f t="shared" si="176"/>
        <v>12499</v>
      </c>
      <c r="U534" s="114">
        <f t="shared" si="176"/>
        <v>12586</v>
      </c>
      <c r="V534" s="114">
        <f t="shared" si="176"/>
        <v>12670</v>
      </c>
      <c r="W534" s="114">
        <f t="shared" si="176"/>
        <v>12755</v>
      </c>
      <c r="X534" s="131"/>
    </row>
    <row r="535" spans="1:24" s="132" customFormat="1">
      <c r="A535" s="18" t="s">
        <v>168</v>
      </c>
      <c r="B535" s="115">
        <f t="shared" si="176"/>
        <v>1253</v>
      </c>
      <c r="C535" s="116">
        <f t="shared" si="176"/>
        <v>1254.3879641968094</v>
      </c>
      <c r="D535" s="116">
        <f t="shared" si="176"/>
        <v>1261.4994358810097</v>
      </c>
      <c r="E535" s="116">
        <f t="shared" si="176"/>
        <v>1268.5050935428783</v>
      </c>
      <c r="F535" s="116">
        <f t="shared" si="176"/>
        <v>1275.4064264284175</v>
      </c>
      <c r="G535" s="116">
        <f t="shared" si="176"/>
        <v>1282.3336664596866</v>
      </c>
      <c r="H535" s="116">
        <f t="shared" si="176"/>
        <v>1289.0194658219846</v>
      </c>
      <c r="I535" s="116">
        <f t="shared" si="176"/>
        <v>1295.6467848745431</v>
      </c>
      <c r="J535" s="116">
        <f t="shared" si="176"/>
        <v>1302.0746464536651</v>
      </c>
      <c r="K535" s="116">
        <f t="shared" si="176"/>
        <v>1308.4478604864096</v>
      </c>
      <c r="L535" s="116">
        <f t="shared" si="176"/>
        <v>1314.6941812179216</v>
      </c>
      <c r="M535" s="116">
        <f t="shared" si="176"/>
        <v>1320.8878486232486</v>
      </c>
      <c r="N535" s="116">
        <f t="shared" si="176"/>
        <v>1326.9241766583011</v>
      </c>
      <c r="O535" s="116">
        <f t="shared" ref="O535:W538" si="177">+O174</f>
        <v>1332.8053342215351</v>
      </c>
      <c r="P535" s="116">
        <f t="shared" si="177"/>
        <v>1338.6391524520036</v>
      </c>
      <c r="Q535" s="116">
        <f t="shared" si="177"/>
        <v>1344.3008237367708</v>
      </c>
      <c r="R535" s="116">
        <f t="shared" si="177"/>
        <v>1349.7921453917531</v>
      </c>
      <c r="S535" s="116">
        <f t="shared" si="177"/>
        <v>1355.2544448717786</v>
      </c>
      <c r="T535" s="116">
        <f t="shared" si="177"/>
        <v>1360.6004610691423</v>
      </c>
      <c r="U535" s="116">
        <f t="shared" si="177"/>
        <v>1365.7582889115122</v>
      </c>
      <c r="V535" s="116">
        <f t="shared" si="177"/>
        <v>1365.7582889115122</v>
      </c>
      <c r="W535" s="116">
        <f t="shared" si="177"/>
        <v>1370.8715038870694</v>
      </c>
      <c r="X535" s="131"/>
    </row>
    <row r="536" spans="1:24" s="132" customFormat="1">
      <c r="A536" s="18" t="s">
        <v>169</v>
      </c>
      <c r="B536" s="115">
        <f t="shared" ref="B536:W538" si="178">+B175</f>
        <v>3</v>
      </c>
      <c r="C536" s="116">
        <f t="shared" si="178"/>
        <v>2.8086123706036266</v>
      </c>
      <c r="D536" s="116">
        <f t="shared" si="178"/>
        <v>2.7330189076348157</v>
      </c>
      <c r="E536" s="116">
        <f t="shared" si="178"/>
        <v>2.6604578996710155</v>
      </c>
      <c r="F536" s="116">
        <f t="shared" si="178"/>
        <v>2.5915977063234781</v>
      </c>
      <c r="G536" s="116">
        <f t="shared" si="178"/>
        <v>2.5230749814134636</v>
      </c>
      <c r="H536" s="116">
        <f t="shared" si="178"/>
        <v>2.459452624974567</v>
      </c>
      <c r="I536" s="116">
        <f t="shared" si="178"/>
        <v>2.3969945475336392</v>
      </c>
      <c r="J536" s="116">
        <f t="shared" si="178"/>
        <v>2.3375297413146439</v>
      </c>
      <c r="K536" s="116">
        <f t="shared" si="178"/>
        <v>2.2790293969996207</v>
      </c>
      <c r="L536" s="116">
        <f t="shared" si="178"/>
        <v>2.2232949696042623</v>
      </c>
      <c r="M536" s="116">
        <f t="shared" si="178"/>
        <v>2.1687351961996808</v>
      </c>
      <c r="N536" s="116">
        <f t="shared" si="178"/>
        <v>2.1161105775651663</v>
      </c>
      <c r="O536" s="116">
        <f t="shared" si="178"/>
        <v>2.064966460639631</v>
      </c>
      <c r="P536" s="116">
        <f t="shared" si="178"/>
        <v>2.0141381855527798</v>
      </c>
      <c r="Q536" s="116">
        <f t="shared" si="178"/>
        <v>1.9652764098962523</v>
      </c>
      <c r="R536" s="116">
        <f t="shared" si="178"/>
        <v>1.9179539466494866</v>
      </c>
      <c r="S536" s="116">
        <f t="shared" si="178"/>
        <v>1.8712721052501633</v>
      </c>
      <c r="T536" s="116">
        <f t="shared" si="178"/>
        <v>1.8256946243523329</v>
      </c>
      <c r="U536" s="116">
        <f t="shared" si="178"/>
        <v>1.7822966099582496</v>
      </c>
      <c r="V536" s="116">
        <f t="shared" si="177"/>
        <v>1.7822966099582496</v>
      </c>
      <c r="W536" s="116">
        <f t="shared" si="178"/>
        <v>1.7393476923659827</v>
      </c>
      <c r="X536" s="131"/>
    </row>
    <row r="537" spans="1:24" s="132" customFormat="1">
      <c r="A537" s="18" t="s">
        <v>170</v>
      </c>
      <c r="B537" s="117">
        <f t="shared" si="178"/>
        <v>1</v>
      </c>
      <c r="C537" s="118">
        <f t="shared" si="178"/>
        <v>1</v>
      </c>
      <c r="D537" s="118">
        <f t="shared" si="178"/>
        <v>1</v>
      </c>
      <c r="E537" s="118">
        <f t="shared" si="178"/>
        <v>1</v>
      </c>
      <c r="F537" s="118">
        <f t="shared" si="178"/>
        <v>1</v>
      </c>
      <c r="G537" s="118">
        <f t="shared" si="178"/>
        <v>1</v>
      </c>
      <c r="H537" s="118">
        <f t="shared" si="178"/>
        <v>1</v>
      </c>
      <c r="I537" s="118">
        <f t="shared" si="178"/>
        <v>1</v>
      </c>
      <c r="J537" s="118">
        <f t="shared" si="178"/>
        <v>1</v>
      </c>
      <c r="K537" s="118">
        <f t="shared" si="178"/>
        <v>1</v>
      </c>
      <c r="L537" s="118">
        <f t="shared" si="178"/>
        <v>1</v>
      </c>
      <c r="M537" s="118">
        <f t="shared" si="178"/>
        <v>1</v>
      </c>
      <c r="N537" s="118">
        <f t="shared" si="178"/>
        <v>1</v>
      </c>
      <c r="O537" s="118">
        <f t="shared" si="178"/>
        <v>1</v>
      </c>
      <c r="P537" s="118">
        <f t="shared" si="178"/>
        <v>1</v>
      </c>
      <c r="Q537" s="118">
        <f t="shared" si="178"/>
        <v>1</v>
      </c>
      <c r="R537" s="118">
        <f t="shared" si="178"/>
        <v>1</v>
      </c>
      <c r="S537" s="118">
        <f t="shared" si="178"/>
        <v>1</v>
      </c>
      <c r="T537" s="118">
        <f t="shared" si="178"/>
        <v>1</v>
      </c>
      <c r="U537" s="118">
        <f t="shared" si="178"/>
        <v>1</v>
      </c>
      <c r="V537" s="118">
        <f t="shared" si="177"/>
        <v>1</v>
      </c>
      <c r="W537" s="118">
        <f t="shared" si="178"/>
        <v>1</v>
      </c>
      <c r="X537" s="131"/>
    </row>
    <row r="538" spans="1:24" s="132" customFormat="1" ht="16" thickBot="1">
      <c r="A538" s="138" t="s">
        <v>171</v>
      </c>
      <c r="B538" s="120">
        <f>+B177</f>
        <v>11663</v>
      </c>
      <c r="C538" s="121">
        <f t="shared" si="178"/>
        <v>11701.196576567412</v>
      </c>
      <c r="D538" s="121">
        <f t="shared" si="178"/>
        <v>11846.232454788644</v>
      </c>
      <c r="E538" s="121">
        <f t="shared" si="178"/>
        <v>11989.165551442549</v>
      </c>
      <c r="F538" s="121">
        <f t="shared" si="178"/>
        <v>12136.99802413474</v>
      </c>
      <c r="G538" s="121">
        <f t="shared" si="178"/>
        <v>12282.856741441099</v>
      </c>
      <c r="H538" s="121">
        <f t="shared" si="178"/>
        <v>12426.478918446959</v>
      </c>
      <c r="I538" s="121">
        <f t="shared" si="178"/>
        <v>12566.043779422076</v>
      </c>
      <c r="J538" s="121">
        <f t="shared" si="178"/>
        <v>12702.412176194979</v>
      </c>
      <c r="K538" s="121">
        <f t="shared" si="178"/>
        <v>12834.726889883408</v>
      </c>
      <c r="L538" s="121">
        <f t="shared" si="178"/>
        <v>12964.917476187526</v>
      </c>
      <c r="M538" s="121">
        <f t="shared" si="178"/>
        <v>13093.056583819447</v>
      </c>
      <c r="N538" s="121">
        <f t="shared" si="178"/>
        <v>13217.040287235866</v>
      </c>
      <c r="O538" s="121">
        <f t="shared" si="178"/>
        <v>13334.870300682174</v>
      </c>
      <c r="P538" s="121">
        <f t="shared" si="178"/>
        <v>13449.653290637556</v>
      </c>
      <c r="Q538" s="121">
        <f t="shared" si="178"/>
        <v>13559.266100146666</v>
      </c>
      <c r="R538" s="121">
        <f t="shared" si="178"/>
        <v>13663.710099338403</v>
      </c>
      <c r="S538" s="121">
        <f t="shared" si="178"/>
        <v>13765.125716977029</v>
      </c>
      <c r="T538" s="121">
        <f t="shared" si="178"/>
        <v>13862.426155693494</v>
      </c>
      <c r="U538" s="121">
        <f t="shared" si="178"/>
        <v>13954.54058552147</v>
      </c>
      <c r="V538" s="121">
        <f t="shared" si="177"/>
        <v>14038.54058552147</v>
      </c>
      <c r="W538" s="121">
        <f t="shared" si="178"/>
        <v>14128.610851579435</v>
      </c>
      <c r="X538" s="131"/>
    </row>
    <row r="539" spans="1:24" s="132" customFormat="1">
      <c r="A539" s="138"/>
      <c r="B539" s="123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31"/>
    </row>
    <row r="540" spans="1:24" s="132" customFormat="1">
      <c r="A540" s="138"/>
      <c r="B540" s="123"/>
      <c r="C540" s="123"/>
      <c r="D540" s="123"/>
      <c r="E540" s="123"/>
      <c r="F540" s="123"/>
      <c r="G540" s="123"/>
      <c r="H540" s="123"/>
      <c r="I540" s="123"/>
      <c r="J540" s="123"/>
      <c r="K540" s="123"/>
      <c r="L540" s="123"/>
      <c r="M540" s="123"/>
      <c r="N540" s="123"/>
      <c r="O540" s="123"/>
      <c r="P540" s="123"/>
      <c r="Q540" s="123"/>
      <c r="R540" s="123"/>
      <c r="S540" s="123"/>
      <c r="T540" s="123"/>
      <c r="U540" s="123"/>
      <c r="V540" s="123"/>
      <c r="W540" s="123"/>
      <c r="X540" s="131"/>
    </row>
    <row r="541" spans="1:24" s="132" customFormat="1">
      <c r="A541" s="138"/>
      <c r="B541" s="123"/>
      <c r="C541" s="123"/>
      <c r="D541" s="123"/>
      <c r="E541" s="123"/>
      <c r="F541" s="123"/>
      <c r="G541" s="123"/>
      <c r="H541" s="123"/>
      <c r="I541" s="123"/>
      <c r="J541" s="123"/>
      <c r="K541" s="123"/>
      <c r="L541" s="123"/>
      <c r="M541" s="123"/>
      <c r="N541" s="123"/>
      <c r="O541" s="123"/>
      <c r="P541" s="123"/>
      <c r="Q541" s="123"/>
      <c r="R541" s="123"/>
      <c r="S541" s="123"/>
      <c r="T541" s="123"/>
      <c r="U541" s="123"/>
      <c r="V541" s="123"/>
      <c r="W541" s="123"/>
      <c r="X541" s="131"/>
    </row>
    <row r="542" spans="1:24" s="132" customFormat="1">
      <c r="A542" s="138"/>
      <c r="B542" s="123"/>
      <c r="C542" s="123"/>
      <c r="D542" s="123"/>
      <c r="E542" s="123"/>
      <c r="F542" s="123"/>
      <c r="G542" s="123"/>
      <c r="H542" s="123"/>
      <c r="I542" s="123"/>
      <c r="J542" s="123"/>
      <c r="K542" s="123"/>
      <c r="L542" s="123"/>
      <c r="M542" s="123"/>
      <c r="N542" s="123"/>
      <c r="O542" s="123"/>
      <c r="P542" s="123"/>
      <c r="Q542" s="123"/>
      <c r="R542" s="123"/>
      <c r="S542" s="123"/>
      <c r="T542" s="123"/>
      <c r="U542" s="123"/>
      <c r="V542" s="123"/>
      <c r="W542" s="123"/>
      <c r="X542" s="131"/>
    </row>
    <row r="543" spans="1:24" s="132" customFormat="1">
      <c r="A543" s="138"/>
      <c r="B543" s="123"/>
      <c r="C543" s="123"/>
      <c r="D543" s="123"/>
      <c r="E543" s="123"/>
      <c r="F543" s="123"/>
      <c r="G543" s="123"/>
      <c r="H543" s="123"/>
      <c r="I543" s="123"/>
      <c r="J543" s="123"/>
      <c r="K543" s="123"/>
      <c r="L543" s="123"/>
      <c r="M543" s="123"/>
      <c r="N543" s="123"/>
      <c r="O543" s="123"/>
      <c r="P543" s="123"/>
      <c r="Q543" s="123"/>
      <c r="R543" s="123"/>
      <c r="S543" s="123"/>
      <c r="T543" s="123"/>
      <c r="U543" s="123"/>
      <c r="V543" s="123"/>
      <c r="W543" s="123"/>
      <c r="X543" s="131"/>
    </row>
    <row r="544" spans="1:24" s="132" customFormat="1">
      <c r="A544" s="138"/>
      <c r="B544" s="123"/>
      <c r="C544" s="123"/>
      <c r="D544" s="123"/>
      <c r="E544" s="123"/>
      <c r="F544" s="123"/>
      <c r="G544" s="123"/>
      <c r="H544" s="123"/>
      <c r="I544" s="123"/>
      <c r="J544" s="123"/>
      <c r="K544" s="123"/>
      <c r="L544" s="123"/>
      <c r="M544" s="123"/>
      <c r="N544" s="123"/>
      <c r="O544" s="123"/>
      <c r="P544" s="123"/>
      <c r="Q544" s="123"/>
      <c r="R544" s="123"/>
      <c r="S544" s="123"/>
      <c r="T544" s="123"/>
      <c r="U544" s="123"/>
      <c r="V544" s="123"/>
      <c r="W544" s="123"/>
      <c r="X544" s="131"/>
    </row>
    <row r="545" spans="1:24" s="132" customFormat="1">
      <c r="A545" s="138"/>
      <c r="B545" s="123"/>
      <c r="C545" s="123"/>
      <c r="D545" s="123"/>
      <c r="E545" s="123"/>
      <c r="F545" s="123"/>
      <c r="G545" s="123"/>
      <c r="H545" s="123"/>
      <c r="I545" s="123"/>
      <c r="J545" s="123"/>
      <c r="K545" s="123"/>
      <c r="L545" s="123"/>
      <c r="M545" s="123"/>
      <c r="N545" s="123"/>
      <c r="O545" s="123"/>
      <c r="P545" s="123"/>
      <c r="Q545" s="123"/>
      <c r="R545" s="123"/>
      <c r="S545" s="123"/>
      <c r="T545" s="123"/>
      <c r="U545" s="123"/>
      <c r="V545" s="123"/>
      <c r="W545" s="123"/>
      <c r="X545" s="131"/>
    </row>
    <row r="546" spans="1:24" s="132" customFormat="1">
      <c r="A546" s="138"/>
      <c r="B546" s="123"/>
      <c r="C546" s="123"/>
      <c r="D546" s="123"/>
      <c r="E546" s="123"/>
      <c r="F546" s="123"/>
      <c r="G546" s="123"/>
      <c r="H546" s="123"/>
      <c r="I546" s="123"/>
      <c r="J546" s="123"/>
      <c r="K546" s="123"/>
      <c r="L546" s="123"/>
      <c r="M546" s="123"/>
      <c r="N546" s="123"/>
      <c r="O546" s="123"/>
      <c r="P546" s="123"/>
      <c r="Q546" s="123"/>
      <c r="R546" s="123"/>
      <c r="S546" s="123"/>
      <c r="T546" s="123"/>
      <c r="U546" s="123"/>
      <c r="V546" s="123"/>
      <c r="W546" s="123"/>
      <c r="X546" s="131"/>
    </row>
    <row r="547" spans="1:24" s="132" customFormat="1">
      <c r="A547" s="138"/>
      <c r="B547" s="123"/>
      <c r="C547" s="123"/>
      <c r="D547" s="123"/>
      <c r="E547" s="123"/>
      <c r="F547" s="123"/>
      <c r="G547" s="123"/>
      <c r="H547" s="123"/>
      <c r="I547" s="123"/>
      <c r="J547" s="123"/>
      <c r="K547" s="123"/>
      <c r="L547" s="123"/>
      <c r="M547" s="123"/>
      <c r="N547" s="123"/>
      <c r="O547" s="123"/>
      <c r="P547" s="123"/>
      <c r="Q547" s="123"/>
      <c r="R547" s="123"/>
      <c r="S547" s="123"/>
      <c r="T547" s="123"/>
      <c r="U547" s="123"/>
      <c r="V547" s="123"/>
      <c r="W547" s="123"/>
      <c r="X547" s="131"/>
    </row>
    <row r="548" spans="1:24" s="132" customFormat="1">
      <c r="A548" s="138"/>
      <c r="B548" s="123"/>
      <c r="C548" s="123"/>
      <c r="D548" s="123"/>
      <c r="E548" s="123"/>
      <c r="F548" s="123"/>
      <c r="G548" s="123"/>
      <c r="H548" s="123"/>
      <c r="I548" s="123"/>
      <c r="J548" s="123"/>
      <c r="K548" s="123"/>
      <c r="L548" s="123"/>
      <c r="M548" s="123"/>
      <c r="N548" s="123"/>
      <c r="O548" s="123"/>
      <c r="P548" s="123"/>
      <c r="Q548" s="123"/>
      <c r="R548" s="123"/>
      <c r="S548" s="123"/>
      <c r="T548" s="123"/>
      <c r="U548" s="123"/>
      <c r="V548" s="123"/>
      <c r="W548" s="123"/>
      <c r="X548" s="131"/>
    </row>
    <row r="549" spans="1:24" s="132" customFormat="1">
      <c r="A549" s="138"/>
      <c r="B549" s="123"/>
      <c r="C549" s="123"/>
      <c r="D549" s="123"/>
      <c r="E549" s="123"/>
      <c r="F549" s="123"/>
      <c r="G549" s="123"/>
      <c r="H549" s="123"/>
      <c r="I549" s="123"/>
      <c r="J549" s="123"/>
      <c r="K549" s="123"/>
      <c r="L549" s="123"/>
      <c r="M549" s="123"/>
      <c r="N549" s="123"/>
      <c r="O549" s="123"/>
      <c r="P549" s="123"/>
      <c r="Q549" s="123"/>
      <c r="R549" s="123"/>
      <c r="S549" s="123"/>
      <c r="T549" s="123"/>
      <c r="U549" s="123"/>
      <c r="V549" s="123"/>
      <c r="W549" s="123"/>
      <c r="X549" s="131"/>
    </row>
    <row r="550" spans="1:24" s="132" customFormat="1">
      <c r="A550" s="138"/>
      <c r="B550" s="123"/>
      <c r="C550" s="123"/>
      <c r="D550" s="123"/>
      <c r="E550" s="123"/>
      <c r="F550" s="123"/>
      <c r="G550" s="123"/>
      <c r="H550" s="123"/>
      <c r="I550" s="123"/>
      <c r="J550" s="123"/>
      <c r="K550" s="123"/>
      <c r="L550" s="123"/>
      <c r="M550" s="123"/>
      <c r="N550" s="123"/>
      <c r="O550" s="123"/>
      <c r="P550" s="123"/>
      <c r="Q550" s="123"/>
      <c r="R550" s="123"/>
      <c r="S550" s="123"/>
      <c r="T550" s="123"/>
      <c r="U550" s="123"/>
      <c r="V550" s="123"/>
      <c r="W550" s="123"/>
      <c r="X550" s="131"/>
    </row>
    <row r="551" spans="1:24" s="132" customFormat="1">
      <c r="A551" s="138"/>
      <c r="B551" s="123"/>
      <c r="C551" s="123"/>
      <c r="D551" s="123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  <c r="S551" s="123"/>
      <c r="T551" s="123"/>
      <c r="U551" s="123"/>
      <c r="V551" s="123"/>
      <c r="W551" s="123"/>
      <c r="X551" s="131"/>
    </row>
    <row r="552" spans="1:24" s="132" customFormat="1">
      <c r="A552" s="138"/>
      <c r="B552" s="123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31"/>
    </row>
    <row r="553" spans="1:24" s="132" customFormat="1">
      <c r="A553" s="138"/>
      <c r="B553" s="123"/>
      <c r="C553" s="123"/>
      <c r="D553" s="123"/>
      <c r="E553" s="123"/>
      <c r="F553" s="123"/>
      <c r="G553" s="123"/>
      <c r="H553" s="123"/>
      <c r="I553" s="123"/>
      <c r="J553" s="123"/>
      <c r="K553" s="123"/>
      <c r="L553" s="123"/>
      <c r="M553" s="123"/>
      <c r="N553" s="123"/>
      <c r="O553" s="123"/>
      <c r="P553" s="123"/>
      <c r="Q553" s="123"/>
      <c r="R553" s="123"/>
      <c r="S553" s="123"/>
      <c r="T553" s="123"/>
      <c r="U553" s="123"/>
      <c r="V553" s="123"/>
      <c r="W553" s="123"/>
      <c r="X553" s="131"/>
    </row>
    <row r="554" spans="1:24" s="132" customFormat="1">
      <c r="A554" s="138"/>
      <c r="B554" s="123"/>
      <c r="C554" s="123"/>
      <c r="D554" s="123"/>
      <c r="E554" s="123"/>
      <c r="F554" s="123"/>
      <c r="G554" s="123"/>
      <c r="H554" s="123"/>
      <c r="I554" s="123"/>
      <c r="J554" s="123"/>
      <c r="K554" s="123"/>
      <c r="L554" s="123"/>
      <c r="M554" s="123"/>
      <c r="N554" s="123"/>
      <c r="O554" s="123"/>
      <c r="P554" s="123"/>
      <c r="Q554" s="123"/>
      <c r="R554" s="123"/>
      <c r="S554" s="123"/>
      <c r="T554" s="123"/>
      <c r="U554" s="123"/>
      <c r="V554" s="123"/>
      <c r="W554" s="123"/>
      <c r="X554" s="131"/>
    </row>
    <row r="555" spans="1:24" s="132" customFormat="1">
      <c r="A555" s="138"/>
      <c r="B555" s="123"/>
      <c r="C555" s="123"/>
      <c r="D555" s="123"/>
      <c r="E555" s="123"/>
      <c r="F555" s="123"/>
      <c r="G555" s="123"/>
      <c r="H555" s="123"/>
      <c r="I555" s="123"/>
      <c r="J555" s="123"/>
      <c r="K555" s="123"/>
      <c r="L555" s="123"/>
      <c r="M555" s="123"/>
      <c r="N555" s="123"/>
      <c r="O555" s="123"/>
      <c r="P555" s="123"/>
      <c r="Q555" s="123"/>
      <c r="R555" s="123"/>
      <c r="S555" s="123"/>
      <c r="T555" s="123"/>
      <c r="U555" s="123"/>
      <c r="V555" s="123"/>
      <c r="W555" s="123"/>
      <c r="X555" s="131"/>
    </row>
    <row r="556" spans="1:24" s="132" customFormat="1">
      <c r="A556" s="138"/>
      <c r="B556" s="123"/>
      <c r="C556" s="123"/>
      <c r="D556" s="123"/>
      <c r="E556" s="123"/>
      <c r="F556" s="123"/>
      <c r="G556" s="123"/>
      <c r="H556" s="123"/>
      <c r="I556" s="123"/>
      <c r="J556" s="123"/>
      <c r="K556" s="123"/>
      <c r="L556" s="123"/>
      <c r="M556" s="123"/>
      <c r="N556" s="123"/>
      <c r="O556" s="123"/>
      <c r="P556" s="123"/>
      <c r="Q556" s="123"/>
      <c r="R556" s="123"/>
      <c r="S556" s="123"/>
      <c r="T556" s="123"/>
      <c r="U556" s="123"/>
      <c r="V556" s="123"/>
      <c r="W556" s="123"/>
      <c r="X556" s="131"/>
    </row>
    <row r="557" spans="1:24" s="132" customFormat="1">
      <c r="A557" s="138"/>
      <c r="T557" s="133"/>
      <c r="U557" s="133"/>
      <c r="V557" s="133"/>
      <c r="W557" s="133"/>
      <c r="X557" s="131"/>
    </row>
    <row r="558" spans="1:24" s="132" customFormat="1">
      <c r="A558" s="130" t="s">
        <v>178</v>
      </c>
      <c r="C558" s="140">
        <f t="shared" ref="C558:V560" si="179">(C344-B344)/B344</f>
        <v>1.1835526987042138E-2</v>
      </c>
      <c r="D558" s="140">
        <f t="shared" si="179"/>
        <v>1.0947385034920274E-2</v>
      </c>
      <c r="E558" s="140">
        <f t="shared" si="179"/>
        <v>1.0820164102208268E-2</v>
      </c>
      <c r="F558" s="140">
        <f t="shared" si="179"/>
        <v>2.0640715968131523E-2</v>
      </c>
      <c r="G558" s="140">
        <f t="shared" si="179"/>
        <v>2.0446081027684599E-2</v>
      </c>
      <c r="H558" s="140">
        <f t="shared" si="179"/>
        <v>2.0205307343115365E-2</v>
      </c>
      <c r="I558" s="140">
        <f t="shared" si="179"/>
        <v>1.9986836951825668E-2</v>
      </c>
      <c r="J558" s="140">
        <f t="shared" si="179"/>
        <v>1.9808956783696801E-2</v>
      </c>
      <c r="K558" s="140">
        <f t="shared" si="179"/>
        <v>1.9606625339166281E-2</v>
      </c>
      <c r="L558" s="140">
        <f t="shared" si="179"/>
        <v>1.9393302572068161E-2</v>
      </c>
      <c r="M558" s="140">
        <f t="shared" si="179"/>
        <v>1.9252171704722851E-2</v>
      </c>
      <c r="N558" s="140">
        <f t="shared" si="179"/>
        <v>1.9075396549133986E-2</v>
      </c>
      <c r="O558" s="140">
        <f t="shared" si="179"/>
        <v>1.8854967046954045E-2</v>
      </c>
      <c r="P558" s="140">
        <f t="shared" si="179"/>
        <v>1.8668369993683105E-2</v>
      </c>
      <c r="Q558" s="140">
        <f t="shared" si="179"/>
        <v>1.8457892931749445E-2</v>
      </c>
      <c r="R558" s="140">
        <f t="shared" si="179"/>
        <v>1.8245828868819838E-2</v>
      </c>
      <c r="S558" s="140">
        <f t="shared" si="179"/>
        <v>1.8089253680486656E-2</v>
      </c>
      <c r="T558" s="112">
        <f t="shared" si="179"/>
        <v>1.7872845874184615E-2</v>
      </c>
      <c r="U558" s="112">
        <f t="shared" si="179"/>
        <v>1.7720196898240229E-2</v>
      </c>
      <c r="V558" s="112">
        <f t="shared" si="179"/>
        <v>1.755102816526664E-2</v>
      </c>
      <c r="W558" s="112">
        <f>(W344-U344)/U344</f>
        <v>3.5472651944201607E-2</v>
      </c>
      <c r="X558" s="131"/>
    </row>
    <row r="559" spans="1:24" s="132" customFormat="1">
      <c r="A559" s="139" t="s">
        <v>179</v>
      </c>
      <c r="C559" s="140">
        <f t="shared" si="179"/>
        <v>1.6601963674861282E-2</v>
      </c>
      <c r="D559" s="140">
        <f t="shared" si="179"/>
        <v>2.0280116263773153E-2</v>
      </c>
      <c r="E559" s="140">
        <f t="shared" si="179"/>
        <v>2.0109833392563586E-2</v>
      </c>
      <c r="F559" s="140">
        <f t="shared" si="179"/>
        <v>1.9903976869569462E-2</v>
      </c>
      <c r="G559" s="140">
        <f t="shared" si="179"/>
        <v>1.9749369974518465E-2</v>
      </c>
      <c r="H559" s="140">
        <f t="shared" si="179"/>
        <v>1.9499574397735711E-2</v>
      </c>
      <c r="I559" s="140">
        <f t="shared" si="179"/>
        <v>1.9284469555346788E-2</v>
      </c>
      <c r="J559" s="140">
        <f t="shared" si="179"/>
        <v>1.9090191576634847E-2</v>
      </c>
      <c r="K559" s="140">
        <f t="shared" si="179"/>
        <v>1.8896414106830045E-2</v>
      </c>
      <c r="L559" s="140">
        <f t="shared" si="179"/>
        <v>1.8699322594261329E-2</v>
      </c>
      <c r="M559" s="140">
        <f t="shared" si="179"/>
        <v>1.8548123300535051E-2</v>
      </c>
      <c r="N559" s="140">
        <f t="shared" si="179"/>
        <v>1.8379993586953851E-2</v>
      </c>
      <c r="O559" s="140">
        <f t="shared" si="179"/>
        <v>1.8166283719159786E-2</v>
      </c>
      <c r="P559" s="140">
        <f t="shared" si="179"/>
        <v>1.7976261751081558E-2</v>
      </c>
      <c r="Q559" s="140">
        <f t="shared" si="179"/>
        <v>1.7753084531176286E-2</v>
      </c>
      <c r="R559" s="140">
        <f t="shared" si="179"/>
        <v>1.7553822922849485E-2</v>
      </c>
      <c r="S559" s="140">
        <f t="shared" si="179"/>
        <v>1.7404911770638107E-2</v>
      </c>
      <c r="T559" s="112">
        <f t="shared" si="179"/>
        <v>1.7162620207328273E-2</v>
      </c>
      <c r="U559" s="112">
        <f t="shared" si="179"/>
        <v>1.7014572933642638E-2</v>
      </c>
      <c r="V559" s="112">
        <f t="shared" si="179"/>
        <v>0</v>
      </c>
      <c r="W559" s="112">
        <f>(W345-U345)/U345</f>
        <v>1.6853511615031531E-2</v>
      </c>
      <c r="X559" s="131"/>
    </row>
    <row r="560" spans="1:24" s="132" customFormat="1">
      <c r="A560" s="18" t="s">
        <v>180</v>
      </c>
      <c r="C560" s="140">
        <f t="shared" si="179"/>
        <v>-1.1179493079552507E-2</v>
      </c>
      <c r="D560" s="140">
        <f t="shared" si="179"/>
        <v>-2.2962529004837411E-2</v>
      </c>
      <c r="E560" s="140">
        <f t="shared" si="179"/>
        <v>-2.1031511272708768E-2</v>
      </c>
      <c r="F560" s="140">
        <f t="shared" si="179"/>
        <v>-1.9192083268193501E-2</v>
      </c>
      <c r="G560" s="140">
        <f t="shared" si="179"/>
        <v>-1.7484079009631219E-2</v>
      </c>
      <c r="H560" s="140">
        <f t="shared" si="179"/>
        <v>-1.5905074501471449E-2</v>
      </c>
      <c r="I560" s="140">
        <f t="shared" si="179"/>
        <v>-1.4360823196302835E-2</v>
      </c>
      <c r="J560" s="140">
        <f t="shared" si="179"/>
        <v>-1.2955738573477347E-2</v>
      </c>
      <c r="K560" s="140">
        <f t="shared" si="179"/>
        <v>-1.1682186822535369E-2</v>
      </c>
      <c r="L560" s="140">
        <f t="shared" si="179"/>
        <v>-1.0535490710215928E-2</v>
      </c>
      <c r="M560" s="140">
        <f t="shared" si="179"/>
        <v>-9.4987206990036349E-3</v>
      </c>
      <c r="N560" s="140">
        <f t="shared" si="179"/>
        <v>-8.4831053944380962E-3</v>
      </c>
      <c r="O560" s="140">
        <f t="shared" si="179"/>
        <v>-7.4123092863834011E-3</v>
      </c>
      <c r="P560" s="140">
        <f t="shared" si="179"/>
        <v>-6.4597582054359429E-3</v>
      </c>
      <c r="Q560" s="140">
        <f t="shared" si="179"/>
        <v>-5.4790937437454879E-3</v>
      </c>
      <c r="R560" s="140">
        <f t="shared" si="179"/>
        <v>-4.6061452600663728E-3</v>
      </c>
      <c r="S560" s="140">
        <f t="shared" si="179"/>
        <v>-3.7352017827554339E-3</v>
      </c>
      <c r="T560" s="112">
        <f t="shared" si="179"/>
        <v>-2.8956327756696413E-3</v>
      </c>
      <c r="U560" s="112">
        <f t="shared" si="179"/>
        <v>-2.1415423750029547E-3</v>
      </c>
      <c r="V560" s="112">
        <f t="shared" si="179"/>
        <v>0</v>
      </c>
      <c r="W560" s="112">
        <f>(W346-U346)/U346</f>
        <v>-1.4579942862679867E-3</v>
      </c>
      <c r="X560" s="131"/>
    </row>
    <row r="561" spans="1:24" s="132" customFormat="1">
      <c r="A561" s="18" t="s">
        <v>181</v>
      </c>
      <c r="C561" s="140">
        <f t="shared" ref="C561:V563" si="180">(C334-B334)/B334</f>
        <v>5.4106559792319465E-2</v>
      </c>
      <c r="D561" s="140">
        <f t="shared" si="180"/>
        <v>3.7885607833401794E-2</v>
      </c>
      <c r="E561" s="140">
        <f t="shared" si="180"/>
        <v>3.8545246489036988E-3</v>
      </c>
      <c r="F561" s="140">
        <f t="shared" si="180"/>
        <v>1.3377140726589288E-2</v>
      </c>
      <c r="G561" s="140">
        <f t="shared" si="180"/>
        <v>1.9533794752165861E-2</v>
      </c>
      <c r="H561" s="140">
        <f t="shared" si="180"/>
        <v>2.03123939960629E-2</v>
      </c>
      <c r="I561" s="140">
        <f t="shared" si="180"/>
        <v>1.7812969302030367E-2</v>
      </c>
      <c r="J561" s="140">
        <f t="shared" si="180"/>
        <v>1.7465901911830159E-2</v>
      </c>
      <c r="K561" s="140">
        <f t="shared" si="180"/>
        <v>1.893964741861261E-2</v>
      </c>
      <c r="L561" s="140">
        <f t="shared" si="180"/>
        <v>1.8502932182559238E-2</v>
      </c>
      <c r="M561" s="140">
        <f t="shared" si="180"/>
        <v>1.6037538686391437E-2</v>
      </c>
      <c r="N561" s="140">
        <f t="shared" si="180"/>
        <v>1.6065810642748153E-2</v>
      </c>
      <c r="O561" s="140">
        <f t="shared" si="180"/>
        <v>1.981260896000845E-2</v>
      </c>
      <c r="P561" s="140">
        <f t="shared" si="180"/>
        <v>2.0640963994603273E-2</v>
      </c>
      <c r="Q561" s="140">
        <f t="shared" si="180"/>
        <v>1.736208040192028E-2</v>
      </c>
      <c r="R561" s="140">
        <f t="shared" si="180"/>
        <v>1.59952945155875E-2</v>
      </c>
      <c r="S561" s="140">
        <f t="shared" si="180"/>
        <v>1.7125118452738813E-2</v>
      </c>
      <c r="T561" s="112">
        <f t="shared" si="180"/>
        <v>1.6147379441679068E-2</v>
      </c>
      <c r="U561" s="112">
        <f t="shared" si="180"/>
        <v>1.4568492368935626E-2</v>
      </c>
      <c r="V561" s="112">
        <f t="shared" si="180"/>
        <v>1.4995642836829429E-2</v>
      </c>
      <c r="W561" s="112">
        <f>(W334-U334)/U334</f>
        <v>2.9248962264030457E-2</v>
      </c>
      <c r="X561" s="131"/>
    </row>
    <row r="562" spans="1:24" s="132" customFormat="1">
      <c r="A562" s="18" t="s">
        <v>182</v>
      </c>
      <c r="C562" s="140">
        <f t="shared" si="180"/>
        <v>9.9407147354364386E-2</v>
      </c>
      <c r="D562" s="140">
        <f t="shared" si="180"/>
        <v>1.1771972660209379E-2</v>
      </c>
      <c r="E562" s="140">
        <f t="shared" si="180"/>
        <v>1.334310962188393E-2</v>
      </c>
      <c r="F562" s="140">
        <f t="shared" si="180"/>
        <v>1.6123301237309595E-2</v>
      </c>
      <c r="G562" s="140">
        <f t="shared" si="180"/>
        <v>2.0442632346449295E-2</v>
      </c>
      <c r="H562" s="140">
        <f t="shared" si="180"/>
        <v>2.203401650439837E-2</v>
      </c>
      <c r="I562" s="140">
        <f t="shared" si="180"/>
        <v>1.7864304161447478E-2</v>
      </c>
      <c r="J562" s="140">
        <f t="shared" si="180"/>
        <v>1.6708794027149212E-2</v>
      </c>
      <c r="K562" s="140">
        <f t="shared" si="180"/>
        <v>1.9438996040396995E-2</v>
      </c>
      <c r="L562" s="140">
        <f t="shared" si="180"/>
        <v>2.0013947879336861E-2</v>
      </c>
      <c r="M562" s="140">
        <f t="shared" si="180"/>
        <v>1.6384255889389795E-2</v>
      </c>
      <c r="N562" s="140">
        <f t="shared" si="180"/>
        <v>1.4804099367703024E-2</v>
      </c>
      <c r="O562" s="140">
        <f t="shared" si="180"/>
        <v>1.8255418657548643E-2</v>
      </c>
      <c r="P562" s="140">
        <f t="shared" si="180"/>
        <v>2.599543413960697E-2</v>
      </c>
      <c r="Q562" s="140">
        <f t="shared" si="180"/>
        <v>1.5960723775909135E-2</v>
      </c>
      <c r="R562" s="140">
        <f t="shared" si="180"/>
        <v>1.6205336008010919E-2</v>
      </c>
      <c r="S562" s="140">
        <f t="shared" si="180"/>
        <v>1.8585143642756895E-2</v>
      </c>
      <c r="T562" s="112">
        <f t="shared" si="180"/>
        <v>1.6278550329568396E-2</v>
      </c>
      <c r="U562" s="112">
        <f t="shared" si="180"/>
        <v>1.5157203007974194E-2</v>
      </c>
      <c r="V562" s="112">
        <f t="shared" si="180"/>
        <v>0</v>
      </c>
      <c r="W562" s="112">
        <f>(W335-U335)/U335</f>
        <v>1.4678243465517949E-2</v>
      </c>
      <c r="X562" s="131"/>
    </row>
    <row r="563" spans="1:24" s="132" customFormat="1">
      <c r="A563" s="18" t="s">
        <v>183</v>
      </c>
      <c r="C563" s="140">
        <f t="shared" si="180"/>
        <v>0.14558224209994705</v>
      </c>
      <c r="D563" s="140">
        <f t="shared" si="180"/>
        <v>-5.3790040095035768E-2</v>
      </c>
      <c r="E563" s="140">
        <f t="shared" si="180"/>
        <v>-4.529184678778031E-2</v>
      </c>
      <c r="F563" s="140">
        <f t="shared" si="180"/>
        <v>-3.3521147339014228E-2</v>
      </c>
      <c r="G563" s="140">
        <f t="shared" si="180"/>
        <v>-1.7714186185658416E-2</v>
      </c>
      <c r="H563" s="140">
        <f t="shared" si="180"/>
        <v>-1.0510163033905834E-2</v>
      </c>
      <c r="I563" s="140">
        <f t="shared" si="180"/>
        <v>-2.248308764502998E-2</v>
      </c>
      <c r="J563" s="140">
        <f t="shared" si="180"/>
        <v>-2.4515959907085948E-2</v>
      </c>
      <c r="K563" s="140">
        <f t="shared" si="180"/>
        <v>-1.4095613600086748E-2</v>
      </c>
      <c r="L563" s="140">
        <f t="shared" si="180"/>
        <v>-9.9998303657031721E-3</v>
      </c>
      <c r="M563" s="140">
        <f t="shared" si="180"/>
        <v>-2.1243684869059101E-2</v>
      </c>
      <c r="N563" s="140">
        <f t="shared" si="180"/>
        <v>-2.471960704922253E-2</v>
      </c>
      <c r="O563" s="140">
        <f t="shared" si="180"/>
        <v>-1.2208510045504143E-2</v>
      </c>
      <c r="P563" s="140">
        <f t="shared" si="180"/>
        <v>1.5784348404304815E-2</v>
      </c>
      <c r="Q563" s="140">
        <f t="shared" si="180"/>
        <v>-1.657082963528202E-2</v>
      </c>
      <c r="R563" s="140">
        <f t="shared" si="180"/>
        <v>-1.524067766167576E-2</v>
      </c>
      <c r="S563" s="140">
        <f t="shared" si="180"/>
        <v>-5.0734765303768322E-3</v>
      </c>
      <c r="T563" s="112">
        <f t="shared" si="180"/>
        <v>-1.1885094869073338E-2</v>
      </c>
      <c r="U563" s="112">
        <f t="shared" si="180"/>
        <v>-1.4709603498333888E-2</v>
      </c>
      <c r="V563" s="112">
        <f t="shared" si="180"/>
        <v>0</v>
      </c>
      <c r="W563" s="112">
        <f>(W336-U336)/U336</f>
        <v>-1.4845792221793308E-2</v>
      </c>
      <c r="X563" s="131"/>
    </row>
    <row r="564" spans="1:24" s="132" customFormat="1">
      <c r="A564" s="18" t="s">
        <v>184</v>
      </c>
      <c r="C564" s="140">
        <f t="shared" ref="C564:V564" si="181">(C335+C336-B335-B336)/(B335+B336)</f>
        <v>0.10395268363369091</v>
      </c>
      <c r="D564" s="140">
        <f t="shared" si="181"/>
        <v>5.0745852032261854E-3</v>
      </c>
      <c r="E564" s="140">
        <f t="shared" si="181"/>
        <v>7.7041501021714621E-3</v>
      </c>
      <c r="F564" s="140">
        <f t="shared" si="181"/>
        <v>1.1600050675865156E-2</v>
      </c>
      <c r="G564" s="140">
        <f t="shared" si="181"/>
        <v>1.7121121885626072E-2</v>
      </c>
      <c r="H564" s="140">
        <f t="shared" si="181"/>
        <v>1.9298105325281967E-2</v>
      </c>
      <c r="I564" s="140">
        <f t="shared" si="181"/>
        <v>1.4571588316812762E-2</v>
      </c>
      <c r="J564" s="140">
        <f t="shared" si="181"/>
        <v>1.3467350620129303E-2</v>
      </c>
      <c r="K564" s="140">
        <f t="shared" si="181"/>
        <v>1.6901040365824387E-2</v>
      </c>
      <c r="L564" s="140">
        <f t="shared" si="181"/>
        <v>1.7811693135254332E-2</v>
      </c>
      <c r="M564" s="140">
        <f t="shared" si="181"/>
        <v>1.3698755810877873E-2</v>
      </c>
      <c r="N564" s="140">
        <f t="shared" si="181"/>
        <v>1.208053247527931E-2</v>
      </c>
      <c r="O564" s="140">
        <f t="shared" si="181"/>
        <v>1.6232489314854069E-2</v>
      </c>
      <c r="P564" s="140">
        <f t="shared" si="181"/>
        <v>2.5336352928260013E-2</v>
      </c>
      <c r="Q564" s="140">
        <f t="shared" si="181"/>
        <v>1.3880514772800714E-2</v>
      </c>
      <c r="R564" s="140">
        <f t="shared" si="181"/>
        <v>1.4254934256493929E-2</v>
      </c>
      <c r="S564" s="140">
        <f t="shared" si="181"/>
        <v>1.7160419240050621E-2</v>
      </c>
      <c r="T564" s="112">
        <f t="shared" si="181"/>
        <v>1.4619605771474252E-2</v>
      </c>
      <c r="U564" s="112">
        <f t="shared" si="181"/>
        <v>1.3443892823914587E-2</v>
      </c>
      <c r="V564" s="112">
        <f t="shared" si="181"/>
        <v>7.4326602383986984E-17</v>
      </c>
      <c r="W564" s="112">
        <f>(W335+W336-U335-U336)/(U335+U336)</f>
        <v>1.3031645897922141E-2</v>
      </c>
      <c r="X564" s="131"/>
    </row>
    <row r="565" spans="1:24" s="132" customFormat="1">
      <c r="A565" s="138"/>
      <c r="T565" s="133"/>
      <c r="U565" s="133"/>
      <c r="V565" s="133"/>
      <c r="W565" s="133"/>
      <c r="X565" s="131"/>
    </row>
    <row r="566" spans="1:24" s="132" customFormat="1">
      <c r="A566" s="138" t="s">
        <v>185</v>
      </c>
      <c r="T566" s="133"/>
      <c r="U566" s="133"/>
      <c r="V566" s="133"/>
      <c r="W566" s="133"/>
      <c r="X566" s="131"/>
    </row>
    <row r="567" spans="1:24" s="132" customFormat="1">
      <c r="A567" s="18" t="s">
        <v>146</v>
      </c>
      <c r="B567" s="131">
        <f>B36+B131</f>
        <v>1165861.3071596837</v>
      </c>
      <c r="C567" s="131">
        <f t="shared" ref="C567:W567" si="182">C36+C131</f>
        <v>1184416.4768989473</v>
      </c>
      <c r="D567" s="131">
        <f t="shared" si="182"/>
        <v>1203565.9223262845</v>
      </c>
      <c r="E567" s="131">
        <f t="shared" si="182"/>
        <v>1222715.5786196832</v>
      </c>
      <c r="F567" s="131">
        <f t="shared" si="182"/>
        <v>1252966.4759673115</v>
      </c>
      <c r="G567" s="131">
        <f t="shared" si="182"/>
        <v>1283426.4787659724</v>
      </c>
      <c r="H567" s="131">
        <f t="shared" si="182"/>
        <v>1314124.3940283472</v>
      </c>
      <c r="I567" s="131">
        <f t="shared" si="182"/>
        <v>1344975.8927605357</v>
      </c>
      <c r="J567" s="131">
        <f t="shared" si="182"/>
        <v>1376100.5852425194</v>
      </c>
      <c r="K567" s="131">
        <f t="shared" si="182"/>
        <v>1407434.3092417361</v>
      </c>
      <c r="L567" s="131">
        <f t="shared" si="182"/>
        <v>1438974.1811334884</v>
      </c>
      <c r="M567" s="131">
        <f t="shared" si="182"/>
        <v>1470797.2404092667</v>
      </c>
      <c r="N567" s="131">
        <f t="shared" si="182"/>
        <v>1502853.747531285</v>
      </c>
      <c r="O567" s="131">
        <f t="shared" si="182"/>
        <v>1535108.6371716871</v>
      </c>
      <c r="P567" s="131">
        <f t="shared" si="182"/>
        <v>1567540.722812444</v>
      </c>
      <c r="Q567" s="131">
        <f t="shared" si="182"/>
        <v>1600198.7374349763</v>
      </c>
      <c r="R567" s="131">
        <f t="shared" si="182"/>
        <v>1632986.4212781563</v>
      </c>
      <c r="S567" s="131">
        <f t="shared" si="182"/>
        <v>1665947.0931773426</v>
      </c>
      <c r="T567" s="131">
        <f t="shared" si="182"/>
        <v>1699103.3452426861</v>
      </c>
      <c r="U567" s="131">
        <f t="shared" si="182"/>
        <v>1732408.9735887009</v>
      </c>
      <c r="V567" s="131">
        <f t="shared" si="182"/>
        <v>1762701.0458174236</v>
      </c>
      <c r="W567" s="131">
        <f t="shared" si="182"/>
        <v>1796831.1811124377</v>
      </c>
      <c r="X567" s="131"/>
    </row>
    <row r="568" spans="1:24" s="132" customFormat="1">
      <c r="A568" s="139" t="s">
        <v>147</v>
      </c>
      <c r="B568" s="131">
        <f>B55+B17</f>
        <v>427169.24840469833</v>
      </c>
      <c r="C568" s="131">
        <f t="shared" ref="C568:W568" si="183">C55+C17</f>
        <v>427666.06362456956</v>
      </c>
      <c r="D568" s="131">
        <f t="shared" si="183"/>
        <v>430729.79515609681</v>
      </c>
      <c r="E568" s="131">
        <f t="shared" si="183"/>
        <v>433797.59747854748</v>
      </c>
      <c r="F568" s="131">
        <f t="shared" si="183"/>
        <v>441565.22123392473</v>
      </c>
      <c r="G568" s="131">
        <f t="shared" si="183"/>
        <v>449389.41981315683</v>
      </c>
      <c r="H568" s="131">
        <f t="shared" si="183"/>
        <v>457280.69246920536</v>
      </c>
      <c r="I568" s="131">
        <f t="shared" si="183"/>
        <v>465265.8203446152</v>
      </c>
      <c r="J568" s="131">
        <f t="shared" si="183"/>
        <v>473314.10332391126</v>
      </c>
      <c r="K568" s="131">
        <f t="shared" si="183"/>
        <v>481455.0536282158</v>
      </c>
      <c r="L568" s="131">
        <f t="shared" si="183"/>
        <v>489652.05450986081</v>
      </c>
      <c r="M568" s="131">
        <f t="shared" si="183"/>
        <v>497954.19572081568</v>
      </c>
      <c r="N568" s="131">
        <f t="shared" si="183"/>
        <v>506332.10699345532</v>
      </c>
      <c r="O568" s="131">
        <f t="shared" si="183"/>
        <v>514775.12063623674</v>
      </c>
      <c r="P568" s="131">
        <f t="shared" si="183"/>
        <v>523307.1675535033</v>
      </c>
      <c r="Q568" s="131">
        <f t="shared" si="183"/>
        <v>531913.03283542977</v>
      </c>
      <c r="R568" s="131">
        <f t="shared" si="183"/>
        <v>540579.80981216871</v>
      </c>
      <c r="S568" s="131">
        <f t="shared" si="183"/>
        <v>549308.96507114603</v>
      </c>
      <c r="T568" s="131">
        <f t="shared" si="183"/>
        <v>558126.05978479888</v>
      </c>
      <c r="U568" s="131">
        <f t="shared" si="183"/>
        <v>567028.96260867408</v>
      </c>
      <c r="V568" s="131">
        <f t="shared" si="183"/>
        <v>574715.98984378017</v>
      </c>
      <c r="W568" s="131">
        <f t="shared" si="183"/>
        <v>583804.17000155989</v>
      </c>
      <c r="X568" s="131"/>
    </row>
    <row r="569" spans="1:24" s="132" customFormat="1">
      <c r="A569" s="139" t="s">
        <v>148</v>
      </c>
      <c r="B569" s="131">
        <f>B93</f>
        <v>79555.827395379209</v>
      </c>
      <c r="C569" s="131">
        <f t="shared" ref="C569:W569" si="184">C93</f>
        <v>78902.706032858725</v>
      </c>
      <c r="D569" s="131">
        <f t="shared" si="184"/>
        <v>78210.109514001713</v>
      </c>
      <c r="E569" s="131">
        <f t="shared" si="184"/>
        <v>77611.299197787332</v>
      </c>
      <c r="F569" s="131">
        <f t="shared" si="184"/>
        <v>78222.578511687854</v>
      </c>
      <c r="G569" s="131">
        <f t="shared" si="184"/>
        <v>78884.963570663924</v>
      </c>
      <c r="H569" s="131">
        <f t="shared" si="184"/>
        <v>79548.764310561382</v>
      </c>
      <c r="I569" s="131">
        <f t="shared" si="184"/>
        <v>80261.55407171449</v>
      </c>
      <c r="J569" s="131">
        <f t="shared" si="184"/>
        <v>80972.663742370089</v>
      </c>
      <c r="K569" s="131">
        <f t="shared" si="184"/>
        <v>81730.911036556281</v>
      </c>
      <c r="L569" s="131">
        <f t="shared" si="184"/>
        <v>82491.398313137266</v>
      </c>
      <c r="M569" s="131">
        <f t="shared" si="184"/>
        <v>83271.648850592857</v>
      </c>
      <c r="N569" s="131">
        <f t="shared" si="184"/>
        <v>84102.791308909611</v>
      </c>
      <c r="O569" s="131">
        <f t="shared" si="184"/>
        <v>84905.036761165989</v>
      </c>
      <c r="P569" s="131">
        <f t="shared" si="184"/>
        <v>85729.729057757388</v>
      </c>
      <c r="Q569" s="131">
        <f t="shared" si="184"/>
        <v>86581.01763174955</v>
      </c>
      <c r="R569" s="131">
        <f t="shared" si="184"/>
        <v>87449.799455252782</v>
      </c>
      <c r="S569" s="131">
        <f t="shared" si="184"/>
        <v>88316.962566577451</v>
      </c>
      <c r="T569" s="131">
        <f t="shared" si="184"/>
        <v>89208.093007193034</v>
      </c>
      <c r="U569" s="131">
        <f t="shared" si="184"/>
        <v>90120.873122847261</v>
      </c>
      <c r="V569" s="131">
        <f t="shared" si="184"/>
        <v>90800.655893648902</v>
      </c>
      <c r="W569" s="131">
        <f t="shared" si="184"/>
        <v>91708.127352165102</v>
      </c>
      <c r="X569" s="131"/>
    </row>
    <row r="570" spans="1:24" s="132" customFormat="1">
      <c r="A570" s="139" t="s">
        <v>149</v>
      </c>
      <c r="B570" s="131">
        <f>B207+B188</f>
        <v>361959.60478654283</v>
      </c>
      <c r="C570" s="131">
        <f t="shared" ref="C570:W570" si="185">C207+C188</f>
        <v>364141.06912387768</v>
      </c>
      <c r="D570" s="131">
        <f t="shared" si="185"/>
        <v>367160.90046816191</v>
      </c>
      <c r="E570" s="131">
        <f t="shared" si="185"/>
        <v>370131.41654109873</v>
      </c>
      <c r="F570" s="131">
        <f t="shared" si="185"/>
        <v>373011.16232439229</v>
      </c>
      <c r="G570" s="131">
        <f t="shared" si="185"/>
        <v>375812.12325259671</v>
      </c>
      <c r="H570" s="131">
        <f t="shared" si="185"/>
        <v>378558.80727612152</v>
      </c>
      <c r="I570" s="131">
        <f t="shared" si="185"/>
        <v>381238.69377853198</v>
      </c>
      <c r="J570" s="131">
        <f t="shared" si="185"/>
        <v>383862.97688947327</v>
      </c>
      <c r="K570" s="131">
        <f t="shared" si="185"/>
        <v>386432.48160662968</v>
      </c>
      <c r="L570" s="131">
        <f t="shared" si="185"/>
        <v>388948.05547465937</v>
      </c>
      <c r="M570" s="131">
        <f t="shared" si="185"/>
        <v>391411.58320488647</v>
      </c>
      <c r="N570" s="131">
        <f t="shared" si="185"/>
        <v>393834.21512802306</v>
      </c>
      <c r="O570" s="131">
        <f t="shared" si="185"/>
        <v>396212.54738778895</v>
      </c>
      <c r="P570" s="131">
        <f t="shared" si="185"/>
        <v>398509.44841191865</v>
      </c>
      <c r="Q570" s="131">
        <f t="shared" si="185"/>
        <v>400724.72460230254</v>
      </c>
      <c r="R570" s="131">
        <f t="shared" si="185"/>
        <v>402880.70942292042</v>
      </c>
      <c r="S570" s="131">
        <f t="shared" si="185"/>
        <v>404994.87710920133</v>
      </c>
      <c r="T570" s="131">
        <f t="shared" si="185"/>
        <v>407012.80264071585</v>
      </c>
      <c r="U570" s="131">
        <f t="shared" si="185"/>
        <v>408974.49830853246</v>
      </c>
      <c r="V570" s="131">
        <f t="shared" si="185"/>
        <v>410696.0848120352</v>
      </c>
      <c r="W570" s="131">
        <f t="shared" si="185"/>
        <v>412615.42411347438</v>
      </c>
      <c r="X570" s="131"/>
    </row>
    <row r="571" spans="1:24" s="132" customFormat="1">
      <c r="A571" s="139" t="s">
        <v>150</v>
      </c>
      <c r="B571" s="131">
        <f>B150</f>
        <v>98021.233179569084</v>
      </c>
      <c r="C571" s="131">
        <f t="shared" ref="C571:W571" si="186">C150</f>
        <v>98106.522727136995</v>
      </c>
      <c r="D571" s="131">
        <f t="shared" si="186"/>
        <v>98481.496378503929</v>
      </c>
      <c r="E571" s="131">
        <f t="shared" si="186"/>
        <v>98839.774400906419</v>
      </c>
      <c r="F571" s="131">
        <f t="shared" si="186"/>
        <v>99181.448432751917</v>
      </c>
      <c r="G571" s="131">
        <f t="shared" si="186"/>
        <v>99535.073841385034</v>
      </c>
      <c r="H571" s="131">
        <f t="shared" si="186"/>
        <v>99856.683225407192</v>
      </c>
      <c r="I571" s="131">
        <f t="shared" si="186"/>
        <v>100175.48304162829</v>
      </c>
      <c r="J571" s="131">
        <f t="shared" si="186"/>
        <v>100491.56508660638</v>
      </c>
      <c r="K571" s="131">
        <f t="shared" si="186"/>
        <v>100790.73000911779</v>
      </c>
      <c r="L571" s="131">
        <f t="shared" si="186"/>
        <v>101087.93559556354</v>
      </c>
      <c r="M571" s="131">
        <f t="shared" si="186"/>
        <v>101383.43851367291</v>
      </c>
      <c r="N571" s="131">
        <f t="shared" si="186"/>
        <v>101662.56216488424</v>
      </c>
      <c r="O571" s="131">
        <f t="shared" si="186"/>
        <v>101938.86707521879</v>
      </c>
      <c r="P571" s="131">
        <f t="shared" si="186"/>
        <v>102198.52168206021</v>
      </c>
      <c r="Q571" s="131">
        <f t="shared" si="186"/>
        <v>102455.15116888916</v>
      </c>
      <c r="R571" s="131">
        <f t="shared" si="186"/>
        <v>102709.34674500034</v>
      </c>
      <c r="S571" s="131">
        <f t="shared" si="186"/>
        <v>102946.36052302718</v>
      </c>
      <c r="T571" s="131">
        <f t="shared" si="186"/>
        <v>103181.20941549719</v>
      </c>
      <c r="U571" s="131">
        <f t="shared" si="186"/>
        <v>103413.96027907261</v>
      </c>
      <c r="V571" s="131">
        <f t="shared" si="186"/>
        <v>103590.363218208</v>
      </c>
      <c r="W571" s="131">
        <f t="shared" si="186"/>
        <v>103806.62339228342</v>
      </c>
      <c r="X571" s="131"/>
    </row>
    <row r="572" spans="1:24" s="132" customFormat="1">
      <c r="A572" s="18" t="s">
        <v>151</v>
      </c>
      <c r="B572" s="131">
        <f>B112+B74</f>
        <v>446228.6758028515</v>
      </c>
      <c r="C572" s="131">
        <f t="shared" ref="C572:W572" si="187">C112+C74</f>
        <v>457403.32179142453</v>
      </c>
      <c r="D572" s="131">
        <f t="shared" si="187"/>
        <v>468843.7878850837</v>
      </c>
      <c r="E572" s="131">
        <f t="shared" si="187"/>
        <v>480364.16630860796</v>
      </c>
      <c r="F572" s="131">
        <f t="shared" si="187"/>
        <v>497410.4809592379</v>
      </c>
      <c r="G572" s="131">
        <f t="shared" si="187"/>
        <v>514880.70195193141</v>
      </c>
      <c r="H572" s="131">
        <f t="shared" si="187"/>
        <v>532714.53389138123</v>
      </c>
      <c r="I572" s="131">
        <f t="shared" si="187"/>
        <v>550988.55437837774</v>
      </c>
      <c r="J572" s="131">
        <f t="shared" si="187"/>
        <v>569604.78291141323</v>
      </c>
      <c r="K572" s="131">
        <f t="shared" si="187"/>
        <v>588632.98259580764</v>
      </c>
      <c r="L572" s="131">
        <f t="shared" si="187"/>
        <v>608089.92037587613</v>
      </c>
      <c r="M572" s="131">
        <f t="shared" si="187"/>
        <v>628009.47341634706</v>
      </c>
      <c r="N572" s="131">
        <f t="shared" si="187"/>
        <v>648359.21003825951</v>
      </c>
      <c r="O572" s="131">
        <f t="shared" si="187"/>
        <v>669115.49225869088</v>
      </c>
      <c r="P572" s="131">
        <f t="shared" si="187"/>
        <v>690268.28939235397</v>
      </c>
      <c r="Q572" s="131">
        <f t="shared" si="187"/>
        <v>711873.52011666493</v>
      </c>
      <c r="R572" s="131">
        <f t="shared" si="187"/>
        <v>733837.45408095955</v>
      </c>
      <c r="S572" s="131">
        <f t="shared" si="187"/>
        <v>756272.70115212246</v>
      </c>
      <c r="T572" s="131">
        <f t="shared" si="187"/>
        <v>779099.34723972622</v>
      </c>
      <c r="U572" s="131">
        <f t="shared" si="187"/>
        <v>802397.76866737148</v>
      </c>
      <c r="V572" s="131">
        <f t="shared" si="187"/>
        <v>822754.6462794547</v>
      </c>
      <c r="W572" s="131">
        <f t="shared" si="187"/>
        <v>847090.50983684626</v>
      </c>
      <c r="X572" s="131"/>
    </row>
    <row r="573" spans="1:24" s="132" customFormat="1">
      <c r="A573" s="18" t="s">
        <v>152</v>
      </c>
      <c r="B573" s="131">
        <f>B169</f>
        <v>158043.55017369366</v>
      </c>
      <c r="C573" s="131">
        <f t="shared" ref="C573:W573" si="188">C169</f>
        <v>158561.14620946447</v>
      </c>
      <c r="D573" s="131">
        <f t="shared" si="188"/>
        <v>160526.50547351685</v>
      </c>
      <c r="E573" s="131">
        <f t="shared" si="188"/>
        <v>162463.37026237932</v>
      </c>
      <c r="F573" s="131">
        <f t="shared" si="188"/>
        <v>164466.62575541108</v>
      </c>
      <c r="G573" s="131">
        <f t="shared" si="188"/>
        <v>166443.13518753645</v>
      </c>
      <c r="H573" s="131">
        <f t="shared" si="188"/>
        <v>168389.3376000959</v>
      </c>
      <c r="I573" s="131">
        <f t="shared" si="188"/>
        <v>170280.55993637349</v>
      </c>
      <c r="J573" s="131">
        <f t="shared" si="188"/>
        <v>172128.46746938254</v>
      </c>
      <c r="K573" s="131">
        <f t="shared" si="188"/>
        <v>173921.44415561549</v>
      </c>
      <c r="L573" s="131">
        <f t="shared" si="188"/>
        <v>175685.63711271892</v>
      </c>
      <c r="M573" s="131">
        <f t="shared" si="188"/>
        <v>177422.03079241008</v>
      </c>
      <c r="N573" s="131">
        <f t="shared" si="188"/>
        <v>179102.11521765342</v>
      </c>
      <c r="O573" s="131">
        <f t="shared" si="188"/>
        <v>180698.81192022297</v>
      </c>
      <c r="P573" s="131">
        <f t="shared" si="188"/>
        <v>182254.21886801513</v>
      </c>
      <c r="Q573" s="131">
        <f t="shared" si="188"/>
        <v>183739.56548203662</v>
      </c>
      <c r="R573" s="131">
        <f t="shared" si="188"/>
        <v>185154.87032869703</v>
      </c>
      <c r="S573" s="131">
        <f t="shared" si="188"/>
        <v>186529.13803466174</v>
      </c>
      <c r="T573" s="131">
        <f t="shared" si="188"/>
        <v>187847.64157304878</v>
      </c>
      <c r="U573" s="131">
        <f t="shared" si="188"/>
        <v>189095.87028883709</v>
      </c>
      <c r="V573" s="131">
        <f t="shared" si="188"/>
        <v>190234.14159249741</v>
      </c>
      <c r="W573" s="131">
        <f t="shared" si="188"/>
        <v>191454.6701540073</v>
      </c>
      <c r="X573" s="131"/>
    </row>
    <row r="574" spans="1:24" s="132" customFormat="1">
      <c r="A574" s="18" t="s">
        <v>153</v>
      </c>
      <c r="B574" s="131">
        <f>B283</f>
        <v>196962.1812178551</v>
      </c>
      <c r="C574" s="131">
        <f t="shared" ref="C574:W574" si="189">C283</f>
        <v>199999.32102979044</v>
      </c>
      <c r="D574" s="131">
        <f t="shared" si="189"/>
        <v>204246.27884140378</v>
      </c>
      <c r="E574" s="131">
        <f t="shared" si="189"/>
        <v>208459.83773343786</v>
      </c>
      <c r="F574" s="131">
        <f t="shared" si="189"/>
        <v>213083.42007674446</v>
      </c>
      <c r="G574" s="131">
        <f t="shared" si="189"/>
        <v>217623.57080010994</v>
      </c>
      <c r="H574" s="131">
        <f t="shared" si="189"/>
        <v>222112.07349040976</v>
      </c>
      <c r="I574" s="131">
        <f t="shared" si="189"/>
        <v>226534.79755138117</v>
      </c>
      <c r="J574" s="131">
        <f t="shared" si="189"/>
        <v>230873.08606260284</v>
      </c>
      <c r="K574" s="131">
        <f t="shared" si="189"/>
        <v>235129.45520752712</v>
      </c>
      <c r="L574" s="131">
        <f t="shared" si="189"/>
        <v>239300.78574735823</v>
      </c>
      <c r="M574" s="131">
        <f t="shared" si="189"/>
        <v>243406.09194573169</v>
      </c>
      <c r="N574" s="131">
        <f t="shared" si="189"/>
        <v>247378.78719029966</v>
      </c>
      <c r="O574" s="131">
        <f t="shared" si="189"/>
        <v>251204.14794558531</v>
      </c>
      <c r="P574" s="131">
        <f t="shared" si="189"/>
        <v>254913.32164967203</v>
      </c>
      <c r="Q574" s="131">
        <f t="shared" si="189"/>
        <v>258424.61159835453</v>
      </c>
      <c r="R574" s="131">
        <f t="shared" si="189"/>
        <v>261755.11429941637</v>
      </c>
      <c r="S574" s="131">
        <f t="shared" si="189"/>
        <v>264940.0570080438</v>
      </c>
      <c r="T574" s="131">
        <f t="shared" si="189"/>
        <v>267957.62143734645</v>
      </c>
      <c r="U574" s="131">
        <f t="shared" si="189"/>
        <v>270813.50895159657</v>
      </c>
      <c r="V574" s="131">
        <f t="shared" si="189"/>
        <v>273257.28722323291</v>
      </c>
      <c r="W574" s="131">
        <f t="shared" si="189"/>
        <v>275962.7460592594</v>
      </c>
      <c r="X574" s="131"/>
    </row>
    <row r="575" spans="1:24" s="132" customFormat="1">
      <c r="A575" s="18" t="s">
        <v>154</v>
      </c>
      <c r="B575" s="131">
        <f>B245</f>
        <v>567959.89217392204</v>
      </c>
      <c r="C575" s="131">
        <f t="shared" ref="C575:W575" si="190">C245</f>
        <v>578037.83097236103</v>
      </c>
      <c r="D575" s="131">
        <f t="shared" si="190"/>
        <v>581188.0320629793</v>
      </c>
      <c r="E575" s="131">
        <f t="shared" si="190"/>
        <v>584395.64564841159</v>
      </c>
      <c r="F575" s="131">
        <f t="shared" si="190"/>
        <v>595620.94950173434</v>
      </c>
      <c r="G575" s="131">
        <f t="shared" si="190"/>
        <v>607031.83467412612</v>
      </c>
      <c r="H575" s="131">
        <f t="shared" si="190"/>
        <v>618610.25725322147</v>
      </c>
      <c r="I575" s="131">
        <f t="shared" si="190"/>
        <v>630385.99061492283</v>
      </c>
      <c r="J575" s="131">
        <f t="shared" si="190"/>
        <v>642329.8806800876</v>
      </c>
      <c r="K575" s="131">
        <f t="shared" si="190"/>
        <v>654472.37003657978</v>
      </c>
      <c r="L575" s="131">
        <f t="shared" si="190"/>
        <v>666812.83752988139</v>
      </c>
      <c r="M575" s="131">
        <f t="shared" si="190"/>
        <v>679310.59820298373</v>
      </c>
      <c r="N575" s="131">
        <f t="shared" si="190"/>
        <v>692078.0740812096</v>
      </c>
      <c r="O575" s="131">
        <f t="shared" si="190"/>
        <v>704970.27178592421</v>
      </c>
      <c r="P575" s="131">
        <f t="shared" si="190"/>
        <v>718118.11189432989</v>
      </c>
      <c r="Q575" s="131">
        <f t="shared" si="190"/>
        <v>731415.59681603743</v>
      </c>
      <c r="R575" s="131">
        <f t="shared" si="190"/>
        <v>744966.50516631803</v>
      </c>
      <c r="S575" s="131">
        <f t="shared" si="190"/>
        <v>758713.23359067633</v>
      </c>
      <c r="T575" s="131">
        <f t="shared" si="190"/>
        <v>772669.69339165685</v>
      </c>
      <c r="U575" s="131">
        <f t="shared" si="190"/>
        <v>786850.77016811632</v>
      </c>
      <c r="V575" s="131">
        <f t="shared" si="190"/>
        <v>798626.88138552371</v>
      </c>
      <c r="W575" s="131">
        <f t="shared" si="190"/>
        <v>813240.77402061527</v>
      </c>
      <c r="X575" s="131"/>
    </row>
    <row r="576" spans="1:24" s="132" customFormat="1">
      <c r="A576" s="18" t="s">
        <v>155</v>
      </c>
      <c r="B576" s="131">
        <f>B264+B226</f>
        <v>56647.074527252509</v>
      </c>
      <c r="C576" s="131">
        <f t="shared" ref="C576:W576" si="191">C264+C226</f>
        <v>56971.823211952229</v>
      </c>
      <c r="D576" s="131">
        <f t="shared" si="191"/>
        <v>56784.836804555831</v>
      </c>
      <c r="E576" s="131">
        <f t="shared" si="191"/>
        <v>56606.589939961283</v>
      </c>
      <c r="F576" s="131">
        <f t="shared" si="191"/>
        <v>56596.803515421401</v>
      </c>
      <c r="G576" s="131">
        <f t="shared" si="191"/>
        <v>56655.364218882911</v>
      </c>
      <c r="H576" s="131">
        <f t="shared" si="191"/>
        <v>56694.87160276431</v>
      </c>
      <c r="I576" s="131">
        <f t="shared" si="191"/>
        <v>56739.04007150534</v>
      </c>
      <c r="J576" s="131">
        <f t="shared" si="191"/>
        <v>56864.130716123123</v>
      </c>
      <c r="K576" s="131">
        <f t="shared" si="191"/>
        <v>56993.484499975195</v>
      </c>
      <c r="L576" s="131">
        <f t="shared" si="191"/>
        <v>57108.471958140581</v>
      </c>
      <c r="M576" s="131">
        <f t="shared" si="191"/>
        <v>57261.074848364944</v>
      </c>
      <c r="N576" s="131">
        <f t="shared" si="191"/>
        <v>57414.078936584672</v>
      </c>
      <c r="O576" s="131">
        <f t="shared" si="191"/>
        <v>57619.823976239881</v>
      </c>
      <c r="P576" s="131">
        <f t="shared" si="191"/>
        <v>57829.752025013804</v>
      </c>
      <c r="Q576" s="131">
        <f t="shared" si="191"/>
        <v>58043.784979590069</v>
      </c>
      <c r="R576" s="131">
        <f t="shared" si="191"/>
        <v>58284.13613991256</v>
      </c>
      <c r="S576" s="131">
        <f t="shared" si="191"/>
        <v>58603.677194967931</v>
      </c>
      <c r="T576" s="131">
        <f t="shared" si="191"/>
        <v>58853.105813945047</v>
      </c>
      <c r="U576" s="131">
        <f t="shared" si="191"/>
        <v>59173.713620815804</v>
      </c>
      <c r="V576" s="131">
        <f t="shared" si="191"/>
        <v>59479.803720927026</v>
      </c>
      <c r="W576" s="131">
        <f t="shared" si="191"/>
        <v>59833.591119631557</v>
      </c>
      <c r="X576" s="131"/>
    </row>
    <row r="577" spans="1:23" s="132" customFormat="1">
      <c r="A577" s="18" t="s">
        <v>144</v>
      </c>
      <c r="B577" s="131">
        <f>B302</f>
        <v>2736839.4469024185</v>
      </c>
      <c r="C577" s="131">
        <f t="shared" ref="C577:W577" si="192">C302</f>
        <v>2769197.3064082791</v>
      </c>
      <c r="D577" s="131">
        <f t="shared" si="192"/>
        <v>2807518.5172016495</v>
      </c>
      <c r="E577" s="131">
        <f t="shared" si="192"/>
        <v>2845923.2028090111</v>
      </c>
      <c r="F577" s="131">
        <f t="shared" si="192"/>
        <v>2906823.9931847174</v>
      </c>
      <c r="G577" s="131">
        <f t="shared" si="192"/>
        <v>2968371.8963832427</v>
      </c>
      <c r="H577" s="131">
        <f t="shared" si="192"/>
        <v>3030473.2128011202</v>
      </c>
      <c r="I577" s="131">
        <f t="shared" si="192"/>
        <v>3093186.5583117767</v>
      </c>
      <c r="J577" s="131">
        <f t="shared" si="192"/>
        <v>3156475.1446656762</v>
      </c>
      <c r="K577" s="131">
        <f t="shared" si="192"/>
        <v>3220397.9122736785</v>
      </c>
      <c r="L577" s="131">
        <f t="shared" si="192"/>
        <v>3284929.1825153045</v>
      </c>
      <c r="M577" s="131">
        <f t="shared" si="192"/>
        <v>3350249.6109079914</v>
      </c>
      <c r="N577" s="131">
        <f t="shared" si="192"/>
        <v>3416246.7483824701</v>
      </c>
      <c r="O577" s="131">
        <f t="shared" si="192"/>
        <v>3482754.5132110119</v>
      </c>
      <c r="P577" s="131">
        <f t="shared" si="192"/>
        <v>3549808.0977780526</v>
      </c>
      <c r="Q577" s="131">
        <f t="shared" si="192"/>
        <v>3617485.7492720489</v>
      </c>
      <c r="R577" s="131">
        <f t="shared" si="192"/>
        <v>3685598.4111231556</v>
      </c>
      <c r="S577" s="131">
        <f t="shared" si="192"/>
        <v>3754316.0976340789</v>
      </c>
      <c r="T577" s="131">
        <f t="shared" si="192"/>
        <v>3823578.4989036657</v>
      </c>
      <c r="U577" s="131">
        <f t="shared" si="192"/>
        <v>3893440.9068640359</v>
      </c>
      <c r="V577" s="131">
        <f t="shared" si="192"/>
        <v>3955492.9274570486</v>
      </c>
      <c r="W577" s="131">
        <f t="shared" si="192"/>
        <v>4027310.7059627743</v>
      </c>
    </row>
    <row r="578" spans="1:23" s="132" customFormat="1">
      <c r="A578" s="18" t="s">
        <v>145</v>
      </c>
      <c r="B578" s="131">
        <f>B321</f>
        <v>821569.14791902958</v>
      </c>
      <c r="C578" s="131">
        <f t="shared" ref="C578:W578" si="193">C321</f>
        <v>835008.9752141037</v>
      </c>
      <c r="D578" s="131">
        <f t="shared" si="193"/>
        <v>842219.14770893939</v>
      </c>
      <c r="E578" s="131">
        <f t="shared" si="193"/>
        <v>849462.07332180999</v>
      </c>
      <c r="F578" s="131">
        <f t="shared" si="193"/>
        <v>865301.17309390008</v>
      </c>
      <c r="G578" s="131">
        <f t="shared" si="193"/>
        <v>881310.76969311945</v>
      </c>
      <c r="H578" s="131">
        <f t="shared" si="193"/>
        <v>897417.20234639524</v>
      </c>
      <c r="I578" s="131">
        <f t="shared" si="193"/>
        <v>913659.82823780971</v>
      </c>
      <c r="J578" s="131">
        <f t="shared" si="193"/>
        <v>930067.09745881381</v>
      </c>
      <c r="K578" s="131">
        <f t="shared" si="193"/>
        <v>946595.30974408286</v>
      </c>
      <c r="L578" s="131">
        <f t="shared" si="193"/>
        <v>963222.09523538128</v>
      </c>
      <c r="M578" s="131">
        <f t="shared" si="193"/>
        <v>979977.76499707997</v>
      </c>
      <c r="N578" s="131">
        <f t="shared" si="193"/>
        <v>996870.94020809373</v>
      </c>
      <c r="O578" s="131">
        <f t="shared" si="193"/>
        <v>1013794.2437077491</v>
      </c>
      <c r="P578" s="131">
        <f t="shared" si="193"/>
        <v>1030861.1855690149</v>
      </c>
      <c r="Q578" s="131">
        <f t="shared" si="193"/>
        <v>1047883.9933939823</v>
      </c>
      <c r="R578" s="131">
        <f t="shared" si="193"/>
        <v>1065005.7556056464</v>
      </c>
      <c r="S578" s="131">
        <f t="shared" si="193"/>
        <v>1082256.9677936872</v>
      </c>
      <c r="T578" s="131">
        <f t="shared" si="193"/>
        <v>1099480.4206429487</v>
      </c>
      <c r="U578" s="131">
        <f t="shared" si="193"/>
        <v>1116837.9927405287</v>
      </c>
      <c r="V578" s="131">
        <f t="shared" si="193"/>
        <v>1131363.9723296845</v>
      </c>
      <c r="W578" s="131">
        <f t="shared" si="193"/>
        <v>1149037.1111995066</v>
      </c>
    </row>
    <row r="579" spans="1:23" s="132" customFormat="1">
      <c r="A579" s="18" t="s">
        <v>135</v>
      </c>
      <c r="B579" s="131">
        <f>B340</f>
        <v>3558408.5948214475</v>
      </c>
      <c r="C579" s="131">
        <f t="shared" ref="C579:W579" si="194">C340</f>
        <v>3604206.2816223828</v>
      </c>
      <c r="D579" s="131">
        <f t="shared" si="194"/>
        <v>3649737.6649105889</v>
      </c>
      <c r="E579" s="131">
        <f t="shared" si="194"/>
        <v>3695385.2761308211</v>
      </c>
      <c r="F579" s="131">
        <f t="shared" si="194"/>
        <v>3772125.1662786175</v>
      </c>
      <c r="G579" s="131">
        <f t="shared" si="194"/>
        <v>3849682.6660763621</v>
      </c>
      <c r="H579" s="131">
        <f t="shared" si="194"/>
        <v>3927890.4151475155</v>
      </c>
      <c r="I579" s="131">
        <f t="shared" si="194"/>
        <v>4006846.3865495864</v>
      </c>
      <c r="J579" s="131">
        <f t="shared" si="194"/>
        <v>4086542.24212449</v>
      </c>
      <c r="K579" s="131">
        <f t="shared" si="194"/>
        <v>4166993.2220177613</v>
      </c>
      <c r="L579" s="131">
        <f t="shared" si="194"/>
        <v>4248151.2777506858</v>
      </c>
      <c r="M579" s="131">
        <f t="shared" si="194"/>
        <v>4330227.3759050714</v>
      </c>
      <c r="N579" s="131">
        <f t="shared" si="194"/>
        <v>4413117.6885905638</v>
      </c>
      <c r="O579" s="131">
        <f t="shared" si="194"/>
        <v>4496548.7569187609</v>
      </c>
      <c r="P579" s="131">
        <f t="shared" si="194"/>
        <v>4580669.2833470674</v>
      </c>
      <c r="Q579" s="131">
        <f t="shared" si="194"/>
        <v>4665369.7426660312</v>
      </c>
      <c r="R579" s="131">
        <f t="shared" si="194"/>
        <v>4750604.166728802</v>
      </c>
      <c r="S579" s="131">
        <f t="shared" si="194"/>
        <v>4836573.0654277662</v>
      </c>
      <c r="T579" s="131">
        <f t="shared" si="194"/>
        <v>4923058.9195466144</v>
      </c>
      <c r="U579" s="131">
        <f t="shared" si="194"/>
        <v>5010278.8996045645</v>
      </c>
      <c r="V579" s="131">
        <f t="shared" si="194"/>
        <v>5086856.8997867331</v>
      </c>
      <c r="W579" s="131">
        <f t="shared" si="194"/>
        <v>5176347.8171622809</v>
      </c>
    </row>
    <row r="580" spans="1:23" s="132" customFormat="1">
      <c r="A580" s="130"/>
      <c r="T580" s="133"/>
      <c r="U580" s="133"/>
      <c r="V580" s="133"/>
      <c r="W580" s="133"/>
    </row>
    <row r="581" spans="1:23" s="132" customFormat="1">
      <c r="A581" s="141" t="s">
        <v>186</v>
      </c>
      <c r="T581" s="133"/>
      <c r="U581" s="133"/>
      <c r="V581" s="133"/>
      <c r="W581" s="133"/>
    </row>
    <row r="582" spans="1:23" s="132" customFormat="1">
      <c r="A582" s="18" t="s">
        <v>146</v>
      </c>
      <c r="B582" s="142">
        <v>979154.13821006636</v>
      </c>
      <c r="C582" s="142">
        <v>1005349.0564816312</v>
      </c>
      <c r="D582" s="142">
        <v>1024102.2366078653</v>
      </c>
      <c r="E582" s="142">
        <v>1035413.6785887684</v>
      </c>
      <c r="F582" s="142">
        <v>1046725.1205696714</v>
      </c>
      <c r="G582" s="142">
        <v>1103580</v>
      </c>
      <c r="H582" s="142">
        <v>1103580</v>
      </c>
      <c r="I582" s="142">
        <v>1103580</v>
      </c>
      <c r="J582" s="142">
        <v>1103580</v>
      </c>
      <c r="K582" s="142">
        <v>1103580</v>
      </c>
      <c r="L582" s="142">
        <v>1103580</v>
      </c>
      <c r="M582" s="142">
        <v>1103580</v>
      </c>
      <c r="N582" s="142">
        <v>1103580</v>
      </c>
      <c r="O582" s="142">
        <v>1103580</v>
      </c>
      <c r="P582" s="142">
        <v>1103580</v>
      </c>
      <c r="Q582" s="142">
        <v>1103580</v>
      </c>
      <c r="R582" s="142">
        <v>1103580</v>
      </c>
      <c r="S582" s="142">
        <v>1103580</v>
      </c>
      <c r="T582" s="143">
        <v>1103580</v>
      </c>
      <c r="U582" s="143">
        <v>1103580</v>
      </c>
      <c r="V582" s="143">
        <v>1103580</v>
      </c>
      <c r="W582" s="143">
        <v>1103580</v>
      </c>
    </row>
    <row r="583" spans="1:23" s="132" customFormat="1">
      <c r="A583" s="139" t="s">
        <v>147</v>
      </c>
      <c r="B583" s="142">
        <v>545204.00280520041</v>
      </c>
      <c r="C583" s="142">
        <v>554171.58116200042</v>
      </c>
      <c r="D583" s="142">
        <v>560591.55203107302</v>
      </c>
      <c r="E583" s="142">
        <v>564463.91541241843</v>
      </c>
      <c r="F583" s="142">
        <v>568336.27879376372</v>
      </c>
      <c r="G583" s="142">
        <v>587800</v>
      </c>
      <c r="H583" s="142">
        <v>587800</v>
      </c>
      <c r="I583" s="142">
        <v>587800</v>
      </c>
      <c r="J583" s="142">
        <v>587800</v>
      </c>
      <c r="K583" s="142">
        <v>587800</v>
      </c>
      <c r="L583" s="142">
        <v>587800</v>
      </c>
      <c r="M583" s="142">
        <v>587800</v>
      </c>
      <c r="N583" s="142">
        <v>587800</v>
      </c>
      <c r="O583" s="142">
        <v>587800</v>
      </c>
      <c r="P583" s="142">
        <v>587800</v>
      </c>
      <c r="Q583" s="142">
        <v>587800</v>
      </c>
      <c r="R583" s="142">
        <v>587800</v>
      </c>
      <c r="S583" s="142">
        <v>587800</v>
      </c>
      <c r="T583" s="143">
        <v>587800</v>
      </c>
      <c r="U583" s="143">
        <v>587800</v>
      </c>
      <c r="V583" s="143">
        <v>587800</v>
      </c>
      <c r="W583" s="143">
        <v>587800</v>
      </c>
    </row>
    <row r="584" spans="1:23" s="132" customFormat="1">
      <c r="A584" s="139" t="s">
        <v>148</v>
      </c>
      <c r="B584" s="142">
        <v>465136.58251065435</v>
      </c>
      <c r="C584" s="142">
        <v>476242.5651399903</v>
      </c>
      <c r="D584" s="142">
        <v>484193.43906781037</v>
      </c>
      <c r="E584" s="142">
        <v>488989.20429411449</v>
      </c>
      <c r="F584" s="142">
        <v>493784.96952041861</v>
      </c>
      <c r="G584" s="142">
        <v>517890</v>
      </c>
      <c r="H584" s="142">
        <v>517890</v>
      </c>
      <c r="I584" s="142">
        <v>517890</v>
      </c>
      <c r="J584" s="142">
        <v>517890</v>
      </c>
      <c r="K584" s="142">
        <v>517890</v>
      </c>
      <c r="L584" s="142">
        <v>517890</v>
      </c>
      <c r="M584" s="142">
        <v>517890</v>
      </c>
      <c r="N584" s="142">
        <v>517890</v>
      </c>
      <c r="O584" s="142">
        <v>517890</v>
      </c>
      <c r="P584" s="142">
        <v>517890</v>
      </c>
      <c r="Q584" s="142">
        <v>517890</v>
      </c>
      <c r="R584" s="142">
        <v>517890</v>
      </c>
      <c r="S584" s="142">
        <v>517890</v>
      </c>
      <c r="T584" s="143">
        <v>517890</v>
      </c>
      <c r="U584" s="143">
        <v>517890</v>
      </c>
      <c r="V584" s="143">
        <v>517890</v>
      </c>
      <c r="W584" s="143">
        <v>517890</v>
      </c>
    </row>
    <row r="585" spans="1:23" s="132" customFormat="1">
      <c r="A585" s="139" t="s">
        <v>149</v>
      </c>
      <c r="B585" s="142">
        <v>348920.92679505853</v>
      </c>
      <c r="C585" s="142">
        <v>358255.46852241462</v>
      </c>
      <c r="D585" s="142">
        <v>364938.1518044991</v>
      </c>
      <c r="E585" s="142">
        <v>368968.97664131195</v>
      </c>
      <c r="F585" s="142">
        <v>372999.80147812481</v>
      </c>
      <c r="G585" s="142">
        <v>393260</v>
      </c>
      <c r="H585" s="142">
        <v>393260</v>
      </c>
      <c r="I585" s="142">
        <v>393260</v>
      </c>
      <c r="J585" s="142">
        <v>393260</v>
      </c>
      <c r="K585" s="142">
        <v>393260</v>
      </c>
      <c r="L585" s="142">
        <v>393260</v>
      </c>
      <c r="M585" s="142">
        <v>393260</v>
      </c>
      <c r="N585" s="142">
        <v>393260</v>
      </c>
      <c r="O585" s="142">
        <v>393260</v>
      </c>
      <c r="P585" s="142">
        <v>393260</v>
      </c>
      <c r="Q585" s="142">
        <v>393260</v>
      </c>
      <c r="R585" s="142">
        <v>393260</v>
      </c>
      <c r="S585" s="142">
        <v>393260</v>
      </c>
      <c r="T585" s="143">
        <v>393260</v>
      </c>
      <c r="U585" s="143">
        <v>393260</v>
      </c>
      <c r="V585" s="143">
        <v>393260</v>
      </c>
      <c r="W585" s="143">
        <v>393260</v>
      </c>
    </row>
    <row r="586" spans="1:23" s="132" customFormat="1">
      <c r="A586" s="139" t="s">
        <v>150</v>
      </c>
      <c r="B586" s="142">
        <v>148206.66127205052</v>
      </c>
      <c r="C586" s="142">
        <v>152171.57468846094</v>
      </c>
      <c r="D586" s="142">
        <v>155010.09224793658</v>
      </c>
      <c r="E586" s="142">
        <v>156722.21395047745</v>
      </c>
      <c r="F586" s="142">
        <v>158434.33565301832</v>
      </c>
      <c r="G586" s="142">
        <v>167040</v>
      </c>
      <c r="H586" s="142">
        <v>167040</v>
      </c>
      <c r="I586" s="142">
        <v>167040</v>
      </c>
      <c r="J586" s="142">
        <v>167040</v>
      </c>
      <c r="K586" s="142">
        <v>167040</v>
      </c>
      <c r="L586" s="142">
        <v>167040</v>
      </c>
      <c r="M586" s="142">
        <v>167040</v>
      </c>
      <c r="N586" s="142">
        <v>167040</v>
      </c>
      <c r="O586" s="142">
        <v>167040</v>
      </c>
      <c r="P586" s="142">
        <v>167040</v>
      </c>
      <c r="Q586" s="142">
        <v>167040</v>
      </c>
      <c r="R586" s="142">
        <v>167040</v>
      </c>
      <c r="S586" s="142">
        <v>167040</v>
      </c>
      <c r="T586" s="143">
        <v>167040</v>
      </c>
      <c r="U586" s="143">
        <v>167040</v>
      </c>
      <c r="V586" s="143">
        <v>167040</v>
      </c>
      <c r="W586" s="143">
        <v>167040</v>
      </c>
    </row>
    <row r="587" spans="1:23" s="132" customFormat="1">
      <c r="A587" s="18" t="s">
        <v>151</v>
      </c>
      <c r="B587" s="142">
        <v>577235.6870043698</v>
      </c>
      <c r="C587" s="142">
        <v>592383.96342450241</v>
      </c>
      <c r="D587" s="142">
        <v>603228.75222527923</v>
      </c>
      <c r="E587" s="142">
        <v>609770.05340670014</v>
      </c>
      <c r="F587" s="142">
        <v>616311.35458812118</v>
      </c>
      <c r="G587" s="142">
        <v>649190</v>
      </c>
      <c r="H587" s="142">
        <v>649190</v>
      </c>
      <c r="I587" s="142">
        <v>649190</v>
      </c>
      <c r="J587" s="142">
        <v>649190</v>
      </c>
      <c r="K587" s="142">
        <v>649190</v>
      </c>
      <c r="L587" s="142">
        <v>649190</v>
      </c>
      <c r="M587" s="142">
        <v>649190</v>
      </c>
      <c r="N587" s="142">
        <v>649190</v>
      </c>
      <c r="O587" s="142">
        <v>649190</v>
      </c>
      <c r="P587" s="142">
        <v>649190</v>
      </c>
      <c r="Q587" s="142">
        <v>649190</v>
      </c>
      <c r="R587" s="142">
        <v>649190</v>
      </c>
      <c r="S587" s="142">
        <v>649190</v>
      </c>
      <c r="T587" s="143">
        <v>649190</v>
      </c>
      <c r="U587" s="143">
        <v>649190</v>
      </c>
      <c r="V587" s="143">
        <v>649190</v>
      </c>
      <c r="W587" s="143">
        <v>649190</v>
      </c>
    </row>
    <row r="588" spans="1:23" s="132" customFormat="1">
      <c r="A588" s="18" t="s">
        <v>152</v>
      </c>
      <c r="B588" s="142">
        <v>124339.56843070615</v>
      </c>
      <c r="C588" s="142">
        <v>127665.97507687326</v>
      </c>
      <c r="D588" s="142">
        <v>130047.37983492472</v>
      </c>
      <c r="E588" s="142">
        <v>131483.78270486055</v>
      </c>
      <c r="F588" s="142">
        <v>132920.18557479634</v>
      </c>
      <c r="G588" s="142">
        <v>140140</v>
      </c>
      <c r="H588" s="142">
        <v>140140</v>
      </c>
      <c r="I588" s="142">
        <v>140140</v>
      </c>
      <c r="J588" s="142">
        <v>140140</v>
      </c>
      <c r="K588" s="142">
        <v>140140</v>
      </c>
      <c r="L588" s="142">
        <v>140140</v>
      </c>
      <c r="M588" s="142">
        <v>140140</v>
      </c>
      <c r="N588" s="142">
        <v>140140</v>
      </c>
      <c r="O588" s="142">
        <v>140140</v>
      </c>
      <c r="P588" s="142">
        <v>140140</v>
      </c>
      <c r="Q588" s="142">
        <v>140140</v>
      </c>
      <c r="R588" s="142">
        <v>140140</v>
      </c>
      <c r="S588" s="142">
        <v>140140</v>
      </c>
      <c r="T588" s="143">
        <v>140140</v>
      </c>
      <c r="U588" s="143">
        <v>140140</v>
      </c>
      <c r="V588" s="143">
        <v>140140</v>
      </c>
      <c r="W588" s="143">
        <v>140140</v>
      </c>
    </row>
    <row r="589" spans="1:23" s="132" customFormat="1">
      <c r="A589" s="18" t="s">
        <v>153</v>
      </c>
      <c r="B589" s="142">
        <v>237446.51993310679</v>
      </c>
      <c r="C589" s="142">
        <v>243798.83152613693</v>
      </c>
      <c r="D589" s="142">
        <v>248346.50914387443</v>
      </c>
      <c r="E589" s="142">
        <v>251089.55278631925</v>
      </c>
      <c r="F589" s="142">
        <v>253832.59642876411</v>
      </c>
      <c r="G589" s="142">
        <v>267620</v>
      </c>
      <c r="H589" s="142">
        <v>267620</v>
      </c>
      <c r="I589" s="142">
        <v>267620</v>
      </c>
      <c r="J589" s="142">
        <v>267620</v>
      </c>
      <c r="K589" s="142">
        <v>267620</v>
      </c>
      <c r="L589" s="142">
        <v>267620</v>
      </c>
      <c r="M589" s="142">
        <v>267620</v>
      </c>
      <c r="N589" s="142">
        <v>267620</v>
      </c>
      <c r="O589" s="142">
        <v>267620</v>
      </c>
      <c r="P589" s="142">
        <v>267620</v>
      </c>
      <c r="Q589" s="142">
        <v>267620</v>
      </c>
      <c r="R589" s="142">
        <v>267620</v>
      </c>
      <c r="S589" s="142">
        <v>267620</v>
      </c>
      <c r="T589" s="143">
        <v>267620</v>
      </c>
      <c r="U589" s="143">
        <v>267620</v>
      </c>
      <c r="V589" s="143">
        <v>267620</v>
      </c>
      <c r="W589" s="143">
        <v>267620</v>
      </c>
    </row>
    <row r="590" spans="1:23" s="132" customFormat="1">
      <c r="A590" s="18" t="s">
        <v>154</v>
      </c>
      <c r="B590" s="142">
        <v>512030</v>
      </c>
      <c r="C590" s="142">
        <v>512030</v>
      </c>
      <c r="D590" s="142">
        <v>512030</v>
      </c>
      <c r="E590" s="142">
        <v>512030</v>
      </c>
      <c r="F590" s="142">
        <v>512030</v>
      </c>
      <c r="G590" s="142">
        <v>512030</v>
      </c>
      <c r="H590" s="142">
        <v>512030</v>
      </c>
      <c r="I590" s="142">
        <v>512030</v>
      </c>
      <c r="J590" s="142">
        <v>512030</v>
      </c>
      <c r="K590" s="142">
        <v>512030</v>
      </c>
      <c r="L590" s="142">
        <v>512030</v>
      </c>
      <c r="M590" s="142">
        <v>512030</v>
      </c>
      <c r="N590" s="142">
        <v>512030</v>
      </c>
      <c r="O590" s="142">
        <v>512030</v>
      </c>
      <c r="P590" s="142">
        <v>512030</v>
      </c>
      <c r="Q590" s="142">
        <v>512030</v>
      </c>
      <c r="R590" s="142">
        <v>512030</v>
      </c>
      <c r="S590" s="142">
        <v>512030</v>
      </c>
      <c r="T590" s="143">
        <v>512030</v>
      </c>
      <c r="U590" s="143">
        <v>512030</v>
      </c>
      <c r="V590" s="143">
        <v>512030</v>
      </c>
      <c r="W590" s="143">
        <v>512030</v>
      </c>
    </row>
    <row r="591" spans="1:23" s="132" customFormat="1">
      <c r="A591" s="18" t="s">
        <v>155</v>
      </c>
      <c r="B591" s="142">
        <v>134755.91303878729</v>
      </c>
      <c r="C591" s="142">
        <v>138360.98397798996</v>
      </c>
      <c r="D591" s="142">
        <v>140941.88703673735</v>
      </c>
      <c r="E591" s="142">
        <v>142498.62221502941</v>
      </c>
      <c r="F591" s="142">
        <v>144055.35739332146</v>
      </c>
      <c r="G591" s="142">
        <v>151880</v>
      </c>
      <c r="H591" s="142">
        <v>151880</v>
      </c>
      <c r="I591" s="142">
        <v>151880</v>
      </c>
      <c r="J591" s="142">
        <v>151880</v>
      </c>
      <c r="K591" s="142">
        <v>151880</v>
      </c>
      <c r="L591" s="142">
        <v>151880</v>
      </c>
      <c r="M591" s="142">
        <v>151880</v>
      </c>
      <c r="N591" s="142">
        <v>151880</v>
      </c>
      <c r="O591" s="142">
        <v>151880</v>
      </c>
      <c r="P591" s="142">
        <v>151880</v>
      </c>
      <c r="Q591" s="142">
        <v>151880</v>
      </c>
      <c r="R591" s="142">
        <v>151880</v>
      </c>
      <c r="S591" s="142">
        <v>151880</v>
      </c>
      <c r="T591" s="143">
        <v>151880</v>
      </c>
      <c r="U591" s="143">
        <v>151880</v>
      </c>
      <c r="V591" s="143">
        <v>151880</v>
      </c>
      <c r="W591" s="143">
        <v>151880</v>
      </c>
    </row>
    <row r="592" spans="1:23" s="132" customFormat="1">
      <c r="A592" s="18" t="s">
        <v>144</v>
      </c>
      <c r="B592" s="142">
        <f>SUM(B582:B588)</f>
        <v>3188197.5670281057</v>
      </c>
      <c r="C592" s="142">
        <f t="shared" ref="C592:W592" si="195">SUM(C582:C588)</f>
        <v>3266240.1844958733</v>
      </c>
      <c r="D592" s="142">
        <f t="shared" si="195"/>
        <v>3322111.603819388</v>
      </c>
      <c r="E592" s="142">
        <f t="shared" si="195"/>
        <v>3355811.8249986512</v>
      </c>
      <c r="F592" s="142">
        <f t="shared" si="195"/>
        <v>3389512.0461779144</v>
      </c>
      <c r="G592" s="142">
        <f t="shared" si="195"/>
        <v>3558900</v>
      </c>
      <c r="H592" s="142">
        <f t="shared" si="195"/>
        <v>3558900</v>
      </c>
      <c r="I592" s="142">
        <f t="shared" si="195"/>
        <v>3558900</v>
      </c>
      <c r="J592" s="142">
        <f t="shared" si="195"/>
        <v>3558900</v>
      </c>
      <c r="K592" s="142">
        <f t="shared" si="195"/>
        <v>3558900</v>
      </c>
      <c r="L592" s="142">
        <f t="shared" si="195"/>
        <v>3558900</v>
      </c>
      <c r="M592" s="142">
        <f t="shared" si="195"/>
        <v>3558900</v>
      </c>
      <c r="N592" s="142">
        <f t="shared" si="195"/>
        <v>3558900</v>
      </c>
      <c r="O592" s="142">
        <f t="shared" si="195"/>
        <v>3558900</v>
      </c>
      <c r="P592" s="142">
        <f t="shared" si="195"/>
        <v>3558900</v>
      </c>
      <c r="Q592" s="142">
        <f t="shared" si="195"/>
        <v>3558900</v>
      </c>
      <c r="R592" s="142">
        <f t="shared" si="195"/>
        <v>3558900</v>
      </c>
      <c r="S592" s="142">
        <f t="shared" si="195"/>
        <v>3558900</v>
      </c>
      <c r="T592" s="142">
        <f t="shared" si="195"/>
        <v>3558900</v>
      </c>
      <c r="U592" s="142">
        <f t="shared" si="195"/>
        <v>3558900</v>
      </c>
      <c r="V592" s="142">
        <f t="shared" si="195"/>
        <v>3558900</v>
      </c>
      <c r="W592" s="142">
        <f t="shared" si="195"/>
        <v>3558900</v>
      </c>
    </row>
    <row r="593" spans="1:23" s="132" customFormat="1">
      <c r="A593" s="18" t="s">
        <v>145</v>
      </c>
      <c r="B593" s="142">
        <f>SUM(B589:B591)</f>
        <v>884232.43297189416</v>
      </c>
      <c r="C593" s="142">
        <f t="shared" ref="C593:W593" si="196">SUM(C589:C591)</f>
        <v>894189.81550412695</v>
      </c>
      <c r="D593" s="142">
        <f t="shared" si="196"/>
        <v>901318.3961806118</v>
      </c>
      <c r="E593" s="142">
        <f t="shared" si="196"/>
        <v>905618.17500134872</v>
      </c>
      <c r="F593" s="142">
        <f t="shared" si="196"/>
        <v>909917.95382208552</v>
      </c>
      <c r="G593" s="142">
        <f t="shared" si="196"/>
        <v>931530</v>
      </c>
      <c r="H593" s="142">
        <f t="shared" si="196"/>
        <v>931530</v>
      </c>
      <c r="I593" s="142">
        <f t="shared" si="196"/>
        <v>931530</v>
      </c>
      <c r="J593" s="142">
        <f t="shared" si="196"/>
        <v>931530</v>
      </c>
      <c r="K593" s="142">
        <f t="shared" si="196"/>
        <v>931530</v>
      </c>
      <c r="L593" s="142">
        <f t="shared" si="196"/>
        <v>931530</v>
      </c>
      <c r="M593" s="142">
        <f t="shared" si="196"/>
        <v>931530</v>
      </c>
      <c r="N593" s="142">
        <f t="shared" si="196"/>
        <v>931530</v>
      </c>
      <c r="O593" s="142">
        <f t="shared" si="196"/>
        <v>931530</v>
      </c>
      <c r="P593" s="142">
        <f t="shared" si="196"/>
        <v>931530</v>
      </c>
      <c r="Q593" s="142">
        <f t="shared" si="196"/>
        <v>931530</v>
      </c>
      <c r="R593" s="142">
        <f t="shared" si="196"/>
        <v>931530</v>
      </c>
      <c r="S593" s="142">
        <f t="shared" si="196"/>
        <v>931530</v>
      </c>
      <c r="T593" s="142">
        <f t="shared" si="196"/>
        <v>931530</v>
      </c>
      <c r="U593" s="142">
        <f t="shared" si="196"/>
        <v>931530</v>
      </c>
      <c r="V593" s="142">
        <f t="shared" si="196"/>
        <v>931530</v>
      </c>
      <c r="W593" s="142">
        <f t="shared" si="196"/>
        <v>931530</v>
      </c>
    </row>
    <row r="594" spans="1:23" s="132" customFormat="1">
      <c r="A594" s="18" t="s">
        <v>135</v>
      </c>
      <c r="B594" s="142">
        <f>B592+B593</f>
        <v>4072430</v>
      </c>
      <c r="C594" s="142">
        <f t="shared" ref="C594:W594" si="197">C592+C593</f>
        <v>4160430</v>
      </c>
      <c r="D594" s="142">
        <f t="shared" si="197"/>
        <v>4223430</v>
      </c>
      <c r="E594" s="142">
        <f t="shared" si="197"/>
        <v>4261430</v>
      </c>
      <c r="F594" s="142">
        <f t="shared" si="197"/>
        <v>4299430</v>
      </c>
      <c r="G594" s="142">
        <f t="shared" si="197"/>
        <v>4490430</v>
      </c>
      <c r="H594" s="142">
        <f t="shared" si="197"/>
        <v>4490430</v>
      </c>
      <c r="I594" s="142">
        <f t="shared" si="197"/>
        <v>4490430</v>
      </c>
      <c r="J594" s="142">
        <f t="shared" si="197"/>
        <v>4490430</v>
      </c>
      <c r="K594" s="142">
        <f t="shared" si="197"/>
        <v>4490430</v>
      </c>
      <c r="L594" s="142">
        <f t="shared" si="197"/>
        <v>4490430</v>
      </c>
      <c r="M594" s="142">
        <f t="shared" si="197"/>
        <v>4490430</v>
      </c>
      <c r="N594" s="142">
        <f t="shared" si="197"/>
        <v>4490430</v>
      </c>
      <c r="O594" s="142">
        <f t="shared" si="197"/>
        <v>4490430</v>
      </c>
      <c r="P594" s="142">
        <f t="shared" si="197"/>
        <v>4490430</v>
      </c>
      <c r="Q594" s="142">
        <f t="shared" si="197"/>
        <v>4490430</v>
      </c>
      <c r="R594" s="142">
        <f t="shared" si="197"/>
        <v>4490430</v>
      </c>
      <c r="S594" s="142">
        <f t="shared" si="197"/>
        <v>4490430</v>
      </c>
      <c r="T594" s="142">
        <f t="shared" si="197"/>
        <v>4490430</v>
      </c>
      <c r="U594" s="142">
        <f t="shared" si="197"/>
        <v>4490430</v>
      </c>
      <c r="V594" s="142">
        <f t="shared" si="197"/>
        <v>4490430</v>
      </c>
      <c r="W594" s="142">
        <f t="shared" si="197"/>
        <v>4490430</v>
      </c>
    </row>
    <row r="595" spans="1:23" s="132" customFormat="1">
      <c r="A595" s="18" t="s">
        <v>187</v>
      </c>
      <c r="B595" s="142"/>
      <c r="C595" s="142">
        <v>0</v>
      </c>
      <c r="D595" s="142">
        <v>0</v>
      </c>
      <c r="E595" s="142">
        <v>0</v>
      </c>
      <c r="F595" s="142">
        <v>0</v>
      </c>
      <c r="G595" s="142">
        <v>0</v>
      </c>
      <c r="H595" s="142">
        <v>0</v>
      </c>
      <c r="I595" s="142">
        <v>0</v>
      </c>
      <c r="J595" s="142">
        <v>0</v>
      </c>
      <c r="K595" s="142">
        <v>0</v>
      </c>
      <c r="L595" s="142">
        <v>0</v>
      </c>
      <c r="M595" s="142">
        <v>0</v>
      </c>
      <c r="N595" s="142">
        <v>0</v>
      </c>
      <c r="O595" s="142">
        <v>0</v>
      </c>
      <c r="P595" s="142">
        <v>0</v>
      </c>
      <c r="Q595" s="142">
        <v>0</v>
      </c>
      <c r="R595" s="142">
        <v>0</v>
      </c>
      <c r="S595" s="142">
        <v>0</v>
      </c>
      <c r="T595" s="142">
        <v>0</v>
      </c>
      <c r="U595" s="142">
        <v>0</v>
      </c>
      <c r="V595" s="142">
        <v>1</v>
      </c>
      <c r="W595" s="142">
        <v>0</v>
      </c>
    </row>
    <row r="596" spans="1:23" s="132" customFormat="1">
      <c r="A596" s="139"/>
      <c r="T596" s="133"/>
      <c r="U596" s="133"/>
      <c r="V596" s="133"/>
      <c r="W596" s="133"/>
    </row>
    <row r="597" spans="1:23" s="132" customFormat="1">
      <c r="A597" s="134" t="s">
        <v>188</v>
      </c>
      <c r="T597" s="133"/>
      <c r="U597" s="133"/>
      <c r="V597" s="133"/>
      <c r="W597" s="133"/>
    </row>
    <row r="598" spans="1:23" s="132" customFormat="1">
      <c r="A598" s="18" t="s">
        <v>146</v>
      </c>
      <c r="B598" s="144">
        <f>B582-B567</f>
        <v>-186707.16894961731</v>
      </c>
      <c r="C598" s="144">
        <f t="shared" ref="C598:W610" si="198">C582-C567</f>
        <v>-179067.42041731603</v>
      </c>
      <c r="D598" s="144">
        <f t="shared" si="198"/>
        <v>-179463.68571841915</v>
      </c>
      <c r="E598" s="144">
        <f t="shared" si="198"/>
        <v>-187301.90003091481</v>
      </c>
      <c r="F598" s="144">
        <f t="shared" si="198"/>
        <v>-206241.35539764015</v>
      </c>
      <c r="G598" s="144">
        <f>G582-G567</f>
        <v>-179846.47876597242</v>
      </c>
      <c r="H598" s="144">
        <f t="shared" si="198"/>
        <v>-210544.39402834722</v>
      </c>
      <c r="I598" s="144">
        <f t="shared" si="198"/>
        <v>-241395.8927605357</v>
      </c>
      <c r="J598" s="144">
        <f t="shared" si="198"/>
        <v>-272520.58524251939</v>
      </c>
      <c r="K598" s="144">
        <f t="shared" si="198"/>
        <v>-303854.30924173607</v>
      </c>
      <c r="L598" s="144">
        <f t="shared" si="198"/>
        <v>-335394.18113348843</v>
      </c>
      <c r="M598" s="144">
        <f t="shared" si="198"/>
        <v>-367217.24040926667</v>
      </c>
      <c r="N598" s="144">
        <f t="shared" si="198"/>
        <v>-399273.74753128504</v>
      </c>
      <c r="O598" s="144">
        <f t="shared" si="198"/>
        <v>-431528.63717168709</v>
      </c>
      <c r="P598" s="144">
        <f t="shared" si="198"/>
        <v>-463960.72281244397</v>
      </c>
      <c r="Q598" s="144">
        <f t="shared" si="198"/>
        <v>-496618.73743497627</v>
      </c>
      <c r="R598" s="144">
        <f t="shared" si="198"/>
        <v>-529406.42127815634</v>
      </c>
      <c r="S598" s="144">
        <f t="shared" si="198"/>
        <v>-562367.09317734255</v>
      </c>
      <c r="T598" s="144">
        <f t="shared" si="198"/>
        <v>-595523.3452426861</v>
      </c>
      <c r="U598" s="144">
        <f t="shared" si="198"/>
        <v>-628828.97358870087</v>
      </c>
      <c r="V598" s="144">
        <f t="shared" si="198"/>
        <v>-659121.04581742361</v>
      </c>
      <c r="W598" s="144">
        <f t="shared" si="198"/>
        <v>-693251.18111243774</v>
      </c>
    </row>
    <row r="599" spans="1:23" s="132" customFormat="1">
      <c r="A599" s="139" t="s">
        <v>147</v>
      </c>
      <c r="B599" s="144">
        <f t="shared" ref="B599:B610" si="199">B583-B568</f>
        <v>118034.75440050208</v>
      </c>
      <c r="C599" s="144">
        <f t="shared" si="198"/>
        <v>126505.51753743086</v>
      </c>
      <c r="D599" s="144">
        <f t="shared" si="198"/>
        <v>129861.75687497621</v>
      </c>
      <c r="E599" s="144">
        <f t="shared" si="198"/>
        <v>130666.31793387095</v>
      </c>
      <c r="F599" s="144">
        <f t="shared" si="198"/>
        <v>126771.05755983898</v>
      </c>
      <c r="G599" s="144">
        <f t="shared" si="198"/>
        <v>138410.58018684317</v>
      </c>
      <c r="H599" s="144">
        <f t="shared" si="198"/>
        <v>130519.30753079464</v>
      </c>
      <c r="I599" s="144">
        <f t="shared" si="198"/>
        <v>122534.1796553848</v>
      </c>
      <c r="J599" s="144">
        <f t="shared" si="198"/>
        <v>114485.89667608874</v>
      </c>
      <c r="K599" s="144">
        <f t="shared" si="198"/>
        <v>106344.9463717842</v>
      </c>
      <c r="L599" s="144">
        <f t="shared" si="198"/>
        <v>98147.945490139187</v>
      </c>
      <c r="M599" s="144">
        <f t="shared" si="198"/>
        <v>89845.804279184318</v>
      </c>
      <c r="N599" s="144">
        <f t="shared" si="198"/>
        <v>81467.893006544677</v>
      </c>
      <c r="O599" s="144">
        <f t="shared" si="198"/>
        <v>73024.879363763263</v>
      </c>
      <c r="P599" s="144">
        <f t="shared" si="198"/>
        <v>64492.832446496701</v>
      </c>
      <c r="Q599" s="144">
        <f t="shared" si="198"/>
        <v>55886.967164570233</v>
      </c>
      <c r="R599" s="144">
        <f t="shared" si="198"/>
        <v>47220.190187831293</v>
      </c>
      <c r="S599" s="144">
        <f t="shared" si="198"/>
        <v>38491.034928853973</v>
      </c>
      <c r="T599" s="144">
        <f t="shared" si="198"/>
        <v>29673.940215201117</v>
      </c>
      <c r="U599" s="144">
        <f t="shared" si="198"/>
        <v>20771.037391325925</v>
      </c>
      <c r="V599" s="144">
        <f t="shared" si="198"/>
        <v>13084.010156219825</v>
      </c>
      <c r="W599" s="144">
        <f t="shared" si="198"/>
        <v>3995.8299984401092</v>
      </c>
    </row>
    <row r="600" spans="1:23" s="132" customFormat="1">
      <c r="A600" s="139" t="s">
        <v>148</v>
      </c>
      <c r="B600" s="144">
        <f t="shared" si="199"/>
        <v>385580.75511527515</v>
      </c>
      <c r="C600" s="144">
        <f t="shared" si="198"/>
        <v>397339.8591071316</v>
      </c>
      <c r="D600" s="144">
        <f t="shared" si="198"/>
        <v>405983.32955380867</v>
      </c>
      <c r="E600" s="144">
        <f t="shared" si="198"/>
        <v>411377.90509632719</v>
      </c>
      <c r="F600" s="144">
        <f t="shared" si="198"/>
        <v>415562.39100873074</v>
      </c>
      <c r="G600" s="144">
        <f t="shared" si="198"/>
        <v>439005.03642933606</v>
      </c>
      <c r="H600" s="144">
        <f t="shared" si="198"/>
        <v>438341.23568943865</v>
      </c>
      <c r="I600" s="144">
        <f t="shared" si="198"/>
        <v>437628.44592828548</v>
      </c>
      <c r="J600" s="144">
        <f t="shared" si="198"/>
        <v>436917.33625762991</v>
      </c>
      <c r="K600" s="144">
        <f t="shared" si="198"/>
        <v>436159.0889634437</v>
      </c>
      <c r="L600" s="144">
        <f t="shared" si="198"/>
        <v>435398.60168686276</v>
      </c>
      <c r="M600" s="144">
        <f t="shared" si="198"/>
        <v>434618.35114940716</v>
      </c>
      <c r="N600" s="144">
        <f t="shared" si="198"/>
        <v>433787.2086910904</v>
      </c>
      <c r="O600" s="144">
        <f t="shared" si="198"/>
        <v>432984.963238834</v>
      </c>
      <c r="P600" s="144">
        <f t="shared" si="198"/>
        <v>432160.27094224258</v>
      </c>
      <c r="Q600" s="144">
        <f t="shared" si="198"/>
        <v>431308.98236825044</v>
      </c>
      <c r="R600" s="144">
        <f t="shared" si="198"/>
        <v>430440.20054474723</v>
      </c>
      <c r="S600" s="144">
        <f t="shared" si="198"/>
        <v>429573.03743342252</v>
      </c>
      <c r="T600" s="144">
        <f t="shared" si="198"/>
        <v>428681.90699280694</v>
      </c>
      <c r="U600" s="144">
        <f t="shared" si="198"/>
        <v>427769.12687715271</v>
      </c>
      <c r="V600" s="144">
        <f t="shared" si="198"/>
        <v>427089.34410635108</v>
      </c>
      <c r="W600" s="144">
        <f t="shared" si="198"/>
        <v>426181.87264783488</v>
      </c>
    </row>
    <row r="601" spans="1:23" s="132" customFormat="1">
      <c r="A601" s="139" t="s">
        <v>149</v>
      </c>
      <c r="B601" s="144">
        <f t="shared" si="199"/>
        <v>-13038.677991484292</v>
      </c>
      <c r="C601" s="144">
        <f t="shared" si="198"/>
        <v>-5885.6006014630548</v>
      </c>
      <c r="D601" s="144">
        <f t="shared" si="198"/>
        <v>-2222.7486636628164</v>
      </c>
      <c r="E601" s="144">
        <f t="shared" si="198"/>
        <v>-1162.4398997867829</v>
      </c>
      <c r="F601" s="144">
        <f t="shared" si="198"/>
        <v>-11.360846267489251</v>
      </c>
      <c r="G601" s="144">
        <f t="shared" si="198"/>
        <v>17447.876747403294</v>
      </c>
      <c r="H601" s="144">
        <f t="shared" si="198"/>
        <v>14701.192723878485</v>
      </c>
      <c r="I601" s="144">
        <f t="shared" si="198"/>
        <v>12021.306221468025</v>
      </c>
      <c r="J601" s="144">
        <f t="shared" si="198"/>
        <v>9397.0231105267303</v>
      </c>
      <c r="K601" s="144">
        <f t="shared" si="198"/>
        <v>6827.5183933703229</v>
      </c>
      <c r="L601" s="144">
        <f t="shared" si="198"/>
        <v>4311.9445253406302</v>
      </c>
      <c r="M601" s="144">
        <f t="shared" si="198"/>
        <v>1848.4167951135314</v>
      </c>
      <c r="N601" s="144">
        <f t="shared" si="198"/>
        <v>-574.21512802306097</v>
      </c>
      <c r="O601" s="144">
        <f t="shared" si="198"/>
        <v>-2952.5473877889453</v>
      </c>
      <c r="P601" s="144">
        <f t="shared" si="198"/>
        <v>-5249.4484119186527</v>
      </c>
      <c r="Q601" s="144">
        <f t="shared" si="198"/>
        <v>-7464.7246023025364</v>
      </c>
      <c r="R601" s="144">
        <f t="shared" si="198"/>
        <v>-9620.7094229204231</v>
      </c>
      <c r="S601" s="144">
        <f t="shared" si="198"/>
        <v>-11734.877109201334</v>
      </c>
      <c r="T601" s="144">
        <f t="shared" si="198"/>
        <v>-13752.802640715847</v>
      </c>
      <c r="U601" s="144">
        <f t="shared" si="198"/>
        <v>-15714.498308532464</v>
      </c>
      <c r="V601" s="144">
        <f t="shared" si="198"/>
        <v>-17436.084812035202</v>
      </c>
      <c r="W601" s="144">
        <f t="shared" si="198"/>
        <v>-19355.424113474379</v>
      </c>
    </row>
    <row r="602" spans="1:23" s="132" customFormat="1">
      <c r="A602" s="139" t="s">
        <v>150</v>
      </c>
      <c r="B602" s="144">
        <f t="shared" si="199"/>
        <v>50185.428092481437</v>
      </c>
      <c r="C602" s="144">
        <f t="shared" si="198"/>
        <v>54065.051961323945</v>
      </c>
      <c r="D602" s="144">
        <f t="shared" si="198"/>
        <v>56528.595869432655</v>
      </c>
      <c r="E602" s="144">
        <f t="shared" si="198"/>
        <v>57882.439549571034</v>
      </c>
      <c r="F602" s="144">
        <f t="shared" si="198"/>
        <v>59252.887220266406</v>
      </c>
      <c r="G602" s="144">
        <f t="shared" si="198"/>
        <v>67504.926158614966</v>
      </c>
      <c r="H602" s="144">
        <f t="shared" si="198"/>
        <v>67183.316774592808</v>
      </c>
      <c r="I602" s="144">
        <f t="shared" si="198"/>
        <v>66864.516958371707</v>
      </c>
      <c r="J602" s="144">
        <f t="shared" si="198"/>
        <v>66548.434913393619</v>
      </c>
      <c r="K602" s="144">
        <f t="shared" si="198"/>
        <v>66249.269990882211</v>
      </c>
      <c r="L602" s="144">
        <f t="shared" si="198"/>
        <v>65952.06440443646</v>
      </c>
      <c r="M602" s="144">
        <f t="shared" si="198"/>
        <v>65656.561486327089</v>
      </c>
      <c r="N602" s="144">
        <f t="shared" si="198"/>
        <v>65377.437835115765</v>
      </c>
      <c r="O602" s="144">
        <f t="shared" si="198"/>
        <v>65101.13292478121</v>
      </c>
      <c r="P602" s="144">
        <f t="shared" si="198"/>
        <v>64841.478317939793</v>
      </c>
      <c r="Q602" s="144">
        <f t="shared" si="198"/>
        <v>64584.848831110838</v>
      </c>
      <c r="R602" s="144">
        <f t="shared" si="198"/>
        <v>64330.653254999663</v>
      </c>
      <c r="S602" s="144">
        <f t="shared" si="198"/>
        <v>64093.639476972821</v>
      </c>
      <c r="T602" s="144">
        <f t="shared" si="198"/>
        <v>63858.790584502814</v>
      </c>
      <c r="U602" s="144">
        <f t="shared" si="198"/>
        <v>63626.039720927394</v>
      </c>
      <c r="V602" s="144">
        <f t="shared" si="198"/>
        <v>63449.636781791996</v>
      </c>
      <c r="W602" s="144">
        <f t="shared" si="198"/>
        <v>63233.376607716578</v>
      </c>
    </row>
    <row r="603" spans="1:23" s="132" customFormat="1">
      <c r="A603" s="18" t="s">
        <v>151</v>
      </c>
      <c r="B603" s="144">
        <f t="shared" si="199"/>
        <v>131007.0112015183</v>
      </c>
      <c r="C603" s="144">
        <f t="shared" si="198"/>
        <v>134980.64163307787</v>
      </c>
      <c r="D603" s="144">
        <f t="shared" si="198"/>
        <v>134384.96434019553</v>
      </c>
      <c r="E603" s="144">
        <f t="shared" si="198"/>
        <v>129405.88709809218</v>
      </c>
      <c r="F603" s="144">
        <f t="shared" si="198"/>
        <v>118900.87362888327</v>
      </c>
      <c r="G603" s="144">
        <f t="shared" si="198"/>
        <v>134309.29804806859</v>
      </c>
      <c r="H603" s="144">
        <f t="shared" si="198"/>
        <v>116475.46610861877</v>
      </c>
      <c r="I603" s="144">
        <f t="shared" si="198"/>
        <v>98201.445621622261</v>
      </c>
      <c r="J603" s="144">
        <f t="shared" si="198"/>
        <v>79585.217088586767</v>
      </c>
      <c r="K603" s="144">
        <f t="shared" si="198"/>
        <v>60557.01740419236</v>
      </c>
      <c r="L603" s="144">
        <f t="shared" si="198"/>
        <v>41100.079624123871</v>
      </c>
      <c r="M603" s="144">
        <f t="shared" si="198"/>
        <v>21180.526583652943</v>
      </c>
      <c r="N603" s="144">
        <f t="shared" si="198"/>
        <v>830.78996174049098</v>
      </c>
      <c r="O603" s="144">
        <f t="shared" si="198"/>
        <v>-19925.49225869088</v>
      </c>
      <c r="P603" s="144">
        <f t="shared" si="198"/>
        <v>-41078.289392353967</v>
      </c>
      <c r="Q603" s="144">
        <f t="shared" si="198"/>
        <v>-62683.520116664935</v>
      </c>
      <c r="R603" s="144">
        <f t="shared" si="198"/>
        <v>-84647.454080959549</v>
      </c>
      <c r="S603" s="144">
        <f t="shared" si="198"/>
        <v>-107082.70115212246</v>
      </c>
      <c r="T603" s="144">
        <f t="shared" si="198"/>
        <v>-129909.34723972622</v>
      </c>
      <c r="U603" s="144">
        <f t="shared" si="198"/>
        <v>-153207.76866737148</v>
      </c>
      <c r="V603" s="144">
        <f t="shared" si="198"/>
        <v>-173564.6462794547</v>
      </c>
      <c r="W603" s="144">
        <f t="shared" si="198"/>
        <v>-197900.50983684626</v>
      </c>
    </row>
    <row r="604" spans="1:23" s="132" customFormat="1">
      <c r="A604" s="18" t="s">
        <v>152</v>
      </c>
      <c r="B604" s="144">
        <f t="shared" si="199"/>
        <v>-33703.981742987511</v>
      </c>
      <c r="C604" s="144">
        <f t="shared" si="198"/>
        <v>-30895.171132591204</v>
      </c>
      <c r="D604" s="144">
        <f t="shared" si="198"/>
        <v>-30479.12563859213</v>
      </c>
      <c r="E604" s="144">
        <f t="shared" si="198"/>
        <v>-30979.587557518767</v>
      </c>
      <c r="F604" s="144">
        <f t="shared" si="198"/>
        <v>-31546.440180614736</v>
      </c>
      <c r="G604" s="144">
        <f t="shared" si="198"/>
        <v>-26303.135187536449</v>
      </c>
      <c r="H604" s="144">
        <f t="shared" si="198"/>
        <v>-28249.337600095896</v>
      </c>
      <c r="I604" s="144">
        <f t="shared" si="198"/>
        <v>-30140.559936373495</v>
      </c>
      <c r="J604" s="144">
        <f t="shared" si="198"/>
        <v>-31988.467469382536</v>
      </c>
      <c r="K604" s="144">
        <f t="shared" si="198"/>
        <v>-33781.444155615492</v>
      </c>
      <c r="L604" s="144">
        <f t="shared" si="198"/>
        <v>-35545.63711271892</v>
      </c>
      <c r="M604" s="144">
        <f t="shared" si="198"/>
        <v>-37282.030792410078</v>
      </c>
      <c r="N604" s="144">
        <f t="shared" si="198"/>
        <v>-38962.115217653423</v>
      </c>
      <c r="O604" s="144">
        <f t="shared" si="198"/>
        <v>-40558.811920222972</v>
      </c>
      <c r="P604" s="144">
        <f t="shared" si="198"/>
        <v>-42114.21886801513</v>
      </c>
      <c r="Q604" s="144">
        <f t="shared" si="198"/>
        <v>-43599.565482036618</v>
      </c>
      <c r="R604" s="144">
        <f t="shared" si="198"/>
        <v>-45014.870328697027</v>
      </c>
      <c r="S604" s="144">
        <f t="shared" si="198"/>
        <v>-46389.138034661737</v>
      </c>
      <c r="T604" s="144">
        <f t="shared" si="198"/>
        <v>-47707.641573048779</v>
      </c>
      <c r="U604" s="144">
        <f t="shared" si="198"/>
        <v>-48955.87028883709</v>
      </c>
      <c r="V604" s="144">
        <f t="shared" si="198"/>
        <v>-50094.141592497414</v>
      </c>
      <c r="W604" s="144">
        <f t="shared" si="198"/>
        <v>-51314.670154007297</v>
      </c>
    </row>
    <row r="605" spans="1:23" s="132" customFormat="1">
      <c r="A605" s="18" t="s">
        <v>153</v>
      </c>
      <c r="B605" s="144">
        <f t="shared" si="199"/>
        <v>40484.338715251681</v>
      </c>
      <c r="C605" s="144">
        <f t="shared" si="198"/>
        <v>43799.510496346484</v>
      </c>
      <c r="D605" s="144">
        <f t="shared" si="198"/>
        <v>44100.230302470649</v>
      </c>
      <c r="E605" s="144">
        <f t="shared" si="198"/>
        <v>42629.715052881395</v>
      </c>
      <c r="F605" s="144">
        <f t="shared" si="198"/>
        <v>40749.176352019655</v>
      </c>
      <c r="G605" s="144">
        <f t="shared" si="198"/>
        <v>49996.429199890059</v>
      </c>
      <c r="H605" s="144">
        <f t="shared" si="198"/>
        <v>45507.926509590237</v>
      </c>
      <c r="I605" s="144">
        <f t="shared" si="198"/>
        <v>41085.202448618831</v>
      </c>
      <c r="J605" s="144">
        <f t="shared" si="198"/>
        <v>36746.913937397156</v>
      </c>
      <c r="K605" s="144">
        <f t="shared" si="198"/>
        <v>32490.54479247288</v>
      </c>
      <c r="L605" s="144">
        <f t="shared" si="198"/>
        <v>28319.214252641774</v>
      </c>
      <c r="M605" s="144">
        <f t="shared" si="198"/>
        <v>24213.908054268308</v>
      </c>
      <c r="N605" s="144">
        <f t="shared" si="198"/>
        <v>20241.212809700344</v>
      </c>
      <c r="O605" s="144">
        <f t="shared" si="198"/>
        <v>16415.852054414689</v>
      </c>
      <c r="P605" s="144">
        <f t="shared" si="198"/>
        <v>12706.678350327973</v>
      </c>
      <c r="Q605" s="144">
        <f t="shared" si="198"/>
        <v>9195.3884016454685</v>
      </c>
      <c r="R605" s="144">
        <f t="shared" si="198"/>
        <v>5864.8857005836326</v>
      </c>
      <c r="S605" s="144">
        <f t="shared" si="198"/>
        <v>2679.9429919561953</v>
      </c>
      <c r="T605" s="144">
        <f t="shared" si="198"/>
        <v>-337.62143734644633</v>
      </c>
      <c r="U605" s="144">
        <f t="shared" si="198"/>
        <v>-3193.5089515965665</v>
      </c>
      <c r="V605" s="144">
        <f t="shared" si="198"/>
        <v>-5637.28722323291</v>
      </c>
      <c r="W605" s="144">
        <f t="shared" si="198"/>
        <v>-8342.7460592593998</v>
      </c>
    </row>
    <row r="606" spans="1:23" s="132" customFormat="1">
      <c r="A606" s="18" t="s">
        <v>154</v>
      </c>
      <c r="B606" s="144">
        <f t="shared" si="199"/>
        <v>-55929.892173922039</v>
      </c>
      <c r="C606" s="144">
        <f t="shared" si="198"/>
        <v>-66007.830972361029</v>
      </c>
      <c r="D606" s="144">
        <f t="shared" si="198"/>
        <v>-69158.032062979299</v>
      </c>
      <c r="E606" s="144">
        <f t="shared" si="198"/>
        <v>-72365.645648411592</v>
      </c>
      <c r="F606" s="144">
        <f t="shared" si="198"/>
        <v>-83590.949501734343</v>
      </c>
      <c r="G606" s="144">
        <f t="shared" si="198"/>
        <v>-95001.834674126119</v>
      </c>
      <c r="H606" s="144">
        <f t="shared" si="198"/>
        <v>-106580.25725322147</v>
      </c>
      <c r="I606" s="144">
        <f t="shared" si="198"/>
        <v>-118355.99061492283</v>
      </c>
      <c r="J606" s="144">
        <f t="shared" si="198"/>
        <v>-130299.8806800876</v>
      </c>
      <c r="K606" s="144">
        <f t="shared" si="198"/>
        <v>-142442.37003657978</v>
      </c>
      <c r="L606" s="144">
        <f t="shared" si="198"/>
        <v>-154782.83752988139</v>
      </c>
      <c r="M606" s="144">
        <f t="shared" si="198"/>
        <v>-167280.59820298373</v>
      </c>
      <c r="N606" s="144">
        <f t="shared" si="198"/>
        <v>-180048.0740812096</v>
      </c>
      <c r="O606" s="144">
        <f t="shared" si="198"/>
        <v>-192940.27178592421</v>
      </c>
      <c r="P606" s="144">
        <f t="shared" si="198"/>
        <v>-206088.11189432989</v>
      </c>
      <c r="Q606" s="144">
        <f t="shared" si="198"/>
        <v>-219385.59681603743</v>
      </c>
      <c r="R606" s="144">
        <f t="shared" si="198"/>
        <v>-232936.50516631803</v>
      </c>
      <c r="S606" s="144">
        <f t="shared" si="198"/>
        <v>-246683.23359067633</v>
      </c>
      <c r="T606" s="144">
        <f t="shared" si="198"/>
        <v>-260639.69339165685</v>
      </c>
      <c r="U606" s="144">
        <f t="shared" si="198"/>
        <v>-274820.77016811632</v>
      </c>
      <c r="V606" s="144">
        <f t="shared" si="198"/>
        <v>-286596.88138552371</v>
      </c>
      <c r="W606" s="144">
        <f t="shared" si="198"/>
        <v>-301210.77402061527</v>
      </c>
    </row>
    <row r="607" spans="1:23" s="132" customFormat="1">
      <c r="A607" s="18" t="s">
        <v>155</v>
      </c>
      <c r="B607" s="144">
        <f t="shared" si="199"/>
        <v>78108.838511534777</v>
      </c>
      <c r="C607" s="144">
        <f t="shared" si="198"/>
        <v>81389.160766037734</v>
      </c>
      <c r="D607" s="144">
        <f t="shared" si="198"/>
        <v>84157.050232181515</v>
      </c>
      <c r="E607" s="144">
        <f t="shared" si="198"/>
        <v>85892.032275068123</v>
      </c>
      <c r="F607" s="144">
        <f t="shared" si="198"/>
        <v>87458.553877900064</v>
      </c>
      <c r="G607" s="144">
        <f t="shared" si="198"/>
        <v>95224.635781117089</v>
      </c>
      <c r="H607" s="144">
        <f t="shared" si="198"/>
        <v>95185.12839723569</v>
      </c>
      <c r="I607" s="144">
        <f t="shared" si="198"/>
        <v>95140.95992849466</v>
      </c>
      <c r="J607" s="144">
        <f t="shared" si="198"/>
        <v>95015.869283876877</v>
      </c>
      <c r="K607" s="144">
        <f t="shared" si="198"/>
        <v>94886.515500024805</v>
      </c>
      <c r="L607" s="144">
        <f t="shared" si="198"/>
        <v>94771.528041859419</v>
      </c>
      <c r="M607" s="144">
        <f t="shared" si="198"/>
        <v>94618.925151635049</v>
      </c>
      <c r="N607" s="144">
        <f t="shared" si="198"/>
        <v>94465.921063415328</v>
      </c>
      <c r="O607" s="144">
        <f t="shared" si="198"/>
        <v>94260.176023760112</v>
      </c>
      <c r="P607" s="144">
        <f t="shared" si="198"/>
        <v>94050.247974986196</v>
      </c>
      <c r="Q607" s="144">
        <f t="shared" si="198"/>
        <v>93836.215020409931</v>
      </c>
      <c r="R607" s="144">
        <f t="shared" si="198"/>
        <v>93595.86386008744</v>
      </c>
      <c r="S607" s="144">
        <f t="shared" si="198"/>
        <v>93276.322805032076</v>
      </c>
      <c r="T607" s="144">
        <f t="shared" si="198"/>
        <v>93026.894186054953</v>
      </c>
      <c r="U607" s="144">
        <f t="shared" si="198"/>
        <v>92706.286379184196</v>
      </c>
      <c r="V607" s="144">
        <f t="shared" si="198"/>
        <v>92400.196279072974</v>
      </c>
      <c r="W607" s="144">
        <f t="shared" si="198"/>
        <v>92046.408880368443</v>
      </c>
    </row>
    <row r="608" spans="1:23" s="132" customFormat="1">
      <c r="A608" s="18" t="s">
        <v>144</v>
      </c>
      <c r="B608" s="144">
        <f t="shared" si="199"/>
        <v>451358.12012568722</v>
      </c>
      <c r="C608" s="144">
        <f t="shared" si="198"/>
        <v>497042.87808759417</v>
      </c>
      <c r="D608" s="144">
        <f t="shared" si="198"/>
        <v>514593.08661773847</v>
      </c>
      <c r="E608" s="144">
        <f t="shared" si="198"/>
        <v>509888.62218964007</v>
      </c>
      <c r="F608" s="144">
        <f t="shared" si="198"/>
        <v>482688.05299319699</v>
      </c>
      <c r="G608" s="144">
        <f t="shared" si="198"/>
        <v>590528.10361675732</v>
      </c>
      <c r="H608" s="144">
        <f t="shared" si="198"/>
        <v>528426.78719887976</v>
      </c>
      <c r="I608" s="144">
        <f t="shared" si="198"/>
        <v>465713.44168822328</v>
      </c>
      <c r="J608" s="144">
        <f t="shared" si="198"/>
        <v>402424.85533432383</v>
      </c>
      <c r="K608" s="144">
        <f t="shared" si="198"/>
        <v>338502.08772632154</v>
      </c>
      <c r="L608" s="144">
        <f t="shared" si="198"/>
        <v>273970.81748469546</v>
      </c>
      <c r="M608" s="144">
        <f t="shared" si="198"/>
        <v>208650.38909200858</v>
      </c>
      <c r="N608" s="144">
        <f t="shared" si="198"/>
        <v>142653.2516175299</v>
      </c>
      <c r="O608" s="144">
        <f t="shared" si="198"/>
        <v>76145.486788988113</v>
      </c>
      <c r="P608" s="144">
        <f t="shared" si="198"/>
        <v>9091.9022219474427</v>
      </c>
      <c r="Q608" s="144">
        <f t="shared" si="198"/>
        <v>-58585.749272048939</v>
      </c>
      <c r="R608" s="144">
        <f t="shared" si="198"/>
        <v>-126698.41112315562</v>
      </c>
      <c r="S608" s="144">
        <f t="shared" si="198"/>
        <v>-195416.09763407893</v>
      </c>
      <c r="T608" s="144">
        <f t="shared" si="198"/>
        <v>-264678.49890366569</v>
      </c>
      <c r="U608" s="144">
        <f t="shared" si="198"/>
        <v>-334540.90686403587</v>
      </c>
      <c r="V608" s="144">
        <f t="shared" si="198"/>
        <v>-396592.92745704856</v>
      </c>
      <c r="W608" s="144">
        <f t="shared" si="198"/>
        <v>-468410.70596277434</v>
      </c>
    </row>
    <row r="609" spans="1:23" s="132" customFormat="1">
      <c r="A609" s="18" t="s">
        <v>145</v>
      </c>
      <c r="B609" s="144">
        <f t="shared" si="199"/>
        <v>62663.285052864579</v>
      </c>
      <c r="C609" s="144">
        <f t="shared" si="198"/>
        <v>59180.840290023247</v>
      </c>
      <c r="D609" s="144">
        <f t="shared" si="198"/>
        <v>59099.248471672414</v>
      </c>
      <c r="E609" s="144">
        <f t="shared" si="198"/>
        <v>56156.101679538726</v>
      </c>
      <c r="F609" s="144">
        <f t="shared" si="198"/>
        <v>44616.780728185433</v>
      </c>
      <c r="G609" s="144">
        <f t="shared" si="198"/>
        <v>50219.230306880549</v>
      </c>
      <c r="H609" s="144">
        <f t="shared" si="198"/>
        <v>34112.797653604764</v>
      </c>
      <c r="I609" s="144">
        <f t="shared" si="198"/>
        <v>17870.171762190294</v>
      </c>
      <c r="J609" s="144">
        <f t="shared" si="198"/>
        <v>1462.9025411861949</v>
      </c>
      <c r="K609" s="144">
        <f t="shared" si="198"/>
        <v>-15065.309744082857</v>
      </c>
      <c r="L609" s="144">
        <f t="shared" si="198"/>
        <v>-31692.095235381275</v>
      </c>
      <c r="M609" s="144">
        <f t="shared" si="198"/>
        <v>-48447.764997079968</v>
      </c>
      <c r="N609" s="144">
        <f t="shared" si="198"/>
        <v>-65340.940208093729</v>
      </c>
      <c r="O609" s="144">
        <f t="shared" si="198"/>
        <v>-82264.243707749061</v>
      </c>
      <c r="P609" s="144">
        <f t="shared" si="198"/>
        <v>-99331.185569014866</v>
      </c>
      <c r="Q609" s="144">
        <f t="shared" si="198"/>
        <v>-116353.99339398229</v>
      </c>
      <c r="R609" s="144">
        <f t="shared" si="198"/>
        <v>-133475.75560564641</v>
      </c>
      <c r="S609" s="144">
        <f t="shared" si="198"/>
        <v>-150726.96779368725</v>
      </c>
      <c r="T609" s="144">
        <f t="shared" si="198"/>
        <v>-167950.42064294871</v>
      </c>
      <c r="U609" s="144">
        <f t="shared" si="198"/>
        <v>-185307.99274052866</v>
      </c>
      <c r="V609" s="144">
        <f t="shared" si="198"/>
        <v>-199833.97232968453</v>
      </c>
      <c r="W609" s="144">
        <f t="shared" si="198"/>
        <v>-217507.11119950656</v>
      </c>
    </row>
    <row r="610" spans="1:23" s="132" customFormat="1">
      <c r="A610" s="18" t="s">
        <v>135</v>
      </c>
      <c r="B610" s="144">
        <f t="shared" si="199"/>
        <v>514021.40517855249</v>
      </c>
      <c r="C610" s="144">
        <f t="shared" si="198"/>
        <v>556223.71837761719</v>
      </c>
      <c r="D610" s="144">
        <f t="shared" si="198"/>
        <v>573692.33508941112</v>
      </c>
      <c r="E610" s="144">
        <f t="shared" si="198"/>
        <v>566044.72386917891</v>
      </c>
      <c r="F610" s="144">
        <f t="shared" si="198"/>
        <v>527304.83372138254</v>
      </c>
      <c r="G610" s="144">
        <f t="shared" ref="G610:W610" si="200">G594-G579</f>
        <v>640747.33392363787</v>
      </c>
      <c r="H610" s="144">
        <f t="shared" si="200"/>
        <v>562539.58485248452</v>
      </c>
      <c r="I610" s="144">
        <f t="shared" si="200"/>
        <v>483583.61345041357</v>
      </c>
      <c r="J610" s="144">
        <f t="shared" si="200"/>
        <v>403887.75787551003</v>
      </c>
      <c r="K610" s="144">
        <f t="shared" si="200"/>
        <v>323436.77798223868</v>
      </c>
      <c r="L610" s="144">
        <f t="shared" si="200"/>
        <v>242278.72224931419</v>
      </c>
      <c r="M610" s="144">
        <f t="shared" si="200"/>
        <v>160202.62409492861</v>
      </c>
      <c r="N610" s="144">
        <f t="shared" si="200"/>
        <v>77312.311409436166</v>
      </c>
      <c r="O610" s="144">
        <f t="shared" si="200"/>
        <v>-6118.7569187609479</v>
      </c>
      <c r="P610" s="144">
        <f t="shared" si="200"/>
        <v>-90239.283347067423</v>
      </c>
      <c r="Q610" s="144">
        <f t="shared" si="200"/>
        <v>-174939.74266603123</v>
      </c>
      <c r="R610" s="144">
        <f t="shared" si="200"/>
        <v>-260174.16672880203</v>
      </c>
      <c r="S610" s="144">
        <f t="shared" si="200"/>
        <v>-346143.06542776618</v>
      </c>
      <c r="T610" s="144">
        <f t="shared" si="200"/>
        <v>-432628.9195466144</v>
      </c>
      <c r="U610" s="144">
        <f t="shared" si="200"/>
        <v>-519848.89960456453</v>
      </c>
      <c r="V610" s="144">
        <f t="shared" si="200"/>
        <v>-596426.89978673309</v>
      </c>
      <c r="W610" s="144">
        <f t="shared" si="200"/>
        <v>-685917.8171622809</v>
      </c>
    </row>
    <row r="611" spans="1:23" s="132" customFormat="1">
      <c r="A611" s="130"/>
      <c r="T611" s="133"/>
      <c r="U611" s="133"/>
      <c r="V611" s="133"/>
      <c r="W611" s="133"/>
    </row>
    <row r="612" spans="1:23">
      <c r="T612" s="146"/>
      <c r="W612" s="146"/>
    </row>
    <row r="613" spans="1:23">
      <c r="A613" s="102" t="s">
        <v>189</v>
      </c>
      <c r="T613" s="146"/>
      <c r="W613" s="146"/>
    </row>
    <row r="614" spans="1:23">
      <c r="A614" s="102" t="s">
        <v>190</v>
      </c>
      <c r="B614" s="129">
        <f t="shared" ref="B614:F614" si="201">B359</f>
        <v>98021.233179569084</v>
      </c>
      <c r="C614" s="129">
        <f t="shared" si="201"/>
        <v>98106.522727136995</v>
      </c>
      <c r="D614" s="129">
        <f t="shared" si="201"/>
        <v>98481.496378503929</v>
      </c>
      <c r="E614" s="129">
        <f t="shared" si="201"/>
        <v>98839.774400906419</v>
      </c>
      <c r="F614" s="129">
        <f t="shared" si="201"/>
        <v>99181.448432751917</v>
      </c>
      <c r="G614" s="129">
        <f>G359</f>
        <v>99535.073841385034</v>
      </c>
      <c r="H614" s="129">
        <f t="shared" ref="H614:W614" si="202">H359</f>
        <v>99856.683225407192</v>
      </c>
      <c r="I614" s="129">
        <f t="shared" si="202"/>
        <v>100175.48304162829</v>
      </c>
      <c r="J614" s="129">
        <f t="shared" si="202"/>
        <v>100491.56508660638</v>
      </c>
      <c r="K614" s="129">
        <f t="shared" si="202"/>
        <v>100790.73000911779</v>
      </c>
      <c r="L614" s="129">
        <f t="shared" si="202"/>
        <v>101087.93559556354</v>
      </c>
      <c r="M614" s="129">
        <f t="shared" si="202"/>
        <v>101383.43851367291</v>
      </c>
      <c r="N614" s="129">
        <f t="shared" si="202"/>
        <v>101662.56216488424</v>
      </c>
      <c r="O614" s="129">
        <f t="shared" si="202"/>
        <v>101938.86707521879</v>
      </c>
      <c r="P614" s="129">
        <f t="shared" si="202"/>
        <v>102198.52168206021</v>
      </c>
      <c r="Q614" s="129">
        <f t="shared" si="202"/>
        <v>102455.15116888916</v>
      </c>
      <c r="R614" s="129">
        <f t="shared" si="202"/>
        <v>102709.34674500034</v>
      </c>
      <c r="S614" s="129">
        <f t="shared" si="202"/>
        <v>102946.36052302718</v>
      </c>
      <c r="T614" s="129">
        <f t="shared" si="202"/>
        <v>103181.20941549719</v>
      </c>
      <c r="U614" s="129">
        <f t="shared" si="202"/>
        <v>103413.96027907261</v>
      </c>
      <c r="V614" s="129">
        <f t="shared" si="202"/>
        <v>103590.363218208</v>
      </c>
      <c r="W614" s="129">
        <f t="shared" si="202"/>
        <v>103806.62339228342</v>
      </c>
    </row>
    <row r="615" spans="1:23">
      <c r="A615" s="102" t="s">
        <v>191</v>
      </c>
      <c r="B615" s="129">
        <f t="shared" ref="B615:F615" si="203">B378</f>
        <v>361959.60478654283</v>
      </c>
      <c r="C615" s="129">
        <f t="shared" si="203"/>
        <v>364141.06912387768</v>
      </c>
      <c r="D615" s="129">
        <f t="shared" si="203"/>
        <v>367160.90046816191</v>
      </c>
      <c r="E615" s="129">
        <f t="shared" si="203"/>
        <v>370131.41654109873</v>
      </c>
      <c r="F615" s="129">
        <f t="shared" si="203"/>
        <v>373011.16232439229</v>
      </c>
      <c r="G615" s="129">
        <f>G378</f>
        <v>375812.12325259671</v>
      </c>
      <c r="H615" s="129">
        <f t="shared" ref="H615:W615" si="204">H378</f>
        <v>378558.80727612152</v>
      </c>
      <c r="I615" s="129">
        <f t="shared" si="204"/>
        <v>381238.69377853198</v>
      </c>
      <c r="J615" s="129">
        <f t="shared" si="204"/>
        <v>383862.97688947327</v>
      </c>
      <c r="K615" s="129">
        <f t="shared" si="204"/>
        <v>386432.48160662968</v>
      </c>
      <c r="L615" s="129">
        <f t="shared" si="204"/>
        <v>388948.05547465937</v>
      </c>
      <c r="M615" s="129">
        <f t="shared" si="204"/>
        <v>391411.58320488647</v>
      </c>
      <c r="N615" s="129">
        <f t="shared" si="204"/>
        <v>393834.21512802306</v>
      </c>
      <c r="O615" s="129">
        <f t="shared" si="204"/>
        <v>396212.54738778895</v>
      </c>
      <c r="P615" s="129">
        <f t="shared" si="204"/>
        <v>398509.44841191865</v>
      </c>
      <c r="Q615" s="129">
        <f t="shared" si="204"/>
        <v>400724.72460230254</v>
      </c>
      <c r="R615" s="129">
        <f t="shared" si="204"/>
        <v>402880.70942292042</v>
      </c>
      <c r="S615" s="129">
        <f t="shared" si="204"/>
        <v>404994.87710920133</v>
      </c>
      <c r="T615" s="129">
        <f t="shared" si="204"/>
        <v>407012.80264071585</v>
      </c>
      <c r="U615" s="129">
        <f t="shared" si="204"/>
        <v>408974.49830853246</v>
      </c>
      <c r="V615" s="129">
        <f t="shared" si="204"/>
        <v>410696.0848120352</v>
      </c>
      <c r="W615" s="129">
        <f t="shared" si="204"/>
        <v>412615.42411347438</v>
      </c>
    </row>
    <row r="616" spans="1:23">
      <c r="A616" s="102" t="s">
        <v>192</v>
      </c>
      <c r="B616" s="129">
        <f t="shared" ref="B616:F616" si="205">B397</f>
        <v>446228.6758028515</v>
      </c>
      <c r="C616" s="129">
        <f t="shared" si="205"/>
        <v>457403.32179142453</v>
      </c>
      <c r="D616" s="129">
        <f t="shared" si="205"/>
        <v>468843.7878850837</v>
      </c>
      <c r="E616" s="129">
        <f t="shared" si="205"/>
        <v>480364.16630860796</v>
      </c>
      <c r="F616" s="129">
        <f t="shared" si="205"/>
        <v>497410.4809592379</v>
      </c>
      <c r="G616" s="129">
        <f>G397</f>
        <v>514880.70195193141</v>
      </c>
      <c r="H616" s="129">
        <f t="shared" ref="H616:W616" si="206">H397</f>
        <v>532714.53389138123</v>
      </c>
      <c r="I616" s="129">
        <f t="shared" si="206"/>
        <v>550988.55437837774</v>
      </c>
      <c r="J616" s="129">
        <f t="shared" si="206"/>
        <v>569604.78291141323</v>
      </c>
      <c r="K616" s="129">
        <f t="shared" si="206"/>
        <v>588632.98259580764</v>
      </c>
      <c r="L616" s="129">
        <f t="shared" si="206"/>
        <v>608089.92037587613</v>
      </c>
      <c r="M616" s="129">
        <f t="shared" si="206"/>
        <v>628009.47341634706</v>
      </c>
      <c r="N616" s="129">
        <f t="shared" si="206"/>
        <v>648359.21003825951</v>
      </c>
      <c r="O616" s="129">
        <f t="shared" si="206"/>
        <v>669115.49225869088</v>
      </c>
      <c r="P616" s="129">
        <f t="shared" si="206"/>
        <v>690268.28939235397</v>
      </c>
      <c r="Q616" s="129">
        <f t="shared" si="206"/>
        <v>711873.52011666493</v>
      </c>
      <c r="R616" s="129">
        <f t="shared" si="206"/>
        <v>733837.45408095955</v>
      </c>
      <c r="S616" s="129">
        <f t="shared" si="206"/>
        <v>756272.70115212246</v>
      </c>
      <c r="T616" s="129">
        <f t="shared" si="206"/>
        <v>779099.34723972622</v>
      </c>
      <c r="U616" s="129">
        <f t="shared" si="206"/>
        <v>802397.76866737148</v>
      </c>
      <c r="V616" s="129">
        <f t="shared" si="206"/>
        <v>822754.6462794547</v>
      </c>
      <c r="W616" s="129">
        <f t="shared" si="206"/>
        <v>847090.50983684626</v>
      </c>
    </row>
    <row r="617" spans="1:23">
      <c r="A617" s="102" t="s">
        <v>193</v>
      </c>
      <c r="B617" s="129">
        <f t="shared" ref="B617:F617" si="207">B416</f>
        <v>56647.074527252509</v>
      </c>
      <c r="C617" s="129">
        <f t="shared" si="207"/>
        <v>56971.823211952229</v>
      </c>
      <c r="D617" s="129">
        <f t="shared" si="207"/>
        <v>56784.836804555831</v>
      </c>
      <c r="E617" s="129">
        <f t="shared" si="207"/>
        <v>56606.589939961283</v>
      </c>
      <c r="F617" s="129">
        <f t="shared" si="207"/>
        <v>56596.803515421401</v>
      </c>
      <c r="G617" s="129">
        <f>G416</f>
        <v>56655.364218882911</v>
      </c>
      <c r="H617" s="129">
        <f t="shared" ref="H617:W617" si="208">H416</f>
        <v>56694.87160276431</v>
      </c>
      <c r="I617" s="129">
        <f t="shared" si="208"/>
        <v>56739.04007150534</v>
      </c>
      <c r="J617" s="129">
        <f t="shared" si="208"/>
        <v>56864.130716123123</v>
      </c>
      <c r="K617" s="129">
        <f t="shared" si="208"/>
        <v>56993.484499975195</v>
      </c>
      <c r="L617" s="129">
        <f t="shared" si="208"/>
        <v>57108.471958140581</v>
      </c>
      <c r="M617" s="129">
        <f t="shared" si="208"/>
        <v>57261.074848364944</v>
      </c>
      <c r="N617" s="129">
        <f t="shared" si="208"/>
        <v>57414.078936584672</v>
      </c>
      <c r="O617" s="129">
        <f t="shared" si="208"/>
        <v>57619.823976239881</v>
      </c>
      <c r="P617" s="129">
        <f t="shared" si="208"/>
        <v>57829.752025013804</v>
      </c>
      <c r="Q617" s="129">
        <f t="shared" si="208"/>
        <v>58043.784979590069</v>
      </c>
      <c r="R617" s="129">
        <f t="shared" si="208"/>
        <v>58284.13613991256</v>
      </c>
      <c r="S617" s="129">
        <f t="shared" si="208"/>
        <v>58603.677194967931</v>
      </c>
      <c r="T617" s="129">
        <f t="shared" si="208"/>
        <v>58853.105813945047</v>
      </c>
      <c r="U617" s="129">
        <f t="shared" si="208"/>
        <v>59173.713620815804</v>
      </c>
      <c r="V617" s="129">
        <f t="shared" si="208"/>
        <v>59479.803720927026</v>
      </c>
      <c r="W617" s="129">
        <f t="shared" si="208"/>
        <v>59833.591119631557</v>
      </c>
    </row>
    <row r="618" spans="1:23">
      <c r="A618" s="102" t="s">
        <v>194</v>
      </c>
      <c r="B618" s="129">
        <f t="shared" ref="B618:F618" si="209">B435</f>
        <v>79555.827395379209</v>
      </c>
      <c r="C618" s="129">
        <f t="shared" si="209"/>
        <v>78902.706032858725</v>
      </c>
      <c r="D618" s="129">
        <f t="shared" si="209"/>
        <v>78210.109514001713</v>
      </c>
      <c r="E618" s="129">
        <f t="shared" si="209"/>
        <v>77611.299197787332</v>
      </c>
      <c r="F618" s="129">
        <f t="shared" si="209"/>
        <v>78222.578511687854</v>
      </c>
      <c r="G618" s="129">
        <f>G435</f>
        <v>78884.963570663924</v>
      </c>
      <c r="H618" s="129">
        <f t="shared" ref="H618:W618" si="210">H435</f>
        <v>79548.764310561382</v>
      </c>
      <c r="I618" s="129">
        <f t="shared" si="210"/>
        <v>80261.55407171449</v>
      </c>
      <c r="J618" s="129">
        <f t="shared" si="210"/>
        <v>80972.663742370089</v>
      </c>
      <c r="K618" s="129">
        <f t="shared" si="210"/>
        <v>81730.911036556281</v>
      </c>
      <c r="L618" s="129">
        <f t="shared" si="210"/>
        <v>82491.398313137266</v>
      </c>
      <c r="M618" s="129">
        <f t="shared" si="210"/>
        <v>83271.648850592857</v>
      </c>
      <c r="N618" s="129">
        <f t="shared" si="210"/>
        <v>84102.791308909611</v>
      </c>
      <c r="O618" s="129">
        <f t="shared" si="210"/>
        <v>84905.036761165989</v>
      </c>
      <c r="P618" s="129">
        <f t="shared" si="210"/>
        <v>85729.729057757388</v>
      </c>
      <c r="Q618" s="129">
        <f t="shared" si="210"/>
        <v>86581.01763174955</v>
      </c>
      <c r="R618" s="129">
        <f t="shared" si="210"/>
        <v>87449.799455252782</v>
      </c>
      <c r="S618" s="129">
        <f t="shared" si="210"/>
        <v>88316.962566577451</v>
      </c>
      <c r="T618" s="129">
        <f t="shared" si="210"/>
        <v>89208.093007193034</v>
      </c>
      <c r="U618" s="129">
        <f t="shared" si="210"/>
        <v>90120.873122847261</v>
      </c>
      <c r="V618" s="129">
        <f t="shared" si="210"/>
        <v>90800.655893648902</v>
      </c>
      <c r="W618" s="129">
        <f t="shared" si="210"/>
        <v>91708.127352165102</v>
      </c>
    </row>
    <row r="619" spans="1:23">
      <c r="A619" s="102" t="s">
        <v>195</v>
      </c>
      <c r="B619" s="129">
        <f t="shared" ref="B619:F619" si="211">B454</f>
        <v>427169.24840469833</v>
      </c>
      <c r="C619" s="129">
        <f t="shared" si="211"/>
        <v>427666.06362456956</v>
      </c>
      <c r="D619" s="129">
        <f t="shared" si="211"/>
        <v>430729.79515609681</v>
      </c>
      <c r="E619" s="129">
        <f t="shared" si="211"/>
        <v>433797.59747854748</v>
      </c>
      <c r="F619" s="129">
        <f t="shared" si="211"/>
        <v>441565.22123392473</v>
      </c>
      <c r="G619" s="129">
        <f>G454</f>
        <v>449389.41981315683</v>
      </c>
      <c r="H619" s="129">
        <f t="shared" ref="H619:W619" si="212">H454</f>
        <v>457280.69246920536</v>
      </c>
      <c r="I619" s="129">
        <f t="shared" si="212"/>
        <v>465265.8203446152</v>
      </c>
      <c r="J619" s="129">
        <f t="shared" si="212"/>
        <v>473314.10332391126</v>
      </c>
      <c r="K619" s="129">
        <f t="shared" si="212"/>
        <v>481455.0536282158</v>
      </c>
      <c r="L619" s="129">
        <f t="shared" si="212"/>
        <v>489652.05450986081</v>
      </c>
      <c r="M619" s="129">
        <f t="shared" si="212"/>
        <v>497954.19572081568</v>
      </c>
      <c r="N619" s="129">
        <f t="shared" si="212"/>
        <v>506332.10699345532</v>
      </c>
      <c r="O619" s="129">
        <f t="shared" si="212"/>
        <v>514775.12063623674</v>
      </c>
      <c r="P619" s="129">
        <f t="shared" si="212"/>
        <v>523307.1675535033</v>
      </c>
      <c r="Q619" s="129">
        <f t="shared" si="212"/>
        <v>531913.03283542977</v>
      </c>
      <c r="R619" s="129">
        <f t="shared" si="212"/>
        <v>540579.80981216871</v>
      </c>
      <c r="S619" s="129">
        <f t="shared" si="212"/>
        <v>549308.96507114603</v>
      </c>
      <c r="T619" s="129">
        <f t="shared" si="212"/>
        <v>558126.05978479888</v>
      </c>
      <c r="U619" s="129">
        <f t="shared" si="212"/>
        <v>567028.96260867408</v>
      </c>
      <c r="V619" s="129">
        <f t="shared" si="212"/>
        <v>574715.98984378017</v>
      </c>
      <c r="W619" s="129">
        <f t="shared" si="212"/>
        <v>583804.17000155989</v>
      </c>
    </row>
    <row r="620" spans="1:23">
      <c r="A620" s="102" t="s">
        <v>196</v>
      </c>
      <c r="B620" s="129">
        <f t="shared" ref="B620:F620" si="213">B473</f>
        <v>1165861.3071596837</v>
      </c>
      <c r="C620" s="129">
        <f t="shared" si="213"/>
        <v>1184416.4768989473</v>
      </c>
      <c r="D620" s="129">
        <f t="shared" si="213"/>
        <v>1203565.9223262845</v>
      </c>
      <c r="E620" s="129">
        <f t="shared" si="213"/>
        <v>1222715.5786196832</v>
      </c>
      <c r="F620" s="129">
        <f t="shared" si="213"/>
        <v>1252966.4759673115</v>
      </c>
      <c r="G620" s="129">
        <f>G473</f>
        <v>1283426.4787659724</v>
      </c>
      <c r="H620" s="129">
        <f t="shared" ref="H620:W620" si="214">H473</f>
        <v>1314124.3940283472</v>
      </c>
      <c r="I620" s="129">
        <f t="shared" si="214"/>
        <v>1344975.8927605357</v>
      </c>
      <c r="J620" s="129">
        <f t="shared" si="214"/>
        <v>1376100.5852425194</v>
      </c>
      <c r="K620" s="129">
        <f t="shared" si="214"/>
        <v>1407434.3092417361</v>
      </c>
      <c r="L620" s="129">
        <f t="shared" si="214"/>
        <v>1438974.1811334884</v>
      </c>
      <c r="M620" s="129">
        <f t="shared" si="214"/>
        <v>1470797.2404092667</v>
      </c>
      <c r="N620" s="129">
        <f t="shared" si="214"/>
        <v>1502853.747531285</v>
      </c>
      <c r="O620" s="129">
        <f t="shared" si="214"/>
        <v>1535108.6371716871</v>
      </c>
      <c r="P620" s="129">
        <f t="shared" si="214"/>
        <v>1567540.722812444</v>
      </c>
      <c r="Q620" s="129">
        <f t="shared" si="214"/>
        <v>1600198.7374349763</v>
      </c>
      <c r="R620" s="129">
        <f t="shared" si="214"/>
        <v>1632986.4212781563</v>
      </c>
      <c r="S620" s="129">
        <f t="shared" si="214"/>
        <v>1665947.0931773426</v>
      </c>
      <c r="T620" s="129">
        <f t="shared" si="214"/>
        <v>1699103.3452426861</v>
      </c>
      <c r="U620" s="129">
        <f t="shared" si="214"/>
        <v>1732408.9735887009</v>
      </c>
      <c r="V620" s="129">
        <f t="shared" si="214"/>
        <v>1762701.0458174236</v>
      </c>
      <c r="W620" s="129">
        <f t="shared" si="214"/>
        <v>1796831.1811124377</v>
      </c>
    </row>
    <row r="621" spans="1:23">
      <c r="A621" s="102" t="s">
        <v>197</v>
      </c>
      <c r="B621" s="129">
        <f t="shared" ref="B621:F621" si="215">B492</f>
        <v>567959.89217392204</v>
      </c>
      <c r="C621" s="129">
        <f t="shared" si="215"/>
        <v>578037.83097236103</v>
      </c>
      <c r="D621" s="129">
        <f t="shared" si="215"/>
        <v>581188.0320629793</v>
      </c>
      <c r="E621" s="129">
        <f t="shared" si="215"/>
        <v>584395.64564841159</v>
      </c>
      <c r="F621" s="129">
        <f t="shared" si="215"/>
        <v>595620.94950173434</v>
      </c>
      <c r="G621" s="129">
        <f>G492</f>
        <v>607031.83467412612</v>
      </c>
      <c r="H621" s="129">
        <f t="shared" ref="H621:W621" si="216">H492</f>
        <v>618610.25725322147</v>
      </c>
      <c r="I621" s="129">
        <f t="shared" si="216"/>
        <v>630385.99061492283</v>
      </c>
      <c r="J621" s="129">
        <f t="shared" si="216"/>
        <v>642329.8806800876</v>
      </c>
      <c r="K621" s="129">
        <f t="shared" si="216"/>
        <v>654472.37003657978</v>
      </c>
      <c r="L621" s="129">
        <f t="shared" si="216"/>
        <v>666812.83752988139</v>
      </c>
      <c r="M621" s="129">
        <f t="shared" si="216"/>
        <v>679310.59820298373</v>
      </c>
      <c r="N621" s="129">
        <f t="shared" si="216"/>
        <v>692078.0740812096</v>
      </c>
      <c r="O621" s="129">
        <f t="shared" si="216"/>
        <v>704970.27178592421</v>
      </c>
      <c r="P621" s="129">
        <f t="shared" si="216"/>
        <v>718118.11189432989</v>
      </c>
      <c r="Q621" s="129">
        <f t="shared" si="216"/>
        <v>731415.59681603743</v>
      </c>
      <c r="R621" s="129">
        <f t="shared" si="216"/>
        <v>744966.50516631803</v>
      </c>
      <c r="S621" s="129">
        <f t="shared" si="216"/>
        <v>758713.23359067633</v>
      </c>
      <c r="T621" s="129">
        <f t="shared" si="216"/>
        <v>772669.69339165685</v>
      </c>
      <c r="U621" s="129">
        <f t="shared" si="216"/>
        <v>786850.77016811632</v>
      </c>
      <c r="V621" s="129">
        <f t="shared" si="216"/>
        <v>798626.88138552371</v>
      </c>
      <c r="W621" s="129">
        <f t="shared" si="216"/>
        <v>813240.77402061527</v>
      </c>
    </row>
    <row r="622" spans="1:23">
      <c r="A622" s="102" t="s">
        <v>198</v>
      </c>
      <c r="B622" s="129">
        <f t="shared" ref="B622:F622" si="217">B511</f>
        <v>196962.1812178551</v>
      </c>
      <c r="C622" s="129">
        <f t="shared" si="217"/>
        <v>199999.32102979044</v>
      </c>
      <c r="D622" s="129">
        <f t="shared" si="217"/>
        <v>204246.27884140378</v>
      </c>
      <c r="E622" s="129">
        <f t="shared" si="217"/>
        <v>208459.83773343786</v>
      </c>
      <c r="F622" s="129">
        <f t="shared" si="217"/>
        <v>213083.42007674446</v>
      </c>
      <c r="G622" s="129">
        <f>G511</f>
        <v>217623.57080010994</v>
      </c>
      <c r="H622" s="129">
        <f t="shared" ref="H622:W622" si="218">H511</f>
        <v>222112.07349040976</v>
      </c>
      <c r="I622" s="129">
        <f t="shared" si="218"/>
        <v>226534.79755138117</v>
      </c>
      <c r="J622" s="129">
        <f t="shared" si="218"/>
        <v>230873.08606260284</v>
      </c>
      <c r="K622" s="129">
        <f t="shared" si="218"/>
        <v>235129.45520752712</v>
      </c>
      <c r="L622" s="129">
        <f t="shared" si="218"/>
        <v>239300.78574735823</v>
      </c>
      <c r="M622" s="129">
        <f t="shared" si="218"/>
        <v>243406.09194573169</v>
      </c>
      <c r="N622" s="129">
        <f t="shared" si="218"/>
        <v>247378.78719029966</v>
      </c>
      <c r="O622" s="129">
        <f t="shared" si="218"/>
        <v>251204.14794558531</v>
      </c>
      <c r="P622" s="129">
        <f t="shared" si="218"/>
        <v>254913.32164967203</v>
      </c>
      <c r="Q622" s="129">
        <f t="shared" si="218"/>
        <v>258424.61159835453</v>
      </c>
      <c r="R622" s="129">
        <f t="shared" si="218"/>
        <v>261755.11429941637</v>
      </c>
      <c r="S622" s="129">
        <f t="shared" si="218"/>
        <v>264940.0570080438</v>
      </c>
      <c r="T622" s="129">
        <f t="shared" si="218"/>
        <v>267957.62143734645</v>
      </c>
      <c r="U622" s="129">
        <f t="shared" si="218"/>
        <v>270813.50895159657</v>
      </c>
      <c r="V622" s="129">
        <f t="shared" si="218"/>
        <v>273257.28722323291</v>
      </c>
      <c r="W622" s="129">
        <f t="shared" si="218"/>
        <v>275962.7460592594</v>
      </c>
    </row>
    <row r="623" spans="1:23">
      <c r="A623" s="102" t="s">
        <v>199</v>
      </c>
      <c r="B623" s="129">
        <f t="shared" ref="B623:F623" si="219">B530</f>
        <v>158043.55017369366</v>
      </c>
      <c r="C623" s="129">
        <f t="shared" si="219"/>
        <v>158561.14620946447</v>
      </c>
      <c r="D623" s="129">
        <f t="shared" si="219"/>
        <v>160526.50547351685</v>
      </c>
      <c r="E623" s="129">
        <f t="shared" si="219"/>
        <v>162463.37026237932</v>
      </c>
      <c r="F623" s="129">
        <f t="shared" si="219"/>
        <v>164466.62575541108</v>
      </c>
      <c r="G623" s="129">
        <f>G530</f>
        <v>166443.13518753645</v>
      </c>
      <c r="H623" s="129">
        <f t="shared" ref="H623:W623" si="220">H530</f>
        <v>168389.3376000959</v>
      </c>
      <c r="I623" s="129">
        <f t="shared" si="220"/>
        <v>170280.55993637349</v>
      </c>
      <c r="J623" s="129">
        <f t="shared" si="220"/>
        <v>172128.46746938254</v>
      </c>
      <c r="K623" s="129">
        <f t="shared" si="220"/>
        <v>173921.44415561549</v>
      </c>
      <c r="L623" s="129">
        <f t="shared" si="220"/>
        <v>175685.63711271892</v>
      </c>
      <c r="M623" s="129">
        <f t="shared" si="220"/>
        <v>177422.03079241008</v>
      </c>
      <c r="N623" s="129">
        <f t="shared" si="220"/>
        <v>179102.11521765342</v>
      </c>
      <c r="O623" s="129">
        <f t="shared" si="220"/>
        <v>180698.81192022297</v>
      </c>
      <c r="P623" s="129">
        <f t="shared" si="220"/>
        <v>182254.21886801513</v>
      </c>
      <c r="Q623" s="129">
        <f t="shared" si="220"/>
        <v>183739.56548203662</v>
      </c>
      <c r="R623" s="129">
        <f t="shared" si="220"/>
        <v>185154.87032869703</v>
      </c>
      <c r="S623" s="129">
        <f t="shared" si="220"/>
        <v>186529.13803466174</v>
      </c>
      <c r="T623" s="129">
        <f t="shared" si="220"/>
        <v>187847.64157304878</v>
      </c>
      <c r="U623" s="129">
        <f t="shared" si="220"/>
        <v>189095.87028883709</v>
      </c>
      <c r="V623" s="129">
        <f t="shared" si="220"/>
        <v>190234.14159249741</v>
      </c>
      <c r="W623" s="129">
        <f t="shared" si="220"/>
        <v>191454.6701540073</v>
      </c>
    </row>
    <row r="624" spans="1:23">
      <c r="T624" s="146"/>
      <c r="W624" s="146"/>
    </row>
    <row r="625" spans="1:23">
      <c r="A625" s="102" t="s">
        <v>200</v>
      </c>
      <c r="T625" s="146"/>
      <c r="W625" s="146"/>
    </row>
    <row r="626" spans="1:23">
      <c r="A626" s="102" t="s">
        <v>190</v>
      </c>
      <c r="B626" s="148">
        <f>B614/1000</f>
        <v>98.02123317956908</v>
      </c>
      <c r="C626" s="148">
        <f t="shared" ref="C626:W635" si="221">C614/1000</f>
        <v>98.106522727136991</v>
      </c>
      <c r="D626" s="148">
        <f t="shared" si="221"/>
        <v>98.481496378503934</v>
      </c>
      <c r="E626" s="148">
        <f t="shared" si="221"/>
        <v>98.839774400906421</v>
      </c>
      <c r="F626" s="148">
        <f t="shared" si="221"/>
        <v>99.181448432751921</v>
      </c>
      <c r="G626" s="148">
        <f t="shared" si="221"/>
        <v>99.535073841385028</v>
      </c>
      <c r="H626" s="148">
        <f t="shared" si="221"/>
        <v>99.856683225407195</v>
      </c>
      <c r="I626" s="148">
        <f t="shared" si="221"/>
        <v>100.1754830416283</v>
      </c>
      <c r="J626" s="148">
        <f t="shared" si="221"/>
        <v>100.49156508660639</v>
      </c>
      <c r="K626" s="148">
        <f t="shared" si="221"/>
        <v>100.79073000911779</v>
      </c>
      <c r="L626" s="148">
        <f t="shared" si="221"/>
        <v>101.08793559556354</v>
      </c>
      <c r="M626" s="148">
        <f t="shared" si="221"/>
        <v>101.38343851367291</v>
      </c>
      <c r="N626" s="148">
        <f t="shared" si="221"/>
        <v>101.66256216488424</v>
      </c>
      <c r="O626" s="148">
        <f t="shared" si="221"/>
        <v>101.93886707521879</v>
      </c>
      <c r="P626" s="148">
        <f t="shared" si="221"/>
        <v>102.1985216820602</v>
      </c>
      <c r="Q626" s="148">
        <f t="shared" si="221"/>
        <v>102.45515116888916</v>
      </c>
      <c r="R626" s="148">
        <f t="shared" si="221"/>
        <v>102.70934674500033</v>
      </c>
      <c r="S626" s="148">
        <f t="shared" si="221"/>
        <v>102.94636052302718</v>
      </c>
      <c r="T626" s="148">
        <f t="shared" si="221"/>
        <v>103.18120941549718</v>
      </c>
      <c r="U626" s="148">
        <f t="shared" si="221"/>
        <v>103.41396027907261</v>
      </c>
      <c r="V626" s="148">
        <f t="shared" si="221"/>
        <v>103.590363218208</v>
      </c>
      <c r="W626" s="148">
        <f t="shared" si="221"/>
        <v>103.80662339228343</v>
      </c>
    </row>
    <row r="627" spans="1:23">
      <c r="A627" s="102" t="s">
        <v>191</v>
      </c>
      <c r="B627" s="148">
        <f t="shared" ref="B627:Q635" si="222">B615/1000</f>
        <v>361.95960478654285</v>
      </c>
      <c r="C627" s="148">
        <f t="shared" si="222"/>
        <v>364.14106912387768</v>
      </c>
      <c r="D627" s="148">
        <f t="shared" si="222"/>
        <v>367.16090046816191</v>
      </c>
      <c r="E627" s="148">
        <f t="shared" si="222"/>
        <v>370.13141654109876</v>
      </c>
      <c r="F627" s="148">
        <f t="shared" si="222"/>
        <v>373.01116232439227</v>
      </c>
      <c r="G627" s="148">
        <f t="shared" si="222"/>
        <v>375.81212325259673</v>
      </c>
      <c r="H627" s="148">
        <f t="shared" si="222"/>
        <v>378.55880727612151</v>
      </c>
      <c r="I627" s="148">
        <f t="shared" si="222"/>
        <v>381.23869377853197</v>
      </c>
      <c r="J627" s="148">
        <f t="shared" si="222"/>
        <v>383.86297688947326</v>
      </c>
      <c r="K627" s="148">
        <f t="shared" si="222"/>
        <v>386.43248160662966</v>
      </c>
      <c r="L627" s="148">
        <f t="shared" si="222"/>
        <v>388.94805547465938</v>
      </c>
      <c r="M627" s="148">
        <f t="shared" si="222"/>
        <v>391.41158320488648</v>
      </c>
      <c r="N627" s="148">
        <f t="shared" si="222"/>
        <v>393.83421512802306</v>
      </c>
      <c r="O627" s="148">
        <f t="shared" si="222"/>
        <v>396.21254738778896</v>
      </c>
      <c r="P627" s="148">
        <f t="shared" si="222"/>
        <v>398.50944841191864</v>
      </c>
      <c r="Q627" s="148">
        <f t="shared" si="222"/>
        <v>400.72472460230256</v>
      </c>
      <c r="R627" s="148">
        <f t="shared" si="221"/>
        <v>402.8807094229204</v>
      </c>
      <c r="S627" s="148">
        <f t="shared" si="221"/>
        <v>404.99487710920135</v>
      </c>
      <c r="T627" s="148">
        <f t="shared" si="221"/>
        <v>407.01280264071585</v>
      </c>
      <c r="U627" s="148">
        <f t="shared" si="221"/>
        <v>408.97449830853247</v>
      </c>
      <c r="V627" s="148">
        <f t="shared" si="221"/>
        <v>410.69608481203522</v>
      </c>
      <c r="W627" s="148">
        <f t="shared" si="221"/>
        <v>412.61542411347438</v>
      </c>
    </row>
    <row r="628" spans="1:23">
      <c r="A628" s="102" t="s">
        <v>192</v>
      </c>
      <c r="B628" s="148">
        <f t="shared" si="222"/>
        <v>446.22867580285151</v>
      </c>
      <c r="C628" s="148">
        <f t="shared" si="221"/>
        <v>457.40332179142456</v>
      </c>
      <c r="D628" s="148">
        <f t="shared" si="221"/>
        <v>468.84378788508371</v>
      </c>
      <c r="E628" s="148">
        <f t="shared" si="221"/>
        <v>480.36416630860799</v>
      </c>
      <c r="F628" s="148">
        <f t="shared" si="221"/>
        <v>497.41048095923793</v>
      </c>
      <c r="G628" s="148">
        <f t="shared" si="221"/>
        <v>514.88070195193143</v>
      </c>
      <c r="H628" s="148">
        <f t="shared" si="221"/>
        <v>532.71453389138128</v>
      </c>
      <c r="I628" s="148">
        <f t="shared" si="221"/>
        <v>550.98855437837778</v>
      </c>
      <c r="J628" s="148">
        <f t="shared" si="221"/>
        <v>569.60478291141328</v>
      </c>
      <c r="K628" s="148">
        <f t="shared" si="221"/>
        <v>588.63298259580768</v>
      </c>
      <c r="L628" s="148">
        <f t="shared" si="221"/>
        <v>608.08992037587609</v>
      </c>
      <c r="M628" s="148">
        <f t="shared" si="221"/>
        <v>628.00947341634708</v>
      </c>
      <c r="N628" s="148">
        <f t="shared" si="221"/>
        <v>648.35921003825956</v>
      </c>
      <c r="O628" s="148">
        <f t="shared" si="221"/>
        <v>669.11549225869089</v>
      </c>
      <c r="P628" s="148">
        <f t="shared" si="221"/>
        <v>690.26828939235395</v>
      </c>
      <c r="Q628" s="148">
        <f t="shared" si="221"/>
        <v>711.87352011666496</v>
      </c>
      <c r="R628" s="148">
        <f t="shared" si="221"/>
        <v>733.83745408095956</v>
      </c>
      <c r="S628" s="148">
        <f t="shared" si="221"/>
        <v>756.27270115212241</v>
      </c>
      <c r="T628" s="148">
        <f t="shared" si="221"/>
        <v>779.09934723972617</v>
      </c>
      <c r="U628" s="148">
        <f t="shared" si="221"/>
        <v>802.39776866737145</v>
      </c>
      <c r="V628" s="148">
        <f t="shared" si="221"/>
        <v>822.75464627945473</v>
      </c>
      <c r="W628" s="148">
        <f t="shared" si="221"/>
        <v>847.09050983684631</v>
      </c>
    </row>
    <row r="629" spans="1:23">
      <c r="A629" s="102" t="s">
        <v>193</v>
      </c>
      <c r="B629" s="148">
        <f t="shared" si="222"/>
        <v>56.647074527252506</v>
      </c>
      <c r="C629" s="148">
        <f t="shared" si="221"/>
        <v>56.971823211952227</v>
      </c>
      <c r="D629" s="148">
        <f t="shared" si="221"/>
        <v>56.78483680455583</v>
      </c>
      <c r="E629" s="148">
        <f t="shared" si="221"/>
        <v>56.606589939961282</v>
      </c>
      <c r="F629" s="148">
        <f t="shared" si="221"/>
        <v>56.596803515421399</v>
      </c>
      <c r="G629" s="148">
        <f t="shared" si="221"/>
        <v>56.655364218882909</v>
      </c>
      <c r="H629" s="148">
        <f t="shared" si="221"/>
        <v>56.694871602764309</v>
      </c>
      <c r="I629" s="148">
        <f t="shared" si="221"/>
        <v>56.739040071505343</v>
      </c>
      <c r="J629" s="148">
        <f t="shared" si="221"/>
        <v>56.864130716123121</v>
      </c>
      <c r="K629" s="148">
        <f t="shared" si="221"/>
        <v>56.993484499975196</v>
      </c>
      <c r="L629" s="148">
        <f t="shared" si="221"/>
        <v>57.108471958140584</v>
      </c>
      <c r="M629" s="148">
        <f t="shared" si="221"/>
        <v>57.261074848364942</v>
      </c>
      <c r="N629" s="148">
        <f t="shared" si="221"/>
        <v>57.414078936584673</v>
      </c>
      <c r="O629" s="148">
        <f t="shared" si="221"/>
        <v>57.619823976239879</v>
      </c>
      <c r="P629" s="148">
        <f t="shared" si="221"/>
        <v>57.829752025013804</v>
      </c>
      <c r="Q629" s="148">
        <f t="shared" si="221"/>
        <v>58.043784979590072</v>
      </c>
      <c r="R629" s="148">
        <f t="shared" si="221"/>
        <v>58.284136139912562</v>
      </c>
      <c r="S629" s="148">
        <f t="shared" si="221"/>
        <v>58.603677194967929</v>
      </c>
      <c r="T629" s="148">
        <f t="shared" si="221"/>
        <v>58.853105813945049</v>
      </c>
      <c r="U629" s="148">
        <f t="shared" si="221"/>
        <v>59.173713620815803</v>
      </c>
      <c r="V629" s="148">
        <f t="shared" si="221"/>
        <v>59.479803720927023</v>
      </c>
      <c r="W629" s="148">
        <f t="shared" si="221"/>
        <v>59.833591119631556</v>
      </c>
    </row>
    <row r="630" spans="1:23">
      <c r="A630" s="102" t="s">
        <v>194</v>
      </c>
      <c r="B630" s="148">
        <f t="shared" si="222"/>
        <v>79.555827395379211</v>
      </c>
      <c r="C630" s="148">
        <f t="shared" si="221"/>
        <v>78.902706032858731</v>
      </c>
      <c r="D630" s="148">
        <f t="shared" si="221"/>
        <v>78.210109514001715</v>
      </c>
      <c r="E630" s="148">
        <f t="shared" si="221"/>
        <v>77.611299197787332</v>
      </c>
      <c r="F630" s="148">
        <f t="shared" si="221"/>
        <v>78.222578511687857</v>
      </c>
      <c r="G630" s="148">
        <f t="shared" si="221"/>
        <v>78.884963570663928</v>
      </c>
      <c r="H630" s="148">
        <f t="shared" si="221"/>
        <v>79.548764310561381</v>
      </c>
      <c r="I630" s="148">
        <f t="shared" si="221"/>
        <v>80.261554071714485</v>
      </c>
      <c r="J630" s="148">
        <f t="shared" si="221"/>
        <v>80.972663742370088</v>
      </c>
      <c r="K630" s="148">
        <f t="shared" si="221"/>
        <v>81.730911036556279</v>
      </c>
      <c r="L630" s="148">
        <f t="shared" si="221"/>
        <v>82.491398313137267</v>
      </c>
      <c r="M630" s="148">
        <f t="shared" si="221"/>
        <v>83.271648850592854</v>
      </c>
      <c r="N630" s="148">
        <f t="shared" si="221"/>
        <v>84.102791308909616</v>
      </c>
      <c r="O630" s="148">
        <f t="shared" si="221"/>
        <v>84.905036761165988</v>
      </c>
      <c r="P630" s="148">
        <f t="shared" si="221"/>
        <v>85.729729057757382</v>
      </c>
      <c r="Q630" s="148">
        <f t="shared" si="221"/>
        <v>86.581017631749546</v>
      </c>
      <c r="R630" s="148">
        <f t="shared" si="221"/>
        <v>87.449799455252787</v>
      </c>
      <c r="S630" s="148">
        <f t="shared" si="221"/>
        <v>88.316962566577445</v>
      </c>
      <c r="T630" s="148">
        <f t="shared" si="221"/>
        <v>89.208093007193028</v>
      </c>
      <c r="U630" s="148">
        <f t="shared" si="221"/>
        <v>90.120873122847257</v>
      </c>
      <c r="V630" s="148">
        <f t="shared" si="221"/>
        <v>90.800655893648909</v>
      </c>
      <c r="W630" s="148">
        <f t="shared" si="221"/>
        <v>91.708127352165107</v>
      </c>
    </row>
    <row r="631" spans="1:23">
      <c r="A631" s="102" t="s">
        <v>195</v>
      </c>
      <c r="B631" s="148">
        <f t="shared" si="222"/>
        <v>427.16924840469835</v>
      </c>
      <c r="C631" s="148">
        <f t="shared" si="221"/>
        <v>427.66606362456957</v>
      </c>
      <c r="D631" s="148">
        <f t="shared" si="221"/>
        <v>430.72979515609683</v>
      </c>
      <c r="E631" s="148">
        <f t="shared" si="221"/>
        <v>433.79759747854746</v>
      </c>
      <c r="F631" s="148">
        <f t="shared" si="221"/>
        <v>441.56522123392472</v>
      </c>
      <c r="G631" s="148">
        <f t="shared" si="221"/>
        <v>449.38941981315685</v>
      </c>
      <c r="H631" s="148">
        <f t="shared" si="221"/>
        <v>457.28069246920535</v>
      </c>
      <c r="I631" s="148">
        <f t="shared" si="221"/>
        <v>465.26582034461518</v>
      </c>
      <c r="J631" s="148">
        <f t="shared" si="221"/>
        <v>473.31410332391124</v>
      </c>
      <c r="K631" s="148">
        <f t="shared" si="221"/>
        <v>481.45505362821581</v>
      </c>
      <c r="L631" s="148">
        <f t="shared" si="221"/>
        <v>489.65205450986082</v>
      </c>
      <c r="M631" s="148">
        <f t="shared" si="221"/>
        <v>497.95419572081568</v>
      </c>
      <c r="N631" s="148">
        <f t="shared" si="221"/>
        <v>506.33210699345534</v>
      </c>
      <c r="O631" s="148">
        <f t="shared" si="221"/>
        <v>514.77512063623669</v>
      </c>
      <c r="P631" s="148">
        <f t="shared" si="221"/>
        <v>523.30716755350329</v>
      </c>
      <c r="Q631" s="148">
        <f t="shared" si="221"/>
        <v>531.91303283542982</v>
      </c>
      <c r="R631" s="148">
        <f t="shared" si="221"/>
        <v>540.57980981216872</v>
      </c>
      <c r="S631" s="148">
        <f t="shared" si="221"/>
        <v>549.30896507114608</v>
      </c>
      <c r="T631" s="148">
        <f t="shared" si="221"/>
        <v>558.12605978479883</v>
      </c>
      <c r="U631" s="148">
        <f t="shared" si="221"/>
        <v>567.02896260867408</v>
      </c>
      <c r="V631" s="148">
        <f t="shared" si="221"/>
        <v>574.71598984378022</v>
      </c>
      <c r="W631" s="148">
        <f t="shared" si="221"/>
        <v>583.8041700015599</v>
      </c>
    </row>
    <row r="632" spans="1:23">
      <c r="A632" s="102" t="s">
        <v>196</v>
      </c>
      <c r="B632" s="148">
        <f t="shared" si="222"/>
        <v>1165.8613071596837</v>
      </c>
      <c r="C632" s="148">
        <f t="shared" si="221"/>
        <v>1184.4164768989472</v>
      </c>
      <c r="D632" s="148">
        <f t="shared" si="221"/>
        <v>1203.5659223262844</v>
      </c>
      <c r="E632" s="148">
        <f t="shared" si="221"/>
        <v>1222.7155786196831</v>
      </c>
      <c r="F632" s="148">
        <f t="shared" si="221"/>
        <v>1252.9664759673115</v>
      </c>
      <c r="G632" s="148">
        <f t="shared" si="221"/>
        <v>1283.4264787659724</v>
      </c>
      <c r="H632" s="148">
        <f t="shared" si="221"/>
        <v>1314.1243940283473</v>
      </c>
      <c r="I632" s="148">
        <f t="shared" si="221"/>
        <v>1344.9758927605358</v>
      </c>
      <c r="J632" s="148">
        <f t="shared" si="221"/>
        <v>1376.1005852425194</v>
      </c>
      <c r="K632" s="148">
        <f t="shared" si="221"/>
        <v>1407.4343092417362</v>
      </c>
      <c r="L632" s="148">
        <f t="shared" si="221"/>
        <v>1438.9741811334884</v>
      </c>
      <c r="M632" s="148">
        <f t="shared" si="221"/>
        <v>1470.7972404092666</v>
      </c>
      <c r="N632" s="148">
        <f t="shared" si="221"/>
        <v>1502.8537475312851</v>
      </c>
      <c r="O632" s="148">
        <f t="shared" si="221"/>
        <v>1535.1086371716872</v>
      </c>
      <c r="P632" s="148">
        <f t="shared" si="221"/>
        <v>1567.5407228124441</v>
      </c>
      <c r="Q632" s="148">
        <f t="shared" si="221"/>
        <v>1600.1987374349762</v>
      </c>
      <c r="R632" s="148">
        <f t="shared" si="221"/>
        <v>1632.9864212781563</v>
      </c>
      <c r="S632" s="148">
        <f t="shared" si="221"/>
        <v>1665.9470931773426</v>
      </c>
      <c r="T632" s="148">
        <f t="shared" si="221"/>
        <v>1699.1033452426861</v>
      </c>
      <c r="U632" s="148">
        <f t="shared" si="221"/>
        <v>1732.408973588701</v>
      </c>
      <c r="V632" s="148">
        <f t="shared" si="221"/>
        <v>1762.7010458174236</v>
      </c>
      <c r="W632" s="148">
        <f t="shared" si="221"/>
        <v>1796.8311811124377</v>
      </c>
    </row>
    <row r="633" spans="1:23">
      <c r="A633" s="102" t="s">
        <v>197</v>
      </c>
      <c r="B633" s="148">
        <f t="shared" si="222"/>
        <v>567.95989217392207</v>
      </c>
      <c r="C633" s="148">
        <f t="shared" si="221"/>
        <v>578.03783097236101</v>
      </c>
      <c r="D633" s="148">
        <f t="shared" si="221"/>
        <v>581.18803206297935</v>
      </c>
      <c r="E633" s="148">
        <f t="shared" si="221"/>
        <v>584.39564564841157</v>
      </c>
      <c r="F633" s="148">
        <f t="shared" si="221"/>
        <v>595.62094950173434</v>
      </c>
      <c r="G633" s="148">
        <f t="shared" si="221"/>
        <v>607.03183467412612</v>
      </c>
      <c r="H633" s="148">
        <f t="shared" si="221"/>
        <v>618.61025725322145</v>
      </c>
      <c r="I633" s="148">
        <f t="shared" si="221"/>
        <v>630.38599061492289</v>
      </c>
      <c r="J633" s="148">
        <f t="shared" si="221"/>
        <v>642.32988068008763</v>
      </c>
      <c r="K633" s="148">
        <f t="shared" si="221"/>
        <v>654.47237003657983</v>
      </c>
      <c r="L633" s="148">
        <f t="shared" si="221"/>
        <v>666.81283752988134</v>
      </c>
      <c r="M633" s="148">
        <f t="shared" si="221"/>
        <v>679.31059820298378</v>
      </c>
      <c r="N633" s="148">
        <f t="shared" si="221"/>
        <v>692.07807408120959</v>
      </c>
      <c r="O633" s="148">
        <f t="shared" si="221"/>
        <v>704.97027178592418</v>
      </c>
      <c r="P633" s="148">
        <f t="shared" si="221"/>
        <v>718.1181118943299</v>
      </c>
      <c r="Q633" s="148">
        <f t="shared" si="221"/>
        <v>731.41559681603746</v>
      </c>
      <c r="R633" s="148">
        <f t="shared" si="221"/>
        <v>744.96650516631803</v>
      </c>
      <c r="S633" s="148">
        <f t="shared" si="221"/>
        <v>758.71323359067628</v>
      </c>
      <c r="T633" s="148">
        <f t="shared" si="221"/>
        <v>772.66969339165689</v>
      </c>
      <c r="U633" s="148">
        <f t="shared" si="221"/>
        <v>786.85077016811636</v>
      </c>
      <c r="V633" s="148">
        <f t="shared" si="221"/>
        <v>798.62688138552369</v>
      </c>
      <c r="W633" s="148">
        <f t="shared" si="221"/>
        <v>813.24077402061528</v>
      </c>
    </row>
    <row r="634" spans="1:23">
      <c r="A634" s="102" t="s">
        <v>198</v>
      </c>
      <c r="B634" s="148">
        <f t="shared" si="222"/>
        <v>196.96218121785512</v>
      </c>
      <c r="C634" s="148">
        <f t="shared" si="221"/>
        <v>199.99932102979045</v>
      </c>
      <c r="D634" s="148">
        <f t="shared" si="221"/>
        <v>204.24627884140378</v>
      </c>
      <c r="E634" s="148">
        <f t="shared" si="221"/>
        <v>208.45983773343787</v>
      </c>
      <c r="F634" s="148">
        <f t="shared" si="221"/>
        <v>213.08342007674446</v>
      </c>
      <c r="G634" s="148">
        <f t="shared" si="221"/>
        <v>217.62357080010995</v>
      </c>
      <c r="H634" s="148">
        <f t="shared" si="221"/>
        <v>222.11207349040976</v>
      </c>
      <c r="I634" s="148">
        <f t="shared" si="221"/>
        <v>226.53479755138116</v>
      </c>
      <c r="J634" s="148">
        <f t="shared" si="221"/>
        <v>230.87308606260285</v>
      </c>
      <c r="K634" s="148">
        <f t="shared" si="221"/>
        <v>235.12945520752712</v>
      </c>
      <c r="L634" s="148">
        <f t="shared" si="221"/>
        <v>239.30078574735822</v>
      </c>
      <c r="M634" s="148">
        <f t="shared" si="221"/>
        <v>243.4060919457317</v>
      </c>
      <c r="N634" s="148">
        <f t="shared" si="221"/>
        <v>247.37878719029965</v>
      </c>
      <c r="O634" s="148">
        <f t="shared" si="221"/>
        <v>251.20414794558531</v>
      </c>
      <c r="P634" s="148">
        <f t="shared" si="221"/>
        <v>254.91332164967201</v>
      </c>
      <c r="Q634" s="148">
        <f t="shared" si="221"/>
        <v>258.42461159835455</v>
      </c>
      <c r="R634" s="148">
        <f t="shared" si="221"/>
        <v>261.75511429941639</v>
      </c>
      <c r="S634" s="148">
        <f t="shared" si="221"/>
        <v>264.94005700804382</v>
      </c>
      <c r="T634" s="148">
        <f t="shared" si="221"/>
        <v>267.95762143734646</v>
      </c>
      <c r="U634" s="148">
        <f t="shared" si="221"/>
        <v>270.81350895159659</v>
      </c>
      <c r="V634" s="148">
        <f t="shared" si="221"/>
        <v>273.25728722323294</v>
      </c>
      <c r="W634" s="148">
        <f t="shared" si="221"/>
        <v>275.96274605925942</v>
      </c>
    </row>
    <row r="635" spans="1:23">
      <c r="A635" s="102" t="s">
        <v>199</v>
      </c>
      <c r="B635" s="148">
        <f t="shared" si="222"/>
        <v>158.04355017369366</v>
      </c>
      <c r="C635" s="148">
        <f t="shared" si="221"/>
        <v>158.56114620946445</v>
      </c>
      <c r="D635" s="148">
        <f t="shared" si="221"/>
        <v>160.52650547351686</v>
      </c>
      <c r="E635" s="148">
        <f t="shared" si="221"/>
        <v>162.46337026237933</v>
      </c>
      <c r="F635" s="148">
        <f t="shared" si="221"/>
        <v>164.46662575541109</v>
      </c>
      <c r="G635" s="148">
        <f t="shared" si="221"/>
        <v>166.44313518753646</v>
      </c>
      <c r="H635" s="148">
        <f t="shared" si="221"/>
        <v>168.3893376000959</v>
      </c>
      <c r="I635" s="148">
        <f t="shared" si="221"/>
        <v>170.28055993637349</v>
      </c>
      <c r="J635" s="148">
        <f t="shared" si="221"/>
        <v>172.12846746938254</v>
      </c>
      <c r="K635" s="148">
        <f t="shared" si="221"/>
        <v>173.92144415561549</v>
      </c>
      <c r="L635" s="148">
        <f t="shared" si="221"/>
        <v>175.68563711271892</v>
      </c>
      <c r="M635" s="148">
        <f t="shared" si="221"/>
        <v>177.42203079241008</v>
      </c>
      <c r="N635" s="148">
        <f t="shared" si="221"/>
        <v>179.10211521765342</v>
      </c>
      <c r="O635" s="148">
        <f t="shared" si="221"/>
        <v>180.69881192022297</v>
      </c>
      <c r="P635" s="148">
        <f t="shared" si="221"/>
        <v>182.25421886801513</v>
      </c>
      <c r="Q635" s="148">
        <f t="shared" si="221"/>
        <v>183.73956548203662</v>
      </c>
      <c r="R635" s="148">
        <f t="shared" si="221"/>
        <v>185.15487032869703</v>
      </c>
      <c r="S635" s="148">
        <f t="shared" si="221"/>
        <v>186.52913803466174</v>
      </c>
      <c r="T635" s="148">
        <f t="shared" si="221"/>
        <v>187.84764157304878</v>
      </c>
      <c r="U635" s="148">
        <f t="shared" si="221"/>
        <v>189.09587028883709</v>
      </c>
      <c r="V635" s="148">
        <f t="shared" si="221"/>
        <v>190.23414159249742</v>
      </c>
      <c r="W635" s="148">
        <f t="shared" si="221"/>
        <v>191.45467015400729</v>
      </c>
    </row>
    <row r="636" spans="1:23">
      <c r="B636" s="149">
        <f>SUM(B626:B635)</f>
        <v>3558.4085948214483</v>
      </c>
      <c r="C636" s="149">
        <f t="shared" ref="C636:W636" si="223">SUM(C626:C635)</f>
        <v>3604.2062816223824</v>
      </c>
      <c r="D636" s="149">
        <f t="shared" si="223"/>
        <v>3649.7376649105881</v>
      </c>
      <c r="E636" s="149">
        <f t="shared" si="223"/>
        <v>3695.3852761308208</v>
      </c>
      <c r="F636" s="149">
        <f t="shared" si="223"/>
        <v>3772.1251662786171</v>
      </c>
      <c r="G636" s="149">
        <f t="shared" si="223"/>
        <v>3849.6826660763618</v>
      </c>
      <c r="H636" s="149">
        <f t="shared" si="223"/>
        <v>3927.8904151475158</v>
      </c>
      <c r="I636" s="149">
        <f t="shared" si="223"/>
        <v>4006.846386549586</v>
      </c>
      <c r="J636" s="149">
        <f t="shared" si="223"/>
        <v>4086.5422421244898</v>
      </c>
      <c r="K636" s="149">
        <f t="shared" si="223"/>
        <v>4166.9932220177607</v>
      </c>
      <c r="L636" s="149">
        <f t="shared" si="223"/>
        <v>4248.151277750685</v>
      </c>
      <c r="M636" s="149">
        <f t="shared" si="223"/>
        <v>4330.2273759050713</v>
      </c>
      <c r="N636" s="149">
        <f t="shared" si="223"/>
        <v>4413.1176885905652</v>
      </c>
      <c r="O636" s="149">
        <f t="shared" si="223"/>
        <v>4496.5487569187608</v>
      </c>
      <c r="P636" s="149">
        <f t="shared" si="223"/>
        <v>4580.6692833470688</v>
      </c>
      <c r="Q636" s="149">
        <f t="shared" si="223"/>
        <v>4665.369742666031</v>
      </c>
      <c r="R636" s="149">
        <f t="shared" si="223"/>
        <v>4750.6041667288018</v>
      </c>
      <c r="S636" s="149">
        <f t="shared" si="223"/>
        <v>4836.5730654277659</v>
      </c>
      <c r="T636" s="149">
        <f t="shared" si="223"/>
        <v>4923.0589195466137</v>
      </c>
      <c r="U636" s="149">
        <f t="shared" si="223"/>
        <v>5010.2788996045647</v>
      </c>
      <c r="V636" s="149">
        <f t="shared" si="223"/>
        <v>5086.8568997867324</v>
      </c>
      <c r="W636" s="149">
        <f t="shared" si="223"/>
        <v>5176.3478171622801</v>
      </c>
    </row>
    <row r="637" spans="1:23">
      <c r="T637" s="146"/>
      <c r="W637" s="146"/>
    </row>
    <row r="638" spans="1:23">
      <c r="T638" s="146"/>
      <c r="W638" s="146"/>
    </row>
    <row r="639" spans="1:23">
      <c r="T639" s="146"/>
      <c r="W639" s="146"/>
    </row>
    <row r="640" spans="1:23">
      <c r="T640" s="146"/>
      <c r="W640" s="146"/>
    </row>
    <row r="641" spans="20:23">
      <c r="T641" s="146"/>
      <c r="W641" s="146"/>
    </row>
    <row r="642" spans="20:23">
      <c r="T642" s="146"/>
      <c r="W642" s="146"/>
    </row>
    <row r="643" spans="20:23">
      <c r="T643" s="146"/>
      <c r="W643" s="146"/>
    </row>
    <row r="644" spans="20:23">
      <c r="T644" s="146"/>
      <c r="W644" s="146"/>
    </row>
    <row r="645" spans="20:23">
      <c r="T645" s="146"/>
      <c r="W645" s="146"/>
    </row>
    <row r="646" spans="20:23">
      <c r="T646" s="146"/>
      <c r="W646" s="146"/>
    </row>
    <row r="647" spans="20:23">
      <c r="T647" s="146"/>
      <c r="W647" s="146"/>
    </row>
    <row r="648" spans="20:23">
      <c r="T648" s="146"/>
      <c r="W648" s="146"/>
    </row>
    <row r="649" spans="20:23">
      <c r="T649" s="146"/>
      <c r="W649" s="146"/>
    </row>
    <row r="650" spans="20:23">
      <c r="T650" s="146"/>
      <c r="W650" s="146"/>
    </row>
    <row r="651" spans="20:23">
      <c r="T651" s="146"/>
      <c r="W651" s="146"/>
    </row>
    <row r="652" spans="20:23">
      <c r="T652" s="146"/>
      <c r="W652" s="146"/>
    </row>
    <row r="653" spans="20:23">
      <c r="T653" s="146"/>
      <c r="W653" s="146"/>
    </row>
    <row r="654" spans="20:23">
      <c r="T654" s="146"/>
      <c r="W654" s="146"/>
    </row>
    <row r="655" spans="20:23">
      <c r="T655" s="146"/>
      <c r="W655" s="146"/>
    </row>
    <row r="656" spans="20:23">
      <c r="T656" s="146"/>
      <c r="W656" s="146"/>
    </row>
    <row r="657" spans="20:23">
      <c r="T657" s="146"/>
      <c r="W657" s="146"/>
    </row>
    <row r="658" spans="20:23">
      <c r="T658" s="146"/>
      <c r="W658" s="146"/>
    </row>
    <row r="659" spans="20:23">
      <c r="T659" s="146"/>
      <c r="W659" s="146"/>
    </row>
    <row r="660" spans="20:23">
      <c r="T660" s="146"/>
      <c r="W660" s="146"/>
    </row>
    <row r="661" spans="20:23">
      <c r="T661" s="146"/>
      <c r="W661" s="146"/>
    </row>
    <row r="662" spans="20:23">
      <c r="T662" s="146"/>
      <c r="W662" s="146"/>
    </row>
    <row r="663" spans="20:23">
      <c r="T663" s="146"/>
      <c r="W663" s="146"/>
    </row>
    <row r="664" spans="20:23">
      <c r="T664" s="146"/>
      <c r="W664" s="146"/>
    </row>
    <row r="665" spans="20:23">
      <c r="T665" s="146"/>
      <c r="W665" s="146"/>
    </row>
    <row r="666" spans="20:23">
      <c r="T666" s="146"/>
      <c r="W666" s="146"/>
    </row>
    <row r="667" spans="20:23">
      <c r="T667" s="146"/>
      <c r="W667" s="146"/>
    </row>
    <row r="668" spans="20:23">
      <c r="T668" s="146"/>
      <c r="W668" s="146"/>
    </row>
    <row r="669" spans="20:23">
      <c r="T669" s="146"/>
      <c r="W669" s="146"/>
    </row>
    <row r="670" spans="20:23">
      <c r="T670" s="146"/>
      <c r="W670" s="146"/>
    </row>
    <row r="671" spans="20:23">
      <c r="T671" s="146"/>
      <c r="W671" s="146"/>
    </row>
    <row r="672" spans="20:23">
      <c r="T672" s="146"/>
      <c r="W672" s="146"/>
    </row>
    <row r="673" spans="20:23">
      <c r="T673" s="146"/>
      <c r="W673" s="146"/>
    </row>
    <row r="674" spans="20:23">
      <c r="T674" s="146"/>
      <c r="W674" s="146"/>
    </row>
    <row r="675" spans="20:23">
      <c r="T675" s="146"/>
      <c r="W675" s="146"/>
    </row>
    <row r="676" spans="20:23">
      <c r="T676" s="146"/>
      <c r="W676" s="146"/>
    </row>
    <row r="677" spans="20:23">
      <c r="T677" s="146"/>
      <c r="W677" s="146"/>
    </row>
    <row r="678" spans="20:23">
      <c r="T678" s="146"/>
      <c r="W678" s="146"/>
    </row>
    <row r="679" spans="20:23">
      <c r="T679" s="146"/>
      <c r="W679" s="146"/>
    </row>
    <row r="680" spans="20:23">
      <c r="T680" s="146"/>
      <c r="W680" s="146"/>
    </row>
    <row r="681" spans="20:23">
      <c r="T681" s="146"/>
      <c r="W681" s="146"/>
    </row>
    <row r="682" spans="20:23">
      <c r="T682" s="146"/>
      <c r="W682" s="146"/>
    </row>
    <row r="683" spans="20:23">
      <c r="T683" s="146"/>
      <c r="W683" s="146"/>
    </row>
    <row r="684" spans="20:23">
      <c r="T684" s="146"/>
      <c r="W684" s="146"/>
    </row>
    <row r="685" spans="20:23">
      <c r="T685" s="146"/>
      <c r="W685" s="146"/>
    </row>
    <row r="686" spans="20:23">
      <c r="T686" s="146"/>
      <c r="W686" s="146"/>
    </row>
    <row r="687" spans="20:23">
      <c r="T687" s="146"/>
      <c r="W687" s="146"/>
    </row>
    <row r="688" spans="20:23">
      <c r="T688" s="146"/>
      <c r="W688" s="146"/>
    </row>
    <row r="689" spans="20:23">
      <c r="T689" s="146"/>
      <c r="W689" s="146"/>
    </row>
    <row r="690" spans="20:23">
      <c r="T690" s="146"/>
      <c r="W690" s="146"/>
    </row>
    <row r="691" spans="20:23">
      <c r="T691" s="146"/>
      <c r="W691" s="146"/>
    </row>
    <row r="692" spans="20:23">
      <c r="T692" s="146"/>
      <c r="W692" s="146"/>
    </row>
    <row r="693" spans="20:23">
      <c r="T693" s="146"/>
      <c r="W693" s="146"/>
    </row>
    <row r="694" spans="20:23">
      <c r="T694" s="146"/>
      <c r="W694" s="146"/>
    </row>
    <row r="695" spans="20:23">
      <c r="T695" s="146"/>
      <c r="W695" s="146"/>
    </row>
    <row r="696" spans="20:23">
      <c r="T696" s="146"/>
      <c r="W696" s="146"/>
    </row>
    <row r="697" spans="20:23">
      <c r="T697" s="146"/>
      <c r="W697" s="146"/>
    </row>
    <row r="698" spans="20:23">
      <c r="T698" s="146"/>
      <c r="W698" s="146"/>
    </row>
    <row r="699" spans="20:23">
      <c r="T699" s="146"/>
      <c r="W699" s="146"/>
    </row>
    <row r="700" spans="20:23">
      <c r="T700" s="146"/>
      <c r="W700" s="146"/>
    </row>
    <row r="701" spans="20:23">
      <c r="T701" s="146"/>
      <c r="W701" s="146"/>
    </row>
    <row r="702" spans="20:23">
      <c r="T702" s="146"/>
      <c r="W702" s="146"/>
    </row>
    <row r="703" spans="20:23">
      <c r="T703" s="146"/>
      <c r="W703" s="146"/>
    </row>
    <row r="704" spans="20:23">
      <c r="T704" s="146"/>
      <c r="W704" s="146"/>
    </row>
    <row r="705" spans="20:23">
      <c r="T705" s="146"/>
      <c r="W705" s="146"/>
    </row>
    <row r="706" spans="20:23">
      <c r="T706" s="146"/>
      <c r="W706" s="146"/>
    </row>
    <row r="707" spans="20:23">
      <c r="T707" s="146"/>
      <c r="W707" s="146"/>
    </row>
    <row r="708" spans="20:23">
      <c r="T708" s="146"/>
      <c r="W708" s="146"/>
    </row>
    <row r="709" spans="20:23">
      <c r="T709" s="146"/>
      <c r="W709" s="146"/>
    </row>
    <row r="710" spans="20:23">
      <c r="T710" s="146"/>
      <c r="W710" s="146"/>
    </row>
    <row r="711" spans="20:23">
      <c r="T711" s="146"/>
      <c r="W711" s="146"/>
    </row>
    <row r="712" spans="20:23">
      <c r="T712" s="146"/>
      <c r="W712" s="146"/>
    </row>
    <row r="713" spans="20:23">
      <c r="T713" s="146"/>
      <c r="W713" s="146"/>
    </row>
    <row r="714" spans="20:23">
      <c r="T714" s="146"/>
      <c r="W714" s="146"/>
    </row>
    <row r="715" spans="20:23">
      <c r="T715" s="146"/>
      <c r="W715" s="146"/>
    </row>
    <row r="716" spans="20:23">
      <c r="T716" s="146"/>
      <c r="W716" s="146"/>
    </row>
    <row r="717" spans="20:23">
      <c r="T717" s="146"/>
      <c r="W717" s="146"/>
    </row>
    <row r="718" spans="20:23">
      <c r="T718" s="146"/>
      <c r="W718" s="146"/>
    </row>
    <row r="719" spans="20:23">
      <c r="T719" s="146"/>
      <c r="W719" s="146"/>
    </row>
    <row r="720" spans="20:23">
      <c r="T720" s="146"/>
      <c r="W720" s="146"/>
    </row>
    <row r="721" spans="20:23">
      <c r="T721" s="146"/>
      <c r="W721" s="146"/>
    </row>
    <row r="722" spans="20:23">
      <c r="T722" s="146"/>
      <c r="W722" s="146"/>
    </row>
    <row r="723" spans="20:23">
      <c r="T723" s="146"/>
      <c r="W723" s="146"/>
    </row>
    <row r="724" spans="20:23">
      <c r="T724" s="146"/>
      <c r="W724" s="146"/>
    </row>
    <row r="725" spans="20:23">
      <c r="T725" s="146"/>
      <c r="W725" s="146"/>
    </row>
    <row r="726" spans="20:23">
      <c r="T726" s="146"/>
      <c r="W726" s="146"/>
    </row>
    <row r="727" spans="20:23">
      <c r="T727" s="146"/>
      <c r="W727" s="146"/>
    </row>
    <row r="728" spans="20:23">
      <c r="T728" s="146"/>
      <c r="W728" s="146"/>
    </row>
    <row r="729" spans="20:23">
      <c r="T729" s="146"/>
      <c r="W729" s="146"/>
    </row>
    <row r="730" spans="20:23">
      <c r="T730" s="146"/>
      <c r="W730" s="146"/>
    </row>
    <row r="731" spans="20:23">
      <c r="T731" s="146"/>
      <c r="W731" s="146"/>
    </row>
    <row r="732" spans="20:23">
      <c r="T732" s="146"/>
      <c r="W732" s="146"/>
    </row>
    <row r="733" spans="20:23">
      <c r="T733" s="146"/>
      <c r="W733" s="146"/>
    </row>
    <row r="734" spans="20:23">
      <c r="T734" s="146"/>
      <c r="W734" s="146"/>
    </row>
    <row r="735" spans="20:23">
      <c r="T735" s="146"/>
      <c r="W735" s="146"/>
    </row>
    <row r="736" spans="20:23">
      <c r="T736" s="146"/>
      <c r="W736" s="146"/>
    </row>
    <row r="737" spans="20:23">
      <c r="T737" s="146"/>
      <c r="W737" s="146"/>
    </row>
    <row r="738" spans="20:23">
      <c r="T738" s="146"/>
      <c r="W738" s="146"/>
    </row>
    <row r="739" spans="20:23">
      <c r="T739" s="146"/>
      <c r="W739" s="146"/>
    </row>
    <row r="740" spans="20:23">
      <c r="T740" s="146"/>
      <c r="W740" s="146"/>
    </row>
    <row r="741" spans="20:23">
      <c r="T741" s="146"/>
      <c r="W741" s="146"/>
    </row>
    <row r="742" spans="20:23">
      <c r="T742" s="146"/>
      <c r="W742" s="146"/>
    </row>
    <row r="743" spans="20:23">
      <c r="T743" s="146"/>
      <c r="W743" s="146"/>
    </row>
    <row r="744" spans="20:23">
      <c r="T744" s="146"/>
      <c r="W744" s="146"/>
    </row>
    <row r="745" spans="20:23">
      <c r="T745" s="146"/>
      <c r="W745" s="146"/>
    </row>
    <row r="746" spans="20:23">
      <c r="T746" s="146"/>
      <c r="W746" s="146"/>
    </row>
    <row r="747" spans="20:23">
      <c r="T747" s="146"/>
      <c r="W747" s="146"/>
    </row>
    <row r="748" spans="20:23">
      <c r="T748" s="146"/>
      <c r="W748" s="146"/>
    </row>
    <row r="749" spans="20:23">
      <c r="T749" s="146"/>
      <c r="W749" s="146"/>
    </row>
    <row r="750" spans="20:23">
      <c r="T750" s="146"/>
      <c r="W750" s="146"/>
    </row>
    <row r="751" spans="20:23">
      <c r="T751" s="146"/>
      <c r="W751" s="146"/>
    </row>
    <row r="752" spans="20:23">
      <c r="T752" s="146"/>
      <c r="W752" s="146"/>
    </row>
    <row r="753" spans="20:23">
      <c r="T753" s="146"/>
      <c r="W753" s="146"/>
    </row>
    <row r="754" spans="20:23">
      <c r="T754" s="146"/>
      <c r="W754" s="146"/>
    </row>
    <row r="755" spans="20:23">
      <c r="T755" s="146"/>
      <c r="W755" s="146"/>
    </row>
    <row r="756" spans="20:23">
      <c r="T756" s="146"/>
      <c r="W756" s="146"/>
    </row>
    <row r="757" spans="20:23">
      <c r="T757" s="146"/>
      <c r="W757" s="146"/>
    </row>
    <row r="758" spans="20:23">
      <c r="T758" s="146"/>
      <c r="W758" s="146"/>
    </row>
    <row r="759" spans="20:23">
      <c r="T759" s="146"/>
      <c r="W759" s="146"/>
    </row>
    <row r="760" spans="20:23">
      <c r="T760" s="146"/>
      <c r="W760" s="146"/>
    </row>
    <row r="761" spans="20:23">
      <c r="T761" s="146"/>
      <c r="W761" s="146"/>
    </row>
    <row r="762" spans="20:23">
      <c r="T762" s="146"/>
      <c r="W762" s="146"/>
    </row>
    <row r="763" spans="20:23">
      <c r="T763" s="146"/>
      <c r="W763" s="146"/>
    </row>
    <row r="764" spans="20:23">
      <c r="T764" s="146"/>
      <c r="W764" s="146"/>
    </row>
    <row r="765" spans="20:23">
      <c r="T765" s="146"/>
      <c r="W765" s="146"/>
    </row>
    <row r="766" spans="20:23">
      <c r="T766" s="146"/>
      <c r="W766" s="146"/>
    </row>
    <row r="767" spans="20:23">
      <c r="T767" s="146"/>
      <c r="W767" s="146"/>
    </row>
    <row r="768" spans="20:23">
      <c r="T768" s="146"/>
      <c r="W768" s="146"/>
    </row>
    <row r="769" spans="20:23">
      <c r="T769" s="146"/>
      <c r="W769" s="146"/>
    </row>
    <row r="770" spans="20:23">
      <c r="T770" s="146"/>
      <c r="W770" s="146"/>
    </row>
    <row r="771" spans="20:23">
      <c r="T771" s="146"/>
      <c r="W771" s="146"/>
    </row>
    <row r="772" spans="20:23">
      <c r="T772" s="146"/>
      <c r="W772" s="146"/>
    </row>
    <row r="773" spans="20:23">
      <c r="T773" s="146"/>
      <c r="W773" s="146"/>
    </row>
    <row r="774" spans="20:23">
      <c r="T774" s="146"/>
      <c r="W774" s="146"/>
    </row>
    <row r="775" spans="20:23">
      <c r="T775" s="146"/>
      <c r="W775" s="146"/>
    </row>
    <row r="776" spans="20:23">
      <c r="T776" s="146"/>
      <c r="W776" s="146"/>
    </row>
    <row r="777" spans="20:23">
      <c r="T777" s="146"/>
      <c r="W777" s="146"/>
    </row>
    <row r="778" spans="20:23">
      <c r="T778" s="146"/>
      <c r="W778" s="146"/>
    </row>
    <row r="779" spans="20:23">
      <c r="T779" s="146"/>
      <c r="W779" s="146"/>
    </row>
    <row r="780" spans="20:23">
      <c r="T780" s="146"/>
      <c r="W780" s="146"/>
    </row>
    <row r="781" spans="20:23">
      <c r="T781" s="146"/>
      <c r="W781" s="146"/>
    </row>
    <row r="782" spans="20:23">
      <c r="T782" s="146"/>
      <c r="W782" s="146"/>
    </row>
    <row r="783" spans="20:23">
      <c r="T783" s="146"/>
      <c r="W783" s="146"/>
    </row>
    <row r="784" spans="20:23">
      <c r="T784" s="146"/>
      <c r="W784" s="146"/>
    </row>
    <row r="785" spans="20:23">
      <c r="T785" s="146"/>
      <c r="W785" s="146"/>
    </row>
    <row r="786" spans="20:23">
      <c r="T786" s="146"/>
      <c r="W786" s="146"/>
    </row>
    <row r="787" spans="20:23">
      <c r="T787" s="146"/>
      <c r="W787" s="146"/>
    </row>
    <row r="788" spans="20:23">
      <c r="T788" s="146"/>
      <c r="W788" s="146"/>
    </row>
    <row r="789" spans="20:23">
      <c r="T789" s="146"/>
      <c r="W789" s="146"/>
    </row>
    <row r="790" spans="20:23">
      <c r="T790" s="146"/>
      <c r="W790" s="146"/>
    </row>
    <row r="791" spans="20:23">
      <c r="T791" s="146"/>
      <c r="W791" s="146"/>
    </row>
    <row r="792" spans="20:23">
      <c r="T792" s="146"/>
      <c r="W792" s="146"/>
    </row>
    <row r="793" spans="20:23">
      <c r="T793" s="146"/>
      <c r="W793" s="146"/>
    </row>
    <row r="794" spans="20:23">
      <c r="T794" s="146"/>
      <c r="W794" s="146"/>
    </row>
    <row r="795" spans="20:23">
      <c r="T795" s="146"/>
      <c r="W795" s="146"/>
    </row>
    <row r="796" spans="20:23">
      <c r="T796" s="146"/>
      <c r="W796" s="146"/>
    </row>
    <row r="797" spans="20:23">
      <c r="T797" s="146"/>
      <c r="W797" s="146"/>
    </row>
    <row r="798" spans="20:23">
      <c r="T798" s="146"/>
      <c r="W798" s="146"/>
    </row>
    <row r="799" spans="20:23">
      <c r="T799" s="146"/>
      <c r="W799" s="146"/>
    </row>
    <row r="800" spans="20:23">
      <c r="T800" s="146"/>
      <c r="W800" s="146"/>
    </row>
    <row r="801" spans="20:23">
      <c r="T801" s="146"/>
      <c r="W801" s="146"/>
    </row>
    <row r="802" spans="20:23">
      <c r="T802" s="146"/>
      <c r="W802" s="146"/>
    </row>
    <row r="803" spans="20:23">
      <c r="T803" s="146"/>
      <c r="W803" s="146"/>
    </row>
    <row r="804" spans="20:23">
      <c r="T804" s="146"/>
      <c r="W804" s="146"/>
    </row>
    <row r="805" spans="20:23">
      <c r="T805" s="146"/>
      <c r="W805" s="146"/>
    </row>
    <row r="806" spans="20:23">
      <c r="T806" s="146"/>
      <c r="W806" s="146"/>
    </row>
    <row r="807" spans="20:23">
      <c r="T807" s="146"/>
      <c r="W807" s="146"/>
    </row>
    <row r="808" spans="20:23">
      <c r="T808" s="146"/>
      <c r="W808" s="146"/>
    </row>
    <row r="809" spans="20:23">
      <c r="T809" s="146"/>
      <c r="W809" s="146"/>
    </row>
    <row r="810" spans="20:23">
      <c r="T810" s="146"/>
      <c r="W810" s="146"/>
    </row>
    <row r="811" spans="20:23">
      <c r="T811" s="146"/>
      <c r="W811" s="146"/>
    </row>
    <row r="812" spans="20:23">
      <c r="T812" s="146"/>
      <c r="W812" s="146"/>
    </row>
    <row r="813" spans="20:23">
      <c r="T813" s="146"/>
      <c r="W813" s="146"/>
    </row>
    <row r="814" spans="20:23">
      <c r="T814" s="146"/>
      <c r="W814" s="146"/>
    </row>
    <row r="815" spans="20:23">
      <c r="T815" s="146"/>
      <c r="W815" s="146"/>
    </row>
    <row r="816" spans="20:23">
      <c r="T816" s="146"/>
      <c r="W816" s="146"/>
    </row>
    <row r="817" spans="20:23">
      <c r="T817" s="146"/>
      <c r="W817" s="146"/>
    </row>
    <row r="818" spans="20:23">
      <c r="T818" s="146"/>
      <c r="W818" s="146"/>
    </row>
    <row r="819" spans="20:23">
      <c r="T819" s="146"/>
      <c r="W819" s="146"/>
    </row>
    <row r="820" spans="20:23">
      <c r="T820" s="146"/>
      <c r="W820" s="146"/>
    </row>
    <row r="821" spans="20:23">
      <c r="T821" s="146"/>
      <c r="W821" s="146"/>
    </row>
    <row r="822" spans="20:23">
      <c r="T822" s="146"/>
    </row>
    <row r="823" spans="20:23">
      <c r="T823" s="146"/>
    </row>
    <row r="824" spans="20:23">
      <c r="T824" s="146"/>
    </row>
    <row r="825" spans="20:23">
      <c r="T825" s="146"/>
    </row>
    <row r="826" spans="20:23">
      <c r="T826" s="146"/>
    </row>
    <row r="827" spans="20:23">
      <c r="T827" s="146"/>
    </row>
    <row r="828" spans="20:23">
      <c r="T828" s="146"/>
    </row>
    <row r="829" spans="20:23">
      <c r="T829" s="146"/>
    </row>
    <row r="830" spans="20:23">
      <c r="T830" s="146"/>
    </row>
    <row r="831" spans="20:23">
      <c r="T831" s="146"/>
    </row>
    <row r="832" spans="20:23">
      <c r="T832" s="146"/>
    </row>
    <row r="833" spans="20:20">
      <c r="T833" s="146"/>
    </row>
    <row r="834" spans="20:20">
      <c r="T834" s="146"/>
    </row>
    <row r="835" spans="20:20">
      <c r="T835" s="146"/>
    </row>
    <row r="836" spans="20:20">
      <c r="T836" s="146"/>
    </row>
    <row r="837" spans="20:20">
      <c r="T837" s="146"/>
    </row>
    <row r="838" spans="20:20">
      <c r="T838" s="146"/>
    </row>
    <row r="839" spans="20:20">
      <c r="T839" s="146"/>
    </row>
    <row r="840" spans="20:20">
      <c r="T840" s="146"/>
    </row>
    <row r="841" spans="20:20">
      <c r="T841" s="146"/>
    </row>
    <row r="842" spans="20:20">
      <c r="T842" s="146"/>
    </row>
  </sheetData>
  <mergeCells count="1">
    <mergeCell ref="A1:W1"/>
  </mergeCells>
  <pageMargins left="0.7" right="0.7" top="0.75" bottom="0.75" header="0.3" footer="0.3"/>
  <pageSetup scale="36" fitToWidth="2" fitToHeight="10" orientation="portrait" r:id="rId1"/>
  <headerFooter>
    <oddHeader>&amp;L2012 CNGC IRP&amp;CAPPENDIX B
Medium Scenario&amp;RPAGE &amp;P</oddHeader>
  </headerFooter>
  <rowBreaks count="3" manualBreakCount="3">
    <brk id="102" max="16383" man="1"/>
    <brk id="197" max="16383" man="1"/>
    <brk id="292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6" tint="0.39997558519241921"/>
    <pageSetUpPr fitToPage="1"/>
  </sheetPr>
  <dimension ref="A1:X836"/>
  <sheetViews>
    <sheetView tabSelected="1" view="pageBreakPreview" zoomScale="80" zoomScaleNormal="100" zoomScaleSheetLayoutView="80" workbookViewId="0">
      <pane xSplit="1" ySplit="7" topLeftCell="I8" activePane="bottomRight" state="frozenSplit"/>
      <selection activeCell="H46" sqref="H46"/>
      <selection pane="topRight" activeCell="H46" sqref="H46"/>
      <selection pane="bottomLeft" activeCell="H46" sqref="H46"/>
      <selection pane="bottomRight" sqref="A1:XFD1"/>
    </sheetView>
  </sheetViews>
  <sheetFormatPr defaultColWidth="9.1796875" defaultRowHeight="15.5"/>
  <cols>
    <col min="1" max="1" width="48.7265625" style="102" bestFit="1" customWidth="1"/>
    <col min="2" max="2" width="14.7265625" style="145" customWidth="1"/>
    <col min="3" max="3" width="14.7265625" style="99" customWidth="1"/>
    <col min="4" max="4" width="14.7265625" style="145" customWidth="1"/>
    <col min="5" max="5" width="14.7265625" style="99" customWidth="1"/>
    <col min="6" max="6" width="14.7265625" style="145" customWidth="1"/>
    <col min="7" max="19" width="14.7265625" style="99" customWidth="1"/>
    <col min="20" max="20" width="14.7265625" style="151" customWidth="1"/>
    <col min="21" max="22" width="14.7265625" style="147" customWidth="1"/>
    <col min="23" max="23" width="14.7265625" style="150" customWidth="1"/>
    <col min="24" max="16384" width="9.1796875" style="99"/>
  </cols>
  <sheetData>
    <row r="1" spans="1:23" ht="58.5" hidden="1" customHeight="1">
      <c r="A1" s="229" t="s">
        <v>386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</row>
    <row r="2" spans="1:23">
      <c r="A2" s="100"/>
      <c r="B2" s="102">
        <v>2011</v>
      </c>
      <c r="C2" s="102">
        <v>2012</v>
      </c>
      <c r="D2" s="102">
        <v>2013</v>
      </c>
      <c r="E2" s="102">
        <v>2014</v>
      </c>
      <c r="F2" s="102">
        <v>2015</v>
      </c>
      <c r="G2" s="102">
        <v>2016</v>
      </c>
      <c r="H2" s="102">
        <v>2017</v>
      </c>
      <c r="I2" s="102">
        <v>2018</v>
      </c>
      <c r="J2" s="102">
        <v>2019</v>
      </c>
      <c r="K2" s="102">
        <v>2020</v>
      </c>
      <c r="L2" s="102">
        <v>2021</v>
      </c>
      <c r="M2" s="102">
        <v>2022</v>
      </c>
      <c r="N2" s="102">
        <v>2023</v>
      </c>
      <c r="O2" s="102">
        <v>2024</v>
      </c>
      <c r="P2" s="102">
        <v>2025</v>
      </c>
      <c r="Q2" s="102">
        <v>2026</v>
      </c>
      <c r="R2" s="102">
        <v>2027</v>
      </c>
      <c r="S2" s="102">
        <v>2028</v>
      </c>
      <c r="T2" s="102">
        <v>2029</v>
      </c>
      <c r="U2" s="102">
        <v>2030</v>
      </c>
      <c r="V2" s="102">
        <v>2031</v>
      </c>
      <c r="W2" s="102">
        <v>2032</v>
      </c>
    </row>
    <row r="3" spans="1:23" s="105" customFormat="1" hidden="1">
      <c r="A3" s="102"/>
      <c r="B3" s="102">
        <v>2010</v>
      </c>
      <c r="C3" s="102">
        <v>2011</v>
      </c>
      <c r="D3" s="102">
        <v>2012</v>
      </c>
      <c r="E3" s="102">
        <v>2013</v>
      </c>
      <c r="F3" s="102">
        <v>2014</v>
      </c>
      <c r="G3" s="102">
        <v>2015</v>
      </c>
      <c r="H3" s="102">
        <v>2016</v>
      </c>
      <c r="I3" s="102">
        <v>2017</v>
      </c>
      <c r="J3" s="102">
        <v>2018</v>
      </c>
      <c r="K3" s="102">
        <v>2019</v>
      </c>
      <c r="L3" s="102">
        <v>2020</v>
      </c>
      <c r="M3" s="102">
        <v>2021</v>
      </c>
      <c r="N3" s="102">
        <v>2022</v>
      </c>
      <c r="O3" s="102">
        <v>2023</v>
      </c>
      <c r="P3" s="102">
        <v>2024</v>
      </c>
      <c r="Q3" s="102">
        <v>2025</v>
      </c>
      <c r="R3" s="102">
        <v>2026</v>
      </c>
      <c r="S3" s="102">
        <v>2027</v>
      </c>
      <c r="T3" s="104">
        <v>2028</v>
      </c>
      <c r="U3" s="104">
        <v>2029</v>
      </c>
      <c r="V3" s="104">
        <v>2030</v>
      </c>
      <c r="W3" s="104">
        <v>2031</v>
      </c>
    </row>
    <row r="4" spans="1:23" hidden="1">
      <c r="A4" s="102" t="s">
        <v>201</v>
      </c>
      <c r="B4" s="106"/>
      <c r="C4" s="106"/>
      <c r="D4" s="106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6"/>
      <c r="Q4" s="106"/>
      <c r="R4" s="106"/>
      <c r="S4" s="106"/>
      <c r="T4" s="107"/>
      <c r="U4" s="108"/>
      <c r="V4" s="108"/>
      <c r="W4" s="108"/>
    </row>
    <row r="5" spans="1:23" hidden="1">
      <c r="A5" s="102" t="s">
        <v>202</v>
      </c>
      <c r="B5" s="106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6"/>
      <c r="O5" s="106"/>
      <c r="P5" s="106"/>
      <c r="Q5" s="106"/>
      <c r="R5" s="106"/>
      <c r="S5" s="106"/>
      <c r="T5" s="107"/>
      <c r="U5" s="108"/>
      <c r="V5" s="108"/>
      <c r="W5" s="108"/>
    </row>
    <row r="6" spans="1:23" hidden="1">
      <c r="A6" s="102" t="s">
        <v>203</v>
      </c>
      <c r="B6" s="106"/>
      <c r="C6" s="106"/>
      <c r="D6" s="106"/>
      <c r="E6" s="106"/>
      <c r="F6" s="106"/>
      <c r="G6" s="106"/>
      <c r="H6" s="106"/>
      <c r="I6" s="106"/>
      <c r="J6" s="106"/>
      <c r="K6" s="106"/>
      <c r="L6" s="106"/>
      <c r="M6" s="106"/>
      <c r="N6" s="106"/>
      <c r="O6" s="106"/>
      <c r="P6" s="106"/>
      <c r="Q6" s="106"/>
      <c r="R6" s="106"/>
      <c r="S6" s="106"/>
      <c r="T6" s="107"/>
      <c r="U6" s="108"/>
      <c r="V6" s="108"/>
      <c r="W6" s="108"/>
    </row>
    <row r="7" spans="1:23" hidden="1">
      <c r="A7" s="102" t="s">
        <v>204</v>
      </c>
      <c r="B7" s="106"/>
      <c r="C7" s="106"/>
      <c r="D7" s="106"/>
      <c r="E7" s="106"/>
      <c r="F7" s="106"/>
      <c r="G7" s="106"/>
      <c r="H7" s="106"/>
      <c r="I7" s="106"/>
      <c r="J7" s="106"/>
      <c r="K7" s="106"/>
      <c r="L7" s="106"/>
      <c r="M7" s="106"/>
      <c r="N7" s="106"/>
      <c r="O7" s="106"/>
      <c r="P7" s="106"/>
      <c r="Q7" s="106"/>
      <c r="R7" s="106"/>
      <c r="S7" s="106"/>
      <c r="T7" s="107"/>
      <c r="U7" s="108"/>
      <c r="V7" s="108"/>
      <c r="W7" s="108"/>
    </row>
    <row r="8" spans="1:23">
      <c r="B8" s="106"/>
      <c r="C8" s="106"/>
      <c r="D8" s="106"/>
      <c r="E8" s="106"/>
      <c r="F8" s="106"/>
      <c r="G8" s="108"/>
      <c r="H8" s="108"/>
      <c r="I8" s="108"/>
      <c r="J8" s="108"/>
      <c r="K8" s="108"/>
      <c r="L8" s="108"/>
      <c r="M8" s="108"/>
      <c r="N8" s="108"/>
      <c r="O8" s="108"/>
      <c r="P8" s="108"/>
      <c r="Q8" s="108"/>
      <c r="R8" s="108"/>
      <c r="S8" s="108"/>
      <c r="T8" s="108"/>
      <c r="U8" s="108"/>
      <c r="V8" s="108"/>
      <c r="W8" s="108"/>
    </row>
    <row r="9" spans="1:23">
      <c r="A9" s="109" t="s">
        <v>19</v>
      </c>
      <c r="B9" s="110"/>
      <c r="C9" s="110"/>
      <c r="D9" s="110"/>
      <c r="E9" s="110"/>
      <c r="F9" s="110"/>
      <c r="G9" s="110"/>
      <c r="H9" s="110"/>
      <c r="I9" s="110"/>
      <c r="J9" s="110"/>
      <c r="K9" s="110"/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0"/>
      <c r="W9" s="110"/>
    </row>
    <row r="10" spans="1:23" ht="16" thickBot="1">
      <c r="A10" s="111" t="s">
        <v>156</v>
      </c>
      <c r="B10" s="112"/>
      <c r="C10" s="112">
        <f t="shared" ref="C10:U10" si="0">(C15-B15)/B15</f>
        <v>1.3980568807828509E-2</v>
      </c>
      <c r="D10" s="112">
        <f t="shared" si="0"/>
        <v>4.5093597217093828E-2</v>
      </c>
      <c r="E10" s="112">
        <f t="shared" si="0"/>
        <v>2.780553064707909E-3</v>
      </c>
      <c r="F10" s="112">
        <f t="shared" si="0"/>
        <v>3.6997746925836361E-3</v>
      </c>
      <c r="G10" s="112">
        <f t="shared" si="0"/>
        <v>2.6278610865517185E-3</v>
      </c>
      <c r="H10" s="112">
        <f t="shared" si="0"/>
        <v>3.3672165350305096E-3</v>
      </c>
      <c r="I10" s="112">
        <f t="shared" si="0"/>
        <v>3.5950754031290281E-3</v>
      </c>
      <c r="J10" s="112">
        <f t="shared" si="0"/>
        <v>3.4467928158206027E-3</v>
      </c>
      <c r="K10" s="112">
        <f t="shared" si="0"/>
        <v>3.2842100168809026E-3</v>
      </c>
      <c r="L10" s="112">
        <f t="shared" si="0"/>
        <v>3.7501442894175533E-3</v>
      </c>
      <c r="M10" s="112">
        <f t="shared" si="0"/>
        <v>3.6423454177275062E-3</v>
      </c>
      <c r="N10" s="112">
        <f t="shared" si="0"/>
        <v>3.7383112654660838E-3</v>
      </c>
      <c r="O10" s="112">
        <f t="shared" si="0"/>
        <v>2.7004607859687692E-3</v>
      </c>
      <c r="P10" s="112">
        <f t="shared" si="0"/>
        <v>3.1218341515407734E-3</v>
      </c>
      <c r="Q10" s="112">
        <f t="shared" si="0"/>
        <v>3.9037433934338123E-3</v>
      </c>
      <c r="R10" s="112">
        <f t="shared" si="0"/>
        <v>3.5871359145902828E-3</v>
      </c>
      <c r="S10" s="112">
        <f t="shared" si="0"/>
        <v>2.5011543975766585E-3</v>
      </c>
      <c r="T10" s="112">
        <f t="shared" si="0"/>
        <v>4.0413764847228306E-3</v>
      </c>
      <c r="U10" s="112">
        <f t="shared" si="0"/>
        <v>3.5741437043639596E-3</v>
      </c>
      <c r="V10" s="112">
        <f>(V15-T15)/T15</f>
        <v>4.0198266285258648E-3</v>
      </c>
      <c r="W10" s="112">
        <f>(W15-U15)/U15</f>
        <v>3.836047142489348E-3</v>
      </c>
    </row>
    <row r="11" spans="1:23">
      <c r="A11" s="111" t="s">
        <v>157</v>
      </c>
      <c r="B11" s="113">
        <f t="shared" ref="B11:W11" si="1">B21*B18</f>
        <v>3536478</v>
      </c>
      <c r="C11" s="114">
        <f t="shared" si="1"/>
        <v>3546588</v>
      </c>
      <c r="D11" s="114">
        <f t="shared" si="1"/>
        <v>3947979</v>
      </c>
      <c r="E11" s="114">
        <f t="shared" si="1"/>
        <v>3956859</v>
      </c>
      <c r="F11" s="114">
        <f t="shared" si="1"/>
        <v>3974688</v>
      </c>
      <c r="G11" s="114">
        <f t="shared" si="1"/>
        <v>3987096</v>
      </c>
      <c r="H11" s="114">
        <f t="shared" si="1"/>
        <v>4008672</v>
      </c>
      <c r="I11" s="114">
        <f t="shared" si="1"/>
        <v>4025574</v>
      </c>
      <c r="J11" s="114">
        <f t="shared" si="1"/>
        <v>4040932</v>
      </c>
      <c r="K11" s="114">
        <f t="shared" si="1"/>
        <v>4056234</v>
      </c>
      <c r="L11" s="114">
        <f t="shared" si="1"/>
        <v>4076982</v>
      </c>
      <c r="M11" s="114">
        <f t="shared" si="1"/>
        <v>4091460</v>
      </c>
      <c r="N11" s="114">
        <f t="shared" si="1"/>
        <v>4105884</v>
      </c>
      <c r="O11" s="114">
        <f t="shared" si="1"/>
        <v>4113934</v>
      </c>
      <c r="P11" s="114">
        <f t="shared" si="1"/>
        <v>4133096</v>
      </c>
      <c r="Q11" s="114">
        <f t="shared" si="1"/>
        <v>4151521</v>
      </c>
      <c r="R11" s="114">
        <f t="shared" si="1"/>
        <v>4164288</v>
      </c>
      <c r="S11" s="114">
        <f t="shared" si="1"/>
        <v>4170588</v>
      </c>
      <c r="T11" s="114">
        <f t="shared" si="1"/>
        <v>4187470</v>
      </c>
      <c r="U11" s="114">
        <f t="shared" si="1"/>
        <v>4199357</v>
      </c>
      <c r="V11" s="114">
        <f t="shared" si="1"/>
        <v>4203981</v>
      </c>
      <c r="W11" s="114">
        <f t="shared" si="1"/>
        <v>4214290</v>
      </c>
    </row>
    <row r="12" spans="1:23">
      <c r="A12" s="111" t="s">
        <v>158</v>
      </c>
      <c r="B12" s="115">
        <f t="shared" ref="B12:W13" si="2">B19*B22</f>
        <v>4885689</v>
      </c>
      <c r="C12" s="116">
        <f t="shared" si="2"/>
        <v>4856647.5070660636</v>
      </c>
      <c r="D12" s="116">
        <f t="shared" si="2"/>
        <v>4882915.2479085717</v>
      </c>
      <c r="E12" s="116">
        <f t="shared" si="2"/>
        <v>4906883.0601908155</v>
      </c>
      <c r="F12" s="116">
        <f t="shared" si="2"/>
        <v>4930497.3287631441</v>
      </c>
      <c r="G12" s="116">
        <f t="shared" si="2"/>
        <v>4948648.9145219596</v>
      </c>
      <c r="H12" s="116">
        <f t="shared" si="2"/>
        <v>4964598.3114782115</v>
      </c>
      <c r="I12" s="116">
        <f t="shared" si="2"/>
        <v>4987057.4111129148</v>
      </c>
      <c r="J12" s="116">
        <f t="shared" si="2"/>
        <v>5009396.5651082145</v>
      </c>
      <c r="K12" s="116">
        <f t="shared" si="2"/>
        <v>5029831.1049248092</v>
      </c>
      <c r="L12" s="116">
        <f t="shared" si="2"/>
        <v>5049319.0911250468</v>
      </c>
      <c r="M12" s="116">
        <f t="shared" si="2"/>
        <v>5073841.3004471436</v>
      </c>
      <c r="N12" s="116">
        <f t="shared" si="2"/>
        <v>5099378.3438980086</v>
      </c>
      <c r="O12" s="116">
        <f t="shared" si="2"/>
        <v>5120533.9712590352</v>
      </c>
      <c r="P12" s="116">
        <f t="shared" si="2"/>
        <v>5134646.4366956213</v>
      </c>
      <c r="Q12" s="116">
        <f t="shared" si="2"/>
        <v>5157328.7857694123</v>
      </c>
      <c r="R12" s="116">
        <f t="shared" si="2"/>
        <v>5182323.0956558222</v>
      </c>
      <c r="S12" s="116">
        <f t="shared" si="2"/>
        <v>5202519.1155493539</v>
      </c>
      <c r="T12" s="116">
        <f t="shared" si="2"/>
        <v>5227826.5579497069</v>
      </c>
      <c r="U12" s="116">
        <f t="shared" si="2"/>
        <v>5253238.733717137</v>
      </c>
      <c r="V12" s="116">
        <f t="shared" si="2"/>
        <v>5253238.733717137</v>
      </c>
      <c r="W12" s="116">
        <f t="shared" si="2"/>
        <v>5278377.6238503633</v>
      </c>
    </row>
    <row r="13" spans="1:23">
      <c r="A13" s="111" t="s">
        <v>159</v>
      </c>
      <c r="B13" s="115">
        <f t="shared" si="2"/>
        <v>117234</v>
      </c>
      <c r="C13" s="116">
        <f t="shared" si="2"/>
        <v>265886.98974084965</v>
      </c>
      <c r="D13" s="116">
        <f t="shared" si="2"/>
        <v>262487.79577720148</v>
      </c>
      <c r="E13" s="116">
        <f t="shared" si="2"/>
        <v>256980.27351499684</v>
      </c>
      <c r="F13" s="116">
        <f t="shared" si="2"/>
        <v>252016.86049155984</v>
      </c>
      <c r="G13" s="116">
        <f t="shared" si="2"/>
        <v>247463.90378707138</v>
      </c>
      <c r="H13" s="116">
        <f t="shared" si="2"/>
        <v>243349.73754198893</v>
      </c>
      <c r="I13" s="116">
        <f t="shared" si="2"/>
        <v>239780.91579842404</v>
      </c>
      <c r="J13" s="116">
        <f t="shared" si="2"/>
        <v>236523.11889908009</v>
      </c>
      <c r="K13" s="116">
        <f t="shared" si="2"/>
        <v>233714.56194755403</v>
      </c>
      <c r="L13" s="116">
        <f t="shared" si="2"/>
        <v>231201.57029161751</v>
      </c>
      <c r="M13" s="116">
        <f t="shared" si="2"/>
        <v>228977.39841351379</v>
      </c>
      <c r="N13" s="116">
        <f t="shared" si="2"/>
        <v>226898.82076461741</v>
      </c>
      <c r="O13" s="116">
        <f t="shared" si="2"/>
        <v>225160.82136407658</v>
      </c>
      <c r="P13" s="116">
        <f t="shared" si="2"/>
        <v>223725.71545868425</v>
      </c>
      <c r="Q13" s="116">
        <f t="shared" si="2"/>
        <v>222556.65411300163</v>
      </c>
      <c r="R13" s="116">
        <f t="shared" si="2"/>
        <v>221637.75878460586</v>
      </c>
      <c r="S13" s="116">
        <f t="shared" si="2"/>
        <v>220922.50628486081</v>
      </c>
      <c r="T13" s="116">
        <f t="shared" si="2"/>
        <v>220493.93316501364</v>
      </c>
      <c r="U13" s="116">
        <f t="shared" si="2"/>
        <v>220276.81639739309</v>
      </c>
      <c r="V13" s="116">
        <f t="shared" si="2"/>
        <v>220276.81639739309</v>
      </c>
      <c r="W13" s="116">
        <f t="shared" si="2"/>
        <v>220146.50526806759</v>
      </c>
    </row>
    <row r="14" spans="1:23">
      <c r="A14" s="111" t="s">
        <v>160</v>
      </c>
      <c r="B14" s="117">
        <v>739298.5</v>
      </c>
      <c r="C14" s="118">
        <f t="shared" ref="C14:U14" si="3">B14</f>
        <v>739298.5</v>
      </c>
      <c r="D14" s="118">
        <f t="shared" si="3"/>
        <v>739298.5</v>
      </c>
      <c r="E14" s="118">
        <f t="shared" si="3"/>
        <v>739298.5</v>
      </c>
      <c r="F14" s="118">
        <f t="shared" si="3"/>
        <v>739298.5</v>
      </c>
      <c r="G14" s="118">
        <f t="shared" si="3"/>
        <v>739298.5</v>
      </c>
      <c r="H14" s="118">
        <f t="shared" si="3"/>
        <v>739298.5</v>
      </c>
      <c r="I14" s="118">
        <f t="shared" si="3"/>
        <v>739298.5</v>
      </c>
      <c r="J14" s="118">
        <f t="shared" si="3"/>
        <v>739298.5</v>
      </c>
      <c r="K14" s="118">
        <f t="shared" si="3"/>
        <v>739298.5</v>
      </c>
      <c r="L14" s="118">
        <f t="shared" si="3"/>
        <v>739298.5</v>
      </c>
      <c r="M14" s="118">
        <f t="shared" si="3"/>
        <v>739298.5</v>
      </c>
      <c r="N14" s="118">
        <f t="shared" si="3"/>
        <v>739298.5</v>
      </c>
      <c r="O14" s="118">
        <f t="shared" si="3"/>
        <v>739298.5</v>
      </c>
      <c r="P14" s="118">
        <f t="shared" si="3"/>
        <v>739298.5</v>
      </c>
      <c r="Q14" s="118">
        <f t="shared" si="3"/>
        <v>739298.5</v>
      </c>
      <c r="R14" s="118">
        <f t="shared" si="3"/>
        <v>739298.5</v>
      </c>
      <c r="S14" s="118">
        <f t="shared" si="3"/>
        <v>739298.5</v>
      </c>
      <c r="T14" s="118">
        <f t="shared" si="3"/>
        <v>739298.5</v>
      </c>
      <c r="U14" s="118">
        <f t="shared" si="3"/>
        <v>739298.5</v>
      </c>
      <c r="V14" s="118">
        <f>T14</f>
        <v>739298.5</v>
      </c>
      <c r="W14" s="118">
        <f>U14</f>
        <v>739298.5</v>
      </c>
    </row>
    <row r="15" spans="1:23" ht="16" thickBot="1">
      <c r="A15" s="119" t="s">
        <v>161</v>
      </c>
      <c r="B15" s="120">
        <f>SUM(B11:B14)</f>
        <v>9278699.5</v>
      </c>
      <c r="C15" s="121">
        <f t="shared" ref="C15:W15" si="4">SUM(C11:C14)</f>
        <v>9408420.996806914</v>
      </c>
      <c r="D15" s="121">
        <f t="shared" si="4"/>
        <v>9832680.5436857734</v>
      </c>
      <c r="E15" s="121">
        <f t="shared" si="4"/>
        <v>9860020.8337058127</v>
      </c>
      <c r="F15" s="121">
        <f t="shared" si="4"/>
        <v>9896500.6892547049</v>
      </c>
      <c r="G15" s="121">
        <f t="shared" si="4"/>
        <v>9922507.3183090296</v>
      </c>
      <c r="H15" s="121">
        <f t="shared" si="4"/>
        <v>9955918.549020201</v>
      </c>
      <c r="I15" s="121">
        <f t="shared" si="4"/>
        <v>9991710.8269113395</v>
      </c>
      <c r="J15" s="121">
        <f t="shared" si="4"/>
        <v>10026150.184007294</v>
      </c>
      <c r="K15" s="121">
        <f t="shared" si="4"/>
        <v>10059078.166872364</v>
      </c>
      <c r="L15" s="121">
        <f t="shared" si="4"/>
        <v>10096801.161416665</v>
      </c>
      <c r="M15" s="121">
        <f t="shared" si="4"/>
        <v>10133577.198860656</v>
      </c>
      <c r="N15" s="121">
        <f t="shared" si="4"/>
        <v>10171459.664662628</v>
      </c>
      <c r="O15" s="121">
        <f t="shared" si="4"/>
        <v>10198927.292623112</v>
      </c>
      <c r="P15" s="121">
        <f t="shared" si="4"/>
        <v>10230766.652154304</v>
      </c>
      <c r="Q15" s="121">
        <f t="shared" si="4"/>
        <v>10270704.939882414</v>
      </c>
      <c r="R15" s="121">
        <f t="shared" si="4"/>
        <v>10307547.354440426</v>
      </c>
      <c r="S15" s="121">
        <f t="shared" si="4"/>
        <v>10333328.121834215</v>
      </c>
      <c r="T15" s="121">
        <f t="shared" si="4"/>
        <v>10375088.991114721</v>
      </c>
      <c r="U15" s="121">
        <f t="shared" si="4"/>
        <v>10412171.050114529</v>
      </c>
      <c r="V15" s="121">
        <f t="shared" si="4"/>
        <v>10416795.050114529</v>
      </c>
      <c r="W15" s="121">
        <f t="shared" si="4"/>
        <v>10452112.629118431</v>
      </c>
    </row>
    <row r="16" spans="1:23">
      <c r="A16" s="111" t="s">
        <v>162</v>
      </c>
      <c r="B16" s="116">
        <f>B15*VLOOKUP($A9,'Peak-Baseload'!$N$13:$S$28,6,FALSE)</f>
        <v>7891.2346856107215</v>
      </c>
      <c r="C16" s="116">
        <f>C15*VLOOKUP($A9,'Peak-Baseload'!$N$13:$S$28,6,FALSE)</f>
        <v>8001.5586351116253</v>
      </c>
      <c r="D16" s="116">
        <f>D15*VLOOKUP($A9,'Peak-Baseload'!$N$13:$S$28,6,FALSE)</f>
        <v>8362.3776973123076</v>
      </c>
      <c r="E16" s="116">
        <f>E15*VLOOKUP($A9,'Peak-Baseload'!$N$13:$S$28,6,FALSE)</f>
        <v>8385.6297322468145</v>
      </c>
      <c r="F16" s="116">
        <f>F15*VLOOKUP($A9,'Peak-Baseload'!$N$13:$S$28,6,FALSE)</f>
        <v>8416.654672911558</v>
      </c>
      <c r="G16" s="116">
        <f>G15*VLOOKUP($A9,'Peak-Baseload'!$N$13:$S$28,6,FALSE)</f>
        <v>8438.7724722054463</v>
      </c>
      <c r="H16" s="116">
        <f>H15*VLOOKUP($A9,'Peak-Baseload'!$N$13:$S$28,6,FALSE)</f>
        <v>8467.1876464092165</v>
      </c>
      <c r="I16" s="116">
        <f>I15*VLOOKUP($A9,'Peak-Baseload'!$N$13:$S$28,6,FALSE)</f>
        <v>8497.6278244505011</v>
      </c>
      <c r="J16" s="116">
        <f>J15*VLOOKUP($A9,'Peak-Baseload'!$N$13:$S$28,6,FALSE)</f>
        <v>8526.9173869873339</v>
      </c>
      <c r="K16" s="116">
        <f>K15*VLOOKUP($A9,'Peak-Baseload'!$N$13:$S$28,6,FALSE)</f>
        <v>8554.9215744827943</v>
      </c>
      <c r="L16" s="116">
        <f>L15*VLOOKUP($A9,'Peak-Baseload'!$N$13:$S$28,6,FALSE)</f>
        <v>8587.0037647717545</v>
      </c>
      <c r="M16" s="116">
        <f>M15*VLOOKUP($A9,'Peak-Baseload'!$N$13:$S$28,6,FALSE)</f>
        <v>8618.2805985863797</v>
      </c>
      <c r="N16" s="116">
        <f>N15*VLOOKUP($A9,'Peak-Baseload'!$N$13:$S$28,6,FALSE)</f>
        <v>8650.4984140370234</v>
      </c>
      <c r="O16" s="116">
        <f>O15*VLOOKUP($A9,'Peak-Baseload'!$N$13:$S$28,6,FALSE)</f>
        <v>8673.8587457832164</v>
      </c>
      <c r="P16" s="116">
        <f>P15*VLOOKUP($A9,'Peak-Baseload'!$N$13:$S$28,6,FALSE)</f>
        <v>8700.9370942414425</v>
      </c>
      <c r="Q16" s="116">
        <f>Q15*VLOOKUP($A9,'Peak-Baseload'!$N$13:$S$28,6,FALSE)</f>
        <v>8734.9033199397709</v>
      </c>
      <c r="R16" s="116">
        <f>R15*VLOOKUP($A9,'Peak-Baseload'!$N$13:$S$28,6,FALSE)</f>
        <v>8766.2366053492005</v>
      </c>
      <c r="S16" s="116">
        <f>S15*VLOOKUP($A9,'Peak-Baseload'!$N$13:$S$28,6,FALSE)</f>
        <v>8788.1623165848669</v>
      </c>
      <c r="T16" s="116">
        <f>T15*VLOOKUP($A9,'Peak-Baseload'!$N$13:$S$28,6,FALSE)</f>
        <v>8823.6785891150412</v>
      </c>
      <c r="U16" s="116">
        <f>U15*VLOOKUP($A9,'Peak-Baseload'!$N$13:$S$28,6,FALSE)</f>
        <v>8855.2156843936573</v>
      </c>
      <c r="V16" s="116">
        <f>V15*VLOOKUP($A9,'Peak-Baseload'!$N$13:$S$28,6,FALSE)</f>
        <v>8859.1482472691187</v>
      </c>
      <c r="W16" s="116">
        <f>W15*VLOOKUP($A9,'Peak-Baseload'!$N$13:$S$28,6,FALSE)</f>
        <v>8889.1847092159023</v>
      </c>
    </row>
    <row r="17" spans="1:23">
      <c r="A17" s="111" t="s">
        <v>163</v>
      </c>
      <c r="B17" s="116">
        <f>B25*VLOOKUP($A9,'Peak-Baseload'!$N$13:$S$28,5,FALSE)</f>
        <v>80931.121327663845</v>
      </c>
      <c r="C17" s="116">
        <f>C25*VLOOKUP($A9,'Peak-Baseload'!$N$13:$S$28,5,FALSE)</f>
        <v>81240.156723445587</v>
      </c>
      <c r="D17" s="116">
        <f>D25*VLOOKUP($A9,'Peak-Baseload'!$N$13:$S$28,5,FALSE)</f>
        <v>81392.316157566791</v>
      </c>
      <c r="E17" s="116">
        <f>E25*VLOOKUP($A9,'Peak-Baseload'!$N$13:$S$28,5,FALSE)</f>
        <v>81761.235880423192</v>
      </c>
      <c r="F17" s="116">
        <f>F25*VLOOKUP($A9,'Peak-Baseload'!$N$13:$S$28,5,FALSE)</f>
        <v>82195.963974447601</v>
      </c>
      <c r="G17" s="116">
        <f>G25*VLOOKUP($A9,'Peak-Baseload'!$N$13:$S$28,5,FALSE)</f>
        <v>82631.805994284543</v>
      </c>
      <c r="H17" s="116">
        <f>H25*VLOOKUP($A9,'Peak-Baseload'!$N$13:$S$28,5,FALSE)</f>
        <v>83042.977180017988</v>
      </c>
      <c r="I17" s="116">
        <f>I25*VLOOKUP($A9,'Peak-Baseload'!$N$13:$S$28,5,FALSE)</f>
        <v>83469.165046166992</v>
      </c>
      <c r="J17" s="116">
        <f>J25*VLOOKUP($A9,'Peak-Baseload'!$N$13:$S$28,5,FALSE)</f>
        <v>83869.803506907338</v>
      </c>
      <c r="K17" s="116">
        <f>K25*VLOOKUP($A9,'Peak-Baseload'!$N$13:$S$28,5,FALSE)</f>
        <v>84271.945651284259</v>
      </c>
      <c r="L17" s="116">
        <f>L25*VLOOKUP($A9,'Peak-Baseload'!$N$13:$S$28,5,FALSE)</f>
        <v>84674.903379614741</v>
      </c>
      <c r="M17" s="116">
        <f>M25*VLOOKUP($A9,'Peak-Baseload'!$N$13:$S$28,5,FALSE)</f>
        <v>85066.259523288201</v>
      </c>
      <c r="N17" s="116">
        <f>N25*VLOOKUP($A9,'Peak-Baseload'!$N$13:$S$28,5,FALSE)</f>
        <v>85457.064832744727</v>
      </c>
      <c r="O17" s="116">
        <f>O25*VLOOKUP($A9,'Peak-Baseload'!$N$13:$S$28,5,FALSE)</f>
        <v>85836.412606081256</v>
      </c>
      <c r="P17" s="116">
        <f>P25*VLOOKUP($A9,'Peak-Baseload'!$N$13:$S$28,5,FALSE)</f>
        <v>86216.265478450034</v>
      </c>
      <c r="Q17" s="116">
        <f>Q25*VLOOKUP($A9,'Peak-Baseload'!$N$13:$S$28,5,FALSE)</f>
        <v>86584.24502567832</v>
      </c>
      <c r="R17" s="116">
        <f>R25*VLOOKUP($A9,'Peak-Baseload'!$N$13:$S$28,5,FALSE)</f>
        <v>86952.018976529871</v>
      </c>
      <c r="S17" s="116">
        <f>S25*VLOOKUP($A9,'Peak-Baseload'!$N$13:$S$28,5,FALSE)</f>
        <v>87307.23161351493</v>
      </c>
      <c r="T17" s="116">
        <f>T25*VLOOKUP($A9,'Peak-Baseload'!$N$13:$S$28,5,FALSE)</f>
        <v>87650.722933322293</v>
      </c>
      <c r="U17" s="116">
        <f>U25*VLOOKUP($A9,'Peak-Baseload'!$N$13:$S$28,5,FALSE)</f>
        <v>88007.162772494659</v>
      </c>
      <c r="V17" s="116">
        <f>V25*VLOOKUP($A9,'Peak-Baseload'!$N$13:$S$28,5,FALSE)</f>
        <v>88285.363502058506</v>
      </c>
      <c r="W17" s="116">
        <f>W25*VLOOKUP($A9,'Peak-Baseload'!$N$13:$S$28,5,FALSE)</f>
        <v>88615.625374569543</v>
      </c>
    </row>
    <row r="18" spans="1:23">
      <c r="A18" s="104" t="s">
        <v>164</v>
      </c>
      <c r="B18" s="116">
        <f>VLOOKUP($A9,REStpcLOW,Low!B$3-1990+2,FALSE)</f>
        <v>674</v>
      </c>
      <c r="C18" s="116">
        <f>VLOOKUP($A9,REStpcLOW,Low!C$3-1990+2,FALSE)</f>
        <v>674</v>
      </c>
      <c r="D18" s="116">
        <f>VLOOKUP($A9,REStpcLOW,Low!D$3-1990+2,FALSE)</f>
        <v>749</v>
      </c>
      <c r="E18" s="116">
        <f>VLOOKUP($A9,REStpcLOW,Low!E$3-1990+2,FALSE)</f>
        <v>747</v>
      </c>
      <c r="F18" s="116">
        <f>VLOOKUP($A9,REStpcLOW,Low!F$3-1990+2,FALSE)</f>
        <v>746</v>
      </c>
      <c r="G18" s="116">
        <f>VLOOKUP($A9,REStpcLOW,Low!G$3-1990+2,FALSE)</f>
        <v>744</v>
      </c>
      <c r="H18" s="116">
        <f>VLOOKUP($A9,REStpcLOW,Low!H$3-1990+2,FALSE)</f>
        <v>744</v>
      </c>
      <c r="I18" s="116">
        <f>VLOOKUP($A9,REStpcLOW,Low!I$3-1990+2,FALSE)</f>
        <v>743</v>
      </c>
      <c r="J18" s="116">
        <f>VLOOKUP($A9,REStpcLOW,Low!J$3-1990+2,FALSE)</f>
        <v>742</v>
      </c>
      <c r="K18" s="116">
        <f>VLOOKUP($A9,REStpcLOW,Low!K$3-1990+2,FALSE)</f>
        <v>741</v>
      </c>
      <c r="L18" s="116">
        <f>VLOOKUP($A9,REStpcLOW,Low!L$3-1990+2,FALSE)</f>
        <v>741</v>
      </c>
      <c r="M18" s="116">
        <f>VLOOKUP($A9,REStpcLOW,Low!M$3-1990+2,FALSE)</f>
        <v>740</v>
      </c>
      <c r="N18" s="116">
        <f>VLOOKUP($A9,REStpcLOW,Low!N$3-1990+2,FALSE)</f>
        <v>739</v>
      </c>
      <c r="O18" s="116">
        <f>VLOOKUP($A9,REStpcLOW,Low!O$3-1990+2,FALSE)</f>
        <v>737</v>
      </c>
      <c r="P18" s="116">
        <f>VLOOKUP($A9,REStpcLOW,Low!P$3-1990+2,FALSE)</f>
        <v>737</v>
      </c>
      <c r="Q18" s="116">
        <f>VLOOKUP($A9,REStpcLOW,Low!Q$3-1990+2,FALSE)</f>
        <v>737</v>
      </c>
      <c r="R18" s="116">
        <f>VLOOKUP($A9,REStpcLOW,Low!R$3-1990+2,FALSE)</f>
        <v>736</v>
      </c>
      <c r="S18" s="116">
        <f>VLOOKUP($A9,REStpcLOW,Low!S$3-1990+2,FALSE)</f>
        <v>734</v>
      </c>
      <c r="T18" s="116">
        <f>VLOOKUP($A9,REStpcLOW,Low!T$3-1990+2,FALSE)</f>
        <v>734</v>
      </c>
      <c r="U18" s="116">
        <f>VLOOKUP($A9,REStpcLOW,Low!U$3-1990+2,FALSE)</f>
        <v>733</v>
      </c>
      <c r="V18" s="116">
        <f>VLOOKUP($A9,REStpcLOW,Low!V$3-1990+2,FALSE)</f>
        <v>731</v>
      </c>
      <c r="W18" s="116">
        <f>VLOOKUP($A9,REStpcLOW,Low!W$3-1990+2,FALSE)</f>
        <v>730</v>
      </c>
    </row>
    <row r="19" spans="1:23">
      <c r="A19" s="104" t="s">
        <v>165</v>
      </c>
      <c r="B19" s="116">
        <f>VLOOKUP($A9,COMtpcLOW,Low!B$3-1990+2,FALSE)</f>
        <v>4297</v>
      </c>
      <c r="C19" s="116">
        <f>VLOOKUP($A9,COMtpcLOW,Low!C$3-1990+2,FALSE)</f>
        <v>4241</v>
      </c>
      <c r="D19" s="116">
        <f>VLOOKUP($A9,COMtpcLOW,Low!D$3-1990+2,FALSE)</f>
        <v>4252</v>
      </c>
      <c r="E19" s="116">
        <f>VLOOKUP($A9,COMtpcLOW,Low!E$3-1990+2,FALSE)</f>
        <v>4260</v>
      </c>
      <c r="F19" s="116">
        <f>VLOOKUP($A9,COMtpcLOW,Low!F$3-1990+2,FALSE)</f>
        <v>4267</v>
      </c>
      <c r="G19" s="116">
        <f>VLOOKUP($A9,COMtpcLOW,Low!G$3-1990+2,FALSE)</f>
        <v>4269</v>
      </c>
      <c r="H19" s="116">
        <f>VLOOKUP($A9,COMtpcLOW,Low!H$3-1990+2,FALSE)</f>
        <v>4269</v>
      </c>
      <c r="I19" s="116">
        <f>VLOOKUP($A9,COMtpcLOW,Low!I$3-1990+2,FALSE)</f>
        <v>4274</v>
      </c>
      <c r="J19" s="116">
        <f>VLOOKUP($A9,COMtpcLOW,Low!J$3-1990+2,FALSE)</f>
        <v>4279</v>
      </c>
      <c r="K19" s="116">
        <f>VLOOKUP($A9,COMtpcLOW,Low!K$3-1990+2,FALSE)</f>
        <v>4282</v>
      </c>
      <c r="L19" s="116">
        <f>VLOOKUP($A9,COMtpcLOW,Low!L$3-1990+2,FALSE)</f>
        <v>4284</v>
      </c>
      <c r="M19" s="116">
        <f>VLOOKUP($A9,COMtpcLOW,Low!M$3-1990+2,FALSE)</f>
        <v>4290</v>
      </c>
      <c r="N19" s="116">
        <f>VLOOKUP($A9,COMtpcLOW,Low!N$3-1990+2,FALSE)</f>
        <v>4297</v>
      </c>
      <c r="O19" s="116">
        <f>VLOOKUP($A9,COMtpcLOW,Low!O$3-1990+2,FALSE)</f>
        <v>4300</v>
      </c>
      <c r="P19" s="116">
        <f>VLOOKUP($A9,COMtpcLOW,Low!P$3-1990+2,FALSE)</f>
        <v>4297</v>
      </c>
      <c r="Q19" s="116">
        <f>VLOOKUP($A9,COMtpcLOW,Low!Q$3-1990+2,FALSE)</f>
        <v>4301</v>
      </c>
      <c r="R19" s="116">
        <f>VLOOKUP($A9,COMtpcLOW,Low!R$3-1990+2,FALSE)</f>
        <v>4307</v>
      </c>
      <c r="S19" s="116">
        <f>VLOOKUP($A9,COMtpcLOW,Low!S$3-1990+2,FALSE)</f>
        <v>4309</v>
      </c>
      <c r="T19" s="116">
        <f>VLOOKUP($A9,COMtpcLOW,Low!T$3-1990+2,FALSE)</f>
        <v>4315</v>
      </c>
      <c r="U19" s="116">
        <f>VLOOKUP($A9,COMtpcLOW,Low!U$3-1990+2,FALSE)</f>
        <v>4321</v>
      </c>
      <c r="V19" s="116">
        <f>VLOOKUP($A9,COMtpcLOW,Low!V$3-1990+2,FALSE)</f>
        <v>4321</v>
      </c>
      <c r="W19" s="116">
        <f>VLOOKUP($A9,COMtpcLOW,Low!W$3-1990+2,FALSE)</f>
        <v>4327</v>
      </c>
    </row>
    <row r="20" spans="1:23" ht="16" thickBot="1">
      <c r="A20" s="104" t="s">
        <v>166</v>
      </c>
      <c r="B20" s="116">
        <f>VLOOKUP($A9,INDtpcLOW,Low!B$3-1990+2,FALSE)</f>
        <v>9018</v>
      </c>
      <c r="C20" s="116">
        <f>VLOOKUP($A9,INDtpcLOW,Low!C$3-1990+2,FALSE)</f>
        <v>18629</v>
      </c>
      <c r="D20" s="116">
        <f>VLOOKUP($A9,INDtpcLOW,Low!D$3-1990+2,FALSE)</f>
        <v>18629</v>
      </c>
      <c r="E20" s="116">
        <f>VLOOKUP($A9,INDtpcLOW,Low!E$3-1990+2,FALSE)</f>
        <v>18629</v>
      </c>
      <c r="F20" s="116">
        <f>VLOOKUP($A9,INDtpcLOW,Low!F$3-1990+2,FALSE)</f>
        <v>18629</v>
      </c>
      <c r="G20" s="116">
        <f>VLOOKUP($A9,INDtpcLOW,Low!G$3-1990+2,FALSE)</f>
        <v>18629</v>
      </c>
      <c r="H20" s="116">
        <f>VLOOKUP($A9,INDtpcLOW,Low!H$3-1990+2,FALSE)</f>
        <v>18629</v>
      </c>
      <c r="I20" s="116">
        <f>VLOOKUP($A9,INDtpcLOW,Low!I$3-1990+2,FALSE)</f>
        <v>18629</v>
      </c>
      <c r="J20" s="116">
        <f>VLOOKUP($A9,INDtpcLOW,Low!J$3-1990+2,FALSE)</f>
        <v>18629</v>
      </c>
      <c r="K20" s="116">
        <f>VLOOKUP($A9,INDtpcLOW,Low!K$3-1990+2,FALSE)</f>
        <v>18629</v>
      </c>
      <c r="L20" s="116">
        <f>VLOOKUP($A9,INDtpcLOW,Low!L$3-1990+2,FALSE)</f>
        <v>18629</v>
      </c>
      <c r="M20" s="116">
        <f>VLOOKUP($A9,INDtpcLOW,Low!M$3-1990+2,FALSE)</f>
        <v>18629</v>
      </c>
      <c r="N20" s="116">
        <f>VLOOKUP($A9,INDtpcLOW,Low!N$3-1990+2,FALSE)</f>
        <v>18629</v>
      </c>
      <c r="O20" s="116">
        <f>VLOOKUP($A9,INDtpcLOW,Low!O$3-1990+2,FALSE)</f>
        <v>18629</v>
      </c>
      <c r="P20" s="116">
        <f>VLOOKUP($A9,INDtpcLOW,Low!P$3-1990+2,FALSE)</f>
        <v>18629</v>
      </c>
      <c r="Q20" s="116">
        <f>VLOOKUP($A9,INDtpcLOW,Low!Q$3-1990+2,FALSE)</f>
        <v>18629</v>
      </c>
      <c r="R20" s="116">
        <f>VLOOKUP($A9,INDtpcLOW,Low!R$3-1990+2,FALSE)</f>
        <v>18629</v>
      </c>
      <c r="S20" s="116">
        <f>VLOOKUP($A9,INDtpcLOW,Low!S$3-1990+2,FALSE)</f>
        <v>18629</v>
      </c>
      <c r="T20" s="116">
        <f>VLOOKUP($A9,INDtpcLOW,Low!T$3-1990+2,FALSE)</f>
        <v>18629</v>
      </c>
      <c r="U20" s="116">
        <f>VLOOKUP($A9,INDtpcLOW,Low!U$3-1990+2,FALSE)</f>
        <v>18629</v>
      </c>
      <c r="V20" s="116">
        <f>VLOOKUP($A9,INDtpcLOW,Low!V$3-1990+2,FALSE)</f>
        <v>18629</v>
      </c>
      <c r="W20" s="116">
        <f>VLOOKUP($A9,INDtpcLOW,Low!W$3-1990+2,FALSE)</f>
        <v>18629</v>
      </c>
    </row>
    <row r="21" spans="1:23">
      <c r="A21" s="111" t="s">
        <v>167</v>
      </c>
      <c r="B21" s="113">
        <f>VLOOKUP($A9,REScLOW,Low!B$3-1990+2,FALSE)</f>
        <v>5247</v>
      </c>
      <c r="C21" s="114">
        <f>VLOOKUP($A9,REScLOW,Low!C$3-1990+2,FALSE)</f>
        <v>5262</v>
      </c>
      <c r="D21" s="114">
        <f>VLOOKUP($A9,REScLOW,Low!D$3-1990+2,FALSE)</f>
        <v>5271</v>
      </c>
      <c r="E21" s="114">
        <f>VLOOKUP($A9,REScLOW,Low!E$3-1990+2,FALSE)</f>
        <v>5297</v>
      </c>
      <c r="F21" s="114">
        <f>VLOOKUP($A9,REScLOW,Low!F$3-1990+2,FALSE)</f>
        <v>5328</v>
      </c>
      <c r="G21" s="114">
        <f>VLOOKUP($A9,REScLOW,Low!G$3-1990+2,FALSE)</f>
        <v>5359</v>
      </c>
      <c r="H21" s="114">
        <f>VLOOKUP($A9,REScLOW,Low!H$3-1990+2,FALSE)</f>
        <v>5388</v>
      </c>
      <c r="I21" s="114">
        <f>VLOOKUP($A9,REScLOW,Low!I$3-1990+2,FALSE)</f>
        <v>5418</v>
      </c>
      <c r="J21" s="114">
        <f>VLOOKUP($A9,REScLOW,Low!J$3-1990+2,FALSE)</f>
        <v>5446</v>
      </c>
      <c r="K21" s="114">
        <f>VLOOKUP($A9,REScLOW,Low!K$3-1990+2,FALSE)</f>
        <v>5474</v>
      </c>
      <c r="L21" s="114">
        <f>VLOOKUP($A9,REScLOW,Low!L$3-1990+2,FALSE)</f>
        <v>5502</v>
      </c>
      <c r="M21" s="114">
        <f>VLOOKUP($A9,REScLOW,Low!M$3-1990+2,FALSE)</f>
        <v>5529</v>
      </c>
      <c r="N21" s="114">
        <f>VLOOKUP($A9,REScLOW,Low!N$3-1990+2,FALSE)</f>
        <v>5556</v>
      </c>
      <c r="O21" s="114">
        <f>VLOOKUP($A9,REScLOW,Low!O$3-1990+2,FALSE)</f>
        <v>5582</v>
      </c>
      <c r="P21" s="114">
        <f>VLOOKUP($A9,REScLOW,Low!P$3-1990+2,FALSE)</f>
        <v>5608</v>
      </c>
      <c r="Q21" s="114">
        <f>VLOOKUP($A9,REScLOW,Low!Q$3-1990+2,FALSE)</f>
        <v>5633</v>
      </c>
      <c r="R21" s="114">
        <f>VLOOKUP($A9,REScLOW,Low!R$3-1990+2,FALSE)</f>
        <v>5658</v>
      </c>
      <c r="S21" s="114">
        <f>VLOOKUP($A9,REScLOW,Low!S$3-1990+2,FALSE)</f>
        <v>5682</v>
      </c>
      <c r="T21" s="114">
        <f>VLOOKUP($A9,REScLOW,Low!T$3-1990+2,FALSE)</f>
        <v>5705</v>
      </c>
      <c r="U21" s="114">
        <f>VLOOKUP($A9,REScLOW,Low!U$3-1990+2,FALSE)</f>
        <v>5729</v>
      </c>
      <c r="V21" s="114">
        <f>VLOOKUP($A9,REScLOW,Low!V$3-1990+2,FALSE)</f>
        <v>5751</v>
      </c>
      <c r="W21" s="114">
        <f>VLOOKUP($A9,REScLOW,Low!W$3-1990+2,FALSE)</f>
        <v>5773</v>
      </c>
    </row>
    <row r="22" spans="1:23">
      <c r="A22" s="111" t="s">
        <v>168</v>
      </c>
      <c r="B22" s="115">
        <f>VLOOKUP($A9,COMcLOW,Low!B$3-1990+2,FALSE)</f>
        <v>1137</v>
      </c>
      <c r="C22" s="116">
        <f>VLOOKUP($A9,COMcLOW,Low!C$3-1990+2,FALSE)</f>
        <v>1145.1656465612034</v>
      </c>
      <c r="D22" s="116">
        <f>VLOOKUP($A9,COMcLOW,Low!D$3-1990+2,FALSE)</f>
        <v>1148.3808202983471</v>
      </c>
      <c r="E22" s="116">
        <f>VLOOKUP($A9,COMcLOW,Low!E$3-1990+2,FALSE)</f>
        <v>1151.8504836128675</v>
      </c>
      <c r="F22" s="116">
        <f>VLOOKUP($A9,COMcLOW,Low!F$3-1990+2,FALSE)</f>
        <v>1155.4950383789885</v>
      </c>
      <c r="G22" s="116">
        <f>VLOOKUP($A9,COMcLOW,Low!G$3-1990+2,FALSE)</f>
        <v>1159.205648751923</v>
      </c>
      <c r="H22" s="116">
        <f>VLOOKUP($A9,COMcLOW,Low!H$3-1990+2,FALSE)</f>
        <v>1162.9417454856434</v>
      </c>
      <c r="I22" s="116">
        <f>VLOOKUP($A9,COMcLOW,Low!I$3-1990+2,FALSE)</f>
        <v>1166.8360812150011</v>
      </c>
      <c r="J22" s="116">
        <f>VLOOKUP($A9,COMcLOW,Low!J$3-1990+2,FALSE)</f>
        <v>1170.693284671235</v>
      </c>
      <c r="K22" s="116">
        <f>VLOOKUP($A9,COMcLOW,Low!K$3-1990+2,FALSE)</f>
        <v>1174.6452837283534</v>
      </c>
      <c r="L22" s="116">
        <f>VLOOKUP($A9,COMcLOW,Low!L$3-1990+2,FALSE)</f>
        <v>1178.6459129610287</v>
      </c>
      <c r="M22" s="116">
        <f>VLOOKUP($A9,COMcLOW,Low!M$3-1990+2,FALSE)</f>
        <v>1182.7135898478191</v>
      </c>
      <c r="N22" s="116">
        <f>VLOOKUP($A9,COMcLOW,Low!N$3-1990+2,FALSE)</f>
        <v>1186.7298915285103</v>
      </c>
      <c r="O22" s="116">
        <f>VLOOKUP($A9,COMcLOW,Low!O$3-1990+2,FALSE)</f>
        <v>1190.8218537811711</v>
      </c>
      <c r="P22" s="116">
        <f>VLOOKUP($A9,COMcLOW,Low!P$3-1990+2,FALSE)</f>
        <v>1194.9374998128046</v>
      </c>
      <c r="Q22" s="116">
        <f>VLOOKUP($A9,COMcLOW,Low!Q$3-1990+2,FALSE)</f>
        <v>1199.0999269401098</v>
      </c>
      <c r="R22" s="116">
        <f>VLOOKUP($A9,COMcLOW,Low!R$3-1990+2,FALSE)</f>
        <v>1203.2326667415423</v>
      </c>
      <c r="S22" s="116">
        <f>VLOOKUP($A9,COMcLOW,Low!S$3-1990+2,FALSE)</f>
        <v>1207.3611314804721</v>
      </c>
      <c r="T22" s="116">
        <f>VLOOKUP($A9,COMcLOW,Low!T$3-1990+2,FALSE)</f>
        <v>1211.5472903707316</v>
      </c>
      <c r="U22" s="116">
        <f>VLOOKUP($A9,COMcLOW,Low!U$3-1990+2,FALSE)</f>
        <v>1215.7460619572175</v>
      </c>
      <c r="V22" s="116">
        <f>VLOOKUP($A9,COMcLOW,Low!V$3-1990+2,FALSE)</f>
        <v>1215.7460619572175</v>
      </c>
      <c r="W22" s="116">
        <f>VLOOKUP($A9,COMcLOW,Low!W$3-1990+2,FALSE)</f>
        <v>1219.8700309337562</v>
      </c>
    </row>
    <row r="23" spans="1:23">
      <c r="A23" s="111" t="s">
        <v>169</v>
      </c>
      <c r="B23" s="115">
        <f>VLOOKUP($A9,INDcLOW,Low!B$3-1990+2,FALSE)</f>
        <v>13</v>
      </c>
      <c r="C23" s="116">
        <f>VLOOKUP($A9,INDcLOW,Low!C$3-1990+2,FALSE)</f>
        <v>14.272746241926546</v>
      </c>
      <c r="D23" s="116">
        <f>VLOOKUP($A9,INDcLOW,Low!D$3-1990+2,FALSE)</f>
        <v>14.090278371206262</v>
      </c>
      <c r="E23" s="116">
        <f>VLOOKUP($A9,INDcLOW,Low!E$3-1990+2,FALSE)</f>
        <v>13.794635971603244</v>
      </c>
      <c r="F23" s="116">
        <f>VLOOKUP($A9,INDcLOW,Low!F$3-1990+2,FALSE)</f>
        <v>13.528201218077182</v>
      </c>
      <c r="G23" s="116">
        <f>VLOOKUP($A9,INDcLOW,Low!G$3-1990+2,FALSE)</f>
        <v>13.283799655755617</v>
      </c>
      <c r="H23" s="116">
        <f>VLOOKUP($A9,INDcLOW,Low!H$3-1990+2,FALSE)</f>
        <v>13.062952254119326</v>
      </c>
      <c r="I23" s="116">
        <f>VLOOKUP($A9,INDcLOW,Low!I$3-1990+2,FALSE)</f>
        <v>12.871378807151434</v>
      </c>
      <c r="J23" s="116">
        <f>VLOOKUP($A9,INDcLOW,Low!J$3-1990+2,FALSE)</f>
        <v>12.696501095017451</v>
      </c>
      <c r="K23" s="116">
        <f>VLOOKUP($A9,INDcLOW,Low!K$3-1990+2,FALSE)</f>
        <v>12.545738469459124</v>
      </c>
      <c r="L23" s="116">
        <f>VLOOKUP($A9,INDcLOW,Low!L$3-1990+2,FALSE)</f>
        <v>12.410841714081137</v>
      </c>
      <c r="M23" s="116">
        <f>VLOOKUP($A9,INDcLOW,Low!M$3-1990+2,FALSE)</f>
        <v>12.291448731199409</v>
      </c>
      <c r="N23" s="116">
        <f>VLOOKUP($A9,INDcLOW,Low!N$3-1990+2,FALSE)</f>
        <v>12.179871209652553</v>
      </c>
      <c r="O23" s="116">
        <f>VLOOKUP($A9,INDcLOW,Low!O$3-1990+2,FALSE)</f>
        <v>12.086575842185656</v>
      </c>
      <c r="P23" s="116">
        <f>VLOOKUP($A9,INDcLOW,Low!P$3-1990+2,FALSE)</f>
        <v>12.009539720794688</v>
      </c>
      <c r="Q23" s="116">
        <f>VLOOKUP($A9,INDcLOW,Low!Q$3-1990+2,FALSE)</f>
        <v>11.946784803961652</v>
      </c>
      <c r="R23" s="116">
        <f>VLOOKUP($A9,INDcLOW,Low!R$3-1990+2,FALSE)</f>
        <v>11.89745873555241</v>
      </c>
      <c r="S23" s="116">
        <f>VLOOKUP($A9,INDcLOW,Low!S$3-1990+2,FALSE)</f>
        <v>11.859064162588481</v>
      </c>
      <c r="T23" s="116">
        <f>VLOOKUP($A9,INDcLOW,Low!T$3-1990+2,FALSE)</f>
        <v>11.836058466101973</v>
      </c>
      <c r="U23" s="116">
        <f>VLOOKUP($A9,INDcLOW,Low!U$3-1990+2,FALSE)</f>
        <v>11.82440369302663</v>
      </c>
      <c r="V23" s="116">
        <f>VLOOKUP($A9,INDcLOW,Low!V$3-1990+2,FALSE)</f>
        <v>11.82440369302663</v>
      </c>
      <c r="W23" s="116">
        <f>VLOOKUP($A9,INDcLOW,Low!W$3-1990+2,FALSE)</f>
        <v>11.81740862462116</v>
      </c>
    </row>
    <row r="24" spans="1:23">
      <c r="A24" s="111" t="s">
        <v>170</v>
      </c>
      <c r="B24" s="117">
        <v>3</v>
      </c>
      <c r="C24" s="118">
        <f t="shared" ref="C24:U24" si="5">B24</f>
        <v>3</v>
      </c>
      <c r="D24" s="118">
        <f t="shared" si="5"/>
        <v>3</v>
      </c>
      <c r="E24" s="118">
        <f t="shared" si="5"/>
        <v>3</v>
      </c>
      <c r="F24" s="118">
        <f t="shared" si="5"/>
        <v>3</v>
      </c>
      <c r="G24" s="118">
        <f t="shared" si="5"/>
        <v>3</v>
      </c>
      <c r="H24" s="118">
        <f t="shared" si="5"/>
        <v>3</v>
      </c>
      <c r="I24" s="118">
        <f t="shared" si="5"/>
        <v>3</v>
      </c>
      <c r="J24" s="118">
        <f t="shared" si="5"/>
        <v>3</v>
      </c>
      <c r="K24" s="118">
        <f t="shared" si="5"/>
        <v>3</v>
      </c>
      <c r="L24" s="118">
        <f t="shared" si="5"/>
        <v>3</v>
      </c>
      <c r="M24" s="118">
        <f t="shared" si="5"/>
        <v>3</v>
      </c>
      <c r="N24" s="118">
        <f t="shared" si="5"/>
        <v>3</v>
      </c>
      <c r="O24" s="118">
        <f t="shared" si="5"/>
        <v>3</v>
      </c>
      <c r="P24" s="118">
        <f t="shared" si="5"/>
        <v>3</v>
      </c>
      <c r="Q24" s="118">
        <f t="shared" si="5"/>
        <v>3</v>
      </c>
      <c r="R24" s="118">
        <f t="shared" si="5"/>
        <v>3</v>
      </c>
      <c r="S24" s="118">
        <f t="shared" si="5"/>
        <v>3</v>
      </c>
      <c r="T24" s="118">
        <f t="shared" si="5"/>
        <v>3</v>
      </c>
      <c r="U24" s="118">
        <f t="shared" si="5"/>
        <v>3</v>
      </c>
      <c r="V24" s="118">
        <f>T24</f>
        <v>3</v>
      </c>
      <c r="W24" s="118">
        <f>U24</f>
        <v>3</v>
      </c>
    </row>
    <row r="25" spans="1:23" ht="16" thickBot="1">
      <c r="A25" s="119" t="s">
        <v>171</v>
      </c>
      <c r="B25" s="120">
        <f>SUM(B21:B24)</f>
        <v>6400</v>
      </c>
      <c r="C25" s="121">
        <f t="shared" ref="C25:W25" si="6">SUM(C21:C24)</f>
        <v>6424.4383928031293</v>
      </c>
      <c r="D25" s="121">
        <f t="shared" si="6"/>
        <v>6436.4710986695536</v>
      </c>
      <c r="E25" s="121">
        <f t="shared" si="6"/>
        <v>6465.6451195844711</v>
      </c>
      <c r="F25" s="121">
        <f t="shared" si="6"/>
        <v>6500.0232395970652</v>
      </c>
      <c r="G25" s="121">
        <f t="shared" si="6"/>
        <v>6534.4894484076785</v>
      </c>
      <c r="H25" s="121">
        <f t="shared" si="6"/>
        <v>6567.0046977397624</v>
      </c>
      <c r="I25" s="121">
        <f t="shared" si="6"/>
        <v>6600.7074600221531</v>
      </c>
      <c r="J25" s="121">
        <f t="shared" si="6"/>
        <v>6632.3897857662523</v>
      </c>
      <c r="K25" s="121">
        <f t="shared" si="6"/>
        <v>6664.1910221978123</v>
      </c>
      <c r="L25" s="121">
        <f t="shared" si="6"/>
        <v>6696.0567546751099</v>
      </c>
      <c r="M25" s="121">
        <f t="shared" si="6"/>
        <v>6727.0050385790182</v>
      </c>
      <c r="N25" s="121">
        <f t="shared" si="6"/>
        <v>6757.9097627381625</v>
      </c>
      <c r="O25" s="121">
        <f t="shared" si="6"/>
        <v>6787.9084296233568</v>
      </c>
      <c r="P25" s="121">
        <f t="shared" si="6"/>
        <v>6817.9470395335984</v>
      </c>
      <c r="Q25" s="121">
        <f t="shared" si="6"/>
        <v>6847.0467117440712</v>
      </c>
      <c r="R25" s="121">
        <f t="shared" si="6"/>
        <v>6876.1301254770942</v>
      </c>
      <c r="S25" s="121">
        <f t="shared" si="6"/>
        <v>6904.2201956430608</v>
      </c>
      <c r="T25" s="121">
        <f t="shared" si="6"/>
        <v>6931.3833488368336</v>
      </c>
      <c r="U25" s="121">
        <f t="shared" si="6"/>
        <v>6959.5704656502439</v>
      </c>
      <c r="V25" s="121">
        <f t="shared" si="6"/>
        <v>6981.5704656502439</v>
      </c>
      <c r="W25" s="121">
        <f t="shared" si="6"/>
        <v>7007.6874395583773</v>
      </c>
    </row>
    <row r="26" spans="1:23">
      <c r="B26" s="106"/>
      <c r="C26" s="106"/>
      <c r="D26" s="106"/>
      <c r="E26" s="106"/>
      <c r="F26" s="106"/>
      <c r="G26" s="106"/>
      <c r="H26" s="106"/>
      <c r="I26" s="106"/>
      <c r="J26" s="106"/>
      <c r="K26" s="106"/>
      <c r="L26" s="106"/>
      <c r="M26" s="106"/>
      <c r="N26" s="106"/>
      <c r="O26" s="106"/>
      <c r="P26" s="106"/>
      <c r="Q26" s="106"/>
      <c r="R26" s="106"/>
      <c r="S26" s="106"/>
      <c r="T26" s="108"/>
      <c r="U26" s="108"/>
      <c r="V26" s="108"/>
      <c r="W26" s="108"/>
    </row>
    <row r="27" spans="1:23">
      <c r="B27" s="106"/>
      <c r="C27" s="106"/>
      <c r="D27" s="106"/>
      <c r="E27" s="106"/>
      <c r="F27" s="106"/>
      <c r="G27" s="106"/>
      <c r="H27" s="106"/>
      <c r="I27" s="106"/>
      <c r="J27" s="106"/>
      <c r="K27" s="106"/>
      <c r="L27" s="106"/>
      <c r="M27" s="106"/>
      <c r="N27" s="106"/>
      <c r="O27" s="106"/>
      <c r="P27" s="106"/>
      <c r="Q27" s="106"/>
      <c r="R27" s="106"/>
      <c r="S27" s="106"/>
      <c r="T27" s="108"/>
      <c r="U27" s="108"/>
      <c r="V27" s="108"/>
      <c r="W27" s="108"/>
    </row>
    <row r="28" spans="1:23">
      <c r="A28" s="109" t="s">
        <v>21</v>
      </c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0"/>
      <c r="R28" s="110"/>
      <c r="S28" s="110"/>
      <c r="T28" s="110"/>
      <c r="U28" s="110"/>
      <c r="V28" s="110"/>
      <c r="W28" s="110"/>
    </row>
    <row r="29" spans="1:23" ht="16" thickBot="1">
      <c r="A29" s="111" t="s">
        <v>156</v>
      </c>
      <c r="B29" s="110"/>
      <c r="C29" s="112">
        <f t="shared" ref="C29:U29" si="7">(C34-B34)/B34</f>
        <v>0.12523988085299104</v>
      </c>
      <c r="D29" s="112">
        <f t="shared" si="7"/>
        <v>3.2989106878813378E-3</v>
      </c>
      <c r="E29" s="112">
        <f t="shared" si="7"/>
        <v>1.0160631904858127E-2</v>
      </c>
      <c r="F29" s="112">
        <f t="shared" si="7"/>
        <v>1.7504683113764012E-2</v>
      </c>
      <c r="G29" s="112">
        <f t="shared" si="7"/>
        <v>2.3693924233965869E-2</v>
      </c>
      <c r="H29" s="112">
        <f t="shared" si="7"/>
        <v>2.3246547237129944E-2</v>
      </c>
      <c r="I29" s="112">
        <f t="shared" si="7"/>
        <v>1.7882060052546157E-2</v>
      </c>
      <c r="J29" s="112">
        <f t="shared" si="7"/>
        <v>1.8009659761892338E-2</v>
      </c>
      <c r="K29" s="112">
        <f t="shared" si="7"/>
        <v>2.0714962609362994E-2</v>
      </c>
      <c r="L29" s="112">
        <f t="shared" si="7"/>
        <v>2.0741602394095903E-2</v>
      </c>
      <c r="M29" s="112">
        <f t="shared" si="7"/>
        <v>1.4847049990092847E-2</v>
      </c>
      <c r="N29" s="112">
        <f t="shared" si="7"/>
        <v>1.4717203167073461E-2</v>
      </c>
      <c r="O29" s="112">
        <f t="shared" si="7"/>
        <v>2.1748830656728793E-2</v>
      </c>
      <c r="P29" s="112">
        <f t="shared" si="7"/>
        <v>2.5957847698361312E-2</v>
      </c>
      <c r="Q29" s="112">
        <f t="shared" si="7"/>
        <v>1.5278366903013249E-2</v>
      </c>
      <c r="R29" s="112">
        <f t="shared" si="7"/>
        <v>1.6058876786893994E-2</v>
      </c>
      <c r="S29" s="112">
        <f t="shared" si="7"/>
        <v>1.7845325640801948E-2</v>
      </c>
      <c r="T29" s="112">
        <f t="shared" si="7"/>
        <v>1.4491428498403633E-2</v>
      </c>
      <c r="U29" s="112">
        <f t="shared" si="7"/>
        <v>1.2777793226570317E-2</v>
      </c>
      <c r="V29" s="112"/>
      <c r="W29" s="112">
        <f>(W34-U34)/U34</f>
        <v>2.0595424739393062E-2</v>
      </c>
    </row>
    <row r="30" spans="1:23">
      <c r="A30" s="111" t="s">
        <v>157</v>
      </c>
      <c r="B30" s="113">
        <f t="shared" ref="B30:W30" si="8">B40*B37</f>
        <v>26993646</v>
      </c>
      <c r="C30" s="114">
        <f t="shared" si="8"/>
        <v>29259230</v>
      </c>
      <c r="D30" s="114">
        <f t="shared" si="8"/>
        <v>29238300</v>
      </c>
      <c r="E30" s="114">
        <f t="shared" si="8"/>
        <v>29479200</v>
      </c>
      <c r="F30" s="114">
        <f t="shared" si="8"/>
        <v>30011248</v>
      </c>
      <c r="G30" s="114">
        <f t="shared" si="8"/>
        <v>30759027</v>
      </c>
      <c r="H30" s="114">
        <f t="shared" si="8"/>
        <v>31463874</v>
      </c>
      <c r="I30" s="114">
        <f t="shared" si="8"/>
        <v>32029340</v>
      </c>
      <c r="J30" s="114">
        <f t="shared" si="8"/>
        <v>32637744</v>
      </c>
      <c r="K30" s="114">
        <f t="shared" si="8"/>
        <v>33338844</v>
      </c>
      <c r="L30" s="114">
        <f t="shared" si="8"/>
        <v>34041312</v>
      </c>
      <c r="M30" s="114">
        <f t="shared" si="8"/>
        <v>34542640</v>
      </c>
      <c r="N30" s="114">
        <f t="shared" si="8"/>
        <v>35088910</v>
      </c>
      <c r="O30" s="114">
        <f t="shared" si="8"/>
        <v>35946160</v>
      </c>
      <c r="P30" s="114">
        <f t="shared" si="8"/>
        <v>36863496</v>
      </c>
      <c r="Q30" s="114">
        <f t="shared" si="8"/>
        <v>37459532</v>
      </c>
      <c r="R30" s="114">
        <f t="shared" si="8"/>
        <v>38107398</v>
      </c>
      <c r="S30" s="114">
        <f t="shared" si="8"/>
        <v>38809509</v>
      </c>
      <c r="T30" s="114">
        <f t="shared" si="8"/>
        <v>39394222</v>
      </c>
      <c r="U30" s="114">
        <f t="shared" si="8"/>
        <v>39916448</v>
      </c>
      <c r="V30" s="114">
        <f t="shared" si="8"/>
        <v>40432494</v>
      </c>
      <c r="W30" s="114">
        <f t="shared" si="8"/>
        <v>40954420</v>
      </c>
    </row>
    <row r="31" spans="1:23">
      <c r="A31" s="111" t="s">
        <v>158</v>
      </c>
      <c r="B31" s="115">
        <f t="shared" ref="B31:W32" si="9">B38*B41</f>
        <v>13318719</v>
      </c>
      <c r="C31" s="116">
        <f t="shared" si="9"/>
        <v>16068776.602165971</v>
      </c>
      <c r="D31" s="116">
        <f t="shared" si="9"/>
        <v>16254326.2342439</v>
      </c>
      <c r="E31" s="116">
        <f t="shared" si="9"/>
        <v>16499297.59088059</v>
      </c>
      <c r="F31" s="116">
        <f t="shared" si="9"/>
        <v>16803467.281877119</v>
      </c>
      <c r="G31" s="116">
        <f t="shared" si="9"/>
        <v>17202616.800324339</v>
      </c>
      <c r="H31" s="116">
        <f t="shared" si="9"/>
        <v>17649029.091512412</v>
      </c>
      <c r="I31" s="116">
        <f t="shared" si="9"/>
        <v>17991210.95393841</v>
      </c>
      <c r="J31" s="116">
        <f t="shared" si="9"/>
        <v>18312462.584132459</v>
      </c>
      <c r="K31" s="116">
        <f t="shared" si="9"/>
        <v>18697957.391056653</v>
      </c>
      <c r="L31" s="116">
        <f t="shared" si="9"/>
        <v>19105392.154434621</v>
      </c>
      <c r="M31" s="116">
        <f t="shared" si="9"/>
        <v>19416601.079645891</v>
      </c>
      <c r="N31" s="116">
        <f t="shared" si="9"/>
        <v>19687283.020129543</v>
      </c>
      <c r="O31" s="116">
        <f t="shared" si="9"/>
        <v>20051337.489209406</v>
      </c>
      <c r="P31" s="116">
        <f t="shared" si="9"/>
        <v>20621600.216159508</v>
      </c>
      <c r="Q31" s="116">
        <f t="shared" si="9"/>
        <v>20925832.581743129</v>
      </c>
      <c r="R31" s="116">
        <f t="shared" si="9"/>
        <v>21237942.970855493</v>
      </c>
      <c r="S31" s="116">
        <f t="shared" si="9"/>
        <v>21618735.548059374</v>
      </c>
      <c r="T31" s="116">
        <f t="shared" si="9"/>
        <v>21929638.204558197</v>
      </c>
      <c r="U31" s="116">
        <f t="shared" si="9"/>
        <v>22208722.546542294</v>
      </c>
      <c r="V31" s="116">
        <f t="shared" si="9"/>
        <v>22208722.546542294</v>
      </c>
      <c r="W31" s="116">
        <f t="shared" si="9"/>
        <v>22475881.744525999</v>
      </c>
    </row>
    <row r="32" spans="1:23">
      <c r="A32" s="111" t="s">
        <v>159</v>
      </c>
      <c r="B32" s="115">
        <f t="shared" si="9"/>
        <v>859287</v>
      </c>
      <c r="C32" s="116">
        <f t="shared" si="9"/>
        <v>1021196.8721551073</v>
      </c>
      <c r="D32" s="116">
        <f t="shared" si="9"/>
        <v>1010038.0385374202</v>
      </c>
      <c r="E32" s="116">
        <f t="shared" si="9"/>
        <v>998384.59445839003</v>
      </c>
      <c r="F32" s="116">
        <f t="shared" si="9"/>
        <v>987448.05905560462</v>
      </c>
      <c r="G32" s="116">
        <f t="shared" si="9"/>
        <v>977154.70434549602</v>
      </c>
      <c r="H32" s="116">
        <f t="shared" si="9"/>
        <v>967492.03509255941</v>
      </c>
      <c r="I32" s="116">
        <f t="shared" si="9"/>
        <v>958414.46187878645</v>
      </c>
      <c r="J32" s="116">
        <f t="shared" si="9"/>
        <v>949923.92843559466</v>
      </c>
      <c r="K32" s="116">
        <f t="shared" si="9"/>
        <v>941948.00323042308</v>
      </c>
      <c r="L32" s="116">
        <f t="shared" si="9"/>
        <v>934423.5272830961</v>
      </c>
      <c r="M32" s="116">
        <f t="shared" si="9"/>
        <v>927347.2598294249</v>
      </c>
      <c r="N32" s="116">
        <f t="shared" si="9"/>
        <v>920665.84342046198</v>
      </c>
      <c r="O32" s="116">
        <f t="shared" si="9"/>
        <v>914387.70701047021</v>
      </c>
      <c r="P32" s="116">
        <f t="shared" si="9"/>
        <v>908496.91925152764</v>
      </c>
      <c r="Q32" s="116">
        <f t="shared" si="9"/>
        <v>902975.82150296157</v>
      </c>
      <c r="R32" s="116">
        <f t="shared" si="9"/>
        <v>897824.35031946178</v>
      </c>
      <c r="S32" s="116">
        <f t="shared" si="9"/>
        <v>893003.10830441525</v>
      </c>
      <c r="T32" s="116">
        <f t="shared" si="9"/>
        <v>888475.1282630862</v>
      </c>
      <c r="U32" s="116">
        <f t="shared" si="9"/>
        <v>884266.01240271656</v>
      </c>
      <c r="V32" s="116">
        <f t="shared" si="9"/>
        <v>884266.01240271656</v>
      </c>
      <c r="W32" s="116">
        <f t="shared" si="9"/>
        <v>880330.28904651082</v>
      </c>
    </row>
    <row r="33" spans="1:23">
      <c r="A33" s="111" t="s">
        <v>160</v>
      </c>
      <c r="B33" s="117">
        <v>169424.33333333299</v>
      </c>
      <c r="C33" s="118">
        <f t="shared" ref="C33:U33" si="10">B33</f>
        <v>169424.33333333299</v>
      </c>
      <c r="D33" s="118">
        <f t="shared" si="10"/>
        <v>169424.33333333299</v>
      </c>
      <c r="E33" s="118">
        <f t="shared" si="10"/>
        <v>169424.33333333299</v>
      </c>
      <c r="F33" s="118">
        <f t="shared" si="10"/>
        <v>169424.33333333299</v>
      </c>
      <c r="G33" s="118">
        <f t="shared" si="10"/>
        <v>169424.33333333299</v>
      </c>
      <c r="H33" s="118">
        <f t="shared" si="10"/>
        <v>169424.33333333299</v>
      </c>
      <c r="I33" s="118">
        <f t="shared" si="10"/>
        <v>169424.33333333299</v>
      </c>
      <c r="J33" s="118">
        <f t="shared" si="10"/>
        <v>169424.33333333299</v>
      </c>
      <c r="K33" s="118">
        <f t="shared" si="10"/>
        <v>169424.33333333299</v>
      </c>
      <c r="L33" s="118">
        <f t="shared" si="10"/>
        <v>169424.33333333299</v>
      </c>
      <c r="M33" s="118">
        <f t="shared" si="10"/>
        <v>169424.33333333299</v>
      </c>
      <c r="N33" s="118">
        <f t="shared" si="10"/>
        <v>169424.33333333299</v>
      </c>
      <c r="O33" s="118">
        <f t="shared" si="10"/>
        <v>169424.33333333299</v>
      </c>
      <c r="P33" s="118">
        <f t="shared" si="10"/>
        <v>169424.33333333299</v>
      </c>
      <c r="Q33" s="118">
        <f t="shared" si="10"/>
        <v>169424.33333333299</v>
      </c>
      <c r="R33" s="118">
        <f t="shared" si="10"/>
        <v>169424.33333333299</v>
      </c>
      <c r="S33" s="118">
        <f t="shared" si="10"/>
        <v>169424.33333333299</v>
      </c>
      <c r="T33" s="118">
        <f t="shared" si="10"/>
        <v>169424.33333333299</v>
      </c>
      <c r="U33" s="118">
        <f t="shared" si="10"/>
        <v>169424.33333333299</v>
      </c>
      <c r="V33" s="118">
        <f>T33</f>
        <v>169424.33333333299</v>
      </c>
      <c r="W33" s="118">
        <f>U33</f>
        <v>169424.33333333299</v>
      </c>
    </row>
    <row r="34" spans="1:23" ht="16" thickBot="1">
      <c r="A34" s="119" t="s">
        <v>161</v>
      </c>
      <c r="B34" s="120">
        <f>SUM(B30:B33)</f>
        <v>41341076.333333336</v>
      </c>
      <c r="C34" s="121">
        <f t="shared" ref="C34:W34" si="11">SUM(C30:C33)</f>
        <v>46518627.807654411</v>
      </c>
      <c r="D34" s="121">
        <f t="shared" si="11"/>
        <v>46672088.606114656</v>
      </c>
      <c r="E34" s="121">
        <f t="shared" si="11"/>
        <v>47146306.51867231</v>
      </c>
      <c r="F34" s="121">
        <f t="shared" si="11"/>
        <v>47971587.674266055</v>
      </c>
      <c r="G34" s="121">
        <f t="shared" si="11"/>
        <v>49108222.838003166</v>
      </c>
      <c r="H34" s="121">
        <f t="shared" si="11"/>
        <v>50249819.45993831</v>
      </c>
      <c r="I34" s="121">
        <f t="shared" si="11"/>
        <v>51148389.74915053</v>
      </c>
      <c r="J34" s="121">
        <f t="shared" si="11"/>
        <v>52069554.845901392</v>
      </c>
      <c r="K34" s="121">
        <f t="shared" si="11"/>
        <v>53148173.727620415</v>
      </c>
      <c r="L34" s="121">
        <f t="shared" si="11"/>
        <v>54250552.015051052</v>
      </c>
      <c r="M34" s="121">
        <f t="shared" si="11"/>
        <v>55056012.672808647</v>
      </c>
      <c r="N34" s="121">
        <f t="shared" si="11"/>
        <v>55866283.196883343</v>
      </c>
      <c r="O34" s="121">
        <f t="shared" si="11"/>
        <v>57081309.529553212</v>
      </c>
      <c r="P34" s="121">
        <f t="shared" si="11"/>
        <v>58563017.468744375</v>
      </c>
      <c r="Q34" s="121">
        <f t="shared" si="11"/>
        <v>59457764.736579426</v>
      </c>
      <c r="R34" s="121">
        <f t="shared" si="11"/>
        <v>60412589.654508285</v>
      </c>
      <c r="S34" s="121">
        <f t="shared" si="11"/>
        <v>61490671.989697129</v>
      </c>
      <c r="T34" s="121">
        <f t="shared" si="11"/>
        <v>62381759.666154616</v>
      </c>
      <c r="U34" s="121">
        <f t="shared" si="11"/>
        <v>63178860.892278343</v>
      </c>
      <c r="V34" s="121">
        <f t="shared" si="11"/>
        <v>63694906.892278343</v>
      </c>
      <c r="W34" s="121">
        <f t="shared" si="11"/>
        <v>64480056.366905846</v>
      </c>
    </row>
    <row r="35" spans="1:23">
      <c r="A35" s="111" t="s">
        <v>162</v>
      </c>
      <c r="B35" s="116">
        <f>B34*VLOOKUP($A28,'Peak-Baseload'!$N$13:$S$28,6,FALSE)</f>
        <v>40699.025282119597</v>
      </c>
      <c r="C35" s="116">
        <f>C34*VLOOKUP($A28,'Peak-Baseload'!$N$13:$S$28,6,FALSE)</f>
        <v>45796.166359285126</v>
      </c>
      <c r="D35" s="116">
        <f>D34*VLOOKUP($A28,'Peak-Baseload'!$N$13:$S$28,6,FALSE)</f>
        <v>45947.243821951757</v>
      </c>
      <c r="E35" s="116">
        <f>E34*VLOOKUP($A28,'Peak-Baseload'!$N$13:$S$28,6,FALSE)</f>
        <v>46414.096853469375</v>
      </c>
      <c r="F35" s="116">
        <f>F34*VLOOKUP($A28,'Peak-Baseload'!$N$13:$S$28,6,FALSE)</f>
        <v>47226.560910900909</v>
      </c>
      <c r="G35" s="116">
        <f>G34*VLOOKUP($A28,'Peak-Baseload'!$N$13:$S$28,6,FALSE)</f>
        <v>48345.543466954572</v>
      </c>
      <c r="H35" s="116">
        <f>H34*VLOOKUP($A28,'Peak-Baseload'!$N$13:$S$28,6,FALSE)</f>
        <v>49469.410426863848</v>
      </c>
      <c r="I35" s="116">
        <f>I34*VLOOKUP($A28,'Peak-Baseload'!$N$13:$S$28,6,FALSE)</f>
        <v>50354.025394881079</v>
      </c>
      <c r="J35" s="116">
        <f>J34*VLOOKUP($A28,'Peak-Baseload'!$N$13:$S$28,6,FALSE)</f>
        <v>51260.884259884573</v>
      </c>
      <c r="K35" s="116">
        <f>K34*VLOOKUP($A28,'Peak-Baseload'!$N$13:$S$28,6,FALSE)</f>
        <v>52322.75156065097</v>
      </c>
      <c r="L35" s="116">
        <f>L34*VLOOKUP($A28,'Peak-Baseload'!$N$13:$S$28,6,FALSE)</f>
        <v>53408.009269687056</v>
      </c>
      <c r="M35" s="116">
        <f>M34*VLOOKUP($A28,'Peak-Baseload'!$N$13:$S$28,6,FALSE)</f>
        <v>54200.960653185437</v>
      </c>
      <c r="N35" s="116">
        <f>N34*VLOOKUP($A28,'Peak-Baseload'!$N$13:$S$28,6,FALSE)</f>
        <v>54998.647202968925</v>
      </c>
      <c r="O35" s="116">
        <f>O34*VLOOKUP($A28,'Peak-Baseload'!$N$13:$S$28,6,FALSE)</f>
        <v>56194.803467335463</v>
      </c>
      <c r="P35" s="116">
        <f>P34*VLOOKUP($A28,'Peak-Baseload'!$N$13:$S$28,6,FALSE)</f>
        <v>57653.499617179907</v>
      </c>
      <c r="Q35" s="116">
        <f>Q34*VLOOKUP($A28,'Peak-Baseload'!$N$13:$S$28,6,FALSE)</f>
        <v>58534.350937573916</v>
      </c>
      <c r="R35" s="116">
        <f>R34*VLOOKUP($A28,'Peak-Baseload'!$N$13:$S$28,6,FALSE)</f>
        <v>59474.346867081229</v>
      </c>
      <c r="S35" s="116">
        <f>S34*VLOOKUP($A28,'Peak-Baseload'!$N$13:$S$28,6,FALSE)</f>
        <v>60535.685954198299</v>
      </c>
      <c r="T35" s="116">
        <f>T34*VLOOKUP($A28,'Peak-Baseload'!$N$13:$S$28,6,FALSE)</f>
        <v>61412.934518805385</v>
      </c>
      <c r="U35" s="116">
        <f>U34*VLOOKUP($A28,'Peak-Baseload'!$N$13:$S$28,6,FALSE)</f>
        <v>62197.656297523579</v>
      </c>
      <c r="V35" s="116">
        <f>V34*VLOOKUP($A28,'Peak-Baseload'!$N$13:$S$28,6,FALSE)</f>
        <v>62705.687801865482</v>
      </c>
      <c r="W35" s="116">
        <f>W34*VLOOKUP($A28,'Peak-Baseload'!$N$13:$S$28,6,FALSE)</f>
        <v>63478.643446765862</v>
      </c>
    </row>
    <row r="36" spans="1:23">
      <c r="A36" s="111" t="s">
        <v>163</v>
      </c>
      <c r="B36" s="116">
        <f>B44*VLOOKUP($A28,'Peak-Baseload'!$N$13:$S$28,5,FALSE)</f>
        <v>677808.70254433213</v>
      </c>
      <c r="C36" s="116">
        <f>C44*VLOOKUP($A28,'Peak-Baseload'!$N$13:$S$28,5,FALSE)</f>
        <v>683817.02571507904</v>
      </c>
      <c r="D36" s="116">
        <f>D44*VLOOKUP($A28,'Peak-Baseload'!$N$13:$S$28,5,FALSE)</f>
        <v>696375.13598193286</v>
      </c>
      <c r="E36" s="116">
        <f>E44*VLOOKUP($A28,'Peak-Baseload'!$N$13:$S$28,5,FALSE)</f>
        <v>712353.61051527713</v>
      </c>
      <c r="F36" s="116">
        <f>F44*VLOOKUP($A28,'Peak-Baseload'!$N$13:$S$28,5,FALSE)</f>
        <v>729389.51629604667</v>
      </c>
      <c r="G36" s="116">
        <f>G44*VLOOKUP($A28,'Peak-Baseload'!$N$13:$S$28,5,FALSE)</f>
        <v>746434.31827208295</v>
      </c>
      <c r="H36" s="116">
        <f>H44*VLOOKUP($A28,'Peak-Baseload'!$N$13:$S$28,5,FALSE)</f>
        <v>763485.86512886104</v>
      </c>
      <c r="I36" s="116">
        <f>I44*VLOOKUP($A28,'Peak-Baseload'!$N$13:$S$28,5,FALSE)</f>
        <v>780544.05354480678</v>
      </c>
      <c r="J36" s="116">
        <f>J44*VLOOKUP($A28,'Peak-Baseload'!$N$13:$S$28,5,FALSE)</f>
        <v>797622.74356712133</v>
      </c>
      <c r="K36" s="116">
        <f>K44*VLOOKUP($A28,'Peak-Baseload'!$N$13:$S$28,5,FALSE)</f>
        <v>814676.31054277753</v>
      </c>
      <c r="L36" s="116">
        <f>L44*VLOOKUP($A28,'Peak-Baseload'!$N$13:$S$28,5,FALSE)</f>
        <v>831751.7619560156</v>
      </c>
      <c r="M36" s="116">
        <f>M44*VLOOKUP($A28,'Peak-Baseload'!$N$13:$S$28,5,FALSE)</f>
        <v>848865.24188409711</v>
      </c>
      <c r="N36" s="116">
        <f>N44*VLOOKUP($A28,'Peak-Baseload'!$N$13:$S$28,5,FALSE)</f>
        <v>866002.64080099307</v>
      </c>
      <c r="O36" s="116">
        <f>O44*VLOOKUP($A28,'Peak-Baseload'!$N$13:$S$28,5,FALSE)</f>
        <v>883129.83823246579</v>
      </c>
      <c r="P36" s="116">
        <f>P44*VLOOKUP($A28,'Peak-Baseload'!$N$13:$S$28,5,FALSE)</f>
        <v>900245.07066450105</v>
      </c>
      <c r="Q36" s="116">
        <f>Q44*VLOOKUP($A28,'Peak-Baseload'!$N$13:$S$28,5,FALSE)</f>
        <v>917349.2199421312</v>
      </c>
      <c r="R36" s="116">
        <f>R44*VLOOKUP($A28,'Peak-Baseload'!$N$13:$S$28,5,FALSE)</f>
        <v>934439.82941504172</v>
      </c>
      <c r="S36" s="116">
        <f>S44*VLOOKUP($A28,'Peak-Baseload'!$N$13:$S$28,5,FALSE)</f>
        <v>951502.19749023684</v>
      </c>
      <c r="T36" s="116">
        <f>T44*VLOOKUP($A28,'Peak-Baseload'!$N$13:$S$28,5,FALSE)</f>
        <v>968522.29448261729</v>
      </c>
      <c r="U36" s="116">
        <f>U44*VLOOKUP($A28,'Peak-Baseload'!$N$13:$S$28,5,FALSE)</f>
        <v>985545.01795166091</v>
      </c>
      <c r="V36" s="116">
        <f>V44*VLOOKUP($A28,'Peak-Baseload'!$N$13:$S$28,5,FALSE)</f>
        <v>1000930.4106312268</v>
      </c>
      <c r="W36" s="116">
        <f>W44*VLOOKUP($A28,'Peak-Baseload'!$N$13:$S$28,5,FALSE)</f>
        <v>1018210.4942668593</v>
      </c>
    </row>
    <row r="37" spans="1:23">
      <c r="A37" s="104" t="s">
        <v>164</v>
      </c>
      <c r="B37" s="116">
        <f>VLOOKUP($A28,REStpcLOW,Low!B$3-1990+2,FALSE)</f>
        <v>666</v>
      </c>
      <c r="C37" s="116">
        <f>VLOOKUP($A28,REStpcLOW,Low!C$3-1990+2,FALSE)</f>
        <v>715</v>
      </c>
      <c r="D37" s="116">
        <f>VLOOKUP($A28,REStpcLOW,Low!D$3-1990+2,FALSE)</f>
        <v>702</v>
      </c>
      <c r="E37" s="116">
        <f>VLOOKUP($A28,REStpcLOW,Low!E$3-1990+2,FALSE)</f>
        <v>692</v>
      </c>
      <c r="F37" s="116">
        <f>VLOOKUP($A28,REStpcLOW,Low!F$3-1990+2,FALSE)</f>
        <v>688</v>
      </c>
      <c r="G37" s="116">
        <f>VLOOKUP($A28,REStpcLOW,Low!G$3-1990+2,FALSE)</f>
        <v>689</v>
      </c>
      <c r="H37" s="116">
        <f>VLOOKUP($A28,REStpcLOW,Low!H$3-1990+2,FALSE)</f>
        <v>689</v>
      </c>
      <c r="I37" s="116">
        <f>VLOOKUP($A28,REStpcLOW,Low!I$3-1990+2,FALSE)</f>
        <v>686</v>
      </c>
      <c r="J37" s="116">
        <f>VLOOKUP($A28,REStpcLOW,Low!J$3-1990+2,FALSE)</f>
        <v>684</v>
      </c>
      <c r="K37" s="116">
        <f>VLOOKUP($A28,REStpcLOW,Low!K$3-1990+2,FALSE)</f>
        <v>684</v>
      </c>
      <c r="L37" s="116">
        <f>VLOOKUP($A28,REStpcLOW,Low!L$3-1990+2,FALSE)</f>
        <v>684</v>
      </c>
      <c r="M37" s="116">
        <f>VLOOKUP($A28,REStpcLOW,Low!M$3-1990+2,FALSE)</f>
        <v>680</v>
      </c>
      <c r="N37" s="116">
        <f>VLOOKUP($A28,REStpcLOW,Low!N$3-1990+2,FALSE)</f>
        <v>677</v>
      </c>
      <c r="O37" s="116">
        <f>VLOOKUP($A28,REStpcLOW,Low!O$3-1990+2,FALSE)</f>
        <v>680</v>
      </c>
      <c r="P37" s="116">
        <f>VLOOKUP($A28,REStpcLOW,Low!P$3-1990+2,FALSE)</f>
        <v>684</v>
      </c>
      <c r="Q37" s="116">
        <f>VLOOKUP($A28,REStpcLOW,Low!Q$3-1990+2,FALSE)</f>
        <v>682</v>
      </c>
      <c r="R37" s="116">
        <f>VLOOKUP($A28,REStpcLOW,Low!R$3-1990+2,FALSE)</f>
        <v>681</v>
      </c>
      <c r="S37" s="116">
        <f>VLOOKUP($A28,REStpcLOW,Low!S$3-1990+2,FALSE)</f>
        <v>681</v>
      </c>
      <c r="T37" s="116">
        <f>VLOOKUP($A28,REStpcLOW,Low!T$3-1990+2,FALSE)</f>
        <v>679</v>
      </c>
      <c r="U37" s="116">
        <f>VLOOKUP($A28,REStpcLOW,Low!U$3-1990+2,FALSE)</f>
        <v>676</v>
      </c>
      <c r="V37" s="116">
        <f>VLOOKUP($A28,REStpcLOW,Low!V$3-1990+2,FALSE)</f>
        <v>673</v>
      </c>
      <c r="W37" s="116">
        <f>VLOOKUP($A28,REStpcLOW,Low!W$3-1990+2,FALSE)</f>
        <v>670</v>
      </c>
    </row>
    <row r="38" spans="1:23">
      <c r="A38" s="104" t="s">
        <v>165</v>
      </c>
      <c r="B38" s="116">
        <f>VLOOKUP($A28,COMtpcLOW,Low!B$3-1990+2,FALSE)</f>
        <v>2773</v>
      </c>
      <c r="C38" s="116">
        <f>VLOOKUP($A28,COMtpcLOW,Low!C$3-1990+2,FALSE)</f>
        <v>3338</v>
      </c>
      <c r="D38" s="116">
        <f>VLOOKUP($A28,COMtpcLOW,Low!D$3-1990+2,FALSE)</f>
        <v>3299</v>
      </c>
      <c r="E38" s="116">
        <f>VLOOKUP($A28,COMtpcLOW,Low!E$3-1990+2,FALSE)</f>
        <v>3269</v>
      </c>
      <c r="F38" s="116">
        <f>VLOOKUP($A28,COMtpcLOW,Low!F$3-1990+2,FALSE)</f>
        <v>3252</v>
      </c>
      <c r="G38" s="116">
        <f>VLOOKUP($A28,COMtpcLOW,Low!G$3-1990+2,FALSE)</f>
        <v>3254</v>
      </c>
      <c r="H38" s="116">
        <f>VLOOKUP($A28,COMtpcLOW,Low!H$3-1990+2,FALSE)</f>
        <v>3265</v>
      </c>
      <c r="I38" s="116">
        <f>VLOOKUP($A28,COMtpcLOW,Low!I$3-1990+2,FALSE)</f>
        <v>3257</v>
      </c>
      <c r="J38" s="116">
        <f>VLOOKUP($A28,COMtpcLOW,Low!J$3-1990+2,FALSE)</f>
        <v>3246</v>
      </c>
      <c r="K38" s="116">
        <f>VLOOKUP($A28,COMtpcLOW,Low!K$3-1990+2,FALSE)</f>
        <v>3247</v>
      </c>
      <c r="L38" s="116">
        <f>VLOOKUP($A28,COMtpcLOW,Low!L$3-1990+2,FALSE)</f>
        <v>3252</v>
      </c>
      <c r="M38" s="116">
        <f>VLOOKUP($A28,COMtpcLOW,Low!M$3-1990+2,FALSE)</f>
        <v>3241</v>
      </c>
      <c r="N38" s="116">
        <f>VLOOKUP($A28,COMtpcLOW,Low!N$3-1990+2,FALSE)</f>
        <v>3224</v>
      </c>
      <c r="O38" s="116">
        <f>VLOOKUP($A28,COMtpcLOW,Low!O$3-1990+2,FALSE)</f>
        <v>3223</v>
      </c>
      <c r="P38" s="116">
        <f>VLOOKUP($A28,COMtpcLOW,Low!P$3-1990+2,FALSE)</f>
        <v>3255</v>
      </c>
      <c r="Q38" s="116">
        <f>VLOOKUP($A28,COMtpcLOW,Low!Q$3-1990+2,FALSE)</f>
        <v>3245</v>
      </c>
      <c r="R38" s="116">
        <f>VLOOKUP($A28,COMtpcLOW,Low!R$3-1990+2,FALSE)</f>
        <v>3237</v>
      </c>
      <c r="S38" s="116">
        <f>VLOOKUP($A28,COMtpcLOW,Low!S$3-1990+2,FALSE)</f>
        <v>3240</v>
      </c>
      <c r="T38" s="116">
        <f>VLOOKUP($A28,COMtpcLOW,Low!T$3-1990+2,FALSE)</f>
        <v>3233</v>
      </c>
      <c r="U38" s="116">
        <f>VLOOKUP($A28,COMtpcLOW,Low!U$3-1990+2,FALSE)</f>
        <v>3222</v>
      </c>
      <c r="V38" s="116">
        <f>VLOOKUP($A28,COMtpcLOW,Low!V$3-1990+2,FALSE)</f>
        <v>3222</v>
      </c>
      <c r="W38" s="116">
        <f>VLOOKUP($A28,COMtpcLOW,Low!W$3-1990+2,FALSE)</f>
        <v>3210</v>
      </c>
    </row>
    <row r="39" spans="1:23" ht="16" thickBot="1">
      <c r="A39" s="104" t="s">
        <v>166</v>
      </c>
      <c r="B39" s="116">
        <f>VLOOKUP($A28,INDtpcLOW,Low!B$3-1990+2,FALSE)</f>
        <v>22033</v>
      </c>
      <c r="C39" s="116">
        <f>VLOOKUP($A28,INDtpcLOW,Low!C$3-1990+2,FALSE)</f>
        <v>25956</v>
      </c>
      <c r="D39" s="116">
        <f>VLOOKUP($A28,INDtpcLOW,Low!D$3-1990+2,FALSE)</f>
        <v>25956</v>
      </c>
      <c r="E39" s="116">
        <f>VLOOKUP($A28,INDtpcLOW,Low!E$3-1990+2,FALSE)</f>
        <v>25956</v>
      </c>
      <c r="F39" s="116">
        <f>VLOOKUP($A28,INDtpcLOW,Low!F$3-1990+2,FALSE)</f>
        <v>25956</v>
      </c>
      <c r="G39" s="116">
        <f>VLOOKUP($A28,INDtpcLOW,Low!G$3-1990+2,FALSE)</f>
        <v>25956</v>
      </c>
      <c r="H39" s="116">
        <f>VLOOKUP($A28,INDtpcLOW,Low!H$3-1990+2,FALSE)</f>
        <v>25956</v>
      </c>
      <c r="I39" s="116">
        <f>VLOOKUP($A28,INDtpcLOW,Low!I$3-1990+2,FALSE)</f>
        <v>25956</v>
      </c>
      <c r="J39" s="116">
        <f>VLOOKUP($A28,INDtpcLOW,Low!J$3-1990+2,FALSE)</f>
        <v>25956</v>
      </c>
      <c r="K39" s="116">
        <f>VLOOKUP($A28,INDtpcLOW,Low!K$3-1990+2,FALSE)</f>
        <v>25956</v>
      </c>
      <c r="L39" s="116">
        <f>VLOOKUP($A28,INDtpcLOW,Low!L$3-1990+2,FALSE)</f>
        <v>25956</v>
      </c>
      <c r="M39" s="116">
        <f>VLOOKUP($A28,INDtpcLOW,Low!M$3-1990+2,FALSE)</f>
        <v>25956</v>
      </c>
      <c r="N39" s="116">
        <f>VLOOKUP($A28,INDtpcLOW,Low!N$3-1990+2,FALSE)</f>
        <v>25956</v>
      </c>
      <c r="O39" s="116">
        <f>VLOOKUP($A28,INDtpcLOW,Low!O$3-1990+2,FALSE)</f>
        <v>25956</v>
      </c>
      <c r="P39" s="116">
        <f>VLOOKUP($A28,INDtpcLOW,Low!P$3-1990+2,FALSE)</f>
        <v>25956</v>
      </c>
      <c r="Q39" s="116">
        <f>VLOOKUP($A28,INDtpcLOW,Low!Q$3-1990+2,FALSE)</f>
        <v>25956</v>
      </c>
      <c r="R39" s="116">
        <f>VLOOKUP($A28,INDtpcLOW,Low!R$3-1990+2,FALSE)</f>
        <v>25956</v>
      </c>
      <c r="S39" s="116">
        <f>VLOOKUP($A28,INDtpcLOW,Low!S$3-1990+2,FALSE)</f>
        <v>25956</v>
      </c>
      <c r="T39" s="116">
        <f>VLOOKUP($A28,INDtpcLOW,Low!T$3-1990+2,FALSE)</f>
        <v>25956</v>
      </c>
      <c r="U39" s="116">
        <f>VLOOKUP($A28,INDtpcLOW,Low!U$3-1990+2,FALSE)</f>
        <v>25956</v>
      </c>
      <c r="V39" s="116">
        <f>VLOOKUP($A28,INDtpcLOW,Low!V$3-1990+2,FALSE)</f>
        <v>25956</v>
      </c>
      <c r="W39" s="116">
        <f>VLOOKUP($A28,INDtpcLOW,Low!W$3-1990+2,FALSE)</f>
        <v>25956</v>
      </c>
    </row>
    <row r="40" spans="1:23">
      <c r="A40" s="111" t="s">
        <v>167</v>
      </c>
      <c r="B40" s="113">
        <f>VLOOKUP($A28,REScLOW,Low!B$3-1990+2,FALSE)</f>
        <v>40531</v>
      </c>
      <c r="C40" s="114">
        <f>VLOOKUP($A28,REScLOW,Low!C$3-1990+2,FALSE)</f>
        <v>40922</v>
      </c>
      <c r="D40" s="114">
        <f>VLOOKUP($A28,REScLOW,Low!D$3-1990+2,FALSE)</f>
        <v>41650</v>
      </c>
      <c r="E40" s="114">
        <f>VLOOKUP($A28,REScLOW,Low!E$3-1990+2,FALSE)</f>
        <v>42600</v>
      </c>
      <c r="F40" s="114">
        <f>VLOOKUP($A28,REScLOW,Low!F$3-1990+2,FALSE)</f>
        <v>43621</v>
      </c>
      <c r="G40" s="114">
        <f>VLOOKUP($A28,REScLOW,Low!G$3-1990+2,FALSE)</f>
        <v>44643</v>
      </c>
      <c r="H40" s="114">
        <f>VLOOKUP($A28,REScLOW,Low!H$3-1990+2,FALSE)</f>
        <v>45666</v>
      </c>
      <c r="I40" s="114">
        <f>VLOOKUP($A28,REScLOW,Low!I$3-1990+2,FALSE)</f>
        <v>46690</v>
      </c>
      <c r="J40" s="114">
        <f>VLOOKUP($A28,REScLOW,Low!J$3-1990+2,FALSE)</f>
        <v>47716</v>
      </c>
      <c r="K40" s="114">
        <f>VLOOKUP($A28,REScLOW,Low!K$3-1990+2,FALSE)</f>
        <v>48741</v>
      </c>
      <c r="L40" s="114">
        <f>VLOOKUP($A28,REScLOW,Low!L$3-1990+2,FALSE)</f>
        <v>49768</v>
      </c>
      <c r="M40" s="114">
        <f>VLOOKUP($A28,REScLOW,Low!M$3-1990+2,FALSE)</f>
        <v>50798</v>
      </c>
      <c r="N40" s="114">
        <f>VLOOKUP($A28,REScLOW,Low!N$3-1990+2,FALSE)</f>
        <v>51830</v>
      </c>
      <c r="O40" s="114">
        <f>VLOOKUP($A28,REScLOW,Low!O$3-1990+2,FALSE)</f>
        <v>52862</v>
      </c>
      <c r="P40" s="114">
        <f>VLOOKUP($A28,REScLOW,Low!P$3-1990+2,FALSE)</f>
        <v>53894</v>
      </c>
      <c r="Q40" s="114">
        <f>VLOOKUP($A28,REScLOW,Low!Q$3-1990+2,FALSE)</f>
        <v>54926</v>
      </c>
      <c r="R40" s="114">
        <f>VLOOKUP($A28,REScLOW,Low!R$3-1990+2,FALSE)</f>
        <v>55958</v>
      </c>
      <c r="S40" s="114">
        <f>VLOOKUP($A28,REScLOW,Low!S$3-1990+2,FALSE)</f>
        <v>56989</v>
      </c>
      <c r="T40" s="114">
        <f>VLOOKUP($A28,REScLOW,Low!T$3-1990+2,FALSE)</f>
        <v>58018</v>
      </c>
      <c r="U40" s="114">
        <f>VLOOKUP($A28,REScLOW,Low!U$3-1990+2,FALSE)</f>
        <v>59048</v>
      </c>
      <c r="V40" s="114">
        <f>VLOOKUP($A28,REScLOW,Low!V$3-1990+2,FALSE)</f>
        <v>60078</v>
      </c>
      <c r="W40" s="114">
        <f>VLOOKUP($A28,REScLOW,Low!W$3-1990+2,FALSE)</f>
        <v>61126</v>
      </c>
    </row>
    <row r="41" spans="1:23">
      <c r="A41" s="111" t="s">
        <v>168</v>
      </c>
      <c r="B41" s="115">
        <f>VLOOKUP($A28,COMcLOW,Low!B$3-1990+2,FALSE)</f>
        <v>4803</v>
      </c>
      <c r="C41" s="116">
        <f>VLOOKUP($A28,COMcLOW,Low!C$3-1990+2,FALSE)</f>
        <v>4813.8935297081998</v>
      </c>
      <c r="D41" s="116">
        <f>VLOOKUP($A28,COMcLOW,Low!D$3-1990+2,FALSE)</f>
        <v>4927.0464486947258</v>
      </c>
      <c r="E41" s="116">
        <f>VLOOKUP($A28,COMcLOW,Low!E$3-1990+2,FALSE)</f>
        <v>5047.2002419334931</v>
      </c>
      <c r="F41" s="116">
        <f>VLOOKUP($A28,COMcLOW,Low!F$3-1990+2,FALSE)</f>
        <v>5167.1178603558174</v>
      </c>
      <c r="G41" s="116">
        <f>VLOOKUP($A28,COMcLOW,Low!G$3-1990+2,FALSE)</f>
        <v>5286.6062693068043</v>
      </c>
      <c r="H41" s="116">
        <f>VLOOKUP($A28,COMcLOW,Low!H$3-1990+2,FALSE)</f>
        <v>5405.5219269563286</v>
      </c>
      <c r="I41" s="116">
        <f>VLOOKUP($A28,COMcLOW,Low!I$3-1990+2,FALSE)</f>
        <v>5523.8596726860333</v>
      </c>
      <c r="J41" s="116">
        <f>VLOOKUP($A28,COMcLOW,Low!J$3-1990+2,FALSE)</f>
        <v>5641.5473148898518</v>
      </c>
      <c r="K41" s="116">
        <f>VLOOKUP($A28,COMcLOW,Low!K$3-1990+2,FALSE)</f>
        <v>5758.5332279201275</v>
      </c>
      <c r="L41" s="116">
        <f>VLOOKUP($A28,COMcLOW,Low!L$3-1990+2,FALSE)</f>
        <v>5874.9668371570178</v>
      </c>
      <c r="M41" s="116">
        <f>VLOOKUP($A28,COMcLOW,Low!M$3-1990+2,FALSE)</f>
        <v>5990.9290588231688</v>
      </c>
      <c r="N41" s="116">
        <f>VLOOKUP($A28,COMcLOW,Low!N$3-1990+2,FALSE)</f>
        <v>6106.4773635637539</v>
      </c>
      <c r="O41" s="116">
        <f>VLOOKUP($A28,COMcLOW,Low!O$3-1990+2,FALSE)</f>
        <v>6221.3271762982959</v>
      </c>
      <c r="P41" s="116">
        <f>VLOOKUP($A28,COMcLOW,Low!P$3-1990+2,FALSE)</f>
        <v>6335.3610495113699</v>
      </c>
      <c r="Q41" s="116">
        <f>VLOOKUP($A28,COMcLOW,Low!Q$3-1990+2,FALSE)</f>
        <v>6448.6387000749237</v>
      </c>
      <c r="R41" s="116">
        <f>VLOOKUP($A28,COMcLOW,Low!R$3-1990+2,FALSE)</f>
        <v>6560.9956660041689</v>
      </c>
      <c r="S41" s="116">
        <f>VLOOKUP($A28,COMcLOW,Low!S$3-1990+2,FALSE)</f>
        <v>6672.4492432282022</v>
      </c>
      <c r="T41" s="116">
        <f>VLOOKUP($A28,COMcLOW,Low!T$3-1990+2,FALSE)</f>
        <v>6783.0616160093405</v>
      </c>
      <c r="U41" s="116">
        <f>VLOOKUP($A28,COMcLOW,Low!U$3-1990+2,FALSE)</f>
        <v>6892.8375377226239</v>
      </c>
      <c r="V41" s="116">
        <f>VLOOKUP($A28,COMcLOW,Low!V$3-1990+2,FALSE)</f>
        <v>6892.8375377226239</v>
      </c>
      <c r="W41" s="116">
        <f>VLOOKUP($A28,COMcLOW,Low!W$3-1990+2,FALSE)</f>
        <v>7001.8323191669779</v>
      </c>
    </row>
    <row r="42" spans="1:23">
      <c r="A42" s="111" t="s">
        <v>169</v>
      </c>
      <c r="B42" s="115">
        <f>VLOOKUP($A28,INDcLOW,Low!B$3-1990+2,FALSE)</f>
        <v>39</v>
      </c>
      <c r="C42" s="116">
        <f>VLOOKUP($A28,INDcLOW,Low!C$3-1990+2,FALSE)</f>
        <v>39.343383886388786</v>
      </c>
      <c r="D42" s="116">
        <f>VLOOKUP($A28,INDcLOW,Low!D$3-1990+2,FALSE)</f>
        <v>38.913470432170605</v>
      </c>
      <c r="E42" s="116">
        <f>VLOOKUP($A28,INDcLOW,Low!E$3-1990+2,FALSE)</f>
        <v>38.464501250515873</v>
      </c>
      <c r="F42" s="116">
        <f>VLOOKUP($A28,INDcLOW,Low!F$3-1990+2,FALSE)</f>
        <v>38.043152221282348</v>
      </c>
      <c r="G42" s="116">
        <f>VLOOKUP($A28,INDcLOW,Low!G$3-1990+2,FALSE)</f>
        <v>37.64658284579658</v>
      </c>
      <c r="H42" s="116">
        <f>VLOOKUP($A28,INDcLOW,Low!H$3-1990+2,FALSE)</f>
        <v>37.274311723399578</v>
      </c>
      <c r="I42" s="116">
        <f>VLOOKUP($A28,INDcLOW,Low!I$3-1990+2,FALSE)</f>
        <v>36.924582442548406</v>
      </c>
      <c r="J42" s="116">
        <f>VLOOKUP($A28,INDcLOW,Low!J$3-1990+2,FALSE)</f>
        <v>36.59746988887327</v>
      </c>
      <c r="K42" s="116">
        <f>VLOOKUP($A28,INDcLOW,Low!K$3-1990+2,FALSE)</f>
        <v>36.290183511728429</v>
      </c>
      <c r="L42" s="116">
        <f>VLOOKUP($A28,INDcLOW,Low!L$3-1990+2,FALSE)</f>
        <v>36.000290001660353</v>
      </c>
      <c r="M42" s="116">
        <f>VLOOKUP($A28,INDcLOW,Low!M$3-1990+2,FALSE)</f>
        <v>35.727664502597662</v>
      </c>
      <c r="N42" s="116">
        <f>VLOOKUP($A28,INDcLOW,Low!N$3-1990+2,FALSE)</f>
        <v>35.470251326108105</v>
      </c>
      <c r="O42" s="116">
        <f>VLOOKUP($A28,INDcLOW,Low!O$3-1990+2,FALSE)</f>
        <v>35.228375212300442</v>
      </c>
      <c r="P42" s="116">
        <f>VLOOKUP($A28,INDcLOW,Low!P$3-1990+2,FALSE)</f>
        <v>35.001422378314366</v>
      </c>
      <c r="Q42" s="116">
        <f>VLOOKUP($A28,INDcLOW,Low!Q$3-1990+2,FALSE)</f>
        <v>34.788712494335087</v>
      </c>
      <c r="R42" s="116">
        <f>VLOOKUP($A28,INDcLOW,Low!R$3-1990+2,FALSE)</f>
        <v>34.590243116021796</v>
      </c>
      <c r="S42" s="116">
        <f>VLOOKUP($A28,INDcLOW,Low!S$3-1990+2,FALSE)</f>
        <v>34.404496390214796</v>
      </c>
      <c r="T42" s="116">
        <f>VLOOKUP($A28,INDcLOW,Low!T$3-1990+2,FALSE)</f>
        <v>34.230048091504322</v>
      </c>
      <c r="U42" s="116">
        <f>VLOOKUP($A28,INDcLOW,Low!U$3-1990+2,FALSE)</f>
        <v>34.067884589409637</v>
      </c>
      <c r="V42" s="116">
        <f>VLOOKUP($A28,INDcLOW,Low!V$3-1990+2,FALSE)</f>
        <v>34.067884589409637</v>
      </c>
      <c r="W42" s="116">
        <f>VLOOKUP($A28,INDcLOW,Low!W$3-1990+2,FALSE)</f>
        <v>33.916254008572615</v>
      </c>
    </row>
    <row r="43" spans="1:23">
      <c r="A43" s="111" t="s">
        <v>170</v>
      </c>
      <c r="B43" s="117">
        <v>4</v>
      </c>
      <c r="C43" s="118">
        <f t="shared" ref="C43:U43" si="12">B43</f>
        <v>4</v>
      </c>
      <c r="D43" s="118">
        <f t="shared" si="12"/>
        <v>4</v>
      </c>
      <c r="E43" s="118">
        <f t="shared" si="12"/>
        <v>4</v>
      </c>
      <c r="F43" s="118">
        <f t="shared" si="12"/>
        <v>4</v>
      </c>
      <c r="G43" s="118">
        <f t="shared" si="12"/>
        <v>4</v>
      </c>
      <c r="H43" s="118">
        <f t="shared" si="12"/>
        <v>4</v>
      </c>
      <c r="I43" s="118">
        <f t="shared" si="12"/>
        <v>4</v>
      </c>
      <c r="J43" s="118">
        <f t="shared" si="12"/>
        <v>4</v>
      </c>
      <c r="K43" s="118">
        <f t="shared" si="12"/>
        <v>4</v>
      </c>
      <c r="L43" s="118">
        <f t="shared" si="12"/>
        <v>4</v>
      </c>
      <c r="M43" s="118">
        <f t="shared" si="12"/>
        <v>4</v>
      </c>
      <c r="N43" s="118">
        <f t="shared" si="12"/>
        <v>4</v>
      </c>
      <c r="O43" s="118">
        <f t="shared" si="12"/>
        <v>4</v>
      </c>
      <c r="P43" s="118">
        <f t="shared" si="12"/>
        <v>4</v>
      </c>
      <c r="Q43" s="118">
        <f t="shared" si="12"/>
        <v>4</v>
      </c>
      <c r="R43" s="118">
        <f t="shared" si="12"/>
        <v>4</v>
      </c>
      <c r="S43" s="118">
        <f t="shared" si="12"/>
        <v>4</v>
      </c>
      <c r="T43" s="118">
        <f t="shared" si="12"/>
        <v>4</v>
      </c>
      <c r="U43" s="118">
        <f t="shared" si="12"/>
        <v>4</v>
      </c>
      <c r="V43" s="118">
        <f>T43</f>
        <v>4</v>
      </c>
      <c r="W43" s="118">
        <f>U43</f>
        <v>4</v>
      </c>
    </row>
    <row r="44" spans="1:23" ht="16" thickBot="1">
      <c r="A44" s="119" t="s">
        <v>171</v>
      </c>
      <c r="B44" s="120">
        <f>SUM(B40:B43)</f>
        <v>45377</v>
      </c>
      <c r="C44" s="121">
        <f t="shared" ref="C44:W44" si="13">SUM(C40:C43)</f>
        <v>45779.236913594585</v>
      </c>
      <c r="D44" s="121">
        <f t="shared" si="13"/>
        <v>46619.959919126894</v>
      </c>
      <c r="E44" s="121">
        <f t="shared" si="13"/>
        <v>47689.664743184003</v>
      </c>
      <c r="F44" s="121">
        <f t="shared" si="13"/>
        <v>48830.161012577097</v>
      </c>
      <c r="G44" s="121">
        <f t="shared" si="13"/>
        <v>49971.252852152596</v>
      </c>
      <c r="H44" s="121">
        <f t="shared" si="13"/>
        <v>51112.79623867973</v>
      </c>
      <c r="I44" s="121">
        <f t="shared" si="13"/>
        <v>52254.784255128579</v>
      </c>
      <c r="J44" s="121">
        <f t="shared" si="13"/>
        <v>53398.144784778728</v>
      </c>
      <c r="K44" s="121">
        <f t="shared" si="13"/>
        <v>54539.823411431855</v>
      </c>
      <c r="L44" s="121">
        <f t="shared" si="13"/>
        <v>55682.967127158678</v>
      </c>
      <c r="M44" s="121">
        <f t="shared" si="13"/>
        <v>56828.656723325767</v>
      </c>
      <c r="N44" s="121">
        <f t="shared" si="13"/>
        <v>57975.947614889861</v>
      </c>
      <c r="O44" s="121">
        <f t="shared" si="13"/>
        <v>59122.555551510603</v>
      </c>
      <c r="P44" s="121">
        <f t="shared" si="13"/>
        <v>60268.362471889683</v>
      </c>
      <c r="Q44" s="121">
        <f t="shared" si="13"/>
        <v>61413.427412569261</v>
      </c>
      <c r="R44" s="121">
        <f t="shared" si="13"/>
        <v>62557.585909120193</v>
      </c>
      <c r="S44" s="121">
        <f t="shared" si="13"/>
        <v>63699.853739618411</v>
      </c>
      <c r="T44" s="121">
        <f t="shared" si="13"/>
        <v>64839.291664100849</v>
      </c>
      <c r="U44" s="121">
        <f t="shared" si="13"/>
        <v>65978.905422312033</v>
      </c>
      <c r="V44" s="121">
        <f t="shared" si="13"/>
        <v>67008.905422312033</v>
      </c>
      <c r="W44" s="121">
        <f t="shared" si="13"/>
        <v>68165.748573175544</v>
      </c>
    </row>
    <row r="45" spans="1:23">
      <c r="A45" s="122"/>
      <c r="B45" s="123"/>
      <c r="C45" s="123"/>
      <c r="D45" s="123"/>
      <c r="E45" s="123"/>
      <c r="F45" s="123"/>
      <c r="G45" s="123"/>
      <c r="H45" s="123"/>
      <c r="I45" s="123"/>
      <c r="J45" s="123"/>
      <c r="K45" s="123"/>
      <c r="L45" s="123"/>
      <c r="M45" s="123"/>
      <c r="N45" s="123"/>
      <c r="O45" s="123"/>
      <c r="P45" s="123"/>
      <c r="Q45" s="123"/>
      <c r="R45" s="123"/>
      <c r="S45" s="123"/>
      <c r="T45" s="123"/>
      <c r="U45" s="123"/>
      <c r="V45" s="123"/>
      <c r="W45" s="123"/>
    </row>
    <row r="46" spans="1:23">
      <c r="B46" s="106"/>
      <c r="C46" s="106"/>
      <c r="D46" s="106"/>
      <c r="E46" s="106"/>
      <c r="F46" s="106"/>
      <c r="G46" s="106"/>
      <c r="H46" s="106"/>
      <c r="I46" s="106"/>
      <c r="J46" s="106"/>
      <c r="K46" s="106"/>
      <c r="L46" s="106"/>
      <c r="M46" s="106"/>
      <c r="N46" s="106"/>
      <c r="O46" s="106"/>
      <c r="P46" s="106"/>
      <c r="Q46" s="106"/>
      <c r="R46" s="106"/>
      <c r="S46" s="106"/>
      <c r="T46" s="108"/>
      <c r="U46" s="108"/>
      <c r="V46" s="108"/>
      <c r="W46" s="108"/>
    </row>
    <row r="47" spans="1:23">
      <c r="A47" s="109" t="s">
        <v>22</v>
      </c>
      <c r="B47" s="110"/>
      <c r="C47" s="110"/>
      <c r="D47" s="110"/>
      <c r="E47" s="110"/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</row>
    <row r="48" spans="1:23" ht="16" thickBot="1">
      <c r="A48" s="111" t="s">
        <v>156</v>
      </c>
      <c r="B48" s="110"/>
      <c r="C48" s="112">
        <f t="shared" ref="C48:U48" si="14">(C53-B53)/B53</f>
        <v>7.5831290773764826E-2</v>
      </c>
      <c r="D48" s="112">
        <f t="shared" si="14"/>
        <v>5.7547655157442036E-3</v>
      </c>
      <c r="E48" s="112">
        <f t="shared" si="14"/>
        <v>1.2337481128963101E-2</v>
      </c>
      <c r="F48" s="112">
        <f t="shared" si="14"/>
        <v>1.8436019298366708E-2</v>
      </c>
      <c r="G48" s="112">
        <f t="shared" si="14"/>
        <v>2.1672267481115091E-2</v>
      </c>
      <c r="H48" s="112">
        <f t="shared" si="14"/>
        <v>2.0292541036551547E-2</v>
      </c>
      <c r="I48" s="112">
        <f t="shared" si="14"/>
        <v>1.8465935045277704E-2</v>
      </c>
      <c r="J48" s="112">
        <f t="shared" si="14"/>
        <v>1.9315311015052579E-2</v>
      </c>
      <c r="K48" s="112">
        <f t="shared" si="14"/>
        <v>1.9712069694726782E-2</v>
      </c>
      <c r="L48" s="112">
        <f t="shared" si="14"/>
        <v>1.9361411638496771E-2</v>
      </c>
      <c r="M48" s="112">
        <f t="shared" si="14"/>
        <v>1.7729842039895364E-2</v>
      </c>
      <c r="N48" s="112">
        <f t="shared" si="14"/>
        <v>1.7611069889871392E-2</v>
      </c>
      <c r="O48" s="112">
        <f t="shared" si="14"/>
        <v>2.063842231215824E-2</v>
      </c>
      <c r="P48" s="112">
        <f t="shared" si="14"/>
        <v>2.0760719716034041E-2</v>
      </c>
      <c r="Q48" s="112">
        <f t="shared" si="14"/>
        <v>1.7601751178554864E-2</v>
      </c>
      <c r="R48" s="112">
        <f t="shared" si="14"/>
        <v>1.7466296513796196E-2</v>
      </c>
      <c r="S48" s="112">
        <f t="shared" si="14"/>
        <v>1.7809531394741309E-2</v>
      </c>
      <c r="T48" s="112">
        <f t="shared" si="14"/>
        <v>1.6909588065904448E-2</v>
      </c>
      <c r="U48" s="112">
        <f t="shared" si="14"/>
        <v>1.5902984102387743E-2</v>
      </c>
      <c r="V48" s="112">
        <f>(V53-T53)/T53</f>
        <v>2.2136773225640491E-2</v>
      </c>
      <c r="W48" s="112">
        <f>(W53-U53)/U53</f>
        <v>2.1897733039853508E-2</v>
      </c>
    </row>
    <row r="49" spans="1:23">
      <c r="A49" s="111" t="s">
        <v>157</v>
      </c>
      <c r="B49" s="113">
        <f t="shared" ref="B49:W49" si="15">B59*B56</f>
        <v>18472034</v>
      </c>
      <c r="C49" s="114">
        <f t="shared" si="15"/>
        <v>19735198</v>
      </c>
      <c r="D49" s="114">
        <f t="shared" si="15"/>
        <v>19580994</v>
      </c>
      <c r="E49" s="114">
        <f t="shared" si="15"/>
        <v>19600830</v>
      </c>
      <c r="F49" s="114">
        <f t="shared" si="15"/>
        <v>19815141</v>
      </c>
      <c r="G49" s="114">
        <f t="shared" si="15"/>
        <v>20145328</v>
      </c>
      <c r="H49" s="114">
        <f t="shared" si="15"/>
        <v>20448736</v>
      </c>
      <c r="I49" s="114">
        <f t="shared" si="15"/>
        <v>20693876</v>
      </c>
      <c r="J49" s="114">
        <f t="shared" si="15"/>
        <v>20969220</v>
      </c>
      <c r="K49" s="114">
        <f t="shared" si="15"/>
        <v>21276785</v>
      </c>
      <c r="L49" s="114">
        <f t="shared" si="15"/>
        <v>21585720</v>
      </c>
      <c r="M49" s="114">
        <f t="shared" si="15"/>
        <v>21833461</v>
      </c>
      <c r="N49" s="114">
        <f t="shared" si="15"/>
        <v>22080744</v>
      </c>
      <c r="O49" s="114">
        <f t="shared" si="15"/>
        <v>22460455</v>
      </c>
      <c r="P49" s="114">
        <f t="shared" si="15"/>
        <v>22876728</v>
      </c>
      <c r="Q49" s="114">
        <f t="shared" si="15"/>
        <v>23161905</v>
      </c>
      <c r="R49" s="114">
        <f t="shared" si="15"/>
        <v>23448204</v>
      </c>
      <c r="S49" s="114">
        <f t="shared" si="15"/>
        <v>23769684</v>
      </c>
      <c r="T49" s="114">
        <f t="shared" si="15"/>
        <v>24057992</v>
      </c>
      <c r="U49" s="114">
        <f t="shared" si="15"/>
        <v>24311019</v>
      </c>
      <c r="V49" s="114">
        <f t="shared" si="15"/>
        <v>24564183</v>
      </c>
      <c r="W49" s="114">
        <f t="shared" si="15"/>
        <v>24819497</v>
      </c>
    </row>
    <row r="50" spans="1:23">
      <c r="A50" s="111" t="s">
        <v>158</v>
      </c>
      <c r="B50" s="115">
        <f t="shared" ref="B50:W51" si="16">B57*B60</f>
        <v>9052125</v>
      </c>
      <c r="C50" s="116">
        <f t="shared" si="16"/>
        <v>9859830.7264252305</v>
      </c>
      <c r="D50" s="116">
        <f t="shared" si="16"/>
        <v>10184602.303502074</v>
      </c>
      <c r="E50" s="116">
        <f t="shared" si="16"/>
        <v>10535670.360472979</v>
      </c>
      <c r="F50" s="116">
        <f t="shared" si="16"/>
        <v>10883844.533057345</v>
      </c>
      <c r="G50" s="116">
        <f t="shared" si="16"/>
        <v>11227617.374105722</v>
      </c>
      <c r="H50" s="116">
        <f t="shared" si="16"/>
        <v>11568816.783771014</v>
      </c>
      <c r="I50" s="116">
        <f t="shared" si="16"/>
        <v>11921959.553949617</v>
      </c>
      <c r="J50" s="116">
        <f t="shared" si="16"/>
        <v>12284153.740346182</v>
      </c>
      <c r="K50" s="116">
        <f t="shared" si="16"/>
        <v>12639893.243698858</v>
      </c>
      <c r="L50" s="116">
        <f t="shared" si="16"/>
        <v>12995306.254891416</v>
      </c>
      <c r="M50" s="116">
        <f t="shared" si="16"/>
        <v>13367512.812927131</v>
      </c>
      <c r="N50" s="116">
        <f t="shared" si="16"/>
        <v>13746966.183823681</v>
      </c>
      <c r="O50" s="116">
        <f t="shared" si="16"/>
        <v>14115190.415374599</v>
      </c>
      <c r="P50" s="116">
        <f t="shared" si="16"/>
        <v>14466878.161741026</v>
      </c>
      <c r="Q50" s="116">
        <f t="shared" si="16"/>
        <v>14845937.346073749</v>
      </c>
      <c r="R50" s="116">
        <f t="shared" si="16"/>
        <v>15230384.577893523</v>
      </c>
      <c r="S50" s="116">
        <f t="shared" si="16"/>
        <v>15604875.886253273</v>
      </c>
      <c r="T50" s="116">
        <f t="shared" si="16"/>
        <v>15989031.02113449</v>
      </c>
      <c r="U50" s="116">
        <f t="shared" si="16"/>
        <v>16378995.839192327</v>
      </c>
      <c r="V50" s="116">
        <f t="shared" si="16"/>
        <v>16378995.839192327</v>
      </c>
      <c r="W50" s="116">
        <f t="shared" si="16"/>
        <v>16771099.648951268</v>
      </c>
    </row>
    <row r="51" spans="1:23">
      <c r="A51" s="111" t="s">
        <v>159</v>
      </c>
      <c r="B51" s="115">
        <f t="shared" si="16"/>
        <v>108059</v>
      </c>
      <c r="C51" s="116">
        <f t="shared" si="16"/>
        <v>159695.1589041494</v>
      </c>
      <c r="D51" s="116">
        <f t="shared" si="16"/>
        <v>162417.08591327458</v>
      </c>
      <c r="E51" s="116">
        <f t="shared" si="16"/>
        <v>165161.51488164373</v>
      </c>
      <c r="F51" s="116">
        <f t="shared" si="16"/>
        <v>167911.53758746537</v>
      </c>
      <c r="G51" s="116">
        <f t="shared" si="16"/>
        <v>170657.87998794977</v>
      </c>
      <c r="H51" s="116">
        <f t="shared" si="16"/>
        <v>173407.44363897931</v>
      </c>
      <c r="I51" s="116">
        <f t="shared" si="16"/>
        <v>176164.72485245016</v>
      </c>
      <c r="J51" s="116">
        <f t="shared" si="16"/>
        <v>178921.85109073535</v>
      </c>
      <c r="K51" s="116">
        <f t="shared" si="16"/>
        <v>181686.60755971668</v>
      </c>
      <c r="L51" s="116">
        <f t="shared" si="16"/>
        <v>184455.18960853727</v>
      </c>
      <c r="M51" s="116">
        <f t="shared" si="16"/>
        <v>187234.75191932049</v>
      </c>
      <c r="N51" s="116">
        <f t="shared" si="16"/>
        <v>190020.74539945455</v>
      </c>
      <c r="O51" s="116">
        <f t="shared" si="16"/>
        <v>192815.46095169996</v>
      </c>
      <c r="P51" s="116">
        <f t="shared" si="16"/>
        <v>195618.96723673813</v>
      </c>
      <c r="Q51" s="116">
        <f t="shared" si="16"/>
        <v>198433.7005243903</v>
      </c>
      <c r="R51" s="116">
        <f t="shared" si="16"/>
        <v>201255.9903800427</v>
      </c>
      <c r="S51" s="116">
        <f t="shared" si="16"/>
        <v>204085.61924190156</v>
      </c>
      <c r="T51" s="116">
        <f t="shared" si="16"/>
        <v>206928.35904234942</v>
      </c>
      <c r="U51" s="116">
        <f t="shared" si="16"/>
        <v>209781.78657987303</v>
      </c>
      <c r="V51" s="116">
        <f t="shared" si="16"/>
        <v>209781.78657987303</v>
      </c>
      <c r="W51" s="116">
        <f t="shared" si="16"/>
        <v>212643.97054590163</v>
      </c>
    </row>
    <row r="52" spans="1:23">
      <c r="A52" s="111" t="s">
        <v>160</v>
      </c>
      <c r="B52" s="117">
        <v>357624.5</v>
      </c>
      <c r="C52" s="118">
        <f t="shared" ref="C52:U52" si="17">B52</f>
        <v>357624.5</v>
      </c>
      <c r="D52" s="118">
        <f t="shared" si="17"/>
        <v>357624.5</v>
      </c>
      <c r="E52" s="118">
        <f t="shared" si="17"/>
        <v>357624.5</v>
      </c>
      <c r="F52" s="118">
        <f t="shared" si="17"/>
        <v>357624.5</v>
      </c>
      <c r="G52" s="118">
        <f t="shared" si="17"/>
        <v>357624.5</v>
      </c>
      <c r="H52" s="118">
        <f t="shared" si="17"/>
        <v>357624.5</v>
      </c>
      <c r="I52" s="118">
        <f t="shared" si="17"/>
        <v>357624.5</v>
      </c>
      <c r="J52" s="118">
        <f t="shared" si="17"/>
        <v>357624.5</v>
      </c>
      <c r="K52" s="118">
        <f t="shared" si="17"/>
        <v>357624.5</v>
      </c>
      <c r="L52" s="118">
        <f t="shared" si="17"/>
        <v>357624.5</v>
      </c>
      <c r="M52" s="118">
        <f t="shared" si="17"/>
        <v>357624.5</v>
      </c>
      <c r="N52" s="118">
        <f t="shared" si="17"/>
        <v>357624.5</v>
      </c>
      <c r="O52" s="118">
        <f t="shared" si="17"/>
        <v>357624.5</v>
      </c>
      <c r="P52" s="118">
        <f t="shared" si="17"/>
        <v>357624.5</v>
      </c>
      <c r="Q52" s="118">
        <f t="shared" si="17"/>
        <v>357624.5</v>
      </c>
      <c r="R52" s="118">
        <f t="shared" si="17"/>
        <v>357624.5</v>
      </c>
      <c r="S52" s="118">
        <f t="shared" si="17"/>
        <v>357624.5</v>
      </c>
      <c r="T52" s="118">
        <f t="shared" si="17"/>
        <v>357624.5</v>
      </c>
      <c r="U52" s="118">
        <f t="shared" si="17"/>
        <v>357624.5</v>
      </c>
      <c r="V52" s="118">
        <f>T52</f>
        <v>357624.5</v>
      </c>
      <c r="W52" s="118">
        <f>U52</f>
        <v>357624.5</v>
      </c>
    </row>
    <row r="53" spans="1:23" ht="16" thickBot="1">
      <c r="A53" s="119" t="s">
        <v>161</v>
      </c>
      <c r="B53" s="120">
        <f>SUM(B49:B52)</f>
        <v>27989842.5</v>
      </c>
      <c r="C53" s="121">
        <f t="shared" ref="C53:W53" si="18">SUM(C49:C52)</f>
        <v>30112348.385329381</v>
      </c>
      <c r="D53" s="121">
        <f t="shared" si="18"/>
        <v>30285637.88941535</v>
      </c>
      <c r="E53" s="121">
        <f t="shared" si="18"/>
        <v>30659286.375354622</v>
      </c>
      <c r="F53" s="121">
        <f t="shared" si="18"/>
        <v>31224521.570644811</v>
      </c>
      <c r="G53" s="121">
        <f t="shared" si="18"/>
        <v>31901227.754093673</v>
      </c>
      <c r="H53" s="121">
        <f t="shared" si="18"/>
        <v>32548584.727409996</v>
      </c>
      <c r="I53" s="121">
        <f t="shared" si="18"/>
        <v>33149624.778802067</v>
      </c>
      <c r="J53" s="121">
        <f t="shared" si="18"/>
        <v>33789920.091436923</v>
      </c>
      <c r="K53" s="121">
        <f t="shared" si="18"/>
        <v>34455989.351258576</v>
      </c>
      <c r="L53" s="121">
        <f t="shared" si="18"/>
        <v>35123105.944499955</v>
      </c>
      <c r="M53" s="121">
        <f t="shared" si="18"/>
        <v>35745833.064846449</v>
      </c>
      <c r="N53" s="121">
        <f t="shared" si="18"/>
        <v>36375355.429223135</v>
      </c>
      <c r="O53" s="121">
        <f t="shared" si="18"/>
        <v>37126085.3763263</v>
      </c>
      <c r="P53" s="121">
        <f t="shared" si="18"/>
        <v>37896849.628977761</v>
      </c>
      <c r="Q53" s="121">
        <f t="shared" si="18"/>
        <v>38563900.546598136</v>
      </c>
      <c r="R53" s="121">
        <f t="shared" si="18"/>
        <v>39237469.068273567</v>
      </c>
      <c r="S53" s="121">
        <f t="shared" si="18"/>
        <v>39936270.005495176</v>
      </c>
      <c r="T53" s="121">
        <f t="shared" si="18"/>
        <v>40611575.880176835</v>
      </c>
      <c r="U53" s="121">
        <f t="shared" si="18"/>
        <v>41257421.125772201</v>
      </c>
      <c r="V53" s="121">
        <f t="shared" si="18"/>
        <v>41510585.125772201</v>
      </c>
      <c r="W53" s="121">
        <f t="shared" si="18"/>
        <v>42160865.119497173</v>
      </c>
    </row>
    <row r="54" spans="1:23">
      <c r="A54" s="111" t="s">
        <v>162</v>
      </c>
      <c r="B54" s="116">
        <f>B53*VLOOKUP($A47,'Peak-Baseload'!$N$13:$S$28,6,FALSE)</f>
        <v>31545.139097299365</v>
      </c>
      <c r="C54" s="116">
        <f>C53*VLOOKUP($A47,'Peak-Baseload'!$N$13:$S$28,6,FALSE)</f>
        <v>33937.24771268553</v>
      </c>
      <c r="D54" s="116">
        <f>D53*VLOOKUP($A47,'Peak-Baseload'!$N$13:$S$28,6,FALSE)</f>
        <v>34132.548615521759</v>
      </c>
      <c r="E54" s="116">
        <f>E53*VLOOKUP($A47,'Peak-Baseload'!$N$13:$S$28,6,FALSE)</f>
        <v>34553.658289949177</v>
      </c>
      <c r="F54" s="116">
        <f>F53*VLOOKUP($A47,'Peak-Baseload'!$N$13:$S$28,6,FALSE)</f>
        <v>35190.69020101185</v>
      </c>
      <c r="G54" s="116">
        <f>G53*VLOOKUP($A47,'Peak-Baseload'!$N$13:$S$28,6,FALSE)</f>
        <v>35953.35225189323</v>
      </c>
      <c r="H54" s="116">
        <f>H53*VLOOKUP($A47,'Peak-Baseload'!$N$13:$S$28,6,FALSE)</f>
        <v>36682.937127866368</v>
      </c>
      <c r="I54" s="116">
        <f>I53*VLOOKUP($A47,'Peak-Baseload'!$N$13:$S$28,6,FALSE)</f>
        <v>37360.321862139557</v>
      </c>
      <c r="J54" s="116">
        <f>J53*VLOOKUP($A47,'Peak-Baseload'!$N$13:$S$28,6,FALSE)</f>
        <v>38081.948098529247</v>
      </c>
      <c r="K54" s="116">
        <f>K53*VLOOKUP($A47,'Peak-Baseload'!$N$13:$S$28,6,FALSE)</f>
        <v>38832.622113558427</v>
      </c>
      <c r="L54" s="116">
        <f>L53*VLOOKUP($A47,'Peak-Baseload'!$N$13:$S$28,6,FALSE)</f>
        <v>39584.47649530122</v>
      </c>
      <c r="M54" s="116">
        <f>M53*VLOOKUP($A47,'Peak-Baseload'!$N$13:$S$28,6,FALSE)</f>
        <v>40286.303010794865</v>
      </c>
      <c r="N54" s="116">
        <f>N53*VLOOKUP($A47,'Peak-Baseload'!$N$13:$S$28,6,FALSE)</f>
        <v>40995.787908722508</v>
      </c>
      <c r="O54" s="116">
        <f>O53*VLOOKUP($A47,'Peak-Baseload'!$N$13:$S$28,6,FALSE)</f>
        <v>41841.876292602392</v>
      </c>
      <c r="P54" s="116">
        <f>P53*VLOOKUP($A47,'Peak-Baseload'!$N$13:$S$28,6,FALSE)</f>
        <v>42710.543758706081</v>
      </c>
      <c r="Q54" s="116">
        <f>Q53*VLOOKUP($A47,'Peak-Baseload'!$N$13:$S$28,6,FALSE)</f>
        <v>43462.324122647609</v>
      </c>
      <c r="R54" s="116">
        <f>R53*VLOOKUP($A47,'Peak-Baseload'!$N$13:$S$28,6,FALSE)</f>
        <v>44221.449962952487</v>
      </c>
      <c r="S54" s="116">
        <f>S53*VLOOKUP($A47,'Peak-Baseload'!$N$13:$S$28,6,FALSE)</f>
        <v>45009.013264388668</v>
      </c>
      <c r="T54" s="116">
        <f>T53*VLOOKUP($A47,'Peak-Baseload'!$N$13:$S$28,6,FALSE)</f>
        <v>45770.097137942314</v>
      </c>
      <c r="U54" s="116">
        <f>U53*VLOOKUP($A47,'Peak-Baseload'!$N$13:$S$28,6,FALSE)</f>
        <v>46497.978265091755</v>
      </c>
      <c r="V54" s="116">
        <f>V53*VLOOKUP($A47,'Peak-Baseload'!$N$13:$S$28,6,FALSE)</f>
        <v>46783.299398800482</v>
      </c>
      <c r="W54" s="116">
        <f>W53*VLOOKUP($A47,'Peak-Baseload'!$N$13:$S$28,6,FALSE)</f>
        <v>47516.178580033644</v>
      </c>
    </row>
    <row r="55" spans="1:23">
      <c r="A55" s="111" t="s">
        <v>163</v>
      </c>
      <c r="B55" s="116">
        <f>B63*VLOOKUP($A47,'Peak-Baseload'!$N$13:$S$28,5,FALSE)</f>
        <v>346238.1270770345</v>
      </c>
      <c r="C55" s="116">
        <f>C63*VLOOKUP($A47,'Peak-Baseload'!$N$13:$S$28,5,FALSE)</f>
        <v>344475.2327365384</v>
      </c>
      <c r="D55" s="116">
        <f>D63*VLOOKUP($A47,'Peak-Baseload'!$N$13:$S$28,5,FALSE)</f>
        <v>346922.2718538788</v>
      </c>
      <c r="E55" s="116">
        <f>E63*VLOOKUP($A47,'Peak-Baseload'!$N$13:$S$28,5,FALSE)</f>
        <v>351881.56154977478</v>
      </c>
      <c r="F55" s="116">
        <f>F63*VLOOKUP($A47,'Peak-Baseload'!$N$13:$S$28,5,FALSE)</f>
        <v>357780.38678133429</v>
      </c>
      <c r="G55" s="116">
        <f>G63*VLOOKUP($A47,'Peak-Baseload'!$N$13:$S$28,5,FALSE)</f>
        <v>363711.43157094857</v>
      </c>
      <c r="H55" s="116">
        <f>H63*VLOOKUP($A47,'Peak-Baseload'!$N$13:$S$28,5,FALSE)</f>
        <v>369685.00218753505</v>
      </c>
      <c r="I55" s="116">
        <f>I63*VLOOKUP($A47,'Peak-Baseload'!$N$13:$S$28,5,FALSE)</f>
        <v>375700.69228223822</v>
      </c>
      <c r="J55" s="116">
        <f>J63*VLOOKUP($A47,'Peak-Baseload'!$N$13:$S$28,5,FALSE)</f>
        <v>381745.56637842039</v>
      </c>
      <c r="K55" s="116">
        <f>K63*VLOOKUP($A47,'Peak-Baseload'!$N$13:$S$28,5,FALSE)</f>
        <v>387830.99851275026</v>
      </c>
      <c r="L55" s="116">
        <f>L63*VLOOKUP($A47,'Peak-Baseload'!$N$13:$S$28,5,FALSE)</f>
        <v>393946.59256736346</v>
      </c>
      <c r="M55" s="116">
        <f>M63*VLOOKUP($A47,'Peak-Baseload'!$N$13:$S$28,5,FALSE)</f>
        <v>400116.19292554783</v>
      </c>
      <c r="N55" s="116">
        <f>N63*VLOOKUP($A47,'Peak-Baseload'!$N$13:$S$28,5,FALSE)</f>
        <v>406316.62543062883</v>
      </c>
      <c r="O55" s="116">
        <f>O63*VLOOKUP($A47,'Peak-Baseload'!$N$13:$S$28,5,FALSE)</f>
        <v>412567.98387281556</v>
      </c>
      <c r="P55" s="116">
        <f>P63*VLOOKUP($A47,'Peak-Baseload'!$N$13:$S$28,5,FALSE)</f>
        <v>418846.07666169578</v>
      </c>
      <c r="Q55" s="116">
        <f>Q63*VLOOKUP($A47,'Peak-Baseload'!$N$13:$S$28,5,FALSE)</f>
        <v>425151.41029636306</v>
      </c>
      <c r="R55" s="116">
        <f>R63*VLOOKUP($A47,'Peak-Baseload'!$N$13:$S$28,5,FALSE)</f>
        <v>431492.97109242389</v>
      </c>
      <c r="S55" s="116">
        <f>S63*VLOOKUP($A47,'Peak-Baseload'!$N$13:$S$28,5,FALSE)</f>
        <v>437859.88483370072</v>
      </c>
      <c r="T55" s="116">
        <f>T63*VLOOKUP($A47,'Peak-Baseload'!$N$13:$S$28,5,FALSE)</f>
        <v>444264.22308352013</v>
      </c>
      <c r="U55" s="116">
        <f>U63*VLOOKUP($A47,'Peak-Baseload'!$N$13:$S$28,5,FALSE)</f>
        <v>450693.8581344175</v>
      </c>
      <c r="V55" s="116">
        <f>V63*VLOOKUP($A47,'Peak-Baseload'!$N$13:$S$28,5,FALSE)</f>
        <v>456102.06102124916</v>
      </c>
      <c r="W55" s="116">
        <f>W63*VLOOKUP($A47,'Peak-Baseload'!$N$13:$S$28,5,FALSE)</f>
        <v>462636.9629261209</v>
      </c>
    </row>
    <row r="56" spans="1:23">
      <c r="A56" s="104" t="s">
        <v>164</v>
      </c>
      <c r="B56" s="116">
        <f>VLOOKUP($A47,REStpcLOW,Low!B$3-1990+2,FALSE)</f>
        <v>658</v>
      </c>
      <c r="C56" s="116">
        <f>VLOOKUP($A47,REStpcLOW,Low!C$3-1990+2,FALSE)</f>
        <v>707</v>
      </c>
      <c r="D56" s="116">
        <f>VLOOKUP($A47,REStpcLOW,Low!D$3-1990+2,FALSE)</f>
        <v>698</v>
      </c>
      <c r="E56" s="116">
        <f>VLOOKUP($A47,REStpcLOW,Low!E$3-1990+2,FALSE)</f>
        <v>690</v>
      </c>
      <c r="F56" s="116">
        <f>VLOOKUP($A47,REStpcLOW,Low!F$3-1990+2,FALSE)</f>
        <v>687</v>
      </c>
      <c r="G56" s="116">
        <f>VLOOKUP($A47,REStpcLOW,Low!G$3-1990+2,FALSE)</f>
        <v>688</v>
      </c>
      <c r="H56" s="116">
        <f>VLOOKUP($A47,REStpcLOW,Low!H$3-1990+2,FALSE)</f>
        <v>688</v>
      </c>
      <c r="I56" s="116">
        <f>VLOOKUP($A47,REStpcLOW,Low!I$3-1990+2,FALSE)</f>
        <v>686</v>
      </c>
      <c r="J56" s="116">
        <f>VLOOKUP($A47,REStpcLOW,Low!J$3-1990+2,FALSE)</f>
        <v>685</v>
      </c>
      <c r="K56" s="116">
        <f>VLOOKUP($A47,REStpcLOW,Low!K$3-1990+2,FALSE)</f>
        <v>685</v>
      </c>
      <c r="L56" s="116">
        <f>VLOOKUP($A47,REStpcLOW,Low!L$3-1990+2,FALSE)</f>
        <v>685</v>
      </c>
      <c r="M56" s="116">
        <f>VLOOKUP($A47,REStpcLOW,Low!M$3-1990+2,FALSE)</f>
        <v>683</v>
      </c>
      <c r="N56" s="116">
        <f>VLOOKUP($A47,REStpcLOW,Low!N$3-1990+2,FALSE)</f>
        <v>681</v>
      </c>
      <c r="O56" s="116">
        <f>VLOOKUP($A47,REStpcLOW,Low!O$3-1990+2,FALSE)</f>
        <v>683</v>
      </c>
      <c r="P56" s="116">
        <f>VLOOKUP($A47,REStpcLOW,Low!P$3-1990+2,FALSE)</f>
        <v>686</v>
      </c>
      <c r="Q56" s="116">
        <f>VLOOKUP($A47,REStpcLOW,Low!Q$3-1990+2,FALSE)</f>
        <v>685</v>
      </c>
      <c r="R56" s="116">
        <f>VLOOKUP($A47,REStpcLOW,Low!R$3-1990+2,FALSE)</f>
        <v>684</v>
      </c>
      <c r="S56" s="116">
        <f>VLOOKUP($A47,REStpcLOW,Low!S$3-1990+2,FALSE)</f>
        <v>684</v>
      </c>
      <c r="T56" s="116">
        <f>VLOOKUP($A47,REStpcLOW,Low!T$3-1990+2,FALSE)</f>
        <v>683</v>
      </c>
      <c r="U56" s="116">
        <f>VLOOKUP($A47,REStpcLOW,Low!U$3-1990+2,FALSE)</f>
        <v>681</v>
      </c>
      <c r="V56" s="116">
        <f>VLOOKUP($A47,REStpcLOW,Low!V$3-1990+2,FALSE)</f>
        <v>679</v>
      </c>
      <c r="W56" s="116">
        <f>VLOOKUP($A47,REStpcLOW,Low!W$3-1990+2,FALSE)</f>
        <v>677</v>
      </c>
    </row>
    <row r="57" spans="1:23">
      <c r="A57" s="104" t="s">
        <v>165</v>
      </c>
      <c r="B57" s="116">
        <f>VLOOKUP($A47,COMtpcLOW,Low!B$3-1990+2,FALSE)</f>
        <v>3585</v>
      </c>
      <c r="C57" s="116">
        <f>VLOOKUP($A47,COMtpcLOW,Low!C$3-1990+2,FALSE)</f>
        <v>3900</v>
      </c>
      <c r="D57" s="116">
        <f>VLOOKUP($A47,COMtpcLOW,Low!D$3-1990+2,FALSE)</f>
        <v>3909</v>
      </c>
      <c r="E57" s="116">
        <f>VLOOKUP($A47,COMtpcLOW,Low!E$3-1990+2,FALSE)</f>
        <v>3917</v>
      </c>
      <c r="F57" s="116">
        <f>VLOOKUP($A47,COMtpcLOW,Low!F$3-1990+2,FALSE)</f>
        <v>3922</v>
      </c>
      <c r="G57" s="116">
        <f>VLOOKUP($A47,COMtpcLOW,Low!G$3-1990+2,FALSE)</f>
        <v>3924</v>
      </c>
      <c r="H57" s="116">
        <f>VLOOKUP($A47,COMtpcLOW,Low!H$3-1990+2,FALSE)</f>
        <v>3924</v>
      </c>
      <c r="I57" s="116">
        <f>VLOOKUP($A47,COMtpcLOW,Low!I$3-1990+2,FALSE)</f>
        <v>3927</v>
      </c>
      <c r="J57" s="116">
        <f>VLOOKUP($A47,COMtpcLOW,Low!J$3-1990+2,FALSE)</f>
        <v>3932</v>
      </c>
      <c r="K57" s="116">
        <f>VLOOKUP($A47,COMtpcLOW,Low!K$3-1990+2,FALSE)</f>
        <v>3934</v>
      </c>
      <c r="L57" s="116">
        <f>VLOOKUP($A47,COMtpcLOW,Low!L$3-1990+2,FALSE)</f>
        <v>3935</v>
      </c>
      <c r="M57" s="116">
        <f>VLOOKUP($A47,COMtpcLOW,Low!M$3-1990+2,FALSE)</f>
        <v>3940</v>
      </c>
      <c r="N57" s="116">
        <f>VLOOKUP($A47,COMtpcLOW,Low!N$3-1990+2,FALSE)</f>
        <v>3946</v>
      </c>
      <c r="O57" s="116">
        <f>VLOOKUP($A47,COMtpcLOW,Low!O$3-1990+2,FALSE)</f>
        <v>3948</v>
      </c>
      <c r="P57" s="116">
        <f>VLOOKUP($A47,COMtpcLOW,Low!P$3-1990+2,FALSE)</f>
        <v>3945</v>
      </c>
      <c r="Q57" s="116">
        <f>VLOOKUP($A47,COMtpcLOW,Low!Q$3-1990+2,FALSE)</f>
        <v>3949</v>
      </c>
      <c r="R57" s="116">
        <f>VLOOKUP($A47,COMtpcLOW,Low!R$3-1990+2,FALSE)</f>
        <v>3954</v>
      </c>
      <c r="S57" s="116">
        <f>VLOOKUP($A47,COMtpcLOW,Low!S$3-1990+2,FALSE)</f>
        <v>3956</v>
      </c>
      <c r="T57" s="116">
        <f>VLOOKUP($A47,COMtpcLOW,Low!T$3-1990+2,FALSE)</f>
        <v>3960</v>
      </c>
      <c r="U57" s="116">
        <f>VLOOKUP($A47,COMtpcLOW,Low!U$3-1990+2,FALSE)</f>
        <v>3965</v>
      </c>
      <c r="V57" s="116">
        <f>VLOOKUP($A47,COMtpcLOW,Low!V$3-1990+2,FALSE)</f>
        <v>3965</v>
      </c>
      <c r="W57" s="116">
        <f>VLOOKUP($A47,COMtpcLOW,Low!W$3-1990+2,FALSE)</f>
        <v>3970</v>
      </c>
    </row>
    <row r="58" spans="1:23" ht="16" thickBot="1">
      <c r="A58" s="104" t="s">
        <v>166</v>
      </c>
      <c r="B58" s="116">
        <f>VLOOKUP($A47,INDtpcLOW,Low!B$3-1990+2,FALSE)</f>
        <v>108059</v>
      </c>
      <c r="C58" s="116">
        <f>VLOOKUP($A47,INDtpcLOW,Low!C$3-1990+2,FALSE)</f>
        <v>155623</v>
      </c>
      <c r="D58" s="116">
        <f>VLOOKUP($A47,INDtpcLOW,Low!D$3-1990+2,FALSE)</f>
        <v>155623</v>
      </c>
      <c r="E58" s="116">
        <f>VLOOKUP($A47,INDtpcLOW,Low!E$3-1990+2,FALSE)</f>
        <v>155623</v>
      </c>
      <c r="F58" s="116">
        <f>VLOOKUP($A47,INDtpcLOW,Low!F$3-1990+2,FALSE)</f>
        <v>155623</v>
      </c>
      <c r="G58" s="116">
        <f>VLOOKUP($A47,INDtpcLOW,Low!G$3-1990+2,FALSE)</f>
        <v>155623</v>
      </c>
      <c r="H58" s="116">
        <f>VLOOKUP($A47,INDtpcLOW,Low!H$3-1990+2,FALSE)</f>
        <v>155623</v>
      </c>
      <c r="I58" s="116">
        <f>VLOOKUP($A47,INDtpcLOW,Low!I$3-1990+2,FALSE)</f>
        <v>155623</v>
      </c>
      <c r="J58" s="116">
        <f>VLOOKUP($A47,INDtpcLOW,Low!J$3-1990+2,FALSE)</f>
        <v>155623</v>
      </c>
      <c r="K58" s="116">
        <f>VLOOKUP($A47,INDtpcLOW,Low!K$3-1990+2,FALSE)</f>
        <v>155623</v>
      </c>
      <c r="L58" s="116">
        <f>VLOOKUP($A47,INDtpcLOW,Low!L$3-1990+2,FALSE)</f>
        <v>155623</v>
      </c>
      <c r="M58" s="116">
        <f>VLOOKUP($A47,INDtpcLOW,Low!M$3-1990+2,FALSE)</f>
        <v>155623</v>
      </c>
      <c r="N58" s="116">
        <f>VLOOKUP($A47,INDtpcLOW,Low!N$3-1990+2,FALSE)</f>
        <v>155623</v>
      </c>
      <c r="O58" s="116">
        <f>VLOOKUP($A47,INDtpcLOW,Low!O$3-1990+2,FALSE)</f>
        <v>155623</v>
      </c>
      <c r="P58" s="116">
        <f>VLOOKUP($A47,INDtpcLOW,Low!P$3-1990+2,FALSE)</f>
        <v>155623</v>
      </c>
      <c r="Q58" s="116">
        <f>VLOOKUP($A47,INDtpcLOW,Low!Q$3-1990+2,FALSE)</f>
        <v>155623</v>
      </c>
      <c r="R58" s="116">
        <f>VLOOKUP($A47,INDtpcLOW,Low!R$3-1990+2,FALSE)</f>
        <v>155623</v>
      </c>
      <c r="S58" s="116">
        <f>VLOOKUP($A47,INDtpcLOW,Low!S$3-1990+2,FALSE)</f>
        <v>155623</v>
      </c>
      <c r="T58" s="116">
        <f>VLOOKUP($A47,INDtpcLOW,Low!T$3-1990+2,FALSE)</f>
        <v>155623</v>
      </c>
      <c r="U58" s="116">
        <f>VLOOKUP($A47,INDtpcLOW,Low!U$3-1990+2,FALSE)</f>
        <v>155623</v>
      </c>
      <c r="V58" s="116">
        <f>VLOOKUP($A47,INDtpcLOW,Low!V$3-1990+2,FALSE)</f>
        <v>155623</v>
      </c>
      <c r="W58" s="116">
        <f>VLOOKUP($A47,INDtpcLOW,Low!W$3-1990+2,FALSE)</f>
        <v>155623</v>
      </c>
    </row>
    <row r="59" spans="1:23">
      <c r="A59" s="111" t="s">
        <v>167</v>
      </c>
      <c r="B59" s="113">
        <f>VLOOKUP($A47,REScLOW,Low!B$3-1990+2,FALSE)</f>
        <v>28073</v>
      </c>
      <c r="C59" s="114">
        <f>VLOOKUP($A47,REScLOW,Low!C$3-1990+2,FALSE)</f>
        <v>27914</v>
      </c>
      <c r="D59" s="114">
        <f>VLOOKUP($A47,REScLOW,Low!D$3-1990+2,FALSE)</f>
        <v>28053</v>
      </c>
      <c r="E59" s="114">
        <f>VLOOKUP($A47,REScLOW,Low!E$3-1990+2,FALSE)</f>
        <v>28407</v>
      </c>
      <c r="F59" s="114">
        <f>VLOOKUP($A47,REScLOW,Low!F$3-1990+2,FALSE)</f>
        <v>28843</v>
      </c>
      <c r="G59" s="114">
        <f>VLOOKUP($A47,REScLOW,Low!G$3-1990+2,FALSE)</f>
        <v>29281</v>
      </c>
      <c r="H59" s="114">
        <f>VLOOKUP($A47,REScLOW,Low!H$3-1990+2,FALSE)</f>
        <v>29722</v>
      </c>
      <c r="I59" s="114">
        <f>VLOOKUP($A47,REScLOW,Low!I$3-1990+2,FALSE)</f>
        <v>30166</v>
      </c>
      <c r="J59" s="114">
        <f>VLOOKUP($A47,REScLOW,Low!J$3-1990+2,FALSE)</f>
        <v>30612</v>
      </c>
      <c r="K59" s="114">
        <f>VLOOKUP($A47,REScLOW,Low!K$3-1990+2,FALSE)</f>
        <v>31061</v>
      </c>
      <c r="L59" s="114">
        <f>VLOOKUP($A47,REScLOW,Low!L$3-1990+2,FALSE)</f>
        <v>31512</v>
      </c>
      <c r="M59" s="114">
        <f>VLOOKUP($A47,REScLOW,Low!M$3-1990+2,FALSE)</f>
        <v>31967</v>
      </c>
      <c r="N59" s="114">
        <f>VLOOKUP($A47,REScLOW,Low!N$3-1990+2,FALSE)</f>
        <v>32424</v>
      </c>
      <c r="O59" s="114">
        <f>VLOOKUP($A47,REScLOW,Low!O$3-1990+2,FALSE)</f>
        <v>32885</v>
      </c>
      <c r="P59" s="114">
        <f>VLOOKUP($A47,REScLOW,Low!P$3-1990+2,FALSE)</f>
        <v>33348</v>
      </c>
      <c r="Q59" s="114">
        <f>VLOOKUP($A47,REScLOW,Low!Q$3-1990+2,FALSE)</f>
        <v>33813</v>
      </c>
      <c r="R59" s="114">
        <f>VLOOKUP($A47,REScLOW,Low!R$3-1990+2,FALSE)</f>
        <v>34281</v>
      </c>
      <c r="S59" s="114">
        <f>VLOOKUP($A47,REScLOW,Low!S$3-1990+2,FALSE)</f>
        <v>34751</v>
      </c>
      <c r="T59" s="114">
        <f>VLOOKUP($A47,REScLOW,Low!T$3-1990+2,FALSE)</f>
        <v>35224</v>
      </c>
      <c r="U59" s="114">
        <f>VLOOKUP($A47,REScLOW,Low!U$3-1990+2,FALSE)</f>
        <v>35699</v>
      </c>
      <c r="V59" s="114">
        <f>VLOOKUP($A47,REScLOW,Low!V$3-1990+2,FALSE)</f>
        <v>36177</v>
      </c>
      <c r="W59" s="114">
        <f>VLOOKUP($A47,REScLOW,Low!W$3-1990+2,FALSE)</f>
        <v>36661</v>
      </c>
    </row>
    <row r="60" spans="1:23">
      <c r="A60" s="111" t="s">
        <v>168</v>
      </c>
      <c r="B60" s="115">
        <f>VLOOKUP($A47,COMcLOW,Low!B$3-1990+2,FALSE)</f>
        <v>2525</v>
      </c>
      <c r="C60" s="116">
        <f>VLOOKUP($A47,COMcLOW,Low!C$3-1990+2,FALSE)</f>
        <v>2528.161724724418</v>
      </c>
      <c r="D60" s="116">
        <f>VLOOKUP($A47,COMcLOW,Low!D$3-1990+2,FALSE)</f>
        <v>2605.4239712207914</v>
      </c>
      <c r="E60" s="116">
        <f>VLOOKUP($A47,COMcLOW,Low!E$3-1990+2,FALSE)</f>
        <v>2689.7294767610365</v>
      </c>
      <c r="F60" s="116">
        <f>VLOOKUP($A47,COMcLOW,Low!F$3-1990+2,FALSE)</f>
        <v>2775.0750976688796</v>
      </c>
      <c r="G60" s="116">
        <f>VLOOKUP($A47,COMcLOW,Low!G$3-1990+2,FALSE)</f>
        <v>2861.2684439617028</v>
      </c>
      <c r="H60" s="116">
        <f>VLOOKUP($A47,COMcLOW,Low!H$3-1990+2,FALSE)</f>
        <v>2948.2203832240098</v>
      </c>
      <c r="I60" s="116">
        <f>VLOOKUP($A47,COMcLOW,Low!I$3-1990+2,FALSE)</f>
        <v>3035.8949717213181</v>
      </c>
      <c r="J60" s="116">
        <f>VLOOKUP($A47,COMcLOW,Low!J$3-1990+2,FALSE)</f>
        <v>3124.1489675346343</v>
      </c>
      <c r="K60" s="116">
        <f>VLOOKUP($A47,COMcLOW,Low!K$3-1990+2,FALSE)</f>
        <v>3212.9876064308232</v>
      </c>
      <c r="L60" s="116">
        <f>VLOOKUP($A47,COMcLOW,Low!L$3-1990+2,FALSE)</f>
        <v>3302.4920596928632</v>
      </c>
      <c r="M60" s="116">
        <f>VLOOKUP($A47,COMcLOW,Low!M$3-1990+2,FALSE)</f>
        <v>3392.7697494738909</v>
      </c>
      <c r="N60" s="116">
        <f>VLOOKUP($A47,COMcLOW,Low!N$3-1990+2,FALSE)</f>
        <v>3483.7724743597773</v>
      </c>
      <c r="O60" s="116">
        <f>VLOOKUP($A47,COMcLOW,Low!O$3-1990+2,FALSE)</f>
        <v>3575.2761943704659</v>
      </c>
      <c r="P60" s="116">
        <f>VLOOKUP($A47,COMcLOW,Low!P$3-1990+2,FALSE)</f>
        <v>3667.1427532930356</v>
      </c>
      <c r="Q60" s="116">
        <f>VLOOKUP($A47,COMcLOW,Low!Q$3-1990+2,FALSE)</f>
        <v>3759.4169020191816</v>
      </c>
      <c r="R60" s="116">
        <f>VLOOKUP($A47,COMcLOW,Low!R$3-1990+2,FALSE)</f>
        <v>3851.8929129725652</v>
      </c>
      <c r="S60" s="116">
        <f>VLOOKUP($A47,COMcLOW,Low!S$3-1990+2,FALSE)</f>
        <v>3944.6096780215553</v>
      </c>
      <c r="T60" s="116">
        <f>VLOOKUP($A47,COMcLOW,Low!T$3-1990+2,FALSE)</f>
        <v>4037.6340962460836</v>
      </c>
      <c r="U60" s="116">
        <f>VLOOKUP($A47,COMcLOW,Low!U$3-1990+2,FALSE)</f>
        <v>4130.8942847899943</v>
      </c>
      <c r="V60" s="116">
        <f>VLOOKUP($A47,COMcLOW,Low!V$3-1990+2,FALSE)</f>
        <v>4130.8942847899943</v>
      </c>
      <c r="W60" s="116">
        <f>VLOOKUP($A47,COMcLOW,Low!W$3-1990+2,FALSE)</f>
        <v>4224.4583498617803</v>
      </c>
    </row>
    <row r="61" spans="1:23">
      <c r="A61" s="111" t="s">
        <v>169</v>
      </c>
      <c r="B61" s="115">
        <f>VLOOKUP($A47,INDcLOW,Low!B$3-1990+2,FALSE)</f>
        <v>1</v>
      </c>
      <c r="C61" s="116">
        <f>VLOOKUP($A47,INDcLOW,Low!C$3-1990+2,FALSE)</f>
        <v>1.0261668191986364</v>
      </c>
      <c r="D61" s="116">
        <f>VLOOKUP($A47,INDcLOW,Low!D$3-1990+2,FALSE)</f>
        <v>1.0436573380109275</v>
      </c>
      <c r="E61" s="116">
        <f>VLOOKUP($A47,INDcLOW,Low!E$3-1990+2,FALSE)</f>
        <v>1.0612924495842113</v>
      </c>
      <c r="F61" s="116">
        <f>VLOOKUP($A47,INDcLOW,Low!F$3-1990+2,FALSE)</f>
        <v>1.0789635053139019</v>
      </c>
      <c r="G61" s="116">
        <f>VLOOKUP($A47,INDcLOW,Low!G$3-1990+2,FALSE)</f>
        <v>1.0966109121913199</v>
      </c>
      <c r="H61" s="116">
        <f>VLOOKUP($A47,INDcLOW,Low!H$3-1990+2,FALSE)</f>
        <v>1.1142790181334334</v>
      </c>
      <c r="I61" s="116">
        <f>VLOOKUP($A47,INDcLOW,Low!I$3-1990+2,FALSE)</f>
        <v>1.1319967154755413</v>
      </c>
      <c r="J61" s="116">
        <f>VLOOKUP($A47,INDcLOW,Low!J$3-1990+2,FALSE)</f>
        <v>1.1497134169803651</v>
      </c>
      <c r="K61" s="116">
        <f>VLOOKUP($A47,INDcLOW,Low!K$3-1990+2,FALSE)</f>
        <v>1.1674791487101308</v>
      </c>
      <c r="L61" s="116">
        <f>VLOOKUP($A47,INDcLOW,Low!L$3-1990+2,FALSE)</f>
        <v>1.1852694627949421</v>
      </c>
      <c r="M61" s="116">
        <f>VLOOKUP($A47,INDcLOW,Low!M$3-1990+2,FALSE)</f>
        <v>1.203130333686669</v>
      </c>
      <c r="N61" s="116">
        <f>VLOOKUP($A47,INDcLOW,Low!N$3-1990+2,FALSE)</f>
        <v>1.2210325298924616</v>
      </c>
      <c r="O61" s="116">
        <f>VLOOKUP($A47,INDcLOW,Low!O$3-1990+2,FALSE)</f>
        <v>1.2389907722618119</v>
      </c>
      <c r="P61" s="116">
        <f>VLOOKUP($A47,INDcLOW,Low!P$3-1990+2,FALSE)</f>
        <v>1.2570055019935236</v>
      </c>
      <c r="Q61" s="116">
        <f>VLOOKUP($A47,INDcLOW,Low!Q$3-1990+2,FALSE)</f>
        <v>1.2750923740346241</v>
      </c>
      <c r="R61" s="116">
        <f>VLOOKUP($A47,INDcLOW,Low!R$3-1990+2,FALSE)</f>
        <v>1.2932278029599911</v>
      </c>
      <c r="S61" s="116">
        <f>VLOOKUP($A47,INDcLOW,Low!S$3-1990+2,FALSE)</f>
        <v>1.3114103907642287</v>
      </c>
      <c r="T61" s="116">
        <f>VLOOKUP($A47,INDcLOW,Low!T$3-1990+2,FALSE)</f>
        <v>1.3296772266461219</v>
      </c>
      <c r="U61" s="116">
        <f>VLOOKUP($A47,INDcLOW,Low!U$3-1990+2,FALSE)</f>
        <v>1.3480127396327859</v>
      </c>
      <c r="V61" s="116">
        <f>VLOOKUP($A47,INDcLOW,Low!V$3-1990+2,FALSE)</f>
        <v>1.3480127396327859</v>
      </c>
      <c r="W61" s="116">
        <f>VLOOKUP($A47,INDcLOW,Low!W$3-1990+2,FALSE)</f>
        <v>1.36640451954982</v>
      </c>
    </row>
    <row r="62" spans="1:23">
      <c r="A62" s="111" t="s">
        <v>170</v>
      </c>
      <c r="B62" s="117">
        <v>3</v>
      </c>
      <c r="C62" s="118">
        <f t="shared" ref="C62:U62" si="19">B62</f>
        <v>3</v>
      </c>
      <c r="D62" s="118">
        <f t="shared" si="19"/>
        <v>3</v>
      </c>
      <c r="E62" s="118">
        <f t="shared" si="19"/>
        <v>3</v>
      </c>
      <c r="F62" s="118">
        <f t="shared" si="19"/>
        <v>3</v>
      </c>
      <c r="G62" s="118">
        <f t="shared" si="19"/>
        <v>3</v>
      </c>
      <c r="H62" s="118">
        <f t="shared" si="19"/>
        <v>3</v>
      </c>
      <c r="I62" s="118">
        <f t="shared" si="19"/>
        <v>3</v>
      </c>
      <c r="J62" s="118">
        <f t="shared" si="19"/>
        <v>3</v>
      </c>
      <c r="K62" s="118">
        <f t="shared" si="19"/>
        <v>3</v>
      </c>
      <c r="L62" s="118">
        <f t="shared" si="19"/>
        <v>3</v>
      </c>
      <c r="M62" s="118">
        <f t="shared" si="19"/>
        <v>3</v>
      </c>
      <c r="N62" s="118">
        <f t="shared" si="19"/>
        <v>3</v>
      </c>
      <c r="O62" s="118">
        <f t="shared" si="19"/>
        <v>3</v>
      </c>
      <c r="P62" s="118">
        <f t="shared" si="19"/>
        <v>3</v>
      </c>
      <c r="Q62" s="118">
        <f t="shared" si="19"/>
        <v>3</v>
      </c>
      <c r="R62" s="118">
        <f t="shared" si="19"/>
        <v>3</v>
      </c>
      <c r="S62" s="118">
        <f t="shared" si="19"/>
        <v>3</v>
      </c>
      <c r="T62" s="118">
        <f t="shared" si="19"/>
        <v>3</v>
      </c>
      <c r="U62" s="118">
        <f t="shared" si="19"/>
        <v>3</v>
      </c>
      <c r="V62" s="118">
        <f>T62</f>
        <v>3</v>
      </c>
      <c r="W62" s="118">
        <f>U62</f>
        <v>3</v>
      </c>
    </row>
    <row r="63" spans="1:23" ht="16" thickBot="1">
      <c r="A63" s="119" t="s">
        <v>171</v>
      </c>
      <c r="B63" s="120">
        <f>SUM(B59:B62)</f>
        <v>30602</v>
      </c>
      <c r="C63" s="121">
        <f t="shared" ref="C63:W63" si="20">SUM(C59:C62)</f>
        <v>30446.187891543617</v>
      </c>
      <c r="D63" s="121">
        <f t="shared" si="20"/>
        <v>30662.467628558803</v>
      </c>
      <c r="E63" s="121">
        <f t="shared" si="20"/>
        <v>31100.79076921062</v>
      </c>
      <c r="F63" s="121">
        <f t="shared" si="20"/>
        <v>31622.154061174195</v>
      </c>
      <c r="G63" s="121">
        <f t="shared" si="20"/>
        <v>32146.365054873895</v>
      </c>
      <c r="H63" s="121">
        <f t="shared" si="20"/>
        <v>32674.334662242141</v>
      </c>
      <c r="I63" s="121">
        <f t="shared" si="20"/>
        <v>33206.026968436796</v>
      </c>
      <c r="J63" s="121">
        <f t="shared" si="20"/>
        <v>33740.298680951608</v>
      </c>
      <c r="K63" s="121">
        <f t="shared" si="20"/>
        <v>34278.155085579536</v>
      </c>
      <c r="L63" s="121">
        <f t="shared" si="20"/>
        <v>34818.67732915566</v>
      </c>
      <c r="M63" s="121">
        <f t="shared" si="20"/>
        <v>35363.972879807574</v>
      </c>
      <c r="N63" s="121">
        <f t="shared" si="20"/>
        <v>35911.993506889674</v>
      </c>
      <c r="O63" s="121">
        <f t="shared" si="20"/>
        <v>36464.515185142729</v>
      </c>
      <c r="P63" s="121">
        <f t="shared" si="20"/>
        <v>37019.399758795036</v>
      </c>
      <c r="Q63" s="121">
        <f t="shared" si="20"/>
        <v>37576.691994393215</v>
      </c>
      <c r="R63" s="121">
        <f t="shared" si="20"/>
        <v>38137.186140775528</v>
      </c>
      <c r="S63" s="121">
        <f t="shared" si="20"/>
        <v>38699.921088412317</v>
      </c>
      <c r="T63" s="121">
        <f t="shared" si="20"/>
        <v>39265.963773472729</v>
      </c>
      <c r="U63" s="121">
        <f t="shared" si="20"/>
        <v>39834.242297529629</v>
      </c>
      <c r="V63" s="121">
        <f t="shared" si="20"/>
        <v>40312.242297529629</v>
      </c>
      <c r="W63" s="121">
        <f t="shared" si="20"/>
        <v>40889.824754381327</v>
      </c>
    </row>
    <row r="64" spans="1:23">
      <c r="B64" s="106"/>
      <c r="C64" s="106"/>
      <c r="D64" s="106"/>
      <c r="E64" s="106"/>
      <c r="F64" s="106"/>
      <c r="G64" s="106"/>
      <c r="H64" s="106"/>
      <c r="I64" s="106"/>
      <c r="J64" s="106"/>
      <c r="K64" s="106"/>
      <c r="L64" s="106"/>
      <c r="M64" s="106"/>
      <c r="N64" s="106"/>
      <c r="O64" s="106"/>
      <c r="P64" s="106"/>
      <c r="Q64" s="106"/>
      <c r="R64" s="106"/>
      <c r="S64" s="106"/>
      <c r="T64" s="108"/>
      <c r="U64" s="108"/>
      <c r="V64" s="108"/>
      <c r="W64" s="108"/>
    </row>
    <row r="65" spans="1:23">
      <c r="B65" s="106"/>
      <c r="C65" s="106"/>
      <c r="D65" s="106"/>
      <c r="E65" s="106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6"/>
      <c r="Q65" s="106"/>
      <c r="R65" s="106"/>
      <c r="S65" s="106"/>
      <c r="T65" s="108"/>
      <c r="U65" s="108"/>
      <c r="V65" s="108"/>
      <c r="W65" s="108"/>
    </row>
    <row r="66" spans="1:23">
      <c r="A66" s="109" t="s">
        <v>23</v>
      </c>
      <c r="B66" s="110"/>
      <c r="C66" s="110"/>
      <c r="D66" s="110"/>
      <c r="E66" s="110"/>
      <c r="F66" s="110"/>
      <c r="G66" s="110"/>
      <c r="H66" s="110"/>
      <c r="I66" s="110"/>
      <c r="J66" s="110"/>
      <c r="K66" s="110"/>
      <c r="L66" s="110"/>
      <c r="M66" s="110"/>
      <c r="N66" s="110"/>
      <c r="O66" s="110"/>
      <c r="P66" s="110"/>
      <c r="Q66" s="110"/>
      <c r="R66" s="110"/>
      <c r="S66" s="110"/>
      <c r="T66" s="110"/>
      <c r="U66" s="110"/>
      <c r="V66" s="110"/>
      <c r="W66" s="110"/>
    </row>
    <row r="67" spans="1:23" ht="16" thickBot="1">
      <c r="A67" s="111" t="s">
        <v>156</v>
      </c>
      <c r="B67" s="110"/>
      <c r="C67" s="112">
        <f t="shared" ref="C67:U67" si="21">(C72-B72)/B72</f>
        <v>5.8317857570055663E-2</v>
      </c>
      <c r="D67" s="112">
        <f t="shared" si="21"/>
        <v>3.9352636669425463E-2</v>
      </c>
      <c r="E67" s="112">
        <f t="shared" si="21"/>
        <v>3.0965109698981332E-2</v>
      </c>
      <c r="F67" s="112">
        <f t="shared" si="21"/>
        <v>3.2420156412642773E-2</v>
      </c>
      <c r="G67" s="112">
        <f t="shared" si="21"/>
        <v>3.4961284606005338E-2</v>
      </c>
      <c r="H67" s="112">
        <f t="shared" si="21"/>
        <v>3.5496688831215178E-2</v>
      </c>
      <c r="I67" s="112">
        <f t="shared" si="21"/>
        <v>3.4201095252672363E-2</v>
      </c>
      <c r="J67" s="112">
        <f t="shared" si="21"/>
        <v>3.1464676781879482E-2</v>
      </c>
      <c r="K67" s="112">
        <f t="shared" si="21"/>
        <v>3.1734635747728196E-2</v>
      </c>
      <c r="L67" s="112">
        <f t="shared" si="21"/>
        <v>3.2135505568451975E-2</v>
      </c>
      <c r="M67" s="112">
        <f t="shared" si="21"/>
        <v>3.0382513560678268E-2</v>
      </c>
      <c r="N67" s="112">
        <f t="shared" si="21"/>
        <v>2.8514405605962637E-2</v>
      </c>
      <c r="O67" s="112">
        <f t="shared" si="21"/>
        <v>2.9143514329783217E-2</v>
      </c>
      <c r="P67" s="112">
        <f t="shared" si="21"/>
        <v>3.1853006479829853E-2</v>
      </c>
      <c r="Q67" s="112">
        <f t="shared" si="21"/>
        <v>2.9807728795807491E-2</v>
      </c>
      <c r="R67" s="112">
        <f t="shared" si="21"/>
        <v>2.6743463779505781E-2</v>
      </c>
      <c r="S67" s="112">
        <f t="shared" si="21"/>
        <v>2.7023504073541788E-2</v>
      </c>
      <c r="T67" s="112">
        <f t="shared" si="21"/>
        <v>2.65500883232106E-2</v>
      </c>
      <c r="U67" s="112">
        <f t="shared" si="21"/>
        <v>2.5821861563918708E-2</v>
      </c>
      <c r="V67" s="112">
        <f>(V72-T72)/T72</f>
        <v>3.9026398081022172E-2</v>
      </c>
      <c r="W67" s="112">
        <f>(W72-U72)/U72</f>
        <v>3.6692567508024361E-2</v>
      </c>
    </row>
    <row r="68" spans="1:23">
      <c r="A68" s="111" t="s">
        <v>157</v>
      </c>
      <c r="B68" s="113">
        <f t="shared" ref="B68:W68" si="22">B78*B75</f>
        <v>10997180</v>
      </c>
      <c r="C68" s="114">
        <f t="shared" si="22"/>
        <v>11116962</v>
      </c>
      <c r="D68" s="114">
        <f t="shared" si="22"/>
        <v>11687676</v>
      </c>
      <c r="E68" s="114">
        <f t="shared" si="22"/>
        <v>12024985</v>
      </c>
      <c r="F68" s="114">
        <f t="shared" si="22"/>
        <v>12402500</v>
      </c>
      <c r="G68" s="114">
        <f t="shared" si="22"/>
        <v>12830679</v>
      </c>
      <c r="H68" s="114">
        <f t="shared" si="22"/>
        <v>13289643</v>
      </c>
      <c r="I68" s="114">
        <f t="shared" si="22"/>
        <v>13781350</v>
      </c>
      <c r="J68" s="114">
        <f t="shared" si="22"/>
        <v>14230629</v>
      </c>
      <c r="K68" s="114">
        <f t="shared" si="22"/>
        <v>14685852</v>
      </c>
      <c r="L68" s="114">
        <f t="shared" si="22"/>
        <v>15175764</v>
      </c>
      <c r="M68" s="114">
        <f t="shared" si="22"/>
        <v>15673896</v>
      </c>
      <c r="N68" s="114">
        <f t="shared" si="22"/>
        <v>16151816</v>
      </c>
      <c r="O68" s="114">
        <f t="shared" si="22"/>
        <v>16635528</v>
      </c>
      <c r="P68" s="114">
        <f t="shared" si="22"/>
        <v>17156958</v>
      </c>
      <c r="Q68" s="114">
        <f t="shared" si="22"/>
        <v>17751364</v>
      </c>
      <c r="R68" s="114">
        <f t="shared" si="22"/>
        <v>18257219</v>
      </c>
      <c r="S68" s="114">
        <f t="shared" si="22"/>
        <v>18768204</v>
      </c>
      <c r="T68" s="114">
        <f t="shared" si="22"/>
        <v>19320210</v>
      </c>
      <c r="U68" s="114">
        <f t="shared" si="22"/>
        <v>19880406</v>
      </c>
      <c r="V68" s="114">
        <f t="shared" si="22"/>
        <v>20447700</v>
      </c>
      <c r="W68" s="114">
        <f t="shared" si="22"/>
        <v>20954336</v>
      </c>
    </row>
    <row r="69" spans="1:23">
      <c r="A69" s="111" t="s">
        <v>158</v>
      </c>
      <c r="B69" s="115">
        <f t="shared" ref="B69:W70" si="23">B76*B79</f>
        <v>12588930</v>
      </c>
      <c r="C69" s="116">
        <f t="shared" si="23"/>
        <v>13580286.606849048</v>
      </c>
      <c r="D69" s="116">
        <f t="shared" si="23"/>
        <v>14013583.490287336</v>
      </c>
      <c r="E69" s="116">
        <f t="shared" si="23"/>
        <v>14498382.488301156</v>
      </c>
      <c r="F69" s="116">
        <f t="shared" si="23"/>
        <v>15007591.527266638</v>
      </c>
      <c r="G69" s="116">
        <f t="shared" si="23"/>
        <v>15565860.309669284</v>
      </c>
      <c r="H69" s="116">
        <f t="shared" si="23"/>
        <v>16142921.901646404</v>
      </c>
      <c r="I69" s="116">
        <f t="shared" si="23"/>
        <v>16684526.761301691</v>
      </c>
      <c r="J69" s="116">
        <f t="shared" si="23"/>
        <v>17218201.567253802</v>
      </c>
      <c r="K69" s="116">
        <f t="shared" si="23"/>
        <v>17785168.798488602</v>
      </c>
      <c r="L69" s="116">
        <f t="shared" si="23"/>
        <v>18362853.266808219</v>
      </c>
      <c r="M69" s="116">
        <f t="shared" si="23"/>
        <v>18906306.480366487</v>
      </c>
      <c r="N69" s="116">
        <f t="shared" si="23"/>
        <v>19435431.001880478</v>
      </c>
      <c r="O69" s="116">
        <f t="shared" si="23"/>
        <v>20010060.547857102</v>
      </c>
      <c r="P69" s="116">
        <f t="shared" si="23"/>
        <v>20678757.751757797</v>
      </c>
      <c r="Q69" s="116">
        <f t="shared" si="23"/>
        <v>21233333.276865158</v>
      </c>
      <c r="R69" s="116">
        <f t="shared" si="23"/>
        <v>21788869.371674042</v>
      </c>
      <c r="S69" s="116">
        <f t="shared" si="23"/>
        <v>22378846.224692576</v>
      </c>
      <c r="T69" s="116">
        <f t="shared" si="23"/>
        <v>22937570.022590589</v>
      </c>
      <c r="U69" s="116">
        <f t="shared" si="23"/>
        <v>23486121.958354943</v>
      </c>
      <c r="V69" s="116">
        <f t="shared" si="23"/>
        <v>23486121.958354943</v>
      </c>
      <c r="W69" s="116">
        <f t="shared" si="23"/>
        <v>24028510.622711685</v>
      </c>
    </row>
    <row r="70" spans="1:23">
      <c r="A70" s="111" t="s">
        <v>159</v>
      </c>
      <c r="B70" s="115">
        <f t="shared" si="23"/>
        <v>238832</v>
      </c>
      <c r="C70" s="116">
        <f t="shared" si="23"/>
        <v>528857.30906853499</v>
      </c>
      <c r="D70" s="116">
        <f t="shared" si="23"/>
        <v>525485.23705946992</v>
      </c>
      <c r="E70" s="116">
        <f t="shared" si="23"/>
        <v>521727.17519185127</v>
      </c>
      <c r="F70" s="116">
        <f t="shared" si="23"/>
        <v>518338.26861070486</v>
      </c>
      <c r="G70" s="116">
        <f t="shared" si="23"/>
        <v>515344.94720094115</v>
      </c>
      <c r="H70" s="116">
        <f t="shared" si="23"/>
        <v>512744.01489433012</v>
      </c>
      <c r="I70" s="116">
        <f t="shared" si="23"/>
        <v>510482.10543181538</v>
      </c>
      <c r="J70" s="116">
        <f t="shared" si="23"/>
        <v>508525.93303469609</v>
      </c>
      <c r="K70" s="116">
        <f t="shared" si="23"/>
        <v>506881.64941690007</v>
      </c>
      <c r="L70" s="116">
        <f t="shared" si="23"/>
        <v>505518.35763672233</v>
      </c>
      <c r="M70" s="116">
        <f t="shared" si="23"/>
        <v>504398.13884314318</v>
      </c>
      <c r="N70" s="116">
        <f t="shared" si="23"/>
        <v>503512.52348145045</v>
      </c>
      <c r="O70" s="116">
        <f t="shared" si="23"/>
        <v>502851.61153827573</v>
      </c>
      <c r="P70" s="116">
        <f t="shared" si="23"/>
        <v>502428.63046031597</v>
      </c>
      <c r="Q70" s="116">
        <f t="shared" si="23"/>
        <v>502222.9450961735</v>
      </c>
      <c r="R70" s="116">
        <f t="shared" si="23"/>
        <v>502234.60346077417</v>
      </c>
      <c r="S70" s="116">
        <f t="shared" si="23"/>
        <v>502472.64990393916</v>
      </c>
      <c r="T70" s="116">
        <f t="shared" si="23"/>
        <v>502888.15248301148</v>
      </c>
      <c r="U70" s="116">
        <f t="shared" si="23"/>
        <v>503500.40630712581</v>
      </c>
      <c r="V70" s="116">
        <f t="shared" si="23"/>
        <v>503500.40630712581</v>
      </c>
      <c r="W70" s="116">
        <f t="shared" si="23"/>
        <v>504275.05200728483</v>
      </c>
    </row>
    <row r="71" spans="1:23">
      <c r="A71" s="111" t="s">
        <v>160</v>
      </c>
      <c r="B71" s="117">
        <v>201385</v>
      </c>
      <c r="C71" s="118">
        <f t="shared" ref="C71:U71" si="24">B71</f>
        <v>201385</v>
      </c>
      <c r="D71" s="118">
        <f t="shared" si="24"/>
        <v>201385</v>
      </c>
      <c r="E71" s="118">
        <f t="shared" si="24"/>
        <v>201385</v>
      </c>
      <c r="F71" s="118">
        <f t="shared" si="24"/>
        <v>201385</v>
      </c>
      <c r="G71" s="118">
        <f t="shared" si="24"/>
        <v>201385</v>
      </c>
      <c r="H71" s="118">
        <f t="shared" si="24"/>
        <v>201385</v>
      </c>
      <c r="I71" s="118">
        <f t="shared" si="24"/>
        <v>201385</v>
      </c>
      <c r="J71" s="118">
        <f t="shared" si="24"/>
        <v>201385</v>
      </c>
      <c r="K71" s="118">
        <f t="shared" si="24"/>
        <v>201385</v>
      </c>
      <c r="L71" s="118">
        <f t="shared" si="24"/>
        <v>201385</v>
      </c>
      <c r="M71" s="118">
        <f t="shared" si="24"/>
        <v>201385</v>
      </c>
      <c r="N71" s="118">
        <f t="shared" si="24"/>
        <v>201385</v>
      </c>
      <c r="O71" s="118">
        <f t="shared" si="24"/>
        <v>201385</v>
      </c>
      <c r="P71" s="118">
        <f t="shared" si="24"/>
        <v>201385</v>
      </c>
      <c r="Q71" s="118">
        <f t="shared" si="24"/>
        <v>201385</v>
      </c>
      <c r="R71" s="118">
        <f t="shared" si="24"/>
        <v>201385</v>
      </c>
      <c r="S71" s="118">
        <f t="shared" si="24"/>
        <v>201385</v>
      </c>
      <c r="T71" s="118">
        <f t="shared" si="24"/>
        <v>201385</v>
      </c>
      <c r="U71" s="118">
        <f t="shared" si="24"/>
        <v>201385</v>
      </c>
      <c r="V71" s="118">
        <f>T71</f>
        <v>201385</v>
      </c>
      <c r="W71" s="118">
        <f>U71</f>
        <v>201385</v>
      </c>
    </row>
    <row r="72" spans="1:23" ht="16" thickBot="1">
      <c r="A72" s="119" t="s">
        <v>161</v>
      </c>
      <c r="B72" s="120">
        <f>SUM(B68:B71)</f>
        <v>24026327</v>
      </c>
      <c r="C72" s="121">
        <f t="shared" ref="C72:W72" si="25">SUM(C68:C71)</f>
        <v>25427490.915917583</v>
      </c>
      <c r="D72" s="121">
        <f t="shared" si="25"/>
        <v>26428129.727346804</v>
      </c>
      <c r="E72" s="121">
        <f t="shared" si="25"/>
        <v>27246479.663493007</v>
      </c>
      <c r="F72" s="121">
        <f t="shared" si="25"/>
        <v>28129814.795877341</v>
      </c>
      <c r="G72" s="121">
        <f t="shared" si="25"/>
        <v>29113269.256870229</v>
      </c>
      <c r="H72" s="121">
        <f t="shared" si="25"/>
        <v>30146693.916540734</v>
      </c>
      <c r="I72" s="121">
        <f t="shared" si="25"/>
        <v>31177743.866733503</v>
      </c>
      <c r="J72" s="121">
        <f t="shared" si="25"/>
        <v>32158741.500288498</v>
      </c>
      <c r="K72" s="121">
        <f t="shared" si="25"/>
        <v>33179287.447905503</v>
      </c>
      <c r="L72" s="121">
        <f t="shared" si="25"/>
        <v>34245520.624444939</v>
      </c>
      <c r="M72" s="121">
        <f t="shared" si="25"/>
        <v>35285985.619209625</v>
      </c>
      <c r="N72" s="121">
        <f t="shared" si="25"/>
        <v>36292144.525361933</v>
      </c>
      <c r="O72" s="121">
        <f t="shared" si="25"/>
        <v>37349825.159395382</v>
      </c>
      <c r="P72" s="121">
        <f t="shared" si="25"/>
        <v>38539529.382218115</v>
      </c>
      <c r="Q72" s="121">
        <f t="shared" si="25"/>
        <v>39688305.221961327</v>
      </c>
      <c r="R72" s="121">
        <f t="shared" si="25"/>
        <v>40749707.97513482</v>
      </c>
      <c r="S72" s="121">
        <f t="shared" si="25"/>
        <v>41850907.874596514</v>
      </c>
      <c r="T72" s="121">
        <f t="shared" si="25"/>
        <v>42962053.175073601</v>
      </c>
      <c r="U72" s="121">
        <f t="shared" si="25"/>
        <v>44071413.364662066</v>
      </c>
      <c r="V72" s="121">
        <f t="shared" si="25"/>
        <v>44638707.364662066</v>
      </c>
      <c r="W72" s="121">
        <f t="shared" si="25"/>
        <v>45688506.674718976</v>
      </c>
    </row>
    <row r="73" spans="1:23">
      <c r="A73" s="111" t="s">
        <v>162</v>
      </c>
      <c r="B73" s="116">
        <f>B72*VLOOKUP($A66,'Peak-Baseload'!$N$13:$S$28,6,FALSE)</f>
        <v>19346.192587679659</v>
      </c>
      <c r="C73" s="116">
        <f>C72*VLOOKUP($A66,'Peak-Baseload'!$N$13:$S$28,6,FALSE)</f>
        <v>20474.421091530829</v>
      </c>
      <c r="D73" s="116">
        <f>D72*VLOOKUP($A66,'Peak-Baseload'!$N$13:$S$28,6,FALSE)</f>
        <v>21280.143545762665</v>
      </c>
      <c r="E73" s="116">
        <f>E72*VLOOKUP($A66,'Peak-Baseload'!$N$13:$S$28,6,FALSE)</f>
        <v>21939.085525067276</v>
      </c>
      <c r="F73" s="116">
        <f>F72*VLOOKUP($A66,'Peak-Baseload'!$N$13:$S$28,6,FALSE)</f>
        <v>22650.354109340304</v>
      </c>
      <c r="G73" s="116">
        <f>G72*VLOOKUP($A66,'Peak-Baseload'!$N$13:$S$28,6,FALSE)</f>
        <v>23442.239585783751</v>
      </c>
      <c r="H73" s="116">
        <f>H72*VLOOKUP($A66,'Peak-Baseload'!$N$13:$S$28,6,FALSE)</f>
        <v>24274.361469867112</v>
      </c>
      <c r="I73" s="116">
        <f>I72*VLOOKUP($A66,'Peak-Baseload'!$N$13:$S$28,6,FALSE)</f>
        <v>25104.571218695837</v>
      </c>
      <c r="J73" s="116">
        <f>J72*VLOOKUP($A66,'Peak-Baseload'!$N$13:$S$28,6,FALSE)</f>
        <v>25894.478437839774</v>
      </c>
      <c r="K73" s="116">
        <f>K72*VLOOKUP($A66,'Peak-Baseload'!$N$13:$S$28,6,FALSE)</f>
        <v>26716.230278942021</v>
      </c>
      <c r="L73" s="116">
        <f>L72*VLOOKUP($A66,'Peak-Baseload'!$N$13:$S$28,6,FALSE)</f>
        <v>27574.769845839008</v>
      </c>
      <c r="M73" s="116">
        <f>M72*VLOOKUP($A66,'Peak-Baseload'!$N$13:$S$28,6,FALSE)</f>
        <v>28412.560664612796</v>
      </c>
      <c r="N73" s="116">
        <f>N72*VLOOKUP($A66,'Peak-Baseload'!$N$13:$S$28,6,FALSE)</f>
        <v>29222.727943707581</v>
      </c>
      <c r="O73" s="116">
        <f>O72*VLOOKUP($A66,'Peak-Baseload'!$N$13:$S$28,6,FALSE)</f>
        <v>30074.380934290381</v>
      </c>
      <c r="P73" s="116">
        <f>P72*VLOOKUP($A66,'Peak-Baseload'!$N$13:$S$28,6,FALSE)</f>
        <v>31032.340385067204</v>
      </c>
      <c r="Q73" s="116">
        <f>Q72*VLOOKUP($A66,'Peak-Baseload'!$N$13:$S$28,6,FALSE)</f>
        <v>31957.343971164471</v>
      </c>
      <c r="R73" s="116">
        <f>R72*VLOOKUP($A66,'Peak-Baseload'!$N$13:$S$28,6,FALSE)</f>
        <v>32811.994042146514</v>
      </c>
      <c r="S73" s="116">
        <f>S72*VLOOKUP($A66,'Peak-Baseload'!$N$13:$S$28,6,FALSE)</f>
        <v>33698.689096805494</v>
      </c>
      <c r="T73" s="116">
        <f>T72*VLOOKUP($A66,'Peak-Baseload'!$N$13:$S$28,6,FALSE)</f>
        <v>34593.392268702089</v>
      </c>
      <c r="U73" s="116">
        <f>U72*VLOOKUP($A66,'Peak-Baseload'!$N$13:$S$28,6,FALSE)</f>
        <v>35486.658054890853</v>
      </c>
      <c r="V73" s="116">
        <f>V72*VLOOKUP($A66,'Peak-Baseload'!$N$13:$S$28,6,FALSE)</f>
        <v>35943.447766353413</v>
      </c>
      <c r="W73" s="116">
        <f>W72*VLOOKUP($A66,'Peak-Baseload'!$N$13:$S$28,6,FALSE)</f>
        <v>36788.754651204115</v>
      </c>
    </row>
    <row r="74" spans="1:23">
      <c r="A74" s="111" t="s">
        <v>163</v>
      </c>
      <c r="B74" s="116">
        <f>B82*VLOOKUP($A66,'Peak-Baseload'!$N$13:$S$28,5,FALSE)</f>
        <v>368868.6255427305</v>
      </c>
      <c r="C74" s="116">
        <f>C82*VLOOKUP($A66,'Peak-Baseload'!$N$13:$S$28,5,FALSE)</f>
        <v>373703.01194316824</v>
      </c>
      <c r="D74" s="116">
        <f>D82*VLOOKUP($A66,'Peak-Baseload'!$N$13:$S$28,5,FALSE)</f>
        <v>383695.07880113932</v>
      </c>
      <c r="E74" s="116">
        <f>E82*VLOOKUP($A66,'Peak-Baseload'!$N$13:$S$28,5,FALSE)</f>
        <v>397207.3000528345</v>
      </c>
      <c r="F74" s="116">
        <f>F82*VLOOKUP($A66,'Peak-Baseload'!$N$13:$S$28,5,FALSE)</f>
        <v>412033.64714116079</v>
      </c>
      <c r="G74" s="116">
        <f>G82*VLOOKUP($A66,'Peak-Baseload'!$N$13:$S$28,5,FALSE)</f>
        <v>427149.35540878854</v>
      </c>
      <c r="H74" s="116">
        <f>H82*VLOOKUP($A66,'Peak-Baseload'!$N$13:$S$28,5,FALSE)</f>
        <v>442535.56033620518</v>
      </c>
      <c r="I74" s="116">
        <f>I82*VLOOKUP($A66,'Peak-Baseload'!$N$13:$S$28,5,FALSE)</f>
        <v>458176.01969515916</v>
      </c>
      <c r="J74" s="116">
        <f>J82*VLOOKUP($A66,'Peak-Baseload'!$N$13:$S$28,5,FALSE)</f>
        <v>474068.78958435374</v>
      </c>
      <c r="K74" s="116">
        <f>K82*VLOOKUP($A66,'Peak-Baseload'!$N$13:$S$28,5,FALSE)</f>
        <v>490214.56694326055</v>
      </c>
      <c r="L74" s="116">
        <f>L82*VLOOKUP($A66,'Peak-Baseload'!$N$13:$S$28,5,FALSE)</f>
        <v>506647.83878438501</v>
      </c>
      <c r="M74" s="116">
        <f>M82*VLOOKUP($A66,'Peak-Baseload'!$N$13:$S$28,5,FALSE)</f>
        <v>523353.04040926346</v>
      </c>
      <c r="N74" s="116">
        <f>N82*VLOOKUP($A66,'Peak-Baseload'!$N$13:$S$28,5,FALSE)</f>
        <v>540364.03022301826</v>
      </c>
      <c r="O74" s="116">
        <f>O82*VLOOKUP($A66,'Peak-Baseload'!$N$13:$S$28,5,FALSE)</f>
        <v>557628.95360413613</v>
      </c>
      <c r="P74" s="116">
        <f>P82*VLOOKUP($A66,'Peak-Baseload'!$N$13:$S$28,5,FALSE)</f>
        <v>575161.61217759817</v>
      </c>
      <c r="Q74" s="116">
        <f>Q82*VLOOKUP($A66,'Peak-Baseload'!$N$13:$S$28,5,FALSE)</f>
        <v>592962.11609088082</v>
      </c>
      <c r="R74" s="116">
        <f>R82*VLOOKUP($A66,'Peak-Baseload'!$N$13:$S$28,5,FALSE)</f>
        <v>611010.4944659688</v>
      </c>
      <c r="S74" s="116">
        <f>S82*VLOOKUP($A66,'Peak-Baseload'!$N$13:$S$28,5,FALSE)</f>
        <v>629293.6744916524</v>
      </c>
      <c r="T74" s="116">
        <f>T82*VLOOKUP($A66,'Peak-Baseload'!$N$13:$S$28,5,FALSE)</f>
        <v>647824.26612470427</v>
      </c>
      <c r="U74" s="116">
        <f>U82*VLOOKUP($A66,'Peak-Baseload'!$N$13:$S$28,5,FALSE)</f>
        <v>666621.50330448197</v>
      </c>
      <c r="V74" s="116">
        <f>V82*VLOOKUP($A66,'Peak-Baseload'!$N$13:$S$28,5,FALSE)</f>
        <v>683020.22402413015</v>
      </c>
      <c r="W74" s="116">
        <f>W82*VLOOKUP($A66,'Peak-Baseload'!$N$13:$S$28,5,FALSE)</f>
        <v>702522.65492096136</v>
      </c>
    </row>
    <row r="75" spans="1:23">
      <c r="A75" s="104" t="s">
        <v>164</v>
      </c>
      <c r="B75" s="116">
        <f>VLOOKUP($A66,REStpcLOW,Low!B$3-1990+2,FALSE)</f>
        <v>542</v>
      </c>
      <c r="C75" s="116">
        <f>VLOOKUP($A66,REStpcLOW,Low!C$3-1990+2,FALSE)</f>
        <v>542</v>
      </c>
      <c r="D75" s="116">
        <f>VLOOKUP($A66,REStpcLOW,Low!D$3-1990+2,FALSE)</f>
        <v>556</v>
      </c>
      <c r="E75" s="116">
        <f>VLOOKUP($A66,REStpcLOW,Low!E$3-1990+2,FALSE)</f>
        <v>553</v>
      </c>
      <c r="F75" s="116">
        <f>VLOOKUP($A66,REStpcLOW,Low!F$3-1990+2,FALSE)</f>
        <v>550</v>
      </c>
      <c r="G75" s="116">
        <f>VLOOKUP($A66,REStpcLOW,Low!G$3-1990+2,FALSE)</f>
        <v>549</v>
      </c>
      <c r="H75" s="116">
        <f>VLOOKUP($A66,REStpcLOW,Low!H$3-1990+2,FALSE)</f>
        <v>549</v>
      </c>
      <c r="I75" s="116">
        <f>VLOOKUP($A66,REStpcLOW,Low!I$3-1990+2,FALSE)</f>
        <v>550</v>
      </c>
      <c r="J75" s="116">
        <f>VLOOKUP($A66,REStpcLOW,Low!J$3-1990+2,FALSE)</f>
        <v>549</v>
      </c>
      <c r="K75" s="116">
        <f>VLOOKUP($A66,REStpcLOW,Low!K$3-1990+2,FALSE)</f>
        <v>548</v>
      </c>
      <c r="L75" s="116">
        <f>VLOOKUP($A66,REStpcLOW,Low!L$3-1990+2,FALSE)</f>
        <v>548</v>
      </c>
      <c r="M75" s="116">
        <f>VLOOKUP($A66,REStpcLOW,Low!M$3-1990+2,FALSE)</f>
        <v>548</v>
      </c>
      <c r="N75" s="116">
        <f>VLOOKUP($A66,REStpcLOW,Low!N$3-1990+2,FALSE)</f>
        <v>547</v>
      </c>
      <c r="O75" s="116">
        <f>VLOOKUP($A66,REStpcLOW,Low!O$3-1990+2,FALSE)</f>
        <v>546</v>
      </c>
      <c r="P75" s="116">
        <f>VLOOKUP($A66,REStpcLOW,Low!P$3-1990+2,FALSE)</f>
        <v>546</v>
      </c>
      <c r="Q75" s="116">
        <f>VLOOKUP($A66,REStpcLOW,Low!Q$3-1990+2,FALSE)</f>
        <v>548</v>
      </c>
      <c r="R75" s="116">
        <f>VLOOKUP($A66,REStpcLOW,Low!R$3-1990+2,FALSE)</f>
        <v>547</v>
      </c>
      <c r="S75" s="116">
        <f>VLOOKUP($A66,REStpcLOW,Low!S$3-1990+2,FALSE)</f>
        <v>546</v>
      </c>
      <c r="T75" s="116">
        <f>VLOOKUP($A66,REStpcLOW,Low!T$3-1990+2,FALSE)</f>
        <v>546</v>
      </c>
      <c r="U75" s="116">
        <f>VLOOKUP($A66,REStpcLOW,Low!U$3-1990+2,FALSE)</f>
        <v>546</v>
      </c>
      <c r="V75" s="116">
        <f>VLOOKUP($A66,REStpcLOW,Low!V$3-1990+2,FALSE)</f>
        <v>546</v>
      </c>
      <c r="W75" s="116">
        <f>VLOOKUP($A66,REStpcLOW,Low!W$3-1990+2,FALSE)</f>
        <v>544</v>
      </c>
    </row>
    <row r="76" spans="1:23">
      <c r="A76" s="104" t="s">
        <v>165</v>
      </c>
      <c r="B76" s="116">
        <f>VLOOKUP($A66,COMtpcLOW,Low!B$3-1990+2,FALSE)</f>
        <v>4110</v>
      </c>
      <c r="C76" s="116">
        <f>VLOOKUP($A66,COMtpcLOW,Low!C$3-1990+2,FALSE)</f>
        <v>4314</v>
      </c>
      <c r="D76" s="116">
        <f>VLOOKUP($A66,COMtpcLOW,Low!D$3-1990+2,FALSE)</f>
        <v>4284</v>
      </c>
      <c r="E76" s="116">
        <f>VLOOKUP($A66,COMtpcLOW,Low!E$3-1990+2,FALSE)</f>
        <v>4260</v>
      </c>
      <c r="F76" s="116">
        <f>VLOOKUP($A66,COMtpcLOW,Low!F$3-1990+2,FALSE)</f>
        <v>4242</v>
      </c>
      <c r="G76" s="116">
        <f>VLOOKUP($A66,COMtpcLOW,Low!G$3-1990+2,FALSE)</f>
        <v>4236</v>
      </c>
      <c r="H76" s="116">
        <f>VLOOKUP($A66,COMtpcLOW,Low!H$3-1990+2,FALSE)</f>
        <v>4233</v>
      </c>
      <c r="I76" s="116">
        <f>VLOOKUP($A66,COMtpcLOW,Low!I$3-1990+2,FALSE)</f>
        <v>4219</v>
      </c>
      <c r="J76" s="116">
        <f>VLOOKUP($A66,COMtpcLOW,Low!J$3-1990+2,FALSE)</f>
        <v>4202</v>
      </c>
      <c r="K76" s="116">
        <f>VLOOKUP($A66,COMtpcLOW,Low!K$3-1990+2,FALSE)</f>
        <v>4192</v>
      </c>
      <c r="L76" s="116">
        <f>VLOOKUP($A66,COMtpcLOW,Low!L$3-1990+2,FALSE)</f>
        <v>4183</v>
      </c>
      <c r="M76" s="116">
        <f>VLOOKUP($A66,COMtpcLOW,Low!M$3-1990+2,FALSE)</f>
        <v>4165</v>
      </c>
      <c r="N76" s="116">
        <f>VLOOKUP($A66,COMtpcLOW,Low!N$3-1990+2,FALSE)</f>
        <v>4143</v>
      </c>
      <c r="O76" s="116">
        <f>VLOOKUP($A66,COMtpcLOW,Low!O$3-1990+2,FALSE)</f>
        <v>4130</v>
      </c>
      <c r="P76" s="116">
        <f>VLOOKUP($A66,COMtpcLOW,Low!P$3-1990+2,FALSE)</f>
        <v>4135</v>
      </c>
      <c r="Q76" s="116">
        <f>VLOOKUP($A66,COMtpcLOW,Low!Q$3-1990+2,FALSE)</f>
        <v>4116</v>
      </c>
      <c r="R76" s="116">
        <f>VLOOKUP($A66,COMtpcLOW,Low!R$3-1990+2,FALSE)</f>
        <v>4097</v>
      </c>
      <c r="S76" s="116">
        <f>VLOOKUP($A66,COMtpcLOW,Low!S$3-1990+2,FALSE)</f>
        <v>4084</v>
      </c>
      <c r="T76" s="116">
        <f>VLOOKUP($A66,COMtpcLOW,Low!T$3-1990+2,FALSE)</f>
        <v>4065</v>
      </c>
      <c r="U76" s="116">
        <f>VLOOKUP($A66,COMtpcLOW,Low!U$3-1990+2,FALSE)</f>
        <v>4044</v>
      </c>
      <c r="V76" s="116">
        <f>VLOOKUP($A66,COMtpcLOW,Low!V$3-1990+2,FALSE)</f>
        <v>4044</v>
      </c>
      <c r="W76" s="116">
        <f>VLOOKUP($A66,COMtpcLOW,Low!W$3-1990+2,FALSE)</f>
        <v>4022</v>
      </c>
    </row>
    <row r="77" spans="1:23" ht="16" thickBot="1">
      <c r="A77" s="104" t="s">
        <v>166</v>
      </c>
      <c r="B77" s="116">
        <f>VLOOKUP($A66,INDtpcLOW,Low!B$3-1990+2,FALSE)</f>
        <v>14927</v>
      </c>
      <c r="C77" s="116">
        <f>VLOOKUP($A66,INDtpcLOW,Low!C$3-1990+2,FALSE)</f>
        <v>32360</v>
      </c>
      <c r="D77" s="116">
        <f>VLOOKUP($A66,INDtpcLOW,Low!D$3-1990+2,FALSE)</f>
        <v>32360</v>
      </c>
      <c r="E77" s="116">
        <f>VLOOKUP($A66,INDtpcLOW,Low!E$3-1990+2,FALSE)</f>
        <v>32360</v>
      </c>
      <c r="F77" s="116">
        <f>VLOOKUP($A66,INDtpcLOW,Low!F$3-1990+2,FALSE)</f>
        <v>32360</v>
      </c>
      <c r="G77" s="116">
        <f>VLOOKUP($A66,INDtpcLOW,Low!G$3-1990+2,FALSE)</f>
        <v>32360</v>
      </c>
      <c r="H77" s="116">
        <f>VLOOKUP($A66,INDtpcLOW,Low!H$3-1990+2,FALSE)</f>
        <v>32360</v>
      </c>
      <c r="I77" s="116">
        <f>VLOOKUP($A66,INDtpcLOW,Low!I$3-1990+2,FALSE)</f>
        <v>32360</v>
      </c>
      <c r="J77" s="116">
        <f>VLOOKUP($A66,INDtpcLOW,Low!J$3-1990+2,FALSE)</f>
        <v>32360</v>
      </c>
      <c r="K77" s="116">
        <f>VLOOKUP($A66,INDtpcLOW,Low!K$3-1990+2,FALSE)</f>
        <v>32360</v>
      </c>
      <c r="L77" s="116">
        <f>VLOOKUP($A66,INDtpcLOW,Low!L$3-1990+2,FALSE)</f>
        <v>32360</v>
      </c>
      <c r="M77" s="116">
        <f>VLOOKUP($A66,INDtpcLOW,Low!M$3-1990+2,FALSE)</f>
        <v>32360</v>
      </c>
      <c r="N77" s="116">
        <f>VLOOKUP($A66,INDtpcLOW,Low!N$3-1990+2,FALSE)</f>
        <v>32360</v>
      </c>
      <c r="O77" s="116">
        <f>VLOOKUP($A66,INDtpcLOW,Low!O$3-1990+2,FALSE)</f>
        <v>32360</v>
      </c>
      <c r="P77" s="116">
        <f>VLOOKUP($A66,INDtpcLOW,Low!P$3-1990+2,FALSE)</f>
        <v>32360</v>
      </c>
      <c r="Q77" s="116">
        <f>VLOOKUP($A66,INDtpcLOW,Low!Q$3-1990+2,FALSE)</f>
        <v>32360</v>
      </c>
      <c r="R77" s="116">
        <f>VLOOKUP($A66,INDtpcLOW,Low!R$3-1990+2,FALSE)</f>
        <v>32360</v>
      </c>
      <c r="S77" s="116">
        <f>VLOOKUP($A66,INDtpcLOW,Low!S$3-1990+2,FALSE)</f>
        <v>32360</v>
      </c>
      <c r="T77" s="116">
        <f>VLOOKUP($A66,INDtpcLOW,Low!T$3-1990+2,FALSE)</f>
        <v>32360</v>
      </c>
      <c r="U77" s="116">
        <f>VLOOKUP($A66,INDtpcLOW,Low!U$3-1990+2,FALSE)</f>
        <v>32360</v>
      </c>
      <c r="V77" s="116">
        <f>VLOOKUP($A66,INDtpcLOW,Low!V$3-1990+2,FALSE)</f>
        <v>32360</v>
      </c>
      <c r="W77" s="116">
        <f>VLOOKUP($A66,INDtpcLOW,Low!W$3-1990+2,FALSE)</f>
        <v>32360</v>
      </c>
    </row>
    <row r="78" spans="1:23">
      <c r="A78" s="111" t="s">
        <v>167</v>
      </c>
      <c r="B78" s="113">
        <f>VLOOKUP($A66,REScLOW,Low!B$3-1990+2,FALSE)</f>
        <v>20290</v>
      </c>
      <c r="C78" s="114">
        <f>VLOOKUP($A66,REScLOW,Low!C$3-1990+2,FALSE)</f>
        <v>20511</v>
      </c>
      <c r="D78" s="114">
        <f>VLOOKUP($A66,REScLOW,Low!D$3-1990+2,FALSE)</f>
        <v>21021</v>
      </c>
      <c r="E78" s="114">
        <f>VLOOKUP($A66,REScLOW,Low!E$3-1990+2,FALSE)</f>
        <v>21745</v>
      </c>
      <c r="F78" s="114">
        <f>VLOOKUP($A66,REScLOW,Low!F$3-1990+2,FALSE)</f>
        <v>22550</v>
      </c>
      <c r="G78" s="114">
        <f>VLOOKUP($A66,REScLOW,Low!G$3-1990+2,FALSE)</f>
        <v>23371</v>
      </c>
      <c r="H78" s="114">
        <f>VLOOKUP($A66,REScLOW,Low!H$3-1990+2,FALSE)</f>
        <v>24207</v>
      </c>
      <c r="I78" s="114">
        <f>VLOOKUP($A66,REScLOW,Low!I$3-1990+2,FALSE)</f>
        <v>25057</v>
      </c>
      <c r="J78" s="114">
        <f>VLOOKUP($A66,REScLOW,Low!J$3-1990+2,FALSE)</f>
        <v>25921</v>
      </c>
      <c r="K78" s="114">
        <f>VLOOKUP($A66,REScLOW,Low!K$3-1990+2,FALSE)</f>
        <v>26799</v>
      </c>
      <c r="L78" s="114">
        <f>VLOOKUP($A66,REScLOW,Low!L$3-1990+2,FALSE)</f>
        <v>27693</v>
      </c>
      <c r="M78" s="114">
        <f>VLOOKUP($A66,REScLOW,Low!M$3-1990+2,FALSE)</f>
        <v>28602</v>
      </c>
      <c r="N78" s="114">
        <f>VLOOKUP($A66,REScLOW,Low!N$3-1990+2,FALSE)</f>
        <v>29528</v>
      </c>
      <c r="O78" s="114">
        <f>VLOOKUP($A66,REScLOW,Low!O$3-1990+2,FALSE)</f>
        <v>30468</v>
      </c>
      <c r="P78" s="114">
        <f>VLOOKUP($A66,REScLOW,Low!P$3-1990+2,FALSE)</f>
        <v>31423</v>
      </c>
      <c r="Q78" s="114">
        <f>VLOOKUP($A66,REScLOW,Low!Q$3-1990+2,FALSE)</f>
        <v>32393</v>
      </c>
      <c r="R78" s="114">
        <f>VLOOKUP($A66,REScLOW,Low!R$3-1990+2,FALSE)</f>
        <v>33377</v>
      </c>
      <c r="S78" s="114">
        <f>VLOOKUP($A66,REScLOW,Low!S$3-1990+2,FALSE)</f>
        <v>34374</v>
      </c>
      <c r="T78" s="114">
        <f>VLOOKUP($A66,REScLOW,Low!T$3-1990+2,FALSE)</f>
        <v>35385</v>
      </c>
      <c r="U78" s="114">
        <f>VLOOKUP($A66,REScLOW,Low!U$3-1990+2,FALSE)</f>
        <v>36411</v>
      </c>
      <c r="V78" s="114">
        <f>VLOOKUP($A66,REScLOW,Low!V$3-1990+2,FALSE)</f>
        <v>37450</v>
      </c>
      <c r="W78" s="114">
        <f>VLOOKUP($A66,REScLOW,Low!W$3-1990+2,FALSE)</f>
        <v>38519</v>
      </c>
    </row>
    <row r="79" spans="1:23">
      <c r="A79" s="111" t="s">
        <v>168</v>
      </c>
      <c r="B79" s="115">
        <f>VLOOKUP($A66,COMcLOW,Low!B$3-1990+2,FALSE)</f>
        <v>3063</v>
      </c>
      <c r="C79" s="116">
        <f>VLOOKUP($A66,COMcLOW,Low!C$3-1990+2,FALSE)</f>
        <v>3147.957025231583</v>
      </c>
      <c r="D79" s="116">
        <f>VLOOKUP($A66,COMcLOW,Low!D$3-1990+2,FALSE)</f>
        <v>3271.144605575942</v>
      </c>
      <c r="E79" s="116">
        <f>VLOOKUP($A66,COMcLOW,Low!E$3-1990+2,FALSE)</f>
        <v>3403.3761709627129</v>
      </c>
      <c r="F79" s="116">
        <f>VLOOKUP($A66,COMcLOW,Low!F$3-1990+2,FALSE)</f>
        <v>3537.8575028917112</v>
      </c>
      <c r="G79" s="116">
        <f>VLOOKUP($A66,COMcLOW,Low!G$3-1990+2,FALSE)</f>
        <v>3674.6601297613984</v>
      </c>
      <c r="H79" s="116">
        <f>VLOOKUP($A66,COMcLOW,Low!H$3-1990+2,FALSE)</f>
        <v>3813.5889207763771</v>
      </c>
      <c r="I79" s="116">
        <f>VLOOKUP($A66,COMcLOW,Low!I$3-1990+2,FALSE)</f>
        <v>3954.6164402232025</v>
      </c>
      <c r="J79" s="116">
        <f>VLOOKUP($A66,COMcLOW,Low!J$3-1990+2,FALSE)</f>
        <v>4097.6205538443128</v>
      </c>
      <c r="K79" s="116">
        <f>VLOOKUP($A66,COMcLOW,Low!K$3-1990+2,FALSE)</f>
        <v>4242.6452286470903</v>
      </c>
      <c r="L79" s="116">
        <f>VLOOKUP($A66,COMcLOW,Low!L$3-1990+2,FALSE)</f>
        <v>4389.8764682783212</v>
      </c>
      <c r="M79" s="116">
        <f>VLOOKUP($A66,COMcLOW,Low!M$3-1990+2,FALSE)</f>
        <v>4539.3292870027581</v>
      </c>
      <c r="N79" s="116">
        <f>VLOOKUP($A66,COMcLOW,Low!N$3-1990+2,FALSE)</f>
        <v>4691.1491677239874</v>
      </c>
      <c r="O79" s="116">
        <f>VLOOKUP($A66,COMcLOW,Low!O$3-1990+2,FALSE)</f>
        <v>4845.0509801106782</v>
      </c>
      <c r="P79" s="116">
        <f>VLOOKUP($A66,COMcLOW,Low!P$3-1990+2,FALSE)</f>
        <v>5000.9087670514627</v>
      </c>
      <c r="Q79" s="116">
        <f>VLOOKUP($A66,COMcLOW,Low!Q$3-1990+2,FALSE)</f>
        <v>5158.7301450109717</v>
      </c>
      <c r="R79" s="116">
        <f>VLOOKUP($A66,COMcLOW,Low!R$3-1990+2,FALSE)</f>
        <v>5318.2497856172913</v>
      </c>
      <c r="S79" s="116">
        <f>VLOOKUP($A66,COMcLOW,Low!S$3-1990+2,FALSE)</f>
        <v>5479.6391343517571</v>
      </c>
      <c r="T79" s="116">
        <f>VLOOKUP($A66,COMcLOW,Low!T$3-1990+2,FALSE)</f>
        <v>5642.6986525438106</v>
      </c>
      <c r="U79" s="116">
        <f>VLOOKUP($A66,COMcLOW,Low!U$3-1990+2,FALSE)</f>
        <v>5807.6463794151687</v>
      </c>
      <c r="V79" s="116">
        <f>VLOOKUP($A66,COMcLOW,Low!V$3-1990+2,FALSE)</f>
        <v>5807.6463794151687</v>
      </c>
      <c r="W79" s="116">
        <f>VLOOKUP($A66,COMcLOW,Low!W$3-1990+2,FALSE)</f>
        <v>5974.2691752142428</v>
      </c>
    </row>
    <row r="80" spans="1:23">
      <c r="A80" s="111" t="s">
        <v>169</v>
      </c>
      <c r="B80" s="115">
        <f>VLOOKUP($A66,INDcLOW,Low!B$3-1990+2,FALSE)</f>
        <v>16</v>
      </c>
      <c r="C80" s="116">
        <f>VLOOKUP($A66,INDcLOW,Low!C$3-1990+2,FALSE)</f>
        <v>16.342932913119128</v>
      </c>
      <c r="D80" s="116">
        <f>VLOOKUP($A66,INDcLOW,Low!D$3-1990+2,FALSE)</f>
        <v>16.238727968463223</v>
      </c>
      <c r="E80" s="116">
        <f>VLOOKUP($A66,INDcLOW,Low!E$3-1990+2,FALSE)</f>
        <v>16.122595030650533</v>
      </c>
      <c r="F80" s="116">
        <f>VLOOKUP($A66,INDcLOW,Low!F$3-1990+2,FALSE)</f>
        <v>16.017869858180003</v>
      </c>
      <c r="G80" s="116">
        <f>VLOOKUP($A66,INDcLOW,Low!G$3-1990+2,FALSE)</f>
        <v>15.92536919656802</v>
      </c>
      <c r="H80" s="116">
        <f>VLOOKUP($A66,INDcLOW,Low!H$3-1990+2,FALSE)</f>
        <v>15.844994279800066</v>
      </c>
      <c r="I80" s="116">
        <f>VLOOKUP($A66,INDcLOW,Low!I$3-1990+2,FALSE)</f>
        <v>15.775095965136446</v>
      </c>
      <c r="J80" s="116">
        <f>VLOOKUP($A66,INDcLOW,Low!J$3-1990+2,FALSE)</f>
        <v>15.714645643841042</v>
      </c>
      <c r="K80" s="116">
        <f>VLOOKUP($A66,INDcLOW,Low!K$3-1990+2,FALSE)</f>
        <v>15.663833418322005</v>
      </c>
      <c r="L80" s="116">
        <f>VLOOKUP($A66,INDcLOW,Low!L$3-1990+2,FALSE)</f>
        <v>15.62170450051676</v>
      </c>
      <c r="M80" s="116">
        <f>VLOOKUP($A66,INDcLOW,Low!M$3-1990+2,FALSE)</f>
        <v>15.5870871088734</v>
      </c>
      <c r="N80" s="116">
        <f>VLOOKUP($A66,INDcLOW,Low!N$3-1990+2,FALSE)</f>
        <v>15.559719514259903</v>
      </c>
      <c r="O80" s="116">
        <f>VLOOKUP($A66,INDcLOW,Low!O$3-1990+2,FALSE)</f>
        <v>15.539295783012228</v>
      </c>
      <c r="P80" s="116">
        <f>VLOOKUP($A66,INDcLOW,Low!P$3-1990+2,FALSE)</f>
        <v>15.52622467429901</v>
      </c>
      <c r="Q80" s="116">
        <f>VLOOKUP($A66,INDcLOW,Low!Q$3-1990+2,FALSE)</f>
        <v>15.519868513478785</v>
      </c>
      <c r="R80" s="116">
        <f>VLOOKUP($A66,INDcLOW,Low!R$3-1990+2,FALSE)</f>
        <v>15.52022878432553</v>
      </c>
      <c r="S80" s="116">
        <f>VLOOKUP($A66,INDcLOW,Low!S$3-1990+2,FALSE)</f>
        <v>15.527584978490085</v>
      </c>
      <c r="T80" s="116">
        <f>VLOOKUP($A66,INDcLOW,Low!T$3-1990+2,FALSE)</f>
        <v>15.54042498402384</v>
      </c>
      <c r="U80" s="116">
        <f>VLOOKUP($A66,INDcLOW,Low!U$3-1990+2,FALSE)</f>
        <v>15.559345065115137</v>
      </c>
      <c r="V80" s="116">
        <f>VLOOKUP($A66,INDcLOW,Low!V$3-1990+2,FALSE)</f>
        <v>15.559345065115137</v>
      </c>
      <c r="W80" s="116">
        <f>VLOOKUP($A66,INDcLOW,Low!W$3-1990+2,FALSE)</f>
        <v>15.58328343656628</v>
      </c>
    </row>
    <row r="81" spans="1:23">
      <c r="A81" s="111" t="s">
        <v>170</v>
      </c>
      <c r="B81" s="117">
        <v>2</v>
      </c>
      <c r="C81" s="118">
        <f t="shared" ref="C81:U81" si="26">B81</f>
        <v>2</v>
      </c>
      <c r="D81" s="118">
        <f t="shared" si="26"/>
        <v>2</v>
      </c>
      <c r="E81" s="118">
        <f t="shared" si="26"/>
        <v>2</v>
      </c>
      <c r="F81" s="118">
        <f t="shared" si="26"/>
        <v>2</v>
      </c>
      <c r="G81" s="118">
        <f t="shared" si="26"/>
        <v>2</v>
      </c>
      <c r="H81" s="118">
        <f t="shared" si="26"/>
        <v>2</v>
      </c>
      <c r="I81" s="118">
        <f t="shared" si="26"/>
        <v>2</v>
      </c>
      <c r="J81" s="118">
        <f t="shared" si="26"/>
        <v>2</v>
      </c>
      <c r="K81" s="118">
        <f t="shared" si="26"/>
        <v>2</v>
      </c>
      <c r="L81" s="118">
        <f t="shared" si="26"/>
        <v>2</v>
      </c>
      <c r="M81" s="118">
        <f t="shared" si="26"/>
        <v>2</v>
      </c>
      <c r="N81" s="118">
        <f t="shared" si="26"/>
        <v>2</v>
      </c>
      <c r="O81" s="118">
        <f t="shared" si="26"/>
        <v>2</v>
      </c>
      <c r="P81" s="118">
        <f t="shared" si="26"/>
        <v>2</v>
      </c>
      <c r="Q81" s="118">
        <f t="shared" si="26"/>
        <v>2</v>
      </c>
      <c r="R81" s="118">
        <f t="shared" si="26"/>
        <v>2</v>
      </c>
      <c r="S81" s="118">
        <f t="shared" si="26"/>
        <v>2</v>
      </c>
      <c r="T81" s="118">
        <f t="shared" si="26"/>
        <v>2</v>
      </c>
      <c r="U81" s="118">
        <f t="shared" si="26"/>
        <v>2</v>
      </c>
      <c r="V81" s="118">
        <f>T81</f>
        <v>2</v>
      </c>
      <c r="W81" s="118">
        <f>U81</f>
        <v>2</v>
      </c>
    </row>
    <row r="82" spans="1:23" ht="16" thickBot="1">
      <c r="A82" s="119" t="s">
        <v>171</v>
      </c>
      <c r="B82" s="120">
        <f>SUM(B78:B81)</f>
        <v>23371</v>
      </c>
      <c r="C82" s="121">
        <f t="shared" ref="C82:W82" si="27">SUM(C78:C81)</f>
        <v>23677.2999581447</v>
      </c>
      <c r="D82" s="121">
        <f t="shared" si="27"/>
        <v>24310.383333544403</v>
      </c>
      <c r="E82" s="121">
        <f t="shared" si="27"/>
        <v>25166.498765993365</v>
      </c>
      <c r="F82" s="121">
        <f t="shared" si="27"/>
        <v>26105.875372749892</v>
      </c>
      <c r="G82" s="121">
        <f t="shared" si="27"/>
        <v>27063.585498957968</v>
      </c>
      <c r="H82" s="121">
        <f t="shared" si="27"/>
        <v>28038.433915056175</v>
      </c>
      <c r="I82" s="121">
        <f t="shared" si="27"/>
        <v>29029.391536188337</v>
      </c>
      <c r="J82" s="121">
        <f t="shared" si="27"/>
        <v>30036.335199488156</v>
      </c>
      <c r="K82" s="121">
        <f t="shared" si="27"/>
        <v>31059.309062065411</v>
      </c>
      <c r="L82" s="121">
        <f t="shared" si="27"/>
        <v>32100.49817277884</v>
      </c>
      <c r="M82" s="121">
        <f t="shared" si="27"/>
        <v>33158.916374111628</v>
      </c>
      <c r="N82" s="121">
        <f t="shared" si="27"/>
        <v>34236.708887238252</v>
      </c>
      <c r="O82" s="121">
        <f t="shared" si="27"/>
        <v>35330.590275893694</v>
      </c>
      <c r="P82" s="121">
        <f t="shared" si="27"/>
        <v>36441.434991725764</v>
      </c>
      <c r="Q82" s="121">
        <f t="shared" si="27"/>
        <v>37569.250013524455</v>
      </c>
      <c r="R82" s="121">
        <f t="shared" si="27"/>
        <v>38712.77001440162</v>
      </c>
      <c r="S82" s="121">
        <f t="shared" si="27"/>
        <v>39871.166719330249</v>
      </c>
      <c r="T82" s="121">
        <f t="shared" si="27"/>
        <v>41045.239077527833</v>
      </c>
      <c r="U82" s="121">
        <f t="shared" si="27"/>
        <v>42236.205724480285</v>
      </c>
      <c r="V82" s="121">
        <f t="shared" si="27"/>
        <v>43275.205724480285</v>
      </c>
      <c r="W82" s="121">
        <f t="shared" si="27"/>
        <v>44510.852458650807</v>
      </c>
    </row>
    <row r="83" spans="1:23">
      <c r="A83" s="122"/>
      <c r="B83" s="123"/>
      <c r="C83" s="123"/>
      <c r="D83" s="123"/>
      <c r="E83" s="123"/>
      <c r="F83" s="123"/>
      <c r="G83" s="123"/>
      <c r="H83" s="123"/>
      <c r="I83" s="123"/>
      <c r="J83" s="123"/>
      <c r="K83" s="123"/>
      <c r="L83" s="123"/>
      <c r="M83" s="123"/>
      <c r="N83" s="123"/>
      <c r="O83" s="123"/>
      <c r="P83" s="123"/>
      <c r="Q83" s="123"/>
      <c r="R83" s="123"/>
      <c r="S83" s="123"/>
      <c r="T83" s="123"/>
      <c r="U83" s="123"/>
      <c r="V83" s="123"/>
      <c r="W83" s="123"/>
    </row>
    <row r="84" spans="1:23">
      <c r="B84" s="106"/>
      <c r="C84" s="106"/>
      <c r="D84" s="106"/>
      <c r="E84" s="106"/>
      <c r="F84" s="106"/>
      <c r="G84" s="106"/>
      <c r="H84" s="106"/>
      <c r="I84" s="106"/>
      <c r="J84" s="106"/>
      <c r="K84" s="106"/>
      <c r="L84" s="106"/>
      <c r="M84" s="106"/>
      <c r="N84" s="106"/>
      <c r="O84" s="106"/>
      <c r="P84" s="106"/>
      <c r="Q84" s="106"/>
      <c r="R84" s="106"/>
      <c r="S84" s="106"/>
      <c r="T84" s="108"/>
      <c r="U84" s="108"/>
      <c r="V84" s="108"/>
      <c r="W84" s="108"/>
    </row>
    <row r="85" spans="1:23">
      <c r="A85" s="109" t="s">
        <v>24</v>
      </c>
      <c r="B85" s="110"/>
      <c r="C85" s="110"/>
      <c r="D85" s="110"/>
      <c r="E85" s="110"/>
      <c r="F85" s="110"/>
      <c r="G85" s="110"/>
      <c r="H85" s="110"/>
      <c r="I85" s="110"/>
      <c r="J85" s="110"/>
      <c r="K85" s="110"/>
      <c r="L85" s="110"/>
      <c r="M85" s="110"/>
      <c r="N85" s="110"/>
      <c r="O85" s="110"/>
      <c r="P85" s="110"/>
      <c r="Q85" s="110"/>
      <c r="R85" s="110"/>
      <c r="S85" s="110"/>
      <c r="T85" s="110"/>
      <c r="U85" s="110"/>
      <c r="V85" s="110"/>
      <c r="W85" s="110"/>
    </row>
    <row r="86" spans="1:23" ht="16" thickBot="1">
      <c r="A86" s="111" t="s">
        <v>156</v>
      </c>
      <c r="B86" s="110"/>
      <c r="C86" s="112">
        <f t="shared" ref="C86:U86" si="28">(C91-B91)/B91</f>
        <v>8.5019922514366866E-2</v>
      </c>
      <c r="D86" s="112">
        <f t="shared" si="28"/>
        <v>3.5082791187539993E-2</v>
      </c>
      <c r="E86" s="112">
        <f t="shared" si="28"/>
        <v>2.9256105829362626E-3</v>
      </c>
      <c r="F86" s="112">
        <f t="shared" si="28"/>
        <v>3.4714818604674475E-3</v>
      </c>
      <c r="G86" s="112">
        <f t="shared" si="28"/>
        <v>2.5376148286333287E-3</v>
      </c>
      <c r="H86" s="112">
        <f t="shared" si="28"/>
        <v>2.5647936564846085E-3</v>
      </c>
      <c r="I86" s="112">
        <f t="shared" si="28"/>
        <v>3.6776239550315088E-3</v>
      </c>
      <c r="J86" s="112">
        <f t="shared" si="28"/>
        <v>4.091816838684194E-3</v>
      </c>
      <c r="K86" s="112">
        <f t="shared" si="28"/>
        <v>3.4986988835907788E-3</v>
      </c>
      <c r="L86" s="112">
        <f t="shared" si="28"/>
        <v>3.4096091577641725E-3</v>
      </c>
      <c r="M86" s="112">
        <f t="shared" si="28"/>
        <v>4.5278268921273464E-3</v>
      </c>
      <c r="N86" s="112">
        <f t="shared" si="28"/>
        <v>5.0112715469971423E-3</v>
      </c>
      <c r="O86" s="112">
        <f t="shared" si="28"/>
        <v>4.1821490688887918E-3</v>
      </c>
      <c r="P86" s="112">
        <f t="shared" si="28"/>
        <v>1.8333151241418137E-3</v>
      </c>
      <c r="Q86" s="112">
        <f t="shared" si="28"/>
        <v>5.3053947253202524E-3</v>
      </c>
      <c r="R86" s="112">
        <f t="shared" si="28"/>
        <v>4.6415763803845534E-3</v>
      </c>
      <c r="S86" s="112">
        <f t="shared" si="28"/>
        <v>3.9033473990910538E-3</v>
      </c>
      <c r="T86" s="112">
        <f t="shared" si="28"/>
        <v>4.7450198759852085E-3</v>
      </c>
      <c r="U86" s="112">
        <f t="shared" si="28"/>
        <v>4.8279442607031984E-3</v>
      </c>
      <c r="V86" s="112">
        <f>(V91-T91)/T91</f>
        <v>5.7334254279983957E-3</v>
      </c>
      <c r="W86" s="112">
        <f>(W91-U91)/U91</f>
        <v>5.9343839036000712E-3</v>
      </c>
    </row>
    <row r="87" spans="1:23">
      <c r="A87" s="111" t="s">
        <v>157</v>
      </c>
      <c r="B87" s="113">
        <f t="shared" ref="B87:W87" si="29">B97*B94</f>
        <v>1342062</v>
      </c>
      <c r="C87" s="114">
        <f t="shared" si="29"/>
        <v>1316484</v>
      </c>
      <c r="D87" s="114">
        <f t="shared" si="29"/>
        <v>1532022</v>
      </c>
      <c r="E87" s="114">
        <f t="shared" si="29"/>
        <v>1521520</v>
      </c>
      <c r="F87" s="114">
        <f t="shared" si="29"/>
        <v>1521510</v>
      </c>
      <c r="G87" s="114">
        <f t="shared" si="29"/>
        <v>1522106</v>
      </c>
      <c r="H87" s="114">
        <f t="shared" si="29"/>
        <v>1525790</v>
      </c>
      <c r="I87" s="114">
        <f t="shared" si="29"/>
        <v>1528209</v>
      </c>
      <c r="J87" s="114">
        <f t="shared" si="29"/>
        <v>1532500</v>
      </c>
      <c r="K87" s="114">
        <f t="shared" si="29"/>
        <v>1536120</v>
      </c>
      <c r="L87" s="114">
        <f t="shared" si="29"/>
        <v>1539720</v>
      </c>
      <c r="M87" s="114">
        <f t="shared" si="29"/>
        <v>1545830</v>
      </c>
      <c r="N87" s="114">
        <f t="shared" si="29"/>
        <v>1550620</v>
      </c>
      <c r="O87" s="114">
        <f t="shared" si="29"/>
        <v>1557330</v>
      </c>
      <c r="P87" s="114">
        <f t="shared" si="29"/>
        <v>1562694</v>
      </c>
      <c r="Q87" s="114">
        <f t="shared" si="29"/>
        <v>1573190</v>
      </c>
      <c r="R87" s="114">
        <f t="shared" si="29"/>
        <v>1579137</v>
      </c>
      <c r="S87" s="114">
        <f t="shared" si="29"/>
        <v>1585664</v>
      </c>
      <c r="T87" s="114">
        <f t="shared" si="29"/>
        <v>1592161</v>
      </c>
      <c r="U87" s="114">
        <f t="shared" si="29"/>
        <v>1599234</v>
      </c>
      <c r="V87" s="114">
        <f t="shared" si="29"/>
        <v>1606275</v>
      </c>
      <c r="W87" s="114">
        <f t="shared" si="29"/>
        <v>1613284</v>
      </c>
    </row>
    <row r="88" spans="1:23">
      <c r="A88" s="111" t="s">
        <v>158</v>
      </c>
      <c r="B88" s="115">
        <f t="shared" ref="B88:W89" si="30">B95*B98</f>
        <v>4535424</v>
      </c>
      <c r="C88" s="116">
        <f t="shared" si="30"/>
        <v>4879550.5240664706</v>
      </c>
      <c r="D88" s="116">
        <f t="shared" si="30"/>
        <v>4911709.9630493559</v>
      </c>
      <c r="E88" s="116">
        <f t="shared" si="30"/>
        <v>4943334.6605315479</v>
      </c>
      <c r="F88" s="116">
        <f t="shared" si="30"/>
        <v>4968265.4867314175</v>
      </c>
      <c r="G88" s="116">
        <f t="shared" si="30"/>
        <v>4985449.4525664411</v>
      </c>
      <c r="H88" s="116">
        <f t="shared" si="30"/>
        <v>4999528.9186856141</v>
      </c>
      <c r="I88" s="116">
        <f t="shared" si="30"/>
        <v>5022863.0206666989</v>
      </c>
      <c r="J88" s="116">
        <f t="shared" si="30"/>
        <v>5047296.2359967288</v>
      </c>
      <c r="K88" s="116">
        <f t="shared" si="30"/>
        <v>5067843.2756474856</v>
      </c>
      <c r="L88" s="116">
        <f t="shared" si="30"/>
        <v>5087621.7166442648</v>
      </c>
      <c r="M88" s="116">
        <f t="shared" si="30"/>
        <v>5113225.3725028699</v>
      </c>
      <c r="N88" s="116">
        <f t="shared" si="30"/>
        <v>5143705.0486168358</v>
      </c>
      <c r="O88" s="116">
        <f t="shared" si="30"/>
        <v>5166076.2629763819</v>
      </c>
      <c r="P88" s="116">
        <f t="shared" si="30"/>
        <v>5171857.8258095868</v>
      </c>
      <c r="Q88" s="116">
        <f t="shared" si="30"/>
        <v>5198829.6848884886</v>
      </c>
      <c r="R88" s="116">
        <f t="shared" si="30"/>
        <v>5225346.1454628548</v>
      </c>
      <c r="S88" s="116">
        <f t="shared" si="30"/>
        <v>5245627.6087375237</v>
      </c>
      <c r="T88" s="116">
        <f t="shared" si="30"/>
        <v>5272409.0447846707</v>
      </c>
      <c r="U88" s="116">
        <f t="shared" si="30"/>
        <v>5299301.4290377693</v>
      </c>
      <c r="V88" s="116">
        <f t="shared" si="30"/>
        <v>5299301.4290377693</v>
      </c>
      <c r="W88" s="116">
        <f t="shared" si="30"/>
        <v>5327981.4970602766</v>
      </c>
    </row>
    <row r="89" spans="1:23">
      <c r="A89" s="111" t="s">
        <v>159</v>
      </c>
      <c r="B89" s="115">
        <f t="shared" si="30"/>
        <v>524175</v>
      </c>
      <c r="C89" s="116">
        <f t="shared" si="30"/>
        <v>759888.86490872491</v>
      </c>
      <c r="D89" s="116">
        <f t="shared" si="30"/>
        <v>760348.44038792152</v>
      </c>
      <c r="E89" s="116">
        <f t="shared" si="30"/>
        <v>760645.96767032042</v>
      </c>
      <c r="F89" s="116">
        <f t="shared" si="30"/>
        <v>761216.39116933884</v>
      </c>
      <c r="G89" s="116">
        <f t="shared" si="30"/>
        <v>762134.93378100719</v>
      </c>
      <c r="H89" s="116">
        <f t="shared" si="30"/>
        <v>763318.20211969712</v>
      </c>
      <c r="I89" s="116">
        <f t="shared" si="30"/>
        <v>764802.25292141165</v>
      </c>
      <c r="J89" s="116">
        <f t="shared" si="30"/>
        <v>766494.22774404916</v>
      </c>
      <c r="K89" s="116">
        <f t="shared" si="30"/>
        <v>768440.90089758753</v>
      </c>
      <c r="L89" s="116">
        <f t="shared" si="30"/>
        <v>770600.25920434494</v>
      </c>
      <c r="M89" s="116">
        <f t="shared" si="30"/>
        <v>772915.42738241947</v>
      </c>
      <c r="N89" s="116">
        <f t="shared" si="30"/>
        <v>775478.42499002465</v>
      </c>
      <c r="O89" s="116">
        <f t="shared" si="30"/>
        <v>778128.63298470818</v>
      </c>
      <c r="P89" s="116">
        <f t="shared" si="30"/>
        <v>780951.24455681373</v>
      </c>
      <c r="Q89" s="116">
        <f t="shared" si="30"/>
        <v>783979.71844854916</v>
      </c>
      <c r="R89" s="116">
        <f t="shared" si="30"/>
        <v>787133.60033054452</v>
      </c>
      <c r="S89" s="116">
        <f t="shared" si="30"/>
        <v>790416.67350549065</v>
      </c>
      <c r="T89" s="116">
        <f t="shared" si="30"/>
        <v>793861.14810787071</v>
      </c>
      <c r="U89" s="116">
        <f t="shared" si="30"/>
        <v>797437.74348661199</v>
      </c>
      <c r="V89" s="116">
        <f t="shared" si="30"/>
        <v>797437.74348661199</v>
      </c>
      <c r="W89" s="116">
        <f t="shared" si="30"/>
        <v>801076.09193761973</v>
      </c>
    </row>
    <row r="90" spans="1:23">
      <c r="A90" s="111" t="s">
        <v>160</v>
      </c>
      <c r="B90" s="117">
        <v>117545</v>
      </c>
      <c r="C90" s="118">
        <f t="shared" ref="C90:U90" si="31">B90</f>
        <v>117545</v>
      </c>
      <c r="D90" s="118">
        <f t="shared" si="31"/>
        <v>117545</v>
      </c>
      <c r="E90" s="118">
        <f t="shared" si="31"/>
        <v>117545</v>
      </c>
      <c r="F90" s="118">
        <f t="shared" si="31"/>
        <v>117545</v>
      </c>
      <c r="G90" s="118">
        <f t="shared" si="31"/>
        <v>117545</v>
      </c>
      <c r="H90" s="118">
        <f t="shared" si="31"/>
        <v>117545</v>
      </c>
      <c r="I90" s="118">
        <f t="shared" si="31"/>
        <v>117545</v>
      </c>
      <c r="J90" s="118">
        <f t="shared" si="31"/>
        <v>117545</v>
      </c>
      <c r="K90" s="118">
        <f t="shared" si="31"/>
        <v>117545</v>
      </c>
      <c r="L90" s="118">
        <f t="shared" si="31"/>
        <v>117545</v>
      </c>
      <c r="M90" s="118">
        <f t="shared" si="31"/>
        <v>117545</v>
      </c>
      <c r="N90" s="118">
        <f t="shared" si="31"/>
        <v>117545</v>
      </c>
      <c r="O90" s="118">
        <f t="shared" si="31"/>
        <v>117545</v>
      </c>
      <c r="P90" s="118">
        <f t="shared" si="31"/>
        <v>117545</v>
      </c>
      <c r="Q90" s="118">
        <f t="shared" si="31"/>
        <v>117545</v>
      </c>
      <c r="R90" s="118">
        <f t="shared" si="31"/>
        <v>117545</v>
      </c>
      <c r="S90" s="118">
        <f t="shared" si="31"/>
        <v>117545</v>
      </c>
      <c r="T90" s="118">
        <f t="shared" si="31"/>
        <v>117545</v>
      </c>
      <c r="U90" s="118">
        <f t="shared" si="31"/>
        <v>117545</v>
      </c>
      <c r="V90" s="118">
        <f>T90</f>
        <v>117545</v>
      </c>
      <c r="W90" s="118">
        <f>U90</f>
        <v>117545</v>
      </c>
    </row>
    <row r="91" spans="1:23" ht="16" thickBot="1">
      <c r="A91" s="119" t="s">
        <v>161</v>
      </c>
      <c r="B91" s="120">
        <f>SUM(B87:B90)</f>
        <v>6519206</v>
      </c>
      <c r="C91" s="121">
        <f t="shared" ref="C91:W91" si="32">SUM(C87:C90)</f>
        <v>7073468.3889751956</v>
      </c>
      <c r="D91" s="121">
        <f t="shared" si="32"/>
        <v>7321625.4034372773</v>
      </c>
      <c r="E91" s="121">
        <f t="shared" si="32"/>
        <v>7343045.6282018684</v>
      </c>
      <c r="F91" s="121">
        <f t="shared" si="32"/>
        <v>7368536.877900756</v>
      </c>
      <c r="G91" s="121">
        <f t="shared" si="32"/>
        <v>7387235.3863474485</v>
      </c>
      <c r="H91" s="121">
        <f t="shared" si="32"/>
        <v>7406182.120805311</v>
      </c>
      <c r="I91" s="121">
        <f t="shared" si="32"/>
        <v>7433419.2735881107</v>
      </c>
      <c r="J91" s="121">
        <f t="shared" si="32"/>
        <v>7463835.4637407782</v>
      </c>
      <c r="K91" s="121">
        <f t="shared" si="32"/>
        <v>7489949.1765450733</v>
      </c>
      <c r="L91" s="121">
        <f t="shared" si="32"/>
        <v>7515486.9758486096</v>
      </c>
      <c r="M91" s="121">
        <f t="shared" si="32"/>
        <v>7549515.7998852897</v>
      </c>
      <c r="N91" s="121">
        <f t="shared" si="32"/>
        <v>7587348.4736068603</v>
      </c>
      <c r="O91" s="121">
        <f t="shared" si="32"/>
        <v>7619079.89596109</v>
      </c>
      <c r="P91" s="121">
        <f t="shared" si="32"/>
        <v>7633048.0703664003</v>
      </c>
      <c r="Q91" s="121">
        <f t="shared" si="32"/>
        <v>7673544.4033370381</v>
      </c>
      <c r="R91" s="121">
        <f t="shared" si="32"/>
        <v>7709161.7457933994</v>
      </c>
      <c r="S91" s="121">
        <f t="shared" si="32"/>
        <v>7739253.2822430143</v>
      </c>
      <c r="T91" s="121">
        <f t="shared" si="32"/>
        <v>7775976.1928925412</v>
      </c>
      <c r="U91" s="121">
        <f t="shared" si="32"/>
        <v>7813518.1725243814</v>
      </c>
      <c r="V91" s="121">
        <f t="shared" si="32"/>
        <v>7820559.1725243814</v>
      </c>
      <c r="W91" s="121">
        <f t="shared" si="32"/>
        <v>7859886.5889978968</v>
      </c>
    </row>
    <row r="92" spans="1:23">
      <c r="A92" s="111" t="s">
        <v>162</v>
      </c>
      <c r="B92" s="116">
        <f>B91*VLOOKUP($A85,'Peak-Baseload'!$N$13:$S$28,6,FALSE)</f>
        <v>7509.6235928044052</v>
      </c>
      <c r="C92" s="116">
        <f>C91*VLOOKUP($A85,'Peak-Baseload'!$N$13:$S$28,6,FALSE)</f>
        <v>8148.0912087766974</v>
      </c>
      <c r="D92" s="116">
        <f>D91*VLOOKUP($A85,'Peak-Baseload'!$N$13:$S$28,6,FALSE)</f>
        <v>8433.9489912312401</v>
      </c>
      <c r="E92" s="116">
        <f>E91*VLOOKUP($A85,'Peak-Baseload'!$N$13:$S$28,6,FALSE)</f>
        <v>8458.6234416559309</v>
      </c>
      <c r="F92" s="116">
        <f>F91*VLOOKUP($A85,'Peak-Baseload'!$N$13:$S$28,6,FALSE)</f>
        <v>8487.9873994981645</v>
      </c>
      <c r="G92" s="116">
        <f>G91*VLOOKUP($A85,'Peak-Baseload'!$N$13:$S$28,6,FALSE)</f>
        <v>8509.5266421883844</v>
      </c>
      <c r="H92" s="116">
        <f>H91*VLOOKUP($A85,'Peak-Baseload'!$N$13:$S$28,6,FALSE)</f>
        <v>8531.3518221399554</v>
      </c>
      <c r="I92" s="116">
        <f>I91*VLOOKUP($A85,'Peak-Baseload'!$N$13:$S$28,6,FALSE)</f>
        <v>8562.7269259698587</v>
      </c>
      <c r="J92" s="116">
        <f>J91*VLOOKUP($A85,'Peak-Baseload'!$N$13:$S$28,6,FALSE)</f>
        <v>8597.7640361905978</v>
      </c>
      <c r="K92" s="116">
        <f>K91*VLOOKUP($A85,'Peak-Baseload'!$N$13:$S$28,6,FALSE)</f>
        <v>8627.8450236253939</v>
      </c>
      <c r="L92" s="116">
        <f>L91*VLOOKUP($A85,'Peak-Baseload'!$N$13:$S$28,6,FALSE)</f>
        <v>8657.2626030297179</v>
      </c>
      <c r="M92" s="116">
        <f>M91*VLOOKUP($A85,'Peak-Baseload'!$N$13:$S$28,6,FALSE)</f>
        <v>8696.4611894559239</v>
      </c>
      <c r="N92" s="116">
        <f>N91*VLOOKUP($A85,'Peak-Baseload'!$N$13:$S$28,6,FALSE)</f>
        <v>8740.0415179742085</v>
      </c>
      <c r="O92" s="116">
        <f>O91*VLOOKUP($A85,'Peak-Baseload'!$N$13:$S$28,6,FALSE)</f>
        <v>8776.5936744706542</v>
      </c>
      <c r="P92" s="116">
        <f>P91*VLOOKUP($A85,'Peak-Baseload'!$N$13:$S$28,6,FALSE)</f>
        <v>8792.6839363925083</v>
      </c>
      <c r="Q92" s="116">
        <f>Q91*VLOOKUP($A85,'Peak-Baseload'!$N$13:$S$28,6,FALSE)</f>
        <v>8839.3325953700532</v>
      </c>
      <c r="R92" s="116">
        <f>R91*VLOOKUP($A85,'Peak-Baseload'!$N$13:$S$28,6,FALSE)</f>
        <v>8880.3610327630868</v>
      </c>
      <c r="S92" s="116">
        <f>S91*VLOOKUP($A85,'Peak-Baseload'!$N$13:$S$28,6,FALSE)</f>
        <v>8915.0241669033112</v>
      </c>
      <c r="T92" s="116">
        <f>T91*VLOOKUP($A85,'Peak-Baseload'!$N$13:$S$28,6,FALSE)</f>
        <v>8957.326133770157</v>
      </c>
      <c r="U92" s="116">
        <f>U91*VLOOKUP($A85,'Peak-Baseload'!$N$13:$S$28,6,FALSE)</f>
        <v>9000.5716050689389</v>
      </c>
      <c r="V92" s="116">
        <f>V91*VLOOKUP($A85,'Peak-Baseload'!$N$13:$S$28,6,FALSE)</f>
        <v>9008.6822951923896</v>
      </c>
      <c r="W92" s="116">
        <f>W91*VLOOKUP($A85,'Peak-Baseload'!$N$13:$S$28,6,FALSE)</f>
        <v>9053.9844523252596</v>
      </c>
    </row>
    <row r="93" spans="1:23">
      <c r="A93" s="111" t="s">
        <v>163</v>
      </c>
      <c r="B93" s="116">
        <f>B101*VLOOKUP($A85,'Peak-Baseload'!$N$13:$S$28,5,FALSE)</f>
        <v>79555.827395379209</v>
      </c>
      <c r="C93" s="116">
        <f>C101*VLOOKUP($A85,'Peak-Baseload'!$N$13:$S$28,5,FALSE)</f>
        <v>78588.368823023877</v>
      </c>
      <c r="D93" s="116">
        <f>D101*VLOOKUP($A85,'Peak-Baseload'!$N$13:$S$28,5,FALSE)</f>
        <v>77743.990072276516</v>
      </c>
      <c r="E93" s="116">
        <f>E101*VLOOKUP($A85,'Peak-Baseload'!$N$13:$S$28,5,FALSE)</f>
        <v>77630.009501107299</v>
      </c>
      <c r="F93" s="116">
        <f>F101*VLOOKUP($A85,'Peak-Baseload'!$N$13:$S$28,5,FALSE)</f>
        <v>77793.130818621765</v>
      </c>
      <c r="G93" s="116">
        <f>G101*VLOOKUP($A85,'Peak-Baseload'!$N$13:$S$28,5,FALSE)</f>
        <v>77985.089570482043</v>
      </c>
      <c r="H93" s="116">
        <f>H101*VLOOKUP($A85,'Peak-Baseload'!$N$13:$S$28,5,FALSE)</f>
        <v>78200.436928731142</v>
      </c>
      <c r="I93" s="116">
        <f>I101*VLOOKUP($A85,'Peak-Baseload'!$N$13:$S$28,5,FALSE)</f>
        <v>78463.938965297333</v>
      </c>
      <c r="J93" s="116">
        <f>J101*VLOOKUP($A85,'Peak-Baseload'!$N$13:$S$28,5,FALSE)</f>
        <v>78705.828237332942</v>
      </c>
      <c r="K93" s="116">
        <f>K101*VLOOKUP($A85,'Peak-Baseload'!$N$13:$S$28,5,FALSE)</f>
        <v>79015.516490727285</v>
      </c>
      <c r="L93" s="116">
        <f>L101*VLOOKUP($A85,'Peak-Baseload'!$N$13:$S$28,5,FALSE)</f>
        <v>79327.377937963771</v>
      </c>
      <c r="M93" s="116">
        <f>M101*VLOOKUP($A85,'Peak-Baseload'!$N$13:$S$28,5,FALSE)</f>
        <v>79638.819847841354</v>
      </c>
      <c r="N93" s="116">
        <f>N101*VLOOKUP($A85,'Peak-Baseload'!$N$13:$S$28,5,FALSE)</f>
        <v>79999.129192027685</v>
      </c>
      <c r="O93" s="116">
        <f>O101*VLOOKUP($A85,'Peak-Baseload'!$N$13:$S$28,5,FALSE)</f>
        <v>80333.322231036494</v>
      </c>
      <c r="P93" s="116">
        <f>P101*VLOOKUP($A85,'Peak-Baseload'!$N$13:$S$28,5,FALSE)</f>
        <v>80711.179724211863</v>
      </c>
      <c r="Q93" s="116">
        <f>Q101*VLOOKUP($A85,'Peak-Baseload'!$N$13:$S$28,5,FALSE)</f>
        <v>81093.147995377076</v>
      </c>
      <c r="R93" s="116">
        <f>R101*VLOOKUP($A85,'Peak-Baseload'!$N$13:$S$28,5,FALSE)</f>
        <v>81493.980456900652</v>
      </c>
      <c r="S93" s="116">
        <f>S101*VLOOKUP($A85,'Peak-Baseload'!$N$13:$S$28,5,FALSE)</f>
        <v>81915.15796304433</v>
      </c>
      <c r="T93" s="116">
        <f>T101*VLOOKUP($A85,'Peak-Baseload'!$N$13:$S$28,5,FALSE)</f>
        <v>82338.424957630457</v>
      </c>
      <c r="U93" s="116">
        <f>U101*VLOOKUP($A85,'Peak-Baseload'!$N$13:$S$28,5,FALSE)</f>
        <v>82783.352633947303</v>
      </c>
      <c r="V93" s="116">
        <f>V101*VLOOKUP($A85,'Peak-Baseload'!$N$13:$S$28,5,FALSE)</f>
        <v>83123.244019348116</v>
      </c>
      <c r="W93" s="116">
        <f>W101*VLOOKUP($A85,'Peak-Baseload'!$N$13:$S$28,5,FALSE)</f>
        <v>83564.68873973751</v>
      </c>
    </row>
    <row r="94" spans="1:23">
      <c r="A94" s="104" t="s">
        <v>164</v>
      </c>
      <c r="B94" s="116">
        <f>VLOOKUP($A85,REStpcLOW,Low!B$3-1990+2,FALSE)</f>
        <v>522</v>
      </c>
      <c r="C94" s="116">
        <f>VLOOKUP($A85,REStpcLOW,Low!C$3-1990+2,FALSE)</f>
        <v>522</v>
      </c>
      <c r="D94" s="116">
        <f>VLOOKUP($A85,REStpcLOW,Low!D$3-1990+2,FALSE)</f>
        <v>618</v>
      </c>
      <c r="E94" s="116">
        <f>VLOOKUP($A85,REStpcLOW,Low!E$3-1990+2,FALSE)</f>
        <v>616</v>
      </c>
      <c r="F94" s="116">
        <f>VLOOKUP($A85,REStpcLOW,Low!F$3-1990+2,FALSE)</f>
        <v>615</v>
      </c>
      <c r="G94" s="116">
        <f>VLOOKUP($A85,REStpcLOW,Low!G$3-1990+2,FALSE)</f>
        <v>614</v>
      </c>
      <c r="H94" s="116">
        <f>VLOOKUP($A85,REStpcLOW,Low!H$3-1990+2,FALSE)</f>
        <v>614</v>
      </c>
      <c r="I94" s="116">
        <f>VLOOKUP($A85,REStpcLOW,Low!I$3-1990+2,FALSE)</f>
        <v>613</v>
      </c>
      <c r="J94" s="116">
        <f>VLOOKUP($A85,REStpcLOW,Low!J$3-1990+2,FALSE)</f>
        <v>613</v>
      </c>
      <c r="K94" s="116">
        <f>VLOOKUP($A85,REStpcLOW,Low!K$3-1990+2,FALSE)</f>
        <v>612</v>
      </c>
      <c r="L94" s="116">
        <f>VLOOKUP($A85,REStpcLOW,Low!L$3-1990+2,FALSE)</f>
        <v>611</v>
      </c>
      <c r="M94" s="116">
        <f>VLOOKUP($A85,REStpcLOW,Low!M$3-1990+2,FALSE)</f>
        <v>611</v>
      </c>
      <c r="N94" s="116">
        <f>VLOOKUP($A85,REStpcLOW,Low!N$3-1990+2,FALSE)</f>
        <v>610</v>
      </c>
      <c r="O94" s="116">
        <f>VLOOKUP($A85,REStpcLOW,Low!O$3-1990+2,FALSE)</f>
        <v>610</v>
      </c>
      <c r="P94" s="116">
        <f>VLOOKUP($A85,REStpcLOW,Low!P$3-1990+2,FALSE)</f>
        <v>609</v>
      </c>
      <c r="Q94" s="116">
        <f>VLOOKUP($A85,REStpcLOW,Low!Q$3-1990+2,FALSE)</f>
        <v>610</v>
      </c>
      <c r="R94" s="116">
        <f>VLOOKUP($A85,REStpcLOW,Low!R$3-1990+2,FALSE)</f>
        <v>609</v>
      </c>
      <c r="S94" s="116">
        <f>VLOOKUP($A85,REStpcLOW,Low!S$3-1990+2,FALSE)</f>
        <v>608</v>
      </c>
      <c r="T94" s="116">
        <f>VLOOKUP($A85,REStpcLOW,Low!T$3-1990+2,FALSE)</f>
        <v>607</v>
      </c>
      <c r="U94" s="116">
        <f>VLOOKUP($A85,REStpcLOW,Low!U$3-1990+2,FALSE)</f>
        <v>606</v>
      </c>
      <c r="V94" s="116">
        <f>VLOOKUP($A85,REStpcLOW,Low!V$3-1990+2,FALSE)</f>
        <v>605</v>
      </c>
      <c r="W94" s="116">
        <f>VLOOKUP($A85,REStpcLOW,Low!W$3-1990+2,FALSE)</f>
        <v>604</v>
      </c>
    </row>
    <row r="95" spans="1:23">
      <c r="A95" s="104" t="s">
        <v>165</v>
      </c>
      <c r="B95" s="116">
        <f>VLOOKUP($A85,COMtpcLOW,Low!B$3-1990+2,FALSE)</f>
        <v>3968</v>
      </c>
      <c r="C95" s="116">
        <f>VLOOKUP($A85,COMtpcLOW,Low!C$3-1990+2,FALSE)</f>
        <v>4257</v>
      </c>
      <c r="D95" s="116">
        <f>VLOOKUP($A85,COMtpcLOW,Low!D$3-1990+2,FALSE)</f>
        <v>4273</v>
      </c>
      <c r="E95" s="116">
        <f>VLOOKUP($A85,COMtpcLOW,Low!E$3-1990+2,FALSE)</f>
        <v>4287</v>
      </c>
      <c r="F95" s="116">
        <f>VLOOKUP($A85,COMtpcLOW,Low!F$3-1990+2,FALSE)</f>
        <v>4295</v>
      </c>
      <c r="G95" s="116">
        <f>VLOOKUP($A85,COMtpcLOW,Low!G$3-1990+2,FALSE)</f>
        <v>4295</v>
      </c>
      <c r="H95" s="116">
        <f>VLOOKUP($A85,COMtpcLOW,Low!H$3-1990+2,FALSE)</f>
        <v>4292</v>
      </c>
      <c r="I95" s="116">
        <f>VLOOKUP($A85,COMtpcLOW,Low!I$3-1990+2,FALSE)</f>
        <v>4296</v>
      </c>
      <c r="J95" s="116">
        <f>VLOOKUP($A85,COMtpcLOW,Low!J$3-1990+2,FALSE)</f>
        <v>4301</v>
      </c>
      <c r="K95" s="116">
        <f>VLOOKUP($A85,COMtpcLOW,Low!K$3-1990+2,FALSE)</f>
        <v>4302</v>
      </c>
      <c r="L95" s="116">
        <f>VLOOKUP($A85,COMtpcLOW,Low!L$3-1990+2,FALSE)</f>
        <v>4302</v>
      </c>
      <c r="M95" s="116">
        <f>VLOOKUP($A85,COMtpcLOW,Low!M$3-1990+2,FALSE)</f>
        <v>4307</v>
      </c>
      <c r="N95" s="116">
        <f>VLOOKUP($A85,COMtpcLOW,Low!N$3-1990+2,FALSE)</f>
        <v>4315</v>
      </c>
      <c r="O95" s="116">
        <f>VLOOKUP($A85,COMtpcLOW,Low!O$3-1990+2,FALSE)</f>
        <v>4317</v>
      </c>
      <c r="P95" s="116">
        <f>VLOOKUP($A85,COMtpcLOW,Low!P$3-1990+2,FALSE)</f>
        <v>4305</v>
      </c>
      <c r="Q95" s="116">
        <f>VLOOKUP($A85,COMtpcLOW,Low!Q$3-1990+2,FALSE)</f>
        <v>4310</v>
      </c>
      <c r="R95" s="116">
        <f>VLOOKUP($A85,COMtpcLOW,Low!R$3-1990+2,FALSE)</f>
        <v>4315</v>
      </c>
      <c r="S95" s="116">
        <f>VLOOKUP($A85,COMtpcLOW,Low!S$3-1990+2,FALSE)</f>
        <v>4315</v>
      </c>
      <c r="T95" s="116">
        <f>VLOOKUP($A85,COMtpcLOW,Low!T$3-1990+2,FALSE)</f>
        <v>4320</v>
      </c>
      <c r="U95" s="116">
        <f>VLOOKUP($A85,COMtpcLOW,Low!U$3-1990+2,FALSE)</f>
        <v>4325</v>
      </c>
      <c r="V95" s="116">
        <f>VLOOKUP($A85,COMtpcLOW,Low!V$3-1990+2,FALSE)</f>
        <v>4325</v>
      </c>
      <c r="W95" s="116">
        <f>VLOOKUP($A85,COMtpcLOW,Low!W$3-1990+2,FALSE)</f>
        <v>4332</v>
      </c>
    </row>
    <row r="96" spans="1:23" ht="16" thickBot="1">
      <c r="A96" s="104" t="s">
        <v>166</v>
      </c>
      <c r="B96" s="116">
        <f>VLOOKUP($A85,INDtpcLOW,Low!B$3-1990+2,FALSE)</f>
        <v>18075</v>
      </c>
      <c r="C96" s="116">
        <f>VLOOKUP($A85,INDtpcLOW,Low!C$3-1990+2,FALSE)</f>
        <v>26009</v>
      </c>
      <c r="D96" s="116">
        <f>VLOOKUP($A85,INDtpcLOW,Low!D$3-1990+2,FALSE)</f>
        <v>26009</v>
      </c>
      <c r="E96" s="116">
        <f>VLOOKUP($A85,INDtpcLOW,Low!E$3-1990+2,FALSE)</f>
        <v>26009</v>
      </c>
      <c r="F96" s="116">
        <f>VLOOKUP($A85,INDtpcLOW,Low!F$3-1990+2,FALSE)</f>
        <v>26009</v>
      </c>
      <c r="G96" s="116">
        <f>VLOOKUP($A85,INDtpcLOW,Low!G$3-1990+2,FALSE)</f>
        <v>26009</v>
      </c>
      <c r="H96" s="116">
        <f>VLOOKUP($A85,INDtpcLOW,Low!H$3-1990+2,FALSE)</f>
        <v>26009</v>
      </c>
      <c r="I96" s="116">
        <f>VLOOKUP($A85,INDtpcLOW,Low!I$3-1990+2,FALSE)</f>
        <v>26009</v>
      </c>
      <c r="J96" s="116">
        <f>VLOOKUP($A85,INDtpcLOW,Low!J$3-1990+2,FALSE)</f>
        <v>26009</v>
      </c>
      <c r="K96" s="116">
        <f>VLOOKUP($A85,INDtpcLOW,Low!K$3-1990+2,FALSE)</f>
        <v>26009</v>
      </c>
      <c r="L96" s="116">
        <f>VLOOKUP($A85,INDtpcLOW,Low!L$3-1990+2,FALSE)</f>
        <v>26009</v>
      </c>
      <c r="M96" s="116">
        <f>VLOOKUP($A85,INDtpcLOW,Low!M$3-1990+2,FALSE)</f>
        <v>26009</v>
      </c>
      <c r="N96" s="116">
        <f>VLOOKUP($A85,INDtpcLOW,Low!N$3-1990+2,FALSE)</f>
        <v>26009</v>
      </c>
      <c r="O96" s="116">
        <f>VLOOKUP($A85,INDtpcLOW,Low!O$3-1990+2,FALSE)</f>
        <v>26009</v>
      </c>
      <c r="P96" s="116">
        <f>VLOOKUP($A85,INDtpcLOW,Low!P$3-1990+2,FALSE)</f>
        <v>26009</v>
      </c>
      <c r="Q96" s="116">
        <f>VLOOKUP($A85,INDtpcLOW,Low!Q$3-1990+2,FALSE)</f>
        <v>26009</v>
      </c>
      <c r="R96" s="116">
        <f>VLOOKUP($A85,INDtpcLOW,Low!R$3-1990+2,FALSE)</f>
        <v>26009</v>
      </c>
      <c r="S96" s="116">
        <f>VLOOKUP($A85,INDtpcLOW,Low!S$3-1990+2,FALSE)</f>
        <v>26009</v>
      </c>
      <c r="T96" s="116">
        <f>VLOOKUP($A85,INDtpcLOW,Low!T$3-1990+2,FALSE)</f>
        <v>26009</v>
      </c>
      <c r="U96" s="116">
        <f>VLOOKUP($A85,INDtpcLOW,Low!U$3-1990+2,FALSE)</f>
        <v>26009</v>
      </c>
      <c r="V96" s="116">
        <f>VLOOKUP($A85,INDtpcLOW,Low!V$3-1990+2,FALSE)</f>
        <v>26009</v>
      </c>
      <c r="W96" s="116">
        <f>VLOOKUP($A85,INDtpcLOW,Low!W$3-1990+2,FALSE)</f>
        <v>26009</v>
      </c>
    </row>
    <row r="97" spans="1:23">
      <c r="A97" s="111" t="s">
        <v>167</v>
      </c>
      <c r="B97" s="113">
        <f>VLOOKUP($A85,REScLOW,Low!B$3-1990+2,FALSE)</f>
        <v>2571</v>
      </c>
      <c r="C97" s="114">
        <f>VLOOKUP($A85,REScLOW,Low!C$3-1990+2,FALSE)</f>
        <v>2522</v>
      </c>
      <c r="D97" s="114">
        <f>VLOOKUP($A85,REScLOW,Low!D$3-1990+2,FALSE)</f>
        <v>2479</v>
      </c>
      <c r="E97" s="114">
        <f>VLOOKUP($A85,REScLOW,Low!E$3-1990+2,FALSE)</f>
        <v>2470</v>
      </c>
      <c r="F97" s="114">
        <f>VLOOKUP($A85,REScLOW,Low!F$3-1990+2,FALSE)</f>
        <v>2474</v>
      </c>
      <c r="G97" s="114">
        <f>VLOOKUP($A85,REScLOW,Low!G$3-1990+2,FALSE)</f>
        <v>2479</v>
      </c>
      <c r="H97" s="114">
        <f>VLOOKUP($A85,REScLOW,Low!H$3-1990+2,FALSE)</f>
        <v>2485</v>
      </c>
      <c r="I97" s="114">
        <f>VLOOKUP($A85,REScLOW,Low!I$3-1990+2,FALSE)</f>
        <v>2493</v>
      </c>
      <c r="J97" s="114">
        <f>VLOOKUP($A85,REScLOW,Low!J$3-1990+2,FALSE)</f>
        <v>2500</v>
      </c>
      <c r="K97" s="114">
        <f>VLOOKUP($A85,REScLOW,Low!K$3-1990+2,FALSE)</f>
        <v>2510</v>
      </c>
      <c r="L97" s="114">
        <f>VLOOKUP($A85,REScLOW,Low!L$3-1990+2,FALSE)</f>
        <v>2520</v>
      </c>
      <c r="M97" s="114">
        <f>VLOOKUP($A85,REScLOW,Low!M$3-1990+2,FALSE)</f>
        <v>2530</v>
      </c>
      <c r="N97" s="114">
        <f>VLOOKUP($A85,REScLOW,Low!N$3-1990+2,FALSE)</f>
        <v>2542</v>
      </c>
      <c r="O97" s="114">
        <f>VLOOKUP($A85,REScLOW,Low!O$3-1990+2,FALSE)</f>
        <v>2553</v>
      </c>
      <c r="P97" s="114">
        <f>VLOOKUP($A85,REScLOW,Low!P$3-1990+2,FALSE)</f>
        <v>2566</v>
      </c>
      <c r="Q97" s="114">
        <f>VLOOKUP($A85,REScLOW,Low!Q$3-1990+2,FALSE)</f>
        <v>2579</v>
      </c>
      <c r="R97" s="114">
        <f>VLOOKUP($A85,REScLOW,Low!R$3-1990+2,FALSE)</f>
        <v>2593</v>
      </c>
      <c r="S97" s="114">
        <f>VLOOKUP($A85,REScLOW,Low!S$3-1990+2,FALSE)</f>
        <v>2608</v>
      </c>
      <c r="T97" s="114">
        <f>VLOOKUP($A85,REScLOW,Low!T$3-1990+2,FALSE)</f>
        <v>2623</v>
      </c>
      <c r="U97" s="114">
        <f>VLOOKUP($A85,REScLOW,Low!U$3-1990+2,FALSE)</f>
        <v>2639</v>
      </c>
      <c r="V97" s="114">
        <f>VLOOKUP($A85,REScLOW,Low!V$3-1990+2,FALSE)</f>
        <v>2655</v>
      </c>
      <c r="W97" s="114">
        <f>VLOOKUP($A85,REScLOW,Low!W$3-1990+2,FALSE)</f>
        <v>2671</v>
      </c>
    </row>
    <row r="98" spans="1:23">
      <c r="A98" s="111" t="s">
        <v>168</v>
      </c>
      <c r="B98" s="115">
        <f>VLOOKUP($A85,COMcLOW,Low!B$3-1990+2,FALSE)</f>
        <v>1143</v>
      </c>
      <c r="C98" s="116">
        <f>VLOOKUP($A85,COMcLOW,Low!C$3-1990+2,FALSE)</f>
        <v>1146.241607720571</v>
      </c>
      <c r="D98" s="116">
        <f>VLOOKUP($A85,COMcLOW,Low!D$3-1990+2,FALSE)</f>
        <v>1149.4757694943496</v>
      </c>
      <c r="E98" s="116">
        <f>VLOOKUP($A85,COMcLOW,Low!E$3-1990+2,FALSE)</f>
        <v>1153.0988244766847</v>
      </c>
      <c r="F98" s="116">
        <f>VLOOKUP($A85,COMcLOW,Low!F$3-1990+2,FALSE)</f>
        <v>1156.7556430108073</v>
      </c>
      <c r="G98" s="116">
        <f>VLOOKUP($A85,COMcLOW,Low!G$3-1990+2,FALSE)</f>
        <v>1160.7565663716975</v>
      </c>
      <c r="H98" s="116">
        <f>VLOOKUP($A85,COMcLOW,Low!H$3-1990+2,FALSE)</f>
        <v>1164.8483035148215</v>
      </c>
      <c r="I98" s="116">
        <f>VLOOKUP($A85,COMcLOW,Low!I$3-1990+2,FALSE)</f>
        <v>1169.1953027622669</v>
      </c>
      <c r="J98" s="116">
        <f>VLOOKUP($A85,COMcLOW,Low!J$3-1990+2,FALSE)</f>
        <v>1173.5169114151893</v>
      </c>
      <c r="K98" s="116">
        <f>VLOOKUP($A85,COMcLOW,Low!K$3-1990+2,FALSE)</f>
        <v>1178.0202872262867</v>
      </c>
      <c r="L98" s="116">
        <f>VLOOKUP($A85,COMcLOW,Low!L$3-1990+2,FALSE)</f>
        <v>1182.6177862957379</v>
      </c>
      <c r="M98" s="116">
        <f>VLOOKUP($A85,COMcLOW,Low!M$3-1990+2,FALSE)</f>
        <v>1187.18954550798</v>
      </c>
      <c r="N98" s="116">
        <f>VLOOKUP($A85,COMcLOW,Low!N$3-1990+2,FALSE)</f>
        <v>1192.052154951758</v>
      </c>
      <c r="O98" s="116">
        <f>VLOOKUP($A85,COMcLOW,Low!O$3-1990+2,FALSE)</f>
        <v>1196.6820159778508</v>
      </c>
      <c r="P98" s="116">
        <f>VLOOKUP($A85,COMcLOW,Low!P$3-1990+2,FALSE)</f>
        <v>1201.3607028593697</v>
      </c>
      <c r="Q98" s="116">
        <f>VLOOKUP($A85,COMcLOW,Low!Q$3-1990+2,FALSE)</f>
        <v>1206.2249848929207</v>
      </c>
      <c r="R98" s="116">
        <f>VLOOKUP($A85,COMcLOW,Low!R$3-1990+2,FALSE)</f>
        <v>1210.9724554954473</v>
      </c>
      <c r="S98" s="116">
        <f>VLOOKUP($A85,COMcLOW,Low!S$3-1990+2,FALSE)</f>
        <v>1215.6726787340726</v>
      </c>
      <c r="T98" s="116">
        <f>VLOOKUP($A85,COMcLOW,Low!T$3-1990+2,FALSE)</f>
        <v>1220.4650566631183</v>
      </c>
      <c r="U98" s="116">
        <f>VLOOKUP($A85,COMcLOW,Low!U$3-1990+2,FALSE)</f>
        <v>1225.2720067139351</v>
      </c>
      <c r="V98" s="116">
        <f>VLOOKUP($A85,COMcLOW,Low!V$3-1990+2,FALSE)</f>
        <v>1225.2720067139351</v>
      </c>
      <c r="W98" s="116">
        <f>VLOOKUP($A85,COMcLOW,Low!W$3-1990+2,FALSE)</f>
        <v>1229.9126262835357</v>
      </c>
    </row>
    <row r="99" spans="1:23">
      <c r="A99" s="111" t="s">
        <v>169</v>
      </c>
      <c r="B99" s="115">
        <f>VLOOKUP($A85,INDcLOW,Low!B$3-1990+2,FALSE)</f>
        <v>29</v>
      </c>
      <c r="C99" s="116">
        <f>VLOOKUP($A85,INDcLOW,Low!C$3-1990+2,FALSE)</f>
        <v>29.216381441375098</v>
      </c>
      <c r="D99" s="116">
        <f>VLOOKUP($A85,INDcLOW,Low!D$3-1990+2,FALSE)</f>
        <v>29.234051304852994</v>
      </c>
      <c r="E99" s="116">
        <f>VLOOKUP($A85,INDcLOW,Low!E$3-1990+2,FALSE)</f>
        <v>29.245490702076989</v>
      </c>
      <c r="F99" s="116">
        <f>VLOOKUP($A85,INDcLOW,Low!F$3-1990+2,FALSE)</f>
        <v>29.267422475656076</v>
      </c>
      <c r="G99" s="116">
        <f>VLOOKUP($A85,INDcLOW,Low!G$3-1990+2,FALSE)</f>
        <v>29.302738812757397</v>
      </c>
      <c r="H99" s="116">
        <f>VLOOKUP($A85,INDcLOW,Low!H$3-1990+2,FALSE)</f>
        <v>29.348233385354959</v>
      </c>
      <c r="I99" s="116">
        <f>VLOOKUP($A85,INDcLOW,Low!I$3-1990+2,FALSE)</f>
        <v>29.405292511108144</v>
      </c>
      <c r="J99" s="116">
        <f>VLOOKUP($A85,INDcLOW,Low!J$3-1990+2,FALSE)</f>
        <v>29.470345947327818</v>
      </c>
      <c r="K99" s="116">
        <f>VLOOKUP($A85,INDcLOW,Low!K$3-1990+2,FALSE)</f>
        <v>29.545192083416801</v>
      </c>
      <c r="L99" s="116">
        <f>VLOOKUP($A85,INDcLOW,Low!L$3-1990+2,FALSE)</f>
        <v>29.628215587079278</v>
      </c>
      <c r="M99" s="116">
        <f>VLOOKUP($A85,INDcLOW,Low!M$3-1990+2,FALSE)</f>
        <v>29.717229704426138</v>
      </c>
      <c r="N99" s="116">
        <f>VLOOKUP($A85,INDcLOW,Low!N$3-1990+2,FALSE)</f>
        <v>29.815772424546299</v>
      </c>
      <c r="O99" s="116">
        <f>VLOOKUP($A85,INDcLOW,Low!O$3-1990+2,FALSE)</f>
        <v>29.917668229640054</v>
      </c>
      <c r="P99" s="116">
        <f>VLOOKUP($A85,INDcLOW,Low!P$3-1990+2,FALSE)</f>
        <v>30.026192647038091</v>
      </c>
      <c r="Q99" s="116">
        <f>VLOOKUP($A85,INDcLOW,Low!Q$3-1990+2,FALSE)</f>
        <v>30.14263210613823</v>
      </c>
      <c r="R99" s="116">
        <f>VLOOKUP($A85,INDcLOW,Low!R$3-1990+2,FALSE)</f>
        <v>30.263893280423872</v>
      </c>
      <c r="S99" s="116">
        <f>VLOOKUP($A85,INDcLOW,Low!S$3-1990+2,FALSE)</f>
        <v>30.390121631185</v>
      </c>
      <c r="T99" s="116">
        <f>VLOOKUP($A85,INDcLOW,Low!T$3-1990+2,FALSE)</f>
        <v>30.52255558106312</v>
      </c>
      <c r="U99" s="116">
        <f>VLOOKUP($A85,INDcLOW,Low!U$3-1990+2,FALSE)</f>
        <v>30.660069340867086</v>
      </c>
      <c r="V99" s="116">
        <f>VLOOKUP($A85,INDcLOW,Low!V$3-1990+2,FALSE)</f>
        <v>30.660069340867086</v>
      </c>
      <c r="W99" s="116">
        <f>VLOOKUP($A85,INDcLOW,Low!W$3-1990+2,FALSE)</f>
        <v>30.79995739696335</v>
      </c>
    </row>
    <row r="100" spans="1:23">
      <c r="A100" s="111" t="s">
        <v>170</v>
      </c>
      <c r="B100" s="117">
        <v>2</v>
      </c>
      <c r="C100" s="118">
        <f t="shared" ref="C100:U100" si="33">B100</f>
        <v>2</v>
      </c>
      <c r="D100" s="118">
        <f t="shared" si="33"/>
        <v>2</v>
      </c>
      <c r="E100" s="118">
        <f t="shared" si="33"/>
        <v>2</v>
      </c>
      <c r="F100" s="118">
        <f t="shared" si="33"/>
        <v>2</v>
      </c>
      <c r="G100" s="118">
        <f t="shared" si="33"/>
        <v>2</v>
      </c>
      <c r="H100" s="118">
        <f t="shared" si="33"/>
        <v>2</v>
      </c>
      <c r="I100" s="118">
        <f t="shared" si="33"/>
        <v>2</v>
      </c>
      <c r="J100" s="118">
        <f t="shared" si="33"/>
        <v>2</v>
      </c>
      <c r="K100" s="118">
        <f t="shared" si="33"/>
        <v>2</v>
      </c>
      <c r="L100" s="118">
        <f t="shared" si="33"/>
        <v>2</v>
      </c>
      <c r="M100" s="118">
        <f t="shared" si="33"/>
        <v>2</v>
      </c>
      <c r="N100" s="118">
        <f t="shared" si="33"/>
        <v>2</v>
      </c>
      <c r="O100" s="118">
        <f t="shared" si="33"/>
        <v>2</v>
      </c>
      <c r="P100" s="118">
        <f t="shared" si="33"/>
        <v>2</v>
      </c>
      <c r="Q100" s="118">
        <f t="shared" si="33"/>
        <v>2</v>
      </c>
      <c r="R100" s="118">
        <f t="shared" si="33"/>
        <v>2</v>
      </c>
      <c r="S100" s="118">
        <f t="shared" si="33"/>
        <v>2</v>
      </c>
      <c r="T100" s="118">
        <f t="shared" si="33"/>
        <v>2</v>
      </c>
      <c r="U100" s="118">
        <f t="shared" si="33"/>
        <v>2</v>
      </c>
      <c r="V100" s="118">
        <f>T100</f>
        <v>2</v>
      </c>
      <c r="W100" s="118">
        <f>U100</f>
        <v>2</v>
      </c>
    </row>
    <row r="101" spans="1:23" ht="16" thickBot="1">
      <c r="A101" s="119" t="s">
        <v>171</v>
      </c>
      <c r="B101" s="120">
        <f>SUM(B97:B100)</f>
        <v>3745</v>
      </c>
      <c r="C101" s="121">
        <f t="shared" ref="C101:W101" si="34">SUM(C97:C100)</f>
        <v>3699.457989161946</v>
      </c>
      <c r="D101" s="121">
        <f t="shared" si="34"/>
        <v>3659.7098207992026</v>
      </c>
      <c r="E101" s="121">
        <f t="shared" si="34"/>
        <v>3654.3443151787619</v>
      </c>
      <c r="F101" s="121">
        <f t="shared" si="34"/>
        <v>3662.0230654864631</v>
      </c>
      <c r="G101" s="121">
        <f t="shared" si="34"/>
        <v>3671.0593051844553</v>
      </c>
      <c r="H101" s="121">
        <f t="shared" si="34"/>
        <v>3681.1965369001764</v>
      </c>
      <c r="I101" s="121">
        <f t="shared" si="34"/>
        <v>3693.6005952733749</v>
      </c>
      <c r="J101" s="121">
        <f t="shared" si="34"/>
        <v>3704.9872573625175</v>
      </c>
      <c r="K101" s="121">
        <f t="shared" si="34"/>
        <v>3719.5654793097033</v>
      </c>
      <c r="L101" s="121">
        <f t="shared" si="34"/>
        <v>3734.2460018828174</v>
      </c>
      <c r="M101" s="121">
        <f t="shared" si="34"/>
        <v>3748.9067752124065</v>
      </c>
      <c r="N101" s="121">
        <f t="shared" si="34"/>
        <v>3765.8679273763041</v>
      </c>
      <c r="O101" s="121">
        <f t="shared" si="34"/>
        <v>3781.599684207491</v>
      </c>
      <c r="P101" s="121">
        <f t="shared" si="34"/>
        <v>3799.3868955064077</v>
      </c>
      <c r="Q101" s="121">
        <f t="shared" si="34"/>
        <v>3817.3676169990586</v>
      </c>
      <c r="R101" s="121">
        <f t="shared" si="34"/>
        <v>3836.2363487758712</v>
      </c>
      <c r="S101" s="121">
        <f t="shared" si="34"/>
        <v>3856.0628003652578</v>
      </c>
      <c r="T101" s="121">
        <f t="shared" si="34"/>
        <v>3875.987612244181</v>
      </c>
      <c r="U101" s="121">
        <f t="shared" si="34"/>
        <v>3896.9320760548026</v>
      </c>
      <c r="V101" s="121">
        <f t="shared" si="34"/>
        <v>3912.9320760548026</v>
      </c>
      <c r="W101" s="121">
        <f t="shared" si="34"/>
        <v>3933.7125836804989</v>
      </c>
    </row>
    <row r="102" spans="1:23">
      <c r="B102" s="106"/>
      <c r="C102" s="106"/>
      <c r="D102" s="106"/>
      <c r="E102" s="106"/>
      <c r="F102" s="106"/>
      <c r="G102" s="106"/>
      <c r="H102" s="106"/>
      <c r="I102" s="106"/>
      <c r="J102" s="106"/>
      <c r="K102" s="106"/>
      <c r="L102" s="106"/>
      <c r="M102" s="106"/>
      <c r="N102" s="106"/>
      <c r="O102" s="106"/>
      <c r="P102" s="106"/>
      <c r="Q102" s="106"/>
      <c r="R102" s="106"/>
      <c r="S102" s="106"/>
      <c r="T102" s="108"/>
      <c r="U102" s="108"/>
      <c r="V102" s="108"/>
      <c r="W102" s="108"/>
    </row>
    <row r="103" spans="1:23">
      <c r="B103" s="106"/>
      <c r="C103" s="106"/>
      <c r="D103" s="106"/>
      <c r="E103" s="106"/>
      <c r="F103" s="106"/>
      <c r="G103" s="106"/>
      <c r="H103" s="106"/>
      <c r="I103" s="106"/>
      <c r="J103" s="106"/>
      <c r="K103" s="106"/>
      <c r="L103" s="106"/>
      <c r="M103" s="106"/>
      <c r="N103" s="106"/>
      <c r="O103" s="106"/>
      <c r="P103" s="106"/>
      <c r="Q103" s="106"/>
      <c r="R103" s="106"/>
      <c r="S103" s="106"/>
      <c r="T103" s="108"/>
      <c r="U103" s="108"/>
      <c r="V103" s="108"/>
      <c r="W103" s="108"/>
    </row>
    <row r="104" spans="1:23">
      <c r="A104" s="109" t="s">
        <v>25</v>
      </c>
      <c r="B104" s="110"/>
      <c r="C104" s="110"/>
      <c r="D104" s="110"/>
      <c r="E104" s="110"/>
      <c r="F104" s="110"/>
      <c r="G104" s="110"/>
      <c r="H104" s="110"/>
      <c r="I104" s="110"/>
      <c r="J104" s="110"/>
      <c r="K104" s="110"/>
      <c r="L104" s="110"/>
      <c r="M104" s="110"/>
      <c r="N104" s="110"/>
      <c r="O104" s="110"/>
      <c r="P104" s="110"/>
      <c r="Q104" s="110"/>
      <c r="R104" s="110"/>
      <c r="S104" s="110"/>
      <c r="T104" s="110"/>
      <c r="U104" s="110"/>
      <c r="V104" s="110"/>
      <c r="W104" s="110"/>
    </row>
    <row r="105" spans="1:23" ht="16" thickBot="1">
      <c r="A105" s="111" t="s">
        <v>156</v>
      </c>
      <c r="B105" s="110"/>
      <c r="C105" s="112">
        <f t="shared" ref="C105:U105" si="35">(C110-B110)/B110</f>
        <v>3.7792302341935089E-3</v>
      </c>
      <c r="D105" s="112">
        <f t="shared" si="35"/>
        <v>2.5151641790327594E-2</v>
      </c>
      <c r="E105" s="112">
        <f t="shared" si="35"/>
        <v>6.0463078067947654E-3</v>
      </c>
      <c r="F105" s="112">
        <f t="shared" si="35"/>
        <v>8.3323978200119993E-3</v>
      </c>
      <c r="G105" s="112">
        <f t="shared" si="35"/>
        <v>1.1469433718549972E-2</v>
      </c>
      <c r="H105" s="112">
        <f t="shared" si="35"/>
        <v>1.3843990307657282E-2</v>
      </c>
      <c r="I105" s="112">
        <f t="shared" si="35"/>
        <v>1.2474137899389002E-2</v>
      </c>
      <c r="J105" s="112">
        <f t="shared" si="35"/>
        <v>9.9564414967389554E-3</v>
      </c>
      <c r="K105" s="112">
        <f t="shared" si="35"/>
        <v>1.1304792214541459E-2</v>
      </c>
      <c r="L105" s="112">
        <f t="shared" si="35"/>
        <v>1.2755863036221863E-2</v>
      </c>
      <c r="M105" s="112">
        <f t="shared" si="35"/>
        <v>1.062331142459857E-2</v>
      </c>
      <c r="N105" s="112">
        <f t="shared" si="35"/>
        <v>8.8343380926020291E-3</v>
      </c>
      <c r="O105" s="112">
        <f t="shared" si="35"/>
        <v>1.0595167511417708E-2</v>
      </c>
      <c r="P105" s="112">
        <f t="shared" si="35"/>
        <v>1.5765009737966334E-2</v>
      </c>
      <c r="Q105" s="112">
        <f t="shared" si="35"/>
        <v>1.226056309833465E-2</v>
      </c>
      <c r="R105" s="112">
        <f t="shared" si="35"/>
        <v>1.0061215355890545E-2</v>
      </c>
      <c r="S105" s="112">
        <f t="shared" si="35"/>
        <v>1.10126265294465E-2</v>
      </c>
      <c r="T105" s="112">
        <f t="shared" si="35"/>
        <v>1.0640328735480039E-2</v>
      </c>
      <c r="U105" s="112">
        <f t="shared" si="35"/>
        <v>9.1663962245223038E-3</v>
      </c>
      <c r="V105" s="112">
        <f>(V110-T110)/T110</f>
        <v>8.920856200410129E-3</v>
      </c>
      <c r="W105" s="112">
        <f>(W110-U110)/U110</f>
        <v>8.2988261079499671E-3</v>
      </c>
    </row>
    <row r="106" spans="1:23">
      <c r="A106" s="111" t="s">
        <v>157</v>
      </c>
      <c r="B106" s="113">
        <f t="shared" ref="B106:W106" si="36">B116*B113</f>
        <v>980226</v>
      </c>
      <c r="C106" s="114">
        <f t="shared" si="36"/>
        <v>982350</v>
      </c>
      <c r="D106" s="114">
        <f t="shared" si="36"/>
        <v>1056633</v>
      </c>
      <c r="E106" s="114">
        <f t="shared" si="36"/>
        <v>1048869</v>
      </c>
      <c r="F106" s="114">
        <f t="shared" si="36"/>
        <v>1043460</v>
      </c>
      <c r="G106" s="114">
        <f t="shared" si="36"/>
        <v>1041180</v>
      </c>
      <c r="H106" s="114">
        <f t="shared" si="36"/>
        <v>1044510</v>
      </c>
      <c r="I106" s="114">
        <f t="shared" si="36"/>
        <v>1052173</v>
      </c>
      <c r="J106" s="114">
        <f t="shared" si="36"/>
        <v>1051725</v>
      </c>
      <c r="K106" s="114">
        <f t="shared" si="36"/>
        <v>1051253</v>
      </c>
      <c r="L106" s="114">
        <f t="shared" si="36"/>
        <v>1054571</v>
      </c>
      <c r="M106" s="114">
        <f t="shared" si="36"/>
        <v>1057336</v>
      </c>
      <c r="N106" s="114">
        <f t="shared" si="36"/>
        <v>1056818</v>
      </c>
      <c r="O106" s="114">
        <f t="shared" si="36"/>
        <v>1054352</v>
      </c>
      <c r="P106" s="114">
        <f t="shared" si="36"/>
        <v>1057092</v>
      </c>
      <c r="Q106" s="114">
        <f t="shared" si="36"/>
        <v>1068120</v>
      </c>
      <c r="R106" s="114">
        <f t="shared" si="36"/>
        <v>1068940</v>
      </c>
      <c r="S106" s="114">
        <f t="shared" si="36"/>
        <v>1067805</v>
      </c>
      <c r="T106" s="114">
        <f t="shared" si="36"/>
        <v>1071099</v>
      </c>
      <c r="U106" s="114">
        <f t="shared" si="36"/>
        <v>1069932</v>
      </c>
      <c r="V106" s="114">
        <f t="shared" si="36"/>
        <v>1068745</v>
      </c>
      <c r="W106" s="114">
        <f t="shared" si="36"/>
        <v>1065572</v>
      </c>
    </row>
    <row r="107" spans="1:23">
      <c r="A107" s="111" t="s">
        <v>158</v>
      </c>
      <c r="B107" s="115">
        <f t="shared" ref="B107:W108" si="37">B114*B117</f>
        <v>2403109</v>
      </c>
      <c r="C107" s="116">
        <f t="shared" si="37"/>
        <v>2404814.8770464519</v>
      </c>
      <c r="D107" s="116">
        <f t="shared" si="37"/>
        <v>2408642.7266484182</v>
      </c>
      <c r="E107" s="116">
        <f t="shared" si="37"/>
        <v>2418823.0102333706</v>
      </c>
      <c r="F107" s="116">
        <f t="shared" si="37"/>
        <v>2435766.0462451703</v>
      </c>
      <c r="G107" s="116">
        <f t="shared" si="37"/>
        <v>2462378.7032354064</v>
      </c>
      <c r="H107" s="116">
        <f t="shared" si="37"/>
        <v>2493474.2085643909</v>
      </c>
      <c r="I107" s="116">
        <f t="shared" si="37"/>
        <v>2514860.8393019233</v>
      </c>
      <c r="J107" s="116">
        <f t="shared" si="37"/>
        <v>2533833.5849234336</v>
      </c>
      <c r="K107" s="116">
        <f t="shared" si="37"/>
        <v>2558669.1301917108</v>
      </c>
      <c r="L107" s="116">
        <f t="shared" si="37"/>
        <v>2586122.6501692533</v>
      </c>
      <c r="M107" s="116">
        <f t="shared" si="37"/>
        <v>2604944.6344009559</v>
      </c>
      <c r="N107" s="116">
        <f t="shared" si="37"/>
        <v>2619180.8501175754</v>
      </c>
      <c r="O107" s="116">
        <f t="shared" si="37"/>
        <v>2643120.5337618743</v>
      </c>
      <c r="P107" s="116">
        <f t="shared" si="37"/>
        <v>2685619.0048084892</v>
      </c>
      <c r="Q107" s="116">
        <f t="shared" si="37"/>
        <v>2704072.1207432472</v>
      </c>
      <c r="R107" s="116">
        <f t="shared" si="37"/>
        <v>2722856.1137300949</v>
      </c>
      <c r="S107" s="116">
        <f t="shared" si="37"/>
        <v>2747969.1996301198</v>
      </c>
      <c r="T107" s="116">
        <f t="shared" si="37"/>
        <v>2766880.056177794</v>
      </c>
      <c r="U107" s="116">
        <f t="shared" si="37"/>
        <v>2783207.3440645956</v>
      </c>
      <c r="V107" s="116">
        <f t="shared" si="37"/>
        <v>2783207.3440645956</v>
      </c>
      <c r="W107" s="116">
        <f t="shared" si="37"/>
        <v>2798456.7399993786</v>
      </c>
    </row>
    <row r="108" spans="1:23">
      <c r="A108" s="111" t="s">
        <v>159</v>
      </c>
      <c r="B108" s="115">
        <f t="shared" si="37"/>
        <v>560422</v>
      </c>
      <c r="C108" s="116">
        <f t="shared" si="37"/>
        <v>571496.49242349062</v>
      </c>
      <c r="D108" s="116">
        <f t="shared" si="37"/>
        <v>592952.50070728164</v>
      </c>
      <c r="E108" s="116">
        <f t="shared" si="37"/>
        <v>615073.52018145274</v>
      </c>
      <c r="F108" s="116">
        <f t="shared" si="37"/>
        <v>637558.71910729981</v>
      </c>
      <c r="G108" s="116">
        <f t="shared" si="37"/>
        <v>660443.26358624385</v>
      </c>
      <c r="H108" s="116">
        <f t="shared" si="37"/>
        <v>683664.17497099412</v>
      </c>
      <c r="I108" s="116">
        <f t="shared" si="37"/>
        <v>707275.98080655315</v>
      </c>
      <c r="J108" s="116">
        <f t="shared" si="37"/>
        <v>731308.16080433095</v>
      </c>
      <c r="K108" s="116">
        <f t="shared" si="37"/>
        <v>755745.90841916215</v>
      </c>
      <c r="L108" s="116">
        <f t="shared" si="37"/>
        <v>780662.2647596139</v>
      </c>
      <c r="M108" s="116">
        <f t="shared" si="37"/>
        <v>806044.73195450299</v>
      </c>
      <c r="N108" s="116">
        <f t="shared" si="37"/>
        <v>831801.22206635552</v>
      </c>
      <c r="O108" s="116">
        <f t="shared" si="37"/>
        <v>858088.4458899945</v>
      </c>
      <c r="P108" s="116">
        <f t="shared" si="37"/>
        <v>884668.45381450001</v>
      </c>
      <c r="Q108" s="116">
        <f t="shared" si="37"/>
        <v>911921.62797268992</v>
      </c>
      <c r="R108" s="116">
        <f t="shared" si="37"/>
        <v>939445.52222437598</v>
      </c>
      <c r="S108" s="116">
        <f t="shared" si="37"/>
        <v>967570.84449431172</v>
      </c>
      <c r="T108" s="116">
        <f t="shared" si="37"/>
        <v>996262.36231167952</v>
      </c>
      <c r="U108" s="116">
        <f t="shared" si="37"/>
        <v>1025414.6558781457</v>
      </c>
      <c r="V108" s="116">
        <f t="shared" si="37"/>
        <v>1025414.6558781457</v>
      </c>
      <c r="W108" s="116">
        <f t="shared" si="37"/>
        <v>1055011.5395459577</v>
      </c>
    </row>
    <row r="109" spans="1:23">
      <c r="A109" s="111" t="s">
        <v>160</v>
      </c>
      <c r="B109" s="117">
        <v>1</v>
      </c>
      <c r="C109" s="118">
        <f t="shared" ref="C109:U109" si="38">B109</f>
        <v>1</v>
      </c>
      <c r="D109" s="118">
        <f t="shared" si="38"/>
        <v>1</v>
      </c>
      <c r="E109" s="118">
        <f t="shared" si="38"/>
        <v>1</v>
      </c>
      <c r="F109" s="118">
        <f t="shared" si="38"/>
        <v>1</v>
      </c>
      <c r="G109" s="118">
        <f t="shared" si="38"/>
        <v>1</v>
      </c>
      <c r="H109" s="118">
        <f t="shared" si="38"/>
        <v>1</v>
      </c>
      <c r="I109" s="118">
        <f t="shared" si="38"/>
        <v>1</v>
      </c>
      <c r="J109" s="118">
        <f t="shared" si="38"/>
        <v>1</v>
      </c>
      <c r="K109" s="118">
        <f t="shared" si="38"/>
        <v>1</v>
      </c>
      <c r="L109" s="118">
        <f t="shared" si="38"/>
        <v>1</v>
      </c>
      <c r="M109" s="118">
        <f t="shared" si="38"/>
        <v>1</v>
      </c>
      <c r="N109" s="118">
        <f t="shared" si="38"/>
        <v>1</v>
      </c>
      <c r="O109" s="118">
        <f t="shared" si="38"/>
        <v>1</v>
      </c>
      <c r="P109" s="118">
        <f t="shared" si="38"/>
        <v>1</v>
      </c>
      <c r="Q109" s="118">
        <f t="shared" si="38"/>
        <v>1</v>
      </c>
      <c r="R109" s="118">
        <f t="shared" si="38"/>
        <v>1</v>
      </c>
      <c r="S109" s="118">
        <f t="shared" si="38"/>
        <v>1</v>
      </c>
      <c r="T109" s="118">
        <f t="shared" si="38"/>
        <v>1</v>
      </c>
      <c r="U109" s="118">
        <f t="shared" si="38"/>
        <v>1</v>
      </c>
      <c r="V109" s="118">
        <f>T109</f>
        <v>1</v>
      </c>
      <c r="W109" s="118">
        <f>U109</f>
        <v>1</v>
      </c>
    </row>
    <row r="110" spans="1:23" ht="16" thickBot="1">
      <c r="A110" s="119" t="s">
        <v>161</v>
      </c>
      <c r="B110" s="120">
        <f>SUM(B106:B109)</f>
        <v>3943758</v>
      </c>
      <c r="C110" s="121">
        <f t="shared" ref="C110:W110" si="39">SUM(C106:C109)</f>
        <v>3958662.3694699425</v>
      </c>
      <c r="D110" s="121">
        <f t="shared" si="39"/>
        <v>4058229.2273557</v>
      </c>
      <c r="E110" s="121">
        <f t="shared" si="39"/>
        <v>4082766.5304148234</v>
      </c>
      <c r="F110" s="121">
        <f t="shared" si="39"/>
        <v>4116785.7653524699</v>
      </c>
      <c r="G110" s="121">
        <f t="shared" si="39"/>
        <v>4164002.96682165</v>
      </c>
      <c r="H110" s="121">
        <f t="shared" si="39"/>
        <v>4221649.3835353851</v>
      </c>
      <c r="I110" s="121">
        <f t="shared" si="39"/>
        <v>4274310.8201084761</v>
      </c>
      <c r="J110" s="121">
        <f t="shared" si="39"/>
        <v>4316867.7457277644</v>
      </c>
      <c r="K110" s="121">
        <f t="shared" si="39"/>
        <v>4365669.0386108728</v>
      </c>
      <c r="L110" s="121">
        <f t="shared" si="39"/>
        <v>4421356.9149288675</v>
      </c>
      <c r="M110" s="121">
        <f t="shared" si="39"/>
        <v>4468326.3663554592</v>
      </c>
      <c r="N110" s="121">
        <f t="shared" si="39"/>
        <v>4507801.0721839312</v>
      </c>
      <c r="O110" s="121">
        <f t="shared" si="39"/>
        <v>4555561.9796518683</v>
      </c>
      <c r="P110" s="121">
        <f t="shared" si="39"/>
        <v>4627380.4586229892</v>
      </c>
      <c r="Q110" s="121">
        <f t="shared" si="39"/>
        <v>4684114.7487159371</v>
      </c>
      <c r="R110" s="121">
        <f t="shared" si="39"/>
        <v>4731242.6359544713</v>
      </c>
      <c r="S110" s="121">
        <f t="shared" si="39"/>
        <v>4783346.0441244319</v>
      </c>
      <c r="T110" s="121">
        <f t="shared" si="39"/>
        <v>4834242.4184894739</v>
      </c>
      <c r="U110" s="121">
        <f t="shared" si="39"/>
        <v>4878554.9999427414</v>
      </c>
      <c r="V110" s="121">
        <f t="shared" si="39"/>
        <v>4877367.9999427414</v>
      </c>
      <c r="W110" s="121">
        <f t="shared" si="39"/>
        <v>4919041.279545336</v>
      </c>
    </row>
    <row r="111" spans="1:23">
      <c r="A111" s="111" t="s">
        <v>162</v>
      </c>
      <c r="B111" s="116">
        <f>B110*VLOOKUP($A104,'Peak-Baseload'!$N$13:$S$28,6,FALSE)</f>
        <v>3453.8674768032924</v>
      </c>
      <c r="C111" s="116">
        <f>C110*VLOOKUP($A104,'Peak-Baseload'!$N$13:$S$28,6,FALSE)</f>
        <v>3466.9204371965252</v>
      </c>
      <c r="D111" s="116">
        <f>D110*VLOOKUP($A104,'Peak-Baseload'!$N$13:$S$28,6,FALSE)</f>
        <v>3554.1191781484581</v>
      </c>
      <c r="E111" s="116">
        <f>E110*VLOOKUP($A104,'Peak-Baseload'!$N$13:$S$28,6,FALSE)</f>
        <v>3575.6084766815761</v>
      </c>
      <c r="F111" s="116">
        <f>F110*VLOOKUP($A104,'Peak-Baseload'!$N$13:$S$28,6,FALSE)</f>
        <v>3605.4018689578943</v>
      </c>
      <c r="G111" s="116">
        <f>G110*VLOOKUP($A104,'Peak-Baseload'!$N$13:$S$28,6,FALSE)</f>
        <v>3646.7537867226429</v>
      </c>
      <c r="H111" s="116">
        <f>H110*VLOOKUP($A104,'Peak-Baseload'!$N$13:$S$28,6,FALSE)</f>
        <v>3697.2394108004437</v>
      </c>
      <c r="I111" s="116">
        <f>I110*VLOOKUP($A104,'Peak-Baseload'!$N$13:$S$28,6,FALSE)</f>
        <v>3743.3592850578243</v>
      </c>
      <c r="J111" s="116">
        <f>J110*VLOOKUP($A104,'Peak-Baseload'!$N$13:$S$28,6,FALSE)</f>
        <v>3780.629822780777</v>
      </c>
      <c r="K111" s="116">
        <f>K110*VLOOKUP($A104,'Peak-Baseload'!$N$13:$S$28,6,FALSE)</f>
        <v>3823.3690573674126</v>
      </c>
      <c r="L111" s="116">
        <f>L110*VLOOKUP($A104,'Peak-Baseload'!$N$13:$S$28,6,FALSE)</f>
        <v>3872.1394294001198</v>
      </c>
      <c r="M111" s="116">
        <f>M110*VLOOKUP($A104,'Peak-Baseload'!$N$13:$S$28,6,FALSE)</f>
        <v>3913.2743724381048</v>
      </c>
      <c r="N111" s="116">
        <f>N110*VLOOKUP($A104,'Peak-Baseload'!$N$13:$S$28,6,FALSE)</f>
        <v>3947.8455612933381</v>
      </c>
      <c r="O111" s="116">
        <f>O110*VLOOKUP($A104,'Peak-Baseload'!$N$13:$S$28,6,FALSE)</f>
        <v>3989.6736463244474</v>
      </c>
      <c r="P111" s="116">
        <f>P110*VLOOKUP($A104,'Peak-Baseload'!$N$13:$S$28,6,FALSE)</f>
        <v>4052.57089021006</v>
      </c>
      <c r="Q111" s="116">
        <f>Q110*VLOOKUP($A104,'Peak-Baseload'!$N$13:$S$28,6,FALSE)</f>
        <v>4102.2576913199546</v>
      </c>
      <c r="R111" s="116">
        <f>R110*VLOOKUP($A104,'Peak-Baseload'!$N$13:$S$28,6,FALSE)</f>
        <v>4143.5313893976836</v>
      </c>
      <c r="S111" s="116">
        <f>S110*VLOOKUP($A104,'Peak-Baseload'!$N$13:$S$28,6,FALSE)</f>
        <v>4189.1625531021582</v>
      </c>
      <c r="T111" s="116">
        <f>T110*VLOOKUP($A104,'Peak-Baseload'!$N$13:$S$28,6,FALSE)</f>
        <v>4233.736619793528</v>
      </c>
      <c r="U111" s="116">
        <f>U110*VLOOKUP($A104,'Peak-Baseload'!$N$13:$S$28,6,FALSE)</f>
        <v>4272.5447271608255</v>
      </c>
      <c r="V111" s="116">
        <f>V110*VLOOKUP($A104,'Peak-Baseload'!$N$13:$S$28,6,FALSE)</f>
        <v>4271.5051753691168</v>
      </c>
      <c r="W111" s="116">
        <f>W110*VLOOKUP($A104,'Peak-Baseload'!$N$13:$S$28,6,FALSE)</f>
        <v>4308.0018328899714</v>
      </c>
    </row>
    <row r="112" spans="1:23">
      <c r="A112" s="111" t="s">
        <v>163</v>
      </c>
      <c r="B112" s="116">
        <f>B120*VLOOKUP($A104,'Peak-Baseload'!$N$13:$S$28,5,FALSE)</f>
        <v>77360.050260121003</v>
      </c>
      <c r="C112" s="116">
        <f>C120*VLOOKUP($A104,'Peak-Baseload'!$N$13:$S$28,5,FALSE)</f>
        <v>77612.961166499677</v>
      </c>
      <c r="D112" s="116">
        <f>D120*VLOOKUP($A104,'Peak-Baseload'!$N$13:$S$28,5,FALSE)</f>
        <v>78037.665687102766</v>
      </c>
      <c r="E112" s="116">
        <f>E120*VLOOKUP($A104,'Peak-Baseload'!$N$13:$S$28,5,FALSE)</f>
        <v>78449.834926203155</v>
      </c>
      <c r="F112" s="116">
        <f>F120*VLOOKUP($A104,'Peak-Baseload'!$N$13:$S$28,5,FALSE)</f>
        <v>78891.187396538313</v>
      </c>
      <c r="G112" s="116">
        <f>G120*VLOOKUP($A104,'Peak-Baseload'!$N$13:$S$28,5,FALSE)</f>
        <v>79300.05390523003</v>
      </c>
      <c r="H112" s="116">
        <f>H120*VLOOKUP($A104,'Peak-Baseload'!$N$13:$S$28,5,FALSE)</f>
        <v>79706.690384970265</v>
      </c>
      <c r="I112" s="116">
        <f>I120*VLOOKUP($A104,'Peak-Baseload'!$N$13:$S$28,5,FALSE)</f>
        <v>80142.159317138372</v>
      </c>
      <c r="J112" s="116">
        <f>J120*VLOOKUP($A104,'Peak-Baseload'!$N$13:$S$28,5,FALSE)</f>
        <v>80544.566247316121</v>
      </c>
      <c r="K112" s="116">
        <f>K120*VLOOKUP($A104,'Peak-Baseload'!$N$13:$S$28,5,FALSE)</f>
        <v>80944.679325381221</v>
      </c>
      <c r="L112" s="116">
        <f>L120*VLOOKUP($A104,'Peak-Baseload'!$N$13:$S$28,5,FALSE)</f>
        <v>81343.372471685972</v>
      </c>
      <c r="M112" s="116">
        <f>M120*VLOOKUP($A104,'Peak-Baseload'!$N$13:$S$28,5,FALSE)</f>
        <v>81709.734196977166</v>
      </c>
      <c r="N112" s="116">
        <f>N120*VLOOKUP($A104,'Peak-Baseload'!$N$13:$S$28,5,FALSE)</f>
        <v>82105.290269498888</v>
      </c>
      <c r="O112" s="116">
        <f>O120*VLOOKUP($A104,'Peak-Baseload'!$N$13:$S$28,5,FALSE)</f>
        <v>82499.367895153817</v>
      </c>
      <c r="P112" s="116">
        <f>P120*VLOOKUP($A104,'Peak-Baseload'!$N$13:$S$28,5,FALSE)</f>
        <v>82860.047321504957</v>
      </c>
      <c r="Q112" s="116">
        <f>Q120*VLOOKUP($A104,'Peak-Baseload'!$N$13:$S$28,5,FALSE)</f>
        <v>83250.109159633968</v>
      </c>
      <c r="R112" s="116">
        <f>R120*VLOOKUP($A104,'Peak-Baseload'!$N$13:$S$28,5,FALSE)</f>
        <v>83606.546006856253</v>
      </c>
      <c r="S112" s="116">
        <f>S120*VLOOKUP($A104,'Peak-Baseload'!$N$13:$S$28,5,FALSE)</f>
        <v>83960.912381537113</v>
      </c>
      <c r="T112" s="116">
        <f>T120*VLOOKUP($A104,'Peak-Baseload'!$N$13:$S$28,5,FALSE)</f>
        <v>84344.322140702498</v>
      </c>
      <c r="U112" s="116">
        <f>U120*VLOOKUP($A104,'Peak-Baseload'!$N$13:$S$28,5,FALSE)</f>
        <v>84694.777013119907</v>
      </c>
      <c r="V112" s="116">
        <f>V120*VLOOKUP($A104,'Peak-Baseload'!$N$13:$S$28,5,FALSE)</f>
        <v>84849.188291084225</v>
      </c>
      <c r="W112" s="116">
        <f>W120*VLOOKUP($A104,'Peak-Baseload'!$N$13:$S$28,5,FALSE)</f>
        <v>85197.85749837468</v>
      </c>
    </row>
    <row r="113" spans="1:23">
      <c r="A113" s="104" t="s">
        <v>164</v>
      </c>
      <c r="B113" s="116">
        <f>VLOOKUP($A104,REStpcLOW,Low!B$3-1990+2,FALSE)</f>
        <v>531</v>
      </c>
      <c r="C113" s="116">
        <f>VLOOKUP($A104,REStpcLOW,Low!C$3-1990+2,FALSE)</f>
        <v>531</v>
      </c>
      <c r="D113" s="116">
        <f>VLOOKUP($A104,REStpcLOW,Low!D$3-1990+2,FALSE)</f>
        <v>569</v>
      </c>
      <c r="E113" s="116">
        <f>VLOOKUP($A104,REStpcLOW,Low!E$3-1990+2,FALSE)</f>
        <v>563</v>
      </c>
      <c r="F113" s="116">
        <f>VLOOKUP($A104,REStpcLOW,Low!F$3-1990+2,FALSE)</f>
        <v>558</v>
      </c>
      <c r="G113" s="116">
        <f>VLOOKUP($A104,REStpcLOW,Low!G$3-1990+2,FALSE)</f>
        <v>555</v>
      </c>
      <c r="H113" s="116">
        <f>VLOOKUP($A104,REStpcLOW,Low!H$3-1990+2,FALSE)</f>
        <v>555</v>
      </c>
      <c r="I113" s="116">
        <f>VLOOKUP($A104,REStpcLOW,Low!I$3-1990+2,FALSE)</f>
        <v>557</v>
      </c>
      <c r="J113" s="116">
        <f>VLOOKUP($A104,REStpcLOW,Low!J$3-1990+2,FALSE)</f>
        <v>555</v>
      </c>
      <c r="K113" s="116">
        <f>VLOOKUP($A104,REStpcLOW,Low!K$3-1990+2,FALSE)</f>
        <v>553</v>
      </c>
      <c r="L113" s="116">
        <f>VLOOKUP($A104,REStpcLOW,Low!L$3-1990+2,FALSE)</f>
        <v>553</v>
      </c>
      <c r="M113" s="116">
        <f>VLOOKUP($A104,REStpcLOW,Low!M$3-1990+2,FALSE)</f>
        <v>553</v>
      </c>
      <c r="N113" s="116">
        <f>VLOOKUP($A104,REStpcLOW,Low!N$3-1990+2,FALSE)</f>
        <v>551</v>
      </c>
      <c r="O113" s="116">
        <f>VLOOKUP($A104,REStpcLOW,Low!O$3-1990+2,FALSE)</f>
        <v>548</v>
      </c>
      <c r="P113" s="116">
        <f>VLOOKUP($A104,REStpcLOW,Low!P$3-1990+2,FALSE)</f>
        <v>548</v>
      </c>
      <c r="Q113" s="116">
        <f>VLOOKUP($A104,REStpcLOW,Low!Q$3-1990+2,FALSE)</f>
        <v>552</v>
      </c>
      <c r="R113" s="116">
        <f>VLOOKUP($A104,REStpcLOW,Low!R$3-1990+2,FALSE)</f>
        <v>551</v>
      </c>
      <c r="S113" s="116">
        <f>VLOOKUP($A104,REStpcLOW,Low!S$3-1990+2,FALSE)</f>
        <v>549</v>
      </c>
      <c r="T113" s="116">
        <f>VLOOKUP($A104,REStpcLOW,Low!T$3-1990+2,FALSE)</f>
        <v>549</v>
      </c>
      <c r="U113" s="116">
        <f>VLOOKUP($A104,REStpcLOW,Low!U$3-1990+2,FALSE)</f>
        <v>547</v>
      </c>
      <c r="V113" s="116">
        <f>VLOOKUP($A104,REStpcLOW,Low!V$3-1990+2,FALSE)</f>
        <v>545</v>
      </c>
      <c r="W113" s="116">
        <f>VLOOKUP($A104,REStpcLOW,Low!W$3-1990+2,FALSE)</f>
        <v>542</v>
      </c>
    </row>
    <row r="114" spans="1:23">
      <c r="A114" s="104" t="s">
        <v>165</v>
      </c>
      <c r="B114" s="116">
        <f>VLOOKUP($A104,COMtpcLOW,Low!B$3-1990+2,FALSE)</f>
        <v>3749</v>
      </c>
      <c r="C114" s="116">
        <f>VLOOKUP($A104,COMtpcLOW,Low!C$3-1990+2,FALSE)</f>
        <v>3733</v>
      </c>
      <c r="D114" s="116">
        <f>VLOOKUP($A104,COMtpcLOW,Low!D$3-1990+2,FALSE)</f>
        <v>3704</v>
      </c>
      <c r="E114" s="116">
        <f>VLOOKUP($A104,COMtpcLOW,Low!E$3-1990+2,FALSE)</f>
        <v>3682</v>
      </c>
      <c r="F114" s="116">
        <f>VLOOKUP($A104,COMtpcLOW,Low!F$3-1990+2,FALSE)</f>
        <v>3671</v>
      </c>
      <c r="G114" s="116">
        <f>VLOOKUP($A104,COMtpcLOW,Low!G$3-1990+2,FALSE)</f>
        <v>3675</v>
      </c>
      <c r="H114" s="116">
        <f>VLOOKUP($A104,COMtpcLOW,Low!H$3-1990+2,FALSE)</f>
        <v>3686</v>
      </c>
      <c r="I114" s="116">
        <f>VLOOKUP($A104,COMtpcLOW,Low!I$3-1990+2,FALSE)</f>
        <v>3683</v>
      </c>
      <c r="J114" s="116">
        <f>VLOOKUP($A104,COMtpcLOW,Low!J$3-1990+2,FALSE)</f>
        <v>3677</v>
      </c>
      <c r="K114" s="116">
        <f>VLOOKUP($A104,COMtpcLOW,Low!K$3-1990+2,FALSE)</f>
        <v>3680</v>
      </c>
      <c r="L114" s="116">
        <f>VLOOKUP($A104,COMtpcLOW,Low!L$3-1990+2,FALSE)</f>
        <v>3687</v>
      </c>
      <c r="M114" s="116">
        <f>VLOOKUP($A104,COMtpcLOW,Low!M$3-1990+2,FALSE)</f>
        <v>3682</v>
      </c>
      <c r="N114" s="116">
        <f>VLOOKUP($A104,COMtpcLOW,Low!N$3-1990+2,FALSE)</f>
        <v>3671</v>
      </c>
      <c r="O114" s="116">
        <f>VLOOKUP($A104,COMtpcLOW,Low!O$3-1990+2,FALSE)</f>
        <v>3674</v>
      </c>
      <c r="P114" s="116">
        <f>VLOOKUP($A104,COMtpcLOW,Low!P$3-1990+2,FALSE)</f>
        <v>3703</v>
      </c>
      <c r="Q114" s="116">
        <f>VLOOKUP($A104,COMtpcLOW,Low!Q$3-1990+2,FALSE)</f>
        <v>3699</v>
      </c>
      <c r="R114" s="116">
        <f>VLOOKUP($A104,COMtpcLOW,Low!R$3-1990+2,FALSE)</f>
        <v>3696</v>
      </c>
      <c r="S114" s="116">
        <f>VLOOKUP($A104,COMtpcLOW,Low!S$3-1990+2,FALSE)</f>
        <v>3702</v>
      </c>
      <c r="T114" s="116">
        <f>VLOOKUP($A104,COMtpcLOW,Low!T$3-1990+2,FALSE)</f>
        <v>3700</v>
      </c>
      <c r="U114" s="116">
        <f>VLOOKUP($A104,COMtpcLOW,Low!U$3-1990+2,FALSE)</f>
        <v>3695</v>
      </c>
      <c r="V114" s="116">
        <f>VLOOKUP($A104,COMtpcLOW,Low!V$3-1990+2,FALSE)</f>
        <v>3695</v>
      </c>
      <c r="W114" s="116">
        <f>VLOOKUP($A104,COMtpcLOW,Low!W$3-1990+2,FALSE)</f>
        <v>3689</v>
      </c>
    </row>
    <row r="115" spans="1:23" ht="16" thickBot="1">
      <c r="A115" s="104" t="s">
        <v>166</v>
      </c>
      <c r="B115" s="116">
        <f>VLOOKUP($A104,INDtpcLOW,Low!B$3-1990+2,FALSE)</f>
        <v>32966</v>
      </c>
      <c r="C115" s="116">
        <f>VLOOKUP($A104,INDtpcLOW,Low!C$3-1990+2,FALSE)</f>
        <v>31776</v>
      </c>
      <c r="D115" s="116">
        <f>VLOOKUP($A104,INDtpcLOW,Low!D$3-1990+2,FALSE)</f>
        <v>31776</v>
      </c>
      <c r="E115" s="116">
        <f>VLOOKUP($A104,INDtpcLOW,Low!E$3-1990+2,FALSE)</f>
        <v>31776</v>
      </c>
      <c r="F115" s="116">
        <f>VLOOKUP($A104,INDtpcLOW,Low!F$3-1990+2,FALSE)</f>
        <v>31776</v>
      </c>
      <c r="G115" s="116">
        <f>VLOOKUP($A104,INDtpcLOW,Low!G$3-1990+2,FALSE)</f>
        <v>31776</v>
      </c>
      <c r="H115" s="116">
        <f>VLOOKUP($A104,INDtpcLOW,Low!H$3-1990+2,FALSE)</f>
        <v>31776</v>
      </c>
      <c r="I115" s="116">
        <f>VLOOKUP($A104,INDtpcLOW,Low!I$3-1990+2,FALSE)</f>
        <v>31776</v>
      </c>
      <c r="J115" s="116">
        <f>VLOOKUP($A104,INDtpcLOW,Low!J$3-1990+2,FALSE)</f>
        <v>31776</v>
      </c>
      <c r="K115" s="116">
        <f>VLOOKUP($A104,INDtpcLOW,Low!K$3-1990+2,FALSE)</f>
        <v>31776</v>
      </c>
      <c r="L115" s="116">
        <f>VLOOKUP($A104,INDtpcLOW,Low!L$3-1990+2,FALSE)</f>
        <v>31776</v>
      </c>
      <c r="M115" s="116">
        <f>VLOOKUP($A104,INDtpcLOW,Low!M$3-1990+2,FALSE)</f>
        <v>31776</v>
      </c>
      <c r="N115" s="116">
        <f>VLOOKUP($A104,INDtpcLOW,Low!N$3-1990+2,FALSE)</f>
        <v>31776</v>
      </c>
      <c r="O115" s="116">
        <f>VLOOKUP($A104,INDtpcLOW,Low!O$3-1990+2,FALSE)</f>
        <v>31776</v>
      </c>
      <c r="P115" s="116">
        <f>VLOOKUP($A104,INDtpcLOW,Low!P$3-1990+2,FALSE)</f>
        <v>31776</v>
      </c>
      <c r="Q115" s="116">
        <f>VLOOKUP($A104,INDtpcLOW,Low!Q$3-1990+2,FALSE)</f>
        <v>31776</v>
      </c>
      <c r="R115" s="116">
        <f>VLOOKUP($A104,INDtpcLOW,Low!R$3-1990+2,FALSE)</f>
        <v>31776</v>
      </c>
      <c r="S115" s="116">
        <f>VLOOKUP($A104,INDtpcLOW,Low!S$3-1990+2,FALSE)</f>
        <v>31776</v>
      </c>
      <c r="T115" s="116">
        <f>VLOOKUP($A104,INDtpcLOW,Low!T$3-1990+2,FALSE)</f>
        <v>31776</v>
      </c>
      <c r="U115" s="116">
        <f>VLOOKUP($A104,INDtpcLOW,Low!U$3-1990+2,FALSE)</f>
        <v>31776</v>
      </c>
      <c r="V115" s="116">
        <f>VLOOKUP($A104,INDtpcLOW,Low!V$3-1990+2,FALSE)</f>
        <v>31776</v>
      </c>
      <c r="W115" s="116">
        <f>VLOOKUP($A104,INDtpcLOW,Low!W$3-1990+2,FALSE)</f>
        <v>31776</v>
      </c>
    </row>
    <row r="116" spans="1:23">
      <c r="A116" s="111" t="s">
        <v>167</v>
      </c>
      <c r="B116" s="113">
        <f>VLOOKUP($A104,REScLOW,Low!B$3-1990+2,FALSE)</f>
        <v>1846</v>
      </c>
      <c r="C116" s="114">
        <f>VLOOKUP($A104,REScLOW,Low!C$3-1990+2,FALSE)</f>
        <v>1850</v>
      </c>
      <c r="D116" s="114">
        <f>VLOOKUP($A104,REScLOW,Low!D$3-1990+2,FALSE)</f>
        <v>1857</v>
      </c>
      <c r="E116" s="114">
        <f>VLOOKUP($A104,REScLOW,Low!E$3-1990+2,FALSE)</f>
        <v>1863</v>
      </c>
      <c r="F116" s="114">
        <f>VLOOKUP($A104,REScLOW,Low!F$3-1990+2,FALSE)</f>
        <v>1870</v>
      </c>
      <c r="G116" s="114">
        <f>VLOOKUP($A104,REScLOW,Low!G$3-1990+2,FALSE)</f>
        <v>1876</v>
      </c>
      <c r="H116" s="114">
        <f>VLOOKUP($A104,REScLOW,Low!H$3-1990+2,FALSE)</f>
        <v>1882</v>
      </c>
      <c r="I116" s="114">
        <f>VLOOKUP($A104,REScLOW,Low!I$3-1990+2,FALSE)</f>
        <v>1889</v>
      </c>
      <c r="J116" s="114">
        <f>VLOOKUP($A104,REScLOW,Low!J$3-1990+2,FALSE)</f>
        <v>1895</v>
      </c>
      <c r="K116" s="114">
        <f>VLOOKUP($A104,REScLOW,Low!K$3-1990+2,FALSE)</f>
        <v>1901</v>
      </c>
      <c r="L116" s="114">
        <f>VLOOKUP($A104,REScLOW,Low!L$3-1990+2,FALSE)</f>
        <v>1907</v>
      </c>
      <c r="M116" s="114">
        <f>VLOOKUP($A104,REScLOW,Low!M$3-1990+2,FALSE)</f>
        <v>1912</v>
      </c>
      <c r="N116" s="114">
        <f>VLOOKUP($A104,REScLOW,Low!N$3-1990+2,FALSE)</f>
        <v>1918</v>
      </c>
      <c r="O116" s="114">
        <f>VLOOKUP($A104,REScLOW,Low!O$3-1990+2,FALSE)</f>
        <v>1924</v>
      </c>
      <c r="P116" s="114">
        <f>VLOOKUP($A104,REScLOW,Low!P$3-1990+2,FALSE)</f>
        <v>1929</v>
      </c>
      <c r="Q116" s="114">
        <f>VLOOKUP($A104,REScLOW,Low!Q$3-1990+2,FALSE)</f>
        <v>1935</v>
      </c>
      <c r="R116" s="114">
        <f>VLOOKUP($A104,REScLOW,Low!R$3-1990+2,FALSE)</f>
        <v>1940</v>
      </c>
      <c r="S116" s="114">
        <f>VLOOKUP($A104,REScLOW,Low!S$3-1990+2,FALSE)</f>
        <v>1945</v>
      </c>
      <c r="T116" s="114">
        <f>VLOOKUP($A104,REScLOW,Low!T$3-1990+2,FALSE)</f>
        <v>1951</v>
      </c>
      <c r="U116" s="114">
        <f>VLOOKUP($A104,REScLOW,Low!U$3-1990+2,FALSE)</f>
        <v>1956</v>
      </c>
      <c r="V116" s="114">
        <f>VLOOKUP($A104,REScLOW,Low!V$3-1990+2,FALSE)</f>
        <v>1961</v>
      </c>
      <c r="W116" s="114">
        <f>VLOOKUP($A104,REScLOW,Low!W$3-1990+2,FALSE)</f>
        <v>1966</v>
      </c>
    </row>
    <row r="117" spans="1:23">
      <c r="A117" s="111" t="s">
        <v>168</v>
      </c>
      <c r="B117" s="115">
        <f>VLOOKUP($A104,COMcLOW,Low!B$3-1990+2,FALSE)</f>
        <v>641</v>
      </c>
      <c r="C117" s="116">
        <f>VLOOKUP($A104,COMcLOW,Low!C$3-1990+2,FALSE)</f>
        <v>644.20436031247038</v>
      </c>
      <c r="D117" s="116">
        <f>VLOOKUP($A104,COMcLOW,Low!D$3-1990+2,FALSE)</f>
        <v>650.28151367397902</v>
      </c>
      <c r="E117" s="116">
        <f>VLOOKUP($A104,COMcLOW,Low!E$3-1990+2,FALSE)</f>
        <v>656.93183330618433</v>
      </c>
      <c r="F117" s="116">
        <f>VLOOKUP($A104,COMcLOW,Low!F$3-1990+2,FALSE)</f>
        <v>663.5156759044321</v>
      </c>
      <c r="G117" s="116">
        <f>VLOOKUP($A104,COMcLOW,Low!G$3-1990+2,FALSE)</f>
        <v>670.03502128854598</v>
      </c>
      <c r="H117" s="116">
        <f>VLOOKUP($A104,COMcLOW,Low!H$3-1990+2,FALSE)</f>
        <v>676.47157041898834</v>
      </c>
      <c r="I117" s="116">
        <f>VLOOKUP($A104,COMcLOW,Low!I$3-1990+2,FALSE)</f>
        <v>682.82944319900173</v>
      </c>
      <c r="J117" s="116">
        <f>VLOOKUP($A104,COMcLOW,Low!J$3-1990+2,FALSE)</f>
        <v>689.10350419456995</v>
      </c>
      <c r="K117" s="116">
        <f>VLOOKUP($A104,COMcLOW,Low!K$3-1990+2,FALSE)</f>
        <v>695.29052450861707</v>
      </c>
      <c r="L117" s="116">
        <f>VLOOKUP($A104,COMcLOW,Low!L$3-1990+2,FALSE)</f>
        <v>701.41650397864214</v>
      </c>
      <c r="M117" s="116">
        <f>VLOOKUP($A104,COMcLOW,Low!M$3-1990+2,FALSE)</f>
        <v>707.4808892995535</v>
      </c>
      <c r="N117" s="116">
        <f>VLOOKUP($A104,COMcLOW,Low!N$3-1990+2,FALSE)</f>
        <v>713.47884775744353</v>
      </c>
      <c r="O117" s="116">
        <f>VLOOKUP($A104,COMcLOW,Low!O$3-1990+2,FALSE)</f>
        <v>719.41223020192547</v>
      </c>
      <c r="P117" s="116">
        <f>VLOOKUP($A104,COMcLOW,Low!P$3-1990+2,FALSE)</f>
        <v>725.2549297349417</v>
      </c>
      <c r="Q117" s="116">
        <f>VLOOKUP($A104,COMcLOW,Low!Q$3-1990+2,FALSE)</f>
        <v>731.02787800574401</v>
      </c>
      <c r="R117" s="116">
        <f>VLOOKUP($A104,COMcLOW,Low!R$3-1990+2,FALSE)</f>
        <v>736.70349397459279</v>
      </c>
      <c r="S117" s="116">
        <f>VLOOKUP($A104,COMcLOW,Low!S$3-1990+2,FALSE)</f>
        <v>742.29313874395461</v>
      </c>
      <c r="T117" s="116">
        <f>VLOOKUP($A104,COMcLOW,Low!T$3-1990+2,FALSE)</f>
        <v>747.80542058859294</v>
      </c>
      <c r="U117" s="116">
        <f>VLOOKUP($A104,COMcLOW,Low!U$3-1990+2,FALSE)</f>
        <v>753.23608770354417</v>
      </c>
      <c r="V117" s="116">
        <f>VLOOKUP($A104,COMcLOW,Low!V$3-1990+2,FALSE)</f>
        <v>753.23608770354417</v>
      </c>
      <c r="W117" s="116">
        <f>VLOOKUP($A104,COMcLOW,Low!W$3-1990+2,FALSE)</f>
        <v>758.59494171845449</v>
      </c>
    </row>
    <row r="118" spans="1:23">
      <c r="A118" s="111" t="s">
        <v>169</v>
      </c>
      <c r="B118" s="115">
        <f>VLOOKUP($A104,INDcLOW,Low!B$3-1990+2,FALSE)</f>
        <v>17</v>
      </c>
      <c r="C118" s="116">
        <f>VLOOKUP($A104,INDcLOW,Low!C$3-1990+2,FALSE)</f>
        <v>17.985161518866146</v>
      </c>
      <c r="D118" s="116">
        <f>VLOOKUP($A104,INDcLOW,Low!D$3-1990+2,FALSE)</f>
        <v>18.660388365662186</v>
      </c>
      <c r="E118" s="116">
        <f>VLOOKUP($A104,INDcLOW,Low!E$3-1990+2,FALSE)</f>
        <v>19.356543308832222</v>
      </c>
      <c r="F118" s="116">
        <f>VLOOKUP($A104,INDcLOW,Low!F$3-1990+2,FALSE)</f>
        <v>20.064159085703039</v>
      </c>
      <c r="G118" s="116">
        <f>VLOOKUP($A104,INDcLOW,Low!G$3-1990+2,FALSE)</f>
        <v>20.784342383756414</v>
      </c>
      <c r="H118" s="116">
        <f>VLOOKUP($A104,INDcLOW,Low!H$3-1990+2,FALSE)</f>
        <v>21.515111246569553</v>
      </c>
      <c r="I118" s="116">
        <f>VLOOKUP($A104,INDcLOW,Low!I$3-1990+2,FALSE)</f>
        <v>22.258181671908144</v>
      </c>
      <c r="J118" s="116">
        <f>VLOOKUP($A104,INDcLOW,Low!J$3-1990+2,FALSE)</f>
        <v>23.01448139489964</v>
      </c>
      <c r="K118" s="116">
        <f>VLOOKUP($A104,INDcLOW,Low!K$3-1990+2,FALSE)</f>
        <v>23.783544449243522</v>
      </c>
      <c r="L118" s="116">
        <f>VLOOKUP($A104,INDcLOW,Low!L$3-1990+2,FALSE)</f>
        <v>24.567669459957639</v>
      </c>
      <c r="M118" s="116">
        <f>VLOOKUP($A104,INDcLOW,Low!M$3-1990+2,FALSE)</f>
        <v>25.366463115385919</v>
      </c>
      <c r="N118" s="116">
        <f>VLOOKUP($A104,INDcLOW,Low!N$3-1990+2,FALSE)</f>
        <v>26.177027381242308</v>
      </c>
      <c r="O118" s="116">
        <f>VLOOKUP($A104,INDcLOW,Low!O$3-1990+2,FALSE)</f>
        <v>27.004293992006374</v>
      </c>
      <c r="P118" s="116">
        <f>VLOOKUP($A104,INDcLOW,Low!P$3-1990+2,FALSE)</f>
        <v>27.84077460393064</v>
      </c>
      <c r="Q118" s="116">
        <f>VLOOKUP($A104,INDcLOW,Low!Q$3-1990+2,FALSE)</f>
        <v>28.698439953823325</v>
      </c>
      <c r="R118" s="116">
        <f>VLOOKUP($A104,INDcLOW,Low!R$3-1990+2,FALSE)</f>
        <v>29.564624944120595</v>
      </c>
      <c r="S118" s="116">
        <f>VLOOKUP($A104,INDcLOW,Low!S$3-1990+2,FALSE)</f>
        <v>30.449737049795811</v>
      </c>
      <c r="T118" s="116">
        <f>VLOOKUP($A104,INDcLOW,Low!T$3-1990+2,FALSE)</f>
        <v>31.352667494702906</v>
      </c>
      <c r="U118" s="116">
        <f>VLOOKUP($A104,INDcLOW,Low!U$3-1990+2,FALSE)</f>
        <v>32.27009868700106</v>
      </c>
      <c r="V118" s="116">
        <f>VLOOKUP($A104,INDcLOW,Low!V$3-1990+2,FALSE)</f>
        <v>32.27009868700106</v>
      </c>
      <c r="W118" s="116">
        <f>VLOOKUP($A104,INDcLOW,Low!W$3-1990+2,FALSE)</f>
        <v>33.201521259628578</v>
      </c>
    </row>
    <row r="119" spans="1:23">
      <c r="A119" s="111" t="s">
        <v>170</v>
      </c>
      <c r="B119" s="117">
        <v>1</v>
      </c>
      <c r="C119" s="118">
        <f t="shared" ref="C119:U119" si="40">B119</f>
        <v>1</v>
      </c>
      <c r="D119" s="118">
        <f t="shared" si="40"/>
        <v>1</v>
      </c>
      <c r="E119" s="118">
        <f t="shared" si="40"/>
        <v>1</v>
      </c>
      <c r="F119" s="118">
        <f t="shared" si="40"/>
        <v>1</v>
      </c>
      <c r="G119" s="118">
        <f t="shared" si="40"/>
        <v>1</v>
      </c>
      <c r="H119" s="118">
        <f t="shared" si="40"/>
        <v>1</v>
      </c>
      <c r="I119" s="118">
        <f t="shared" si="40"/>
        <v>1</v>
      </c>
      <c r="J119" s="118">
        <f t="shared" si="40"/>
        <v>1</v>
      </c>
      <c r="K119" s="118">
        <f t="shared" si="40"/>
        <v>1</v>
      </c>
      <c r="L119" s="118">
        <f t="shared" si="40"/>
        <v>1</v>
      </c>
      <c r="M119" s="118">
        <f t="shared" si="40"/>
        <v>1</v>
      </c>
      <c r="N119" s="118">
        <f t="shared" si="40"/>
        <v>1</v>
      </c>
      <c r="O119" s="118">
        <f t="shared" si="40"/>
        <v>1</v>
      </c>
      <c r="P119" s="118">
        <f t="shared" si="40"/>
        <v>1</v>
      </c>
      <c r="Q119" s="118">
        <f t="shared" si="40"/>
        <v>1</v>
      </c>
      <c r="R119" s="118">
        <f t="shared" si="40"/>
        <v>1</v>
      </c>
      <c r="S119" s="118">
        <f t="shared" si="40"/>
        <v>1</v>
      </c>
      <c r="T119" s="118">
        <f t="shared" si="40"/>
        <v>1</v>
      </c>
      <c r="U119" s="118">
        <f t="shared" si="40"/>
        <v>1</v>
      </c>
      <c r="V119" s="118">
        <f>T119</f>
        <v>1</v>
      </c>
      <c r="W119" s="118">
        <f>U119</f>
        <v>1</v>
      </c>
    </row>
    <row r="120" spans="1:23" ht="16" thickBot="1">
      <c r="A120" s="119" t="s">
        <v>171</v>
      </c>
      <c r="B120" s="120">
        <f>SUM(B116:B119)</f>
        <v>2505</v>
      </c>
      <c r="C120" s="121">
        <f t="shared" ref="C120:W120" si="41">SUM(C116:C119)</f>
        <v>2513.1895218313366</v>
      </c>
      <c r="D120" s="121">
        <f t="shared" si="41"/>
        <v>2526.9419020396413</v>
      </c>
      <c r="E120" s="121">
        <f t="shared" si="41"/>
        <v>2540.2883766150167</v>
      </c>
      <c r="F120" s="121">
        <f t="shared" si="41"/>
        <v>2554.5798349901352</v>
      </c>
      <c r="G120" s="121">
        <f t="shared" si="41"/>
        <v>2567.8193636723022</v>
      </c>
      <c r="H120" s="121">
        <f t="shared" si="41"/>
        <v>2580.9866816655581</v>
      </c>
      <c r="I120" s="121">
        <f t="shared" si="41"/>
        <v>2595.0876248709096</v>
      </c>
      <c r="J120" s="121">
        <f t="shared" si="41"/>
        <v>2608.1179855894693</v>
      </c>
      <c r="K120" s="121">
        <f t="shared" si="41"/>
        <v>2621.0740689578606</v>
      </c>
      <c r="L120" s="121">
        <f t="shared" si="41"/>
        <v>2633.9841734385996</v>
      </c>
      <c r="M120" s="121">
        <f t="shared" si="41"/>
        <v>2645.8473524149395</v>
      </c>
      <c r="N120" s="121">
        <f t="shared" si="41"/>
        <v>2658.6558751386856</v>
      </c>
      <c r="O120" s="121">
        <f t="shared" si="41"/>
        <v>2671.4165241939318</v>
      </c>
      <c r="P120" s="121">
        <f t="shared" si="41"/>
        <v>2683.0957043388721</v>
      </c>
      <c r="Q120" s="121">
        <f t="shared" si="41"/>
        <v>2695.7263179595675</v>
      </c>
      <c r="R120" s="121">
        <f t="shared" si="41"/>
        <v>2707.2681189187133</v>
      </c>
      <c r="S120" s="121">
        <f t="shared" si="41"/>
        <v>2718.7428757937505</v>
      </c>
      <c r="T120" s="121">
        <f t="shared" si="41"/>
        <v>2731.1580880832958</v>
      </c>
      <c r="U120" s="121">
        <f t="shared" si="41"/>
        <v>2742.5061863905453</v>
      </c>
      <c r="V120" s="121">
        <f t="shared" si="41"/>
        <v>2747.5061863905453</v>
      </c>
      <c r="W120" s="121">
        <f t="shared" si="41"/>
        <v>2758.7964629780831</v>
      </c>
    </row>
    <row r="121" spans="1:23">
      <c r="A121" s="122"/>
      <c r="B121" s="123"/>
      <c r="C121" s="123"/>
      <c r="D121" s="123"/>
      <c r="E121" s="123"/>
      <c r="F121" s="123"/>
      <c r="G121" s="123"/>
      <c r="H121" s="123"/>
      <c r="I121" s="123"/>
      <c r="J121" s="123"/>
      <c r="K121" s="123"/>
      <c r="L121" s="123"/>
      <c r="M121" s="123"/>
      <c r="N121" s="123"/>
      <c r="O121" s="123"/>
      <c r="P121" s="123"/>
      <c r="Q121" s="123"/>
      <c r="R121" s="123"/>
      <c r="S121" s="123"/>
      <c r="T121" s="123"/>
      <c r="U121" s="123"/>
      <c r="V121" s="123"/>
      <c r="W121" s="123"/>
    </row>
    <row r="122" spans="1:23">
      <c r="B122" s="106"/>
      <c r="C122" s="106"/>
      <c r="D122" s="106"/>
      <c r="E122" s="106"/>
      <c r="F122" s="106"/>
      <c r="G122" s="106"/>
      <c r="H122" s="106"/>
      <c r="I122" s="106"/>
      <c r="J122" s="106"/>
      <c r="K122" s="106"/>
      <c r="L122" s="106"/>
      <c r="M122" s="106"/>
      <c r="N122" s="106"/>
      <c r="O122" s="106"/>
      <c r="P122" s="106"/>
      <c r="Q122" s="106"/>
      <c r="R122" s="106"/>
      <c r="S122" s="106"/>
      <c r="T122" s="108"/>
      <c r="U122" s="108"/>
      <c r="V122" s="108"/>
      <c r="W122" s="108"/>
    </row>
    <row r="123" spans="1:23">
      <c r="A123" s="109" t="s">
        <v>26</v>
      </c>
      <c r="B123" s="110"/>
      <c r="C123" s="110"/>
      <c r="D123" s="110"/>
      <c r="E123" s="110"/>
      <c r="F123" s="110"/>
      <c r="G123" s="110"/>
      <c r="H123" s="110"/>
      <c r="I123" s="110"/>
      <c r="J123" s="110"/>
      <c r="K123" s="110"/>
      <c r="L123" s="110"/>
      <c r="M123" s="110"/>
      <c r="N123" s="110"/>
      <c r="O123" s="110"/>
      <c r="P123" s="110"/>
      <c r="Q123" s="110"/>
      <c r="R123" s="110"/>
      <c r="S123" s="110"/>
      <c r="T123" s="110"/>
      <c r="U123" s="110"/>
      <c r="V123" s="110"/>
      <c r="W123" s="110"/>
    </row>
    <row r="124" spans="1:23" ht="16" thickBot="1">
      <c r="A124" s="111" t="s">
        <v>156</v>
      </c>
      <c r="B124" s="110"/>
      <c r="C124" s="112">
        <f t="shared" ref="C124:U124" si="42">(C129-B129)/B129</f>
        <v>3.9287489011920466E-2</v>
      </c>
      <c r="D124" s="112">
        <f t="shared" si="42"/>
        <v>8.8989533601508242E-2</v>
      </c>
      <c r="E124" s="112">
        <f t="shared" si="42"/>
        <v>1.1898200916613626E-2</v>
      </c>
      <c r="F124" s="112">
        <f t="shared" si="42"/>
        <v>1.5293679751572179E-2</v>
      </c>
      <c r="G124" s="112">
        <f t="shared" si="42"/>
        <v>1.6521827266827629E-2</v>
      </c>
      <c r="H124" s="112">
        <f t="shared" si="42"/>
        <v>1.7079892147760248E-2</v>
      </c>
      <c r="I124" s="112">
        <f t="shared" si="42"/>
        <v>1.6618449087029866E-2</v>
      </c>
      <c r="J124" s="112">
        <f t="shared" si="42"/>
        <v>1.6369671231160607E-2</v>
      </c>
      <c r="K124" s="112">
        <f t="shared" si="42"/>
        <v>1.6311990031981482E-2</v>
      </c>
      <c r="L124" s="112">
        <f t="shared" si="42"/>
        <v>1.6329340404782736E-2</v>
      </c>
      <c r="M124" s="112">
        <f t="shared" si="42"/>
        <v>1.6122022359413235E-2</v>
      </c>
      <c r="N124" s="112">
        <f t="shared" si="42"/>
        <v>1.4936388548532383E-2</v>
      </c>
      <c r="O124" s="112">
        <f t="shared" si="42"/>
        <v>1.5651363626199229E-2</v>
      </c>
      <c r="P124" s="112">
        <f t="shared" si="42"/>
        <v>1.7748833049811865E-2</v>
      </c>
      <c r="Q124" s="112">
        <f t="shared" si="42"/>
        <v>1.6716729182126785E-2</v>
      </c>
      <c r="R124" s="112">
        <f t="shared" si="42"/>
        <v>1.4859827096040485E-2</v>
      </c>
      <c r="S124" s="112">
        <f t="shared" si="42"/>
        <v>1.5414383568038176E-2</v>
      </c>
      <c r="T124" s="112">
        <f t="shared" si="42"/>
        <v>1.471402437125326E-2</v>
      </c>
      <c r="U124" s="112">
        <f t="shared" si="42"/>
        <v>1.4308570999250769E-2</v>
      </c>
      <c r="V124" s="112">
        <f>(V129-T129)/T129</f>
        <v>2.3676409220319255E-2</v>
      </c>
      <c r="W124" s="112">
        <f>(W129-U129)/U129</f>
        <v>2.3324990331525953E-2</v>
      </c>
    </row>
    <row r="125" spans="1:23">
      <c r="A125" s="111" t="s">
        <v>157</v>
      </c>
      <c r="B125" s="113">
        <f t="shared" ref="B125:W125" si="43">B135*B132</f>
        <v>22976835</v>
      </c>
      <c r="C125" s="114">
        <f t="shared" si="43"/>
        <v>22979415</v>
      </c>
      <c r="D125" s="114">
        <f t="shared" si="43"/>
        <v>26412225</v>
      </c>
      <c r="E125" s="114">
        <f t="shared" si="43"/>
        <v>26793349</v>
      </c>
      <c r="F125" s="114">
        <f t="shared" si="43"/>
        <v>27286764</v>
      </c>
      <c r="G125" s="114">
        <f t="shared" si="43"/>
        <v>27782386</v>
      </c>
      <c r="H125" s="114">
        <f t="shared" si="43"/>
        <v>28280200</v>
      </c>
      <c r="I125" s="114">
        <f t="shared" si="43"/>
        <v>28817480</v>
      </c>
      <c r="J125" s="114">
        <f t="shared" si="43"/>
        <v>29359140</v>
      </c>
      <c r="K125" s="114">
        <f t="shared" si="43"/>
        <v>29862027</v>
      </c>
      <c r="L125" s="114">
        <f t="shared" si="43"/>
        <v>30366336</v>
      </c>
      <c r="M125" s="114">
        <f t="shared" si="43"/>
        <v>30915976</v>
      </c>
      <c r="N125" s="114">
        <f t="shared" si="43"/>
        <v>31426029</v>
      </c>
      <c r="O125" s="114">
        <f t="shared" si="43"/>
        <v>31938918</v>
      </c>
      <c r="P125" s="114">
        <f t="shared" si="43"/>
        <v>32451000</v>
      </c>
      <c r="Q125" s="114">
        <f t="shared" si="43"/>
        <v>33058410</v>
      </c>
      <c r="R125" s="114">
        <f t="shared" si="43"/>
        <v>33574025</v>
      </c>
      <c r="S125" s="114">
        <f t="shared" si="43"/>
        <v>34090988</v>
      </c>
      <c r="T125" s="114">
        <f t="shared" si="43"/>
        <v>34609287</v>
      </c>
      <c r="U125" s="114">
        <f t="shared" si="43"/>
        <v>35127466</v>
      </c>
      <c r="V125" s="114">
        <f t="shared" si="43"/>
        <v>35646961</v>
      </c>
      <c r="W125" s="114">
        <f t="shared" si="43"/>
        <v>36174240</v>
      </c>
    </row>
    <row r="126" spans="1:23">
      <c r="A126" s="111" t="s">
        <v>158</v>
      </c>
      <c r="B126" s="115">
        <f t="shared" ref="B126:W127" si="44">B133*B136</f>
        <v>13775067</v>
      </c>
      <c r="C126" s="116">
        <f t="shared" si="44"/>
        <v>14939539.864401001</v>
      </c>
      <c r="D126" s="116">
        <f t="shared" si="44"/>
        <v>15131700.896867434</v>
      </c>
      <c r="E126" s="116">
        <f t="shared" si="44"/>
        <v>15361957.947396128</v>
      </c>
      <c r="F126" s="116">
        <f t="shared" si="44"/>
        <v>15625918.664395502</v>
      </c>
      <c r="G126" s="116">
        <f t="shared" si="44"/>
        <v>15944682.402803598</v>
      </c>
      <c r="H126" s="116">
        <f t="shared" si="44"/>
        <v>16291549.662149526</v>
      </c>
      <c r="I126" s="116">
        <f t="shared" si="44"/>
        <v>16584625.944300117</v>
      </c>
      <c r="J126" s="116">
        <f t="shared" si="44"/>
        <v>16868724.383526616</v>
      </c>
      <c r="K126" s="116">
        <f t="shared" si="44"/>
        <v>17196289.95464135</v>
      </c>
      <c r="L126" s="116">
        <f t="shared" si="44"/>
        <v>17531372.202746104</v>
      </c>
      <c r="M126" s="116">
        <f t="shared" si="44"/>
        <v>17819797.486203399</v>
      </c>
      <c r="N126" s="116">
        <f t="shared" si="44"/>
        <v>18097933.597747758</v>
      </c>
      <c r="O126" s="116">
        <f t="shared" si="44"/>
        <v>18417002.892451778</v>
      </c>
      <c r="P126" s="116">
        <f t="shared" si="44"/>
        <v>18853616.868060242</v>
      </c>
      <c r="Q126" s="116">
        <f t="shared" si="44"/>
        <v>19154357.963763759</v>
      </c>
      <c r="R126" s="116">
        <f t="shared" si="44"/>
        <v>19460345.975365426</v>
      </c>
      <c r="S126" s="116">
        <f t="shared" si="44"/>
        <v>19804156.656900242</v>
      </c>
      <c r="T126" s="116">
        <f t="shared" si="44"/>
        <v>20118969.331015162</v>
      </c>
      <c r="U126" s="116">
        <f t="shared" si="44"/>
        <v>20421266.732202347</v>
      </c>
      <c r="V126" s="116">
        <f t="shared" si="44"/>
        <v>20421266.732202347</v>
      </c>
      <c r="W126" s="116">
        <f t="shared" si="44"/>
        <v>20711687.899560452</v>
      </c>
    </row>
    <row r="127" spans="1:23">
      <c r="A127" s="111" t="s">
        <v>159</v>
      </c>
      <c r="B127" s="115">
        <f t="shared" si="44"/>
        <v>1260259</v>
      </c>
      <c r="C127" s="116">
        <f t="shared" si="44"/>
        <v>1591518.6828700544</v>
      </c>
      <c r="D127" s="116">
        <f t="shared" si="44"/>
        <v>1493688.2646490464</v>
      </c>
      <c r="E127" s="116">
        <f t="shared" si="44"/>
        <v>1395864.4434345325</v>
      </c>
      <c r="F127" s="116">
        <f t="shared" si="44"/>
        <v>1306457.8138813842</v>
      </c>
      <c r="G127" s="116">
        <f t="shared" si="44"/>
        <v>1224717.9908365975</v>
      </c>
      <c r="H127" s="116">
        <f t="shared" si="44"/>
        <v>1149943.0569437242</v>
      </c>
      <c r="I127" s="116">
        <f t="shared" si="44"/>
        <v>1081487.3878035548</v>
      </c>
      <c r="J127" s="116">
        <f t="shared" si="44"/>
        <v>1018695.9869466986</v>
      </c>
      <c r="K127" s="116">
        <f t="shared" si="44"/>
        <v>960967.52646672539</v>
      </c>
      <c r="L127" s="116">
        <f t="shared" si="44"/>
        <v>907740.37794121064</v>
      </c>
      <c r="M127" s="116">
        <f t="shared" si="44"/>
        <v>858532.57423945563</v>
      </c>
      <c r="N127" s="116">
        <f t="shared" si="44"/>
        <v>812970.05258589215</v>
      </c>
      <c r="O127" s="116">
        <f t="shared" si="44"/>
        <v>770809.51769710716</v>
      </c>
      <c r="P127" s="116">
        <f t="shared" si="44"/>
        <v>731771.6114245163</v>
      </c>
      <c r="Q127" s="116">
        <f t="shared" si="44"/>
        <v>695588.00307840295</v>
      </c>
      <c r="R127" s="116">
        <f t="shared" si="44"/>
        <v>662051.20913005748</v>
      </c>
      <c r="S127" s="116">
        <f t="shared" si="44"/>
        <v>630901.28045108821</v>
      </c>
      <c r="T127" s="116">
        <f t="shared" si="44"/>
        <v>601926.14860637381</v>
      </c>
      <c r="U127" s="116">
        <f t="shared" si="44"/>
        <v>574933.89134241012</v>
      </c>
      <c r="V127" s="116">
        <f t="shared" si="44"/>
        <v>574933.89134241012</v>
      </c>
      <c r="W127" s="116">
        <f t="shared" si="44"/>
        <v>549737.88596489723</v>
      </c>
    </row>
    <row r="128" spans="1:23">
      <c r="A128" s="111" t="s">
        <v>160</v>
      </c>
      <c r="B128" s="117">
        <v>124981</v>
      </c>
      <c r="C128" s="118">
        <f t="shared" ref="C128:U128" si="45">B128</f>
        <v>124981</v>
      </c>
      <c r="D128" s="118">
        <f t="shared" si="45"/>
        <v>124981</v>
      </c>
      <c r="E128" s="118">
        <f t="shared" si="45"/>
        <v>124981</v>
      </c>
      <c r="F128" s="118">
        <f t="shared" si="45"/>
        <v>124981</v>
      </c>
      <c r="G128" s="118">
        <f t="shared" si="45"/>
        <v>124981</v>
      </c>
      <c r="H128" s="118">
        <f t="shared" si="45"/>
        <v>124981</v>
      </c>
      <c r="I128" s="118">
        <f t="shared" si="45"/>
        <v>124981</v>
      </c>
      <c r="J128" s="118">
        <f t="shared" si="45"/>
        <v>124981</v>
      </c>
      <c r="K128" s="118">
        <f t="shared" si="45"/>
        <v>124981</v>
      </c>
      <c r="L128" s="118">
        <f t="shared" si="45"/>
        <v>124981</v>
      </c>
      <c r="M128" s="118">
        <f t="shared" si="45"/>
        <v>124981</v>
      </c>
      <c r="N128" s="118">
        <f t="shared" si="45"/>
        <v>124981</v>
      </c>
      <c r="O128" s="118">
        <f t="shared" si="45"/>
        <v>124981</v>
      </c>
      <c r="P128" s="118">
        <f t="shared" si="45"/>
        <v>124981</v>
      </c>
      <c r="Q128" s="118">
        <f t="shared" si="45"/>
        <v>124981</v>
      </c>
      <c r="R128" s="118">
        <f t="shared" si="45"/>
        <v>124981</v>
      </c>
      <c r="S128" s="118">
        <f t="shared" si="45"/>
        <v>124981</v>
      </c>
      <c r="T128" s="118">
        <f t="shared" si="45"/>
        <v>124981</v>
      </c>
      <c r="U128" s="118">
        <f t="shared" si="45"/>
        <v>124981</v>
      </c>
      <c r="V128" s="118">
        <f>T128</f>
        <v>124981</v>
      </c>
      <c r="W128" s="118">
        <f>U128</f>
        <v>124981</v>
      </c>
    </row>
    <row r="129" spans="1:23" ht="16" thickBot="1">
      <c r="A129" s="119" t="s">
        <v>161</v>
      </c>
      <c r="B129" s="120">
        <f>SUM(B125:B128)</f>
        <v>38137142</v>
      </c>
      <c r="C129" s="121">
        <f t="shared" ref="C129:W129" si="46">SUM(C125:C128)</f>
        <v>39635454.547271051</v>
      </c>
      <c r="D129" s="121">
        <f t="shared" si="46"/>
        <v>43162595.16151648</v>
      </c>
      <c r="E129" s="121">
        <f t="shared" si="46"/>
        <v>43676152.390830658</v>
      </c>
      <c r="F129" s="121">
        <f t="shared" si="46"/>
        <v>44344121.478276886</v>
      </c>
      <c r="G129" s="121">
        <f t="shared" si="46"/>
        <v>45076767.393640198</v>
      </c>
      <c r="H129" s="121">
        <f t="shared" si="46"/>
        <v>45846673.719093248</v>
      </c>
      <c r="I129" s="121">
        <f t="shared" si="46"/>
        <v>46608574.33210367</v>
      </c>
      <c r="J129" s="121">
        <f t="shared" si="46"/>
        <v>47371541.370473318</v>
      </c>
      <c r="K129" s="121">
        <f t="shared" si="46"/>
        <v>48144265.481108077</v>
      </c>
      <c r="L129" s="121">
        <f t="shared" si="46"/>
        <v>48930429.580687322</v>
      </c>
      <c r="M129" s="121">
        <f t="shared" si="46"/>
        <v>49719287.060442857</v>
      </c>
      <c r="N129" s="121">
        <f t="shared" si="46"/>
        <v>50461913.65033365</v>
      </c>
      <c r="O129" s="121">
        <f t="shared" si="46"/>
        <v>51251711.410148889</v>
      </c>
      <c r="P129" s="121">
        <f t="shared" si="46"/>
        <v>52161369.479484759</v>
      </c>
      <c r="Q129" s="121">
        <f t="shared" si="46"/>
        <v>53033336.96684216</v>
      </c>
      <c r="R129" s="121">
        <f t="shared" si="46"/>
        <v>53821403.184495486</v>
      </c>
      <c r="S129" s="121">
        <f t="shared" si="46"/>
        <v>54651026.937351331</v>
      </c>
      <c r="T129" s="121">
        <f t="shared" si="46"/>
        <v>55455163.479621537</v>
      </c>
      <c r="U129" s="121">
        <f t="shared" si="46"/>
        <v>56248647.62354476</v>
      </c>
      <c r="V129" s="121">
        <f t="shared" si="46"/>
        <v>56768142.62354476</v>
      </c>
      <c r="W129" s="121">
        <f t="shared" si="46"/>
        <v>57560646.785525352</v>
      </c>
    </row>
    <row r="130" spans="1:23">
      <c r="A130" s="111" t="s">
        <v>162</v>
      </c>
      <c r="B130" s="116">
        <f>B129*VLOOKUP($A123,'Peak-Baseload'!$N$13:$S$28,6,FALSE)</f>
        <v>37360.545411193496</v>
      </c>
      <c r="C130" s="116">
        <f>C129*VLOOKUP($A123,'Peak-Baseload'!$N$13:$S$28,6,FALSE)</f>
        <v>38828.34742851511</v>
      </c>
      <c r="D130" s="116">
        <f>D129*VLOOKUP($A123,'Peak-Baseload'!$N$13:$S$28,6,FALSE)</f>
        <v>42283.663956695993</v>
      </c>
      <c r="E130" s="116">
        <f>E129*VLOOKUP($A123,'Peak-Baseload'!$N$13:$S$28,6,FALSE)</f>
        <v>42786.763485943338</v>
      </c>
      <c r="F130" s="116">
        <f>F129*VLOOKUP($A123,'Peak-Baseload'!$N$13:$S$28,6,FALSE)</f>
        <v>43441.130544303618</v>
      </c>
      <c r="G130" s="116">
        <f>G129*VLOOKUP($A123,'Peak-Baseload'!$N$13:$S$28,6,FALSE)</f>
        <v>44158.857399432309</v>
      </c>
      <c r="H130" s="116">
        <f>H129*VLOOKUP($A123,'Peak-Baseload'!$N$13:$S$28,6,FALSE)</f>
        <v>44913.085921182937</v>
      </c>
      <c r="I130" s="116">
        <f>I129*VLOOKUP($A123,'Peak-Baseload'!$N$13:$S$28,6,FALSE)</f>
        <v>45659.47175290552</v>
      </c>
      <c r="J130" s="116">
        <f>J129*VLOOKUP($A123,'Peak-Baseload'!$N$13:$S$28,6,FALSE)</f>
        <v>46406.902294089043</v>
      </c>
      <c r="K130" s="116">
        <f>K129*VLOOKUP($A123,'Peak-Baseload'!$N$13:$S$28,6,FALSE)</f>
        <v>47163.89122172536</v>
      </c>
      <c r="L130" s="116">
        <f>L129*VLOOKUP($A123,'Peak-Baseload'!$N$13:$S$28,6,FALSE)</f>
        <v>47934.04645629906</v>
      </c>
      <c r="M130" s="116">
        <f>M129*VLOOKUP($A123,'Peak-Baseload'!$N$13:$S$28,6,FALSE)</f>
        <v>48706.840225044667</v>
      </c>
      <c r="N130" s="116">
        <f>N129*VLOOKUP($A123,'Peak-Baseload'!$N$13:$S$28,6,FALSE)</f>
        <v>49434.344515617224</v>
      </c>
      <c r="O130" s="116">
        <f>O129*VLOOKUP($A123,'Peak-Baseload'!$N$13:$S$28,6,FALSE)</f>
        <v>50208.059417253957</v>
      </c>
      <c r="P130" s="116">
        <f>P129*VLOOKUP($A123,'Peak-Baseload'!$N$13:$S$28,6,FALSE)</f>
        <v>51099.193881605825</v>
      </c>
      <c r="Q130" s="116">
        <f>Q129*VLOOKUP($A123,'Peak-Baseload'!$N$13:$S$28,6,FALSE)</f>
        <v>51953.405267149625</v>
      </c>
      <c r="R130" s="116">
        <f>R129*VLOOKUP($A123,'Peak-Baseload'!$N$13:$S$28,6,FALSE)</f>
        <v>52725.423886469987</v>
      </c>
      <c r="S130" s="116">
        <f>S129*VLOOKUP($A123,'Peak-Baseload'!$N$13:$S$28,6,FALSE)</f>
        <v>53538.153794043435</v>
      </c>
      <c r="T130" s="116">
        <f>T129*VLOOKUP($A123,'Peak-Baseload'!$N$13:$S$28,6,FALSE)</f>
        <v>54325.915493760898</v>
      </c>
      <c r="U130" s="116">
        <f>U129*VLOOKUP($A123,'Peak-Baseload'!$N$13:$S$28,6,FALSE)</f>
        <v>55103.241712702671</v>
      </c>
      <c r="V130" s="116">
        <f>V129*VLOOKUP($A123,'Peak-Baseload'!$N$13:$S$28,6,FALSE)</f>
        <v>55612.158100259658</v>
      </c>
      <c r="W130" s="116">
        <f>W129*VLOOKUP($A123,'Peak-Baseload'!$N$13:$S$28,6,FALSE)</f>
        <v>56388.524292887196</v>
      </c>
    </row>
    <row r="131" spans="1:23">
      <c r="A131" s="111" t="s">
        <v>163</v>
      </c>
      <c r="B131" s="116">
        <f>B139*VLOOKUP($A123,'Peak-Baseload'!$N$13:$S$28,5,FALSE)</f>
        <v>488052.60461535142</v>
      </c>
      <c r="C131" s="116">
        <f>C139*VLOOKUP($A123,'Peak-Baseload'!$N$13:$S$28,5,FALSE)</f>
        <v>487912.24139821139</v>
      </c>
      <c r="D131" s="116">
        <f>D139*VLOOKUP($A123,'Peak-Baseload'!$N$13:$S$28,5,FALSE)</f>
        <v>492649.71492140711</v>
      </c>
      <c r="E131" s="116">
        <f>E139*VLOOKUP($A123,'Peak-Baseload'!$N$13:$S$28,5,FALSE)</f>
        <v>501209.49338686286</v>
      </c>
      <c r="F131" s="116">
        <f>F139*VLOOKUP($A123,'Peak-Baseload'!$N$13:$S$28,5,FALSE)</f>
        <v>511069.33614424046</v>
      </c>
      <c r="G131" s="116">
        <f>G139*VLOOKUP($A123,'Peak-Baseload'!$N$13:$S$28,5,FALSE)</f>
        <v>521003.08491706289</v>
      </c>
      <c r="H131" s="116">
        <f>H139*VLOOKUP($A123,'Peak-Baseload'!$N$13:$S$28,5,FALSE)</f>
        <v>531011.6142084141</v>
      </c>
      <c r="I131" s="116">
        <f>I139*VLOOKUP($A123,'Peak-Baseload'!$N$13:$S$28,5,FALSE)</f>
        <v>541053.65043159656</v>
      </c>
      <c r="J131" s="116">
        <f>J139*VLOOKUP($A123,'Peak-Baseload'!$N$13:$S$28,5,FALSE)</f>
        <v>551180.69119387458</v>
      </c>
      <c r="K131" s="116">
        <f>K139*VLOOKUP($A123,'Peak-Baseload'!$N$13:$S$28,5,FALSE)</f>
        <v>561355.00905057695</v>
      </c>
      <c r="L131" s="116">
        <f>L139*VLOOKUP($A123,'Peak-Baseload'!$N$13:$S$28,5,FALSE)</f>
        <v>571587.1823525033</v>
      </c>
      <c r="M131" s="116">
        <f>M139*VLOOKUP($A123,'Peak-Baseload'!$N$13:$S$28,5,FALSE)</f>
        <v>581904.15874552715</v>
      </c>
      <c r="N131" s="116">
        <f>N139*VLOOKUP($A123,'Peak-Baseload'!$N$13:$S$28,5,FALSE)</f>
        <v>592292.31353679462</v>
      </c>
      <c r="O131" s="116">
        <f>O139*VLOOKUP($A123,'Peak-Baseload'!$N$13:$S$28,5,FALSE)</f>
        <v>602764.60555331979</v>
      </c>
      <c r="P131" s="116">
        <f>P139*VLOOKUP($A123,'Peak-Baseload'!$N$13:$S$28,5,FALSE)</f>
        <v>613255.32793700951</v>
      </c>
      <c r="Q131" s="116">
        <f>Q139*VLOOKUP($A123,'Peak-Baseload'!$N$13:$S$28,5,FALSE)</f>
        <v>623854.88305164617</v>
      </c>
      <c r="R131" s="116">
        <f>R139*VLOOKUP($A123,'Peak-Baseload'!$N$13:$S$28,5,FALSE)</f>
        <v>634444.99715804483</v>
      </c>
      <c r="S131" s="116">
        <f>S139*VLOOKUP($A123,'Peak-Baseload'!$N$13:$S$28,5,FALSE)</f>
        <v>645091.97383934457</v>
      </c>
      <c r="T131" s="116">
        <f>T139*VLOOKUP($A123,'Peak-Baseload'!$N$13:$S$28,5,FALSE)</f>
        <v>655795.63324591517</v>
      </c>
      <c r="U131" s="116">
        <f>U139*VLOOKUP($A123,'Peak-Baseload'!$N$13:$S$28,5,FALSE)</f>
        <v>666527.85818185762</v>
      </c>
      <c r="V131" s="116">
        <f>V139*VLOOKUP($A123,'Peak-Baseload'!$N$13:$S$28,5,FALSE)</f>
        <v>676071.63197238534</v>
      </c>
      <c r="W131" s="116">
        <f>W139*VLOOKUP($A123,'Peak-Baseload'!$N$13:$S$28,5,FALSE)</f>
        <v>687018.73647111841</v>
      </c>
    </row>
    <row r="132" spans="1:23">
      <c r="A132" s="104" t="s">
        <v>164</v>
      </c>
      <c r="B132" s="116">
        <f>VLOOKUP($A123,REStpcLOW,Low!B$3-1990+2,FALSE)</f>
        <v>645</v>
      </c>
      <c r="C132" s="116">
        <f>VLOOKUP($A123,REStpcLOW,Low!C$3-1990+2,FALSE)</f>
        <v>645</v>
      </c>
      <c r="D132" s="116">
        <f>VLOOKUP($A123,REStpcLOW,Low!D$3-1990+2,FALSE)</f>
        <v>735</v>
      </c>
      <c r="E132" s="116">
        <f>VLOOKUP($A123,REStpcLOW,Low!E$3-1990+2,FALSE)</f>
        <v>733</v>
      </c>
      <c r="F132" s="116">
        <f>VLOOKUP($A123,REStpcLOW,Low!F$3-1990+2,FALSE)</f>
        <v>732</v>
      </c>
      <c r="G132" s="116">
        <f>VLOOKUP($A123,REStpcLOW,Low!G$3-1990+2,FALSE)</f>
        <v>731</v>
      </c>
      <c r="H132" s="116">
        <f>VLOOKUP($A123,REStpcLOW,Low!H$3-1990+2,FALSE)</f>
        <v>730</v>
      </c>
      <c r="I132" s="116">
        <f>VLOOKUP($A123,REStpcLOW,Low!I$3-1990+2,FALSE)</f>
        <v>730</v>
      </c>
      <c r="J132" s="116">
        <f>VLOOKUP($A123,REStpcLOW,Low!J$3-1990+2,FALSE)</f>
        <v>730</v>
      </c>
      <c r="K132" s="116">
        <f>VLOOKUP($A123,REStpcLOW,Low!K$3-1990+2,FALSE)</f>
        <v>729</v>
      </c>
      <c r="L132" s="116">
        <f>VLOOKUP($A123,REStpcLOW,Low!L$3-1990+2,FALSE)</f>
        <v>728</v>
      </c>
      <c r="M132" s="116">
        <f>VLOOKUP($A123,REStpcLOW,Low!M$3-1990+2,FALSE)</f>
        <v>728</v>
      </c>
      <c r="N132" s="116">
        <f>VLOOKUP($A123,REStpcLOW,Low!N$3-1990+2,FALSE)</f>
        <v>727</v>
      </c>
      <c r="O132" s="116">
        <f>VLOOKUP($A123,REStpcLOW,Low!O$3-1990+2,FALSE)</f>
        <v>726</v>
      </c>
      <c r="P132" s="116">
        <f>VLOOKUP($A123,REStpcLOW,Low!P$3-1990+2,FALSE)</f>
        <v>725</v>
      </c>
      <c r="Q132" s="116">
        <f>VLOOKUP($A123,REStpcLOW,Low!Q$3-1990+2,FALSE)</f>
        <v>726</v>
      </c>
      <c r="R132" s="116">
        <f>VLOOKUP($A123,REStpcLOW,Low!R$3-1990+2,FALSE)</f>
        <v>725</v>
      </c>
      <c r="S132" s="116">
        <f>VLOOKUP($A123,REStpcLOW,Low!S$3-1990+2,FALSE)</f>
        <v>724</v>
      </c>
      <c r="T132" s="116">
        <f>VLOOKUP($A123,REStpcLOW,Low!T$3-1990+2,FALSE)</f>
        <v>723</v>
      </c>
      <c r="U132" s="116">
        <f>VLOOKUP($A123,REStpcLOW,Low!U$3-1990+2,FALSE)</f>
        <v>722</v>
      </c>
      <c r="V132" s="116">
        <f>VLOOKUP($A123,REStpcLOW,Low!V$3-1990+2,FALSE)</f>
        <v>721</v>
      </c>
      <c r="W132" s="116">
        <f>VLOOKUP($A123,REStpcLOW,Low!W$3-1990+2,FALSE)</f>
        <v>720</v>
      </c>
    </row>
    <row r="133" spans="1:23">
      <c r="A133" s="104" t="s">
        <v>165</v>
      </c>
      <c r="B133" s="116">
        <f>VLOOKUP($A123,COMtpcLOW,Low!B$3-1990+2,FALSE)</f>
        <v>3007</v>
      </c>
      <c r="C133" s="116">
        <f>VLOOKUP($A123,COMtpcLOW,Low!C$3-1990+2,FALSE)</f>
        <v>3271</v>
      </c>
      <c r="D133" s="116">
        <f>VLOOKUP($A123,COMtpcLOW,Low!D$3-1990+2,FALSE)</f>
        <v>3250</v>
      </c>
      <c r="E133" s="116">
        <f>VLOOKUP($A123,COMtpcLOW,Low!E$3-1990+2,FALSE)</f>
        <v>3234</v>
      </c>
      <c r="F133" s="116">
        <f>VLOOKUP($A123,COMtpcLOW,Low!F$3-1990+2,FALSE)</f>
        <v>3225</v>
      </c>
      <c r="G133" s="116">
        <f>VLOOKUP($A123,COMtpcLOW,Low!G$3-1990+2,FALSE)</f>
        <v>3227</v>
      </c>
      <c r="H133" s="116">
        <f>VLOOKUP($A123,COMtpcLOW,Low!H$3-1990+2,FALSE)</f>
        <v>3234</v>
      </c>
      <c r="I133" s="116">
        <f>VLOOKUP($A123,COMtpcLOW,Low!I$3-1990+2,FALSE)</f>
        <v>3230</v>
      </c>
      <c r="J133" s="116">
        <f>VLOOKUP($A123,COMtpcLOW,Low!J$3-1990+2,FALSE)</f>
        <v>3224</v>
      </c>
      <c r="K133" s="116">
        <f>VLOOKUP($A123,COMtpcLOW,Low!K$3-1990+2,FALSE)</f>
        <v>3226</v>
      </c>
      <c r="L133" s="116">
        <f>VLOOKUP($A123,COMtpcLOW,Low!L$3-1990+2,FALSE)</f>
        <v>3229</v>
      </c>
      <c r="M133" s="116">
        <f>VLOOKUP($A123,COMtpcLOW,Low!M$3-1990+2,FALSE)</f>
        <v>3223</v>
      </c>
      <c r="N133" s="116">
        <f>VLOOKUP($A123,COMtpcLOW,Low!N$3-1990+2,FALSE)</f>
        <v>3215</v>
      </c>
      <c r="O133" s="116">
        <f>VLOOKUP($A123,COMtpcLOW,Low!O$3-1990+2,FALSE)</f>
        <v>3214</v>
      </c>
      <c r="P133" s="116">
        <f>VLOOKUP($A123,COMtpcLOW,Low!P$3-1990+2,FALSE)</f>
        <v>3233</v>
      </c>
      <c r="Q133" s="116">
        <f>VLOOKUP($A123,COMtpcLOW,Low!Q$3-1990+2,FALSE)</f>
        <v>3228</v>
      </c>
      <c r="R133" s="116">
        <f>VLOOKUP($A123,COMtpcLOW,Low!R$3-1990+2,FALSE)</f>
        <v>3224</v>
      </c>
      <c r="S133" s="116">
        <f>VLOOKUP($A123,COMtpcLOW,Low!S$3-1990+2,FALSE)</f>
        <v>3226</v>
      </c>
      <c r="T133" s="116">
        <f>VLOOKUP($A123,COMtpcLOW,Low!T$3-1990+2,FALSE)</f>
        <v>3223</v>
      </c>
      <c r="U133" s="116">
        <f>VLOOKUP($A123,COMtpcLOW,Low!U$3-1990+2,FALSE)</f>
        <v>3218</v>
      </c>
      <c r="V133" s="116">
        <f>VLOOKUP($A123,COMtpcLOW,Low!V$3-1990+2,FALSE)</f>
        <v>3218</v>
      </c>
      <c r="W133" s="116">
        <f>VLOOKUP($A123,COMtpcLOW,Low!W$3-1990+2,FALSE)</f>
        <v>3211</v>
      </c>
    </row>
    <row r="134" spans="1:23" ht="16" thickBot="1">
      <c r="A134" s="104" t="s">
        <v>166</v>
      </c>
      <c r="B134" s="116">
        <f>VLOOKUP($A123,INDtpcLOW,Low!B$3-1990+2,FALSE)</f>
        <v>13849</v>
      </c>
      <c r="C134" s="116">
        <f>VLOOKUP($A123,INDtpcLOW,Low!C$3-1990+2,FALSE)</f>
        <v>17854</v>
      </c>
      <c r="D134" s="116">
        <f>VLOOKUP($A123,INDtpcLOW,Low!D$3-1990+2,FALSE)</f>
        <v>17854</v>
      </c>
      <c r="E134" s="116">
        <f>VLOOKUP($A123,INDtpcLOW,Low!E$3-1990+2,FALSE)</f>
        <v>17854</v>
      </c>
      <c r="F134" s="116">
        <f>VLOOKUP($A123,INDtpcLOW,Low!F$3-1990+2,FALSE)</f>
        <v>17854</v>
      </c>
      <c r="G134" s="116">
        <f>VLOOKUP($A123,INDtpcLOW,Low!G$3-1990+2,FALSE)</f>
        <v>17854</v>
      </c>
      <c r="H134" s="116">
        <f>VLOOKUP($A123,INDtpcLOW,Low!H$3-1990+2,FALSE)</f>
        <v>17854</v>
      </c>
      <c r="I134" s="116">
        <f>VLOOKUP($A123,INDtpcLOW,Low!I$3-1990+2,FALSE)</f>
        <v>17854</v>
      </c>
      <c r="J134" s="116">
        <f>VLOOKUP($A123,INDtpcLOW,Low!J$3-1990+2,FALSE)</f>
        <v>17854</v>
      </c>
      <c r="K134" s="116">
        <f>VLOOKUP($A123,INDtpcLOW,Low!K$3-1990+2,FALSE)</f>
        <v>17854</v>
      </c>
      <c r="L134" s="116">
        <f>VLOOKUP($A123,INDtpcLOW,Low!L$3-1990+2,FALSE)</f>
        <v>17854</v>
      </c>
      <c r="M134" s="116">
        <f>VLOOKUP($A123,INDtpcLOW,Low!M$3-1990+2,FALSE)</f>
        <v>17854</v>
      </c>
      <c r="N134" s="116">
        <f>VLOOKUP($A123,INDtpcLOW,Low!N$3-1990+2,FALSE)</f>
        <v>17854</v>
      </c>
      <c r="O134" s="116">
        <f>VLOOKUP($A123,INDtpcLOW,Low!O$3-1990+2,FALSE)</f>
        <v>17854</v>
      </c>
      <c r="P134" s="116">
        <f>VLOOKUP($A123,INDtpcLOW,Low!P$3-1990+2,FALSE)</f>
        <v>17854</v>
      </c>
      <c r="Q134" s="116">
        <f>VLOOKUP($A123,INDtpcLOW,Low!Q$3-1990+2,FALSE)</f>
        <v>17854</v>
      </c>
      <c r="R134" s="116">
        <f>VLOOKUP($A123,INDtpcLOW,Low!R$3-1990+2,FALSE)</f>
        <v>17854</v>
      </c>
      <c r="S134" s="116">
        <f>VLOOKUP($A123,INDtpcLOW,Low!S$3-1990+2,FALSE)</f>
        <v>17854</v>
      </c>
      <c r="T134" s="116">
        <f>VLOOKUP($A123,INDtpcLOW,Low!T$3-1990+2,FALSE)</f>
        <v>17854</v>
      </c>
      <c r="U134" s="116">
        <f>VLOOKUP($A123,INDtpcLOW,Low!U$3-1990+2,FALSE)</f>
        <v>17854</v>
      </c>
      <c r="V134" s="116">
        <f>VLOOKUP($A123,INDtpcLOW,Low!V$3-1990+2,FALSE)</f>
        <v>17854</v>
      </c>
      <c r="W134" s="116">
        <f>VLOOKUP($A123,INDtpcLOW,Low!W$3-1990+2,FALSE)</f>
        <v>17854</v>
      </c>
    </row>
    <row r="135" spans="1:23">
      <c r="A135" s="111" t="s">
        <v>167</v>
      </c>
      <c r="B135" s="113">
        <f>VLOOKUP($A123,REScLOW,Low!B$3-1990+2,FALSE)</f>
        <v>35623</v>
      </c>
      <c r="C135" s="114">
        <f>VLOOKUP($A123,REScLOW,Low!C$3-1990+2,FALSE)</f>
        <v>35627</v>
      </c>
      <c r="D135" s="114">
        <f>VLOOKUP($A123,REScLOW,Low!D$3-1990+2,FALSE)</f>
        <v>35935</v>
      </c>
      <c r="E135" s="114">
        <f>VLOOKUP($A123,REScLOW,Low!E$3-1990+2,FALSE)</f>
        <v>36553</v>
      </c>
      <c r="F135" s="114">
        <f>VLOOKUP($A123,REScLOW,Low!F$3-1990+2,FALSE)</f>
        <v>37277</v>
      </c>
      <c r="G135" s="114">
        <f>VLOOKUP($A123,REScLOW,Low!G$3-1990+2,FALSE)</f>
        <v>38006</v>
      </c>
      <c r="H135" s="114">
        <f>VLOOKUP($A123,REScLOW,Low!H$3-1990+2,FALSE)</f>
        <v>38740</v>
      </c>
      <c r="I135" s="114">
        <f>VLOOKUP($A123,REScLOW,Low!I$3-1990+2,FALSE)</f>
        <v>39476</v>
      </c>
      <c r="J135" s="114">
        <f>VLOOKUP($A123,REScLOW,Low!J$3-1990+2,FALSE)</f>
        <v>40218</v>
      </c>
      <c r="K135" s="114">
        <f>VLOOKUP($A123,REScLOW,Low!K$3-1990+2,FALSE)</f>
        <v>40963</v>
      </c>
      <c r="L135" s="114">
        <f>VLOOKUP($A123,REScLOW,Low!L$3-1990+2,FALSE)</f>
        <v>41712</v>
      </c>
      <c r="M135" s="114">
        <f>VLOOKUP($A123,REScLOW,Low!M$3-1990+2,FALSE)</f>
        <v>42467</v>
      </c>
      <c r="N135" s="114">
        <f>VLOOKUP($A123,REScLOW,Low!N$3-1990+2,FALSE)</f>
        <v>43227</v>
      </c>
      <c r="O135" s="114">
        <f>VLOOKUP($A123,REScLOW,Low!O$3-1990+2,FALSE)</f>
        <v>43993</v>
      </c>
      <c r="P135" s="114">
        <f>VLOOKUP($A123,REScLOW,Low!P$3-1990+2,FALSE)</f>
        <v>44760</v>
      </c>
      <c r="Q135" s="114">
        <f>VLOOKUP($A123,REScLOW,Low!Q$3-1990+2,FALSE)</f>
        <v>45535</v>
      </c>
      <c r="R135" s="114">
        <f>VLOOKUP($A123,REScLOW,Low!R$3-1990+2,FALSE)</f>
        <v>46309</v>
      </c>
      <c r="S135" s="114">
        <f>VLOOKUP($A123,REScLOW,Low!S$3-1990+2,FALSE)</f>
        <v>47087</v>
      </c>
      <c r="T135" s="114">
        <f>VLOOKUP($A123,REScLOW,Low!T$3-1990+2,FALSE)</f>
        <v>47869</v>
      </c>
      <c r="U135" s="114">
        <f>VLOOKUP($A123,REScLOW,Low!U$3-1990+2,FALSE)</f>
        <v>48653</v>
      </c>
      <c r="V135" s="114">
        <f>VLOOKUP($A123,REScLOW,Low!V$3-1990+2,FALSE)</f>
        <v>49441</v>
      </c>
      <c r="W135" s="114">
        <f>VLOOKUP($A123,REScLOW,Low!W$3-1990+2,FALSE)</f>
        <v>50242</v>
      </c>
    </row>
    <row r="136" spans="1:23">
      <c r="A136" s="111" t="s">
        <v>168</v>
      </c>
      <c r="B136" s="115">
        <f>VLOOKUP($A123,COMcLOW,Low!B$3-1990+2,FALSE)</f>
        <v>4581</v>
      </c>
      <c r="C136" s="116">
        <f>VLOOKUP($A123,COMcLOW,Low!C$3-1990+2,FALSE)</f>
        <v>4567.2699065732195</v>
      </c>
      <c r="D136" s="116">
        <f>VLOOKUP($A123,COMcLOW,Low!D$3-1990+2,FALSE)</f>
        <v>4655.9079682669026</v>
      </c>
      <c r="E136" s="116">
        <f>VLOOKUP($A123,COMcLOW,Low!E$3-1990+2,FALSE)</f>
        <v>4750.1416040185923</v>
      </c>
      <c r="F136" s="116">
        <f>VLOOKUP($A123,COMcLOW,Low!F$3-1990+2,FALSE)</f>
        <v>4845.2460974869773</v>
      </c>
      <c r="G136" s="116">
        <f>VLOOKUP($A123,COMcLOW,Low!G$3-1990+2,FALSE)</f>
        <v>4941.0233662236124</v>
      </c>
      <c r="H136" s="116">
        <f>VLOOKUP($A123,COMcLOW,Low!H$3-1990+2,FALSE)</f>
        <v>5037.5849295453081</v>
      </c>
      <c r="I136" s="116">
        <f>VLOOKUP($A123,COMcLOW,Low!I$3-1990+2,FALSE)</f>
        <v>5134.5591158823891</v>
      </c>
      <c r="J136" s="116">
        <f>VLOOKUP($A123,COMcLOW,Low!J$3-1990+2,FALSE)</f>
        <v>5232.2346102750053</v>
      </c>
      <c r="K136" s="116">
        <f>VLOOKUP($A123,COMcLOW,Low!K$3-1990+2,FALSE)</f>
        <v>5330.53005413557</v>
      </c>
      <c r="L136" s="116">
        <f>VLOOKUP($A123,COMcLOW,Low!L$3-1990+2,FALSE)</f>
        <v>5429.3503260285243</v>
      </c>
      <c r="M136" s="116">
        <f>VLOOKUP($A123,COMcLOW,Low!M$3-1990+2,FALSE)</f>
        <v>5528.9474049653736</v>
      </c>
      <c r="N136" s="116">
        <f>VLOOKUP($A123,COMcLOW,Low!N$3-1990+2,FALSE)</f>
        <v>5629.2172932341391</v>
      </c>
      <c r="O136" s="116">
        <f>VLOOKUP($A123,COMcLOW,Low!O$3-1990+2,FALSE)</f>
        <v>5730.2435881928368</v>
      </c>
      <c r="P136" s="116">
        <f>VLOOKUP($A123,COMcLOW,Low!P$3-1990+2,FALSE)</f>
        <v>5831.6167238045909</v>
      </c>
      <c r="Q136" s="116">
        <f>VLOOKUP($A123,COMcLOW,Low!Q$3-1990+2,FALSE)</f>
        <v>5933.8159739045095</v>
      </c>
      <c r="R136" s="116">
        <f>VLOOKUP($A123,COMcLOW,Low!R$3-1990+2,FALSE)</f>
        <v>6036.0874613416336</v>
      </c>
      <c r="S136" s="116">
        <f>VLOOKUP($A123,COMcLOW,Low!S$3-1990+2,FALSE)</f>
        <v>6138.9202284253697</v>
      </c>
      <c r="T136" s="116">
        <f>VLOOKUP($A123,COMcLOW,Low!T$3-1990+2,FALSE)</f>
        <v>6242.3113034487005</v>
      </c>
      <c r="U136" s="116">
        <f>VLOOKUP($A123,COMcLOW,Low!U$3-1990+2,FALSE)</f>
        <v>6345.9498857061362</v>
      </c>
      <c r="V136" s="116">
        <f>VLOOKUP($A123,COMcLOW,Low!V$3-1990+2,FALSE)</f>
        <v>6345.9498857061362</v>
      </c>
      <c r="W136" s="116">
        <f>VLOOKUP($A123,COMcLOW,Low!W$3-1990+2,FALSE)</f>
        <v>6450.2298036625516</v>
      </c>
    </row>
    <row r="137" spans="1:23">
      <c r="A137" s="111" t="s">
        <v>169</v>
      </c>
      <c r="B137" s="115">
        <f>VLOOKUP($A123,INDcLOW,Low!B$3-1990+2,FALSE)</f>
        <v>91</v>
      </c>
      <c r="C137" s="116">
        <f>VLOOKUP($A123,INDcLOW,Low!C$3-1990+2,FALSE)</f>
        <v>89.140735010084825</v>
      </c>
      <c r="D137" s="116">
        <f>VLOOKUP($A123,INDcLOW,Low!D$3-1990+2,FALSE)</f>
        <v>83.661267203374393</v>
      </c>
      <c r="E137" s="116">
        <f>VLOOKUP($A123,INDcLOW,Low!E$3-1990+2,FALSE)</f>
        <v>78.182168894059174</v>
      </c>
      <c r="F137" s="116">
        <f>VLOOKUP($A123,INDcLOW,Low!F$3-1990+2,FALSE)</f>
        <v>73.174516292224951</v>
      </c>
      <c r="G137" s="116">
        <f>VLOOKUP($A123,INDcLOW,Low!G$3-1990+2,FALSE)</f>
        <v>68.596280432205532</v>
      </c>
      <c r="H137" s="116">
        <f>VLOOKUP($A123,INDcLOW,Low!H$3-1990+2,FALSE)</f>
        <v>64.408147022724549</v>
      </c>
      <c r="I137" s="116">
        <f>VLOOKUP($A123,INDcLOW,Low!I$3-1990+2,FALSE)</f>
        <v>60.573954733032082</v>
      </c>
      <c r="J137" s="116">
        <f>VLOOKUP($A123,INDcLOW,Low!J$3-1990+2,FALSE)</f>
        <v>57.057017304060636</v>
      </c>
      <c r="K137" s="116">
        <f>VLOOKUP($A123,INDcLOW,Low!K$3-1990+2,FALSE)</f>
        <v>53.823654445319001</v>
      </c>
      <c r="L137" s="116">
        <f>VLOOKUP($A123,INDcLOW,Low!L$3-1990+2,FALSE)</f>
        <v>50.842409428767262</v>
      </c>
      <c r="M137" s="116">
        <f>VLOOKUP($A123,INDcLOW,Low!M$3-1990+2,FALSE)</f>
        <v>48.086287343982058</v>
      </c>
      <c r="N137" s="116">
        <f>VLOOKUP($A123,INDcLOW,Low!N$3-1990+2,FALSE)</f>
        <v>45.534336988119868</v>
      </c>
      <c r="O137" s="116">
        <f>VLOOKUP($A123,INDcLOW,Low!O$3-1990+2,FALSE)</f>
        <v>43.17293142696915</v>
      </c>
      <c r="P137" s="116">
        <f>VLOOKUP($A123,INDcLOW,Low!P$3-1990+2,FALSE)</f>
        <v>40.986423850370578</v>
      </c>
      <c r="Q137" s="116">
        <f>VLOOKUP($A123,INDcLOW,Low!Q$3-1990+2,FALSE)</f>
        <v>38.959785094567209</v>
      </c>
      <c r="R137" s="116">
        <f>VLOOKUP($A123,INDcLOW,Low!R$3-1990+2,FALSE)</f>
        <v>37.081394036633668</v>
      </c>
      <c r="S137" s="116">
        <f>VLOOKUP($A123,INDcLOW,Low!S$3-1990+2,FALSE)</f>
        <v>35.336690962870406</v>
      </c>
      <c r="T137" s="116">
        <f>VLOOKUP($A123,INDcLOW,Low!T$3-1990+2,FALSE)</f>
        <v>33.713797950396206</v>
      </c>
      <c r="U137" s="116">
        <f>VLOOKUP($A123,INDcLOW,Low!U$3-1990+2,FALSE)</f>
        <v>32.201965461096123</v>
      </c>
      <c r="V137" s="116">
        <f>VLOOKUP($A123,INDcLOW,Low!V$3-1990+2,FALSE)</f>
        <v>32.201965461096123</v>
      </c>
      <c r="W137" s="116">
        <f>VLOOKUP($A123,INDcLOW,Low!W$3-1990+2,FALSE)</f>
        <v>30.790740784412304</v>
      </c>
    </row>
    <row r="138" spans="1:23">
      <c r="A138" s="111" t="s">
        <v>170</v>
      </c>
      <c r="B138" s="117">
        <v>2</v>
      </c>
      <c r="C138" s="118">
        <f t="shared" ref="C138:U138" si="47">B138</f>
        <v>2</v>
      </c>
      <c r="D138" s="118">
        <f t="shared" si="47"/>
        <v>2</v>
      </c>
      <c r="E138" s="118">
        <f t="shared" si="47"/>
        <v>2</v>
      </c>
      <c r="F138" s="118">
        <f t="shared" si="47"/>
        <v>2</v>
      </c>
      <c r="G138" s="118">
        <f t="shared" si="47"/>
        <v>2</v>
      </c>
      <c r="H138" s="118">
        <f t="shared" si="47"/>
        <v>2</v>
      </c>
      <c r="I138" s="118">
        <f t="shared" si="47"/>
        <v>2</v>
      </c>
      <c r="J138" s="118">
        <f t="shared" si="47"/>
        <v>2</v>
      </c>
      <c r="K138" s="118">
        <f t="shared" si="47"/>
        <v>2</v>
      </c>
      <c r="L138" s="118">
        <f t="shared" si="47"/>
        <v>2</v>
      </c>
      <c r="M138" s="118">
        <f t="shared" si="47"/>
        <v>2</v>
      </c>
      <c r="N138" s="118">
        <f t="shared" si="47"/>
        <v>2</v>
      </c>
      <c r="O138" s="118">
        <f t="shared" si="47"/>
        <v>2</v>
      </c>
      <c r="P138" s="118">
        <f t="shared" si="47"/>
        <v>2</v>
      </c>
      <c r="Q138" s="118">
        <f t="shared" si="47"/>
        <v>2</v>
      </c>
      <c r="R138" s="118">
        <f t="shared" si="47"/>
        <v>2</v>
      </c>
      <c r="S138" s="118">
        <f t="shared" si="47"/>
        <v>2</v>
      </c>
      <c r="T138" s="118">
        <f t="shared" si="47"/>
        <v>2</v>
      </c>
      <c r="U138" s="118">
        <f t="shared" si="47"/>
        <v>2</v>
      </c>
      <c r="V138" s="118">
        <f>T138</f>
        <v>2</v>
      </c>
      <c r="W138" s="118">
        <f>U138</f>
        <v>2</v>
      </c>
    </row>
    <row r="139" spans="1:23" ht="16" thickBot="1">
      <c r="A139" s="119" t="s">
        <v>171</v>
      </c>
      <c r="B139" s="120">
        <f>SUM(B135:B138)</f>
        <v>40297</v>
      </c>
      <c r="C139" s="121">
        <f t="shared" ref="C139:W139" si="48">SUM(C135:C138)</f>
        <v>40285.410641583301</v>
      </c>
      <c r="D139" s="121">
        <f t="shared" si="48"/>
        <v>40676.569235470277</v>
      </c>
      <c r="E139" s="121">
        <f t="shared" si="48"/>
        <v>41383.323772912656</v>
      </c>
      <c r="F139" s="121">
        <f t="shared" si="48"/>
        <v>42197.420613779199</v>
      </c>
      <c r="G139" s="121">
        <f t="shared" si="48"/>
        <v>43017.619646655818</v>
      </c>
      <c r="H139" s="121">
        <f t="shared" si="48"/>
        <v>43843.993076568033</v>
      </c>
      <c r="I139" s="121">
        <f t="shared" si="48"/>
        <v>44673.133070615419</v>
      </c>
      <c r="J139" s="121">
        <f t="shared" si="48"/>
        <v>45509.291627579063</v>
      </c>
      <c r="K139" s="121">
        <f t="shared" si="48"/>
        <v>46349.353708580886</v>
      </c>
      <c r="L139" s="121">
        <f t="shared" si="48"/>
        <v>47194.192735457291</v>
      </c>
      <c r="M139" s="121">
        <f t="shared" si="48"/>
        <v>48046.033692309356</v>
      </c>
      <c r="N139" s="121">
        <f t="shared" si="48"/>
        <v>48903.751630222265</v>
      </c>
      <c r="O139" s="121">
        <f t="shared" si="48"/>
        <v>49768.416519619808</v>
      </c>
      <c r="P139" s="121">
        <f t="shared" si="48"/>
        <v>50634.603147654962</v>
      </c>
      <c r="Q139" s="121">
        <f t="shared" si="48"/>
        <v>51509.775758999072</v>
      </c>
      <c r="R139" s="121">
        <f t="shared" si="48"/>
        <v>52384.168855378266</v>
      </c>
      <c r="S139" s="121">
        <f t="shared" si="48"/>
        <v>53263.256919388237</v>
      </c>
      <c r="T139" s="121">
        <f t="shared" si="48"/>
        <v>54147.0251013991</v>
      </c>
      <c r="U139" s="121">
        <f t="shared" si="48"/>
        <v>55033.151851167233</v>
      </c>
      <c r="V139" s="121">
        <f t="shared" si="48"/>
        <v>55821.151851167233</v>
      </c>
      <c r="W139" s="121">
        <f t="shared" si="48"/>
        <v>56725.020544446961</v>
      </c>
    </row>
    <row r="140" spans="1:23">
      <c r="B140" s="106"/>
      <c r="C140" s="106"/>
      <c r="D140" s="106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8"/>
      <c r="U140" s="108"/>
      <c r="V140" s="108"/>
      <c r="W140" s="108"/>
    </row>
    <row r="141" spans="1:23">
      <c r="B141" s="106"/>
      <c r="C141" s="106"/>
      <c r="D141" s="106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8"/>
      <c r="U141" s="108"/>
      <c r="V141" s="108"/>
      <c r="W141" s="108"/>
    </row>
    <row r="142" spans="1:23">
      <c r="A142" s="109" t="s">
        <v>30</v>
      </c>
      <c r="B142" s="110"/>
      <c r="C142" s="110"/>
      <c r="D142" s="110"/>
      <c r="E142" s="110"/>
      <c r="F142" s="110"/>
      <c r="G142" s="110"/>
      <c r="H142" s="110"/>
      <c r="I142" s="110"/>
      <c r="J142" s="110"/>
      <c r="K142" s="110"/>
      <c r="L142" s="110"/>
      <c r="M142" s="110"/>
      <c r="N142" s="110"/>
      <c r="O142" s="110"/>
      <c r="P142" s="110"/>
      <c r="Q142" s="110"/>
      <c r="R142" s="110"/>
      <c r="S142" s="110"/>
      <c r="T142" s="110"/>
      <c r="U142" s="110"/>
      <c r="V142" s="110"/>
      <c r="W142" s="110"/>
    </row>
    <row r="143" spans="1:23" ht="16" thickBot="1">
      <c r="A143" s="111" t="s">
        <v>156</v>
      </c>
      <c r="B143" s="110"/>
      <c r="C143" s="112">
        <f t="shared" ref="C143:U143" si="49">(C148-B148)/B148</f>
        <v>7.4930485819639698E-4</v>
      </c>
      <c r="D143" s="112">
        <f t="shared" si="49"/>
        <v>3.8191774803459602E-2</v>
      </c>
      <c r="E143" s="112">
        <f t="shared" si="49"/>
        <v>-1.9423904365584237E-3</v>
      </c>
      <c r="F143" s="112">
        <f t="shared" si="49"/>
        <v>-1.4018096845121392E-3</v>
      </c>
      <c r="G143" s="112">
        <f t="shared" si="49"/>
        <v>-2.5720486592566529E-4</v>
      </c>
      <c r="H143" s="112">
        <f t="shared" si="49"/>
        <v>2.7746801898672325E-3</v>
      </c>
      <c r="I143" s="112">
        <f t="shared" si="49"/>
        <v>2.7185538173983455E-3</v>
      </c>
      <c r="J143" s="112">
        <f t="shared" si="49"/>
        <v>1.5124690548324123E-3</v>
      </c>
      <c r="K143" s="112">
        <f t="shared" si="49"/>
        <v>2.983393259799968E-4</v>
      </c>
      <c r="L143" s="112">
        <f t="shared" si="49"/>
        <v>2.0563568921507912E-3</v>
      </c>
      <c r="M143" s="112">
        <f t="shared" si="49"/>
        <v>2.6699006785108354E-3</v>
      </c>
      <c r="N143" s="112">
        <f t="shared" si="49"/>
        <v>6.9061444915983442E-4</v>
      </c>
      <c r="O143" s="112">
        <f t="shared" si="49"/>
        <v>1.6443271394831518E-4</v>
      </c>
      <c r="P143" s="112">
        <f t="shared" si="49"/>
        <v>1.5302729375538534E-3</v>
      </c>
      <c r="Q143" s="112">
        <f t="shared" si="49"/>
        <v>5.5827008351289915E-3</v>
      </c>
      <c r="R143" s="112">
        <f t="shared" si="49"/>
        <v>1.2799454436463588E-3</v>
      </c>
      <c r="S143" s="112">
        <f t="shared" si="49"/>
        <v>4.2191642699200701E-4</v>
      </c>
      <c r="T143" s="112">
        <f t="shared" si="49"/>
        <v>2.4664871256188207E-3</v>
      </c>
      <c r="U143" s="112">
        <f t="shared" si="49"/>
        <v>5.4450557242710391E-4</v>
      </c>
      <c r="V143" s="112">
        <f>(V148-T148)/T148</f>
        <v>7.0573489286805951E-4</v>
      </c>
      <c r="W143" s="112">
        <f>(W148-U148)/U148</f>
        <v>4.6203987506972862E-4</v>
      </c>
    </row>
    <row r="144" spans="1:23">
      <c r="A144" s="111" t="s">
        <v>157</v>
      </c>
      <c r="B144" s="113">
        <f t="shared" ref="B144:W144" si="50">B154*B151</f>
        <v>2797839</v>
      </c>
      <c r="C144" s="114">
        <f t="shared" si="50"/>
        <v>2798370</v>
      </c>
      <c r="D144" s="114">
        <f t="shared" si="50"/>
        <v>3124026</v>
      </c>
      <c r="E144" s="114">
        <f t="shared" si="50"/>
        <v>3104010</v>
      </c>
      <c r="F144" s="114">
        <f t="shared" si="50"/>
        <v>3088500</v>
      </c>
      <c r="G144" s="114">
        <f t="shared" si="50"/>
        <v>3082911</v>
      </c>
      <c r="H144" s="114">
        <f t="shared" si="50"/>
        <v>3104019</v>
      </c>
      <c r="I144" s="114">
        <f t="shared" si="50"/>
        <v>3124618</v>
      </c>
      <c r="J144" s="114">
        <f t="shared" si="50"/>
        <v>3134495</v>
      </c>
      <c r="K144" s="114">
        <f t="shared" si="50"/>
        <v>3133548</v>
      </c>
      <c r="L144" s="114">
        <f t="shared" si="50"/>
        <v>3148240</v>
      </c>
      <c r="M144" s="114">
        <f t="shared" si="50"/>
        <v>3168408</v>
      </c>
      <c r="N144" s="114">
        <f t="shared" si="50"/>
        <v>3172260</v>
      </c>
      <c r="O144" s="114">
        <f t="shared" si="50"/>
        <v>3170025</v>
      </c>
      <c r="P144" s="114">
        <f t="shared" si="50"/>
        <v>3178710</v>
      </c>
      <c r="Q144" s="114">
        <f t="shared" si="50"/>
        <v>3225344</v>
      </c>
      <c r="R144" s="114">
        <f t="shared" si="50"/>
        <v>3233548</v>
      </c>
      <c r="S144" s="114">
        <f t="shared" si="50"/>
        <v>3235635</v>
      </c>
      <c r="T144" s="114">
        <f t="shared" si="50"/>
        <v>3254915</v>
      </c>
      <c r="U144" s="114">
        <f t="shared" si="50"/>
        <v>3256988</v>
      </c>
      <c r="V144" s="114">
        <f t="shared" si="50"/>
        <v>3258450</v>
      </c>
      <c r="W144" s="114">
        <f t="shared" si="50"/>
        <v>3259888</v>
      </c>
    </row>
    <row r="145" spans="1:23">
      <c r="A145" s="111" t="s">
        <v>158</v>
      </c>
      <c r="B145" s="115">
        <f t="shared" ref="B145:W146" si="51">B152*B155</f>
        <v>4351874</v>
      </c>
      <c r="C145" s="116">
        <f t="shared" si="51"/>
        <v>4453286.1269714106</v>
      </c>
      <c r="D145" s="116">
        <f t="shared" si="51"/>
        <v>4469935.6533131711</v>
      </c>
      <c r="E145" s="116">
        <f t="shared" si="51"/>
        <v>4490901.5117873205</v>
      </c>
      <c r="F145" s="116">
        <f t="shared" si="51"/>
        <v>4511318.4575033998</v>
      </c>
      <c r="G145" s="116">
        <f t="shared" si="51"/>
        <v>4531109.294574921</v>
      </c>
      <c r="H145" s="116">
        <f t="shared" si="51"/>
        <v>4550191.3780965032</v>
      </c>
      <c r="I145" s="116">
        <f t="shared" si="51"/>
        <v>4568536.3562552631</v>
      </c>
      <c r="J145" s="116">
        <f t="shared" si="51"/>
        <v>4586182.8630128056</v>
      </c>
      <c r="K145" s="116">
        <f t="shared" si="51"/>
        <v>4603147.505576116</v>
      </c>
      <c r="L145" s="116">
        <f t="shared" si="51"/>
        <v>4619531.2865730682</v>
      </c>
      <c r="M145" s="116">
        <f t="shared" si="51"/>
        <v>4635406.3614727948</v>
      </c>
      <c r="N145" s="116">
        <f t="shared" si="51"/>
        <v>4649441.9796815831</v>
      </c>
      <c r="O145" s="116">
        <f t="shared" si="51"/>
        <v>4664325.4733497044</v>
      </c>
      <c r="P145" s="116">
        <f t="shared" si="51"/>
        <v>4679997.9746939028</v>
      </c>
      <c r="Q145" s="116">
        <f t="shared" si="51"/>
        <v>4693612.6416447442</v>
      </c>
      <c r="R145" s="116">
        <f t="shared" si="51"/>
        <v>4706582.549418156</v>
      </c>
      <c r="S145" s="116">
        <f t="shared" si="51"/>
        <v>4717420.7571351388</v>
      </c>
      <c r="T145" s="116">
        <f t="shared" si="51"/>
        <v>4729146.1212444939</v>
      </c>
      <c r="U145" s="116">
        <f t="shared" si="51"/>
        <v>4740284.577720427</v>
      </c>
      <c r="V145" s="116">
        <f t="shared" si="51"/>
        <v>4740284.577720427</v>
      </c>
      <c r="W145" s="116">
        <f t="shared" si="51"/>
        <v>4749486.4401208721</v>
      </c>
    </row>
    <row r="146" spans="1:23">
      <c r="A146" s="111" t="s">
        <v>159</v>
      </c>
      <c r="B146" s="115">
        <f t="shared" si="51"/>
        <v>1323312</v>
      </c>
      <c r="C146" s="116">
        <f t="shared" si="51"/>
        <v>1227775.7180485397</v>
      </c>
      <c r="D146" s="116">
        <f t="shared" si="51"/>
        <v>1212269.2588918593</v>
      </c>
      <c r="E146" s="116">
        <f t="shared" si="51"/>
        <v>1194063.9983875465</v>
      </c>
      <c r="F146" s="116">
        <f t="shared" si="51"/>
        <v>1176728.1376871692</v>
      </c>
      <c r="G146" s="116">
        <f t="shared" si="51"/>
        <v>1160249.0327569142</v>
      </c>
      <c r="H146" s="116">
        <f t="shared" si="51"/>
        <v>1144619.3897779274</v>
      </c>
      <c r="I146" s="116">
        <f t="shared" si="51"/>
        <v>1129805.8111965745</v>
      </c>
      <c r="J146" s="116">
        <f t="shared" si="51"/>
        <v>1115743.7632704035</v>
      </c>
      <c r="K146" s="116">
        <f t="shared" si="51"/>
        <v>1102385.4523094126</v>
      </c>
      <c r="L146" s="116">
        <f t="shared" si="51"/>
        <v>1089645.0561296626</v>
      </c>
      <c r="M146" s="116">
        <f t="shared" si="51"/>
        <v>1077456.946649662</v>
      </c>
      <c r="N146" s="116">
        <f t="shared" si="51"/>
        <v>1065756.2886669573</v>
      </c>
      <c r="O146" s="116">
        <f t="shared" si="51"/>
        <v>1054581.9043967547</v>
      </c>
      <c r="P146" s="116">
        <f t="shared" si="51"/>
        <v>1043945.2776284178</v>
      </c>
      <c r="Q146" s="116">
        <f t="shared" si="51"/>
        <v>1033829.3381607858</v>
      </c>
      <c r="R146" s="116">
        <f t="shared" si="51"/>
        <v>1024213.5245896865</v>
      </c>
      <c r="S146" s="116">
        <f t="shared" si="51"/>
        <v>1015103.1603495292</v>
      </c>
      <c r="T146" s="116">
        <f t="shared" si="51"/>
        <v>1006408.4521946899</v>
      </c>
      <c r="U146" s="116">
        <f t="shared" si="51"/>
        <v>998134.47945131513</v>
      </c>
      <c r="V146" s="116">
        <f t="shared" si="51"/>
        <v>998134.47945131513</v>
      </c>
      <c r="W146" s="116">
        <f t="shared" si="51"/>
        <v>990224.59720850259</v>
      </c>
    </row>
    <row r="147" spans="1:23">
      <c r="A147" s="111" t="s">
        <v>160</v>
      </c>
      <c r="B147" s="117">
        <v>77360</v>
      </c>
      <c r="C147" s="118">
        <f t="shared" ref="C147:U147" si="52">B147</f>
        <v>77360</v>
      </c>
      <c r="D147" s="118">
        <f t="shared" si="52"/>
        <v>77360</v>
      </c>
      <c r="E147" s="118">
        <f t="shared" si="52"/>
        <v>77360</v>
      </c>
      <c r="F147" s="118">
        <f t="shared" si="52"/>
        <v>77360</v>
      </c>
      <c r="G147" s="118">
        <f t="shared" si="52"/>
        <v>77360</v>
      </c>
      <c r="H147" s="118">
        <f t="shared" si="52"/>
        <v>77360</v>
      </c>
      <c r="I147" s="118">
        <f t="shared" si="52"/>
        <v>77360</v>
      </c>
      <c r="J147" s="118">
        <f t="shared" si="52"/>
        <v>77360</v>
      </c>
      <c r="K147" s="118">
        <f t="shared" si="52"/>
        <v>77360</v>
      </c>
      <c r="L147" s="118">
        <f t="shared" si="52"/>
        <v>77360</v>
      </c>
      <c r="M147" s="118">
        <f t="shared" si="52"/>
        <v>77360</v>
      </c>
      <c r="N147" s="118">
        <f t="shared" si="52"/>
        <v>77360</v>
      </c>
      <c r="O147" s="118">
        <f t="shared" si="52"/>
        <v>77360</v>
      </c>
      <c r="P147" s="118">
        <f t="shared" si="52"/>
        <v>77360</v>
      </c>
      <c r="Q147" s="118">
        <f t="shared" si="52"/>
        <v>77360</v>
      </c>
      <c r="R147" s="118">
        <f t="shared" si="52"/>
        <v>77360</v>
      </c>
      <c r="S147" s="118">
        <f t="shared" si="52"/>
        <v>77360</v>
      </c>
      <c r="T147" s="118">
        <f t="shared" si="52"/>
        <v>77360</v>
      </c>
      <c r="U147" s="118">
        <f t="shared" si="52"/>
        <v>77360</v>
      </c>
      <c r="V147" s="118">
        <f>T147</f>
        <v>77360</v>
      </c>
      <c r="W147" s="118">
        <f>U147</f>
        <v>77360</v>
      </c>
    </row>
    <row r="148" spans="1:23" ht="16" thickBot="1">
      <c r="A148" s="119" t="s">
        <v>161</v>
      </c>
      <c r="B148" s="120">
        <f>SUM(B144:B147)</f>
        <v>8550385</v>
      </c>
      <c r="C148" s="121">
        <f t="shared" ref="C148:W148" si="53">SUM(C144:C147)</f>
        <v>8556791.8450199496</v>
      </c>
      <c r="D148" s="121">
        <f t="shared" si="53"/>
        <v>8883590.9122050311</v>
      </c>
      <c r="E148" s="121">
        <f t="shared" si="53"/>
        <v>8866335.5101748668</v>
      </c>
      <c r="F148" s="121">
        <f t="shared" si="53"/>
        <v>8853906.5951905698</v>
      </c>
      <c r="G148" s="121">
        <f t="shared" si="53"/>
        <v>8851629.3273318354</v>
      </c>
      <c r="H148" s="121">
        <f t="shared" si="53"/>
        <v>8876189.7678744309</v>
      </c>
      <c r="I148" s="121">
        <f t="shared" si="53"/>
        <v>8900320.167451838</v>
      </c>
      <c r="J148" s="121">
        <f t="shared" si="53"/>
        <v>8913781.6262832098</v>
      </c>
      <c r="K148" s="121">
        <f t="shared" si="53"/>
        <v>8916440.957885528</v>
      </c>
      <c r="L148" s="121">
        <f t="shared" si="53"/>
        <v>8934776.3427027315</v>
      </c>
      <c r="M148" s="121">
        <f t="shared" si="53"/>
        <v>8958631.3081224561</v>
      </c>
      <c r="N148" s="121">
        <f t="shared" si="53"/>
        <v>8964818.2683485411</v>
      </c>
      <c r="O148" s="121">
        <f t="shared" si="53"/>
        <v>8966292.3777464591</v>
      </c>
      <c r="P148" s="121">
        <f t="shared" si="53"/>
        <v>8980013.2523223199</v>
      </c>
      <c r="Q148" s="121">
        <f t="shared" si="53"/>
        <v>9030145.9798055291</v>
      </c>
      <c r="R148" s="121">
        <f t="shared" si="53"/>
        <v>9041704.0740078427</v>
      </c>
      <c r="S148" s="121">
        <f t="shared" si="53"/>
        <v>9045518.9174846672</v>
      </c>
      <c r="T148" s="121">
        <f t="shared" si="53"/>
        <v>9067829.5734391846</v>
      </c>
      <c r="U148" s="121">
        <f t="shared" si="53"/>
        <v>9072767.0571717415</v>
      </c>
      <c r="V148" s="121">
        <f t="shared" si="53"/>
        <v>9074229.0571717415</v>
      </c>
      <c r="W148" s="121">
        <f t="shared" si="53"/>
        <v>9076959.0373293739</v>
      </c>
    </row>
    <row r="149" spans="1:23">
      <c r="A149" s="111" t="s">
        <v>162</v>
      </c>
      <c r="B149" s="116">
        <f>B148*VLOOKUP($A142,'Peak-Baseload'!$N$13:$S$28,6,FALSE)</f>
        <v>5990.6633171385583</v>
      </c>
      <c r="C149" s="116">
        <f>C148*VLOOKUP($A142,'Peak-Baseload'!$N$13:$S$28,6,FALSE)</f>
        <v>5995.1521502659089</v>
      </c>
      <c r="D149" s="116">
        <f>D148*VLOOKUP($A142,'Peak-Baseload'!$N$13:$S$28,6,FALSE)</f>
        <v>6224.1176511013418</v>
      </c>
      <c r="E149" s="116">
        <f>E148*VLOOKUP($A142,'Peak-Baseload'!$N$13:$S$28,6,FALSE)</f>
        <v>6212.0279844998277</v>
      </c>
      <c r="F149" s="116">
        <f>F148*VLOOKUP($A142,'Peak-Baseload'!$N$13:$S$28,6,FALSE)</f>
        <v>6203.3199035106954</v>
      </c>
      <c r="G149" s="116">
        <f>G148*VLOOKUP($A142,'Peak-Baseload'!$N$13:$S$28,6,FALSE)</f>
        <v>6201.7243794466194</v>
      </c>
      <c r="H149" s="116">
        <f>H148*VLOOKUP($A142,'Peak-Baseload'!$N$13:$S$28,6,FALSE)</f>
        <v>6218.9321812252865</v>
      </c>
      <c r="I149" s="116">
        <f>I148*VLOOKUP($A142,'Peak-Baseload'!$N$13:$S$28,6,FALSE)</f>
        <v>6235.838683046698</v>
      </c>
      <c r="J149" s="116">
        <f>J148*VLOOKUP($A142,'Peak-Baseload'!$N$13:$S$28,6,FALSE)</f>
        <v>6245.270196085733</v>
      </c>
      <c r="K149" s="116">
        <f>K148*VLOOKUP($A142,'Peak-Baseload'!$N$13:$S$28,6,FALSE)</f>
        <v>6247.1334057865961</v>
      </c>
      <c r="L149" s="116">
        <f>L148*VLOOKUP($A142,'Peak-Baseload'!$N$13:$S$28,6,FALSE)</f>
        <v>6259.9797416217707</v>
      </c>
      <c r="M149" s="116">
        <f>M148*VLOOKUP($A142,'Peak-Baseload'!$N$13:$S$28,6,FALSE)</f>
        <v>6276.6932657813904</v>
      </c>
      <c r="N149" s="116">
        <f>N148*VLOOKUP($A142,'Peak-Baseload'!$N$13:$S$28,6,FALSE)</f>
        <v>6281.0280408436838</v>
      </c>
      <c r="O149" s="116">
        <f>O148*VLOOKUP($A142,'Peak-Baseload'!$N$13:$S$28,6,FALSE)</f>
        <v>6282.0608473308248</v>
      </c>
      <c r="P149" s="116">
        <f>P148*VLOOKUP($A142,'Peak-Baseload'!$N$13:$S$28,6,FALSE)</f>
        <v>6291.6741150375619</v>
      </c>
      <c r="Q149" s="116">
        <f>Q148*VLOOKUP($A142,'Peak-Baseload'!$N$13:$S$28,6,FALSE)</f>
        <v>6326.7986493739418</v>
      </c>
      <c r="R149" s="116">
        <f>R148*VLOOKUP($A142,'Peak-Baseload'!$N$13:$S$28,6,FALSE)</f>
        <v>6334.8966064780752</v>
      </c>
      <c r="S149" s="116">
        <f>S148*VLOOKUP($A142,'Peak-Baseload'!$N$13:$S$28,6,FALSE)</f>
        <v>6337.5694034196449</v>
      </c>
      <c r="T149" s="116">
        <f>T148*VLOOKUP($A142,'Peak-Baseload'!$N$13:$S$28,6,FALSE)</f>
        <v>6353.2009367608953</v>
      </c>
      <c r="U149" s="116">
        <f>U148*VLOOKUP($A142,'Peak-Baseload'!$N$13:$S$28,6,FALSE)</f>
        <v>6356.6602900737107</v>
      </c>
      <c r="V149" s="116">
        <f>V148*VLOOKUP($A142,'Peak-Baseload'!$N$13:$S$28,6,FALSE)</f>
        <v>6357.6846123433688</v>
      </c>
      <c r="W149" s="116">
        <f>W148*VLOOKUP($A142,'Peak-Baseload'!$N$13:$S$28,6,FALSE)</f>
        <v>6359.5973205999962</v>
      </c>
    </row>
    <row r="150" spans="1:23">
      <c r="A150" s="111" t="s">
        <v>163</v>
      </c>
      <c r="B150" s="116">
        <f>B158*VLOOKUP($A142,'Peak-Baseload'!$N$13:$S$28,5,FALSE)</f>
        <v>98021.233179569084</v>
      </c>
      <c r="C150" s="116">
        <f>C158*VLOOKUP($A142,'Peak-Baseload'!$N$13:$S$28,5,FALSE)</f>
        <v>97990.601137080695</v>
      </c>
      <c r="D150" s="116">
        <f>D158*VLOOKUP($A142,'Peak-Baseload'!$N$13:$S$28,5,FALSE)</f>
        <v>98290.937181142668</v>
      </c>
      <c r="E150" s="116">
        <f>E158*VLOOKUP($A142,'Peak-Baseload'!$N$13:$S$28,5,FALSE)</f>
        <v>98673.748761905343</v>
      </c>
      <c r="F150" s="116">
        <f>F158*VLOOKUP($A142,'Peak-Baseload'!$N$13:$S$28,5,FALSE)</f>
        <v>99039.975870960989</v>
      </c>
      <c r="G150" s="116">
        <f>G158*VLOOKUP($A142,'Peak-Baseload'!$N$13:$S$28,5,FALSE)</f>
        <v>99389.265768122525</v>
      </c>
      <c r="H150" s="116">
        <f>H158*VLOOKUP($A142,'Peak-Baseload'!$N$13:$S$28,5,FALSE)</f>
        <v>99735.944351441663</v>
      </c>
      <c r="I150" s="116">
        <f>I158*VLOOKUP($A142,'Peak-Baseload'!$N$13:$S$28,5,FALSE)</f>
        <v>100065.16330825086</v>
      </c>
      <c r="J150" s="116">
        <f>J158*VLOOKUP($A142,'Peak-Baseload'!$N$13:$S$28,5,FALSE)</f>
        <v>100391.75509285316</v>
      </c>
      <c r="K150" s="116">
        <f>K158*VLOOKUP($A142,'Peak-Baseload'!$N$13:$S$28,5,FALSE)</f>
        <v>100715.76358872782</v>
      </c>
      <c r="L150" s="116">
        <f>L158*VLOOKUP($A142,'Peak-Baseload'!$N$13:$S$28,5,FALSE)</f>
        <v>101022.88675193953</v>
      </c>
      <c r="M150" s="116">
        <f>M158*VLOOKUP($A142,'Peak-Baseload'!$N$13:$S$28,5,FALSE)</f>
        <v>101328.10656153284</v>
      </c>
      <c r="N150" s="116">
        <f>N158*VLOOKUP($A142,'Peak-Baseload'!$N$13:$S$28,5,FALSE)</f>
        <v>101631.73812002991</v>
      </c>
      <c r="O150" s="116">
        <f>O158*VLOOKUP($A142,'Peak-Baseload'!$N$13:$S$28,5,FALSE)</f>
        <v>101918.53035686954</v>
      </c>
      <c r="P150" s="116">
        <f>P158*VLOOKUP($A142,'Peak-Baseload'!$N$13:$S$28,5,FALSE)</f>
        <v>102202.85915896566</v>
      </c>
      <c r="Q150" s="116">
        <f>Q158*VLOOKUP($A142,'Peak-Baseload'!$N$13:$S$28,5,FALSE)</f>
        <v>102469.96024011703</v>
      </c>
      <c r="R150" s="116">
        <f>R158*VLOOKUP($A142,'Peak-Baseload'!$N$13:$S$28,5,FALSE)</f>
        <v>102734.51028268982</v>
      </c>
      <c r="S150" s="116">
        <f>S158*VLOOKUP($A142,'Peak-Baseload'!$N$13:$S$28,5,FALSE)</f>
        <v>102981.56868017811</v>
      </c>
      <c r="T150" s="116">
        <f>T158*VLOOKUP($A142,'Peak-Baseload'!$N$13:$S$28,5,FALSE)</f>
        <v>103241.18230173853</v>
      </c>
      <c r="U150" s="116">
        <f>U158*VLOOKUP($A142,'Peak-Baseload'!$N$13:$S$28,5,FALSE)</f>
        <v>103483.74929551604</v>
      </c>
      <c r="V150" s="116">
        <f>V158*VLOOKUP($A142,'Peak-Baseload'!$N$13:$S$28,5,FALSE)</f>
        <v>103660.15223465144</v>
      </c>
      <c r="W150" s="116">
        <f>W158*VLOOKUP($A142,'Peak-Baseload'!$N$13:$S$28,5,FALSE)</f>
        <v>103886.06162179769</v>
      </c>
    </row>
    <row r="151" spans="1:23">
      <c r="A151" s="104" t="s">
        <v>164</v>
      </c>
      <c r="B151" s="116">
        <f>VLOOKUP($A142,REStpcLOW,Low!B$3-1990+2,FALSE)</f>
        <v>531</v>
      </c>
      <c r="C151" s="116">
        <f>VLOOKUP($A142,REStpcLOW,Low!C$3-1990+2,FALSE)</f>
        <v>531</v>
      </c>
      <c r="D151" s="116">
        <f>VLOOKUP($A142,REStpcLOW,Low!D$3-1990+2,FALSE)</f>
        <v>591</v>
      </c>
      <c r="E151" s="116">
        <f>VLOOKUP($A142,REStpcLOW,Low!E$3-1990+2,FALSE)</f>
        <v>585</v>
      </c>
      <c r="F151" s="116">
        <f>VLOOKUP($A142,REStpcLOW,Low!F$3-1990+2,FALSE)</f>
        <v>580</v>
      </c>
      <c r="G151" s="116">
        <f>VLOOKUP($A142,REStpcLOW,Low!G$3-1990+2,FALSE)</f>
        <v>577</v>
      </c>
      <c r="H151" s="116">
        <f>VLOOKUP($A142,REStpcLOW,Low!H$3-1990+2,FALSE)</f>
        <v>579</v>
      </c>
      <c r="I151" s="116">
        <f>VLOOKUP($A142,REStpcLOW,Low!I$3-1990+2,FALSE)</f>
        <v>581</v>
      </c>
      <c r="J151" s="116">
        <f>VLOOKUP($A142,REStpcLOW,Low!J$3-1990+2,FALSE)</f>
        <v>581</v>
      </c>
      <c r="K151" s="116">
        <f>VLOOKUP($A142,REStpcLOW,Low!K$3-1990+2,FALSE)</f>
        <v>579</v>
      </c>
      <c r="L151" s="116">
        <f>VLOOKUP($A142,REStpcLOW,Low!L$3-1990+2,FALSE)</f>
        <v>580</v>
      </c>
      <c r="M151" s="116">
        <f>VLOOKUP($A142,REStpcLOW,Low!M$3-1990+2,FALSE)</f>
        <v>582</v>
      </c>
      <c r="N151" s="116">
        <f>VLOOKUP($A142,REStpcLOW,Low!N$3-1990+2,FALSE)</f>
        <v>581</v>
      </c>
      <c r="O151" s="116">
        <f>VLOOKUP($A142,REStpcLOW,Low!O$3-1990+2,FALSE)</f>
        <v>579</v>
      </c>
      <c r="P151" s="116">
        <f>VLOOKUP($A142,REStpcLOW,Low!P$3-1990+2,FALSE)</f>
        <v>579</v>
      </c>
      <c r="Q151" s="116">
        <f>VLOOKUP($A142,REStpcLOW,Low!Q$3-1990+2,FALSE)</f>
        <v>586</v>
      </c>
      <c r="R151" s="116">
        <f>VLOOKUP($A142,REStpcLOW,Low!R$3-1990+2,FALSE)</f>
        <v>586</v>
      </c>
      <c r="S151" s="116">
        <f>VLOOKUP($A142,REStpcLOW,Low!S$3-1990+2,FALSE)</f>
        <v>585</v>
      </c>
      <c r="T151" s="116">
        <f>VLOOKUP($A142,REStpcLOW,Low!T$3-1990+2,FALSE)</f>
        <v>587</v>
      </c>
      <c r="U151" s="116">
        <f>VLOOKUP($A142,REStpcLOW,Low!U$3-1990+2,FALSE)</f>
        <v>586</v>
      </c>
      <c r="V151" s="116">
        <f>VLOOKUP($A142,REStpcLOW,Low!V$3-1990+2,FALSE)</f>
        <v>585</v>
      </c>
      <c r="W151" s="116">
        <f>VLOOKUP($A142,REStpcLOW,Low!W$3-1990+2,FALSE)</f>
        <v>584</v>
      </c>
    </row>
    <row r="152" spans="1:23">
      <c r="A152" s="104" t="s">
        <v>165</v>
      </c>
      <c r="B152" s="116">
        <f>VLOOKUP($A142,COMtpcLOW,Low!B$3-1990+2,FALSE)</f>
        <v>3226</v>
      </c>
      <c r="C152" s="116">
        <f>VLOOKUP($A142,COMtpcLOW,Low!C$3-1990+2,FALSE)</f>
        <v>3308</v>
      </c>
      <c r="D152" s="116">
        <f>VLOOKUP($A142,COMtpcLOW,Low!D$3-1990+2,FALSE)</f>
        <v>3308</v>
      </c>
      <c r="E152" s="116">
        <f>VLOOKUP($A142,COMtpcLOW,Low!E$3-1990+2,FALSE)</f>
        <v>3307</v>
      </c>
      <c r="F152" s="116">
        <f>VLOOKUP($A142,COMtpcLOW,Low!F$3-1990+2,FALSE)</f>
        <v>3306</v>
      </c>
      <c r="G152" s="116">
        <f>VLOOKUP($A142,COMtpcLOW,Low!G$3-1990+2,FALSE)</f>
        <v>3305</v>
      </c>
      <c r="H152" s="116">
        <f>VLOOKUP($A142,COMtpcLOW,Low!H$3-1990+2,FALSE)</f>
        <v>3304</v>
      </c>
      <c r="I152" s="116">
        <f>VLOOKUP($A142,COMtpcLOW,Low!I$3-1990+2,FALSE)</f>
        <v>3303</v>
      </c>
      <c r="J152" s="116">
        <f>VLOOKUP($A142,COMtpcLOW,Low!J$3-1990+2,FALSE)</f>
        <v>3302</v>
      </c>
      <c r="K152" s="116">
        <f>VLOOKUP($A142,COMtpcLOW,Low!K$3-1990+2,FALSE)</f>
        <v>3301</v>
      </c>
      <c r="L152" s="116">
        <f>VLOOKUP($A142,COMtpcLOW,Low!L$3-1990+2,FALSE)</f>
        <v>3300</v>
      </c>
      <c r="M152" s="116">
        <f>VLOOKUP($A142,COMtpcLOW,Low!M$3-1990+2,FALSE)</f>
        <v>3299</v>
      </c>
      <c r="N152" s="116">
        <f>VLOOKUP($A142,COMtpcLOW,Low!N$3-1990+2,FALSE)</f>
        <v>3297</v>
      </c>
      <c r="O152" s="116">
        <f>VLOOKUP($A142,COMtpcLOW,Low!O$3-1990+2,FALSE)</f>
        <v>3296</v>
      </c>
      <c r="P152" s="116">
        <f>VLOOKUP($A142,COMtpcLOW,Low!P$3-1990+2,FALSE)</f>
        <v>3296</v>
      </c>
      <c r="Q152" s="116">
        <f>VLOOKUP($A142,COMtpcLOW,Low!Q$3-1990+2,FALSE)</f>
        <v>3295</v>
      </c>
      <c r="R152" s="116">
        <f>VLOOKUP($A142,COMtpcLOW,Low!R$3-1990+2,FALSE)</f>
        <v>3294</v>
      </c>
      <c r="S152" s="116">
        <f>VLOOKUP($A142,COMtpcLOW,Low!S$3-1990+2,FALSE)</f>
        <v>3292</v>
      </c>
      <c r="T152" s="116">
        <f>VLOOKUP($A142,COMtpcLOW,Low!T$3-1990+2,FALSE)</f>
        <v>3291</v>
      </c>
      <c r="U152" s="116">
        <f>VLOOKUP($A142,COMtpcLOW,Low!U$3-1990+2,FALSE)</f>
        <v>3290</v>
      </c>
      <c r="V152" s="116">
        <f>VLOOKUP($A142,COMtpcLOW,Low!V$3-1990+2,FALSE)</f>
        <v>3290</v>
      </c>
      <c r="W152" s="116">
        <f>VLOOKUP($A142,COMtpcLOW,Low!W$3-1990+2,FALSE)</f>
        <v>3288</v>
      </c>
    </row>
    <row r="153" spans="1:23" ht="16" thickBot="1">
      <c r="A153" s="104" t="s">
        <v>166</v>
      </c>
      <c r="B153" s="116">
        <f>VLOOKUP($A142,INDtpcLOW,Low!B$3-1990+2,FALSE)</f>
        <v>27569</v>
      </c>
      <c r="C153" s="116">
        <f>VLOOKUP($A142,INDtpcLOW,Low!C$3-1990+2,FALSE)</f>
        <v>25740</v>
      </c>
      <c r="D153" s="116">
        <f>VLOOKUP($A142,INDtpcLOW,Low!D$3-1990+2,FALSE)</f>
        <v>25740</v>
      </c>
      <c r="E153" s="116">
        <f>VLOOKUP($A142,INDtpcLOW,Low!E$3-1990+2,FALSE)</f>
        <v>25740</v>
      </c>
      <c r="F153" s="116">
        <f>VLOOKUP($A142,INDtpcLOW,Low!F$3-1990+2,FALSE)</f>
        <v>25740</v>
      </c>
      <c r="G153" s="116">
        <f>VLOOKUP($A142,INDtpcLOW,Low!G$3-1990+2,FALSE)</f>
        <v>25740</v>
      </c>
      <c r="H153" s="116">
        <f>VLOOKUP($A142,INDtpcLOW,Low!H$3-1990+2,FALSE)</f>
        <v>25740</v>
      </c>
      <c r="I153" s="116">
        <f>VLOOKUP($A142,INDtpcLOW,Low!I$3-1990+2,FALSE)</f>
        <v>25740</v>
      </c>
      <c r="J153" s="116">
        <f>VLOOKUP($A142,INDtpcLOW,Low!J$3-1990+2,FALSE)</f>
        <v>25740</v>
      </c>
      <c r="K153" s="116">
        <f>VLOOKUP($A142,INDtpcLOW,Low!K$3-1990+2,FALSE)</f>
        <v>25740</v>
      </c>
      <c r="L153" s="116">
        <f>VLOOKUP($A142,INDtpcLOW,Low!L$3-1990+2,FALSE)</f>
        <v>25740</v>
      </c>
      <c r="M153" s="116">
        <f>VLOOKUP($A142,INDtpcLOW,Low!M$3-1990+2,FALSE)</f>
        <v>25740</v>
      </c>
      <c r="N153" s="116">
        <f>VLOOKUP($A142,INDtpcLOW,Low!N$3-1990+2,FALSE)</f>
        <v>25740</v>
      </c>
      <c r="O153" s="116">
        <f>VLOOKUP($A142,INDtpcLOW,Low!O$3-1990+2,FALSE)</f>
        <v>25740</v>
      </c>
      <c r="P153" s="116">
        <f>VLOOKUP($A142,INDtpcLOW,Low!P$3-1990+2,FALSE)</f>
        <v>25740</v>
      </c>
      <c r="Q153" s="116">
        <f>VLOOKUP($A142,INDtpcLOW,Low!Q$3-1990+2,FALSE)</f>
        <v>25740</v>
      </c>
      <c r="R153" s="116">
        <f>VLOOKUP($A142,INDtpcLOW,Low!R$3-1990+2,FALSE)</f>
        <v>25740</v>
      </c>
      <c r="S153" s="116">
        <f>VLOOKUP($A142,INDtpcLOW,Low!S$3-1990+2,FALSE)</f>
        <v>25740</v>
      </c>
      <c r="T153" s="116">
        <f>VLOOKUP($A142,INDtpcLOW,Low!T$3-1990+2,FALSE)</f>
        <v>25740</v>
      </c>
      <c r="U153" s="116">
        <f>VLOOKUP($A142,INDtpcLOW,Low!U$3-1990+2,FALSE)</f>
        <v>25740</v>
      </c>
      <c r="V153" s="116">
        <f>VLOOKUP($A142,INDtpcLOW,Low!V$3-1990+2,FALSE)</f>
        <v>25740</v>
      </c>
      <c r="W153" s="116">
        <f>VLOOKUP($A142,INDtpcLOW,Low!W$3-1990+2,FALSE)</f>
        <v>25740</v>
      </c>
    </row>
    <row r="154" spans="1:23">
      <c r="A154" s="111" t="s">
        <v>167</v>
      </c>
      <c r="B154" s="113">
        <f>VLOOKUP($A142,REScLOW,Low!B$3-1990+2,FALSE)</f>
        <v>5269</v>
      </c>
      <c r="C154" s="114">
        <f>VLOOKUP($A142,REScLOW,Low!C$3-1990+2,FALSE)</f>
        <v>5270</v>
      </c>
      <c r="D154" s="114">
        <f>VLOOKUP($A142,REScLOW,Low!D$3-1990+2,FALSE)</f>
        <v>5286</v>
      </c>
      <c r="E154" s="114">
        <f>VLOOKUP($A142,REScLOW,Low!E$3-1990+2,FALSE)</f>
        <v>5306</v>
      </c>
      <c r="F154" s="114">
        <f>VLOOKUP($A142,REScLOW,Low!F$3-1990+2,FALSE)</f>
        <v>5325</v>
      </c>
      <c r="G154" s="114">
        <f>VLOOKUP($A142,REScLOW,Low!G$3-1990+2,FALSE)</f>
        <v>5343</v>
      </c>
      <c r="H154" s="114">
        <f>VLOOKUP($A142,REScLOW,Low!H$3-1990+2,FALSE)</f>
        <v>5361</v>
      </c>
      <c r="I154" s="114">
        <f>VLOOKUP($A142,REScLOW,Low!I$3-1990+2,FALSE)</f>
        <v>5378</v>
      </c>
      <c r="J154" s="114">
        <f>VLOOKUP($A142,REScLOW,Low!J$3-1990+2,FALSE)</f>
        <v>5395</v>
      </c>
      <c r="K154" s="114">
        <f>VLOOKUP($A142,REScLOW,Low!K$3-1990+2,FALSE)</f>
        <v>5412</v>
      </c>
      <c r="L154" s="114">
        <f>VLOOKUP($A142,REScLOW,Low!L$3-1990+2,FALSE)</f>
        <v>5428</v>
      </c>
      <c r="M154" s="114">
        <f>VLOOKUP($A142,REScLOW,Low!M$3-1990+2,FALSE)</f>
        <v>5444</v>
      </c>
      <c r="N154" s="114">
        <f>VLOOKUP($A142,REScLOW,Low!N$3-1990+2,FALSE)</f>
        <v>5460</v>
      </c>
      <c r="O154" s="114">
        <f>VLOOKUP($A142,REScLOW,Low!O$3-1990+2,FALSE)</f>
        <v>5475</v>
      </c>
      <c r="P154" s="114">
        <f>VLOOKUP($A142,REScLOW,Low!P$3-1990+2,FALSE)</f>
        <v>5490</v>
      </c>
      <c r="Q154" s="114">
        <f>VLOOKUP($A142,REScLOW,Low!Q$3-1990+2,FALSE)</f>
        <v>5504</v>
      </c>
      <c r="R154" s="114">
        <f>VLOOKUP($A142,REScLOW,Low!R$3-1990+2,FALSE)</f>
        <v>5518</v>
      </c>
      <c r="S154" s="114">
        <f>VLOOKUP($A142,REScLOW,Low!S$3-1990+2,FALSE)</f>
        <v>5531</v>
      </c>
      <c r="T154" s="114">
        <f>VLOOKUP($A142,REScLOW,Low!T$3-1990+2,FALSE)</f>
        <v>5545</v>
      </c>
      <c r="U154" s="114">
        <f>VLOOKUP($A142,REScLOW,Low!U$3-1990+2,FALSE)</f>
        <v>5558</v>
      </c>
      <c r="V154" s="114">
        <f>VLOOKUP($A142,REScLOW,Low!V$3-1990+2,FALSE)</f>
        <v>5570</v>
      </c>
      <c r="W154" s="114">
        <f>VLOOKUP($A142,REScLOW,Low!W$3-1990+2,FALSE)</f>
        <v>5582</v>
      </c>
    </row>
    <row r="155" spans="1:23">
      <c r="A155" s="111" t="s">
        <v>168</v>
      </c>
      <c r="B155" s="115">
        <f>VLOOKUP($A142,COMcLOW,Low!B$3-1990+2,FALSE)</f>
        <v>1349</v>
      </c>
      <c r="C155" s="116">
        <f>VLOOKUP($A142,COMcLOW,Low!C$3-1990+2,FALSE)</f>
        <v>1346.2170879599184</v>
      </c>
      <c r="D155" s="116">
        <f>VLOOKUP($A142,COMcLOW,Low!D$3-1990+2,FALSE)</f>
        <v>1351.2501974949128</v>
      </c>
      <c r="E155" s="116">
        <f>VLOOKUP($A142,COMcLOW,Low!E$3-1990+2,FALSE)</f>
        <v>1357.9986428144302</v>
      </c>
      <c r="F155" s="116">
        <f>VLOOKUP($A142,COMcLOW,Low!F$3-1990+2,FALSE)</f>
        <v>1364.5851353609801</v>
      </c>
      <c r="G155" s="116">
        <f>VLOOKUP($A142,COMcLOW,Low!G$3-1990+2,FALSE)</f>
        <v>1370.9861708244844</v>
      </c>
      <c r="H155" s="116">
        <f>VLOOKUP($A142,COMcLOW,Low!H$3-1990+2,FALSE)</f>
        <v>1377.1765672204913</v>
      </c>
      <c r="I155" s="116">
        <f>VLOOKUP($A142,COMcLOW,Low!I$3-1990+2,FALSE)</f>
        <v>1383.1475495777363</v>
      </c>
      <c r="J155" s="116">
        <f>VLOOKUP($A142,COMcLOW,Low!J$3-1990+2,FALSE)</f>
        <v>1388.9106187198079</v>
      </c>
      <c r="K155" s="116">
        <f>VLOOKUP($A142,COMcLOW,Low!K$3-1990+2,FALSE)</f>
        <v>1394.4706166543822</v>
      </c>
      <c r="L155" s="116">
        <f>VLOOKUP($A142,COMcLOW,Low!L$3-1990+2,FALSE)</f>
        <v>1399.8579656282025</v>
      </c>
      <c r="M155" s="116">
        <f>VLOOKUP($A142,COMcLOW,Low!M$3-1990+2,FALSE)</f>
        <v>1405.0943805616232</v>
      </c>
      <c r="N155" s="116">
        <f>VLOOKUP($A142,COMcLOW,Low!N$3-1990+2,FALSE)</f>
        <v>1410.2038154933525</v>
      </c>
      <c r="O155" s="116">
        <f>VLOOKUP($A142,COMcLOW,Low!O$3-1990+2,FALSE)</f>
        <v>1415.1472916716336</v>
      </c>
      <c r="P155" s="116">
        <f>VLOOKUP($A142,COMcLOW,Low!P$3-1990+2,FALSE)</f>
        <v>1419.902298147422</v>
      </c>
      <c r="Q155" s="116">
        <f>VLOOKUP($A142,COMcLOW,Low!Q$3-1990+2,FALSE)</f>
        <v>1424.4651416220772</v>
      </c>
      <c r="R155" s="116">
        <f>VLOOKUP($A142,COMcLOW,Low!R$3-1990+2,FALSE)</f>
        <v>1428.8350180382988</v>
      </c>
      <c r="S155" s="116">
        <f>VLOOKUP($A142,COMcLOW,Low!S$3-1990+2,FALSE)</f>
        <v>1432.9953697251333</v>
      </c>
      <c r="T155" s="116">
        <f>VLOOKUP($A142,COMcLOW,Low!T$3-1990+2,FALSE)</f>
        <v>1436.993655802034</v>
      </c>
      <c r="U155" s="116">
        <f>VLOOKUP($A142,COMcLOW,Low!U$3-1990+2,FALSE)</f>
        <v>1440.8159810700386</v>
      </c>
      <c r="V155" s="116">
        <f>VLOOKUP($A142,COMcLOW,Low!V$3-1990+2,FALSE)</f>
        <v>1440.8159810700386</v>
      </c>
      <c r="W155" s="116">
        <f>VLOOKUP($A142,COMcLOW,Low!W$3-1990+2,FALSE)</f>
        <v>1444.4910097691215</v>
      </c>
    </row>
    <row r="156" spans="1:23">
      <c r="A156" s="111" t="s">
        <v>169</v>
      </c>
      <c r="B156" s="115">
        <f>VLOOKUP($A142,INDcLOW,Low!B$3-1990+2,FALSE)</f>
        <v>48</v>
      </c>
      <c r="C156" s="116">
        <f>VLOOKUP($A142,INDcLOW,Low!C$3-1990+2,FALSE)</f>
        <v>47.699134345320111</v>
      </c>
      <c r="D156" s="116">
        <f>VLOOKUP($A142,INDcLOW,Low!D$3-1990+2,FALSE)</f>
        <v>47.096707804656539</v>
      </c>
      <c r="E156" s="116">
        <f>VLOOKUP($A142,INDcLOW,Low!E$3-1990+2,FALSE)</f>
        <v>46.389432726788911</v>
      </c>
      <c r="F156" s="116">
        <f>VLOOKUP($A142,INDcLOW,Low!F$3-1990+2,FALSE)</f>
        <v>45.715933865080395</v>
      </c>
      <c r="G156" s="116">
        <f>VLOOKUP($A142,INDcLOW,Low!G$3-1990+2,FALSE)</f>
        <v>45.075719998326115</v>
      </c>
      <c r="H156" s="116">
        <f>VLOOKUP($A142,INDcLOW,Low!H$3-1990+2,FALSE)</f>
        <v>44.468507761380238</v>
      </c>
      <c r="I156" s="116">
        <f>VLOOKUP($A142,INDcLOW,Low!I$3-1990+2,FALSE)</f>
        <v>43.892999657986579</v>
      </c>
      <c r="J156" s="116">
        <f>VLOOKUP($A142,INDcLOW,Low!J$3-1990+2,FALSE)</f>
        <v>43.346688549743725</v>
      </c>
      <c r="K156" s="116">
        <f>VLOOKUP($A142,INDcLOW,Low!K$3-1990+2,FALSE)</f>
        <v>42.827717649938336</v>
      </c>
      <c r="L156" s="116">
        <f>VLOOKUP($A142,INDcLOW,Low!L$3-1990+2,FALSE)</f>
        <v>42.332752763390154</v>
      </c>
      <c r="M156" s="116">
        <f>VLOOKUP($A142,INDcLOW,Low!M$3-1990+2,FALSE)</f>
        <v>41.859244236583606</v>
      </c>
      <c r="N156" s="116">
        <f>VLOOKUP($A142,INDcLOW,Low!N$3-1990+2,FALSE)</f>
        <v>41.404673219384506</v>
      </c>
      <c r="O156" s="116">
        <f>VLOOKUP($A142,INDcLOW,Low!O$3-1990+2,FALSE)</f>
        <v>40.970547956361877</v>
      </c>
      <c r="P156" s="116">
        <f>VLOOKUP($A142,INDcLOW,Low!P$3-1990+2,FALSE)</f>
        <v>40.557314593178624</v>
      </c>
      <c r="Q156" s="116">
        <f>VLOOKUP($A142,INDcLOW,Low!Q$3-1990+2,FALSE)</f>
        <v>40.164309951856481</v>
      </c>
      <c r="R156" s="116">
        <f>VLOOKUP($A142,INDcLOW,Low!R$3-1990+2,FALSE)</f>
        <v>39.790735221044542</v>
      </c>
      <c r="S156" s="116">
        <f>VLOOKUP($A142,INDcLOW,Low!S$3-1990+2,FALSE)</f>
        <v>39.436797216376426</v>
      </c>
      <c r="T156" s="116">
        <f>VLOOKUP($A142,INDcLOW,Low!T$3-1990+2,FALSE)</f>
        <v>39.09900746677117</v>
      </c>
      <c r="U156" s="116">
        <f>VLOOKUP($A142,INDcLOW,Low!U$3-1990+2,FALSE)</f>
        <v>38.777563304246897</v>
      </c>
      <c r="V156" s="116">
        <f>VLOOKUP($A142,INDcLOW,Low!V$3-1990+2,FALSE)</f>
        <v>38.777563304246897</v>
      </c>
      <c r="W156" s="116">
        <f>VLOOKUP($A142,INDcLOW,Low!W$3-1990+2,FALSE)</f>
        <v>38.470264071814398</v>
      </c>
    </row>
    <row r="157" spans="1:23">
      <c r="A157" s="111" t="s">
        <v>170</v>
      </c>
      <c r="B157" s="117">
        <v>2</v>
      </c>
      <c r="C157" s="118">
        <f t="shared" ref="C157:U157" si="54">B157</f>
        <v>2</v>
      </c>
      <c r="D157" s="118">
        <f t="shared" si="54"/>
        <v>2</v>
      </c>
      <c r="E157" s="118">
        <f t="shared" si="54"/>
        <v>2</v>
      </c>
      <c r="F157" s="118">
        <f t="shared" si="54"/>
        <v>2</v>
      </c>
      <c r="G157" s="118">
        <f t="shared" si="54"/>
        <v>2</v>
      </c>
      <c r="H157" s="118">
        <f t="shared" si="54"/>
        <v>2</v>
      </c>
      <c r="I157" s="118">
        <f t="shared" si="54"/>
        <v>2</v>
      </c>
      <c r="J157" s="118">
        <f t="shared" si="54"/>
        <v>2</v>
      </c>
      <c r="K157" s="118">
        <f t="shared" si="54"/>
        <v>2</v>
      </c>
      <c r="L157" s="118">
        <f t="shared" si="54"/>
        <v>2</v>
      </c>
      <c r="M157" s="118">
        <f t="shared" si="54"/>
        <v>2</v>
      </c>
      <c r="N157" s="118">
        <f t="shared" si="54"/>
        <v>2</v>
      </c>
      <c r="O157" s="118">
        <f t="shared" si="54"/>
        <v>2</v>
      </c>
      <c r="P157" s="118">
        <f t="shared" si="54"/>
        <v>2</v>
      </c>
      <c r="Q157" s="118">
        <f t="shared" si="54"/>
        <v>2</v>
      </c>
      <c r="R157" s="118">
        <f t="shared" si="54"/>
        <v>2</v>
      </c>
      <c r="S157" s="118">
        <f t="shared" si="54"/>
        <v>2</v>
      </c>
      <c r="T157" s="118">
        <f t="shared" si="54"/>
        <v>2</v>
      </c>
      <c r="U157" s="118">
        <f t="shared" si="54"/>
        <v>2</v>
      </c>
      <c r="V157" s="118">
        <f>T157</f>
        <v>2</v>
      </c>
      <c r="W157" s="118">
        <f>U157</f>
        <v>2</v>
      </c>
    </row>
    <row r="158" spans="1:23" ht="16" thickBot="1">
      <c r="A158" s="119" t="s">
        <v>171</v>
      </c>
      <c r="B158" s="120">
        <f>SUM(B154:B157)</f>
        <v>6668</v>
      </c>
      <c r="C158" s="121">
        <f t="shared" ref="C158:W158" si="55">SUM(C154:C157)</f>
        <v>6665.9162223052381</v>
      </c>
      <c r="D158" s="121">
        <f t="shared" si="55"/>
        <v>6686.3469052995697</v>
      </c>
      <c r="E158" s="121">
        <f t="shared" si="55"/>
        <v>6712.3880755412192</v>
      </c>
      <c r="F158" s="121">
        <f t="shared" si="55"/>
        <v>6737.3010692260605</v>
      </c>
      <c r="G158" s="121">
        <f t="shared" si="55"/>
        <v>6761.0618908228107</v>
      </c>
      <c r="H158" s="121">
        <f t="shared" si="55"/>
        <v>6784.6450749818714</v>
      </c>
      <c r="I158" s="121">
        <f t="shared" si="55"/>
        <v>6807.0405492357222</v>
      </c>
      <c r="J158" s="121">
        <f t="shared" si="55"/>
        <v>6829.2573072695513</v>
      </c>
      <c r="K158" s="121">
        <f t="shared" si="55"/>
        <v>6851.2983343043206</v>
      </c>
      <c r="L158" s="121">
        <f t="shared" si="55"/>
        <v>6872.1907183915928</v>
      </c>
      <c r="M158" s="121">
        <f t="shared" si="55"/>
        <v>6892.9536247982069</v>
      </c>
      <c r="N158" s="121">
        <f t="shared" si="55"/>
        <v>6913.6084887127372</v>
      </c>
      <c r="O158" s="121">
        <f t="shared" si="55"/>
        <v>6933.1178396279956</v>
      </c>
      <c r="P158" s="121">
        <f t="shared" si="55"/>
        <v>6952.4596127406003</v>
      </c>
      <c r="Q158" s="121">
        <f t="shared" si="55"/>
        <v>6970.6294515739337</v>
      </c>
      <c r="R158" s="121">
        <f t="shared" si="55"/>
        <v>6988.6257532593427</v>
      </c>
      <c r="S158" s="121">
        <f t="shared" si="55"/>
        <v>7005.4321669415094</v>
      </c>
      <c r="T158" s="121">
        <f t="shared" si="55"/>
        <v>7023.0926632688061</v>
      </c>
      <c r="U158" s="121">
        <f t="shared" si="55"/>
        <v>7039.5935443742846</v>
      </c>
      <c r="V158" s="121">
        <f t="shared" si="55"/>
        <v>7051.5935443742846</v>
      </c>
      <c r="W158" s="121">
        <f t="shared" si="55"/>
        <v>7066.961273840936</v>
      </c>
    </row>
    <row r="159" spans="1:23">
      <c r="A159" s="122"/>
      <c r="B159" s="123"/>
      <c r="C159" s="123"/>
      <c r="D159" s="123"/>
      <c r="E159" s="123"/>
      <c r="F159" s="123"/>
      <c r="G159" s="123"/>
      <c r="H159" s="123"/>
      <c r="I159" s="123"/>
      <c r="J159" s="123"/>
      <c r="K159" s="123"/>
      <c r="L159" s="123"/>
      <c r="M159" s="123"/>
      <c r="N159" s="123"/>
      <c r="O159" s="123"/>
      <c r="P159" s="123"/>
      <c r="Q159" s="123"/>
      <c r="R159" s="123"/>
      <c r="S159" s="123"/>
      <c r="T159" s="123"/>
      <c r="U159" s="123"/>
      <c r="V159" s="123"/>
      <c r="W159" s="123"/>
    </row>
    <row r="160" spans="1:23">
      <c r="B160" s="106"/>
      <c r="C160" s="106"/>
      <c r="D160" s="106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8"/>
      <c r="U160" s="108"/>
      <c r="V160" s="108"/>
      <c r="W160" s="108"/>
    </row>
    <row r="161" spans="1:23">
      <c r="A161" s="109" t="s">
        <v>27</v>
      </c>
      <c r="B161" s="110"/>
      <c r="C161" s="110"/>
      <c r="D161" s="110"/>
      <c r="E161" s="110"/>
      <c r="F161" s="110"/>
      <c r="G161" s="110"/>
      <c r="H161" s="110"/>
      <c r="I161" s="110"/>
      <c r="J161" s="110"/>
      <c r="K161" s="110"/>
      <c r="L161" s="110"/>
      <c r="M161" s="110"/>
      <c r="N161" s="110"/>
      <c r="O161" s="110"/>
      <c r="P161" s="110"/>
      <c r="Q161" s="110"/>
      <c r="R161" s="110"/>
      <c r="S161" s="110"/>
      <c r="T161" s="110"/>
      <c r="U161" s="110"/>
      <c r="V161" s="110"/>
      <c r="W161" s="110"/>
    </row>
    <row r="162" spans="1:23" ht="16" thickBot="1">
      <c r="A162" s="111" t="s">
        <v>156</v>
      </c>
      <c r="B162" s="110"/>
      <c r="C162" s="112">
        <f t="shared" ref="C162:U162" si="56">(C167-B167)/B167</f>
        <v>4.9145251743140897E-2</v>
      </c>
      <c r="D162" s="112">
        <f t="shared" si="56"/>
        <v>7.1611045343598087E-4</v>
      </c>
      <c r="E162" s="112">
        <f t="shared" si="56"/>
        <v>4.8734440445209496E-3</v>
      </c>
      <c r="F162" s="112">
        <f t="shared" si="56"/>
        <v>8.1598089897295494E-3</v>
      </c>
      <c r="G162" s="112">
        <f t="shared" si="56"/>
        <v>9.879106294274272E-3</v>
      </c>
      <c r="H162" s="112">
        <f t="shared" si="56"/>
        <v>8.2030368043833051E-3</v>
      </c>
      <c r="I162" s="112">
        <f t="shared" si="56"/>
        <v>6.7131481739912931E-3</v>
      </c>
      <c r="J162" s="112">
        <f t="shared" si="56"/>
        <v>7.806911254095928E-3</v>
      </c>
      <c r="K162" s="112">
        <f t="shared" si="56"/>
        <v>8.8646328682330487E-3</v>
      </c>
      <c r="L162" s="112">
        <f t="shared" si="56"/>
        <v>6.2278989683197577E-3</v>
      </c>
      <c r="M162" s="112">
        <f t="shared" si="56"/>
        <v>5.8799461454116008E-3</v>
      </c>
      <c r="N162" s="112">
        <f t="shared" si="56"/>
        <v>7.0186892206136496E-3</v>
      </c>
      <c r="O162" s="112">
        <f t="shared" si="56"/>
        <v>8.9421203419572225E-3</v>
      </c>
      <c r="P162" s="112">
        <f t="shared" si="56"/>
        <v>6.9465194844520279E-3</v>
      </c>
      <c r="Q162" s="112">
        <f t="shared" si="56"/>
        <v>5.5200882922703913E-3</v>
      </c>
      <c r="R162" s="112">
        <f t="shared" si="56"/>
        <v>6.354054331950092E-3</v>
      </c>
      <c r="S162" s="112">
        <f t="shared" si="56"/>
        <v>5.4021685385947987E-3</v>
      </c>
      <c r="T162" s="112">
        <f t="shared" si="56"/>
        <v>4.6549009621397186E-3</v>
      </c>
      <c r="U162" s="112">
        <f t="shared" si="56"/>
        <v>3.3741736160956002E-3</v>
      </c>
      <c r="V162" s="112">
        <f>(V167-T167)/T167</f>
        <v>6.5138520737914344E-3</v>
      </c>
      <c r="W162" s="112">
        <f>(W167-U167)/U167</f>
        <v>6.4902505544701498E-3</v>
      </c>
    </row>
    <row r="163" spans="1:23">
      <c r="A163" s="111" t="s">
        <v>157</v>
      </c>
      <c r="B163" s="113">
        <f t="shared" ref="B163:W163" si="57">B173*B170</f>
        <v>6045886</v>
      </c>
      <c r="C163" s="114">
        <f t="shared" si="57"/>
        <v>6277976</v>
      </c>
      <c r="D163" s="114">
        <f t="shared" si="57"/>
        <v>6251070</v>
      </c>
      <c r="E163" s="114">
        <f t="shared" si="57"/>
        <v>6270494</v>
      </c>
      <c r="F163" s="114">
        <f t="shared" si="57"/>
        <v>6331382</v>
      </c>
      <c r="G163" s="114">
        <f t="shared" si="57"/>
        <v>6423900</v>
      </c>
      <c r="H163" s="114">
        <f t="shared" si="57"/>
        <v>6503868</v>
      </c>
      <c r="I163" s="114">
        <f t="shared" si="57"/>
        <v>6559684</v>
      </c>
      <c r="J163" s="114">
        <f t="shared" si="57"/>
        <v>6624540</v>
      </c>
      <c r="K163" s="114">
        <f t="shared" si="57"/>
        <v>6709700</v>
      </c>
      <c r="L163" s="114">
        <f t="shared" si="57"/>
        <v>6770790</v>
      </c>
      <c r="M163" s="114">
        <f t="shared" si="57"/>
        <v>6818185</v>
      </c>
      <c r="N163" s="114">
        <f t="shared" si="57"/>
        <v>6875166</v>
      </c>
      <c r="O163" s="114">
        <f t="shared" si="57"/>
        <v>6965368</v>
      </c>
      <c r="P163" s="114">
        <f t="shared" si="57"/>
        <v>7052510</v>
      </c>
      <c r="Q163" s="114">
        <f t="shared" si="57"/>
        <v>7101900</v>
      </c>
      <c r="R163" s="114">
        <f t="shared" si="57"/>
        <v>7160400</v>
      </c>
      <c r="S163" s="114">
        <f t="shared" si="57"/>
        <v>7216560</v>
      </c>
      <c r="T163" s="114">
        <f t="shared" si="57"/>
        <v>7257952</v>
      </c>
      <c r="U163" s="114">
        <f t="shared" si="57"/>
        <v>7283730</v>
      </c>
      <c r="V163" s="114">
        <f t="shared" si="57"/>
        <v>7320600</v>
      </c>
      <c r="W163" s="114">
        <f t="shared" si="57"/>
        <v>7345194</v>
      </c>
    </row>
    <row r="164" spans="1:23">
      <c r="A164" s="111" t="s">
        <v>158</v>
      </c>
      <c r="B164" s="115">
        <f t="shared" ref="B164:W165" si="58">B171*B174</f>
        <v>3894324</v>
      </c>
      <c r="C164" s="116">
        <f t="shared" si="58"/>
        <v>4106295.6005430967</v>
      </c>
      <c r="D164" s="116">
        <f t="shared" si="58"/>
        <v>4143276.2009600247</v>
      </c>
      <c r="E164" s="116">
        <f t="shared" si="58"/>
        <v>4177293.0245411755</v>
      </c>
      <c r="F164" s="116">
        <f t="shared" si="58"/>
        <v>4204701.4103070218</v>
      </c>
      <c r="G164" s="116">
        <f t="shared" si="58"/>
        <v>4219478.6504920628</v>
      </c>
      <c r="H164" s="116">
        <f t="shared" si="58"/>
        <v>4229685.3092740271</v>
      </c>
      <c r="I164" s="116">
        <f t="shared" si="58"/>
        <v>4248589.7005536286</v>
      </c>
      <c r="J164" s="116">
        <f t="shared" si="58"/>
        <v>4270796.0933344625</v>
      </c>
      <c r="K164" s="116">
        <f t="shared" si="58"/>
        <v>4284981.5941431988</v>
      </c>
      <c r="L164" s="116">
        <f t="shared" si="58"/>
        <v>4294775.1910614129</v>
      </c>
      <c r="M164" s="116">
        <f t="shared" si="58"/>
        <v>4314779.7835367462</v>
      </c>
      <c r="N164" s="116">
        <f t="shared" si="58"/>
        <v>4338318.436188818</v>
      </c>
      <c r="O164" s="116">
        <f t="shared" si="58"/>
        <v>4350905.636781252</v>
      </c>
      <c r="P164" s="116">
        <f t="shared" si="58"/>
        <v>4344693.8655407652</v>
      </c>
      <c r="Q164" s="116">
        <f t="shared" si="58"/>
        <v>4360345.944578059</v>
      </c>
      <c r="R164" s="116">
        <f t="shared" si="58"/>
        <v>4376833.9864526652</v>
      </c>
      <c r="S164" s="116">
        <f t="shared" si="58"/>
        <v>4385059.5540254815</v>
      </c>
      <c r="T164" s="116">
        <f t="shared" si="58"/>
        <v>4399628.5983214965</v>
      </c>
      <c r="U164" s="116">
        <f t="shared" si="58"/>
        <v>4414966.5110995034</v>
      </c>
      <c r="V164" s="116">
        <f t="shared" si="58"/>
        <v>4414966.5110995034</v>
      </c>
      <c r="W164" s="116">
        <f t="shared" si="58"/>
        <v>4431464.3649988286</v>
      </c>
    </row>
    <row r="165" spans="1:23">
      <c r="A165" s="111" t="s">
        <v>159</v>
      </c>
      <c r="B165" s="115">
        <f t="shared" si="58"/>
        <v>69381</v>
      </c>
      <c r="C165" s="116">
        <f t="shared" si="58"/>
        <v>117243.31814303249</v>
      </c>
      <c r="D165" s="116">
        <f t="shared" si="58"/>
        <v>114688.96305239998</v>
      </c>
      <c r="E165" s="116">
        <f t="shared" si="58"/>
        <v>112463.33917841093</v>
      </c>
      <c r="F165" s="116">
        <f t="shared" si="58"/>
        <v>110336.5874240477</v>
      </c>
      <c r="G165" s="116">
        <f t="shared" si="58"/>
        <v>108218.47192918511</v>
      </c>
      <c r="H165" s="116">
        <f t="shared" si="58"/>
        <v>106239.56825138029</v>
      </c>
      <c r="I165" s="116">
        <f t="shared" si="58"/>
        <v>104288.31944712918</v>
      </c>
      <c r="J165" s="116">
        <f t="shared" si="58"/>
        <v>102419.33771817265</v>
      </c>
      <c r="K165" s="116">
        <f t="shared" si="58"/>
        <v>100564.91004496597</v>
      </c>
      <c r="L165" s="116">
        <f t="shared" si="58"/>
        <v>98781.3936113378</v>
      </c>
      <c r="M165" s="116">
        <f t="shared" si="58"/>
        <v>97027.56368253578</v>
      </c>
      <c r="N165" s="116">
        <f t="shared" si="58"/>
        <v>95327.744284155851</v>
      </c>
      <c r="O165" s="116">
        <f t="shared" si="58"/>
        <v>93663.312076222297</v>
      </c>
      <c r="P165" s="116">
        <f t="shared" si="58"/>
        <v>91992.439594837677</v>
      </c>
      <c r="Q165" s="116">
        <f t="shared" si="58"/>
        <v>90371.744089207103</v>
      </c>
      <c r="R165" s="116">
        <f t="shared" si="58"/>
        <v>88789.669038693435</v>
      </c>
      <c r="S165" s="116">
        <f t="shared" si="58"/>
        <v>87209.84608870068</v>
      </c>
      <c r="T165" s="116">
        <f t="shared" si="58"/>
        <v>85659.149668463637</v>
      </c>
      <c r="U165" s="116">
        <f t="shared" si="58"/>
        <v>84166.969989786157</v>
      </c>
      <c r="V165" s="116">
        <f t="shared" si="58"/>
        <v>84166.969989786157</v>
      </c>
      <c r="W165" s="116">
        <f t="shared" si="58"/>
        <v>82678.858822095382</v>
      </c>
    </row>
    <row r="166" spans="1:23">
      <c r="A166" s="111" t="s">
        <v>160</v>
      </c>
      <c r="B166" s="117">
        <v>1</v>
      </c>
      <c r="C166" s="118">
        <f t="shared" ref="C166:U166" si="59">B166</f>
        <v>1</v>
      </c>
      <c r="D166" s="118">
        <f t="shared" si="59"/>
        <v>1</v>
      </c>
      <c r="E166" s="118">
        <f t="shared" si="59"/>
        <v>1</v>
      </c>
      <c r="F166" s="118">
        <f t="shared" si="59"/>
        <v>1</v>
      </c>
      <c r="G166" s="118">
        <f t="shared" si="59"/>
        <v>1</v>
      </c>
      <c r="H166" s="118">
        <f t="shared" si="59"/>
        <v>1</v>
      </c>
      <c r="I166" s="118">
        <f t="shared" si="59"/>
        <v>1</v>
      </c>
      <c r="J166" s="118">
        <f t="shared" si="59"/>
        <v>1</v>
      </c>
      <c r="K166" s="118">
        <f t="shared" si="59"/>
        <v>1</v>
      </c>
      <c r="L166" s="118">
        <f t="shared" si="59"/>
        <v>1</v>
      </c>
      <c r="M166" s="118">
        <f t="shared" si="59"/>
        <v>1</v>
      </c>
      <c r="N166" s="118">
        <f t="shared" si="59"/>
        <v>1</v>
      </c>
      <c r="O166" s="118">
        <f t="shared" si="59"/>
        <v>1</v>
      </c>
      <c r="P166" s="118">
        <f t="shared" si="59"/>
        <v>1</v>
      </c>
      <c r="Q166" s="118">
        <f t="shared" si="59"/>
        <v>1</v>
      </c>
      <c r="R166" s="118">
        <f t="shared" si="59"/>
        <v>1</v>
      </c>
      <c r="S166" s="118">
        <f t="shared" si="59"/>
        <v>1</v>
      </c>
      <c r="T166" s="118">
        <f t="shared" si="59"/>
        <v>1</v>
      </c>
      <c r="U166" s="118">
        <f t="shared" si="59"/>
        <v>1</v>
      </c>
      <c r="V166" s="118">
        <f>T166</f>
        <v>1</v>
      </c>
      <c r="W166" s="118">
        <f>U166</f>
        <v>1</v>
      </c>
    </row>
    <row r="167" spans="1:23" ht="16" thickBot="1">
      <c r="A167" s="119" t="s">
        <v>161</v>
      </c>
      <c r="B167" s="120">
        <f>SUM(B163:B166)</f>
        <v>10009592</v>
      </c>
      <c r="C167" s="121">
        <f t="shared" ref="C167:W167" si="60">SUM(C163:C166)</f>
        <v>10501515.918686129</v>
      </c>
      <c r="D167" s="121">
        <f t="shared" si="60"/>
        <v>10509036.164012425</v>
      </c>
      <c r="E167" s="121">
        <f t="shared" si="60"/>
        <v>10560251.363719586</v>
      </c>
      <c r="F167" s="121">
        <f t="shared" si="60"/>
        <v>10646420.997731069</v>
      </c>
      <c r="G167" s="121">
        <f t="shared" si="60"/>
        <v>10751598.122421248</v>
      </c>
      <c r="H167" s="121">
        <f t="shared" si="60"/>
        <v>10839793.877525408</v>
      </c>
      <c r="I167" s="121">
        <f t="shared" si="60"/>
        <v>10912563.02000076</v>
      </c>
      <c r="J167" s="121">
        <f t="shared" si="60"/>
        <v>10997756.431052634</v>
      </c>
      <c r="K167" s="121">
        <f t="shared" si="60"/>
        <v>11095247.504188165</v>
      </c>
      <c r="L167" s="121">
        <f t="shared" si="60"/>
        <v>11164347.584672751</v>
      </c>
      <c r="M167" s="121">
        <f t="shared" si="60"/>
        <v>11229993.347219283</v>
      </c>
      <c r="N167" s="121">
        <f t="shared" si="60"/>
        <v>11308813.180472974</v>
      </c>
      <c r="O167" s="121">
        <f t="shared" si="60"/>
        <v>11409937.948857475</v>
      </c>
      <c r="P167" s="121">
        <f t="shared" si="60"/>
        <v>11489197.305135602</v>
      </c>
      <c r="Q167" s="121">
        <f t="shared" si="60"/>
        <v>11552618.688667266</v>
      </c>
      <c r="R167" s="121">
        <f t="shared" si="60"/>
        <v>11626024.65549136</v>
      </c>
      <c r="S167" s="121">
        <f t="shared" si="60"/>
        <v>11688830.400114182</v>
      </c>
      <c r="T167" s="121">
        <f t="shared" si="60"/>
        <v>11743240.747989962</v>
      </c>
      <c r="U167" s="121">
        <f t="shared" si="60"/>
        <v>11782864.481089288</v>
      </c>
      <c r="V167" s="121">
        <f t="shared" si="60"/>
        <v>11819734.481089288</v>
      </c>
      <c r="W167" s="121">
        <f t="shared" si="60"/>
        <v>11859338.223820925</v>
      </c>
    </row>
    <row r="168" spans="1:23">
      <c r="A168" s="111" t="s">
        <v>162</v>
      </c>
      <c r="B168" s="116">
        <f>B167*VLOOKUP($A161,'Peak-Baseload'!$N$13:$S$28,6,FALSE)</f>
        <v>6888.1882027593665</v>
      </c>
      <c r="C168" s="116">
        <f>C167*VLOOKUP($A161,'Peak-Baseload'!$N$13:$S$28,6,FALSE)</f>
        <v>7226.7099460381087</v>
      </c>
      <c r="D168" s="116">
        <f>D167*VLOOKUP($A161,'Peak-Baseload'!$N$13:$S$28,6,FALSE)</f>
        <v>7231.8850685744164</v>
      </c>
      <c r="E168" s="116">
        <f>E167*VLOOKUP($A161,'Peak-Baseload'!$N$13:$S$28,6,FALSE)</f>
        <v>7267.1292557925199</v>
      </c>
      <c r="F168" s="116">
        <f>F167*VLOOKUP($A161,'Peak-Baseload'!$N$13:$S$28,6,FALSE)</f>
        <v>7326.4276424234622</v>
      </c>
      <c r="G168" s="116">
        <f>G167*VLOOKUP($A161,'Peak-Baseload'!$N$13:$S$28,6,FALSE)</f>
        <v>7398.8061998602734</v>
      </c>
      <c r="H168" s="116">
        <f>H167*VLOOKUP($A161,'Peak-Baseload'!$N$13:$S$28,6,FALSE)</f>
        <v>7459.4988794262263</v>
      </c>
      <c r="I168" s="116">
        <f>I167*VLOOKUP($A161,'Peak-Baseload'!$N$13:$S$28,6,FALSE)</f>
        <v>7509.575600707537</v>
      </c>
      <c r="J168" s="116">
        <f>J167*VLOOKUP($A161,'Peak-Baseload'!$N$13:$S$28,6,FALSE)</f>
        <v>7568.2021909781843</v>
      </c>
      <c r="K168" s="116">
        <f>K167*VLOOKUP($A161,'Peak-Baseload'!$N$13:$S$28,6,FALSE)</f>
        <v>7635.2915248737636</v>
      </c>
      <c r="L168" s="116">
        <f>L167*VLOOKUP($A161,'Peak-Baseload'!$N$13:$S$28,6,FALSE)</f>
        <v>7682.8433490843454</v>
      </c>
      <c r="M168" s="116">
        <f>M167*VLOOKUP($A161,'Peak-Baseload'!$N$13:$S$28,6,FALSE)</f>
        <v>7728.0180542205944</v>
      </c>
      <c r="N168" s="116">
        <f>N167*VLOOKUP($A161,'Peak-Baseload'!$N$13:$S$28,6,FALSE)</f>
        <v>7782.2586112344607</v>
      </c>
      <c r="O168" s="116">
        <f>O167*VLOOKUP($A161,'Peak-Baseload'!$N$13:$S$28,6,FALSE)</f>
        <v>7851.8485042683515</v>
      </c>
      <c r="P168" s="116">
        <f>P167*VLOOKUP($A161,'Peak-Baseload'!$N$13:$S$28,6,FALSE)</f>
        <v>7906.3915228922178</v>
      </c>
      <c r="Q168" s="116">
        <f>Q167*VLOOKUP($A161,'Peak-Baseload'!$N$13:$S$28,6,FALSE)</f>
        <v>7950.0355021718406</v>
      </c>
      <c r="R168" s="116">
        <f>R167*VLOOKUP($A161,'Peak-Baseload'!$N$13:$S$28,6,FALSE)</f>
        <v>8000.5504596935725</v>
      </c>
      <c r="S168" s="116">
        <f>S167*VLOOKUP($A161,'Peak-Baseload'!$N$13:$S$28,6,FALSE)</f>
        <v>8043.7707816783695</v>
      </c>
      <c r="T168" s="116">
        <f>T167*VLOOKUP($A161,'Peak-Baseload'!$N$13:$S$28,6,FALSE)</f>
        <v>8081.2137380292352</v>
      </c>
      <c r="U168" s="116">
        <f>U167*VLOOKUP($A161,'Peak-Baseload'!$N$13:$S$28,6,FALSE)</f>
        <v>8108.4811562101231</v>
      </c>
      <c r="V168" s="116">
        <f>V167*VLOOKUP($A161,'Peak-Baseload'!$N$13:$S$28,6,FALSE)</f>
        <v>8133.8535688954489</v>
      </c>
      <c r="W168" s="116">
        <f>W167*VLOOKUP($A161,'Peak-Baseload'!$N$13:$S$28,6,FALSE)</f>
        <v>8161.1072305301268</v>
      </c>
    </row>
    <row r="169" spans="1:23">
      <c r="A169" s="111" t="s">
        <v>163</v>
      </c>
      <c r="B169" s="116">
        <f>B177*VLOOKUP($A161,'Peak-Baseload'!$N$13:$S$28,5,FALSE)</f>
        <v>158043.55017369366</v>
      </c>
      <c r="C169" s="116">
        <f>C177*VLOOKUP($A161,'Peak-Baseload'!$N$13:$S$28,5,FALSE)</f>
        <v>157838.69426811361</v>
      </c>
      <c r="D169" s="116">
        <f>D177*VLOOKUP($A161,'Peak-Baseload'!$N$13:$S$28,5,FALSE)</f>
        <v>159430.4022442484</v>
      </c>
      <c r="E169" s="116">
        <f>E177*VLOOKUP($A161,'Peak-Baseload'!$N$13:$S$28,5,FALSE)</f>
        <v>161409.47939785826</v>
      </c>
      <c r="F169" s="116">
        <f>F177*VLOOKUP($A161,'Peak-Baseload'!$N$13:$S$28,5,FALSE)</f>
        <v>163386.93896960639</v>
      </c>
      <c r="G169" s="116">
        <f>G177*VLOOKUP($A161,'Peak-Baseload'!$N$13:$S$28,5,FALSE)</f>
        <v>165350.9859840369</v>
      </c>
      <c r="H169" s="116">
        <f>H177*VLOOKUP($A161,'Peak-Baseload'!$N$13:$S$28,5,FALSE)</f>
        <v>167271.62362213302</v>
      </c>
      <c r="I169" s="116">
        <f>I177*VLOOKUP($A161,'Peak-Baseload'!$N$13:$S$28,5,FALSE)</f>
        <v>169150.72615001092</v>
      </c>
      <c r="J169" s="116">
        <f>J177*VLOOKUP($A161,'Peak-Baseload'!$N$13:$S$28,5,FALSE)</f>
        <v>170986.86713332756</v>
      </c>
      <c r="K169" s="116">
        <f>K177*VLOOKUP($A161,'Peak-Baseload'!$N$13:$S$28,5,FALSE)</f>
        <v>172767.67445567425</v>
      </c>
      <c r="L169" s="116">
        <f>L177*VLOOKUP($A161,'Peak-Baseload'!$N$13:$S$28,5,FALSE)</f>
        <v>174519.53777189981</v>
      </c>
      <c r="M169" s="116">
        <f>M177*VLOOKUP($A161,'Peak-Baseload'!$N$13:$S$28,5,FALSE)</f>
        <v>176230.02263567175</v>
      </c>
      <c r="N169" s="116">
        <f>N177*VLOOKUP($A161,'Peak-Baseload'!$N$13:$S$28,5,FALSE)</f>
        <v>177898.13964024652</v>
      </c>
      <c r="O169" s="116">
        <f>O177*VLOOKUP($A161,'Peak-Baseload'!$N$13:$S$28,5,FALSE)</f>
        <v>179510.15021652635</v>
      </c>
      <c r="P169" s="116">
        <f>P177*VLOOKUP($A161,'Peak-Baseload'!$N$13:$S$28,5,FALSE)</f>
        <v>181039.769685437</v>
      </c>
      <c r="Q169" s="116">
        <f>Q177*VLOOKUP($A161,'Peak-Baseload'!$N$13:$S$28,5,FALSE)</f>
        <v>182526.59809085508</v>
      </c>
      <c r="R169" s="116">
        <f>R177*VLOOKUP($A161,'Peak-Baseload'!$N$13:$S$28,5,FALSE)</f>
        <v>183943.64360243388</v>
      </c>
      <c r="S169" s="116">
        <f>S177*VLOOKUP($A161,'Peak-Baseload'!$N$13:$S$28,5,FALSE)</f>
        <v>185305.42523806353</v>
      </c>
      <c r="T169" s="116">
        <f>T177*VLOOKUP($A161,'Peak-Baseload'!$N$13:$S$28,5,FALSE)</f>
        <v>186611.72412145225</v>
      </c>
      <c r="U169" s="116">
        <f>U177*VLOOKUP($A161,'Peak-Baseload'!$N$13:$S$28,5,FALSE)</f>
        <v>187847.91266254833</v>
      </c>
      <c r="V169" s="116">
        <f>V177*VLOOKUP($A161,'Peak-Baseload'!$N$13:$S$28,5,FALSE)</f>
        <v>188999.73481506176</v>
      </c>
      <c r="W169" s="116">
        <f>W177*VLOOKUP($A161,'Peak-Baseload'!$N$13:$S$28,5,FALSE)</f>
        <v>190221.5605041465</v>
      </c>
    </row>
    <row r="170" spans="1:23">
      <c r="A170" s="104" t="s">
        <v>164</v>
      </c>
      <c r="B170" s="116">
        <f>VLOOKUP($A161,REStpcLOW,Low!B$3-1990+2,FALSE)</f>
        <v>581</v>
      </c>
      <c r="C170" s="116">
        <f>VLOOKUP($A161,REStpcLOW,Low!C$3-1990+2,FALSE)</f>
        <v>604</v>
      </c>
      <c r="D170" s="116">
        <f>VLOOKUP($A161,REStpcLOW,Low!D$3-1990+2,FALSE)</f>
        <v>595</v>
      </c>
      <c r="E170" s="116">
        <f>VLOOKUP($A161,REStpcLOW,Low!E$3-1990+2,FALSE)</f>
        <v>589</v>
      </c>
      <c r="F170" s="116">
        <f>VLOOKUP($A161,REStpcLOW,Low!F$3-1990+2,FALSE)</f>
        <v>587</v>
      </c>
      <c r="G170" s="116">
        <f>VLOOKUP($A161,REStpcLOW,Low!G$3-1990+2,FALSE)</f>
        <v>588</v>
      </c>
      <c r="H170" s="116">
        <f>VLOOKUP($A161,REStpcLOW,Low!H$3-1990+2,FALSE)</f>
        <v>588</v>
      </c>
      <c r="I170" s="116">
        <f>VLOOKUP($A161,REStpcLOW,Low!I$3-1990+2,FALSE)</f>
        <v>586</v>
      </c>
      <c r="J170" s="116">
        <f>VLOOKUP($A161,REStpcLOW,Low!J$3-1990+2,FALSE)</f>
        <v>585</v>
      </c>
      <c r="K170" s="116">
        <f>VLOOKUP($A161,REStpcLOW,Low!K$3-1990+2,FALSE)</f>
        <v>586</v>
      </c>
      <c r="L170" s="116">
        <f>VLOOKUP($A161,REStpcLOW,Low!L$3-1990+2,FALSE)</f>
        <v>585</v>
      </c>
      <c r="M170" s="116">
        <f>VLOOKUP($A161,REStpcLOW,Low!M$3-1990+2,FALSE)</f>
        <v>583</v>
      </c>
      <c r="N170" s="116">
        <f>VLOOKUP($A161,REStpcLOW,Low!N$3-1990+2,FALSE)</f>
        <v>582</v>
      </c>
      <c r="O170" s="116">
        <f>VLOOKUP($A161,REStpcLOW,Low!O$3-1990+2,FALSE)</f>
        <v>584</v>
      </c>
      <c r="P170" s="116">
        <f>VLOOKUP($A161,REStpcLOW,Low!P$3-1990+2,FALSE)</f>
        <v>586</v>
      </c>
      <c r="Q170" s="116">
        <f>VLOOKUP($A161,REStpcLOW,Low!Q$3-1990+2,FALSE)</f>
        <v>585</v>
      </c>
      <c r="R170" s="116">
        <f>VLOOKUP($A161,REStpcLOW,Low!R$3-1990+2,FALSE)</f>
        <v>585</v>
      </c>
      <c r="S170" s="116">
        <f>VLOOKUP($A161,REStpcLOW,Low!S$3-1990+2,FALSE)</f>
        <v>585</v>
      </c>
      <c r="T170" s="116">
        <f>VLOOKUP($A161,REStpcLOW,Low!T$3-1990+2,FALSE)</f>
        <v>584</v>
      </c>
      <c r="U170" s="116">
        <f>VLOOKUP($A161,REStpcLOW,Low!U$3-1990+2,FALSE)</f>
        <v>582</v>
      </c>
      <c r="V170" s="116">
        <f>VLOOKUP($A161,REStpcLOW,Low!V$3-1990+2,FALSE)</f>
        <v>581</v>
      </c>
      <c r="W170" s="116">
        <f>VLOOKUP($A161,REStpcLOW,Low!W$3-1990+2,FALSE)</f>
        <v>579</v>
      </c>
    </row>
    <row r="171" spans="1:23">
      <c r="A171" s="104" t="s">
        <v>165</v>
      </c>
      <c r="B171" s="116">
        <f>VLOOKUP($A161,COMtpcLOW,Low!B$3-1990+2,FALSE)</f>
        <v>3108</v>
      </c>
      <c r="C171" s="116">
        <f>VLOOKUP($A161,COMtpcLOW,Low!C$3-1990+2,FALSE)</f>
        <v>3285</v>
      </c>
      <c r="D171" s="116">
        <f>VLOOKUP($A161,COMtpcLOW,Low!D$3-1990+2,FALSE)</f>
        <v>3300</v>
      </c>
      <c r="E171" s="116">
        <f>VLOOKUP($A161,COMtpcLOW,Low!E$3-1990+2,FALSE)</f>
        <v>3311</v>
      </c>
      <c r="F171" s="116">
        <f>VLOOKUP($A161,COMtpcLOW,Low!F$3-1990+2,FALSE)</f>
        <v>3317</v>
      </c>
      <c r="G171" s="116">
        <f>VLOOKUP($A161,COMtpcLOW,Low!G$3-1990+2,FALSE)</f>
        <v>3313</v>
      </c>
      <c r="H171" s="116">
        <f>VLOOKUP($A161,COMtpcLOW,Low!H$3-1990+2,FALSE)</f>
        <v>3306</v>
      </c>
      <c r="I171" s="116">
        <f>VLOOKUP($A161,COMtpcLOW,Low!I$3-1990+2,FALSE)</f>
        <v>3306</v>
      </c>
      <c r="J171" s="116">
        <f>VLOOKUP($A161,COMtpcLOW,Low!J$3-1990+2,FALSE)</f>
        <v>3309</v>
      </c>
      <c r="K171" s="116">
        <f>VLOOKUP($A161,COMtpcLOW,Low!K$3-1990+2,FALSE)</f>
        <v>3306</v>
      </c>
      <c r="L171" s="116">
        <f>VLOOKUP($A161,COMtpcLOW,Low!L$3-1990+2,FALSE)</f>
        <v>3300</v>
      </c>
      <c r="M171" s="116">
        <f>VLOOKUP($A161,COMtpcLOW,Low!M$3-1990+2,FALSE)</f>
        <v>3302</v>
      </c>
      <c r="N171" s="116">
        <f>VLOOKUP($A161,COMtpcLOW,Low!N$3-1990+2,FALSE)</f>
        <v>3307</v>
      </c>
      <c r="O171" s="116">
        <f>VLOOKUP($A161,COMtpcLOW,Low!O$3-1990+2,FALSE)</f>
        <v>3304</v>
      </c>
      <c r="P171" s="116">
        <f>VLOOKUP($A161,COMtpcLOW,Low!P$3-1990+2,FALSE)</f>
        <v>3287</v>
      </c>
      <c r="Q171" s="116">
        <f>VLOOKUP($A161,COMtpcLOW,Low!Q$3-1990+2,FALSE)</f>
        <v>3287</v>
      </c>
      <c r="R171" s="116">
        <f>VLOOKUP($A161,COMtpcLOW,Low!R$3-1990+2,FALSE)</f>
        <v>3288</v>
      </c>
      <c r="S171" s="116">
        <f>VLOOKUP($A161,COMtpcLOW,Low!S$3-1990+2,FALSE)</f>
        <v>3283</v>
      </c>
      <c r="T171" s="116">
        <f>VLOOKUP($A161,COMtpcLOW,Low!T$3-1990+2,FALSE)</f>
        <v>3283</v>
      </c>
      <c r="U171" s="116">
        <f>VLOOKUP($A161,COMtpcLOW,Low!U$3-1990+2,FALSE)</f>
        <v>3284</v>
      </c>
      <c r="V171" s="116">
        <f>VLOOKUP($A161,COMtpcLOW,Low!V$3-1990+2,FALSE)</f>
        <v>3284</v>
      </c>
      <c r="W171" s="116">
        <f>VLOOKUP($A161,COMtpcLOW,Low!W$3-1990+2,FALSE)</f>
        <v>3286</v>
      </c>
    </row>
    <row r="172" spans="1:23" ht="16" thickBot="1">
      <c r="A172" s="104" t="s">
        <v>166</v>
      </c>
      <c r="B172" s="116">
        <f>VLOOKUP($A161,INDtpcLOW,Low!B$3-1990+2,FALSE)</f>
        <v>23127</v>
      </c>
      <c r="C172" s="116">
        <f>VLOOKUP($A161,INDtpcLOW,Low!C$3-1990+2,FALSE)</f>
        <v>40872</v>
      </c>
      <c r="D172" s="116">
        <f>VLOOKUP($A161,INDtpcLOW,Low!D$3-1990+2,FALSE)</f>
        <v>40872</v>
      </c>
      <c r="E172" s="116">
        <f>VLOOKUP($A161,INDtpcLOW,Low!E$3-1990+2,FALSE)</f>
        <v>40872</v>
      </c>
      <c r="F172" s="116">
        <f>VLOOKUP($A161,INDtpcLOW,Low!F$3-1990+2,FALSE)</f>
        <v>40872</v>
      </c>
      <c r="G172" s="116">
        <f>VLOOKUP($A161,INDtpcLOW,Low!G$3-1990+2,FALSE)</f>
        <v>40872</v>
      </c>
      <c r="H172" s="116">
        <f>VLOOKUP($A161,INDtpcLOW,Low!H$3-1990+2,FALSE)</f>
        <v>40872</v>
      </c>
      <c r="I172" s="116">
        <f>VLOOKUP($A161,INDtpcLOW,Low!I$3-1990+2,FALSE)</f>
        <v>40872</v>
      </c>
      <c r="J172" s="116">
        <f>VLOOKUP($A161,INDtpcLOW,Low!J$3-1990+2,FALSE)</f>
        <v>40872</v>
      </c>
      <c r="K172" s="116">
        <f>VLOOKUP($A161,INDtpcLOW,Low!K$3-1990+2,FALSE)</f>
        <v>40872</v>
      </c>
      <c r="L172" s="116">
        <f>VLOOKUP($A161,INDtpcLOW,Low!L$3-1990+2,FALSE)</f>
        <v>40872</v>
      </c>
      <c r="M172" s="116">
        <f>VLOOKUP($A161,INDtpcLOW,Low!M$3-1990+2,FALSE)</f>
        <v>40872</v>
      </c>
      <c r="N172" s="116">
        <f>VLOOKUP($A161,INDtpcLOW,Low!N$3-1990+2,FALSE)</f>
        <v>40872</v>
      </c>
      <c r="O172" s="116">
        <f>VLOOKUP($A161,INDtpcLOW,Low!O$3-1990+2,FALSE)</f>
        <v>40872</v>
      </c>
      <c r="P172" s="116">
        <f>VLOOKUP($A161,INDtpcLOW,Low!P$3-1990+2,FALSE)</f>
        <v>40872</v>
      </c>
      <c r="Q172" s="116">
        <f>VLOOKUP($A161,INDtpcLOW,Low!Q$3-1990+2,FALSE)</f>
        <v>40872</v>
      </c>
      <c r="R172" s="116">
        <f>VLOOKUP($A161,INDtpcLOW,Low!R$3-1990+2,FALSE)</f>
        <v>40872</v>
      </c>
      <c r="S172" s="116">
        <f>VLOOKUP($A161,INDtpcLOW,Low!S$3-1990+2,FALSE)</f>
        <v>40872</v>
      </c>
      <c r="T172" s="116">
        <f>VLOOKUP($A161,INDtpcLOW,Low!T$3-1990+2,FALSE)</f>
        <v>40872</v>
      </c>
      <c r="U172" s="116">
        <f>VLOOKUP($A161,INDtpcLOW,Low!U$3-1990+2,FALSE)</f>
        <v>40872</v>
      </c>
      <c r="V172" s="116">
        <f>VLOOKUP($A161,INDtpcLOW,Low!V$3-1990+2,FALSE)</f>
        <v>40872</v>
      </c>
      <c r="W172" s="116">
        <f>VLOOKUP($A161,INDtpcLOW,Low!W$3-1990+2,FALSE)</f>
        <v>40872</v>
      </c>
    </row>
    <row r="173" spans="1:23">
      <c r="A173" s="111" t="s">
        <v>167</v>
      </c>
      <c r="B173" s="113">
        <f>VLOOKUP($A161,REScLOW,Low!B$3-1990+2,FALSE)</f>
        <v>10406</v>
      </c>
      <c r="C173" s="114">
        <f>VLOOKUP($A161,REScLOW,Low!C$3-1990+2,FALSE)</f>
        <v>10394</v>
      </c>
      <c r="D173" s="114">
        <f>VLOOKUP($A161,REScLOW,Low!D$3-1990+2,FALSE)</f>
        <v>10506</v>
      </c>
      <c r="E173" s="114">
        <f>VLOOKUP($A161,REScLOW,Low!E$3-1990+2,FALSE)</f>
        <v>10646</v>
      </c>
      <c r="F173" s="114">
        <f>VLOOKUP($A161,REScLOW,Low!F$3-1990+2,FALSE)</f>
        <v>10786</v>
      </c>
      <c r="G173" s="114">
        <f>VLOOKUP($A161,REScLOW,Low!G$3-1990+2,FALSE)</f>
        <v>10925</v>
      </c>
      <c r="H173" s="114">
        <f>VLOOKUP($A161,REScLOW,Low!H$3-1990+2,FALSE)</f>
        <v>11061</v>
      </c>
      <c r="I173" s="114">
        <f>VLOOKUP($A161,REScLOW,Low!I$3-1990+2,FALSE)</f>
        <v>11194</v>
      </c>
      <c r="J173" s="114">
        <f>VLOOKUP($A161,REScLOW,Low!J$3-1990+2,FALSE)</f>
        <v>11324</v>
      </c>
      <c r="K173" s="114">
        <f>VLOOKUP($A161,REScLOW,Low!K$3-1990+2,FALSE)</f>
        <v>11450</v>
      </c>
      <c r="L173" s="114">
        <f>VLOOKUP($A161,REScLOW,Low!L$3-1990+2,FALSE)</f>
        <v>11574</v>
      </c>
      <c r="M173" s="114">
        <f>VLOOKUP($A161,REScLOW,Low!M$3-1990+2,FALSE)</f>
        <v>11695</v>
      </c>
      <c r="N173" s="114">
        <f>VLOOKUP($A161,REScLOW,Low!N$3-1990+2,FALSE)</f>
        <v>11813</v>
      </c>
      <c r="O173" s="114">
        <f>VLOOKUP($A161,REScLOW,Low!O$3-1990+2,FALSE)</f>
        <v>11927</v>
      </c>
      <c r="P173" s="114">
        <f>VLOOKUP($A161,REScLOW,Low!P$3-1990+2,FALSE)</f>
        <v>12035</v>
      </c>
      <c r="Q173" s="114">
        <f>VLOOKUP($A161,REScLOW,Low!Q$3-1990+2,FALSE)</f>
        <v>12140</v>
      </c>
      <c r="R173" s="114">
        <f>VLOOKUP($A161,REScLOW,Low!R$3-1990+2,FALSE)</f>
        <v>12240</v>
      </c>
      <c r="S173" s="114">
        <f>VLOOKUP($A161,REScLOW,Low!S$3-1990+2,FALSE)</f>
        <v>12336</v>
      </c>
      <c r="T173" s="114">
        <f>VLOOKUP($A161,REScLOW,Low!T$3-1990+2,FALSE)</f>
        <v>12428</v>
      </c>
      <c r="U173" s="114">
        <f>VLOOKUP($A161,REScLOW,Low!U$3-1990+2,FALSE)</f>
        <v>12515</v>
      </c>
      <c r="V173" s="114">
        <f>VLOOKUP($A161,REScLOW,Low!V$3-1990+2,FALSE)</f>
        <v>12600</v>
      </c>
      <c r="W173" s="114">
        <f>VLOOKUP($A161,REScLOW,Low!W$3-1990+2,FALSE)</f>
        <v>12686</v>
      </c>
    </row>
    <row r="174" spans="1:23">
      <c r="A174" s="111" t="s">
        <v>168</v>
      </c>
      <c r="B174" s="115">
        <f>VLOOKUP($A161,COMcLOW,Low!B$3-1990+2,FALSE)</f>
        <v>1253</v>
      </c>
      <c r="C174" s="116">
        <f>VLOOKUP($A161,COMcLOW,Low!C$3-1990+2,FALSE)</f>
        <v>1250.0138814438651</v>
      </c>
      <c r="D174" s="116">
        <f>VLOOKUP($A161,COMcLOW,Low!D$3-1990+2,FALSE)</f>
        <v>1255.538242715159</v>
      </c>
      <c r="E174" s="116">
        <f>VLOOKUP($A161,COMcLOW,Low!E$3-1990+2,FALSE)</f>
        <v>1261.6409014017443</v>
      </c>
      <c r="F174" s="116">
        <f>VLOOKUP($A161,COMcLOW,Low!F$3-1990+2,FALSE)</f>
        <v>1267.6217697639499</v>
      </c>
      <c r="G174" s="116">
        <f>VLOOKUP($A161,COMcLOW,Low!G$3-1990+2,FALSE)</f>
        <v>1273.6126322040636</v>
      </c>
      <c r="H174" s="116">
        <f>VLOOKUP($A161,COMcLOW,Low!H$3-1990+2,FALSE)</f>
        <v>1279.3966452734503</v>
      </c>
      <c r="I174" s="116">
        <f>VLOOKUP($A161,COMcLOW,Low!I$3-1990+2,FALSE)</f>
        <v>1285.1148519520957</v>
      </c>
      <c r="J174" s="116">
        <f>VLOOKUP($A161,COMcLOW,Low!J$3-1990+2,FALSE)</f>
        <v>1290.6606507508197</v>
      </c>
      <c r="K174" s="116">
        <f>VLOOKUP($A161,COMcLOW,Low!K$3-1990+2,FALSE)</f>
        <v>1296.122684253841</v>
      </c>
      <c r="L174" s="116">
        <f>VLOOKUP($A161,COMcLOW,Low!L$3-1990+2,FALSE)</f>
        <v>1301.4470275943677</v>
      </c>
      <c r="M174" s="116">
        <f>VLOOKUP($A161,COMcLOW,Low!M$3-1990+2,FALSE)</f>
        <v>1306.7170755713951</v>
      </c>
      <c r="N174" s="116">
        <f>VLOOKUP($A161,COMcLOW,Low!N$3-1990+2,FALSE)</f>
        <v>1311.8592186842509</v>
      </c>
      <c r="O174" s="116">
        <f>VLOOKUP($A161,COMcLOW,Low!O$3-1990+2,FALSE)</f>
        <v>1316.8600595584903</v>
      </c>
      <c r="P174" s="116">
        <f>VLOOKUP($A161,COMcLOW,Low!P$3-1990+2,FALSE)</f>
        <v>1321.7809143720003</v>
      </c>
      <c r="Q174" s="116">
        <f>VLOOKUP($A161,COMcLOW,Low!Q$3-1990+2,FALSE)</f>
        <v>1326.5427272826464</v>
      </c>
      <c r="R174" s="116">
        <f>VLOOKUP($A161,COMcLOW,Low!R$3-1990+2,FALSE)</f>
        <v>1331.1538888238033</v>
      </c>
      <c r="S174" s="116">
        <f>VLOOKUP($A161,COMcLOW,Low!S$3-1990+2,FALSE)</f>
        <v>1335.6867359200371</v>
      </c>
      <c r="T174" s="116">
        <f>VLOOKUP($A161,COMcLOW,Low!T$3-1990+2,FALSE)</f>
        <v>1340.1244588247021</v>
      </c>
      <c r="U174" s="116">
        <f>VLOOKUP($A161,COMcLOW,Low!U$3-1990+2,FALSE)</f>
        <v>1344.3868791411398</v>
      </c>
      <c r="V174" s="116">
        <f>VLOOKUP($A161,COMcLOW,Low!V$3-1990+2,FALSE)</f>
        <v>1344.3868791411398</v>
      </c>
      <c r="W174" s="116">
        <f>VLOOKUP($A161,COMcLOW,Low!W$3-1990+2,FALSE)</f>
        <v>1348.5892772364057</v>
      </c>
    </row>
    <row r="175" spans="1:23">
      <c r="A175" s="111" t="s">
        <v>169</v>
      </c>
      <c r="B175" s="115">
        <f>VLOOKUP($A161,INDcLOW,Low!B$3-1990+2,FALSE)</f>
        <v>3</v>
      </c>
      <c r="C175" s="116">
        <f>VLOOKUP($A161,INDcLOW,Low!C$3-1990+2,FALSE)</f>
        <v>2.8685485942217777</v>
      </c>
      <c r="D175" s="116">
        <f>VLOOKUP($A161,INDcLOW,Low!D$3-1990+2,FALSE)</f>
        <v>2.806052139665296</v>
      </c>
      <c r="E175" s="116">
        <f>VLOOKUP($A161,INDcLOW,Low!E$3-1990+2,FALSE)</f>
        <v>2.7515986293406471</v>
      </c>
      <c r="F175" s="116">
        <f>VLOOKUP($A161,INDcLOW,Low!F$3-1990+2,FALSE)</f>
        <v>2.6995641863390021</v>
      </c>
      <c r="G175" s="116">
        <f>VLOOKUP($A161,INDcLOW,Low!G$3-1990+2,FALSE)</f>
        <v>2.6477410434817261</v>
      </c>
      <c r="H175" s="116">
        <f>VLOOKUP($A161,INDcLOW,Low!H$3-1990+2,FALSE)</f>
        <v>2.5993239442987934</v>
      </c>
      <c r="I175" s="116">
        <f>VLOOKUP($A161,INDcLOW,Low!I$3-1990+2,FALSE)</f>
        <v>2.551583466606214</v>
      </c>
      <c r="J175" s="116">
        <f>VLOOKUP($A161,INDcLOW,Low!J$3-1990+2,FALSE)</f>
        <v>2.5058557868020319</v>
      </c>
      <c r="K175" s="116">
        <f>VLOOKUP($A161,INDcLOW,Low!K$3-1990+2,FALSE)</f>
        <v>2.460484195658788</v>
      </c>
      <c r="L175" s="116">
        <f>VLOOKUP($A161,INDcLOW,Low!L$3-1990+2,FALSE)</f>
        <v>2.4168475634012969</v>
      </c>
      <c r="M175" s="116">
        <f>VLOOKUP($A161,INDcLOW,Low!M$3-1990+2,FALSE)</f>
        <v>2.3739372597997597</v>
      </c>
      <c r="N175" s="116">
        <f>VLOOKUP($A161,INDcLOW,Low!N$3-1990+2,FALSE)</f>
        <v>2.3323484117282209</v>
      </c>
      <c r="O175" s="116">
        <f>VLOOKUP($A161,INDcLOW,Low!O$3-1990+2,FALSE)</f>
        <v>2.2916253688643153</v>
      </c>
      <c r="P175" s="116">
        <f>VLOOKUP($A161,INDcLOW,Low!P$3-1990+2,FALSE)</f>
        <v>2.2507447542287551</v>
      </c>
      <c r="Q175" s="116">
        <f>VLOOKUP($A161,INDcLOW,Low!Q$3-1990+2,FALSE)</f>
        <v>2.2110918009690521</v>
      </c>
      <c r="R175" s="116">
        <f>VLOOKUP($A161,INDcLOW,Low!R$3-1990+2,FALSE)</f>
        <v>2.1723837599993501</v>
      </c>
      <c r="S175" s="116">
        <f>VLOOKUP($A161,INDcLOW,Low!S$3-1990+2,FALSE)</f>
        <v>2.1337308203342307</v>
      </c>
      <c r="T175" s="116">
        <f>VLOOKUP($A161,INDcLOW,Low!T$3-1990+2,FALSE)</f>
        <v>2.0957905086235966</v>
      </c>
      <c r="U175" s="116">
        <f>VLOOKUP($A161,INDcLOW,Low!U$3-1990+2,FALSE)</f>
        <v>2.059281904232388</v>
      </c>
      <c r="V175" s="116">
        <f>VLOOKUP($A161,INDcLOW,Low!V$3-1990+2,FALSE)</f>
        <v>2.059281904232388</v>
      </c>
      <c r="W175" s="116">
        <f>VLOOKUP($A161,INDcLOW,Low!W$3-1990+2,FALSE)</f>
        <v>2.0228728425840523</v>
      </c>
    </row>
    <row r="176" spans="1:23">
      <c r="A176" s="111" t="s">
        <v>170</v>
      </c>
      <c r="B176" s="117">
        <v>1</v>
      </c>
      <c r="C176" s="118">
        <f t="shared" ref="C176:U176" si="61">B176</f>
        <v>1</v>
      </c>
      <c r="D176" s="118">
        <f t="shared" si="61"/>
        <v>1</v>
      </c>
      <c r="E176" s="118">
        <f t="shared" si="61"/>
        <v>1</v>
      </c>
      <c r="F176" s="118">
        <f t="shared" si="61"/>
        <v>1</v>
      </c>
      <c r="G176" s="118">
        <f t="shared" si="61"/>
        <v>1</v>
      </c>
      <c r="H176" s="118">
        <f t="shared" si="61"/>
        <v>1</v>
      </c>
      <c r="I176" s="118">
        <f t="shared" si="61"/>
        <v>1</v>
      </c>
      <c r="J176" s="118">
        <f t="shared" si="61"/>
        <v>1</v>
      </c>
      <c r="K176" s="118">
        <f t="shared" si="61"/>
        <v>1</v>
      </c>
      <c r="L176" s="118">
        <f t="shared" si="61"/>
        <v>1</v>
      </c>
      <c r="M176" s="118">
        <f t="shared" si="61"/>
        <v>1</v>
      </c>
      <c r="N176" s="118">
        <f t="shared" si="61"/>
        <v>1</v>
      </c>
      <c r="O176" s="118">
        <f t="shared" si="61"/>
        <v>1</v>
      </c>
      <c r="P176" s="118">
        <f t="shared" si="61"/>
        <v>1</v>
      </c>
      <c r="Q176" s="118">
        <f t="shared" si="61"/>
        <v>1</v>
      </c>
      <c r="R176" s="118">
        <f t="shared" si="61"/>
        <v>1</v>
      </c>
      <c r="S176" s="118">
        <f t="shared" si="61"/>
        <v>1</v>
      </c>
      <c r="T176" s="118">
        <f t="shared" si="61"/>
        <v>1</v>
      </c>
      <c r="U176" s="118">
        <f t="shared" si="61"/>
        <v>1</v>
      </c>
      <c r="V176" s="118">
        <f>T176</f>
        <v>1</v>
      </c>
      <c r="W176" s="118">
        <f>U176</f>
        <v>1</v>
      </c>
    </row>
    <row r="177" spans="1:23" ht="16" thickBot="1">
      <c r="A177" s="119" t="s">
        <v>171</v>
      </c>
      <c r="B177" s="120">
        <f>SUM(B173:B176)</f>
        <v>11663</v>
      </c>
      <c r="C177" s="121">
        <f t="shared" ref="C177:W177" si="62">SUM(C173:C176)</f>
        <v>11647.882430038087</v>
      </c>
      <c r="D177" s="121">
        <f t="shared" si="62"/>
        <v>11765.344294854825</v>
      </c>
      <c r="E177" s="121">
        <f t="shared" si="62"/>
        <v>11911.392500031085</v>
      </c>
      <c r="F177" s="121">
        <f t="shared" si="62"/>
        <v>12057.321333950289</v>
      </c>
      <c r="G177" s="121">
        <f t="shared" si="62"/>
        <v>12202.260373247545</v>
      </c>
      <c r="H177" s="121">
        <f t="shared" si="62"/>
        <v>12343.995969217749</v>
      </c>
      <c r="I177" s="121">
        <f t="shared" si="62"/>
        <v>12482.666435418701</v>
      </c>
      <c r="J177" s="121">
        <f t="shared" si="62"/>
        <v>12618.166506537622</v>
      </c>
      <c r="K177" s="121">
        <f t="shared" si="62"/>
        <v>12749.583168449501</v>
      </c>
      <c r="L177" s="121">
        <f t="shared" si="62"/>
        <v>12878.863875157769</v>
      </c>
      <c r="M177" s="121">
        <f t="shared" si="62"/>
        <v>13005.091012831195</v>
      </c>
      <c r="N177" s="121">
        <f t="shared" si="62"/>
        <v>13128.191567095979</v>
      </c>
      <c r="O177" s="121">
        <f t="shared" si="62"/>
        <v>13247.151684927354</v>
      </c>
      <c r="P177" s="121">
        <f t="shared" si="62"/>
        <v>13360.031659126229</v>
      </c>
      <c r="Q177" s="121">
        <f t="shared" si="62"/>
        <v>13469.753819083615</v>
      </c>
      <c r="R177" s="121">
        <f t="shared" si="62"/>
        <v>13574.326272583803</v>
      </c>
      <c r="S177" s="121">
        <f t="shared" si="62"/>
        <v>13674.820466740372</v>
      </c>
      <c r="T177" s="121">
        <f t="shared" si="62"/>
        <v>13771.220249333326</v>
      </c>
      <c r="U177" s="121">
        <f t="shared" si="62"/>
        <v>13862.446161045373</v>
      </c>
      <c r="V177" s="121">
        <f t="shared" si="62"/>
        <v>13947.446161045373</v>
      </c>
      <c r="W177" s="121">
        <f t="shared" si="62"/>
        <v>14037.61215007899</v>
      </c>
    </row>
    <row r="178" spans="1:23">
      <c r="B178" s="106"/>
      <c r="C178" s="106"/>
      <c r="D178" s="106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8"/>
      <c r="U178" s="108"/>
      <c r="V178" s="108"/>
      <c r="W178" s="108"/>
    </row>
    <row r="179" spans="1:23">
      <c r="B179" s="106"/>
      <c r="C179" s="106"/>
      <c r="D179" s="106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8"/>
      <c r="U179" s="108"/>
      <c r="V179" s="108"/>
      <c r="W179" s="108"/>
    </row>
    <row r="180" spans="1:23">
      <c r="A180" s="109" t="s">
        <v>28</v>
      </c>
      <c r="B180" s="110"/>
      <c r="C180" s="110"/>
      <c r="D180" s="110"/>
      <c r="E180" s="110"/>
      <c r="F180" s="110"/>
      <c r="G180" s="110"/>
      <c r="H180" s="110"/>
      <c r="I180" s="110"/>
      <c r="J180" s="110"/>
      <c r="K180" s="110"/>
      <c r="L180" s="110"/>
      <c r="M180" s="110"/>
      <c r="N180" s="110"/>
      <c r="O180" s="110"/>
      <c r="P180" s="110"/>
      <c r="Q180" s="110"/>
      <c r="R180" s="110"/>
      <c r="S180" s="110"/>
      <c r="T180" s="110"/>
      <c r="U180" s="110"/>
      <c r="V180" s="110"/>
      <c r="W180" s="110"/>
    </row>
    <row r="181" spans="1:23" ht="16" thickBot="1">
      <c r="A181" s="111" t="s">
        <v>156</v>
      </c>
      <c r="B181" s="110"/>
      <c r="C181" s="112">
        <f t="shared" ref="C181:U181" si="63">(C186-B186)/B186</f>
        <v>-1.1140742690998493E-2</v>
      </c>
      <c r="D181" s="112">
        <f t="shared" si="63"/>
        <v>2.4778468103222429E-2</v>
      </c>
      <c r="E181" s="112">
        <f t="shared" si="63"/>
        <v>-3.9226220663847924E-3</v>
      </c>
      <c r="F181" s="112">
        <f t="shared" si="63"/>
        <v>-4.456505404085446E-3</v>
      </c>
      <c r="G181" s="112">
        <f t="shared" si="63"/>
        <v>-5.0444134258052819E-3</v>
      </c>
      <c r="H181" s="112">
        <f t="shared" si="63"/>
        <v>-4.1398437276854794E-3</v>
      </c>
      <c r="I181" s="112">
        <f t="shared" si="63"/>
        <v>-2.8701225888163526E-3</v>
      </c>
      <c r="J181" s="112">
        <f t="shared" si="63"/>
        <v>-3.7537045109414429E-3</v>
      </c>
      <c r="K181" s="112">
        <f t="shared" si="63"/>
        <v>-5.0052262857463118E-3</v>
      </c>
      <c r="L181" s="112">
        <f t="shared" si="63"/>
        <v>-4.2073698713172899E-3</v>
      </c>
      <c r="M181" s="112">
        <f t="shared" si="63"/>
        <v>-3.2269500288000467E-3</v>
      </c>
      <c r="N181" s="112">
        <f t="shared" si="63"/>
        <v>-3.930521700490866E-3</v>
      </c>
      <c r="O181" s="112">
        <f t="shared" si="63"/>
        <v>-5.4659828822429448E-3</v>
      </c>
      <c r="P181" s="112">
        <f t="shared" si="63"/>
        <v>-6.2253761342160189E-3</v>
      </c>
      <c r="Q181" s="112">
        <f t="shared" si="63"/>
        <v>-1.7384877651063064E-3</v>
      </c>
      <c r="R181" s="112">
        <f t="shared" si="63"/>
        <v>-4.7680311618826911E-3</v>
      </c>
      <c r="S181" s="112">
        <f t="shared" si="63"/>
        <v>-5.4539221359901574E-3</v>
      </c>
      <c r="T181" s="112">
        <f t="shared" si="63"/>
        <v>-4.288336250463474E-3</v>
      </c>
      <c r="U181" s="112">
        <f t="shared" si="63"/>
        <v>-4.627385956367908E-3</v>
      </c>
      <c r="V181" s="112">
        <f>(V186-T186)/T186</f>
        <v>-5.0686287172353652E-3</v>
      </c>
      <c r="W181" s="112">
        <f>(W186-U186)/U186</f>
        <v>-5.4149810240735514E-3</v>
      </c>
    </row>
    <row r="182" spans="1:23">
      <c r="A182" s="111" t="s">
        <v>157</v>
      </c>
      <c r="B182" s="113">
        <f t="shared" ref="B182:W182" si="64">B192*B189</f>
        <v>667719</v>
      </c>
      <c r="C182" s="114">
        <f t="shared" si="64"/>
        <v>667719</v>
      </c>
      <c r="D182" s="114">
        <f t="shared" si="64"/>
        <v>819544</v>
      </c>
      <c r="E182" s="114">
        <f t="shared" si="64"/>
        <v>811536</v>
      </c>
      <c r="F182" s="114">
        <f t="shared" si="64"/>
        <v>804424</v>
      </c>
      <c r="G182" s="114">
        <f t="shared" si="64"/>
        <v>801867</v>
      </c>
      <c r="H182" s="114">
        <f t="shared" si="64"/>
        <v>807044</v>
      </c>
      <c r="I182" s="114">
        <f t="shared" si="64"/>
        <v>813800</v>
      </c>
      <c r="J182" s="114">
        <f t="shared" si="64"/>
        <v>815349</v>
      </c>
      <c r="K182" s="114">
        <f t="shared" si="64"/>
        <v>814248</v>
      </c>
      <c r="L182" s="114">
        <f t="shared" si="64"/>
        <v>818928</v>
      </c>
      <c r="M182" s="114">
        <f t="shared" si="64"/>
        <v>823620</v>
      </c>
      <c r="N182" s="114">
        <f t="shared" si="64"/>
        <v>823536</v>
      </c>
      <c r="O182" s="114">
        <f t="shared" si="64"/>
        <v>820224</v>
      </c>
      <c r="P182" s="114">
        <f t="shared" si="64"/>
        <v>823296</v>
      </c>
      <c r="Q182" s="114">
        <f t="shared" si="64"/>
        <v>838760</v>
      </c>
      <c r="R182" s="114">
        <f t="shared" si="64"/>
        <v>838642</v>
      </c>
      <c r="S182" s="114">
        <f t="shared" si="64"/>
        <v>837984</v>
      </c>
      <c r="T182" s="114">
        <f t="shared" si="64"/>
        <v>842193</v>
      </c>
      <c r="U182" s="114">
        <f t="shared" si="64"/>
        <v>843144</v>
      </c>
      <c r="V182" s="114">
        <f t="shared" si="64"/>
        <v>840807</v>
      </c>
      <c r="W182" s="114">
        <f t="shared" si="64"/>
        <v>840084</v>
      </c>
    </row>
    <row r="183" spans="1:23">
      <c r="A183" s="111" t="s">
        <v>158</v>
      </c>
      <c r="B183" s="115">
        <f t="shared" ref="B183:W184" si="65">B190*B193</f>
        <v>3562120</v>
      </c>
      <c r="C183" s="116">
        <f t="shared" si="65"/>
        <v>3871559.1036865963</v>
      </c>
      <c r="D183" s="116">
        <f t="shared" si="65"/>
        <v>3854943.5524472124</v>
      </c>
      <c r="E183" s="116">
        <f t="shared" si="65"/>
        <v>3837836.1106426013</v>
      </c>
      <c r="F183" s="116">
        <f t="shared" si="65"/>
        <v>3817223.7513994151</v>
      </c>
      <c r="G183" s="116">
        <f t="shared" si="65"/>
        <v>3789291.1880997168</v>
      </c>
      <c r="H183" s="116">
        <f t="shared" si="65"/>
        <v>3759120.6549710771</v>
      </c>
      <c r="I183" s="116">
        <f t="shared" si="65"/>
        <v>3735017.8137505581</v>
      </c>
      <c r="J183" s="116">
        <f t="shared" si="65"/>
        <v>3711532.5561682875</v>
      </c>
      <c r="K183" s="116">
        <f t="shared" si="65"/>
        <v>3684113.7350653349</v>
      </c>
      <c r="L183" s="116">
        <f t="shared" si="65"/>
        <v>3655760.5323349494</v>
      </c>
      <c r="M183" s="116">
        <f t="shared" si="65"/>
        <v>3633137.1925597568</v>
      </c>
      <c r="N183" s="116">
        <f t="shared" si="65"/>
        <v>3611743.8015062707</v>
      </c>
      <c r="O183" s="116">
        <f t="shared" si="65"/>
        <v>3585512.7485557152</v>
      </c>
      <c r="P183" s="116">
        <f t="shared" si="65"/>
        <v>3549192.2281619338</v>
      </c>
      <c r="Q183" s="116">
        <f t="shared" si="65"/>
        <v>3525125.8667408461</v>
      </c>
      <c r="R183" s="116">
        <f t="shared" si="65"/>
        <v>3500543.9072163417</v>
      </c>
      <c r="S183" s="116">
        <f t="shared" si="65"/>
        <v>3473270.0363407601</v>
      </c>
      <c r="T183" s="116">
        <f t="shared" si="65"/>
        <v>3447720.6653952338</v>
      </c>
      <c r="U183" s="116">
        <f t="shared" si="65"/>
        <v>3423800.8610086609</v>
      </c>
      <c r="V183" s="116">
        <f t="shared" si="65"/>
        <v>3423800.8610086609</v>
      </c>
      <c r="W183" s="116">
        <f t="shared" si="65"/>
        <v>3400132.6193436505</v>
      </c>
    </row>
    <row r="184" spans="1:23">
      <c r="A184" s="111" t="s">
        <v>159</v>
      </c>
      <c r="B184" s="115">
        <f t="shared" si="65"/>
        <v>1272440</v>
      </c>
      <c r="C184" s="116">
        <f t="shared" si="65"/>
        <v>900635.07443290774</v>
      </c>
      <c r="D184" s="116">
        <f t="shared" si="65"/>
        <v>902590.03669359267</v>
      </c>
      <c r="E184" s="116">
        <f t="shared" si="65"/>
        <v>905453.25318739482</v>
      </c>
      <c r="F184" s="116">
        <f t="shared" si="65"/>
        <v>907995.94430666463</v>
      </c>
      <c r="G184" s="116">
        <f t="shared" si="65"/>
        <v>910108.86763235799</v>
      </c>
      <c r="H184" s="116">
        <f t="shared" si="65"/>
        <v>911931.76556376403</v>
      </c>
      <c r="I184" s="116">
        <f t="shared" si="65"/>
        <v>913281.08185028052</v>
      </c>
      <c r="J184" s="116">
        <f t="shared" si="65"/>
        <v>914354.94458795618</v>
      </c>
      <c r="K184" s="116">
        <f t="shared" si="65"/>
        <v>915161.06549119519</v>
      </c>
      <c r="L184" s="116">
        <f t="shared" si="65"/>
        <v>915654.86287822633</v>
      </c>
      <c r="M184" s="116">
        <f t="shared" si="65"/>
        <v>915882.96313003858</v>
      </c>
      <c r="N184" s="116">
        <f t="shared" si="65"/>
        <v>915866.8616475726</v>
      </c>
      <c r="O184" s="116">
        <f t="shared" si="65"/>
        <v>915637.45651940105</v>
      </c>
      <c r="P184" s="116">
        <f t="shared" si="65"/>
        <v>915162.55283361254</v>
      </c>
      <c r="Q184" s="116">
        <f t="shared" si="65"/>
        <v>914405.99697085936</v>
      </c>
      <c r="R184" s="116">
        <f t="shared" si="65"/>
        <v>913482.51953698345</v>
      </c>
      <c r="S184" s="116">
        <f t="shared" si="65"/>
        <v>912244.71819571068</v>
      </c>
      <c r="T184" s="116">
        <f t="shared" si="65"/>
        <v>910774.50768535759</v>
      </c>
      <c r="U184" s="116">
        <f t="shared" si="65"/>
        <v>909234.80578216957</v>
      </c>
      <c r="V184" s="116">
        <f t="shared" si="65"/>
        <v>909234.80578216957</v>
      </c>
      <c r="W184" s="116">
        <f t="shared" si="65"/>
        <v>907415.83245061187</v>
      </c>
    </row>
    <row r="185" spans="1:23">
      <c r="A185" s="111" t="s">
        <v>160</v>
      </c>
      <c r="B185" s="117">
        <v>95716</v>
      </c>
      <c r="C185" s="118">
        <f t="shared" ref="C185:U185" si="66">B185</f>
        <v>95716</v>
      </c>
      <c r="D185" s="118">
        <f t="shared" si="66"/>
        <v>95716</v>
      </c>
      <c r="E185" s="118">
        <f t="shared" si="66"/>
        <v>95716</v>
      </c>
      <c r="F185" s="118">
        <f t="shared" si="66"/>
        <v>95716</v>
      </c>
      <c r="G185" s="118">
        <f t="shared" si="66"/>
        <v>95716</v>
      </c>
      <c r="H185" s="118">
        <f t="shared" si="66"/>
        <v>95716</v>
      </c>
      <c r="I185" s="118">
        <f t="shared" si="66"/>
        <v>95716</v>
      </c>
      <c r="J185" s="118">
        <f t="shared" si="66"/>
        <v>95716</v>
      </c>
      <c r="K185" s="118">
        <f t="shared" si="66"/>
        <v>95716</v>
      </c>
      <c r="L185" s="118">
        <f t="shared" si="66"/>
        <v>95716</v>
      </c>
      <c r="M185" s="118">
        <f t="shared" si="66"/>
        <v>95716</v>
      </c>
      <c r="N185" s="118">
        <f t="shared" si="66"/>
        <v>95716</v>
      </c>
      <c r="O185" s="118">
        <f t="shared" si="66"/>
        <v>95716</v>
      </c>
      <c r="P185" s="118">
        <f t="shared" si="66"/>
        <v>95716</v>
      </c>
      <c r="Q185" s="118">
        <f t="shared" si="66"/>
        <v>95716</v>
      </c>
      <c r="R185" s="118">
        <f t="shared" si="66"/>
        <v>95716</v>
      </c>
      <c r="S185" s="118">
        <f t="shared" si="66"/>
        <v>95716</v>
      </c>
      <c r="T185" s="118">
        <f t="shared" si="66"/>
        <v>95716</v>
      </c>
      <c r="U185" s="118">
        <f t="shared" si="66"/>
        <v>95716</v>
      </c>
      <c r="V185" s="118">
        <f>T185</f>
        <v>95716</v>
      </c>
      <c r="W185" s="118">
        <f>U185</f>
        <v>95716</v>
      </c>
    </row>
    <row r="186" spans="1:23" ht="16" thickBot="1">
      <c r="A186" s="119" t="s">
        <v>161</v>
      </c>
      <c r="B186" s="120">
        <f>SUM(B182:B185)</f>
        <v>5597995</v>
      </c>
      <c r="C186" s="121">
        <f t="shared" ref="C186:W186" si="67">SUM(C182:C185)</f>
        <v>5535629.1781195039</v>
      </c>
      <c r="D186" s="121">
        <f t="shared" si="67"/>
        <v>5672793.5891408054</v>
      </c>
      <c r="E186" s="121">
        <f t="shared" si="67"/>
        <v>5650541.3638299955</v>
      </c>
      <c r="F186" s="121">
        <f t="shared" si="67"/>
        <v>5625359.6957060788</v>
      </c>
      <c r="G186" s="121">
        <f t="shared" si="67"/>
        <v>5596983.0557320751</v>
      </c>
      <c r="H186" s="121">
        <f t="shared" si="67"/>
        <v>5573812.4205348408</v>
      </c>
      <c r="I186" s="121">
        <f t="shared" si="67"/>
        <v>5557814.8956008386</v>
      </c>
      <c r="J186" s="121">
        <f t="shared" si="67"/>
        <v>5536952.5007562442</v>
      </c>
      <c r="K186" s="121">
        <f t="shared" si="67"/>
        <v>5509238.8005565302</v>
      </c>
      <c r="L186" s="121">
        <f t="shared" si="67"/>
        <v>5486059.3952131765</v>
      </c>
      <c r="M186" s="121">
        <f t="shared" si="67"/>
        <v>5468356.1556897946</v>
      </c>
      <c r="N186" s="121">
        <f t="shared" si="67"/>
        <v>5446862.663153843</v>
      </c>
      <c r="O186" s="121">
        <f t="shared" si="67"/>
        <v>5417090.2050751159</v>
      </c>
      <c r="P186" s="121">
        <f t="shared" si="67"/>
        <v>5383366.7809955459</v>
      </c>
      <c r="Q186" s="121">
        <f t="shared" si="67"/>
        <v>5374007.8637117054</v>
      </c>
      <c r="R186" s="121">
        <f t="shared" si="67"/>
        <v>5348384.4267533254</v>
      </c>
      <c r="S186" s="121">
        <f t="shared" si="67"/>
        <v>5319214.7545364704</v>
      </c>
      <c r="T186" s="121">
        <f t="shared" si="67"/>
        <v>5296404.1730805915</v>
      </c>
      <c r="U186" s="121">
        <f t="shared" si="67"/>
        <v>5271895.66679083</v>
      </c>
      <c r="V186" s="121">
        <f t="shared" si="67"/>
        <v>5269558.66679083</v>
      </c>
      <c r="W186" s="121">
        <f t="shared" si="67"/>
        <v>5243348.451794262</v>
      </c>
    </row>
    <row r="187" spans="1:23">
      <c r="A187" s="111" t="s">
        <v>162</v>
      </c>
      <c r="B187" s="116">
        <f>B186*VLOOKUP($A180,'Peak-Baseload'!$N$13:$S$28,6,FALSE)</f>
        <v>5005.2477641674895</v>
      </c>
      <c r="C187" s="116">
        <f>C186*VLOOKUP($A180,'Peak-Baseload'!$N$13:$S$28,6,FALSE)</f>
        <v>4949.4855867222041</v>
      </c>
      <c r="D187" s="116">
        <f>D186*VLOOKUP($A180,'Peak-Baseload'!$N$13:$S$28,6,FALSE)</f>
        <v>5072.1262574601596</v>
      </c>
      <c r="E187" s="116">
        <f>E186*VLOOKUP($A180,'Peak-Baseload'!$N$13:$S$28,6,FALSE)</f>
        <v>5052.2302230791565</v>
      </c>
      <c r="F187" s="116">
        <f>F186*VLOOKUP($A180,'Peak-Baseload'!$N$13:$S$28,6,FALSE)</f>
        <v>5029.7149317873209</v>
      </c>
      <c r="G187" s="116">
        <f>G186*VLOOKUP($A180,'Peak-Baseload'!$N$13:$S$28,6,FALSE)</f>
        <v>5004.3429702574394</v>
      </c>
      <c r="H187" s="116">
        <f>H186*VLOOKUP($A180,'Peak-Baseload'!$N$13:$S$28,6,FALSE)</f>
        <v>4983.6257724008319</v>
      </c>
      <c r="I187" s="116">
        <f>I186*VLOOKUP($A180,'Peak-Baseload'!$N$13:$S$28,6,FALSE)</f>
        <v>4969.322155497257</v>
      </c>
      <c r="J187" s="116">
        <f>J186*VLOOKUP($A180,'Peak-Baseload'!$N$13:$S$28,6,FALSE)</f>
        <v>4950.6687885058454</v>
      </c>
      <c r="K187" s="116">
        <f>K186*VLOOKUP($A180,'Peak-Baseload'!$N$13:$S$28,6,FALSE)</f>
        <v>4925.8895709535927</v>
      </c>
      <c r="L187" s="116">
        <f>L186*VLOOKUP($A180,'Peak-Baseload'!$N$13:$S$28,6,FALSE)</f>
        <v>4905.1645315833266</v>
      </c>
      <c r="M187" s="116">
        <f>M186*VLOOKUP($A180,'Peak-Baseload'!$N$13:$S$28,6,FALSE)</f>
        <v>4889.3358107568647</v>
      </c>
      <c r="N187" s="116">
        <f>N186*VLOOKUP($A180,'Peak-Baseload'!$N$13:$S$28,6,FALSE)</f>
        <v>4870.1181702516978</v>
      </c>
      <c r="O187" s="116">
        <f>O186*VLOOKUP($A180,'Peak-Baseload'!$N$13:$S$28,6,FALSE)</f>
        <v>4843.4981876986012</v>
      </c>
      <c r="P187" s="116">
        <f>P186*VLOOKUP($A180,'Peak-Baseload'!$N$13:$S$28,6,FALSE)</f>
        <v>4813.3455896747837</v>
      </c>
      <c r="Q187" s="116">
        <f>Q186*VLOOKUP($A180,'Peak-Baseload'!$N$13:$S$28,6,FALSE)</f>
        <v>4804.977647257906</v>
      </c>
      <c r="R187" s="116">
        <f>R186*VLOOKUP($A180,'Peak-Baseload'!$N$13:$S$28,6,FALSE)</f>
        <v>4782.0673641036301</v>
      </c>
      <c r="S187" s="116">
        <f>S186*VLOOKUP($A180,'Peak-Baseload'!$N$13:$S$28,6,FALSE)</f>
        <v>4755.9863410507496</v>
      </c>
      <c r="T187" s="116">
        <f>T186*VLOOKUP($A180,'Peak-Baseload'!$N$13:$S$28,6,FALSE)</f>
        <v>4735.5910724177129</v>
      </c>
      <c r="U187" s="116">
        <f>U186*VLOOKUP($A180,'Peak-Baseload'!$N$13:$S$28,6,FALSE)</f>
        <v>4713.677664794106</v>
      </c>
      <c r="V187" s="116">
        <f>V186*VLOOKUP($A180,'Peak-Baseload'!$N$13:$S$28,6,FALSE)</f>
        <v>4711.5881195149723</v>
      </c>
      <c r="W187" s="116">
        <f>W186*VLOOKUP($A180,'Peak-Baseload'!$N$13:$S$28,6,FALSE)</f>
        <v>4688.1531896856459</v>
      </c>
    </row>
    <row r="188" spans="1:23">
      <c r="A188" s="111" t="s">
        <v>163</v>
      </c>
      <c r="B188" s="116">
        <f>B196*VLOOKUP($A180,'Peak-Baseload'!$N$13:$S$28,5,FALSE)</f>
        <v>59195.861072812811</v>
      </c>
      <c r="C188" s="116">
        <f>C196*VLOOKUP($A180,'Peak-Baseload'!$N$13:$S$28,5,FALSE)</f>
        <v>59125.240465659444</v>
      </c>
      <c r="D188" s="116">
        <f>D196*VLOOKUP($A180,'Peak-Baseload'!$N$13:$S$28,5,FALSE)</f>
        <v>59274.986196014077</v>
      </c>
      <c r="E188" s="116">
        <f>E196*VLOOKUP($A180,'Peak-Baseload'!$N$13:$S$28,5,FALSE)</f>
        <v>59437.80900796075</v>
      </c>
      <c r="F188" s="116">
        <f>F196*VLOOKUP($A180,'Peak-Baseload'!$N$13:$S$28,5,FALSE)</f>
        <v>59579.655915549571</v>
      </c>
      <c r="G188" s="116">
        <f>G196*VLOOKUP($A180,'Peak-Baseload'!$N$13:$S$28,5,FALSE)</f>
        <v>59725.766581870987</v>
      </c>
      <c r="H188" s="116">
        <f>H196*VLOOKUP($A180,'Peak-Baseload'!$N$13:$S$28,5,FALSE)</f>
        <v>59875.218330022188</v>
      </c>
      <c r="I188" s="116">
        <f>I196*VLOOKUP($A180,'Peak-Baseload'!$N$13:$S$28,5,FALSE)</f>
        <v>60028.27257715485</v>
      </c>
      <c r="J188" s="116">
        <f>J196*VLOOKUP($A180,'Peak-Baseload'!$N$13:$S$28,5,FALSE)</f>
        <v>60158.387875864944</v>
      </c>
      <c r="K188" s="116">
        <f>K196*VLOOKUP($A180,'Peak-Baseload'!$N$13:$S$28,5,FALSE)</f>
        <v>60316.650656520636</v>
      </c>
      <c r="L188" s="116">
        <f>L196*VLOOKUP($A180,'Peak-Baseload'!$N$13:$S$28,5,FALSE)</f>
        <v>60451.677666381198</v>
      </c>
      <c r="M188" s="116">
        <f>M196*VLOOKUP($A180,'Peak-Baseload'!$N$13:$S$28,5,FALSE)</f>
        <v>60589.000969588938</v>
      </c>
      <c r="N188" s="116">
        <f>N196*VLOOKUP($A180,'Peak-Baseload'!$N$13:$S$28,5,FALSE)</f>
        <v>60728.57729804988</v>
      </c>
      <c r="O188" s="116">
        <f>O196*VLOOKUP($A180,'Peak-Baseload'!$N$13:$S$28,5,FALSE)</f>
        <v>60869.862568113451</v>
      </c>
      <c r="P188" s="116">
        <f>P196*VLOOKUP($A180,'Peak-Baseload'!$N$13:$S$28,5,FALSE)</f>
        <v>61012.574318961539</v>
      </c>
      <c r="Q188" s="116">
        <f>Q196*VLOOKUP($A180,'Peak-Baseload'!$N$13:$S$28,5,FALSE)</f>
        <v>61131.163806363642</v>
      </c>
      <c r="R188" s="116">
        <f>R196*VLOOKUP($A180,'Peak-Baseload'!$N$13:$S$28,5,FALSE)</f>
        <v>61276.483421215125</v>
      </c>
      <c r="S188" s="116">
        <f>S196*VLOOKUP($A180,'Peak-Baseload'!$N$13:$S$28,5,FALSE)</f>
        <v>61397.345857477281</v>
      </c>
      <c r="T188" s="116">
        <f>T196*VLOOKUP($A180,'Peak-Baseload'!$N$13:$S$28,5,FALSE)</f>
        <v>61519.29894643747</v>
      </c>
      <c r="U188" s="116">
        <f>U196*VLOOKUP($A180,'Peak-Baseload'!$N$13:$S$28,5,FALSE)</f>
        <v>61641.938450020141</v>
      </c>
      <c r="V188" s="116">
        <f>V196*VLOOKUP($A180,'Peak-Baseload'!$N$13:$S$28,5,FALSE)</f>
        <v>61770.457471020607</v>
      </c>
      <c r="W188" s="116">
        <f>W196*VLOOKUP($A180,'Peak-Baseload'!$N$13:$S$28,5,FALSE)</f>
        <v>61894.284281662345</v>
      </c>
    </row>
    <row r="189" spans="1:23">
      <c r="A189" s="104" t="s">
        <v>164</v>
      </c>
      <c r="B189" s="116">
        <f>VLOOKUP($A180,REStpcLOW,Low!B$3-1990+2,FALSE)</f>
        <v>439</v>
      </c>
      <c r="C189" s="116">
        <f>VLOOKUP($A180,REStpcLOW,Low!C$3-1990+2,FALSE)</f>
        <v>439</v>
      </c>
      <c r="D189" s="116">
        <f>VLOOKUP($A180,REStpcLOW,Low!D$3-1990+2,FALSE)</f>
        <v>536</v>
      </c>
      <c r="E189" s="116">
        <f>VLOOKUP($A180,REStpcLOW,Low!E$3-1990+2,FALSE)</f>
        <v>528</v>
      </c>
      <c r="F189" s="116">
        <f>VLOOKUP($A180,REStpcLOW,Low!F$3-1990+2,FALSE)</f>
        <v>521</v>
      </c>
      <c r="G189" s="116">
        <f>VLOOKUP($A180,REStpcLOW,Low!G$3-1990+2,FALSE)</f>
        <v>517</v>
      </c>
      <c r="H189" s="116">
        <f>VLOOKUP($A180,REStpcLOW,Low!H$3-1990+2,FALSE)</f>
        <v>518</v>
      </c>
      <c r="I189" s="116">
        <f>VLOOKUP($A180,REStpcLOW,Low!I$3-1990+2,FALSE)</f>
        <v>520</v>
      </c>
      <c r="J189" s="116">
        <f>VLOOKUP($A180,REStpcLOW,Low!J$3-1990+2,FALSE)</f>
        <v>519</v>
      </c>
      <c r="K189" s="116">
        <f>VLOOKUP($A180,REStpcLOW,Low!K$3-1990+2,FALSE)</f>
        <v>516</v>
      </c>
      <c r="L189" s="116">
        <f>VLOOKUP($A180,REStpcLOW,Low!L$3-1990+2,FALSE)</f>
        <v>517</v>
      </c>
      <c r="M189" s="116">
        <f>VLOOKUP($A180,REStpcLOW,Low!M$3-1990+2,FALSE)</f>
        <v>518</v>
      </c>
      <c r="N189" s="116">
        <f>VLOOKUP($A180,REStpcLOW,Low!N$3-1990+2,FALSE)</f>
        <v>516</v>
      </c>
      <c r="O189" s="116">
        <f>VLOOKUP($A180,REStpcLOW,Low!O$3-1990+2,FALSE)</f>
        <v>512</v>
      </c>
      <c r="P189" s="116">
        <f>VLOOKUP($A180,REStpcLOW,Low!P$3-1990+2,FALSE)</f>
        <v>512</v>
      </c>
      <c r="Q189" s="116">
        <f>VLOOKUP($A180,REStpcLOW,Low!Q$3-1990+2,FALSE)</f>
        <v>520</v>
      </c>
      <c r="R189" s="116">
        <f>VLOOKUP($A180,REStpcLOW,Low!R$3-1990+2,FALSE)</f>
        <v>518</v>
      </c>
      <c r="S189" s="116">
        <f>VLOOKUP($A180,REStpcLOW,Low!S$3-1990+2,FALSE)</f>
        <v>516</v>
      </c>
      <c r="T189" s="116">
        <f>VLOOKUP($A180,REStpcLOW,Low!T$3-1990+2,FALSE)</f>
        <v>517</v>
      </c>
      <c r="U189" s="116">
        <f>VLOOKUP($A180,REStpcLOW,Low!U$3-1990+2,FALSE)</f>
        <v>516</v>
      </c>
      <c r="V189" s="116">
        <f>VLOOKUP($A180,REStpcLOW,Low!V$3-1990+2,FALSE)</f>
        <v>513</v>
      </c>
      <c r="W189" s="116">
        <f>VLOOKUP($A180,REStpcLOW,Low!W$3-1990+2,FALSE)</f>
        <v>511</v>
      </c>
    </row>
    <row r="190" spans="1:23">
      <c r="A190" s="104" t="s">
        <v>165</v>
      </c>
      <c r="B190" s="116">
        <f>VLOOKUP($A180,COMtpcLOW,Low!B$3-1990+2,FALSE)</f>
        <v>4687</v>
      </c>
      <c r="C190" s="116">
        <f>VLOOKUP($A180,COMtpcLOW,Low!C$3-1990+2,FALSE)</f>
        <v>5110</v>
      </c>
      <c r="D190" s="116">
        <f>VLOOKUP($A180,COMtpcLOW,Low!D$3-1990+2,FALSE)</f>
        <v>5103</v>
      </c>
      <c r="E190" s="116">
        <f>VLOOKUP($A180,COMtpcLOW,Low!E$3-1990+2,FALSE)</f>
        <v>5092</v>
      </c>
      <c r="F190" s="116">
        <f>VLOOKUP($A180,COMtpcLOW,Low!F$3-1990+2,FALSE)</f>
        <v>5075</v>
      </c>
      <c r="G190" s="116">
        <f>VLOOKUP($A180,COMtpcLOW,Low!G$3-1990+2,FALSE)</f>
        <v>5047</v>
      </c>
      <c r="H190" s="116">
        <f>VLOOKUP($A180,COMtpcLOW,Low!H$3-1990+2,FALSE)</f>
        <v>5015</v>
      </c>
      <c r="I190" s="116">
        <f>VLOOKUP($A180,COMtpcLOW,Low!I$3-1990+2,FALSE)</f>
        <v>4990</v>
      </c>
      <c r="J190" s="116">
        <f>VLOOKUP($A180,COMtpcLOW,Low!J$3-1990+2,FALSE)</f>
        <v>4965</v>
      </c>
      <c r="K190" s="116">
        <f>VLOOKUP($A180,COMtpcLOW,Low!K$3-1990+2,FALSE)</f>
        <v>4934</v>
      </c>
      <c r="L190" s="116">
        <f>VLOOKUP($A180,COMtpcLOW,Low!L$3-1990+2,FALSE)</f>
        <v>4901</v>
      </c>
      <c r="M190" s="116">
        <f>VLOOKUP($A180,COMtpcLOW,Low!M$3-1990+2,FALSE)</f>
        <v>4875</v>
      </c>
      <c r="N190" s="116">
        <f>VLOOKUP($A180,COMtpcLOW,Low!N$3-1990+2,FALSE)</f>
        <v>4850</v>
      </c>
      <c r="O190" s="116">
        <f>VLOOKUP($A180,COMtpcLOW,Low!O$3-1990+2,FALSE)</f>
        <v>4818</v>
      </c>
      <c r="P190" s="116">
        <f>VLOOKUP($A180,COMtpcLOW,Low!P$3-1990+2,FALSE)</f>
        <v>4772</v>
      </c>
      <c r="Q190" s="116">
        <f>VLOOKUP($A180,COMtpcLOW,Low!Q$3-1990+2,FALSE)</f>
        <v>4742</v>
      </c>
      <c r="R190" s="116">
        <f>VLOOKUP($A180,COMtpcLOW,Low!R$3-1990+2,FALSE)</f>
        <v>4711</v>
      </c>
      <c r="S190" s="116">
        <f>VLOOKUP($A180,COMtpcLOW,Low!S$3-1990+2,FALSE)</f>
        <v>4676</v>
      </c>
      <c r="T190" s="116">
        <f>VLOOKUP($A180,COMtpcLOW,Low!T$3-1990+2,FALSE)</f>
        <v>4643</v>
      </c>
      <c r="U190" s="116">
        <f>VLOOKUP($A180,COMtpcLOW,Low!U$3-1990+2,FALSE)</f>
        <v>4612</v>
      </c>
      <c r="V190" s="116">
        <f>VLOOKUP($A180,COMtpcLOW,Low!V$3-1990+2,FALSE)</f>
        <v>4612</v>
      </c>
      <c r="W190" s="116">
        <f>VLOOKUP($A180,COMtpcLOW,Low!W$3-1990+2,FALSE)</f>
        <v>4581</v>
      </c>
    </row>
    <row r="191" spans="1:23" ht="16" thickBot="1">
      <c r="A191" s="104" t="s">
        <v>166</v>
      </c>
      <c r="B191" s="116">
        <f>VLOOKUP($A180,INDtpcLOW,Low!B$3-1990+2,FALSE)</f>
        <v>63622</v>
      </c>
      <c r="C191" s="116">
        <f>VLOOKUP($A180,INDtpcLOW,Low!C$3-1990+2,FALSE)</f>
        <v>45930</v>
      </c>
      <c r="D191" s="116">
        <f>VLOOKUP($A180,INDtpcLOW,Low!D$3-1990+2,FALSE)</f>
        <v>45930</v>
      </c>
      <c r="E191" s="116">
        <f>VLOOKUP($A180,INDtpcLOW,Low!E$3-1990+2,FALSE)</f>
        <v>45930</v>
      </c>
      <c r="F191" s="116">
        <f>VLOOKUP($A180,INDtpcLOW,Low!F$3-1990+2,FALSE)</f>
        <v>45930</v>
      </c>
      <c r="G191" s="116">
        <f>VLOOKUP($A180,INDtpcLOW,Low!G$3-1990+2,FALSE)</f>
        <v>45930</v>
      </c>
      <c r="H191" s="116">
        <f>VLOOKUP($A180,INDtpcLOW,Low!H$3-1990+2,FALSE)</f>
        <v>45930</v>
      </c>
      <c r="I191" s="116">
        <f>VLOOKUP($A180,INDtpcLOW,Low!I$3-1990+2,FALSE)</f>
        <v>45930</v>
      </c>
      <c r="J191" s="116">
        <f>VLOOKUP($A180,INDtpcLOW,Low!J$3-1990+2,FALSE)</f>
        <v>45930</v>
      </c>
      <c r="K191" s="116">
        <f>VLOOKUP($A180,INDtpcLOW,Low!K$3-1990+2,FALSE)</f>
        <v>45930</v>
      </c>
      <c r="L191" s="116">
        <f>VLOOKUP($A180,INDtpcLOW,Low!L$3-1990+2,FALSE)</f>
        <v>45930</v>
      </c>
      <c r="M191" s="116">
        <f>VLOOKUP($A180,INDtpcLOW,Low!M$3-1990+2,FALSE)</f>
        <v>45930</v>
      </c>
      <c r="N191" s="116">
        <f>VLOOKUP($A180,INDtpcLOW,Low!N$3-1990+2,FALSE)</f>
        <v>45930</v>
      </c>
      <c r="O191" s="116">
        <f>VLOOKUP($A180,INDtpcLOW,Low!O$3-1990+2,FALSE)</f>
        <v>45930</v>
      </c>
      <c r="P191" s="116">
        <f>VLOOKUP($A180,INDtpcLOW,Low!P$3-1990+2,FALSE)</f>
        <v>45930</v>
      </c>
      <c r="Q191" s="116">
        <f>VLOOKUP($A180,INDtpcLOW,Low!Q$3-1990+2,FALSE)</f>
        <v>45930</v>
      </c>
      <c r="R191" s="116">
        <f>VLOOKUP($A180,INDtpcLOW,Low!R$3-1990+2,FALSE)</f>
        <v>45930</v>
      </c>
      <c r="S191" s="116">
        <f>VLOOKUP($A180,INDtpcLOW,Low!S$3-1990+2,FALSE)</f>
        <v>45930</v>
      </c>
      <c r="T191" s="116">
        <f>VLOOKUP($A180,INDtpcLOW,Low!T$3-1990+2,FALSE)</f>
        <v>45930</v>
      </c>
      <c r="U191" s="116">
        <f>VLOOKUP($A180,INDtpcLOW,Low!U$3-1990+2,FALSE)</f>
        <v>45930</v>
      </c>
      <c r="V191" s="116">
        <f>VLOOKUP($A180,INDtpcLOW,Low!V$3-1990+2,FALSE)</f>
        <v>45930</v>
      </c>
      <c r="W191" s="116">
        <f>VLOOKUP($A180,INDtpcLOW,Low!W$3-1990+2,FALSE)</f>
        <v>45930</v>
      </c>
    </row>
    <row r="192" spans="1:23">
      <c r="A192" s="111" t="s">
        <v>167</v>
      </c>
      <c r="B192" s="113">
        <f>VLOOKUP($A180,REScLOW,Low!B$3-1990+2,FALSE)</f>
        <v>1521</v>
      </c>
      <c r="C192" s="114">
        <f>VLOOKUP($A180,REScLOW,Low!C$3-1990+2,FALSE)</f>
        <v>1521</v>
      </c>
      <c r="D192" s="114">
        <f>VLOOKUP($A180,REScLOW,Low!D$3-1990+2,FALSE)</f>
        <v>1529</v>
      </c>
      <c r="E192" s="114">
        <f>VLOOKUP($A180,REScLOW,Low!E$3-1990+2,FALSE)</f>
        <v>1537</v>
      </c>
      <c r="F192" s="114">
        <f>VLOOKUP($A180,REScLOW,Low!F$3-1990+2,FALSE)</f>
        <v>1544</v>
      </c>
      <c r="G192" s="114">
        <f>VLOOKUP($A180,REScLOW,Low!G$3-1990+2,FALSE)</f>
        <v>1551</v>
      </c>
      <c r="H192" s="114">
        <f>VLOOKUP($A180,REScLOW,Low!H$3-1990+2,FALSE)</f>
        <v>1558</v>
      </c>
      <c r="I192" s="114">
        <f>VLOOKUP($A180,REScLOW,Low!I$3-1990+2,FALSE)</f>
        <v>1565</v>
      </c>
      <c r="J192" s="114">
        <f>VLOOKUP($A180,REScLOW,Low!J$3-1990+2,FALSE)</f>
        <v>1571</v>
      </c>
      <c r="K192" s="114">
        <f>VLOOKUP($A180,REScLOW,Low!K$3-1990+2,FALSE)</f>
        <v>1578</v>
      </c>
      <c r="L192" s="114">
        <f>VLOOKUP($A180,REScLOW,Low!L$3-1990+2,FALSE)</f>
        <v>1584</v>
      </c>
      <c r="M192" s="114">
        <f>VLOOKUP($A180,REScLOW,Low!M$3-1990+2,FALSE)</f>
        <v>1590</v>
      </c>
      <c r="N192" s="114">
        <f>VLOOKUP($A180,REScLOW,Low!N$3-1990+2,FALSE)</f>
        <v>1596</v>
      </c>
      <c r="O192" s="114">
        <f>VLOOKUP($A180,REScLOW,Low!O$3-1990+2,FALSE)</f>
        <v>1602</v>
      </c>
      <c r="P192" s="114">
        <f>VLOOKUP($A180,REScLOW,Low!P$3-1990+2,FALSE)</f>
        <v>1608</v>
      </c>
      <c r="Q192" s="114">
        <f>VLOOKUP($A180,REScLOW,Low!Q$3-1990+2,FALSE)</f>
        <v>1613</v>
      </c>
      <c r="R192" s="114">
        <f>VLOOKUP($A180,REScLOW,Low!R$3-1990+2,FALSE)</f>
        <v>1619</v>
      </c>
      <c r="S192" s="114">
        <f>VLOOKUP($A180,REScLOW,Low!S$3-1990+2,FALSE)</f>
        <v>1624</v>
      </c>
      <c r="T192" s="114">
        <f>VLOOKUP($A180,REScLOW,Low!T$3-1990+2,FALSE)</f>
        <v>1629</v>
      </c>
      <c r="U192" s="114">
        <f>VLOOKUP($A180,REScLOW,Low!U$3-1990+2,FALSE)</f>
        <v>1634</v>
      </c>
      <c r="V192" s="114">
        <f>VLOOKUP($A180,REScLOW,Low!V$3-1990+2,FALSE)</f>
        <v>1639</v>
      </c>
      <c r="W192" s="114">
        <f>VLOOKUP($A180,REScLOW,Low!W$3-1990+2,FALSE)</f>
        <v>1644</v>
      </c>
    </row>
    <row r="193" spans="1:23">
      <c r="A193" s="111" t="s">
        <v>168</v>
      </c>
      <c r="B193" s="115">
        <f>VLOOKUP($A180,COMcLOW,Low!B$3-1990+2,FALSE)</f>
        <v>760</v>
      </c>
      <c r="C193" s="116">
        <f>VLOOKUP($A180,COMcLOW,Low!C$3-1990+2,FALSE)</f>
        <v>757.64366021264118</v>
      </c>
      <c r="D193" s="116">
        <f>VLOOKUP($A180,COMcLOW,Low!D$3-1990+2,FALSE)</f>
        <v>755.42691601944193</v>
      </c>
      <c r="E193" s="116">
        <f>VLOOKUP($A180,COMcLOW,Low!E$3-1990+2,FALSE)</f>
        <v>753.69915762816208</v>
      </c>
      <c r="F193" s="116">
        <f>VLOOKUP($A180,COMcLOW,Low!F$3-1990+2,FALSE)</f>
        <v>752.16231554668275</v>
      </c>
      <c r="G193" s="116">
        <f>VLOOKUP($A180,COMcLOW,Low!G$3-1990+2,FALSE)</f>
        <v>750.80071093713434</v>
      </c>
      <c r="H193" s="116">
        <f>VLOOKUP($A180,COMcLOW,Low!H$3-1990+2,FALSE)</f>
        <v>749.57540477987584</v>
      </c>
      <c r="I193" s="116">
        <f>VLOOKUP($A180,COMcLOW,Low!I$3-1990+2,FALSE)</f>
        <v>748.50056387786731</v>
      </c>
      <c r="J193" s="116">
        <f>VLOOKUP($A180,COMcLOW,Low!J$3-1990+2,FALSE)</f>
        <v>747.53928623731872</v>
      </c>
      <c r="K193" s="116">
        <f>VLOOKUP($A180,COMcLOW,Low!K$3-1990+2,FALSE)</f>
        <v>746.67890860667512</v>
      </c>
      <c r="L193" s="116">
        <f>VLOOKUP($A180,COMcLOW,Low!L$3-1990+2,FALSE)</f>
        <v>745.92134918076908</v>
      </c>
      <c r="M193" s="116">
        <f>VLOOKUP($A180,COMcLOW,Low!M$3-1990+2,FALSE)</f>
        <v>745.25891129430909</v>
      </c>
      <c r="N193" s="116">
        <f>VLOOKUP($A180,COMcLOW,Low!N$3-1990+2,FALSE)</f>
        <v>744.68944360954038</v>
      </c>
      <c r="O193" s="116">
        <f>VLOOKUP($A180,COMcLOW,Low!O$3-1990+2,FALSE)</f>
        <v>744.19110596839255</v>
      </c>
      <c r="P193" s="116">
        <f>VLOOKUP($A180,COMcLOW,Low!P$3-1990+2,FALSE)</f>
        <v>743.75361026025439</v>
      </c>
      <c r="Q193" s="116">
        <f>VLOOKUP($A180,COMcLOW,Low!Q$3-1990+2,FALSE)</f>
        <v>743.38377620009408</v>
      </c>
      <c r="R193" s="116">
        <f>VLOOKUP($A180,COMcLOW,Low!R$3-1990+2,FALSE)</f>
        <v>743.05750524651705</v>
      </c>
      <c r="S193" s="116">
        <f>VLOOKUP($A180,COMcLOW,Low!S$3-1990+2,FALSE)</f>
        <v>742.78657748946966</v>
      </c>
      <c r="T193" s="116">
        <f>VLOOKUP($A180,COMcLOW,Low!T$3-1990+2,FALSE)</f>
        <v>742.56314137308505</v>
      </c>
      <c r="U193" s="116">
        <f>VLOOKUP($A180,COMcLOW,Low!U$3-1990+2,FALSE)</f>
        <v>742.36792302876427</v>
      </c>
      <c r="V193" s="116">
        <f>VLOOKUP($A180,COMcLOW,Low!V$3-1990+2,FALSE)</f>
        <v>742.36792302876427</v>
      </c>
      <c r="W193" s="116">
        <f>VLOOKUP($A180,COMcLOW,Low!W$3-1990+2,FALSE)</f>
        <v>742.22497693596392</v>
      </c>
    </row>
    <row r="194" spans="1:23">
      <c r="A194" s="111" t="s">
        <v>169</v>
      </c>
      <c r="B194" s="115">
        <f>VLOOKUP($A180,INDcLOW,Low!B$3-1990+2,FALSE)</f>
        <v>20</v>
      </c>
      <c r="C194" s="116">
        <f>VLOOKUP($A180,INDcLOW,Low!C$3-1990+2,FALSE)</f>
        <v>19.608862931262959</v>
      </c>
      <c r="D194" s="116">
        <f>VLOOKUP($A180,INDcLOW,Low!D$3-1990+2,FALSE)</f>
        <v>19.65142688207256</v>
      </c>
      <c r="E194" s="116">
        <f>VLOOKUP($A180,INDcLOW,Low!E$3-1990+2,FALSE)</f>
        <v>19.713765582133568</v>
      </c>
      <c r="F194" s="116">
        <f>VLOOKUP($A180,INDcLOW,Low!F$3-1990+2,FALSE)</f>
        <v>19.769125719718367</v>
      </c>
      <c r="G194" s="116">
        <f>VLOOKUP($A180,INDcLOW,Low!G$3-1990+2,FALSE)</f>
        <v>19.815128840242934</v>
      </c>
      <c r="H194" s="116">
        <f>VLOOKUP($A180,INDcLOW,Low!H$3-1990+2,FALSE)</f>
        <v>19.854817451856391</v>
      </c>
      <c r="I194" s="116">
        <f>VLOOKUP($A180,INDcLOW,Low!I$3-1990+2,FALSE)</f>
        <v>19.884195119753549</v>
      </c>
      <c r="J194" s="116">
        <f>VLOOKUP($A180,INDcLOW,Low!J$3-1990+2,FALSE)</f>
        <v>19.907575540778492</v>
      </c>
      <c r="K194" s="116">
        <f>VLOOKUP($A180,INDcLOW,Low!K$3-1990+2,FALSE)</f>
        <v>19.925126616398764</v>
      </c>
      <c r="L194" s="116">
        <f>VLOOKUP($A180,INDcLOW,Low!L$3-1990+2,FALSE)</f>
        <v>19.935877702552283</v>
      </c>
      <c r="M194" s="116">
        <f>VLOOKUP($A180,INDcLOW,Low!M$3-1990+2,FALSE)</f>
        <v>19.940843961028492</v>
      </c>
      <c r="N194" s="116">
        <f>VLOOKUP($A180,INDcLOW,Low!N$3-1990+2,FALSE)</f>
        <v>19.94049339533143</v>
      </c>
      <c r="O194" s="116">
        <f>VLOOKUP($A180,INDcLOW,Low!O$3-1990+2,FALSE)</f>
        <v>19.93549872674507</v>
      </c>
      <c r="P194" s="116">
        <f>VLOOKUP($A180,INDcLOW,Low!P$3-1990+2,FALSE)</f>
        <v>19.925158999207763</v>
      </c>
      <c r="Q194" s="116">
        <f>VLOOKUP($A180,INDcLOW,Low!Q$3-1990+2,FALSE)</f>
        <v>19.908687066641832</v>
      </c>
      <c r="R194" s="116">
        <f>VLOOKUP($A180,INDcLOW,Low!R$3-1990+2,FALSE)</f>
        <v>19.888580873872925</v>
      </c>
      <c r="S194" s="116">
        <f>VLOOKUP($A180,INDcLOW,Low!S$3-1990+2,FALSE)</f>
        <v>19.861631138595921</v>
      </c>
      <c r="T194" s="116">
        <f>VLOOKUP($A180,INDcLOW,Low!T$3-1990+2,FALSE)</f>
        <v>19.829621329966418</v>
      </c>
      <c r="U194" s="116">
        <f>VLOOKUP($A180,INDcLOW,Low!U$3-1990+2,FALSE)</f>
        <v>19.796098536515775</v>
      </c>
      <c r="V194" s="116">
        <f>VLOOKUP($A180,INDcLOW,Low!V$3-1990+2,FALSE)</f>
        <v>19.796098536515775</v>
      </c>
      <c r="W194" s="116">
        <f>VLOOKUP($A180,INDcLOW,Low!W$3-1990+2,FALSE)</f>
        <v>19.756495372319005</v>
      </c>
    </row>
    <row r="195" spans="1:23">
      <c r="A195" s="111" t="s">
        <v>170</v>
      </c>
      <c r="B195" s="117">
        <v>2</v>
      </c>
      <c r="C195" s="118">
        <f t="shared" ref="C195:U195" si="68">B195</f>
        <v>2</v>
      </c>
      <c r="D195" s="118">
        <f t="shared" si="68"/>
        <v>2</v>
      </c>
      <c r="E195" s="118">
        <f t="shared" si="68"/>
        <v>2</v>
      </c>
      <c r="F195" s="118">
        <f t="shared" si="68"/>
        <v>2</v>
      </c>
      <c r="G195" s="118">
        <f t="shared" si="68"/>
        <v>2</v>
      </c>
      <c r="H195" s="118">
        <f t="shared" si="68"/>
        <v>2</v>
      </c>
      <c r="I195" s="118">
        <f t="shared" si="68"/>
        <v>2</v>
      </c>
      <c r="J195" s="118">
        <f t="shared" si="68"/>
        <v>2</v>
      </c>
      <c r="K195" s="118">
        <f t="shared" si="68"/>
        <v>2</v>
      </c>
      <c r="L195" s="118">
        <f t="shared" si="68"/>
        <v>2</v>
      </c>
      <c r="M195" s="118">
        <f t="shared" si="68"/>
        <v>2</v>
      </c>
      <c r="N195" s="118">
        <f t="shared" si="68"/>
        <v>2</v>
      </c>
      <c r="O195" s="118">
        <f t="shared" si="68"/>
        <v>2</v>
      </c>
      <c r="P195" s="118">
        <f t="shared" si="68"/>
        <v>2</v>
      </c>
      <c r="Q195" s="118">
        <f t="shared" si="68"/>
        <v>2</v>
      </c>
      <c r="R195" s="118">
        <f t="shared" si="68"/>
        <v>2</v>
      </c>
      <c r="S195" s="118">
        <f t="shared" si="68"/>
        <v>2</v>
      </c>
      <c r="T195" s="118">
        <f t="shared" si="68"/>
        <v>2</v>
      </c>
      <c r="U195" s="118">
        <f t="shared" si="68"/>
        <v>2</v>
      </c>
      <c r="V195" s="118">
        <f>T195</f>
        <v>2</v>
      </c>
      <c r="W195" s="118">
        <f>U195</f>
        <v>2</v>
      </c>
    </row>
    <row r="196" spans="1:23" ht="16" thickBot="1">
      <c r="A196" s="119" t="s">
        <v>171</v>
      </c>
      <c r="B196" s="120">
        <f>SUM(B192:B195)</f>
        <v>2303</v>
      </c>
      <c r="C196" s="121">
        <f t="shared" ref="C196:W196" si="69">SUM(C192:C195)</f>
        <v>2300.2525231439045</v>
      </c>
      <c r="D196" s="121">
        <f t="shared" si="69"/>
        <v>2306.0783429015141</v>
      </c>
      <c r="E196" s="121">
        <f t="shared" si="69"/>
        <v>2312.4129232102955</v>
      </c>
      <c r="F196" s="121">
        <f t="shared" si="69"/>
        <v>2317.9314412664012</v>
      </c>
      <c r="G196" s="121">
        <f t="shared" si="69"/>
        <v>2323.615839777377</v>
      </c>
      <c r="H196" s="121">
        <f t="shared" si="69"/>
        <v>2329.4302222317324</v>
      </c>
      <c r="I196" s="121">
        <f t="shared" si="69"/>
        <v>2335.3847589976212</v>
      </c>
      <c r="J196" s="121">
        <f t="shared" si="69"/>
        <v>2340.4468617780972</v>
      </c>
      <c r="K196" s="121">
        <f t="shared" si="69"/>
        <v>2346.6040352230739</v>
      </c>
      <c r="L196" s="121">
        <f t="shared" si="69"/>
        <v>2351.8572268833213</v>
      </c>
      <c r="M196" s="121">
        <f t="shared" si="69"/>
        <v>2357.1997552553375</v>
      </c>
      <c r="N196" s="121">
        <f t="shared" si="69"/>
        <v>2362.6299370048719</v>
      </c>
      <c r="O196" s="121">
        <f t="shared" si="69"/>
        <v>2368.1266046951378</v>
      </c>
      <c r="P196" s="121">
        <f t="shared" si="69"/>
        <v>2373.6787692594621</v>
      </c>
      <c r="Q196" s="121">
        <f t="shared" si="69"/>
        <v>2378.2924632667359</v>
      </c>
      <c r="R196" s="121">
        <f t="shared" si="69"/>
        <v>2383.9460861203897</v>
      </c>
      <c r="S196" s="121">
        <f t="shared" si="69"/>
        <v>2388.6482086280657</v>
      </c>
      <c r="T196" s="121">
        <f t="shared" si="69"/>
        <v>2393.3927627030516</v>
      </c>
      <c r="U196" s="121">
        <f t="shared" si="69"/>
        <v>2398.1640215652801</v>
      </c>
      <c r="V196" s="121">
        <f t="shared" si="69"/>
        <v>2403.1640215652801</v>
      </c>
      <c r="W196" s="121">
        <f t="shared" si="69"/>
        <v>2407.9814723082832</v>
      </c>
    </row>
    <row r="197" spans="1:23">
      <c r="A197" s="122"/>
      <c r="B197" s="123"/>
      <c r="C197" s="123"/>
      <c r="D197" s="123"/>
      <c r="E197" s="123"/>
      <c r="F197" s="123"/>
      <c r="G197" s="123"/>
      <c r="H197" s="123"/>
      <c r="I197" s="123"/>
      <c r="J197" s="123"/>
      <c r="K197" s="123"/>
      <c r="L197" s="123"/>
      <c r="M197" s="123"/>
      <c r="N197" s="123"/>
      <c r="O197" s="123"/>
      <c r="P197" s="123"/>
      <c r="Q197" s="123"/>
      <c r="R197" s="123"/>
      <c r="S197" s="123"/>
      <c r="T197" s="123"/>
      <c r="U197" s="123"/>
      <c r="V197" s="123"/>
      <c r="W197" s="123"/>
    </row>
    <row r="198" spans="1:23">
      <c r="B198" s="106"/>
      <c r="C198" s="106"/>
      <c r="D198" s="106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8"/>
      <c r="U198" s="108"/>
      <c r="V198" s="108"/>
      <c r="W198" s="108"/>
    </row>
    <row r="199" spans="1:23">
      <c r="A199" s="109" t="s">
        <v>29</v>
      </c>
      <c r="B199" s="110"/>
      <c r="C199" s="110"/>
      <c r="D199" s="110"/>
      <c r="E199" s="110"/>
      <c r="F199" s="110"/>
      <c r="G199" s="110"/>
      <c r="H199" s="110"/>
      <c r="I199" s="110"/>
      <c r="J199" s="110"/>
      <c r="K199" s="110"/>
      <c r="L199" s="110"/>
      <c r="M199" s="110"/>
      <c r="N199" s="110"/>
      <c r="O199" s="110"/>
      <c r="P199" s="110"/>
      <c r="Q199" s="110"/>
      <c r="R199" s="110"/>
      <c r="S199" s="110"/>
      <c r="T199" s="110"/>
      <c r="U199" s="110"/>
      <c r="V199" s="110"/>
      <c r="W199" s="110"/>
    </row>
    <row r="200" spans="1:23" ht="16" thickBot="1">
      <c r="A200" s="111" t="s">
        <v>156</v>
      </c>
      <c r="B200" s="110"/>
      <c r="C200" s="112">
        <f t="shared" ref="C200:U200" si="70">(C205-B205)/B205</f>
        <v>1.3184494281707633E-2</v>
      </c>
      <c r="D200" s="112">
        <f t="shared" si="70"/>
        <v>-9.8697439762260759E-3</v>
      </c>
      <c r="E200" s="112">
        <f t="shared" si="70"/>
        <v>-5.3487588626376335E-3</v>
      </c>
      <c r="F200" s="112">
        <f t="shared" si="70"/>
        <v>4.7676890274226953E-4</v>
      </c>
      <c r="G200" s="112">
        <f t="shared" si="70"/>
        <v>5.4866268910465097E-3</v>
      </c>
      <c r="H200" s="112">
        <f t="shared" si="70"/>
        <v>7.8691914545285686E-3</v>
      </c>
      <c r="I200" s="112">
        <f t="shared" si="70"/>
        <v>2.2789109741500808E-3</v>
      </c>
      <c r="J200" s="112">
        <f t="shared" si="70"/>
        <v>2.1112813865571361E-3</v>
      </c>
      <c r="K200" s="112">
        <f t="shared" si="70"/>
        <v>4.7858521779369223E-3</v>
      </c>
      <c r="L200" s="112">
        <f t="shared" si="70"/>
        <v>6.2551948812809366E-3</v>
      </c>
      <c r="M200" s="112">
        <f t="shared" si="70"/>
        <v>4.069825973896562E-4</v>
      </c>
      <c r="N200" s="112">
        <f t="shared" si="70"/>
        <v>-9.5805442362596201E-5</v>
      </c>
      <c r="O200" s="112">
        <f t="shared" si="70"/>
        <v>5.4584270811523176E-3</v>
      </c>
      <c r="P200" s="112">
        <f t="shared" si="70"/>
        <v>1.4295320410064831E-2</v>
      </c>
      <c r="Q200" s="112">
        <f t="shared" si="70"/>
        <v>1.1898591086854208E-3</v>
      </c>
      <c r="R200" s="112">
        <f t="shared" si="70"/>
        <v>2.0915888641585873E-3</v>
      </c>
      <c r="S200" s="112">
        <f t="shared" si="70"/>
        <v>5.1645267754126881E-3</v>
      </c>
      <c r="T200" s="112">
        <f t="shared" si="70"/>
        <v>1.4649922741585939E-3</v>
      </c>
      <c r="U200" s="112">
        <f t="shared" si="70"/>
        <v>5.5422426651677813E-4</v>
      </c>
      <c r="V200" s="112">
        <f>(V205-T205)/T205</f>
        <v>1.4030571854057863E-3</v>
      </c>
      <c r="W200" s="112">
        <f>(W205-U205)/U205</f>
        <v>1.0418515748608769E-4</v>
      </c>
    </row>
    <row r="201" spans="1:23">
      <c r="A201" s="111" t="s">
        <v>157</v>
      </c>
      <c r="B201" s="113">
        <f t="shared" ref="B201:W201" si="71">B211*B208</f>
        <v>11555289</v>
      </c>
      <c r="C201" s="114">
        <f t="shared" si="71"/>
        <v>11093554</v>
      </c>
      <c r="D201" s="114">
        <f t="shared" si="71"/>
        <v>11004460</v>
      </c>
      <c r="E201" s="114">
        <f t="shared" si="71"/>
        <v>10995953</v>
      </c>
      <c r="F201" s="114">
        <f t="shared" si="71"/>
        <v>11062359</v>
      </c>
      <c r="G201" s="114">
        <f t="shared" si="71"/>
        <v>11145680</v>
      </c>
      <c r="H201" s="114">
        <f t="shared" si="71"/>
        <v>11246480</v>
      </c>
      <c r="I201" s="114">
        <f t="shared" si="71"/>
        <v>11304522</v>
      </c>
      <c r="J201" s="114">
        <f t="shared" si="71"/>
        <v>11379510</v>
      </c>
      <c r="K201" s="114">
        <f t="shared" si="71"/>
        <v>11451932</v>
      </c>
      <c r="L201" s="114">
        <f t="shared" si="71"/>
        <v>11542560</v>
      </c>
      <c r="M201" s="114">
        <f t="shared" si="71"/>
        <v>11568760</v>
      </c>
      <c r="N201" s="114">
        <f t="shared" si="71"/>
        <v>11613978</v>
      </c>
      <c r="O201" s="114">
        <f t="shared" si="71"/>
        <v>11719512</v>
      </c>
      <c r="P201" s="114">
        <f t="shared" si="71"/>
        <v>11866455</v>
      </c>
      <c r="Q201" s="114">
        <f t="shared" si="71"/>
        <v>11903878</v>
      </c>
      <c r="R201" s="114">
        <f t="shared" si="71"/>
        <v>11959632</v>
      </c>
      <c r="S201" s="114">
        <f t="shared" si="71"/>
        <v>12034704</v>
      </c>
      <c r="T201" s="114">
        <f t="shared" si="71"/>
        <v>12063150</v>
      </c>
      <c r="U201" s="114">
        <f t="shared" si="71"/>
        <v>12088880</v>
      </c>
      <c r="V201" s="114">
        <f t="shared" si="71"/>
        <v>12112464</v>
      </c>
      <c r="W201" s="114">
        <f t="shared" si="71"/>
        <v>12113787</v>
      </c>
    </row>
    <row r="202" spans="1:23">
      <c r="A202" s="111" t="s">
        <v>158</v>
      </c>
      <c r="B202" s="115">
        <f t="shared" ref="B202:W203" si="72">B209*B212</f>
        <v>11614023</v>
      </c>
      <c r="C202" s="116">
        <f t="shared" si="72"/>
        <v>12707238.618818471</v>
      </c>
      <c r="D202" s="116">
        <f t="shared" si="72"/>
        <v>12566363.344678331</v>
      </c>
      <c r="E202" s="116">
        <f t="shared" si="72"/>
        <v>12473425.527862567</v>
      </c>
      <c r="F202" s="116">
        <f t="shared" si="72"/>
        <v>12457280.92435999</v>
      </c>
      <c r="G202" s="116">
        <f t="shared" si="72"/>
        <v>12553882.912475502</v>
      </c>
      <c r="H202" s="116">
        <f t="shared" si="72"/>
        <v>12694893.458263634</v>
      </c>
      <c r="I202" s="116">
        <f t="shared" si="72"/>
        <v>12730244.561623283</v>
      </c>
      <c r="J202" s="116">
        <f t="shared" si="72"/>
        <v>12742796.951116955</v>
      </c>
      <c r="K202" s="116">
        <f t="shared" si="72"/>
        <v>12827932.230189621</v>
      </c>
      <c r="L202" s="116">
        <f t="shared" si="72"/>
        <v>12933608.555929404</v>
      </c>
      <c r="M202" s="116">
        <f t="shared" si="72"/>
        <v>12945960.441997273</v>
      </c>
      <c r="N202" s="116">
        <f t="shared" si="72"/>
        <v>12924741.792985395</v>
      </c>
      <c r="O202" s="116">
        <f t="shared" si="72"/>
        <v>12991952.256368829</v>
      </c>
      <c r="P202" s="116">
        <f t="shared" si="72"/>
        <v>13257086.226196878</v>
      </c>
      <c r="Q202" s="116">
        <f t="shared" si="72"/>
        <v>13275685.781107584</v>
      </c>
      <c r="R202" s="116">
        <f t="shared" si="72"/>
        <v>13299711.218377531</v>
      </c>
      <c r="S202" s="116">
        <f t="shared" si="72"/>
        <v>13388309.841390023</v>
      </c>
      <c r="T202" s="116">
        <f t="shared" si="72"/>
        <v>13420711.923242545</v>
      </c>
      <c r="U202" s="116">
        <f t="shared" si="72"/>
        <v>13429690.915134091</v>
      </c>
      <c r="V202" s="116">
        <f t="shared" si="72"/>
        <v>13429690.915134091</v>
      </c>
      <c r="W202" s="116">
        <f t="shared" si="72"/>
        <v>13426202.491734236</v>
      </c>
    </row>
    <row r="203" spans="1:23">
      <c r="A203" s="111" t="s">
        <v>159</v>
      </c>
      <c r="B203" s="115">
        <f t="shared" si="72"/>
        <v>2929003</v>
      </c>
      <c r="C203" s="116">
        <f t="shared" si="72"/>
        <v>2643599.5390780489</v>
      </c>
      <c r="D203" s="116">
        <f t="shared" si="72"/>
        <v>2611084.1813006499</v>
      </c>
      <c r="E203" s="116">
        <f t="shared" si="72"/>
        <v>2571683.3784357137</v>
      </c>
      <c r="F203" s="116">
        <f t="shared" si="72"/>
        <v>2533909.29717685</v>
      </c>
      <c r="G203" s="116">
        <f t="shared" si="72"/>
        <v>2497758.0697040013</v>
      </c>
      <c r="H203" s="116">
        <f t="shared" si="72"/>
        <v>2463283.4562194753</v>
      </c>
      <c r="I203" s="116">
        <f t="shared" si="72"/>
        <v>2430407.1579484926</v>
      </c>
      <c r="J203" s="116">
        <f t="shared" si="72"/>
        <v>2399059.9140041703</v>
      </c>
      <c r="K203" s="116">
        <f t="shared" si="72"/>
        <v>2369150.1768650902</v>
      </c>
      <c r="L203" s="116">
        <f t="shared" si="72"/>
        <v>2340481.9447222734</v>
      </c>
      <c r="M203" s="116">
        <f t="shared" si="72"/>
        <v>2312905.2136402749</v>
      </c>
      <c r="N203" s="116">
        <f t="shared" si="72"/>
        <v>2286321.2127947528</v>
      </c>
      <c r="O203" s="116">
        <f t="shared" si="72"/>
        <v>2260820.6929090698</v>
      </c>
      <c r="P203" s="116">
        <f t="shared" si="72"/>
        <v>2236472.4146795338</v>
      </c>
      <c r="Q203" s="116">
        <f t="shared" si="72"/>
        <v>2213183.4775577732</v>
      </c>
      <c r="R203" s="116">
        <f t="shared" si="72"/>
        <v>2191013.1588601801</v>
      </c>
      <c r="S203" s="116">
        <f t="shared" si="72"/>
        <v>2169887.8218858601</v>
      </c>
      <c r="T203" s="116">
        <f t="shared" si="72"/>
        <v>2149683.5876423619</v>
      </c>
      <c r="U203" s="116">
        <f t="shared" si="72"/>
        <v>2130373.1798663321</v>
      </c>
      <c r="V203" s="116">
        <f t="shared" si="72"/>
        <v>2130373.1798663321</v>
      </c>
      <c r="W203" s="116">
        <f t="shared" si="72"/>
        <v>2111850.8911992032</v>
      </c>
    </row>
    <row r="204" spans="1:23">
      <c r="A204" s="111" t="s">
        <v>160</v>
      </c>
      <c r="B204" s="117">
        <v>150485.33333333299</v>
      </c>
      <c r="C204" s="118">
        <f t="shared" ref="C204:U204" si="73">B204</f>
        <v>150485.33333333299</v>
      </c>
      <c r="D204" s="118">
        <f t="shared" si="73"/>
        <v>150485.33333333299</v>
      </c>
      <c r="E204" s="118">
        <f t="shared" si="73"/>
        <v>150485.33333333299</v>
      </c>
      <c r="F204" s="118">
        <f t="shared" si="73"/>
        <v>150485.33333333299</v>
      </c>
      <c r="G204" s="118">
        <f t="shared" si="73"/>
        <v>150485.33333333299</v>
      </c>
      <c r="H204" s="118">
        <f t="shared" si="73"/>
        <v>150485.33333333299</v>
      </c>
      <c r="I204" s="118">
        <f t="shared" si="73"/>
        <v>150485.33333333299</v>
      </c>
      <c r="J204" s="118">
        <f t="shared" si="73"/>
        <v>150485.33333333299</v>
      </c>
      <c r="K204" s="118">
        <f t="shared" si="73"/>
        <v>150485.33333333299</v>
      </c>
      <c r="L204" s="118">
        <f t="shared" si="73"/>
        <v>150485.33333333299</v>
      </c>
      <c r="M204" s="118">
        <f t="shared" si="73"/>
        <v>150485.33333333299</v>
      </c>
      <c r="N204" s="118">
        <f t="shared" si="73"/>
        <v>150485.33333333299</v>
      </c>
      <c r="O204" s="118">
        <f t="shared" si="73"/>
        <v>150485.33333333299</v>
      </c>
      <c r="P204" s="118">
        <f t="shared" si="73"/>
        <v>150485.33333333299</v>
      </c>
      <c r="Q204" s="118">
        <f t="shared" si="73"/>
        <v>150485.33333333299</v>
      </c>
      <c r="R204" s="118">
        <f t="shared" si="73"/>
        <v>150485.33333333299</v>
      </c>
      <c r="S204" s="118">
        <f t="shared" si="73"/>
        <v>150485.33333333299</v>
      </c>
      <c r="T204" s="118">
        <f t="shared" si="73"/>
        <v>150485.33333333299</v>
      </c>
      <c r="U204" s="118">
        <f t="shared" si="73"/>
        <v>150485.33333333299</v>
      </c>
      <c r="V204" s="118">
        <f>T204</f>
        <v>150485.33333333299</v>
      </c>
      <c r="W204" s="118">
        <f>U204</f>
        <v>150485.33333333299</v>
      </c>
    </row>
    <row r="205" spans="1:23" ht="16" thickBot="1">
      <c r="A205" s="119" t="s">
        <v>161</v>
      </c>
      <c r="B205" s="120">
        <f>SUM(B201:B204)</f>
        <v>26248800.333333332</v>
      </c>
      <c r="C205" s="121">
        <f t="shared" ref="C205:W205" si="74">SUM(C201:C204)</f>
        <v>26594877.491229851</v>
      </c>
      <c r="D205" s="121">
        <f t="shared" si="74"/>
        <v>26332392.859312315</v>
      </c>
      <c r="E205" s="121">
        <f t="shared" si="74"/>
        <v>26191547.239631612</v>
      </c>
      <c r="F205" s="121">
        <f t="shared" si="74"/>
        <v>26204034.554870173</v>
      </c>
      <c r="G205" s="121">
        <f t="shared" si="74"/>
        <v>26347806.315512836</v>
      </c>
      <c r="H205" s="121">
        <f t="shared" si="74"/>
        <v>26555142.247816443</v>
      </c>
      <c r="I205" s="121">
        <f t="shared" si="74"/>
        <v>26615659.052905109</v>
      </c>
      <c r="J205" s="121">
        <f t="shared" si="74"/>
        <v>26671852.198454458</v>
      </c>
      <c r="K205" s="121">
        <f t="shared" si="74"/>
        <v>26799499.740388043</v>
      </c>
      <c r="L205" s="121">
        <f t="shared" si="74"/>
        <v>26967135.833985008</v>
      </c>
      <c r="M205" s="121">
        <f t="shared" si="74"/>
        <v>26978110.988970883</v>
      </c>
      <c r="N205" s="121">
        <f t="shared" si="74"/>
        <v>26975526.339113478</v>
      </c>
      <c r="O205" s="121">
        <f t="shared" si="74"/>
        <v>27122770.282611232</v>
      </c>
      <c r="P205" s="121">
        <f t="shared" si="74"/>
        <v>27510498.974209744</v>
      </c>
      <c r="Q205" s="121">
        <f t="shared" si="74"/>
        <v>27543232.591998689</v>
      </c>
      <c r="R205" s="121">
        <f t="shared" si="74"/>
        <v>27600841.710571043</v>
      </c>
      <c r="S205" s="121">
        <f t="shared" si="74"/>
        <v>27743386.996609215</v>
      </c>
      <c r="T205" s="121">
        <f t="shared" si="74"/>
        <v>27784030.844218239</v>
      </c>
      <c r="U205" s="121">
        <f t="shared" si="74"/>
        <v>27799429.428333756</v>
      </c>
      <c r="V205" s="121">
        <f t="shared" si="74"/>
        <v>27823013.428333756</v>
      </c>
      <c r="W205" s="121">
        <f t="shared" si="74"/>
        <v>27802325.71626677</v>
      </c>
    </row>
    <row r="206" spans="1:23">
      <c r="A206" s="111" t="s">
        <v>162</v>
      </c>
      <c r="B206" s="116">
        <f>B205*VLOOKUP($A199,'Peak-Baseload'!$N$13:$S$28,6,FALSE)</f>
        <v>18952.78204790907</v>
      </c>
      <c r="C206" s="116">
        <f>C205*VLOOKUP($A199,'Peak-Baseload'!$N$13:$S$28,6,FALSE)</f>
        <v>19202.66489444218</v>
      </c>
      <c r="D206" s="116">
        <f>D205*VLOOKUP($A199,'Peak-Baseload'!$N$13:$S$28,6,FALSE)</f>
        <v>19013.139508272769</v>
      </c>
      <c r="E206" s="116">
        <f>E205*VLOOKUP($A199,'Peak-Baseload'!$N$13:$S$28,6,FALSE)</f>
        <v>18911.442809821332</v>
      </c>
      <c r="F206" s="116">
        <f>F205*VLOOKUP($A199,'Peak-Baseload'!$N$13:$S$28,6,FALSE)</f>
        <v>18920.459197659042</v>
      </c>
      <c r="G206" s="116">
        <f>G205*VLOOKUP($A199,'Peak-Baseload'!$N$13:$S$28,6,FALSE)</f>
        <v>19024.268697883868</v>
      </c>
      <c r="H206" s="116">
        <f>H205*VLOOKUP($A199,'Peak-Baseload'!$N$13:$S$28,6,FALSE)</f>
        <v>19173.974310549911</v>
      </c>
      <c r="I206" s="116">
        <f>I205*VLOOKUP($A199,'Peak-Baseload'!$N$13:$S$28,6,FALSE)</f>
        <v>19217.670091024294</v>
      </c>
      <c r="J206" s="116">
        <f>J205*VLOOKUP($A199,'Peak-Baseload'!$N$13:$S$28,6,FALSE)</f>
        <v>19258.244000180468</v>
      </c>
      <c r="K206" s="116">
        <f>K205*VLOOKUP($A199,'Peak-Baseload'!$N$13:$S$28,6,FALSE)</f>
        <v>19350.411109171971</v>
      </c>
      <c r="L206" s="116">
        <f>L205*VLOOKUP($A199,'Peak-Baseload'!$N$13:$S$28,6,FALSE)</f>
        <v>19471.451701692746</v>
      </c>
      <c r="M206" s="116">
        <f>M205*VLOOKUP($A199,'Peak-Baseload'!$N$13:$S$28,6,FALSE)</f>
        <v>19479.37624368125</v>
      </c>
      <c r="N206" s="116">
        <f>N205*VLOOKUP($A199,'Peak-Baseload'!$N$13:$S$28,6,FALSE)</f>
        <v>19477.510013423278</v>
      </c>
      <c r="O206" s="116">
        <f>O205*VLOOKUP($A199,'Peak-Baseload'!$N$13:$S$28,6,FALSE)</f>
        <v>19583.82658155396</v>
      </c>
      <c r="P206" s="116">
        <f>P205*VLOOKUP($A199,'Peak-Baseload'!$N$13:$S$28,6,FALSE)</f>
        <v>19863.783657392421</v>
      </c>
      <c r="Q206" s="116">
        <f>Q205*VLOOKUP($A199,'Peak-Baseload'!$N$13:$S$28,6,FALSE)</f>
        <v>19887.418761310124</v>
      </c>
      <c r="R206" s="116">
        <f>R205*VLOOKUP($A199,'Peak-Baseload'!$N$13:$S$28,6,FALSE)</f>
        <v>19929.015064928139</v>
      </c>
      <c r="S206" s="116">
        <f>S205*VLOOKUP($A199,'Peak-Baseload'!$N$13:$S$28,6,FALSE)</f>
        <v>20031.938996838562</v>
      </c>
      <c r="T206" s="116">
        <f>T205*VLOOKUP($A199,'Peak-Baseload'!$N$13:$S$28,6,FALSE)</f>
        <v>20061.285632705349</v>
      </c>
      <c r="U206" s="116">
        <f>U205*VLOOKUP($A199,'Peak-Baseload'!$N$13:$S$28,6,FALSE)</f>
        <v>20072.40408402052</v>
      </c>
      <c r="V206" s="116">
        <f>V205*VLOOKUP($A199,'Peak-Baseload'!$N$13:$S$28,6,FALSE)</f>
        <v>20089.432763660792</v>
      </c>
      <c r="W206" s="116">
        <f>W205*VLOOKUP($A199,'Peak-Baseload'!$N$13:$S$28,6,FALSE)</f>
        <v>20074.495330601138</v>
      </c>
    </row>
    <row r="207" spans="1:23">
      <c r="A207" s="111" t="s">
        <v>163</v>
      </c>
      <c r="B207" s="116">
        <f>B215*VLOOKUP($A199,'Peak-Baseload'!$N$13:$S$28,5,FALSE)</f>
        <v>302763.74371373001</v>
      </c>
      <c r="C207" s="116">
        <f>C215*VLOOKUP($A199,'Peak-Baseload'!$N$13:$S$28,5,FALSE)</f>
        <v>303366.43693713786</v>
      </c>
      <c r="D207" s="116">
        <f>D215*VLOOKUP($A199,'Peak-Baseload'!$N$13:$S$28,5,FALSE)</f>
        <v>305525.79427544511</v>
      </c>
      <c r="E207" s="116">
        <f>E215*VLOOKUP($A199,'Peak-Baseload'!$N$13:$S$28,5,FALSE)</f>
        <v>308315.18299730995</v>
      </c>
      <c r="F207" s="116">
        <f>F215*VLOOKUP($A199,'Peak-Baseload'!$N$13:$S$28,5,FALSE)</f>
        <v>311061.6726286253</v>
      </c>
      <c r="G207" s="116">
        <f>G215*VLOOKUP($A199,'Peak-Baseload'!$N$13:$S$28,5,FALSE)</f>
        <v>313751.65625810652</v>
      </c>
      <c r="H207" s="116">
        <f>H215*VLOOKUP($A199,'Peak-Baseload'!$N$13:$S$28,5,FALSE)</f>
        <v>316384.00211287808</v>
      </c>
      <c r="I207" s="116">
        <f>I215*VLOOKUP($A199,'Peak-Baseload'!$N$13:$S$28,5,FALSE)</f>
        <v>318959.05621060624</v>
      </c>
      <c r="J207" s="116">
        <f>J215*VLOOKUP($A199,'Peak-Baseload'!$N$13:$S$28,5,FALSE)</f>
        <v>321462.75238762406</v>
      </c>
      <c r="K207" s="116">
        <f>K215*VLOOKUP($A199,'Peak-Baseload'!$N$13:$S$28,5,FALSE)</f>
        <v>323908.61058623128</v>
      </c>
      <c r="L207" s="116">
        <f>L215*VLOOKUP($A199,'Peak-Baseload'!$N$13:$S$28,5,FALSE)</f>
        <v>326297.60044353642</v>
      </c>
      <c r="M207" s="116">
        <f>M215*VLOOKUP($A199,'Peak-Baseload'!$N$13:$S$28,5,FALSE)</f>
        <v>328643.87168435671</v>
      </c>
      <c r="N207" s="116">
        <f>N215*VLOOKUP($A199,'Peak-Baseload'!$N$13:$S$28,5,FALSE)</f>
        <v>330960.66610504605</v>
      </c>
      <c r="O207" s="116">
        <f>O215*VLOOKUP($A199,'Peak-Baseload'!$N$13:$S$28,5,FALSE)</f>
        <v>333207.19194404857</v>
      </c>
      <c r="P207" s="116">
        <f>P215*VLOOKUP($A199,'Peak-Baseload'!$N$13:$S$28,5,FALSE)</f>
        <v>335409.07976689999</v>
      </c>
      <c r="Q207" s="116">
        <f>Q215*VLOOKUP($A199,'Peak-Baseload'!$N$13:$S$28,5,FALSE)</f>
        <v>337540.71648256521</v>
      </c>
      <c r="R207" s="116">
        <f>R215*VLOOKUP($A199,'Peak-Baseload'!$N$13:$S$28,5,FALSE)</f>
        <v>339600.10834725003</v>
      </c>
      <c r="S207" s="116">
        <f>S215*VLOOKUP($A199,'Peak-Baseload'!$N$13:$S$28,5,FALSE)</f>
        <v>341602.11002939881</v>
      </c>
      <c r="T207" s="116">
        <f>T215*VLOOKUP($A199,'Peak-Baseload'!$N$13:$S$28,5,FALSE)</f>
        <v>343532.83829142043</v>
      </c>
      <c r="U207" s="116">
        <f>U215*VLOOKUP($A199,'Peak-Baseload'!$N$13:$S$28,5,FALSE)</f>
        <v>345406.25527668628</v>
      </c>
      <c r="V207" s="116">
        <f>V215*VLOOKUP($A199,'Peak-Baseload'!$N$13:$S$28,5,FALSE)</f>
        <v>347065.16138867883</v>
      </c>
      <c r="W207" s="116">
        <f>W215*VLOOKUP($A199,'Peak-Baseload'!$N$13:$S$28,5,FALSE)</f>
        <v>348908.25119607896</v>
      </c>
    </row>
    <row r="208" spans="1:23">
      <c r="A208" s="104" t="s">
        <v>164</v>
      </c>
      <c r="B208" s="116">
        <f>VLOOKUP($A199,REStpcLOW,Low!B$3-1990+2,FALSE)</f>
        <v>603</v>
      </c>
      <c r="C208" s="116">
        <f>VLOOKUP($A199,REStpcLOW,Low!C$3-1990+2,FALSE)</f>
        <v>578</v>
      </c>
      <c r="D208" s="116">
        <f>VLOOKUP($A199,REStpcLOW,Low!D$3-1990+2,FALSE)</f>
        <v>569</v>
      </c>
      <c r="E208" s="116">
        <f>VLOOKUP($A199,REStpcLOW,Low!E$3-1990+2,FALSE)</f>
        <v>563</v>
      </c>
      <c r="F208" s="116">
        <f>VLOOKUP($A199,REStpcLOW,Low!F$3-1990+2,FALSE)</f>
        <v>561</v>
      </c>
      <c r="G208" s="116">
        <f>VLOOKUP($A199,REStpcLOW,Low!G$3-1990+2,FALSE)</f>
        <v>560</v>
      </c>
      <c r="H208" s="116">
        <f>VLOOKUP($A199,REStpcLOW,Low!H$3-1990+2,FALSE)</f>
        <v>560</v>
      </c>
      <c r="I208" s="116">
        <f>VLOOKUP($A199,REStpcLOW,Low!I$3-1990+2,FALSE)</f>
        <v>558</v>
      </c>
      <c r="J208" s="116">
        <f>VLOOKUP($A199,REStpcLOW,Low!J$3-1990+2,FALSE)</f>
        <v>557</v>
      </c>
      <c r="K208" s="116">
        <f>VLOOKUP($A199,REStpcLOW,Low!K$3-1990+2,FALSE)</f>
        <v>556</v>
      </c>
      <c r="L208" s="116">
        <f>VLOOKUP($A199,REStpcLOW,Low!L$3-1990+2,FALSE)</f>
        <v>556</v>
      </c>
      <c r="M208" s="116">
        <f>VLOOKUP($A199,REStpcLOW,Low!M$3-1990+2,FALSE)</f>
        <v>553</v>
      </c>
      <c r="N208" s="116">
        <f>VLOOKUP($A199,REStpcLOW,Low!N$3-1990+2,FALSE)</f>
        <v>551</v>
      </c>
      <c r="O208" s="116">
        <f>VLOOKUP($A199,REStpcLOW,Low!O$3-1990+2,FALSE)</f>
        <v>552</v>
      </c>
      <c r="P208" s="116">
        <f>VLOOKUP($A199,REStpcLOW,Low!P$3-1990+2,FALSE)</f>
        <v>555</v>
      </c>
      <c r="Q208" s="116">
        <f>VLOOKUP($A199,REStpcLOW,Low!Q$3-1990+2,FALSE)</f>
        <v>553</v>
      </c>
      <c r="R208" s="116">
        <f>VLOOKUP($A199,REStpcLOW,Low!R$3-1990+2,FALSE)</f>
        <v>552</v>
      </c>
      <c r="S208" s="116">
        <f>VLOOKUP($A199,REStpcLOW,Low!S$3-1990+2,FALSE)</f>
        <v>552</v>
      </c>
      <c r="T208" s="116">
        <f>VLOOKUP($A199,REStpcLOW,Low!T$3-1990+2,FALSE)</f>
        <v>550</v>
      </c>
      <c r="U208" s="116">
        <f>VLOOKUP($A199,REStpcLOW,Low!U$3-1990+2,FALSE)</f>
        <v>548</v>
      </c>
      <c r="V208" s="116">
        <f>VLOOKUP($A199,REStpcLOW,Low!V$3-1990+2,FALSE)</f>
        <v>546</v>
      </c>
      <c r="W208" s="116">
        <f>VLOOKUP($A199,REStpcLOW,Low!W$3-1990+2,FALSE)</f>
        <v>543</v>
      </c>
    </row>
    <row r="209" spans="1:23">
      <c r="A209" s="104" t="s">
        <v>165</v>
      </c>
      <c r="B209" s="116">
        <f>VLOOKUP($A199,COMtpcLOW,Low!B$3-1990+2,FALSE)</f>
        <v>3429</v>
      </c>
      <c r="C209" s="116">
        <f>VLOOKUP($A199,COMtpcLOW,Low!C$3-1990+2,FALSE)</f>
        <v>3735</v>
      </c>
      <c r="D209" s="116">
        <f>VLOOKUP($A199,COMtpcLOW,Low!D$3-1990+2,FALSE)</f>
        <v>3677</v>
      </c>
      <c r="E209" s="116">
        <f>VLOOKUP($A199,COMtpcLOW,Low!E$3-1990+2,FALSE)</f>
        <v>3630</v>
      </c>
      <c r="F209" s="116">
        <f>VLOOKUP($A199,COMtpcLOW,Low!F$3-1990+2,FALSE)</f>
        <v>3606</v>
      </c>
      <c r="G209" s="116">
        <f>VLOOKUP($A199,COMtpcLOW,Low!G$3-1990+2,FALSE)</f>
        <v>3615</v>
      </c>
      <c r="H209" s="116">
        <f>VLOOKUP($A199,COMtpcLOW,Low!H$3-1990+2,FALSE)</f>
        <v>3637</v>
      </c>
      <c r="I209" s="116">
        <f>VLOOKUP($A199,COMtpcLOW,Low!I$3-1990+2,FALSE)</f>
        <v>3629</v>
      </c>
      <c r="J209" s="116">
        <f>VLOOKUP($A199,COMtpcLOW,Low!J$3-1990+2,FALSE)</f>
        <v>3615</v>
      </c>
      <c r="K209" s="116">
        <f>VLOOKUP($A199,COMtpcLOW,Low!K$3-1990+2,FALSE)</f>
        <v>3622</v>
      </c>
      <c r="L209" s="116">
        <f>VLOOKUP($A199,COMtpcLOW,Low!L$3-1990+2,FALSE)</f>
        <v>3635</v>
      </c>
      <c r="M209" s="116">
        <f>VLOOKUP($A199,COMtpcLOW,Low!M$3-1990+2,FALSE)</f>
        <v>3622</v>
      </c>
      <c r="N209" s="116">
        <f>VLOOKUP($A199,COMtpcLOW,Low!N$3-1990+2,FALSE)</f>
        <v>3600</v>
      </c>
      <c r="O209" s="116">
        <f>VLOOKUP($A199,COMtpcLOW,Low!O$3-1990+2,FALSE)</f>
        <v>3603</v>
      </c>
      <c r="P209" s="116">
        <f>VLOOKUP($A199,COMtpcLOW,Low!P$3-1990+2,FALSE)</f>
        <v>3661</v>
      </c>
      <c r="Q209" s="116">
        <f>VLOOKUP($A199,COMtpcLOW,Low!Q$3-1990+2,FALSE)</f>
        <v>3651</v>
      </c>
      <c r="R209" s="116">
        <f>VLOOKUP($A199,COMtpcLOW,Low!R$3-1990+2,FALSE)</f>
        <v>3643</v>
      </c>
      <c r="S209" s="116">
        <f>VLOOKUP($A199,COMtpcLOW,Low!S$3-1990+2,FALSE)</f>
        <v>3653</v>
      </c>
      <c r="T209" s="116">
        <f>VLOOKUP($A199,COMtpcLOW,Low!T$3-1990+2,FALSE)</f>
        <v>3648</v>
      </c>
      <c r="U209" s="116">
        <f>VLOOKUP($A199,COMtpcLOW,Low!U$3-1990+2,FALSE)</f>
        <v>3637</v>
      </c>
      <c r="V209" s="116">
        <f>VLOOKUP($A199,COMtpcLOW,Low!V$3-1990+2,FALSE)</f>
        <v>3637</v>
      </c>
      <c r="W209" s="116">
        <f>VLOOKUP($A199,COMtpcLOW,Low!W$3-1990+2,FALSE)</f>
        <v>3623</v>
      </c>
    </row>
    <row r="210" spans="1:23" ht="16" thickBot="1">
      <c r="A210" s="104" t="s">
        <v>166</v>
      </c>
      <c r="B210" s="116">
        <f>VLOOKUP($A199,INDtpcLOW,Low!B$3-1990+2,FALSE)</f>
        <v>38039</v>
      </c>
      <c r="C210" s="116">
        <f>VLOOKUP($A199,INDtpcLOW,Low!C$3-1990+2,FALSE)</f>
        <v>34402</v>
      </c>
      <c r="D210" s="116">
        <f>VLOOKUP($A199,INDtpcLOW,Low!D$3-1990+2,FALSE)</f>
        <v>34402</v>
      </c>
      <c r="E210" s="116">
        <f>VLOOKUP($A199,INDtpcLOW,Low!E$3-1990+2,FALSE)</f>
        <v>34402</v>
      </c>
      <c r="F210" s="116">
        <f>VLOOKUP($A199,INDtpcLOW,Low!F$3-1990+2,FALSE)</f>
        <v>34402</v>
      </c>
      <c r="G210" s="116">
        <f>VLOOKUP($A199,INDtpcLOW,Low!G$3-1990+2,FALSE)</f>
        <v>34402</v>
      </c>
      <c r="H210" s="116">
        <f>VLOOKUP($A199,INDtpcLOW,Low!H$3-1990+2,FALSE)</f>
        <v>34402</v>
      </c>
      <c r="I210" s="116">
        <f>VLOOKUP($A199,INDtpcLOW,Low!I$3-1990+2,FALSE)</f>
        <v>34402</v>
      </c>
      <c r="J210" s="116">
        <f>VLOOKUP($A199,INDtpcLOW,Low!J$3-1990+2,FALSE)</f>
        <v>34402</v>
      </c>
      <c r="K210" s="116">
        <f>VLOOKUP($A199,INDtpcLOW,Low!K$3-1990+2,FALSE)</f>
        <v>34402</v>
      </c>
      <c r="L210" s="116">
        <f>VLOOKUP($A199,INDtpcLOW,Low!L$3-1990+2,FALSE)</f>
        <v>34402</v>
      </c>
      <c r="M210" s="116">
        <f>VLOOKUP($A199,INDtpcLOW,Low!M$3-1990+2,FALSE)</f>
        <v>34402</v>
      </c>
      <c r="N210" s="116">
        <f>VLOOKUP($A199,INDtpcLOW,Low!N$3-1990+2,FALSE)</f>
        <v>34402</v>
      </c>
      <c r="O210" s="116">
        <f>VLOOKUP($A199,INDtpcLOW,Low!O$3-1990+2,FALSE)</f>
        <v>34402</v>
      </c>
      <c r="P210" s="116">
        <f>VLOOKUP($A199,INDtpcLOW,Low!P$3-1990+2,FALSE)</f>
        <v>34402</v>
      </c>
      <c r="Q210" s="116">
        <f>VLOOKUP($A199,INDtpcLOW,Low!Q$3-1990+2,FALSE)</f>
        <v>34402</v>
      </c>
      <c r="R210" s="116">
        <f>VLOOKUP($A199,INDtpcLOW,Low!R$3-1990+2,FALSE)</f>
        <v>34402</v>
      </c>
      <c r="S210" s="116">
        <f>VLOOKUP($A199,INDtpcLOW,Low!S$3-1990+2,FALSE)</f>
        <v>34402</v>
      </c>
      <c r="T210" s="116">
        <f>VLOOKUP($A199,INDtpcLOW,Low!T$3-1990+2,FALSE)</f>
        <v>34402</v>
      </c>
      <c r="U210" s="116">
        <f>VLOOKUP($A199,INDtpcLOW,Low!U$3-1990+2,FALSE)</f>
        <v>34402</v>
      </c>
      <c r="V210" s="116">
        <f>VLOOKUP($A199,INDtpcLOW,Low!V$3-1990+2,FALSE)</f>
        <v>34402</v>
      </c>
      <c r="W210" s="116">
        <f>VLOOKUP($A199,INDtpcLOW,Low!W$3-1990+2,FALSE)</f>
        <v>34402</v>
      </c>
    </row>
    <row r="211" spans="1:23">
      <c r="A211" s="111" t="s">
        <v>167</v>
      </c>
      <c r="B211" s="113">
        <f>VLOOKUP($A199,REScLOW,Low!B$3-1990+2,FALSE)</f>
        <v>19163</v>
      </c>
      <c r="C211" s="114">
        <f>VLOOKUP($A199,REScLOW,Low!C$3-1990+2,FALSE)</f>
        <v>19193</v>
      </c>
      <c r="D211" s="114">
        <f>VLOOKUP($A199,REScLOW,Low!D$3-1990+2,FALSE)</f>
        <v>19340</v>
      </c>
      <c r="E211" s="114">
        <f>VLOOKUP($A199,REScLOW,Low!E$3-1990+2,FALSE)</f>
        <v>19531</v>
      </c>
      <c r="F211" s="114">
        <f>VLOOKUP($A199,REScLOW,Low!F$3-1990+2,FALSE)</f>
        <v>19719</v>
      </c>
      <c r="G211" s="114">
        <f>VLOOKUP($A199,REScLOW,Low!G$3-1990+2,FALSE)</f>
        <v>19903</v>
      </c>
      <c r="H211" s="114">
        <f>VLOOKUP($A199,REScLOW,Low!H$3-1990+2,FALSE)</f>
        <v>20083</v>
      </c>
      <c r="I211" s="114">
        <f>VLOOKUP($A199,REScLOW,Low!I$3-1990+2,FALSE)</f>
        <v>20259</v>
      </c>
      <c r="J211" s="114">
        <f>VLOOKUP($A199,REScLOW,Low!J$3-1990+2,FALSE)</f>
        <v>20430</v>
      </c>
      <c r="K211" s="114">
        <f>VLOOKUP($A199,REScLOW,Low!K$3-1990+2,FALSE)</f>
        <v>20597</v>
      </c>
      <c r="L211" s="114">
        <f>VLOOKUP($A199,REScLOW,Low!L$3-1990+2,FALSE)</f>
        <v>20760</v>
      </c>
      <c r="M211" s="114">
        <f>VLOOKUP($A199,REScLOW,Low!M$3-1990+2,FALSE)</f>
        <v>20920</v>
      </c>
      <c r="N211" s="114">
        <f>VLOOKUP($A199,REScLOW,Low!N$3-1990+2,FALSE)</f>
        <v>21078</v>
      </c>
      <c r="O211" s="114">
        <f>VLOOKUP($A199,REScLOW,Low!O$3-1990+2,FALSE)</f>
        <v>21231</v>
      </c>
      <c r="P211" s="114">
        <f>VLOOKUP($A199,REScLOW,Low!P$3-1990+2,FALSE)</f>
        <v>21381</v>
      </c>
      <c r="Q211" s="114">
        <f>VLOOKUP($A199,REScLOW,Low!Q$3-1990+2,FALSE)</f>
        <v>21526</v>
      </c>
      <c r="R211" s="114">
        <f>VLOOKUP($A199,REScLOW,Low!R$3-1990+2,FALSE)</f>
        <v>21666</v>
      </c>
      <c r="S211" s="114">
        <f>VLOOKUP($A199,REScLOW,Low!S$3-1990+2,FALSE)</f>
        <v>21802</v>
      </c>
      <c r="T211" s="114">
        <f>VLOOKUP($A199,REScLOW,Low!T$3-1990+2,FALSE)</f>
        <v>21933</v>
      </c>
      <c r="U211" s="114">
        <f>VLOOKUP($A199,REScLOW,Low!U$3-1990+2,FALSE)</f>
        <v>22060</v>
      </c>
      <c r="V211" s="114">
        <f>VLOOKUP($A199,REScLOW,Low!V$3-1990+2,FALSE)</f>
        <v>22184</v>
      </c>
      <c r="W211" s="114">
        <f>VLOOKUP($A199,REScLOW,Low!W$3-1990+2,FALSE)</f>
        <v>22309</v>
      </c>
    </row>
    <row r="212" spans="1:23">
      <c r="A212" s="111" t="s">
        <v>168</v>
      </c>
      <c r="B212" s="115">
        <f>VLOOKUP($A199,COMcLOW,Low!B$3-1990+2,FALSE)</f>
        <v>3387</v>
      </c>
      <c r="C212" s="116">
        <f>VLOOKUP($A199,COMcLOW,Low!C$3-1990+2,FALSE)</f>
        <v>3402.2057881709429</v>
      </c>
      <c r="D212" s="116">
        <f>VLOOKUP($A199,COMcLOW,Low!D$3-1990+2,FALSE)</f>
        <v>3417.5587012995188</v>
      </c>
      <c r="E212" s="116">
        <f>VLOOKUP($A199,COMcLOW,Low!E$3-1990+2,FALSE)</f>
        <v>3436.205379576465</v>
      </c>
      <c r="F212" s="116">
        <f>VLOOKUP($A199,COMcLOW,Low!F$3-1990+2,FALSE)</f>
        <v>3454.5981487409845</v>
      </c>
      <c r="G212" s="116">
        <f>VLOOKUP($A199,COMcLOW,Low!G$3-1990+2,FALSE)</f>
        <v>3472.7200311135553</v>
      </c>
      <c r="H212" s="116">
        <f>VLOOKUP($A199,COMcLOW,Low!H$3-1990+2,FALSE)</f>
        <v>3490.4848661709193</v>
      </c>
      <c r="I212" s="116">
        <f>VLOOKUP($A199,COMcLOW,Low!I$3-1990+2,FALSE)</f>
        <v>3507.9207940543629</v>
      </c>
      <c r="J212" s="116">
        <f>VLOOKUP($A199,COMcLOW,Low!J$3-1990+2,FALSE)</f>
        <v>3524.9784097142337</v>
      </c>
      <c r="K212" s="116">
        <f>VLOOKUP($A199,COMcLOW,Low!K$3-1990+2,FALSE)</f>
        <v>3541.6709636083992</v>
      </c>
      <c r="L212" s="116">
        <f>VLOOKUP($A199,COMcLOW,Low!L$3-1990+2,FALSE)</f>
        <v>3558.0766316174427</v>
      </c>
      <c r="M212" s="116">
        <f>VLOOKUP($A199,COMcLOW,Low!M$3-1990+2,FALSE)</f>
        <v>3574.2574384310528</v>
      </c>
      <c r="N212" s="116">
        <f>VLOOKUP($A199,COMcLOW,Low!N$3-1990+2,FALSE)</f>
        <v>3590.2060536070539</v>
      </c>
      <c r="O212" s="116">
        <f>VLOOKUP($A199,COMcLOW,Low!O$3-1990+2,FALSE)</f>
        <v>3605.8707344903773</v>
      </c>
      <c r="P212" s="116">
        <f>VLOOKUP($A199,COMcLOW,Low!P$3-1990+2,FALSE)</f>
        <v>3621.165317180245</v>
      </c>
      <c r="Q212" s="116">
        <f>VLOOKUP($A199,COMcLOW,Low!Q$3-1990+2,FALSE)</f>
        <v>3636.1779734614033</v>
      </c>
      <c r="R212" s="116">
        <f>VLOOKUP($A199,COMcLOW,Low!R$3-1990+2,FALSE)</f>
        <v>3650.7579517918007</v>
      </c>
      <c r="S212" s="116">
        <f>VLOOKUP($A199,COMcLOW,Low!S$3-1990+2,FALSE)</f>
        <v>3665.0177501752046</v>
      </c>
      <c r="T212" s="116">
        <f>VLOOKUP($A199,COMcLOW,Low!T$3-1990+2,FALSE)</f>
        <v>3678.9232245730659</v>
      </c>
      <c r="U212" s="116">
        <f>VLOOKUP($A199,COMcLOW,Low!U$3-1990+2,FALSE)</f>
        <v>3692.5188108699726</v>
      </c>
      <c r="V212" s="116">
        <f>VLOOKUP($A199,COMcLOW,Low!V$3-1990+2,FALSE)</f>
        <v>3692.5188108699726</v>
      </c>
      <c r="W212" s="116">
        <f>VLOOKUP($A199,COMcLOW,Low!W$3-1990+2,FALSE)</f>
        <v>3705.8245905973604</v>
      </c>
    </row>
    <row r="213" spans="1:23">
      <c r="A213" s="111" t="s">
        <v>169</v>
      </c>
      <c r="B213" s="115">
        <f>VLOOKUP($A199,INDcLOW,Low!B$3-1990+2,FALSE)</f>
        <v>77</v>
      </c>
      <c r="C213" s="116">
        <f>VLOOKUP($A199,INDcLOW,Low!C$3-1990+2,FALSE)</f>
        <v>76.844356115285422</v>
      </c>
      <c r="D213" s="116">
        <f>VLOOKUP($A199,INDcLOW,Low!D$3-1990+2,FALSE)</f>
        <v>75.899197177508569</v>
      </c>
      <c r="E213" s="116">
        <f>VLOOKUP($A199,INDcLOW,Low!E$3-1990+2,FALSE)</f>
        <v>74.753891588736522</v>
      </c>
      <c r="F213" s="116">
        <f>VLOOKUP($A199,INDcLOW,Low!F$3-1990+2,FALSE)</f>
        <v>73.655871669578801</v>
      </c>
      <c r="G213" s="116">
        <f>VLOOKUP($A199,INDcLOW,Low!G$3-1990+2,FALSE)</f>
        <v>72.605024989942478</v>
      </c>
      <c r="H213" s="116">
        <f>VLOOKUP($A199,INDcLOW,Low!H$3-1990+2,FALSE)</f>
        <v>71.602914255551283</v>
      </c>
      <c r="I213" s="116">
        <f>VLOOKUP($A199,INDcLOW,Low!I$3-1990+2,FALSE)</f>
        <v>70.64726347155667</v>
      </c>
      <c r="J213" s="116">
        <f>VLOOKUP($A199,INDcLOW,Low!J$3-1990+2,FALSE)</f>
        <v>69.736059357135346</v>
      </c>
      <c r="K213" s="116">
        <f>VLOOKUP($A199,INDcLOW,Low!K$3-1990+2,FALSE)</f>
        <v>68.866640801845534</v>
      </c>
      <c r="L213" s="116">
        <f>VLOOKUP($A199,INDcLOW,Low!L$3-1990+2,FALSE)</f>
        <v>68.033310409925974</v>
      </c>
      <c r="M213" s="116">
        <f>VLOOKUP($A199,INDcLOW,Low!M$3-1990+2,FALSE)</f>
        <v>67.231707855365244</v>
      </c>
      <c r="N213" s="116">
        <f>VLOOKUP($A199,INDcLOW,Low!N$3-1990+2,FALSE)</f>
        <v>66.458962060192803</v>
      </c>
      <c r="O213" s="116">
        <f>VLOOKUP($A199,INDcLOW,Low!O$3-1990+2,FALSE)</f>
        <v>65.717710973462871</v>
      </c>
      <c r="P213" s="116">
        <f>VLOOKUP($A199,INDcLOW,Low!P$3-1990+2,FALSE)</f>
        <v>65.009953336420381</v>
      </c>
      <c r="Q213" s="116">
        <f>VLOOKUP($A199,INDcLOW,Low!Q$3-1990+2,FALSE)</f>
        <v>64.332988708731278</v>
      </c>
      <c r="R213" s="116">
        <f>VLOOKUP($A199,INDcLOW,Low!R$3-1990+2,FALSE)</f>
        <v>63.688540168018719</v>
      </c>
      <c r="S213" s="116">
        <f>VLOOKUP($A199,INDcLOW,Low!S$3-1990+2,FALSE)</f>
        <v>63.074467236958903</v>
      </c>
      <c r="T213" s="116">
        <f>VLOOKUP($A199,INDcLOW,Low!T$3-1990+2,FALSE)</f>
        <v>62.487168991406364</v>
      </c>
      <c r="U213" s="116">
        <f>VLOOKUP($A199,INDcLOW,Low!U$3-1990+2,FALSE)</f>
        <v>61.925852562825767</v>
      </c>
      <c r="V213" s="116">
        <f>VLOOKUP($A199,INDcLOW,Low!V$3-1990+2,FALSE)</f>
        <v>61.925852562825767</v>
      </c>
      <c r="W213" s="116">
        <f>VLOOKUP($A199,INDcLOW,Low!W$3-1990+2,FALSE)</f>
        <v>61.387445241532568</v>
      </c>
    </row>
    <row r="214" spans="1:23">
      <c r="A214" s="111" t="s">
        <v>170</v>
      </c>
      <c r="B214" s="117">
        <v>4</v>
      </c>
      <c r="C214" s="118">
        <f t="shared" ref="C214:U214" si="75">B214</f>
        <v>4</v>
      </c>
      <c r="D214" s="118">
        <f t="shared" si="75"/>
        <v>4</v>
      </c>
      <c r="E214" s="118">
        <f t="shared" si="75"/>
        <v>4</v>
      </c>
      <c r="F214" s="118">
        <f t="shared" si="75"/>
        <v>4</v>
      </c>
      <c r="G214" s="118">
        <f t="shared" si="75"/>
        <v>4</v>
      </c>
      <c r="H214" s="118">
        <f t="shared" si="75"/>
        <v>4</v>
      </c>
      <c r="I214" s="118">
        <f t="shared" si="75"/>
        <v>4</v>
      </c>
      <c r="J214" s="118">
        <f t="shared" si="75"/>
        <v>4</v>
      </c>
      <c r="K214" s="118">
        <f t="shared" si="75"/>
        <v>4</v>
      </c>
      <c r="L214" s="118">
        <f t="shared" si="75"/>
        <v>4</v>
      </c>
      <c r="M214" s="118">
        <f t="shared" si="75"/>
        <v>4</v>
      </c>
      <c r="N214" s="118">
        <f t="shared" si="75"/>
        <v>4</v>
      </c>
      <c r="O214" s="118">
        <f t="shared" si="75"/>
        <v>4</v>
      </c>
      <c r="P214" s="118">
        <f t="shared" si="75"/>
        <v>4</v>
      </c>
      <c r="Q214" s="118">
        <f t="shared" si="75"/>
        <v>4</v>
      </c>
      <c r="R214" s="118">
        <f t="shared" si="75"/>
        <v>4</v>
      </c>
      <c r="S214" s="118">
        <f t="shared" si="75"/>
        <v>4</v>
      </c>
      <c r="T214" s="118">
        <f t="shared" si="75"/>
        <v>4</v>
      </c>
      <c r="U214" s="118">
        <f t="shared" si="75"/>
        <v>4</v>
      </c>
      <c r="V214" s="118">
        <f>T214</f>
        <v>4</v>
      </c>
      <c r="W214" s="118">
        <f>U214</f>
        <v>4</v>
      </c>
    </row>
    <row r="215" spans="1:23" ht="16" thickBot="1">
      <c r="A215" s="119" t="s">
        <v>171</v>
      </c>
      <c r="B215" s="120">
        <f>SUM(B211:B214)</f>
        <v>22631</v>
      </c>
      <c r="C215" s="121">
        <f t="shared" ref="C215:W215" si="76">SUM(C211:C214)</f>
        <v>22676.05014428623</v>
      </c>
      <c r="D215" s="121">
        <f t="shared" si="76"/>
        <v>22837.457898477031</v>
      </c>
      <c r="E215" s="121">
        <f t="shared" si="76"/>
        <v>23045.959271165204</v>
      </c>
      <c r="F215" s="121">
        <f t="shared" si="76"/>
        <v>23251.254020410564</v>
      </c>
      <c r="G215" s="121">
        <f t="shared" si="76"/>
        <v>23452.325056103498</v>
      </c>
      <c r="H215" s="121">
        <f t="shared" si="76"/>
        <v>23649.087780426471</v>
      </c>
      <c r="I215" s="121">
        <f t="shared" si="76"/>
        <v>23841.568057525921</v>
      </c>
      <c r="J215" s="121">
        <f t="shared" si="76"/>
        <v>24028.714469071369</v>
      </c>
      <c r="K215" s="121">
        <f t="shared" si="76"/>
        <v>24211.537604410245</v>
      </c>
      <c r="L215" s="121">
        <f t="shared" si="76"/>
        <v>24390.109942027368</v>
      </c>
      <c r="M215" s="121">
        <f t="shared" si="76"/>
        <v>24565.489146286418</v>
      </c>
      <c r="N215" s="121">
        <f t="shared" si="76"/>
        <v>24738.665015667248</v>
      </c>
      <c r="O215" s="121">
        <f t="shared" si="76"/>
        <v>24906.58844546384</v>
      </c>
      <c r="P215" s="121">
        <f t="shared" si="76"/>
        <v>25071.175270516665</v>
      </c>
      <c r="Q215" s="121">
        <f t="shared" si="76"/>
        <v>25230.510962170134</v>
      </c>
      <c r="R215" s="121">
        <f t="shared" si="76"/>
        <v>25384.446491959821</v>
      </c>
      <c r="S215" s="121">
        <f t="shared" si="76"/>
        <v>25534.092217412162</v>
      </c>
      <c r="T215" s="121">
        <f t="shared" si="76"/>
        <v>25678.410393564474</v>
      </c>
      <c r="U215" s="121">
        <f t="shared" si="76"/>
        <v>25818.444663432798</v>
      </c>
      <c r="V215" s="121">
        <f t="shared" si="76"/>
        <v>25942.444663432798</v>
      </c>
      <c r="W215" s="121">
        <f t="shared" si="76"/>
        <v>26080.212035838893</v>
      </c>
    </row>
    <row r="216" spans="1:23">
      <c r="B216" s="106"/>
      <c r="C216" s="106"/>
      <c r="D216" s="106"/>
      <c r="E216" s="106"/>
      <c r="F216" s="106"/>
      <c r="G216" s="106"/>
      <c r="H216" s="106"/>
      <c r="I216" s="106"/>
      <c r="J216" s="106"/>
      <c r="K216" s="106"/>
      <c r="L216" s="106"/>
      <c r="M216" s="106"/>
      <c r="N216" s="106"/>
      <c r="O216" s="106"/>
      <c r="P216" s="106"/>
      <c r="Q216" s="106"/>
      <c r="R216" s="106"/>
      <c r="S216" s="106"/>
      <c r="T216" s="108"/>
      <c r="U216" s="108"/>
      <c r="V216" s="108"/>
      <c r="W216" s="108"/>
    </row>
    <row r="217" spans="1:23">
      <c r="B217" s="106"/>
      <c r="C217" s="106"/>
      <c r="D217" s="106"/>
      <c r="E217" s="106"/>
      <c r="F217" s="106"/>
      <c r="G217" s="106"/>
      <c r="H217" s="106"/>
      <c r="I217" s="106"/>
      <c r="J217" s="106"/>
      <c r="K217" s="106"/>
      <c r="L217" s="106"/>
      <c r="M217" s="106"/>
      <c r="N217" s="106"/>
      <c r="O217" s="106"/>
      <c r="P217" s="106"/>
      <c r="Q217" s="106"/>
      <c r="R217" s="106"/>
      <c r="S217" s="106"/>
      <c r="T217" s="108"/>
      <c r="U217" s="108"/>
      <c r="V217" s="108"/>
      <c r="W217" s="108"/>
    </row>
    <row r="218" spans="1:23">
      <c r="A218" s="109" t="s">
        <v>31</v>
      </c>
      <c r="B218" s="110"/>
      <c r="C218" s="110"/>
      <c r="D218" s="110"/>
      <c r="E218" s="110"/>
      <c r="F218" s="110"/>
      <c r="G218" s="110"/>
      <c r="H218" s="110"/>
      <c r="I218" s="110"/>
      <c r="J218" s="110"/>
      <c r="K218" s="110"/>
      <c r="L218" s="110"/>
      <c r="M218" s="110"/>
      <c r="N218" s="110"/>
      <c r="O218" s="110"/>
      <c r="P218" s="110"/>
      <c r="Q218" s="110"/>
      <c r="R218" s="110"/>
      <c r="S218" s="110"/>
      <c r="T218" s="110"/>
      <c r="U218" s="110"/>
      <c r="V218" s="110"/>
      <c r="W218" s="110"/>
    </row>
    <row r="219" spans="1:23" ht="16" thickBot="1">
      <c r="A219" s="111" t="s">
        <v>156</v>
      </c>
      <c r="B219" s="110"/>
      <c r="C219" s="112">
        <f t="shared" ref="C219:U219" si="77">(C224-B224)/B224</f>
        <v>3.5438288125078442E-3</v>
      </c>
      <c r="D219" s="112">
        <f t="shared" si="77"/>
        <v>-1.2138091307643352E-2</v>
      </c>
      <c r="E219" s="112">
        <f t="shared" si="77"/>
        <v>-1.288217251123213E-2</v>
      </c>
      <c r="F219" s="112">
        <f t="shared" si="77"/>
        <v>-7.7928371036216802E-3</v>
      </c>
      <c r="G219" s="112">
        <f t="shared" si="77"/>
        <v>-3.0137220423951737E-3</v>
      </c>
      <c r="H219" s="112">
        <f t="shared" si="77"/>
        <v>-7.585699214674289E-4</v>
      </c>
      <c r="I219" s="112">
        <f t="shared" si="77"/>
        <v>-4.0758804478506884E-3</v>
      </c>
      <c r="J219" s="112">
        <f t="shared" si="77"/>
        <v>-2.8378553936389233E-3</v>
      </c>
      <c r="K219" s="112">
        <f t="shared" si="77"/>
        <v>-3.1594270650109349E-5</v>
      </c>
      <c r="L219" s="112">
        <f t="shared" si="77"/>
        <v>1.2809339960561544E-3</v>
      </c>
      <c r="M219" s="112">
        <f t="shared" si="77"/>
        <v>-3.3958091323648587E-3</v>
      </c>
      <c r="N219" s="112">
        <f t="shared" si="77"/>
        <v>-1.9382457709644367E-3</v>
      </c>
      <c r="O219" s="112">
        <f t="shared" si="77"/>
        <v>2.5968994634194241E-3</v>
      </c>
      <c r="P219" s="112">
        <f t="shared" si="77"/>
        <v>7.1155083502194589E-3</v>
      </c>
      <c r="Q219" s="112">
        <f t="shared" si="77"/>
        <v>-3.2070691907013421E-4</v>
      </c>
      <c r="R219" s="112">
        <f t="shared" si="77"/>
        <v>4.6681465421467253E-4</v>
      </c>
      <c r="S219" s="112">
        <f t="shared" si="77"/>
        <v>2.6976233147777843E-3</v>
      </c>
      <c r="T219" s="112">
        <f t="shared" si="77"/>
        <v>1.3121932467101054E-3</v>
      </c>
      <c r="U219" s="112">
        <f t="shared" si="77"/>
        <v>-3.9854695742121181E-4</v>
      </c>
      <c r="V219" s="112">
        <f>(V224-T224)/T224</f>
        <v>4.9780738095637383E-4</v>
      </c>
      <c r="W219" s="112">
        <f>(W224-U224)/U224</f>
        <v>1.0809441036496328E-3</v>
      </c>
    </row>
    <row r="220" spans="1:23">
      <c r="A220" s="111" t="s">
        <v>157</v>
      </c>
      <c r="B220" s="113">
        <f t="shared" ref="B220:W220" si="78">B230*B227</f>
        <v>2052648</v>
      </c>
      <c r="C220" s="114">
        <f t="shared" si="78"/>
        <v>1809962</v>
      </c>
      <c r="D220" s="114">
        <f t="shared" si="78"/>
        <v>1786083</v>
      </c>
      <c r="E220" s="114">
        <f t="shared" si="78"/>
        <v>1764576</v>
      </c>
      <c r="F220" s="114">
        <f t="shared" si="78"/>
        <v>1752450</v>
      </c>
      <c r="G220" s="114">
        <f t="shared" si="78"/>
        <v>1748064</v>
      </c>
      <c r="H220" s="114">
        <f t="shared" si="78"/>
        <v>1747016</v>
      </c>
      <c r="I220" s="114">
        <f t="shared" si="78"/>
        <v>1737014</v>
      </c>
      <c r="J220" s="114">
        <f t="shared" si="78"/>
        <v>1731384</v>
      </c>
      <c r="K220" s="114">
        <f t="shared" si="78"/>
        <v>1730638</v>
      </c>
      <c r="L220" s="114">
        <f t="shared" si="78"/>
        <v>1732710</v>
      </c>
      <c r="M220" s="114">
        <f t="shared" si="78"/>
        <v>1722414</v>
      </c>
      <c r="N220" s="114">
        <f t="shared" si="78"/>
        <v>1719296</v>
      </c>
      <c r="O220" s="114">
        <f t="shared" si="78"/>
        <v>1726758</v>
      </c>
      <c r="P220" s="114">
        <f t="shared" si="78"/>
        <v>1739155</v>
      </c>
      <c r="Q220" s="114">
        <f t="shared" si="78"/>
        <v>1738557</v>
      </c>
      <c r="R220" s="114">
        <f t="shared" si="78"/>
        <v>1741312</v>
      </c>
      <c r="S220" s="114">
        <f t="shared" si="78"/>
        <v>1747109</v>
      </c>
      <c r="T220" s="114">
        <f t="shared" si="78"/>
        <v>1752360</v>
      </c>
      <c r="U220" s="114">
        <f t="shared" si="78"/>
        <v>1751685</v>
      </c>
      <c r="V220" s="114">
        <f t="shared" si="78"/>
        <v>1754875</v>
      </c>
      <c r="W220" s="114">
        <f t="shared" si="78"/>
        <v>1757985</v>
      </c>
    </row>
    <row r="221" spans="1:23">
      <c r="A221" s="111" t="s">
        <v>158</v>
      </c>
      <c r="B221" s="115">
        <f t="shared" ref="B221:W222" si="79">B228*B231</f>
        <v>1540935</v>
      </c>
      <c r="C221" s="116">
        <f t="shared" si="79"/>
        <v>1721665.6558108202</v>
      </c>
      <c r="D221" s="116">
        <f t="shared" si="79"/>
        <v>1713248.2369970696</v>
      </c>
      <c r="E221" s="116">
        <f t="shared" si="79"/>
        <v>1711496.5092817969</v>
      </c>
      <c r="F221" s="116">
        <f t="shared" si="79"/>
        <v>1713877.3196916627</v>
      </c>
      <c r="G221" s="116">
        <f t="shared" si="79"/>
        <v>1721487.5059747132</v>
      </c>
      <c r="H221" s="116">
        <f t="shared" si="79"/>
        <v>1731089.0256304829</v>
      </c>
      <c r="I221" s="116">
        <f t="shared" si="79"/>
        <v>1735419.4486411808</v>
      </c>
      <c r="J221" s="116">
        <f t="shared" si="79"/>
        <v>1737716.3228675888</v>
      </c>
      <c r="K221" s="116">
        <f t="shared" si="79"/>
        <v>1743497.968856944</v>
      </c>
      <c r="L221" s="116">
        <f t="shared" si="79"/>
        <v>1750193.7313059247</v>
      </c>
      <c r="M221" s="116">
        <f t="shared" si="79"/>
        <v>1751942.4778147738</v>
      </c>
      <c r="N221" s="116">
        <f t="shared" si="79"/>
        <v>1751060.0387413593</v>
      </c>
      <c r="O221" s="116">
        <f t="shared" si="79"/>
        <v>1754876.8819657171</v>
      </c>
      <c r="P221" s="116">
        <f t="shared" si="79"/>
        <v>1768880.4217218698</v>
      </c>
      <c r="Q221" s="116">
        <f t="shared" si="79"/>
        <v>1769123.4208936661</v>
      </c>
      <c r="R221" s="116">
        <f t="shared" si="79"/>
        <v>1768497.9732388351</v>
      </c>
      <c r="S221" s="116">
        <f t="shared" si="79"/>
        <v>1771587.712384697</v>
      </c>
      <c r="T221" s="116">
        <f t="shared" si="79"/>
        <v>1769760.1210686131</v>
      </c>
      <c r="U221" s="116">
        <f t="shared" si="79"/>
        <v>1767857.0687451016</v>
      </c>
      <c r="V221" s="116">
        <f t="shared" si="79"/>
        <v>1767857.0687451016</v>
      </c>
      <c r="W221" s="116">
        <f t="shared" si="79"/>
        <v>1763328.5917397258</v>
      </c>
    </row>
    <row r="222" spans="1:23">
      <c r="A222" s="111" t="s">
        <v>159</v>
      </c>
      <c r="B222" s="115">
        <f t="shared" si="79"/>
        <v>75220</v>
      </c>
      <c r="C222" s="116">
        <f t="shared" si="79"/>
        <v>150176.95751182418</v>
      </c>
      <c r="D222" s="116">
        <f t="shared" si="79"/>
        <v>137783.28361407007</v>
      </c>
      <c r="E222" s="116">
        <f t="shared" si="79"/>
        <v>114188.06174955051</v>
      </c>
      <c r="F222" s="116">
        <f t="shared" si="79"/>
        <v>95954.927757244572</v>
      </c>
      <c r="G222" s="116">
        <f t="shared" si="79"/>
        <v>81995.009930102024</v>
      </c>
      <c r="H222" s="116">
        <f t="shared" si="79"/>
        <v>70747.393154104924</v>
      </c>
      <c r="I222" s="116">
        <f t="shared" si="79"/>
        <v>61954.267881494481</v>
      </c>
      <c r="J222" s="116">
        <f t="shared" si="79"/>
        <v>55257.309572686034</v>
      </c>
      <c r="K222" s="116">
        <f t="shared" si="79"/>
        <v>50110.314042829799</v>
      </c>
      <c r="L222" s="116">
        <f t="shared" si="79"/>
        <v>45856.879749023967</v>
      </c>
      <c r="M222" s="116">
        <f t="shared" si="79"/>
        <v>42421.132335415372</v>
      </c>
      <c r="N222" s="116">
        <f t="shared" si="79"/>
        <v>39605.190140288389</v>
      </c>
      <c r="O222" s="116">
        <f t="shared" si="79"/>
        <v>37441.365944735626</v>
      </c>
      <c r="P222" s="116">
        <f t="shared" si="79"/>
        <v>36080.849731157272</v>
      </c>
      <c r="Q222" s="116">
        <f t="shared" si="79"/>
        <v>35299.227628409957</v>
      </c>
      <c r="R222" s="116">
        <f t="shared" si="79"/>
        <v>34823.590569570057</v>
      </c>
      <c r="S222" s="116">
        <f t="shared" si="79"/>
        <v>35498.94026540505</v>
      </c>
      <c r="T222" s="116">
        <f t="shared" si="79"/>
        <v>36739.324426575949</v>
      </c>
      <c r="U222" s="116">
        <f t="shared" si="79"/>
        <v>37899.003747648676</v>
      </c>
      <c r="V222" s="116">
        <f t="shared" si="79"/>
        <v>37899.003747648676</v>
      </c>
      <c r="W222" s="116">
        <f t="shared" si="79"/>
        <v>39972.876785360757</v>
      </c>
    </row>
    <row r="223" spans="1:23">
      <c r="A223" s="111" t="s">
        <v>160</v>
      </c>
      <c r="B223" s="117">
        <v>1</v>
      </c>
      <c r="C223" s="118">
        <f t="shared" ref="C223:U223" si="80">B223</f>
        <v>1</v>
      </c>
      <c r="D223" s="118">
        <f t="shared" si="80"/>
        <v>1</v>
      </c>
      <c r="E223" s="118">
        <f t="shared" si="80"/>
        <v>1</v>
      </c>
      <c r="F223" s="118">
        <f t="shared" si="80"/>
        <v>1</v>
      </c>
      <c r="G223" s="118">
        <f t="shared" si="80"/>
        <v>1</v>
      </c>
      <c r="H223" s="118">
        <f t="shared" si="80"/>
        <v>1</v>
      </c>
      <c r="I223" s="118">
        <f t="shared" si="80"/>
        <v>1</v>
      </c>
      <c r="J223" s="118">
        <f t="shared" si="80"/>
        <v>1</v>
      </c>
      <c r="K223" s="118">
        <f t="shared" si="80"/>
        <v>1</v>
      </c>
      <c r="L223" s="118">
        <f t="shared" si="80"/>
        <v>1</v>
      </c>
      <c r="M223" s="118">
        <f t="shared" si="80"/>
        <v>1</v>
      </c>
      <c r="N223" s="118">
        <f t="shared" si="80"/>
        <v>1</v>
      </c>
      <c r="O223" s="118">
        <f t="shared" si="80"/>
        <v>1</v>
      </c>
      <c r="P223" s="118">
        <f t="shared" si="80"/>
        <v>1</v>
      </c>
      <c r="Q223" s="118">
        <f t="shared" si="80"/>
        <v>1</v>
      </c>
      <c r="R223" s="118">
        <f t="shared" si="80"/>
        <v>1</v>
      </c>
      <c r="S223" s="118">
        <f t="shared" si="80"/>
        <v>1</v>
      </c>
      <c r="T223" s="118">
        <f t="shared" si="80"/>
        <v>1</v>
      </c>
      <c r="U223" s="118">
        <f t="shared" si="80"/>
        <v>1</v>
      </c>
      <c r="V223" s="118">
        <f>T223</f>
        <v>1</v>
      </c>
      <c r="W223" s="118">
        <f>U223</f>
        <v>1</v>
      </c>
    </row>
    <row r="224" spans="1:23" ht="16" thickBot="1">
      <c r="A224" s="119" t="s">
        <v>161</v>
      </c>
      <c r="B224" s="120">
        <f>SUM(B220:B223)</f>
        <v>3668804</v>
      </c>
      <c r="C224" s="121">
        <f t="shared" ref="C224:W224" si="81">SUM(C220:C223)</f>
        <v>3681805.613322644</v>
      </c>
      <c r="D224" s="121">
        <f t="shared" si="81"/>
        <v>3637115.5206111399</v>
      </c>
      <c r="E224" s="121">
        <f t="shared" si="81"/>
        <v>3590261.5710313474</v>
      </c>
      <c r="F224" s="121">
        <f t="shared" si="81"/>
        <v>3562283.2474489072</v>
      </c>
      <c r="G224" s="121">
        <f t="shared" si="81"/>
        <v>3551547.5159048154</v>
      </c>
      <c r="H224" s="121">
        <f t="shared" si="81"/>
        <v>3548853.4187845876</v>
      </c>
      <c r="I224" s="121">
        <f t="shared" si="81"/>
        <v>3534388.7165226755</v>
      </c>
      <c r="J224" s="121">
        <f t="shared" si="81"/>
        <v>3524358.632440275</v>
      </c>
      <c r="K224" s="121">
        <f t="shared" si="81"/>
        <v>3524247.2828997737</v>
      </c>
      <c r="L224" s="121">
        <f t="shared" si="81"/>
        <v>3528761.6110549485</v>
      </c>
      <c r="M224" s="121">
        <f t="shared" si="81"/>
        <v>3516778.6101501896</v>
      </c>
      <c r="N224" s="121">
        <f t="shared" si="81"/>
        <v>3509962.2288816478</v>
      </c>
      <c r="O224" s="121">
        <f t="shared" si="81"/>
        <v>3519077.247910453</v>
      </c>
      <c r="P224" s="121">
        <f t="shared" si="81"/>
        <v>3544117.2714530271</v>
      </c>
      <c r="Q224" s="121">
        <f t="shared" si="81"/>
        <v>3542980.6485220762</v>
      </c>
      <c r="R224" s="121">
        <f t="shared" si="81"/>
        <v>3544634.5638084053</v>
      </c>
      <c r="S224" s="121">
        <f t="shared" si="81"/>
        <v>3554196.652650102</v>
      </c>
      <c r="T224" s="121">
        <f t="shared" si="81"/>
        <v>3558860.4454951892</v>
      </c>
      <c r="U224" s="121">
        <f t="shared" si="81"/>
        <v>3557442.0724927504</v>
      </c>
      <c r="V224" s="121">
        <f t="shared" si="81"/>
        <v>3560632.0724927504</v>
      </c>
      <c r="W224" s="121">
        <f t="shared" si="81"/>
        <v>3561287.4685250865</v>
      </c>
    </row>
    <row r="225" spans="1:23">
      <c r="A225" s="111" t="s">
        <v>162</v>
      </c>
      <c r="B225" s="116">
        <f>B224*VLOOKUP($A218,'Peak-Baseload'!$N$13:$S$28,6,FALSE)</f>
        <v>2997.9536035209985</v>
      </c>
      <c r="C225" s="116">
        <f>C224*VLOOKUP($A218,'Peak-Baseload'!$N$13:$S$28,6,FALSE)</f>
        <v>3008.5778378797177</v>
      </c>
      <c r="D225" s="116">
        <f>D224*VLOOKUP($A218,'Peak-Baseload'!$N$13:$S$28,6,FALSE)</f>
        <v>2972.0594453773815</v>
      </c>
      <c r="E225" s="116">
        <f>E224*VLOOKUP($A218,'Peak-Baseload'!$N$13:$S$28,6,FALSE)</f>
        <v>2933.7728628883933</v>
      </c>
      <c r="F225" s="116">
        <f>F224*VLOOKUP($A218,'Peak-Baseload'!$N$13:$S$28,6,FALSE)</f>
        <v>2910.9104488688781</v>
      </c>
      <c r="G225" s="116">
        <f>G224*VLOOKUP($A218,'Peak-Baseload'!$N$13:$S$28,6,FALSE)</f>
        <v>2902.1377738856836</v>
      </c>
      <c r="H225" s="116">
        <f>H224*VLOOKUP($A218,'Peak-Baseload'!$N$13:$S$28,6,FALSE)</f>
        <v>2899.9362994624594</v>
      </c>
      <c r="I225" s="116">
        <f>I224*VLOOKUP($A218,'Peak-Baseload'!$N$13:$S$28,6,FALSE)</f>
        <v>2888.1165057994681</v>
      </c>
      <c r="J225" s="116">
        <f>J224*VLOOKUP($A218,'Peak-Baseload'!$N$13:$S$28,6,FALSE)</f>
        <v>2879.9204487960274</v>
      </c>
      <c r="K225" s="116">
        <f>K224*VLOOKUP($A218,'Peak-Baseload'!$N$13:$S$28,6,FALSE)</f>
        <v>2879.8294598099174</v>
      </c>
      <c r="L225" s="116">
        <f>L224*VLOOKUP($A218,'Peak-Baseload'!$N$13:$S$28,6,FALSE)</f>
        <v>2883.5183312678319</v>
      </c>
      <c r="M225" s="116">
        <f>M224*VLOOKUP($A218,'Peak-Baseload'!$N$13:$S$28,6,FALSE)</f>
        <v>2873.7264533851712</v>
      </c>
      <c r="N225" s="116">
        <f>N224*VLOOKUP($A218,'Peak-Baseload'!$N$13:$S$28,6,FALSE)</f>
        <v>2868.1564652399884</v>
      </c>
      <c r="O225" s="116">
        <f>O224*VLOOKUP($A218,'Peak-Baseload'!$N$13:$S$28,6,FALSE)</f>
        <v>2875.6047792255731</v>
      </c>
      <c r="P225" s="116">
        <f>P224*VLOOKUP($A218,'Peak-Baseload'!$N$13:$S$28,6,FALSE)</f>
        <v>2896.0661690440838</v>
      </c>
      <c r="Q225" s="116">
        <f>Q224*VLOOKUP($A218,'Peak-Baseload'!$N$13:$S$28,6,FALSE)</f>
        <v>2895.1373805855865</v>
      </c>
      <c r="R225" s="116">
        <f>R224*VLOOKUP($A218,'Peak-Baseload'!$N$13:$S$28,6,FALSE)</f>
        <v>2896.4888731408087</v>
      </c>
      <c r="S225" s="116">
        <f>S224*VLOOKUP($A218,'Peak-Baseload'!$N$13:$S$28,6,FALSE)</f>
        <v>2904.3025090559877</v>
      </c>
      <c r="T225" s="116">
        <f>T224*VLOOKUP($A218,'Peak-Baseload'!$N$13:$S$28,6,FALSE)</f>
        <v>2908.1135151947742</v>
      </c>
      <c r="U225" s="116">
        <f>U224*VLOOKUP($A218,'Peak-Baseload'!$N$13:$S$28,6,FALSE)</f>
        <v>2906.9544954014577</v>
      </c>
      <c r="V225" s="116">
        <f>V224*VLOOKUP($A218,'Peak-Baseload'!$N$13:$S$28,6,FALSE)</f>
        <v>2909.5611955672971</v>
      </c>
      <c r="W225" s="116">
        <f>W224*VLOOKUP($A218,'Peak-Baseload'!$N$13:$S$28,6,FALSE)</f>
        <v>2910.0967507228397</v>
      </c>
    </row>
    <row r="226" spans="1:23">
      <c r="A226" s="111" t="s">
        <v>163</v>
      </c>
      <c r="B226" s="116">
        <f>B234*VLOOKUP($A218,'Peak-Baseload'!$N$13:$S$28,5,FALSE)</f>
        <v>26214.916573971081</v>
      </c>
      <c r="C226" s="116">
        <f>C234*VLOOKUP($A218,'Peak-Baseload'!$N$13:$S$28,5,FALSE)</f>
        <v>26283.791657583937</v>
      </c>
      <c r="D226" s="116">
        <f>D234*VLOOKUP($A218,'Peak-Baseload'!$N$13:$S$28,5,FALSE)</f>
        <v>26241.183279524586</v>
      </c>
      <c r="E226" s="116">
        <f>E234*VLOOKUP($A218,'Peak-Baseload'!$N$13:$S$28,5,FALSE)</f>
        <v>26192.419749484641</v>
      </c>
      <c r="F226" s="116">
        <f>F234*VLOOKUP($A218,'Peak-Baseload'!$N$13:$S$28,5,FALSE)</f>
        <v>26177.944218123062</v>
      </c>
      <c r="G226" s="116">
        <f>G234*VLOOKUP($A218,'Peak-Baseload'!$N$13:$S$28,5,FALSE)</f>
        <v>26177.181005973354</v>
      </c>
      <c r="H226" s="116">
        <f>H234*VLOOKUP($A218,'Peak-Baseload'!$N$13:$S$28,5,FALSE)</f>
        <v>26175.760138747919</v>
      </c>
      <c r="I226" s="116">
        <f>I234*VLOOKUP($A218,'Peak-Baseload'!$N$13:$S$28,5,FALSE)</f>
        <v>26189.095707592576</v>
      </c>
      <c r="J226" s="116">
        <f>J234*VLOOKUP($A218,'Peak-Baseload'!$N$13:$S$28,5,FALSE)</f>
        <v>26214.437993546289</v>
      </c>
      <c r="K226" s="116">
        <f>K234*VLOOKUP($A218,'Peak-Baseload'!$N$13:$S$28,5,FALSE)</f>
        <v>26260.245918516139</v>
      </c>
      <c r="L226" s="116">
        <f>L234*VLOOKUP($A218,'Peak-Baseload'!$N$13:$S$28,5,FALSE)</f>
        <v>26298.119548564468</v>
      </c>
      <c r="M226" s="116">
        <f>M234*VLOOKUP($A218,'Peak-Baseload'!$N$13:$S$28,5,FALSE)</f>
        <v>26350.254538619949</v>
      </c>
      <c r="N226" s="116">
        <f>N234*VLOOKUP($A218,'Peak-Baseload'!$N$13:$S$28,5,FALSE)</f>
        <v>26408.260511311328</v>
      </c>
      <c r="O226" s="116">
        <f>O234*VLOOKUP($A218,'Peak-Baseload'!$N$13:$S$28,5,FALSE)</f>
        <v>26472.164315187914</v>
      </c>
      <c r="P226" s="116">
        <f>P234*VLOOKUP($A218,'Peak-Baseload'!$N$13:$S$28,5,FALSE)</f>
        <v>26555.983556094372</v>
      </c>
      <c r="Q226" s="116">
        <f>Q234*VLOOKUP($A218,'Peak-Baseload'!$N$13:$S$28,5,FALSE)</f>
        <v>26645.401174925013</v>
      </c>
      <c r="R226" s="116">
        <f>R234*VLOOKUP($A218,'Peak-Baseload'!$N$13:$S$28,5,FALSE)</f>
        <v>26733.144900320807</v>
      </c>
      <c r="S226" s="116">
        <f>S234*VLOOKUP($A218,'Peak-Baseload'!$N$13:$S$28,5,FALSE)</f>
        <v>26861.966708315489</v>
      </c>
      <c r="T226" s="116">
        <f>T234*VLOOKUP($A218,'Peak-Baseload'!$N$13:$S$28,5,FALSE)</f>
        <v>26979.472674807923</v>
      </c>
      <c r="U226" s="116">
        <f>U234*VLOOKUP($A218,'Peak-Baseload'!$N$13:$S$28,5,FALSE)</f>
        <v>27113.648746353141</v>
      </c>
      <c r="V226" s="116">
        <f>V234*VLOOKUP($A218,'Peak-Baseload'!$N$13:$S$28,5,FALSE)</f>
        <v>27249.688790847023</v>
      </c>
      <c r="W226" s="116">
        <f>W234*VLOOKUP($A218,'Peak-Baseload'!$N$13:$S$28,5,FALSE)</f>
        <v>27386.573643275846</v>
      </c>
    </row>
    <row r="227" spans="1:23">
      <c r="A227" s="104" t="s">
        <v>164</v>
      </c>
      <c r="B227" s="116">
        <f>VLOOKUP($A218,REStpcLOW,Low!B$3-1990+2,FALSE)</f>
        <v>612</v>
      </c>
      <c r="C227" s="116">
        <f>VLOOKUP($A218,REStpcLOW,Low!C$3-1990+2,FALSE)</f>
        <v>539</v>
      </c>
      <c r="D227" s="116">
        <f>VLOOKUP($A218,REStpcLOW,Low!D$3-1990+2,FALSE)</f>
        <v>533</v>
      </c>
      <c r="E227" s="116">
        <f>VLOOKUP($A218,REStpcLOW,Low!E$3-1990+2,FALSE)</f>
        <v>528</v>
      </c>
      <c r="F227" s="116">
        <f>VLOOKUP($A218,REStpcLOW,Low!F$3-1990+2,FALSE)</f>
        <v>525</v>
      </c>
      <c r="G227" s="116">
        <f>VLOOKUP($A218,REStpcLOW,Low!G$3-1990+2,FALSE)</f>
        <v>524</v>
      </c>
      <c r="H227" s="116">
        <f>VLOOKUP($A218,REStpcLOW,Low!H$3-1990+2,FALSE)</f>
        <v>524</v>
      </c>
      <c r="I227" s="116">
        <f>VLOOKUP($A218,REStpcLOW,Low!I$3-1990+2,FALSE)</f>
        <v>521</v>
      </c>
      <c r="J227" s="116">
        <f>VLOOKUP($A218,REStpcLOW,Low!J$3-1990+2,FALSE)</f>
        <v>519</v>
      </c>
      <c r="K227" s="116">
        <f>VLOOKUP($A218,REStpcLOW,Low!K$3-1990+2,FALSE)</f>
        <v>518</v>
      </c>
      <c r="L227" s="116">
        <f>VLOOKUP($A218,REStpcLOW,Low!L$3-1990+2,FALSE)</f>
        <v>518</v>
      </c>
      <c r="M227" s="116">
        <f>VLOOKUP($A218,REStpcLOW,Low!M$3-1990+2,FALSE)</f>
        <v>514</v>
      </c>
      <c r="N227" s="116">
        <f>VLOOKUP($A218,REStpcLOW,Low!N$3-1990+2,FALSE)</f>
        <v>512</v>
      </c>
      <c r="O227" s="116">
        <f>VLOOKUP($A218,REStpcLOW,Low!O$3-1990+2,FALSE)</f>
        <v>513</v>
      </c>
      <c r="P227" s="116">
        <f>VLOOKUP($A218,REStpcLOW,Low!P$3-1990+2,FALSE)</f>
        <v>515</v>
      </c>
      <c r="Q227" s="116">
        <f>VLOOKUP($A218,REStpcLOW,Low!Q$3-1990+2,FALSE)</f>
        <v>513</v>
      </c>
      <c r="R227" s="116">
        <f>VLOOKUP($A218,REStpcLOW,Low!R$3-1990+2,FALSE)</f>
        <v>512</v>
      </c>
      <c r="S227" s="116">
        <f>VLOOKUP($A218,REStpcLOW,Low!S$3-1990+2,FALSE)</f>
        <v>511</v>
      </c>
      <c r="T227" s="116">
        <f>VLOOKUP($A218,REStpcLOW,Low!T$3-1990+2,FALSE)</f>
        <v>510</v>
      </c>
      <c r="U227" s="116">
        <f>VLOOKUP($A218,REStpcLOW,Low!U$3-1990+2,FALSE)</f>
        <v>507</v>
      </c>
      <c r="V227" s="116">
        <f>VLOOKUP($A218,REStpcLOW,Low!V$3-1990+2,FALSE)</f>
        <v>505</v>
      </c>
      <c r="W227" s="116">
        <f>VLOOKUP($A218,REStpcLOW,Low!W$3-1990+2,FALSE)</f>
        <v>503</v>
      </c>
    </row>
    <row r="228" spans="1:23">
      <c r="A228" s="104" t="s">
        <v>165</v>
      </c>
      <c r="B228" s="116">
        <f>VLOOKUP($A218,COMtpcLOW,Low!B$3-1990+2,FALSE)</f>
        <v>3113</v>
      </c>
      <c r="C228" s="116">
        <f>VLOOKUP($A218,COMtpcLOW,Low!C$3-1990+2,FALSE)</f>
        <v>3435</v>
      </c>
      <c r="D228" s="116">
        <f>VLOOKUP($A218,COMtpcLOW,Low!D$3-1990+2,FALSE)</f>
        <v>3411</v>
      </c>
      <c r="E228" s="116">
        <f>VLOOKUP($A218,COMtpcLOW,Low!E$3-1990+2,FALSE)</f>
        <v>3391</v>
      </c>
      <c r="F228" s="116">
        <f>VLOOKUP($A218,COMtpcLOW,Low!F$3-1990+2,FALSE)</f>
        <v>3380</v>
      </c>
      <c r="G228" s="116">
        <f>VLOOKUP($A218,COMtpcLOW,Low!G$3-1990+2,FALSE)</f>
        <v>3380</v>
      </c>
      <c r="H228" s="116">
        <f>VLOOKUP($A218,COMtpcLOW,Low!H$3-1990+2,FALSE)</f>
        <v>3385</v>
      </c>
      <c r="I228" s="116">
        <f>VLOOKUP($A218,COMtpcLOW,Low!I$3-1990+2,FALSE)</f>
        <v>3379</v>
      </c>
      <c r="J228" s="116">
        <f>VLOOKUP($A218,COMtpcLOW,Low!J$3-1990+2,FALSE)</f>
        <v>3371</v>
      </c>
      <c r="K228" s="116">
        <f>VLOOKUP($A218,COMtpcLOW,Low!K$3-1990+2,FALSE)</f>
        <v>3370</v>
      </c>
      <c r="L228" s="116">
        <f>VLOOKUP($A218,COMtpcLOW,Low!L$3-1990+2,FALSE)</f>
        <v>3372</v>
      </c>
      <c r="M228" s="116">
        <f>VLOOKUP($A218,COMtpcLOW,Low!M$3-1990+2,FALSE)</f>
        <v>3364</v>
      </c>
      <c r="N228" s="116">
        <f>VLOOKUP($A218,COMtpcLOW,Low!N$3-1990+2,FALSE)</f>
        <v>3352</v>
      </c>
      <c r="O228" s="116">
        <f>VLOOKUP($A218,COMtpcLOW,Low!O$3-1990+2,FALSE)</f>
        <v>3350</v>
      </c>
      <c r="P228" s="116">
        <f>VLOOKUP($A218,COMtpcLOW,Low!P$3-1990+2,FALSE)</f>
        <v>3368</v>
      </c>
      <c r="Q228" s="116">
        <f>VLOOKUP($A218,COMtpcLOW,Low!Q$3-1990+2,FALSE)</f>
        <v>3361</v>
      </c>
      <c r="R228" s="116">
        <f>VLOOKUP($A218,COMtpcLOW,Low!R$3-1990+2,FALSE)</f>
        <v>3354</v>
      </c>
      <c r="S228" s="116">
        <f>VLOOKUP($A218,COMtpcLOW,Low!S$3-1990+2,FALSE)</f>
        <v>3354</v>
      </c>
      <c r="T228" s="116">
        <f>VLOOKUP($A218,COMtpcLOW,Low!T$3-1990+2,FALSE)</f>
        <v>3349</v>
      </c>
      <c r="U228" s="116">
        <f>VLOOKUP($A218,COMtpcLOW,Low!U$3-1990+2,FALSE)</f>
        <v>3341</v>
      </c>
      <c r="V228" s="116">
        <f>VLOOKUP($A218,COMtpcLOW,Low!V$3-1990+2,FALSE)</f>
        <v>3341</v>
      </c>
      <c r="W228" s="116">
        <f>VLOOKUP($A218,COMtpcLOW,Low!W$3-1990+2,FALSE)</f>
        <v>3332</v>
      </c>
    </row>
    <row r="229" spans="1:23" ht="16" thickBot="1">
      <c r="A229" s="104" t="s">
        <v>166</v>
      </c>
      <c r="B229" s="116">
        <f>VLOOKUP($A218,INDtpcLOW,Low!B$3-1990+2,FALSE)</f>
        <v>18805</v>
      </c>
      <c r="C229" s="116">
        <f>VLOOKUP($A218,INDtpcLOW,Low!C$3-1990+2,FALSE)</f>
        <v>38379</v>
      </c>
      <c r="D229" s="116">
        <f>VLOOKUP($A218,INDtpcLOW,Low!D$3-1990+2,FALSE)</f>
        <v>38379</v>
      </c>
      <c r="E229" s="116">
        <f>VLOOKUP($A218,INDtpcLOW,Low!E$3-1990+2,FALSE)</f>
        <v>38379</v>
      </c>
      <c r="F229" s="116">
        <f>VLOOKUP($A218,INDtpcLOW,Low!F$3-1990+2,FALSE)</f>
        <v>38379</v>
      </c>
      <c r="G229" s="116">
        <f>VLOOKUP($A218,INDtpcLOW,Low!G$3-1990+2,FALSE)</f>
        <v>38379</v>
      </c>
      <c r="H229" s="116">
        <f>VLOOKUP($A218,INDtpcLOW,Low!H$3-1990+2,FALSE)</f>
        <v>38379</v>
      </c>
      <c r="I229" s="116">
        <f>VLOOKUP($A218,INDtpcLOW,Low!I$3-1990+2,FALSE)</f>
        <v>38379</v>
      </c>
      <c r="J229" s="116">
        <f>VLOOKUP($A218,INDtpcLOW,Low!J$3-1990+2,FALSE)</f>
        <v>38379</v>
      </c>
      <c r="K229" s="116">
        <f>VLOOKUP($A218,INDtpcLOW,Low!K$3-1990+2,FALSE)</f>
        <v>38379</v>
      </c>
      <c r="L229" s="116">
        <f>VLOOKUP($A218,INDtpcLOW,Low!L$3-1990+2,FALSE)</f>
        <v>38379</v>
      </c>
      <c r="M229" s="116">
        <f>VLOOKUP($A218,INDtpcLOW,Low!M$3-1990+2,FALSE)</f>
        <v>38379</v>
      </c>
      <c r="N229" s="116">
        <f>VLOOKUP($A218,INDtpcLOW,Low!N$3-1990+2,FALSE)</f>
        <v>38379</v>
      </c>
      <c r="O229" s="116">
        <f>VLOOKUP($A218,INDtpcLOW,Low!O$3-1990+2,FALSE)</f>
        <v>38379</v>
      </c>
      <c r="P229" s="116">
        <f>VLOOKUP($A218,INDtpcLOW,Low!P$3-1990+2,FALSE)</f>
        <v>38379</v>
      </c>
      <c r="Q229" s="116">
        <f>VLOOKUP($A218,INDtpcLOW,Low!Q$3-1990+2,FALSE)</f>
        <v>38379</v>
      </c>
      <c r="R229" s="116">
        <f>VLOOKUP($A218,INDtpcLOW,Low!R$3-1990+2,FALSE)</f>
        <v>38379</v>
      </c>
      <c r="S229" s="116">
        <f>VLOOKUP($A218,INDtpcLOW,Low!S$3-1990+2,FALSE)</f>
        <v>38379</v>
      </c>
      <c r="T229" s="116">
        <f>VLOOKUP($A218,INDtpcLOW,Low!T$3-1990+2,FALSE)</f>
        <v>38379</v>
      </c>
      <c r="U229" s="116">
        <f>VLOOKUP($A218,INDtpcLOW,Low!U$3-1990+2,FALSE)</f>
        <v>38379</v>
      </c>
      <c r="V229" s="116">
        <f>VLOOKUP($A218,INDtpcLOW,Low!V$3-1990+2,FALSE)</f>
        <v>38379</v>
      </c>
      <c r="W229" s="116">
        <f>VLOOKUP($A218,INDtpcLOW,Low!W$3-1990+2,FALSE)</f>
        <v>38379</v>
      </c>
    </row>
    <row r="230" spans="1:23">
      <c r="A230" s="111" t="s">
        <v>167</v>
      </c>
      <c r="B230" s="113">
        <f>VLOOKUP($A218,REScLOW,Low!B$3-1990+2,FALSE)</f>
        <v>3354</v>
      </c>
      <c r="C230" s="114">
        <f>VLOOKUP($A218,REScLOW,Low!C$3-1990+2,FALSE)</f>
        <v>3358</v>
      </c>
      <c r="D230" s="114">
        <f>VLOOKUP($A218,REScLOW,Low!D$3-1990+2,FALSE)</f>
        <v>3351</v>
      </c>
      <c r="E230" s="114">
        <f>VLOOKUP($A218,REScLOW,Low!E$3-1990+2,FALSE)</f>
        <v>3342</v>
      </c>
      <c r="F230" s="114">
        <f>VLOOKUP($A218,REScLOW,Low!F$3-1990+2,FALSE)</f>
        <v>3338</v>
      </c>
      <c r="G230" s="114">
        <f>VLOOKUP($A218,REScLOW,Low!G$3-1990+2,FALSE)</f>
        <v>3336</v>
      </c>
      <c r="H230" s="114">
        <f>VLOOKUP($A218,REScLOW,Low!H$3-1990+2,FALSE)</f>
        <v>3334</v>
      </c>
      <c r="I230" s="114">
        <f>VLOOKUP($A218,REScLOW,Low!I$3-1990+2,FALSE)</f>
        <v>3334</v>
      </c>
      <c r="J230" s="114">
        <f>VLOOKUP($A218,REScLOW,Low!J$3-1990+2,FALSE)</f>
        <v>3336</v>
      </c>
      <c r="K230" s="114">
        <f>VLOOKUP($A218,REScLOW,Low!K$3-1990+2,FALSE)</f>
        <v>3341</v>
      </c>
      <c r="L230" s="114">
        <f>VLOOKUP($A218,REScLOW,Low!L$3-1990+2,FALSE)</f>
        <v>3345</v>
      </c>
      <c r="M230" s="114">
        <f>VLOOKUP($A218,REScLOW,Low!M$3-1990+2,FALSE)</f>
        <v>3351</v>
      </c>
      <c r="N230" s="114">
        <f>VLOOKUP($A218,REScLOW,Low!N$3-1990+2,FALSE)</f>
        <v>3358</v>
      </c>
      <c r="O230" s="114">
        <f>VLOOKUP($A218,REScLOW,Low!O$3-1990+2,FALSE)</f>
        <v>3366</v>
      </c>
      <c r="P230" s="114">
        <f>VLOOKUP($A218,REScLOW,Low!P$3-1990+2,FALSE)</f>
        <v>3377</v>
      </c>
      <c r="Q230" s="114">
        <f>VLOOKUP($A218,REScLOW,Low!Q$3-1990+2,FALSE)</f>
        <v>3389</v>
      </c>
      <c r="R230" s="114">
        <f>VLOOKUP($A218,REScLOW,Low!R$3-1990+2,FALSE)</f>
        <v>3401</v>
      </c>
      <c r="S230" s="114">
        <f>VLOOKUP($A218,REScLOW,Low!S$3-1990+2,FALSE)</f>
        <v>3419</v>
      </c>
      <c r="T230" s="114">
        <f>VLOOKUP($A218,REScLOW,Low!T$3-1990+2,FALSE)</f>
        <v>3436</v>
      </c>
      <c r="U230" s="114">
        <f>VLOOKUP($A218,REScLOW,Low!U$3-1990+2,FALSE)</f>
        <v>3455</v>
      </c>
      <c r="V230" s="114">
        <f>VLOOKUP($A218,REScLOW,Low!V$3-1990+2,FALSE)</f>
        <v>3475</v>
      </c>
      <c r="W230" s="114">
        <f>VLOOKUP($A218,REScLOW,Low!W$3-1990+2,FALSE)</f>
        <v>3495</v>
      </c>
    </row>
    <row r="231" spans="1:23">
      <c r="A231" s="111" t="s">
        <v>168</v>
      </c>
      <c r="B231" s="115">
        <f>VLOOKUP($A218,COMcLOW,Low!B$3-1990+2,FALSE)</f>
        <v>495</v>
      </c>
      <c r="C231" s="116">
        <f>VLOOKUP($A218,COMcLOW,Low!C$3-1990+2,FALSE)</f>
        <v>501.21270911523152</v>
      </c>
      <c r="D231" s="116">
        <f>VLOOKUP($A218,COMcLOW,Low!D$3-1990+2,FALSE)</f>
        <v>502.27154412109928</v>
      </c>
      <c r="E231" s="116">
        <f>VLOOKUP($A218,COMcLOW,Low!E$3-1990+2,FALSE)</f>
        <v>504.71734275487961</v>
      </c>
      <c r="F231" s="116">
        <f>VLOOKUP($A218,COMcLOW,Low!F$3-1990+2,FALSE)</f>
        <v>507.06429576676408</v>
      </c>
      <c r="G231" s="116">
        <f>VLOOKUP($A218,COMcLOW,Low!G$3-1990+2,FALSE)</f>
        <v>509.31583017003351</v>
      </c>
      <c r="H231" s="116">
        <f>VLOOKUP($A218,COMcLOW,Low!H$3-1990+2,FALSE)</f>
        <v>511.40000757178228</v>
      </c>
      <c r="I231" s="116">
        <f>VLOOKUP($A218,COMcLOW,Low!I$3-1990+2,FALSE)</f>
        <v>513.58965630103012</v>
      </c>
      <c r="J231" s="116">
        <f>VLOOKUP($A218,COMcLOW,Low!J$3-1990+2,FALSE)</f>
        <v>515.48986142616104</v>
      </c>
      <c r="K231" s="116">
        <f>VLOOKUP($A218,COMcLOW,Low!K$3-1990+2,FALSE)</f>
        <v>517.35844773203087</v>
      </c>
      <c r="L231" s="116">
        <f>VLOOKUP($A218,COMcLOW,Low!L$3-1990+2,FALSE)</f>
        <v>519.0372868641532</v>
      </c>
      <c r="M231" s="116">
        <f>VLOOKUP($A218,COMcLOW,Low!M$3-1990+2,FALSE)</f>
        <v>520.79146189499818</v>
      </c>
      <c r="N231" s="116">
        <f>VLOOKUP($A218,COMcLOW,Low!N$3-1990+2,FALSE)</f>
        <v>522.39261298966562</v>
      </c>
      <c r="O231" s="116">
        <f>VLOOKUP($A218,COMcLOW,Low!O$3-1990+2,FALSE)</f>
        <v>523.84384536290065</v>
      </c>
      <c r="P231" s="116">
        <f>VLOOKUP($A218,COMcLOW,Low!P$3-1990+2,FALSE)</f>
        <v>525.20202545186157</v>
      </c>
      <c r="Q231" s="116">
        <f>VLOOKUP($A218,COMcLOW,Low!Q$3-1990+2,FALSE)</f>
        <v>526.36817045333714</v>
      </c>
      <c r="R231" s="116">
        <f>VLOOKUP($A218,COMcLOW,Low!R$3-1990+2,FALSE)</f>
        <v>527.28025439440523</v>
      </c>
      <c r="S231" s="116">
        <f>VLOOKUP($A218,COMcLOW,Low!S$3-1990+2,FALSE)</f>
        <v>528.20146463467415</v>
      </c>
      <c r="T231" s="116">
        <f>VLOOKUP($A218,COMcLOW,Low!T$3-1990+2,FALSE)</f>
        <v>528.44434788552201</v>
      </c>
      <c r="U231" s="116">
        <f>VLOOKUP($A218,COMcLOW,Low!U$3-1990+2,FALSE)</f>
        <v>529.14009839721689</v>
      </c>
      <c r="V231" s="116">
        <f>VLOOKUP($A218,COMcLOW,Low!V$3-1990+2,FALSE)</f>
        <v>529.14009839721689</v>
      </c>
      <c r="W231" s="116">
        <f>VLOOKUP($A218,COMcLOW,Low!W$3-1990+2,FALSE)</f>
        <v>529.21026162656835</v>
      </c>
    </row>
    <row r="232" spans="1:23">
      <c r="A232" s="111" t="s">
        <v>169</v>
      </c>
      <c r="B232" s="115">
        <f>VLOOKUP($A218,INDcLOW,Low!B$3-1990+2,FALSE)</f>
        <v>4</v>
      </c>
      <c r="C232" s="116">
        <f>VLOOKUP($A218,INDcLOW,Low!C$3-1990+2,FALSE)</f>
        <v>3.9129981894219279</v>
      </c>
      <c r="D232" s="116">
        <f>VLOOKUP($A218,INDcLOW,Low!D$3-1990+2,FALSE)</f>
        <v>3.5900696634636149</v>
      </c>
      <c r="E232" s="116">
        <f>VLOOKUP($A218,INDcLOW,Low!E$3-1990+2,FALSE)</f>
        <v>2.9752745446611564</v>
      </c>
      <c r="F232" s="116">
        <f>VLOOKUP($A218,INDcLOW,Low!F$3-1990+2,FALSE)</f>
        <v>2.5001935370188013</v>
      </c>
      <c r="G232" s="116">
        <f>VLOOKUP($A218,INDcLOW,Low!G$3-1990+2,FALSE)</f>
        <v>2.1364550908075257</v>
      </c>
      <c r="H232" s="116">
        <f>VLOOKUP($A218,INDcLOW,Low!H$3-1990+2,FALSE)</f>
        <v>1.8433881329400172</v>
      </c>
      <c r="I232" s="116">
        <f>VLOOKUP($A218,INDcLOW,Low!I$3-1990+2,FALSE)</f>
        <v>1.6142751994969771</v>
      </c>
      <c r="J232" s="116">
        <f>VLOOKUP($A218,INDcLOW,Low!J$3-1990+2,FALSE)</f>
        <v>1.4397798163757793</v>
      </c>
      <c r="K232" s="116">
        <f>VLOOKUP($A218,INDcLOW,Low!K$3-1990+2,FALSE)</f>
        <v>1.3056701332194638</v>
      </c>
      <c r="L232" s="116">
        <f>VLOOKUP($A218,INDcLOW,Low!L$3-1990+2,FALSE)</f>
        <v>1.1948430065667153</v>
      </c>
      <c r="M232" s="116">
        <f>VLOOKUP($A218,INDcLOW,Low!M$3-1990+2,FALSE)</f>
        <v>1.105321460575194</v>
      </c>
      <c r="N232" s="116">
        <f>VLOOKUP($A218,INDcLOW,Low!N$3-1990+2,FALSE)</f>
        <v>1.0319495072901428</v>
      </c>
      <c r="O232" s="116">
        <f>VLOOKUP($A218,INDcLOW,Low!O$3-1990+2,FALSE)</f>
        <v>0.97556908582129886</v>
      </c>
      <c r="P232" s="116">
        <f>VLOOKUP($A218,INDcLOW,Low!P$3-1990+2,FALSE)</f>
        <v>0.94011958964947684</v>
      </c>
      <c r="Q232" s="116">
        <f>VLOOKUP($A218,INDcLOW,Low!Q$3-1990+2,FALSE)</f>
        <v>0.91975370979988946</v>
      </c>
      <c r="R232" s="116">
        <f>VLOOKUP($A218,INDcLOW,Low!R$3-1990+2,FALSE)</f>
        <v>0.90736055055030251</v>
      </c>
      <c r="S232" s="116">
        <f>VLOOKUP($A218,INDcLOW,Low!S$3-1990+2,FALSE)</f>
        <v>0.92495740549271865</v>
      </c>
      <c r="T232" s="116">
        <f>VLOOKUP($A218,INDcLOW,Low!T$3-1990+2,FALSE)</f>
        <v>0.95727675099861775</v>
      </c>
      <c r="U232" s="116">
        <f>VLOOKUP($A218,INDcLOW,Low!U$3-1990+2,FALSE)</f>
        <v>0.98749325797047027</v>
      </c>
      <c r="V232" s="116">
        <f>VLOOKUP($A218,INDcLOW,Low!V$3-1990+2,FALSE)</f>
        <v>0.98749325797047027</v>
      </c>
      <c r="W232" s="116">
        <f>VLOOKUP($A218,INDcLOW,Low!W$3-1990+2,FALSE)</f>
        <v>1.041529919626899</v>
      </c>
    </row>
    <row r="233" spans="1:23">
      <c r="A233" s="111" t="s">
        <v>170</v>
      </c>
      <c r="B233" s="117">
        <v>1</v>
      </c>
      <c r="C233" s="118">
        <f t="shared" ref="C233:U233" si="82">B233</f>
        <v>1</v>
      </c>
      <c r="D233" s="118">
        <f t="shared" si="82"/>
        <v>1</v>
      </c>
      <c r="E233" s="118">
        <f t="shared" si="82"/>
        <v>1</v>
      </c>
      <c r="F233" s="118">
        <f t="shared" si="82"/>
        <v>1</v>
      </c>
      <c r="G233" s="118">
        <f t="shared" si="82"/>
        <v>1</v>
      </c>
      <c r="H233" s="118">
        <f t="shared" si="82"/>
        <v>1</v>
      </c>
      <c r="I233" s="118">
        <f t="shared" si="82"/>
        <v>1</v>
      </c>
      <c r="J233" s="118">
        <f t="shared" si="82"/>
        <v>1</v>
      </c>
      <c r="K233" s="118">
        <f t="shared" si="82"/>
        <v>1</v>
      </c>
      <c r="L233" s="118">
        <f t="shared" si="82"/>
        <v>1</v>
      </c>
      <c r="M233" s="118">
        <f t="shared" si="82"/>
        <v>1</v>
      </c>
      <c r="N233" s="118">
        <f t="shared" si="82"/>
        <v>1</v>
      </c>
      <c r="O233" s="118">
        <f t="shared" si="82"/>
        <v>1</v>
      </c>
      <c r="P233" s="118">
        <f t="shared" si="82"/>
        <v>1</v>
      </c>
      <c r="Q233" s="118">
        <f t="shared" si="82"/>
        <v>1</v>
      </c>
      <c r="R233" s="118">
        <f t="shared" si="82"/>
        <v>1</v>
      </c>
      <c r="S233" s="118">
        <f t="shared" si="82"/>
        <v>1</v>
      </c>
      <c r="T233" s="118">
        <f t="shared" si="82"/>
        <v>1</v>
      </c>
      <c r="U233" s="118">
        <f t="shared" si="82"/>
        <v>1</v>
      </c>
      <c r="V233" s="118">
        <f>T233</f>
        <v>1</v>
      </c>
      <c r="W233" s="118">
        <f>U233</f>
        <v>1</v>
      </c>
    </row>
    <row r="234" spans="1:23" ht="16" thickBot="1">
      <c r="A234" s="119" t="s">
        <v>171</v>
      </c>
      <c r="B234" s="120">
        <f>SUM(B230:B233)</f>
        <v>3854</v>
      </c>
      <c r="C234" s="121">
        <f t="shared" ref="C234:W234" si="83">SUM(C230:C233)</f>
        <v>3864.1257073046536</v>
      </c>
      <c r="D234" s="121">
        <f t="shared" si="83"/>
        <v>3857.8616137845629</v>
      </c>
      <c r="E234" s="121">
        <f t="shared" si="83"/>
        <v>3850.6926172995409</v>
      </c>
      <c r="F234" s="121">
        <f t="shared" si="83"/>
        <v>3848.5644893037829</v>
      </c>
      <c r="G234" s="121">
        <f t="shared" si="83"/>
        <v>3848.4522852608411</v>
      </c>
      <c r="H234" s="121">
        <f t="shared" si="83"/>
        <v>3848.2433957047224</v>
      </c>
      <c r="I234" s="121">
        <f t="shared" si="83"/>
        <v>3850.2039315005272</v>
      </c>
      <c r="J234" s="121">
        <f t="shared" si="83"/>
        <v>3853.9296412425369</v>
      </c>
      <c r="K234" s="121">
        <f t="shared" si="83"/>
        <v>3860.6641178652503</v>
      </c>
      <c r="L234" s="121">
        <f t="shared" si="83"/>
        <v>3866.2321298707202</v>
      </c>
      <c r="M234" s="121">
        <f t="shared" si="83"/>
        <v>3873.8967833555735</v>
      </c>
      <c r="N234" s="121">
        <f t="shared" si="83"/>
        <v>3882.4245624969553</v>
      </c>
      <c r="O234" s="121">
        <f t="shared" si="83"/>
        <v>3891.819414448722</v>
      </c>
      <c r="P234" s="121">
        <f t="shared" si="83"/>
        <v>3904.142145041511</v>
      </c>
      <c r="Q234" s="121">
        <f t="shared" si="83"/>
        <v>3917.2879241631372</v>
      </c>
      <c r="R234" s="121">
        <f t="shared" si="83"/>
        <v>3930.1876149449558</v>
      </c>
      <c r="S234" s="121">
        <f t="shared" si="83"/>
        <v>3949.1264220401672</v>
      </c>
      <c r="T234" s="121">
        <f t="shared" si="83"/>
        <v>3966.4016246365204</v>
      </c>
      <c r="U234" s="121">
        <f t="shared" si="83"/>
        <v>3986.1275916551876</v>
      </c>
      <c r="V234" s="121">
        <f t="shared" si="83"/>
        <v>4006.1275916551876</v>
      </c>
      <c r="W234" s="121">
        <f t="shared" si="83"/>
        <v>4026.2517915461954</v>
      </c>
    </row>
    <row r="235" spans="1:23">
      <c r="B235" s="106"/>
      <c r="C235" s="106"/>
      <c r="D235" s="106"/>
      <c r="E235" s="106"/>
      <c r="F235" s="106"/>
      <c r="G235" s="106"/>
      <c r="H235" s="106"/>
      <c r="I235" s="106"/>
      <c r="J235" s="106"/>
      <c r="K235" s="106"/>
      <c r="L235" s="106"/>
      <c r="M235" s="106"/>
      <c r="N235" s="106"/>
      <c r="O235" s="106"/>
      <c r="P235" s="106"/>
      <c r="Q235" s="106"/>
      <c r="R235" s="106"/>
      <c r="S235" s="106"/>
      <c r="T235" s="108"/>
      <c r="U235" s="108"/>
      <c r="V235" s="108"/>
      <c r="W235" s="108"/>
    </row>
    <row r="236" spans="1:23">
      <c r="B236" s="106"/>
      <c r="C236" s="106"/>
      <c r="D236" s="106"/>
      <c r="E236" s="106"/>
      <c r="F236" s="106"/>
      <c r="G236" s="106"/>
      <c r="H236" s="106"/>
      <c r="I236" s="106"/>
      <c r="J236" s="106"/>
      <c r="K236" s="106"/>
      <c r="L236" s="106"/>
      <c r="M236" s="106"/>
      <c r="N236" s="106"/>
      <c r="O236" s="106"/>
      <c r="P236" s="106"/>
      <c r="Q236" s="106"/>
      <c r="R236" s="106"/>
      <c r="S236" s="106"/>
      <c r="T236" s="108"/>
      <c r="U236" s="108"/>
      <c r="V236" s="108"/>
      <c r="W236" s="108"/>
    </row>
    <row r="237" spans="1:23">
      <c r="A237" s="109" t="s">
        <v>32</v>
      </c>
      <c r="B237" s="110"/>
      <c r="C237" s="110"/>
      <c r="D237" s="110"/>
      <c r="E237" s="110"/>
      <c r="F237" s="110"/>
      <c r="G237" s="110"/>
      <c r="H237" s="110"/>
      <c r="I237" s="110"/>
      <c r="J237" s="110"/>
      <c r="K237" s="110"/>
      <c r="L237" s="110"/>
      <c r="M237" s="110"/>
      <c r="N237" s="110"/>
      <c r="O237" s="110"/>
      <c r="P237" s="110"/>
      <c r="Q237" s="110"/>
      <c r="R237" s="110"/>
      <c r="S237" s="110"/>
      <c r="T237" s="110"/>
      <c r="U237" s="110"/>
      <c r="V237" s="110"/>
      <c r="W237" s="110"/>
    </row>
    <row r="238" spans="1:23" ht="16" thickBot="1">
      <c r="A238" s="111" t="s">
        <v>156</v>
      </c>
      <c r="B238" s="110"/>
      <c r="C238" s="112">
        <f t="shared" ref="C238:U238" si="84">(C243-B243)/B243</f>
        <v>6.4550700593339935E-2</v>
      </c>
      <c r="D238" s="112">
        <f t="shared" si="84"/>
        <v>-5.2499627061849941E-4</v>
      </c>
      <c r="E238" s="112">
        <f t="shared" si="84"/>
        <v>2.4418918943345342E-4</v>
      </c>
      <c r="F238" s="112">
        <f t="shared" si="84"/>
        <v>8.3874302022571776E-3</v>
      </c>
      <c r="G238" s="112">
        <f t="shared" si="84"/>
        <v>1.6923393435577892E-2</v>
      </c>
      <c r="H238" s="112">
        <f t="shared" si="84"/>
        <v>1.7949104333986169E-2</v>
      </c>
      <c r="I238" s="112">
        <f t="shared" si="84"/>
        <v>1.2870292148310212E-2</v>
      </c>
      <c r="J238" s="112">
        <f t="shared" si="84"/>
        <v>1.2751853171885872E-2</v>
      </c>
      <c r="K238" s="112">
        <f t="shared" si="84"/>
        <v>1.6500953279195398E-2</v>
      </c>
      <c r="L238" s="112">
        <f t="shared" si="84"/>
        <v>1.7573465631088182E-2</v>
      </c>
      <c r="M238" s="112">
        <f t="shared" si="84"/>
        <v>1.1765703021943652E-2</v>
      </c>
      <c r="N238" s="112">
        <f t="shared" si="84"/>
        <v>1.1997621159077921E-2</v>
      </c>
      <c r="O238" s="112">
        <f t="shared" si="84"/>
        <v>1.8097604657612128E-2</v>
      </c>
      <c r="P238" s="112">
        <f t="shared" si="84"/>
        <v>2.6841085718618523E-2</v>
      </c>
      <c r="Q238" s="112">
        <f t="shared" si="84"/>
        <v>1.3219848110076812E-2</v>
      </c>
      <c r="R238" s="112">
        <f t="shared" si="84"/>
        <v>1.5085667920835778E-2</v>
      </c>
      <c r="S238" s="112">
        <f t="shared" si="84"/>
        <v>1.768374212477318E-2</v>
      </c>
      <c r="T238" s="112">
        <f t="shared" si="84"/>
        <v>1.4058567312624186E-2</v>
      </c>
      <c r="U238" s="112">
        <f t="shared" si="84"/>
        <v>1.2853667502016464E-2</v>
      </c>
      <c r="V238" s="112">
        <f>(V243-T243)/T243</f>
        <v>1.8671609143249716E-2</v>
      </c>
      <c r="W238" s="112">
        <f>(W243-U243)/U243</f>
        <v>1.8469940298829375E-2</v>
      </c>
    </row>
    <row r="239" spans="1:23">
      <c r="A239" s="111" t="s">
        <v>157</v>
      </c>
      <c r="B239" s="113">
        <f t="shared" ref="B239:W239" si="85">B249*B246</f>
        <v>26866154</v>
      </c>
      <c r="C239" s="114">
        <f t="shared" si="85"/>
        <v>28051701</v>
      </c>
      <c r="D239" s="114">
        <f t="shared" si="85"/>
        <v>28095302</v>
      </c>
      <c r="E239" s="114">
        <f t="shared" si="85"/>
        <v>28077710</v>
      </c>
      <c r="F239" s="114">
        <f t="shared" si="85"/>
        <v>28302837</v>
      </c>
      <c r="G239" s="114">
        <f t="shared" si="85"/>
        <v>28726880</v>
      </c>
      <c r="H239" s="114">
        <f t="shared" si="85"/>
        <v>29114904</v>
      </c>
      <c r="I239" s="114">
        <f t="shared" si="85"/>
        <v>29426958</v>
      </c>
      <c r="J239" s="114">
        <f t="shared" si="85"/>
        <v>29781550</v>
      </c>
      <c r="K239" s="114">
        <f t="shared" si="85"/>
        <v>30182475</v>
      </c>
      <c r="L239" s="114">
        <f t="shared" si="85"/>
        <v>30587750</v>
      </c>
      <c r="M239" s="114">
        <f t="shared" si="85"/>
        <v>30868388</v>
      </c>
      <c r="N239" s="114">
        <f t="shared" si="85"/>
        <v>31239488</v>
      </c>
      <c r="O239" s="114">
        <f t="shared" si="85"/>
        <v>31743315</v>
      </c>
      <c r="P239" s="114">
        <f t="shared" si="85"/>
        <v>32301192</v>
      </c>
      <c r="Q239" s="114">
        <f t="shared" si="85"/>
        <v>32640092</v>
      </c>
      <c r="R239" s="114">
        <f t="shared" si="85"/>
        <v>33073768</v>
      </c>
      <c r="S239" s="114">
        <f t="shared" si="85"/>
        <v>33512512</v>
      </c>
      <c r="T239" s="114">
        <f t="shared" si="85"/>
        <v>33862522</v>
      </c>
      <c r="U239" s="114">
        <f t="shared" si="85"/>
        <v>34215120</v>
      </c>
      <c r="V239" s="114">
        <f t="shared" si="85"/>
        <v>34570982</v>
      </c>
      <c r="W239" s="114">
        <f t="shared" si="85"/>
        <v>34930060</v>
      </c>
    </row>
    <row r="240" spans="1:23">
      <c r="A240" s="111" t="s">
        <v>158</v>
      </c>
      <c r="B240" s="115">
        <f t="shared" ref="B240:W241" si="86">B247*B250</f>
        <v>17034336</v>
      </c>
      <c r="C240" s="116">
        <f t="shared" si="86"/>
        <v>18290228.899295557</v>
      </c>
      <c r="D240" s="116">
        <f t="shared" si="86"/>
        <v>18357184.91322713</v>
      </c>
      <c r="E240" s="116">
        <f t="shared" si="86"/>
        <v>18519899.201271113</v>
      </c>
      <c r="F240" s="116">
        <f t="shared" si="86"/>
        <v>18821755.816622395</v>
      </c>
      <c r="G240" s="116">
        <f t="shared" si="86"/>
        <v>19334078.728455685</v>
      </c>
      <c r="H240" s="116">
        <f t="shared" si="86"/>
        <v>19936804.754734501</v>
      </c>
      <c r="I240" s="116">
        <f t="shared" si="86"/>
        <v>20364171.440862883</v>
      </c>
      <c r="J240" s="116">
        <f t="shared" si="86"/>
        <v>20742950.92525313</v>
      </c>
      <c r="K240" s="116">
        <f t="shared" si="86"/>
        <v>21271349.770890031</v>
      </c>
      <c r="L240" s="116">
        <f t="shared" si="86"/>
        <v>21859785.645452607</v>
      </c>
      <c r="M240" s="116">
        <f t="shared" si="86"/>
        <v>22271038.346334655</v>
      </c>
      <c r="N240" s="116">
        <f t="shared" si="86"/>
        <v>22606664.098012015</v>
      </c>
      <c r="O240" s="116">
        <f t="shared" si="86"/>
        <v>23149232.58283161</v>
      </c>
      <c r="P240" s="116">
        <f t="shared" si="86"/>
        <v>24142017.454161368</v>
      </c>
      <c r="Q240" s="116">
        <f t="shared" si="86"/>
        <v>24605635.210075539</v>
      </c>
      <c r="R240" s="116">
        <f t="shared" si="86"/>
        <v>25089715.415184554</v>
      </c>
      <c r="S240" s="116">
        <f t="shared" si="86"/>
        <v>25732881.366887625</v>
      </c>
      <c r="T240" s="116">
        <f t="shared" si="86"/>
        <v>26261796.195188563</v>
      </c>
      <c r="U240" s="116">
        <f t="shared" si="86"/>
        <v>26723705.355327651</v>
      </c>
      <c r="V240" s="116">
        <f t="shared" si="86"/>
        <v>26723705.355327651</v>
      </c>
      <c r="W240" s="116">
        <f t="shared" si="86"/>
        <v>27178975.23605676</v>
      </c>
    </row>
    <row r="241" spans="1:23">
      <c r="A241" s="111" t="s">
        <v>159</v>
      </c>
      <c r="B241" s="115">
        <f t="shared" si="86"/>
        <v>1772705</v>
      </c>
      <c r="C241" s="116">
        <f t="shared" si="86"/>
        <v>2279501.9008413767</v>
      </c>
      <c r="D241" s="116">
        <f t="shared" si="86"/>
        <v>2143418.8160176063</v>
      </c>
      <c r="E241" s="116">
        <f t="shared" si="86"/>
        <v>2010163.1230476131</v>
      </c>
      <c r="F241" s="116">
        <f t="shared" si="86"/>
        <v>1890873.8137412001</v>
      </c>
      <c r="G241" s="116">
        <f t="shared" si="86"/>
        <v>1784015.9450453816</v>
      </c>
      <c r="H241" s="116">
        <f t="shared" si="86"/>
        <v>1687938.587655236</v>
      </c>
      <c r="I241" s="116">
        <f t="shared" si="86"/>
        <v>1601551.9991959401</v>
      </c>
      <c r="J241" s="116">
        <f t="shared" si="86"/>
        <v>1523532.4553906745</v>
      </c>
      <c r="K241" s="116">
        <f t="shared" si="86"/>
        <v>1453050.79334274</v>
      </c>
      <c r="L241" s="116">
        <f t="shared" si="86"/>
        <v>1389097.0957299315</v>
      </c>
      <c r="M241" s="116">
        <f t="shared" si="86"/>
        <v>1330632.2391477893</v>
      </c>
      <c r="N241" s="116">
        <f t="shared" si="86"/>
        <v>1277417.6268894468</v>
      </c>
      <c r="O241" s="116">
        <f t="shared" si="86"/>
        <v>1228626.732365042</v>
      </c>
      <c r="P241" s="116">
        <f t="shared" si="86"/>
        <v>1184318.1383000903</v>
      </c>
      <c r="Q241" s="116">
        <f t="shared" si="86"/>
        <v>1143627.5573373686</v>
      </c>
      <c r="R241" s="116">
        <f t="shared" si="86"/>
        <v>1106713.7834470794</v>
      </c>
      <c r="S241" s="116">
        <f t="shared" si="86"/>
        <v>1072922.7323728073</v>
      </c>
      <c r="T241" s="116">
        <f t="shared" si="86"/>
        <v>1041987.0251960322</v>
      </c>
      <c r="U241" s="116">
        <f t="shared" si="86"/>
        <v>1013691.2275402899</v>
      </c>
      <c r="V241" s="116">
        <f t="shared" si="86"/>
        <v>1013691.2275402899</v>
      </c>
      <c r="W241" s="116">
        <f t="shared" si="86"/>
        <v>987740.64792893047</v>
      </c>
    </row>
    <row r="242" spans="1:23">
      <c r="A242" s="111" t="s">
        <v>160</v>
      </c>
      <c r="B242" s="117">
        <v>1</v>
      </c>
      <c r="C242" s="118">
        <f t="shared" ref="C242:U242" si="87">B242</f>
        <v>1</v>
      </c>
      <c r="D242" s="118">
        <f t="shared" si="87"/>
        <v>1</v>
      </c>
      <c r="E242" s="118">
        <f t="shared" si="87"/>
        <v>1</v>
      </c>
      <c r="F242" s="118">
        <f t="shared" si="87"/>
        <v>1</v>
      </c>
      <c r="G242" s="118">
        <f t="shared" si="87"/>
        <v>1</v>
      </c>
      <c r="H242" s="118">
        <f t="shared" si="87"/>
        <v>1</v>
      </c>
      <c r="I242" s="118">
        <f t="shared" si="87"/>
        <v>1</v>
      </c>
      <c r="J242" s="118">
        <f t="shared" si="87"/>
        <v>1</v>
      </c>
      <c r="K242" s="118">
        <f t="shared" si="87"/>
        <v>1</v>
      </c>
      <c r="L242" s="118">
        <f t="shared" si="87"/>
        <v>1</v>
      </c>
      <c r="M242" s="118">
        <f t="shared" si="87"/>
        <v>1</v>
      </c>
      <c r="N242" s="118">
        <f t="shared" si="87"/>
        <v>1</v>
      </c>
      <c r="O242" s="118">
        <f t="shared" si="87"/>
        <v>1</v>
      </c>
      <c r="P242" s="118">
        <f t="shared" si="87"/>
        <v>1</v>
      </c>
      <c r="Q242" s="118">
        <f t="shared" si="87"/>
        <v>1</v>
      </c>
      <c r="R242" s="118">
        <f t="shared" si="87"/>
        <v>1</v>
      </c>
      <c r="S242" s="118">
        <f t="shared" si="87"/>
        <v>1</v>
      </c>
      <c r="T242" s="118">
        <f t="shared" si="87"/>
        <v>1</v>
      </c>
      <c r="U242" s="118">
        <f t="shared" si="87"/>
        <v>1</v>
      </c>
      <c r="V242" s="118">
        <f>T242</f>
        <v>1</v>
      </c>
      <c r="W242" s="118">
        <f>U242</f>
        <v>1</v>
      </c>
    </row>
    <row r="243" spans="1:23" ht="16" thickBot="1">
      <c r="A243" s="119" t="s">
        <v>161</v>
      </c>
      <c r="B243" s="120">
        <f>SUM(B239:B242)</f>
        <v>45673196</v>
      </c>
      <c r="C243" s="121">
        <f t="shared" ref="C243:W243" si="88">SUM(C239:C242)</f>
        <v>48621432.800136931</v>
      </c>
      <c r="D243" s="121">
        <f t="shared" si="88"/>
        <v>48595906.729244731</v>
      </c>
      <c r="E243" s="121">
        <f t="shared" si="88"/>
        <v>48607773.324318729</v>
      </c>
      <c r="F243" s="121">
        <f t="shared" si="88"/>
        <v>49015467.630363591</v>
      </c>
      <c r="G243" s="121">
        <f t="shared" si="88"/>
        <v>49844975.673501067</v>
      </c>
      <c r="H243" s="121">
        <f t="shared" si="88"/>
        <v>50739648.34238974</v>
      </c>
      <c r="I243" s="121">
        <f t="shared" si="88"/>
        <v>51392682.44005882</v>
      </c>
      <c r="J243" s="121">
        <f t="shared" si="88"/>
        <v>52048034.380643807</v>
      </c>
      <c r="K243" s="121">
        <f t="shared" si="88"/>
        <v>52906876.564232767</v>
      </c>
      <c r="L243" s="121">
        <f t="shared" si="88"/>
        <v>53836633.741182536</v>
      </c>
      <c r="M243" s="121">
        <f t="shared" si="88"/>
        <v>54470059.585482441</v>
      </c>
      <c r="N243" s="121">
        <f t="shared" si="88"/>
        <v>55123570.72490146</v>
      </c>
      <c r="O243" s="121">
        <f t="shared" si="88"/>
        <v>56121175.315196648</v>
      </c>
      <c r="P243" s="121">
        <f t="shared" si="88"/>
        <v>57627528.592461459</v>
      </c>
      <c r="Q243" s="121">
        <f t="shared" si="88"/>
        <v>58389355.767412908</v>
      </c>
      <c r="R243" s="121">
        <f t="shared" si="88"/>
        <v>59270198.198631637</v>
      </c>
      <c r="S243" s="121">
        <f t="shared" si="88"/>
        <v>60318317.099260435</v>
      </c>
      <c r="T243" s="121">
        <f t="shared" si="88"/>
        <v>61166306.220384598</v>
      </c>
      <c r="U243" s="121">
        <f t="shared" si="88"/>
        <v>61952517.582867943</v>
      </c>
      <c r="V243" s="121">
        <f t="shared" si="88"/>
        <v>62308379.582867943</v>
      </c>
      <c r="W243" s="121">
        <f t="shared" si="88"/>
        <v>63096776.883985691</v>
      </c>
    </row>
    <row r="244" spans="1:23">
      <c r="A244" s="111" t="s">
        <v>162</v>
      </c>
      <c r="B244" s="116">
        <f>B243*VLOOKUP($A237,'Peak-Baseload'!$N$13:$S$28,6,FALSE)</f>
        <v>38482.936771284796</v>
      </c>
      <c r="C244" s="116">
        <f>C243*VLOOKUP($A237,'Peak-Baseload'!$N$13:$S$28,6,FALSE)</f>
        <v>40967.037300760436</v>
      </c>
      <c r="D244" s="116">
        <f>D243*VLOOKUP($A237,'Peak-Baseload'!$N$13:$S$28,6,FALSE)</f>
        <v>40945.529758959245</v>
      </c>
      <c r="E244" s="116">
        <f>E243*VLOOKUP($A237,'Peak-Baseload'!$N$13:$S$28,6,FALSE)</f>
        <v>40955.52821468201</v>
      </c>
      <c r="F244" s="116">
        <f>F243*VLOOKUP($A237,'Peak-Baseload'!$N$13:$S$28,6,FALSE)</f>
        <v>41299.039848979228</v>
      </c>
      <c r="G244" s="116">
        <f>G243*VLOOKUP($A237,'Peak-Baseload'!$N$13:$S$28,6,FALSE)</f>
        <v>41997.959748855115</v>
      </c>
      <c r="H244" s="116">
        <f>H243*VLOOKUP($A237,'Peak-Baseload'!$N$13:$S$28,6,FALSE)</f>
        <v>42751.785510201866</v>
      </c>
      <c r="I244" s="116">
        <f>I243*VLOOKUP($A237,'Peak-Baseload'!$N$13:$S$28,6,FALSE)</f>
        <v>43302.013479580062</v>
      </c>
      <c r="J244" s="116">
        <f>J243*VLOOKUP($A237,'Peak-Baseload'!$N$13:$S$28,6,FALSE)</f>
        <v>43854.194397518688</v>
      </c>
      <c r="K244" s="116">
        <f>K243*VLOOKUP($A237,'Peak-Baseload'!$N$13:$S$28,6,FALSE)</f>
        <v>44577.830410368901</v>
      </c>
      <c r="L244" s="116">
        <f>L243*VLOOKUP($A237,'Peak-Baseload'!$N$13:$S$28,6,FALSE)</f>
        <v>45361.217380993992</v>
      </c>
      <c r="M244" s="116">
        <f>M243*VLOOKUP($A237,'Peak-Baseload'!$N$13:$S$28,6,FALSE)</f>
        <v>45894.923993412594</v>
      </c>
      <c r="N244" s="116">
        <f>N243*VLOOKUP($A237,'Peak-Baseload'!$N$13:$S$28,6,FALSE)</f>
        <v>46445.553904610235</v>
      </c>
      <c r="O244" s="116">
        <f>O243*VLOOKUP($A237,'Peak-Baseload'!$N$13:$S$28,6,FALSE)</f>
        <v>47286.107177279686</v>
      </c>
      <c r="P244" s="116">
        <f>P243*VLOOKUP($A237,'Peak-Baseload'!$N$13:$S$28,6,FALSE)</f>
        <v>48555.317633324834</v>
      </c>
      <c r="Q244" s="116">
        <f>Q243*VLOOKUP($A237,'Peak-Baseload'!$N$13:$S$28,6,FALSE)</f>
        <v>49197.211557373921</v>
      </c>
      <c r="R244" s="116">
        <f>R243*VLOOKUP($A237,'Peak-Baseload'!$N$13:$S$28,6,FALSE)</f>
        <v>49939.384353559566</v>
      </c>
      <c r="S244" s="116">
        <f>S243*VLOOKUP($A237,'Peak-Baseload'!$N$13:$S$28,6,FALSE)</f>
        <v>50822.499548337844</v>
      </c>
      <c r="T244" s="116">
        <f>T243*VLOOKUP($A237,'Peak-Baseload'!$N$13:$S$28,6,FALSE)</f>
        <v>51536.991079233965</v>
      </c>
      <c r="U244" s="116">
        <f>U243*VLOOKUP($A237,'Peak-Baseload'!$N$13:$S$28,6,FALSE)</f>
        <v>52199.430426620827</v>
      </c>
      <c r="V244" s="116">
        <f>V243*VLOOKUP($A237,'Peak-Baseload'!$N$13:$S$28,6,FALSE)</f>
        <v>52499.269633084572</v>
      </c>
      <c r="W244" s="116">
        <f>W243*VLOOKUP($A237,'Peak-Baseload'!$N$13:$S$28,6,FALSE)</f>
        <v>53163.550790233414</v>
      </c>
    </row>
    <row r="245" spans="1:23">
      <c r="A245" s="111" t="s">
        <v>163</v>
      </c>
      <c r="B245" s="116">
        <f>B253*VLOOKUP($A237,'Peak-Baseload'!$N$13:$S$28,5,FALSE)</f>
        <v>567959.89217392204</v>
      </c>
      <c r="C245" s="116">
        <f>C253*VLOOKUP($A237,'Peak-Baseload'!$N$13:$S$28,5,FALSE)</f>
        <v>576333.05692110141</v>
      </c>
      <c r="D245" s="116">
        <f>D253*VLOOKUP($A237,'Peak-Baseload'!$N$13:$S$28,5,FALSE)</f>
        <v>578846.56700563629</v>
      </c>
      <c r="E245" s="116">
        <f>E253*VLOOKUP($A237,'Peak-Baseload'!$N$13:$S$28,5,FALSE)</f>
        <v>585778.51012974896</v>
      </c>
      <c r="F245" s="116">
        <f>F253*VLOOKUP($A237,'Peak-Baseload'!$N$13:$S$28,5,FALSE)</f>
        <v>594405.62909508566</v>
      </c>
      <c r="G245" s="116">
        <f>G253*VLOOKUP($A237,'Peak-Baseload'!$N$13:$S$28,5,FALSE)</f>
        <v>603153.73924584745</v>
      </c>
      <c r="H245" s="116">
        <f>H253*VLOOKUP($A237,'Peak-Baseload'!$N$13:$S$28,5,FALSE)</f>
        <v>611966.82053038129</v>
      </c>
      <c r="I245" s="116">
        <f>I253*VLOOKUP($A237,'Peak-Baseload'!$N$13:$S$28,5,FALSE)</f>
        <v>620885.04420034518</v>
      </c>
      <c r="J245" s="116">
        <f>J253*VLOOKUP($A237,'Peak-Baseload'!$N$13:$S$28,5,FALSE)</f>
        <v>629880.77939505246</v>
      </c>
      <c r="K245" s="116">
        <f>K253*VLOOKUP($A237,'Peak-Baseload'!$N$13:$S$28,5,FALSE)</f>
        <v>638994.86536247074</v>
      </c>
      <c r="L245" s="116">
        <f>L253*VLOOKUP($A237,'Peak-Baseload'!$N$13:$S$28,5,FALSE)</f>
        <v>648201.43349409231</v>
      </c>
      <c r="M245" s="116">
        <f>M253*VLOOKUP($A237,'Peak-Baseload'!$N$13:$S$28,5,FALSE)</f>
        <v>657485.09465929947</v>
      </c>
      <c r="N245" s="116">
        <f>N253*VLOOKUP($A237,'Peak-Baseload'!$N$13:$S$28,5,FALSE)</f>
        <v>666919.59180835565</v>
      </c>
      <c r="O245" s="116">
        <f>O253*VLOOKUP($A237,'Peak-Baseload'!$N$13:$S$28,5,FALSE)</f>
        <v>676402.26487693994</v>
      </c>
      <c r="P245" s="116">
        <f>P253*VLOOKUP($A237,'Peak-Baseload'!$N$13:$S$28,5,FALSE)</f>
        <v>686031.85313745576</v>
      </c>
      <c r="Q245" s="116">
        <f>Q253*VLOOKUP($A237,'Peak-Baseload'!$N$13:$S$28,5,FALSE)</f>
        <v>695721.60846175894</v>
      </c>
      <c r="R245" s="116">
        <f>R253*VLOOKUP($A237,'Peak-Baseload'!$N$13:$S$28,5,FALSE)</f>
        <v>705530.47591403488</v>
      </c>
      <c r="S245" s="116">
        <f>S253*VLOOKUP($A237,'Peak-Baseload'!$N$13:$S$28,5,FALSE)</f>
        <v>715440.85193745827</v>
      </c>
      <c r="T245" s="116">
        <f>T253*VLOOKUP($A237,'Peak-Baseload'!$N$13:$S$28,5,FALSE)</f>
        <v>725455.05415977177</v>
      </c>
      <c r="U245" s="116">
        <f>U253*VLOOKUP($A237,'Peak-Baseload'!$N$13:$S$28,5,FALSE)</f>
        <v>735572.74378799915</v>
      </c>
      <c r="V245" s="116">
        <f>V253*VLOOKUP($A237,'Peak-Baseload'!$N$13:$S$28,5,FALSE)</f>
        <v>743744.45411344874</v>
      </c>
      <c r="W245" s="116">
        <f>W253*VLOOKUP($A237,'Peak-Baseload'!$N$13:$S$28,5,FALSE)</f>
        <v>754083.40852139995</v>
      </c>
    </row>
    <row r="246" spans="1:23">
      <c r="A246" s="104" t="s">
        <v>164</v>
      </c>
      <c r="B246" s="116">
        <f>VLOOKUP($A237,REStpcLOW,Low!B$3-1990+2,FALSE)</f>
        <v>719</v>
      </c>
      <c r="C246" s="116">
        <f>VLOOKUP($A237,REStpcLOW,Low!C$3-1990+2,FALSE)</f>
        <v>739</v>
      </c>
      <c r="D246" s="116">
        <f>VLOOKUP($A237,REStpcLOW,Low!D$3-1990+2,FALSE)</f>
        <v>739</v>
      </c>
      <c r="E246" s="116">
        <f>VLOOKUP($A237,REStpcLOW,Low!E$3-1990+2,FALSE)</f>
        <v>731</v>
      </c>
      <c r="F246" s="116">
        <f>VLOOKUP($A237,REStpcLOW,Low!F$3-1990+2,FALSE)</f>
        <v>727</v>
      </c>
      <c r="G246" s="116">
        <f>VLOOKUP($A237,REStpcLOW,Low!G$3-1990+2,FALSE)</f>
        <v>728</v>
      </c>
      <c r="H246" s="116">
        <f>VLOOKUP($A237,REStpcLOW,Low!H$3-1990+2,FALSE)</f>
        <v>728</v>
      </c>
      <c r="I246" s="116">
        <f>VLOOKUP($A237,REStpcLOW,Low!I$3-1990+2,FALSE)</f>
        <v>726</v>
      </c>
      <c r="J246" s="116">
        <f>VLOOKUP($A237,REStpcLOW,Low!J$3-1990+2,FALSE)</f>
        <v>725</v>
      </c>
      <c r="K246" s="116">
        <f>VLOOKUP($A237,REStpcLOW,Low!K$3-1990+2,FALSE)</f>
        <v>725</v>
      </c>
      <c r="L246" s="116">
        <f>VLOOKUP($A237,REStpcLOW,Low!L$3-1990+2,FALSE)</f>
        <v>725</v>
      </c>
      <c r="M246" s="116">
        <f>VLOOKUP($A237,REStpcLOW,Low!M$3-1990+2,FALSE)</f>
        <v>722</v>
      </c>
      <c r="N246" s="116">
        <f>VLOOKUP($A237,REStpcLOW,Low!N$3-1990+2,FALSE)</f>
        <v>721</v>
      </c>
      <c r="O246" s="116">
        <f>VLOOKUP($A237,REStpcLOW,Low!O$3-1990+2,FALSE)</f>
        <v>723</v>
      </c>
      <c r="P246" s="116">
        <f>VLOOKUP($A237,REStpcLOW,Low!P$3-1990+2,FALSE)</f>
        <v>726</v>
      </c>
      <c r="Q246" s="116">
        <f>VLOOKUP($A237,REStpcLOW,Low!Q$3-1990+2,FALSE)</f>
        <v>724</v>
      </c>
      <c r="R246" s="116">
        <f>VLOOKUP($A237,REStpcLOW,Low!R$3-1990+2,FALSE)</f>
        <v>724</v>
      </c>
      <c r="S246" s="116">
        <f>VLOOKUP($A237,REStpcLOW,Low!S$3-1990+2,FALSE)</f>
        <v>724</v>
      </c>
      <c r="T246" s="116">
        <f>VLOOKUP($A237,REStpcLOW,Low!T$3-1990+2,FALSE)</f>
        <v>722</v>
      </c>
      <c r="U246" s="116">
        <f>VLOOKUP($A237,REStpcLOW,Low!U$3-1990+2,FALSE)</f>
        <v>720</v>
      </c>
      <c r="V246" s="116">
        <f>VLOOKUP($A237,REStpcLOW,Low!V$3-1990+2,FALSE)</f>
        <v>718</v>
      </c>
      <c r="W246" s="116">
        <f>VLOOKUP($A237,REStpcLOW,Low!W$3-1990+2,FALSE)</f>
        <v>716</v>
      </c>
    </row>
    <row r="247" spans="1:23">
      <c r="A247" s="104" t="s">
        <v>165</v>
      </c>
      <c r="B247" s="116">
        <f>VLOOKUP($A237,COMtpcLOW,Low!B$3-1990+2,FALSE)</f>
        <v>2736</v>
      </c>
      <c r="C247" s="116">
        <f>VLOOKUP($A237,COMtpcLOW,Low!C$3-1990+2,FALSE)</f>
        <v>2914</v>
      </c>
      <c r="D247" s="116">
        <f>VLOOKUP($A237,COMtpcLOW,Low!D$3-1990+2,FALSE)</f>
        <v>2862</v>
      </c>
      <c r="E247" s="116">
        <f>VLOOKUP($A237,COMtpcLOW,Low!E$3-1990+2,FALSE)</f>
        <v>2824</v>
      </c>
      <c r="F247" s="116">
        <f>VLOOKUP($A237,COMtpcLOW,Low!F$3-1990+2,FALSE)</f>
        <v>2808</v>
      </c>
      <c r="G247" s="116">
        <f>VLOOKUP($A237,COMtpcLOW,Low!G$3-1990+2,FALSE)</f>
        <v>2823</v>
      </c>
      <c r="H247" s="116">
        <f>VLOOKUP($A237,COMtpcLOW,Low!H$3-1990+2,FALSE)</f>
        <v>2850</v>
      </c>
      <c r="I247" s="116">
        <f>VLOOKUP($A237,COMtpcLOW,Low!I$3-1990+2,FALSE)</f>
        <v>2851</v>
      </c>
      <c r="J247" s="116">
        <f>VLOOKUP($A237,COMtpcLOW,Low!J$3-1990+2,FALSE)</f>
        <v>2845</v>
      </c>
      <c r="K247" s="116">
        <f>VLOOKUP($A237,COMtpcLOW,Low!K$3-1990+2,FALSE)</f>
        <v>2859</v>
      </c>
      <c r="L247" s="116">
        <f>VLOOKUP($A237,COMtpcLOW,Low!L$3-1990+2,FALSE)</f>
        <v>2880</v>
      </c>
      <c r="M247" s="116">
        <f>VLOOKUP($A237,COMtpcLOW,Low!M$3-1990+2,FALSE)</f>
        <v>2877</v>
      </c>
      <c r="N247" s="116">
        <f>VLOOKUP($A237,COMtpcLOW,Low!N$3-1990+2,FALSE)</f>
        <v>2864</v>
      </c>
      <c r="O247" s="116">
        <f>VLOOKUP($A237,COMtpcLOW,Low!O$3-1990+2,FALSE)</f>
        <v>2877</v>
      </c>
      <c r="P247" s="116">
        <f>VLOOKUP($A237,COMtpcLOW,Low!P$3-1990+2,FALSE)</f>
        <v>2944</v>
      </c>
      <c r="Q247" s="116">
        <f>VLOOKUP($A237,COMtpcLOW,Low!Q$3-1990+2,FALSE)</f>
        <v>2945</v>
      </c>
      <c r="R247" s="116">
        <f>VLOOKUP($A237,COMtpcLOW,Low!R$3-1990+2,FALSE)</f>
        <v>2948</v>
      </c>
      <c r="S247" s="116">
        <f>VLOOKUP($A237,COMtpcLOW,Low!S$3-1990+2,FALSE)</f>
        <v>2969</v>
      </c>
      <c r="T247" s="116">
        <f>VLOOKUP($A237,COMtpcLOW,Low!T$3-1990+2,FALSE)</f>
        <v>2976</v>
      </c>
      <c r="U247" s="116">
        <f>VLOOKUP($A237,COMtpcLOW,Low!U$3-1990+2,FALSE)</f>
        <v>2975</v>
      </c>
      <c r="V247" s="116">
        <f>VLOOKUP($A237,COMtpcLOW,Low!V$3-1990+2,FALSE)</f>
        <v>2975</v>
      </c>
      <c r="W247" s="116">
        <f>VLOOKUP($A237,COMtpcLOW,Low!W$3-1990+2,FALSE)</f>
        <v>2973</v>
      </c>
    </row>
    <row r="248" spans="1:23" ht="16" thickBot="1">
      <c r="A248" s="104" t="s">
        <v>166</v>
      </c>
      <c r="B248" s="116">
        <f>VLOOKUP($A237,INDtpcLOW,Low!B$3-1990+2,FALSE)</f>
        <v>32231</v>
      </c>
      <c r="C248" s="116">
        <f>VLOOKUP($A237,INDtpcLOW,Low!C$3-1990+2,FALSE)</f>
        <v>41591</v>
      </c>
      <c r="D248" s="116">
        <f>VLOOKUP($A237,INDtpcLOW,Low!D$3-1990+2,FALSE)</f>
        <v>41591</v>
      </c>
      <c r="E248" s="116">
        <f>VLOOKUP($A237,INDtpcLOW,Low!E$3-1990+2,FALSE)</f>
        <v>41591</v>
      </c>
      <c r="F248" s="116">
        <f>VLOOKUP($A237,INDtpcLOW,Low!F$3-1990+2,FALSE)</f>
        <v>41591</v>
      </c>
      <c r="G248" s="116">
        <f>VLOOKUP($A237,INDtpcLOW,Low!G$3-1990+2,FALSE)</f>
        <v>41591</v>
      </c>
      <c r="H248" s="116">
        <f>VLOOKUP($A237,INDtpcLOW,Low!H$3-1990+2,FALSE)</f>
        <v>41591</v>
      </c>
      <c r="I248" s="116">
        <f>VLOOKUP($A237,INDtpcLOW,Low!I$3-1990+2,FALSE)</f>
        <v>41591</v>
      </c>
      <c r="J248" s="116">
        <f>VLOOKUP($A237,INDtpcLOW,Low!J$3-1990+2,FALSE)</f>
        <v>41591</v>
      </c>
      <c r="K248" s="116">
        <f>VLOOKUP($A237,INDtpcLOW,Low!K$3-1990+2,FALSE)</f>
        <v>41591</v>
      </c>
      <c r="L248" s="116">
        <f>VLOOKUP($A237,INDtpcLOW,Low!L$3-1990+2,FALSE)</f>
        <v>41591</v>
      </c>
      <c r="M248" s="116">
        <f>VLOOKUP($A237,INDtpcLOW,Low!M$3-1990+2,FALSE)</f>
        <v>41591</v>
      </c>
      <c r="N248" s="116">
        <f>VLOOKUP($A237,INDtpcLOW,Low!N$3-1990+2,FALSE)</f>
        <v>41591</v>
      </c>
      <c r="O248" s="116">
        <f>VLOOKUP($A237,INDtpcLOW,Low!O$3-1990+2,FALSE)</f>
        <v>41591</v>
      </c>
      <c r="P248" s="116">
        <f>VLOOKUP($A237,INDtpcLOW,Low!P$3-1990+2,FALSE)</f>
        <v>41591</v>
      </c>
      <c r="Q248" s="116">
        <f>VLOOKUP($A237,INDtpcLOW,Low!Q$3-1990+2,FALSE)</f>
        <v>41591</v>
      </c>
      <c r="R248" s="116">
        <f>VLOOKUP($A237,INDtpcLOW,Low!R$3-1990+2,FALSE)</f>
        <v>41591</v>
      </c>
      <c r="S248" s="116">
        <f>VLOOKUP($A237,INDtpcLOW,Low!S$3-1990+2,FALSE)</f>
        <v>41591</v>
      </c>
      <c r="T248" s="116">
        <f>VLOOKUP($A237,INDtpcLOW,Low!T$3-1990+2,FALSE)</f>
        <v>41591</v>
      </c>
      <c r="U248" s="116">
        <f>VLOOKUP($A237,INDtpcLOW,Low!U$3-1990+2,FALSE)</f>
        <v>41591</v>
      </c>
      <c r="V248" s="116">
        <f>VLOOKUP($A237,INDtpcLOW,Low!V$3-1990+2,FALSE)</f>
        <v>41591</v>
      </c>
      <c r="W248" s="116">
        <f>VLOOKUP($A237,INDtpcLOW,Low!W$3-1990+2,FALSE)</f>
        <v>41591</v>
      </c>
    </row>
    <row r="249" spans="1:23">
      <c r="A249" s="111" t="s">
        <v>167</v>
      </c>
      <c r="B249" s="113">
        <f>VLOOKUP($A237,REScLOW,Low!B$3-1990+2,FALSE)</f>
        <v>37366</v>
      </c>
      <c r="C249" s="114">
        <f>VLOOKUP($A237,REScLOW,Low!C$3-1990+2,FALSE)</f>
        <v>37959</v>
      </c>
      <c r="D249" s="114">
        <f>VLOOKUP($A237,REScLOW,Low!D$3-1990+2,FALSE)</f>
        <v>38018</v>
      </c>
      <c r="E249" s="114">
        <f>VLOOKUP($A237,REScLOW,Low!E$3-1990+2,FALSE)</f>
        <v>38410</v>
      </c>
      <c r="F249" s="114">
        <f>VLOOKUP($A237,REScLOW,Low!F$3-1990+2,FALSE)</f>
        <v>38931</v>
      </c>
      <c r="G249" s="114">
        <f>VLOOKUP($A237,REScLOW,Low!G$3-1990+2,FALSE)</f>
        <v>39460</v>
      </c>
      <c r="H249" s="114">
        <f>VLOOKUP($A237,REScLOW,Low!H$3-1990+2,FALSE)</f>
        <v>39993</v>
      </c>
      <c r="I249" s="114">
        <f>VLOOKUP($A237,REScLOW,Low!I$3-1990+2,FALSE)</f>
        <v>40533</v>
      </c>
      <c r="J249" s="114">
        <f>VLOOKUP($A237,REScLOW,Low!J$3-1990+2,FALSE)</f>
        <v>41078</v>
      </c>
      <c r="K249" s="114">
        <f>VLOOKUP($A237,REScLOW,Low!K$3-1990+2,FALSE)</f>
        <v>41631</v>
      </c>
      <c r="L249" s="114">
        <f>VLOOKUP($A237,REScLOW,Low!L$3-1990+2,FALSE)</f>
        <v>42190</v>
      </c>
      <c r="M249" s="114">
        <f>VLOOKUP($A237,REScLOW,Low!M$3-1990+2,FALSE)</f>
        <v>42754</v>
      </c>
      <c r="N249" s="114">
        <f>VLOOKUP($A237,REScLOW,Low!N$3-1990+2,FALSE)</f>
        <v>43328</v>
      </c>
      <c r="O249" s="114">
        <f>VLOOKUP($A237,REScLOW,Low!O$3-1990+2,FALSE)</f>
        <v>43905</v>
      </c>
      <c r="P249" s="114">
        <f>VLOOKUP($A237,REScLOW,Low!P$3-1990+2,FALSE)</f>
        <v>44492</v>
      </c>
      <c r="Q249" s="114">
        <f>VLOOKUP($A237,REScLOW,Low!Q$3-1990+2,FALSE)</f>
        <v>45083</v>
      </c>
      <c r="R249" s="114">
        <f>VLOOKUP($A237,REScLOW,Low!R$3-1990+2,FALSE)</f>
        <v>45682</v>
      </c>
      <c r="S249" s="114">
        <f>VLOOKUP($A237,REScLOW,Low!S$3-1990+2,FALSE)</f>
        <v>46288</v>
      </c>
      <c r="T249" s="114">
        <f>VLOOKUP($A237,REScLOW,Low!T$3-1990+2,FALSE)</f>
        <v>46901</v>
      </c>
      <c r="U249" s="114">
        <f>VLOOKUP($A237,REScLOW,Low!U$3-1990+2,FALSE)</f>
        <v>47521</v>
      </c>
      <c r="V249" s="114">
        <f>VLOOKUP($A237,REScLOW,Low!V$3-1990+2,FALSE)</f>
        <v>48149</v>
      </c>
      <c r="W249" s="114">
        <f>VLOOKUP($A237,REScLOW,Low!W$3-1990+2,FALSE)</f>
        <v>48785</v>
      </c>
    </row>
    <row r="250" spans="1:23">
      <c r="A250" s="111" t="s">
        <v>168</v>
      </c>
      <c r="B250" s="115">
        <f>VLOOKUP($A237,COMcLOW,Low!B$3-1990+2,FALSE)</f>
        <v>6226</v>
      </c>
      <c r="C250" s="116">
        <f>VLOOKUP($A237,COMcLOW,Low!C$3-1990+2,FALSE)</f>
        <v>6276.6742962579128</v>
      </c>
      <c r="D250" s="116">
        <f>VLOOKUP($A237,COMcLOW,Low!D$3-1990+2,FALSE)</f>
        <v>6414.1107313861385</v>
      </c>
      <c r="E250" s="116">
        <f>VLOOKUP($A237,COMcLOW,Low!E$3-1990+2,FALSE)</f>
        <v>6558.0379607900541</v>
      </c>
      <c r="F250" s="116">
        <f>VLOOKUP($A237,COMcLOW,Low!F$3-1990+2,FALSE)</f>
        <v>6702.904493099144</v>
      </c>
      <c r="G250" s="116">
        <f>VLOOKUP($A237,COMcLOW,Low!G$3-1990+2,FALSE)</f>
        <v>6848.7703607706999</v>
      </c>
      <c r="H250" s="116">
        <f>VLOOKUP($A237,COMcLOW,Low!H$3-1990+2,FALSE)</f>
        <v>6995.3700893805262</v>
      </c>
      <c r="I250" s="116">
        <f>VLOOKUP($A237,COMcLOW,Low!I$3-1990+2,FALSE)</f>
        <v>7142.8170609831232</v>
      </c>
      <c r="J250" s="116">
        <f>VLOOKUP($A237,COMcLOW,Low!J$3-1990+2,FALSE)</f>
        <v>7291.0196573824715</v>
      </c>
      <c r="K250" s="116">
        <f>VLOOKUP($A237,COMcLOW,Low!K$3-1990+2,FALSE)</f>
        <v>7440.1363311962332</v>
      </c>
      <c r="L250" s="116">
        <f>VLOOKUP($A237,COMcLOW,Low!L$3-1990+2,FALSE)</f>
        <v>7590.2033491154889</v>
      </c>
      <c r="M250" s="116">
        <f>VLOOKUP($A237,COMcLOW,Low!M$3-1990+2,FALSE)</f>
        <v>7741.0630331368284</v>
      </c>
      <c r="N250" s="116">
        <f>VLOOKUP($A237,COMcLOW,Low!N$3-1990+2,FALSE)</f>
        <v>7893.3883023784965</v>
      </c>
      <c r="O250" s="116">
        <f>VLOOKUP($A237,COMcLOW,Low!O$3-1990+2,FALSE)</f>
        <v>8046.30955260049</v>
      </c>
      <c r="P250" s="116">
        <f>VLOOKUP($A237,COMcLOW,Low!P$3-1990+2,FALSE)</f>
        <v>8200.4135374189427</v>
      </c>
      <c r="Q250" s="116">
        <f>VLOOKUP($A237,COMcLOW,Low!Q$3-1990+2,FALSE)</f>
        <v>8355.0544007047665</v>
      </c>
      <c r="R250" s="116">
        <f>VLOOKUP($A237,COMcLOW,Low!R$3-1990+2,FALSE)</f>
        <v>8510.758281948627</v>
      </c>
      <c r="S250" s="116">
        <f>VLOOKUP($A237,COMcLOW,Low!S$3-1990+2,FALSE)</f>
        <v>8667.1880656408302</v>
      </c>
      <c r="T250" s="116">
        <f>VLOOKUP($A237,COMcLOW,Low!T$3-1990+2,FALSE)</f>
        <v>8824.5282913940064</v>
      </c>
      <c r="U250" s="116">
        <f>VLOOKUP($A237,COMcLOW,Low!U$3-1990+2,FALSE)</f>
        <v>8982.7581026311436</v>
      </c>
      <c r="V250" s="116">
        <f>VLOOKUP($A237,COMcLOW,Low!V$3-1990+2,FALSE)</f>
        <v>8982.7581026311436</v>
      </c>
      <c r="W250" s="116">
        <f>VLOOKUP($A237,COMcLOW,Low!W$3-1990+2,FALSE)</f>
        <v>9141.9358345296878</v>
      </c>
    </row>
    <row r="251" spans="1:23">
      <c r="A251" s="111" t="s">
        <v>169</v>
      </c>
      <c r="B251" s="115">
        <f>VLOOKUP($A237,INDcLOW,Low!B$3-1990+2,FALSE)</f>
        <v>55</v>
      </c>
      <c r="C251" s="116">
        <f>VLOOKUP($A237,INDcLOW,Low!C$3-1990+2,FALSE)</f>
        <v>54.807576178533253</v>
      </c>
      <c r="D251" s="116">
        <f>VLOOKUP($A237,INDcLOW,Low!D$3-1990+2,FALSE)</f>
        <v>51.535640307220469</v>
      </c>
      <c r="E251" s="116">
        <f>VLOOKUP($A237,INDcLOW,Low!E$3-1990+2,FALSE)</f>
        <v>48.331685293635957</v>
      </c>
      <c r="F251" s="116">
        <f>VLOOKUP($A237,INDcLOW,Low!F$3-1990+2,FALSE)</f>
        <v>45.463533306272993</v>
      </c>
      <c r="G251" s="116">
        <f>VLOOKUP($A237,INDcLOW,Low!G$3-1990+2,FALSE)</f>
        <v>42.894278691192362</v>
      </c>
      <c r="H251" s="116">
        <f>VLOOKUP($A237,INDcLOW,Low!H$3-1990+2,FALSE)</f>
        <v>40.584227060066745</v>
      </c>
      <c r="I251" s="116">
        <f>VLOOKUP($A237,INDcLOW,Low!I$3-1990+2,FALSE)</f>
        <v>38.507177014160277</v>
      </c>
      <c r="J251" s="116">
        <f>VLOOKUP($A237,INDcLOW,Low!J$3-1990+2,FALSE)</f>
        <v>36.631301372668958</v>
      </c>
      <c r="K251" s="116">
        <f>VLOOKUP($A237,INDcLOW,Low!K$3-1990+2,FALSE)</f>
        <v>34.936664022089879</v>
      </c>
      <c r="L251" s="116">
        <f>VLOOKUP($A237,INDcLOW,Low!L$3-1990+2,FALSE)</f>
        <v>33.398982850374637</v>
      </c>
      <c r="M251" s="116">
        <f>VLOOKUP($A237,INDcLOW,Low!M$3-1990+2,FALSE)</f>
        <v>31.993273524267014</v>
      </c>
      <c r="N251" s="116">
        <f>VLOOKUP($A237,INDcLOW,Low!N$3-1990+2,FALSE)</f>
        <v>30.71379930488439</v>
      </c>
      <c r="O251" s="116">
        <f>VLOOKUP($A237,INDcLOW,Low!O$3-1990+2,FALSE)</f>
        <v>29.540687465197806</v>
      </c>
      <c r="P251" s="116">
        <f>VLOOKUP($A237,INDcLOW,Low!P$3-1990+2,FALSE)</f>
        <v>28.475346548534304</v>
      </c>
      <c r="Q251" s="116">
        <f>VLOOKUP($A237,INDcLOW,Low!Q$3-1990+2,FALSE)</f>
        <v>27.496995920688818</v>
      </c>
      <c r="R251" s="116">
        <f>VLOOKUP($A237,INDcLOW,Low!R$3-1990+2,FALSE)</f>
        <v>26.609453570413777</v>
      </c>
      <c r="S251" s="116">
        <f>VLOOKUP($A237,INDcLOW,Low!S$3-1990+2,FALSE)</f>
        <v>25.796992916082985</v>
      </c>
      <c r="T251" s="116">
        <f>VLOOKUP($A237,INDcLOW,Low!T$3-1990+2,FALSE)</f>
        <v>25.053185189008012</v>
      </c>
      <c r="U251" s="116">
        <f>VLOOKUP($A237,INDcLOW,Low!U$3-1990+2,FALSE)</f>
        <v>24.372850557579522</v>
      </c>
      <c r="V251" s="116">
        <f>VLOOKUP($A237,INDcLOW,Low!V$3-1990+2,FALSE)</f>
        <v>24.372850557579522</v>
      </c>
      <c r="W251" s="116">
        <f>VLOOKUP($A237,INDcLOW,Low!W$3-1990+2,FALSE)</f>
        <v>23.74890355915776</v>
      </c>
    </row>
    <row r="252" spans="1:23">
      <c r="A252" s="111" t="s">
        <v>170</v>
      </c>
      <c r="B252" s="117">
        <v>1</v>
      </c>
      <c r="C252" s="118">
        <f t="shared" ref="C252:U252" si="89">B252</f>
        <v>1</v>
      </c>
      <c r="D252" s="118">
        <f t="shared" si="89"/>
        <v>1</v>
      </c>
      <c r="E252" s="118">
        <f t="shared" si="89"/>
        <v>1</v>
      </c>
      <c r="F252" s="118">
        <f t="shared" si="89"/>
        <v>1</v>
      </c>
      <c r="G252" s="118">
        <f t="shared" si="89"/>
        <v>1</v>
      </c>
      <c r="H252" s="118">
        <f t="shared" si="89"/>
        <v>1</v>
      </c>
      <c r="I252" s="118">
        <f t="shared" si="89"/>
        <v>1</v>
      </c>
      <c r="J252" s="118">
        <f t="shared" si="89"/>
        <v>1</v>
      </c>
      <c r="K252" s="118">
        <f t="shared" si="89"/>
        <v>1</v>
      </c>
      <c r="L252" s="118">
        <f t="shared" si="89"/>
        <v>1</v>
      </c>
      <c r="M252" s="118">
        <f t="shared" si="89"/>
        <v>1</v>
      </c>
      <c r="N252" s="118">
        <f t="shared" si="89"/>
        <v>1</v>
      </c>
      <c r="O252" s="118">
        <f t="shared" si="89"/>
        <v>1</v>
      </c>
      <c r="P252" s="118">
        <f t="shared" si="89"/>
        <v>1</v>
      </c>
      <c r="Q252" s="118">
        <f t="shared" si="89"/>
        <v>1</v>
      </c>
      <c r="R252" s="118">
        <f t="shared" si="89"/>
        <v>1</v>
      </c>
      <c r="S252" s="118">
        <f t="shared" si="89"/>
        <v>1</v>
      </c>
      <c r="T252" s="118">
        <f t="shared" si="89"/>
        <v>1</v>
      </c>
      <c r="U252" s="118">
        <f t="shared" si="89"/>
        <v>1</v>
      </c>
      <c r="V252" s="118">
        <f>T252</f>
        <v>1</v>
      </c>
      <c r="W252" s="118">
        <f>U252</f>
        <v>1</v>
      </c>
    </row>
    <row r="253" spans="1:23" ht="16" thickBot="1">
      <c r="A253" s="119" t="s">
        <v>171</v>
      </c>
      <c r="B253" s="120">
        <f>SUM(B249:B252)</f>
        <v>43648</v>
      </c>
      <c r="C253" s="121">
        <f t="shared" ref="C253:W253" si="90">SUM(C249:C252)</f>
        <v>44291.481872436452</v>
      </c>
      <c r="D253" s="121">
        <f t="shared" si="90"/>
        <v>44484.646371693358</v>
      </c>
      <c r="E253" s="121">
        <f t="shared" si="90"/>
        <v>45017.369646083687</v>
      </c>
      <c r="F253" s="121">
        <f t="shared" si="90"/>
        <v>45680.36802640542</v>
      </c>
      <c r="G253" s="121">
        <f t="shared" si="90"/>
        <v>46352.664639461895</v>
      </c>
      <c r="H253" s="121">
        <f t="shared" si="90"/>
        <v>47029.954316440599</v>
      </c>
      <c r="I253" s="121">
        <f t="shared" si="90"/>
        <v>47715.32423799728</v>
      </c>
      <c r="J253" s="121">
        <f t="shared" si="90"/>
        <v>48406.650958755141</v>
      </c>
      <c r="K253" s="121">
        <f t="shared" si="90"/>
        <v>49107.072995218325</v>
      </c>
      <c r="L253" s="121">
        <f t="shared" si="90"/>
        <v>49814.602331965863</v>
      </c>
      <c r="M253" s="121">
        <f t="shared" si="90"/>
        <v>50528.056306661099</v>
      </c>
      <c r="N253" s="121">
        <f t="shared" si="90"/>
        <v>51253.102101683377</v>
      </c>
      <c r="O253" s="121">
        <f t="shared" si="90"/>
        <v>51981.850240065687</v>
      </c>
      <c r="P253" s="121">
        <f t="shared" si="90"/>
        <v>52721.888883967476</v>
      </c>
      <c r="Q253" s="121">
        <f t="shared" si="90"/>
        <v>53466.551396625451</v>
      </c>
      <c r="R253" s="121">
        <f t="shared" si="90"/>
        <v>54220.367735519038</v>
      </c>
      <c r="S253" s="121">
        <f t="shared" si="90"/>
        <v>54981.985058556915</v>
      </c>
      <c r="T253" s="121">
        <f t="shared" si="90"/>
        <v>55751.581476583007</v>
      </c>
      <c r="U253" s="121">
        <f t="shared" si="90"/>
        <v>56529.130953188724</v>
      </c>
      <c r="V253" s="121">
        <f t="shared" si="90"/>
        <v>57157.130953188724</v>
      </c>
      <c r="W253" s="121">
        <f t="shared" si="90"/>
        <v>57951.684738088843</v>
      </c>
    </row>
    <row r="254" spans="1:23">
      <c r="B254" s="106"/>
      <c r="C254" s="106"/>
      <c r="D254" s="106"/>
      <c r="E254" s="106"/>
      <c r="F254" s="106"/>
      <c r="G254" s="106"/>
      <c r="H254" s="106"/>
      <c r="I254" s="106"/>
      <c r="J254" s="106"/>
      <c r="K254" s="106"/>
      <c r="L254" s="106"/>
      <c r="M254" s="106"/>
      <c r="N254" s="106"/>
      <c r="O254" s="106"/>
      <c r="P254" s="106"/>
      <c r="Q254" s="106"/>
      <c r="R254" s="106"/>
      <c r="S254" s="106"/>
      <c r="T254" s="108"/>
      <c r="U254" s="108"/>
      <c r="V254" s="108"/>
      <c r="W254" s="108"/>
    </row>
    <row r="255" spans="1:23">
      <c r="B255" s="106"/>
      <c r="C255" s="106"/>
      <c r="D255" s="106"/>
      <c r="E255" s="106"/>
      <c r="F255" s="106"/>
      <c r="G255" s="106"/>
      <c r="H255" s="106"/>
      <c r="I255" s="106"/>
      <c r="J255" s="106"/>
      <c r="K255" s="106"/>
      <c r="L255" s="106"/>
      <c r="M255" s="106"/>
      <c r="N255" s="106"/>
      <c r="O255" s="106"/>
      <c r="P255" s="106"/>
      <c r="Q255" s="106"/>
      <c r="R255" s="106"/>
      <c r="S255" s="106"/>
      <c r="T255" s="108"/>
      <c r="U255" s="108"/>
      <c r="V255" s="108"/>
      <c r="W255" s="108"/>
    </row>
    <row r="256" spans="1:23">
      <c r="A256" s="109" t="s">
        <v>33</v>
      </c>
      <c r="B256" s="110"/>
      <c r="C256" s="110"/>
      <c r="D256" s="110"/>
      <c r="E256" s="110"/>
      <c r="F256" s="110"/>
      <c r="G256" s="110"/>
      <c r="H256" s="110"/>
      <c r="I256" s="110"/>
      <c r="J256" s="110"/>
      <c r="K256" s="110"/>
      <c r="L256" s="110"/>
      <c r="M256" s="110"/>
      <c r="N256" s="110"/>
      <c r="O256" s="110"/>
      <c r="P256" s="110"/>
      <c r="Q256" s="110"/>
      <c r="R256" s="110"/>
      <c r="S256" s="110"/>
      <c r="T256" s="110"/>
      <c r="U256" s="110"/>
      <c r="V256" s="110"/>
      <c r="W256" s="110"/>
    </row>
    <row r="257" spans="1:23" ht="16" thickBot="1">
      <c r="A257" s="111" t="s">
        <v>156</v>
      </c>
      <c r="B257" s="110"/>
      <c r="C257" s="112">
        <f t="shared" ref="C257:U257" si="91">(C262-B262)/B262</f>
        <v>0.15429813416740693</v>
      </c>
      <c r="D257" s="112">
        <f t="shared" si="91"/>
        <v>2.9559311757814139E-2</v>
      </c>
      <c r="E257" s="112">
        <f t="shared" si="91"/>
        <v>-1.5393987715053572E-2</v>
      </c>
      <c r="F257" s="112">
        <f t="shared" si="91"/>
        <v>-9.4189302154066689E-3</v>
      </c>
      <c r="G257" s="112">
        <f t="shared" si="91"/>
        <v>1.8029603738169285E-3</v>
      </c>
      <c r="H257" s="112">
        <f t="shared" si="91"/>
        <v>7.0196379348186934E-3</v>
      </c>
      <c r="I257" s="112">
        <f t="shared" si="91"/>
        <v>-8.0076855223805464E-4</v>
      </c>
      <c r="J257" s="112">
        <f t="shared" si="91"/>
        <v>-3.3345503083167748E-3</v>
      </c>
      <c r="K257" s="112">
        <f t="shared" si="91"/>
        <v>3.5375901268013083E-3</v>
      </c>
      <c r="L257" s="112">
        <f t="shared" si="91"/>
        <v>5.5345026480120296E-3</v>
      </c>
      <c r="M257" s="112">
        <f t="shared" si="91"/>
        <v>-5.5623759101320279E-4</v>
      </c>
      <c r="N257" s="112">
        <f t="shared" si="91"/>
        <v>-3.9848491595382181E-3</v>
      </c>
      <c r="O257" s="112">
        <f t="shared" si="91"/>
        <v>2.2683653009760237E-3</v>
      </c>
      <c r="P257" s="112">
        <f t="shared" si="91"/>
        <v>1.9318471871021866E-2</v>
      </c>
      <c r="Q257" s="112">
        <f t="shared" si="91"/>
        <v>2.596842303860055E-3</v>
      </c>
      <c r="R257" s="112">
        <f t="shared" si="91"/>
        <v>5.8829451681455236E-4</v>
      </c>
      <c r="S257" s="112">
        <f t="shared" si="91"/>
        <v>8.0550512674460364E-3</v>
      </c>
      <c r="T257" s="112">
        <f t="shared" si="91"/>
        <v>2.8476036905891937E-3</v>
      </c>
      <c r="U257" s="112">
        <f t="shared" si="91"/>
        <v>1.0866891385700474E-3</v>
      </c>
      <c r="V257" s="112">
        <f>(V262-T262)/T262</f>
        <v>2.8466455881801492E-3</v>
      </c>
      <c r="W257" s="112">
        <f>(W262-U262)/U262</f>
        <v>4.2932687213181565E-3</v>
      </c>
    </row>
    <row r="258" spans="1:23">
      <c r="A258" s="111" t="s">
        <v>157</v>
      </c>
      <c r="B258" s="113">
        <f t="shared" ref="B258:W258" si="92">B268*B265</f>
        <v>1894038</v>
      </c>
      <c r="C258" s="114">
        <f t="shared" si="92"/>
        <v>1905105</v>
      </c>
      <c r="D258" s="114">
        <f t="shared" si="92"/>
        <v>2133440</v>
      </c>
      <c r="E258" s="114">
        <f t="shared" si="92"/>
        <v>2114288</v>
      </c>
      <c r="F258" s="114">
        <f t="shared" si="92"/>
        <v>2095782</v>
      </c>
      <c r="G258" s="114">
        <f t="shared" si="92"/>
        <v>2088695</v>
      </c>
      <c r="H258" s="114">
        <f t="shared" si="92"/>
        <v>2088114</v>
      </c>
      <c r="I258" s="114">
        <f t="shared" si="92"/>
        <v>2089962</v>
      </c>
      <c r="J258" s="114">
        <f t="shared" si="92"/>
        <v>2085790</v>
      </c>
      <c r="K258" s="114">
        <f t="shared" si="92"/>
        <v>2084520</v>
      </c>
      <c r="L258" s="114">
        <f t="shared" si="92"/>
        <v>2085680</v>
      </c>
      <c r="M258" s="114">
        <f t="shared" si="92"/>
        <v>2091600</v>
      </c>
      <c r="N258" s="114">
        <f t="shared" si="92"/>
        <v>2090320</v>
      </c>
      <c r="O258" s="114">
        <f t="shared" si="92"/>
        <v>2087158</v>
      </c>
      <c r="P258" s="114">
        <f t="shared" si="92"/>
        <v>2091782</v>
      </c>
      <c r="Q258" s="114">
        <f t="shared" si="92"/>
        <v>2107287</v>
      </c>
      <c r="R258" s="114">
        <f t="shared" si="92"/>
        <v>2108880</v>
      </c>
      <c r="S258" s="114">
        <f t="shared" si="92"/>
        <v>2115666</v>
      </c>
      <c r="T258" s="114">
        <f t="shared" si="92"/>
        <v>2124540</v>
      </c>
      <c r="U258" s="114">
        <f t="shared" si="92"/>
        <v>2129562</v>
      </c>
      <c r="V258" s="114">
        <f t="shared" si="92"/>
        <v>2139178</v>
      </c>
      <c r="W258" s="114">
        <f t="shared" si="92"/>
        <v>2148748</v>
      </c>
    </row>
    <row r="259" spans="1:23">
      <c r="A259" s="111" t="s">
        <v>158</v>
      </c>
      <c r="B259" s="115">
        <f t="shared" ref="B259:W260" si="93">B266*B269</f>
        <v>2324640</v>
      </c>
      <c r="C259" s="116">
        <f t="shared" si="93"/>
        <v>2741950.0548764565</v>
      </c>
      <c r="D259" s="116">
        <f t="shared" si="93"/>
        <v>2660778.5657430068</v>
      </c>
      <c r="E259" s="116">
        <f t="shared" si="93"/>
        <v>2591229.9537920142</v>
      </c>
      <c r="F259" s="116">
        <f t="shared" si="93"/>
        <v>2554179.20219287</v>
      </c>
      <c r="G259" s="116">
        <f t="shared" si="93"/>
        <v>2564970.0271200333</v>
      </c>
      <c r="H259" s="116">
        <f t="shared" si="93"/>
        <v>2596735.31468728</v>
      </c>
      <c r="I259" s="116">
        <f t="shared" si="93"/>
        <v>2585306.4245349779</v>
      </c>
      <c r="J259" s="116">
        <f t="shared" si="93"/>
        <v>2566750.6895923042</v>
      </c>
      <c r="K259" s="116">
        <f t="shared" si="93"/>
        <v>2581454.0433138153</v>
      </c>
      <c r="L259" s="116">
        <f t="shared" si="93"/>
        <v>2604583.6647372586</v>
      </c>
      <c r="M259" s="116">
        <f t="shared" si="93"/>
        <v>2590903.2236448294</v>
      </c>
      <c r="N259" s="116">
        <f t="shared" si="93"/>
        <v>2566528.856905418</v>
      </c>
      <c r="O259" s="116">
        <f t="shared" si="93"/>
        <v>2577094.4192366991</v>
      </c>
      <c r="P259" s="116">
        <f t="shared" si="93"/>
        <v>2670098.5517452052</v>
      </c>
      <c r="Q259" s="116">
        <f t="shared" si="93"/>
        <v>2664303.6834981856</v>
      </c>
      <c r="R259" s="116">
        <f t="shared" si="93"/>
        <v>2661668.5204735827</v>
      </c>
      <c r="S259" s="116">
        <f t="shared" si="93"/>
        <v>2694167.1126519754</v>
      </c>
      <c r="T259" s="116">
        <f t="shared" si="93"/>
        <v>2696774.8956811358</v>
      </c>
      <c r="U259" s="116">
        <f t="shared" si="93"/>
        <v>2693617.5028791577</v>
      </c>
      <c r="V259" s="116">
        <f t="shared" si="93"/>
        <v>2693617.5028791577</v>
      </c>
      <c r="W259" s="116">
        <f t="shared" si="93"/>
        <v>2693766.338283746</v>
      </c>
    </row>
    <row r="260" spans="1:23">
      <c r="A260" s="111" t="s">
        <v>159</v>
      </c>
      <c r="B260" s="115">
        <f t="shared" si="93"/>
        <v>289480</v>
      </c>
      <c r="C260" s="116">
        <f t="shared" si="93"/>
        <v>556703.31305541296</v>
      </c>
      <c r="D260" s="116">
        <f t="shared" si="93"/>
        <v>563359.31809889455</v>
      </c>
      <c r="E260" s="116">
        <f t="shared" si="93"/>
        <v>569585.441923582</v>
      </c>
      <c r="F260" s="116">
        <f t="shared" si="93"/>
        <v>575456.36275942612</v>
      </c>
      <c r="G260" s="116">
        <f t="shared" si="93"/>
        <v>581173.75863851921</v>
      </c>
      <c r="H260" s="116">
        <f t="shared" si="93"/>
        <v>586736.14399444312</v>
      </c>
      <c r="I260" s="116">
        <f t="shared" si="93"/>
        <v>592095.71429099655</v>
      </c>
      <c r="J260" s="116">
        <f t="shared" si="93"/>
        <v>597259.15852053231</v>
      </c>
      <c r="K260" s="116">
        <f t="shared" si="93"/>
        <v>602397.4449093882</v>
      </c>
      <c r="L260" s="116">
        <f t="shared" si="93"/>
        <v>607265.63943822787</v>
      </c>
      <c r="M260" s="116">
        <f t="shared" si="93"/>
        <v>612079.39559217985</v>
      </c>
      <c r="N260" s="116">
        <f t="shared" si="93"/>
        <v>616635.6492312199</v>
      </c>
      <c r="O260" s="116">
        <f t="shared" si="93"/>
        <v>621194.27616889344</v>
      </c>
      <c r="P260" s="116">
        <f t="shared" si="93"/>
        <v>625672.89697136532</v>
      </c>
      <c r="Q260" s="116">
        <f t="shared" si="93"/>
        <v>629953.39192832017</v>
      </c>
      <c r="R260" s="116">
        <f t="shared" si="93"/>
        <v>634173.25371482782</v>
      </c>
      <c r="S260" s="116">
        <f t="shared" si="93"/>
        <v>638423.97251380421</v>
      </c>
      <c r="T260" s="116">
        <f t="shared" si="93"/>
        <v>642456.66646764148</v>
      </c>
      <c r="U260" s="116">
        <f t="shared" si="93"/>
        <v>646529.48048183403</v>
      </c>
      <c r="V260" s="116">
        <f t="shared" si="93"/>
        <v>646529.48048183403</v>
      </c>
      <c r="W260" s="116">
        <f t="shared" si="93"/>
        <v>650677.57557022281</v>
      </c>
    </row>
    <row r="261" spans="1:23">
      <c r="A261" s="111" t="s">
        <v>160</v>
      </c>
      <c r="B261" s="117"/>
      <c r="C261" s="118">
        <f t="shared" ref="C261:U261" si="94">B261</f>
        <v>0</v>
      </c>
      <c r="D261" s="118">
        <f t="shared" si="94"/>
        <v>0</v>
      </c>
      <c r="E261" s="118">
        <f t="shared" si="94"/>
        <v>0</v>
      </c>
      <c r="F261" s="118">
        <f t="shared" si="94"/>
        <v>0</v>
      </c>
      <c r="G261" s="118">
        <f t="shared" si="94"/>
        <v>0</v>
      </c>
      <c r="H261" s="118">
        <f t="shared" si="94"/>
        <v>0</v>
      </c>
      <c r="I261" s="118">
        <f t="shared" si="94"/>
        <v>0</v>
      </c>
      <c r="J261" s="118">
        <f t="shared" si="94"/>
        <v>0</v>
      </c>
      <c r="K261" s="118">
        <f t="shared" si="94"/>
        <v>0</v>
      </c>
      <c r="L261" s="118">
        <f t="shared" si="94"/>
        <v>0</v>
      </c>
      <c r="M261" s="118">
        <f t="shared" si="94"/>
        <v>0</v>
      </c>
      <c r="N261" s="118">
        <f t="shared" si="94"/>
        <v>0</v>
      </c>
      <c r="O261" s="118">
        <f t="shared" si="94"/>
        <v>0</v>
      </c>
      <c r="P261" s="118">
        <f t="shared" si="94"/>
        <v>0</v>
      </c>
      <c r="Q261" s="118">
        <f t="shared" si="94"/>
        <v>0</v>
      </c>
      <c r="R261" s="118">
        <f t="shared" si="94"/>
        <v>0</v>
      </c>
      <c r="S261" s="118">
        <f t="shared" si="94"/>
        <v>0</v>
      </c>
      <c r="T261" s="118">
        <f t="shared" si="94"/>
        <v>0</v>
      </c>
      <c r="U261" s="118">
        <f t="shared" si="94"/>
        <v>0</v>
      </c>
      <c r="V261" s="118">
        <f>T261</f>
        <v>0</v>
      </c>
      <c r="W261" s="118">
        <f>U261</f>
        <v>0</v>
      </c>
    </row>
    <row r="262" spans="1:23" ht="16" thickBot="1">
      <c r="A262" s="119" t="s">
        <v>161</v>
      </c>
      <c r="B262" s="120">
        <f>SUM(B258:B261)</f>
        <v>4508158</v>
      </c>
      <c r="C262" s="121">
        <f t="shared" ref="C262:W262" si="95">SUM(C258:C261)</f>
        <v>5203758.3679318689</v>
      </c>
      <c r="D262" s="121">
        <f t="shared" si="95"/>
        <v>5357577.8838419011</v>
      </c>
      <c r="E262" s="121">
        <f t="shared" si="95"/>
        <v>5275103.3957155962</v>
      </c>
      <c r="F262" s="121">
        <f t="shared" si="95"/>
        <v>5225417.5649522962</v>
      </c>
      <c r="G262" s="121">
        <f t="shared" si="95"/>
        <v>5234838.7857585521</v>
      </c>
      <c r="H262" s="121">
        <f t="shared" si="95"/>
        <v>5271585.4586817231</v>
      </c>
      <c r="I262" s="121">
        <f t="shared" si="95"/>
        <v>5267364.1388259754</v>
      </c>
      <c r="J262" s="121">
        <f t="shared" si="95"/>
        <v>5249799.8481128365</v>
      </c>
      <c r="K262" s="121">
        <f t="shared" si="95"/>
        <v>5268371.4882232035</v>
      </c>
      <c r="L262" s="121">
        <f t="shared" si="95"/>
        <v>5297529.3041754859</v>
      </c>
      <c r="M262" s="121">
        <f t="shared" si="95"/>
        <v>5294582.6192370094</v>
      </c>
      <c r="N262" s="121">
        <f t="shared" si="95"/>
        <v>5273484.5061366372</v>
      </c>
      <c r="O262" s="121">
        <f t="shared" si="95"/>
        <v>5285446.6954055922</v>
      </c>
      <c r="P262" s="121">
        <f t="shared" si="95"/>
        <v>5387553.4487165706</v>
      </c>
      <c r="Q262" s="121">
        <f t="shared" si="95"/>
        <v>5401544.0754265049</v>
      </c>
      <c r="R262" s="121">
        <f t="shared" si="95"/>
        <v>5404721.7741884105</v>
      </c>
      <c r="S262" s="121">
        <f t="shared" si="95"/>
        <v>5448257.08516578</v>
      </c>
      <c r="T262" s="121">
        <f t="shared" si="95"/>
        <v>5463771.5621487768</v>
      </c>
      <c r="U262" s="121">
        <f t="shared" si="95"/>
        <v>5469708.9833609918</v>
      </c>
      <c r="V262" s="121">
        <f t="shared" si="95"/>
        <v>5479324.9833609918</v>
      </c>
      <c r="W262" s="121">
        <f t="shared" si="95"/>
        <v>5493191.9138539685</v>
      </c>
    </row>
    <row r="263" spans="1:23">
      <c r="A263" s="111" t="s">
        <v>162</v>
      </c>
      <c r="B263" s="116">
        <f>B262*VLOOKUP($A256,'Peak-Baseload'!$N$13:$S$28,6,FALSE)</f>
        <v>3348.9263360689433</v>
      </c>
      <c r="C263" s="116">
        <f>C262*VLOOKUP($A256,'Peak-Baseload'!$N$13:$S$28,6,FALSE)</f>
        <v>3865.6594211884717</v>
      </c>
      <c r="D263" s="116">
        <f>D262*VLOOKUP($A256,'Peak-Baseload'!$N$13:$S$28,6,FALSE)</f>
        <v>3979.925653168913</v>
      </c>
      <c r="E263" s="116">
        <f>E262*VLOOKUP($A256,'Peak-Baseload'!$N$13:$S$28,6,FALSE)</f>
        <v>3918.6587265572043</v>
      </c>
      <c r="F263" s="116">
        <f>F262*VLOOKUP($A256,'Peak-Baseload'!$N$13:$S$28,6,FALSE)</f>
        <v>3881.7491534737678</v>
      </c>
      <c r="G263" s="116">
        <f>G262*VLOOKUP($A256,'Peak-Baseload'!$N$13:$S$28,6,FALSE)</f>
        <v>3888.7477933785785</v>
      </c>
      <c r="H263" s="116">
        <f>H262*VLOOKUP($A256,'Peak-Baseload'!$N$13:$S$28,6,FALSE)</f>
        <v>3916.045394907921</v>
      </c>
      <c r="I263" s="116">
        <f>I262*VLOOKUP($A256,'Peak-Baseload'!$N$13:$S$28,6,FALSE)</f>
        <v>3912.9095489065421</v>
      </c>
      <c r="J263" s="116">
        <f>J262*VLOOKUP($A256,'Peak-Baseload'!$N$13:$S$28,6,FALSE)</f>
        <v>3899.8617551638204</v>
      </c>
      <c r="K263" s="116">
        <f>K262*VLOOKUP($A256,'Peak-Baseload'!$N$13:$S$28,6,FALSE)</f>
        <v>3913.6578676047779</v>
      </c>
      <c r="L263" s="116">
        <f>L262*VLOOKUP($A256,'Peak-Baseload'!$N$13:$S$28,6,FALSE)</f>
        <v>3935.3180174364493</v>
      </c>
      <c r="M263" s="116">
        <f>M262*VLOOKUP($A256,'Peak-Baseload'!$N$13:$S$28,6,FALSE)</f>
        <v>3933.1290456225597</v>
      </c>
      <c r="N263" s="116">
        <f>N262*VLOOKUP($A256,'Peak-Baseload'!$N$13:$S$28,6,FALSE)</f>
        <v>3917.4561196507552</v>
      </c>
      <c r="O263" s="116">
        <f>O262*VLOOKUP($A256,'Peak-Baseload'!$N$13:$S$28,6,FALSE)</f>
        <v>3926.3423411806675</v>
      </c>
      <c r="P263" s="116">
        <f>P262*VLOOKUP($A256,'Peak-Baseload'!$N$13:$S$28,6,FALSE)</f>
        <v>4002.1932752547682</v>
      </c>
      <c r="Q263" s="116">
        <f>Q262*VLOOKUP($A256,'Peak-Baseload'!$N$13:$S$28,6,FALSE)</f>
        <v>4012.5863400601738</v>
      </c>
      <c r="R263" s="116">
        <f>R262*VLOOKUP($A256,'Peak-Baseload'!$N$13:$S$28,6,FALSE)</f>
        <v>4014.9469226022766</v>
      </c>
      <c r="S263" s="116">
        <f>S262*VLOOKUP($A256,'Peak-Baseload'!$N$13:$S$28,6,FALSE)</f>
        <v>4047.2875258999125</v>
      </c>
      <c r="T263" s="116">
        <f>T262*VLOOKUP($A256,'Peak-Baseload'!$N$13:$S$28,6,FALSE)</f>
        <v>4058.8125967955407</v>
      </c>
      <c r="U263" s="116">
        <f>U262*VLOOKUP($A256,'Peak-Baseload'!$N$13:$S$28,6,FALSE)</f>
        <v>4063.2232643599696</v>
      </c>
      <c r="V263" s="116">
        <f>V262*VLOOKUP($A256,'Peak-Baseload'!$N$13:$S$28,6,FALSE)</f>
        <v>4070.3665977674586</v>
      </c>
      <c r="W263" s="116">
        <f>W262*VLOOKUP($A256,'Peak-Baseload'!$N$13:$S$28,6,FALSE)</f>
        <v>4080.6677737085784</v>
      </c>
    </row>
    <row r="264" spans="1:23">
      <c r="A264" s="111" t="s">
        <v>163</v>
      </c>
      <c r="B264" s="116">
        <f>B272*VLOOKUP($A256,'Peak-Baseload'!$N$13:$S$28,5,FALSE)</f>
        <v>30432.157953281425</v>
      </c>
      <c r="C264" s="116">
        <f>C272*VLOOKUP($A256,'Peak-Baseload'!$N$13:$S$28,5,FALSE)</f>
        <v>30662.404423599663</v>
      </c>
      <c r="D264" s="116">
        <f>D272*VLOOKUP($A256,'Peak-Baseload'!$N$13:$S$28,5,FALSE)</f>
        <v>30676.10962072351</v>
      </c>
      <c r="E264" s="116">
        <f>E272*VLOOKUP($A256,'Peak-Baseload'!$N$13:$S$28,5,FALSE)</f>
        <v>30608.750117223393</v>
      </c>
      <c r="F264" s="116">
        <f>F272*VLOOKUP($A256,'Peak-Baseload'!$N$13:$S$28,5,FALSE)</f>
        <v>30549.414365219549</v>
      </c>
      <c r="G264" s="116">
        <f>G272*VLOOKUP($A256,'Peak-Baseload'!$N$13:$S$28,5,FALSE)</f>
        <v>30499.599394206944</v>
      </c>
      <c r="H264" s="116">
        <f>H272*VLOOKUP($A256,'Peak-Baseload'!$N$13:$S$28,5,FALSE)</f>
        <v>30491.787866657811</v>
      </c>
      <c r="I264" s="116">
        <f>I272*VLOOKUP($A256,'Peak-Baseload'!$N$13:$S$28,5,FALSE)</f>
        <v>30465.93042491133</v>
      </c>
      <c r="J264" s="116">
        <f>J272*VLOOKUP($A256,'Peak-Baseload'!$N$13:$S$28,5,FALSE)</f>
        <v>30457.414967132419</v>
      </c>
      <c r="K264" s="116">
        <f>K272*VLOOKUP($A256,'Peak-Baseload'!$N$13:$S$28,5,FALSE)</f>
        <v>30490.866389143968</v>
      </c>
      <c r="L264" s="116">
        <f>L272*VLOOKUP($A256,'Peak-Baseload'!$N$13:$S$28,5,FALSE)</f>
        <v>30509.802995957947</v>
      </c>
      <c r="M264" s="116">
        <f>M272*VLOOKUP($A256,'Peak-Baseload'!$N$13:$S$28,5,FALSE)</f>
        <v>30542.522419241035</v>
      </c>
      <c r="N264" s="116">
        <f>N272*VLOOKUP($A256,'Peak-Baseload'!$N$13:$S$28,5,FALSE)</f>
        <v>30579.061710720576</v>
      </c>
      <c r="O264" s="116">
        <f>O272*VLOOKUP($A256,'Peak-Baseload'!$N$13:$S$28,5,FALSE)</f>
        <v>30637.484066544203</v>
      </c>
      <c r="P264" s="116">
        <f>P272*VLOOKUP($A256,'Peak-Baseload'!$N$13:$S$28,5,FALSE)</f>
        <v>30707.252300017011</v>
      </c>
      <c r="Q264" s="116">
        <f>Q272*VLOOKUP($A256,'Peak-Baseload'!$N$13:$S$28,5,FALSE)</f>
        <v>30775.085685824906</v>
      </c>
      <c r="R264" s="116">
        <f>R272*VLOOKUP($A256,'Peak-Baseload'!$N$13:$S$28,5,FALSE)</f>
        <v>30852.967328919091</v>
      </c>
      <c r="S264" s="116">
        <f>S272*VLOOKUP($A256,'Peak-Baseload'!$N$13:$S$28,5,FALSE)</f>
        <v>31007.133450171961</v>
      </c>
      <c r="T264" s="116">
        <f>T272*VLOOKUP($A256,'Peak-Baseload'!$N$13:$S$28,5,FALSE)</f>
        <v>31084.819497886423</v>
      </c>
      <c r="U264" s="116">
        <f>U272*VLOOKUP($A256,'Peak-Baseload'!$N$13:$S$28,5,FALSE)</f>
        <v>31214.747599308255</v>
      </c>
      <c r="V264" s="116">
        <f>V272*VLOOKUP($A256,'Peak-Baseload'!$N$13:$S$28,5,FALSE)</f>
        <v>31371.19365047622</v>
      </c>
      <c r="W264" s="116">
        <f>W272*VLOOKUP($A256,'Peak-Baseload'!$N$13:$S$28,5,FALSE)</f>
        <v>31567.546462384755</v>
      </c>
    </row>
    <row r="265" spans="1:23">
      <c r="A265" s="104" t="s">
        <v>164</v>
      </c>
      <c r="B265" s="116">
        <f>VLOOKUP($A256,REStpcLOW,Low!B$3-1990+2,FALSE)</f>
        <v>527</v>
      </c>
      <c r="C265" s="116">
        <f>VLOOKUP($A256,REStpcLOW,Low!C$3-1990+2,FALSE)</f>
        <v>527</v>
      </c>
      <c r="D265" s="116">
        <f>VLOOKUP($A256,REStpcLOW,Low!D$3-1990+2,FALSE)</f>
        <v>590</v>
      </c>
      <c r="E265" s="116">
        <f>VLOOKUP($A256,REStpcLOW,Low!E$3-1990+2,FALSE)</f>
        <v>586</v>
      </c>
      <c r="F265" s="116">
        <f>VLOOKUP($A256,REStpcLOW,Low!F$3-1990+2,FALSE)</f>
        <v>582</v>
      </c>
      <c r="G265" s="116">
        <f>VLOOKUP($A256,REStpcLOW,Low!G$3-1990+2,FALSE)</f>
        <v>581</v>
      </c>
      <c r="H265" s="116">
        <f>VLOOKUP($A256,REStpcLOW,Low!H$3-1990+2,FALSE)</f>
        <v>581</v>
      </c>
      <c r="I265" s="116">
        <f>VLOOKUP($A256,REStpcLOW,Low!I$3-1990+2,FALSE)</f>
        <v>582</v>
      </c>
      <c r="J265" s="116">
        <f>VLOOKUP($A256,REStpcLOW,Low!J$3-1990+2,FALSE)</f>
        <v>581</v>
      </c>
      <c r="K265" s="116">
        <f>VLOOKUP($A256,REStpcLOW,Low!K$3-1990+2,FALSE)</f>
        <v>580</v>
      </c>
      <c r="L265" s="116">
        <f>VLOOKUP($A256,REStpcLOW,Low!L$3-1990+2,FALSE)</f>
        <v>580</v>
      </c>
      <c r="M265" s="116">
        <f>VLOOKUP($A256,REStpcLOW,Low!M$3-1990+2,FALSE)</f>
        <v>581</v>
      </c>
      <c r="N265" s="116">
        <f>VLOOKUP($A256,REStpcLOW,Low!N$3-1990+2,FALSE)</f>
        <v>580</v>
      </c>
      <c r="O265" s="116">
        <f>VLOOKUP($A256,REStpcLOW,Low!O$3-1990+2,FALSE)</f>
        <v>578</v>
      </c>
      <c r="P265" s="116">
        <f>VLOOKUP($A256,REStpcLOW,Low!P$3-1990+2,FALSE)</f>
        <v>578</v>
      </c>
      <c r="Q265" s="116">
        <f>VLOOKUP($A256,REStpcLOW,Low!Q$3-1990+2,FALSE)</f>
        <v>581</v>
      </c>
      <c r="R265" s="116">
        <f>VLOOKUP($A256,REStpcLOW,Low!R$3-1990+2,FALSE)</f>
        <v>580</v>
      </c>
      <c r="S265" s="116">
        <f>VLOOKUP($A256,REStpcLOW,Low!S$3-1990+2,FALSE)</f>
        <v>579</v>
      </c>
      <c r="T265" s="116">
        <f>VLOOKUP($A256,REStpcLOW,Low!T$3-1990+2,FALSE)</f>
        <v>580</v>
      </c>
      <c r="U265" s="116">
        <f>VLOOKUP($A256,REStpcLOW,Low!U$3-1990+2,FALSE)</f>
        <v>579</v>
      </c>
      <c r="V265" s="116">
        <f>VLOOKUP($A256,REStpcLOW,Low!V$3-1990+2,FALSE)</f>
        <v>578</v>
      </c>
      <c r="W265" s="116">
        <f>VLOOKUP($A256,REStpcLOW,Low!W$3-1990+2,FALSE)</f>
        <v>577</v>
      </c>
    </row>
    <row r="266" spans="1:23">
      <c r="A266" s="104" t="s">
        <v>165</v>
      </c>
      <c r="B266" s="116">
        <f>VLOOKUP($A256,COMtpcLOW,Low!B$3-1990+2,FALSE)</f>
        <v>2672</v>
      </c>
      <c r="C266" s="116">
        <f>VLOOKUP($A256,COMtpcLOW,Low!C$3-1990+2,FALSE)</f>
        <v>3106</v>
      </c>
      <c r="D266" s="116">
        <f>VLOOKUP($A256,COMtpcLOW,Low!D$3-1990+2,FALSE)</f>
        <v>3011</v>
      </c>
      <c r="E266" s="116">
        <f>VLOOKUP($A256,COMtpcLOW,Low!E$3-1990+2,FALSE)</f>
        <v>2939</v>
      </c>
      <c r="F266" s="116">
        <f>VLOOKUP($A256,COMtpcLOW,Low!F$3-1990+2,FALSE)</f>
        <v>2903</v>
      </c>
      <c r="G266" s="116">
        <f>VLOOKUP($A256,COMtpcLOW,Low!G$3-1990+2,FALSE)</f>
        <v>2920</v>
      </c>
      <c r="H266" s="116">
        <f>VLOOKUP($A256,COMtpcLOW,Low!H$3-1990+2,FALSE)</f>
        <v>2957</v>
      </c>
      <c r="I266" s="116">
        <f>VLOOKUP($A256,COMtpcLOW,Low!I$3-1990+2,FALSE)</f>
        <v>2947</v>
      </c>
      <c r="J266" s="116">
        <f>VLOOKUP($A256,COMtpcLOW,Low!J$3-1990+2,FALSE)</f>
        <v>2927</v>
      </c>
      <c r="K266" s="116">
        <f>VLOOKUP($A256,COMtpcLOW,Low!K$3-1990+2,FALSE)</f>
        <v>2941</v>
      </c>
      <c r="L266" s="116">
        <f>VLOOKUP($A256,COMtpcLOW,Low!L$3-1990+2,FALSE)</f>
        <v>2965</v>
      </c>
      <c r="M266" s="116">
        <f>VLOOKUP($A256,COMtpcLOW,Low!M$3-1990+2,FALSE)</f>
        <v>2947</v>
      </c>
      <c r="N266" s="116">
        <f>VLOOKUP($A256,COMtpcLOW,Low!N$3-1990+2,FALSE)</f>
        <v>2915</v>
      </c>
      <c r="O266" s="116">
        <f>VLOOKUP($A256,COMtpcLOW,Low!O$3-1990+2,FALSE)</f>
        <v>2922</v>
      </c>
      <c r="P266" s="116">
        <f>VLOOKUP($A256,COMtpcLOW,Low!P$3-1990+2,FALSE)</f>
        <v>3020</v>
      </c>
      <c r="Q266" s="116">
        <f>VLOOKUP($A256,COMtpcLOW,Low!Q$3-1990+2,FALSE)</f>
        <v>3007</v>
      </c>
      <c r="R266" s="116">
        <f>VLOOKUP($A256,COMtpcLOW,Low!R$3-1990+2,FALSE)</f>
        <v>2996</v>
      </c>
      <c r="S266" s="116">
        <f>VLOOKUP($A256,COMtpcLOW,Low!S$3-1990+2,FALSE)</f>
        <v>3017</v>
      </c>
      <c r="T266" s="116">
        <f>VLOOKUP($A256,COMtpcLOW,Low!T$3-1990+2,FALSE)</f>
        <v>3012</v>
      </c>
      <c r="U266" s="116">
        <f>VLOOKUP($A256,COMtpcLOW,Low!U$3-1990+2,FALSE)</f>
        <v>2995</v>
      </c>
      <c r="V266" s="116">
        <f>VLOOKUP($A256,COMtpcLOW,Low!V$3-1990+2,FALSE)</f>
        <v>2995</v>
      </c>
      <c r="W266" s="116">
        <f>VLOOKUP($A256,COMtpcLOW,Low!W$3-1990+2,FALSE)</f>
        <v>2976</v>
      </c>
    </row>
    <row r="267" spans="1:23" ht="16" thickBot="1">
      <c r="A267" s="104" t="s">
        <v>166</v>
      </c>
      <c r="B267" s="116">
        <f>VLOOKUP($A256,INDtpcLOW,Low!B$3-1990+2,FALSE)</f>
        <v>28948</v>
      </c>
      <c r="C267" s="116">
        <f>VLOOKUP($A256,INDtpcLOW,Low!C$3-1990+2,FALSE)</f>
        <v>55347</v>
      </c>
      <c r="D267" s="116">
        <f>VLOOKUP($A256,INDtpcLOW,Low!D$3-1990+2,FALSE)</f>
        <v>55347</v>
      </c>
      <c r="E267" s="116">
        <f>VLOOKUP($A256,INDtpcLOW,Low!E$3-1990+2,FALSE)</f>
        <v>55347</v>
      </c>
      <c r="F267" s="116">
        <f>VLOOKUP($A256,INDtpcLOW,Low!F$3-1990+2,FALSE)</f>
        <v>55347</v>
      </c>
      <c r="G267" s="116">
        <f>VLOOKUP($A256,INDtpcLOW,Low!G$3-1990+2,FALSE)</f>
        <v>55347</v>
      </c>
      <c r="H267" s="116">
        <f>VLOOKUP($A256,INDtpcLOW,Low!H$3-1990+2,FALSE)</f>
        <v>55347</v>
      </c>
      <c r="I267" s="116">
        <f>VLOOKUP($A256,INDtpcLOW,Low!I$3-1990+2,FALSE)</f>
        <v>55347</v>
      </c>
      <c r="J267" s="116">
        <f>VLOOKUP($A256,INDtpcLOW,Low!J$3-1990+2,FALSE)</f>
        <v>55347</v>
      </c>
      <c r="K267" s="116">
        <f>VLOOKUP($A256,INDtpcLOW,Low!K$3-1990+2,FALSE)</f>
        <v>55347</v>
      </c>
      <c r="L267" s="116">
        <f>VLOOKUP($A256,INDtpcLOW,Low!L$3-1990+2,FALSE)</f>
        <v>55347</v>
      </c>
      <c r="M267" s="116">
        <f>VLOOKUP($A256,INDtpcLOW,Low!M$3-1990+2,FALSE)</f>
        <v>55347</v>
      </c>
      <c r="N267" s="116">
        <f>VLOOKUP($A256,INDtpcLOW,Low!N$3-1990+2,FALSE)</f>
        <v>55347</v>
      </c>
      <c r="O267" s="116">
        <f>VLOOKUP($A256,INDtpcLOW,Low!O$3-1990+2,FALSE)</f>
        <v>55347</v>
      </c>
      <c r="P267" s="116">
        <f>VLOOKUP($A256,INDtpcLOW,Low!P$3-1990+2,FALSE)</f>
        <v>55347</v>
      </c>
      <c r="Q267" s="116">
        <f>VLOOKUP($A256,INDtpcLOW,Low!Q$3-1990+2,FALSE)</f>
        <v>55347</v>
      </c>
      <c r="R267" s="116">
        <f>VLOOKUP($A256,INDtpcLOW,Low!R$3-1990+2,FALSE)</f>
        <v>55347</v>
      </c>
      <c r="S267" s="116">
        <f>VLOOKUP($A256,INDtpcLOW,Low!S$3-1990+2,FALSE)</f>
        <v>55347</v>
      </c>
      <c r="T267" s="116">
        <f>VLOOKUP($A256,INDtpcLOW,Low!T$3-1990+2,FALSE)</f>
        <v>55347</v>
      </c>
      <c r="U267" s="116">
        <f>VLOOKUP($A256,INDtpcLOW,Low!U$3-1990+2,FALSE)</f>
        <v>55347</v>
      </c>
      <c r="V267" s="116">
        <f>VLOOKUP($A256,INDtpcLOW,Low!V$3-1990+2,FALSE)</f>
        <v>55347</v>
      </c>
      <c r="W267" s="116">
        <f>VLOOKUP($A256,INDtpcLOW,Low!W$3-1990+2,FALSE)</f>
        <v>55347</v>
      </c>
    </row>
    <row r="268" spans="1:23">
      <c r="A268" s="111" t="s">
        <v>167</v>
      </c>
      <c r="B268" s="113">
        <f>VLOOKUP($A256,REScLOW,Low!B$3-1990+2,FALSE)</f>
        <v>3594</v>
      </c>
      <c r="C268" s="114">
        <f>VLOOKUP($A256,REScLOW,Low!C$3-1990+2,FALSE)</f>
        <v>3615</v>
      </c>
      <c r="D268" s="114">
        <f>VLOOKUP($A256,REScLOW,Low!D$3-1990+2,FALSE)</f>
        <v>3616</v>
      </c>
      <c r="E268" s="114">
        <f>VLOOKUP($A256,REScLOW,Low!E$3-1990+2,FALSE)</f>
        <v>3608</v>
      </c>
      <c r="F268" s="114">
        <f>VLOOKUP($A256,REScLOW,Low!F$3-1990+2,FALSE)</f>
        <v>3601</v>
      </c>
      <c r="G268" s="114">
        <f>VLOOKUP($A256,REScLOW,Low!G$3-1990+2,FALSE)</f>
        <v>3595</v>
      </c>
      <c r="H268" s="114">
        <f>VLOOKUP($A256,REScLOW,Low!H$3-1990+2,FALSE)</f>
        <v>3594</v>
      </c>
      <c r="I268" s="114">
        <f>VLOOKUP($A256,REScLOW,Low!I$3-1990+2,FALSE)</f>
        <v>3591</v>
      </c>
      <c r="J268" s="114">
        <f>VLOOKUP($A256,REScLOW,Low!J$3-1990+2,FALSE)</f>
        <v>3590</v>
      </c>
      <c r="K268" s="114">
        <f>VLOOKUP($A256,REScLOW,Low!K$3-1990+2,FALSE)</f>
        <v>3594</v>
      </c>
      <c r="L268" s="114">
        <f>VLOOKUP($A256,REScLOW,Low!L$3-1990+2,FALSE)</f>
        <v>3596</v>
      </c>
      <c r="M268" s="114">
        <f>VLOOKUP($A256,REScLOW,Low!M$3-1990+2,FALSE)</f>
        <v>3600</v>
      </c>
      <c r="N268" s="114">
        <f>VLOOKUP($A256,REScLOW,Low!N$3-1990+2,FALSE)</f>
        <v>3604</v>
      </c>
      <c r="O268" s="114">
        <f>VLOOKUP($A256,REScLOW,Low!O$3-1990+2,FALSE)</f>
        <v>3611</v>
      </c>
      <c r="P268" s="114">
        <f>VLOOKUP($A256,REScLOW,Low!P$3-1990+2,FALSE)</f>
        <v>3619</v>
      </c>
      <c r="Q268" s="114">
        <f>VLOOKUP($A256,REScLOW,Low!Q$3-1990+2,FALSE)</f>
        <v>3627</v>
      </c>
      <c r="R268" s="114">
        <f>VLOOKUP($A256,REScLOW,Low!R$3-1990+2,FALSE)</f>
        <v>3636</v>
      </c>
      <c r="S268" s="114">
        <f>VLOOKUP($A256,REScLOW,Low!S$3-1990+2,FALSE)</f>
        <v>3654</v>
      </c>
      <c r="T268" s="114">
        <f>VLOOKUP($A256,REScLOW,Low!T$3-1990+2,FALSE)</f>
        <v>3663</v>
      </c>
      <c r="U268" s="114">
        <f>VLOOKUP($A256,REScLOW,Low!U$3-1990+2,FALSE)</f>
        <v>3678</v>
      </c>
      <c r="V268" s="114">
        <f>VLOOKUP($A256,REScLOW,Low!V$3-1990+2,FALSE)</f>
        <v>3701</v>
      </c>
      <c r="W268" s="114">
        <f>VLOOKUP($A256,REScLOW,Low!W$3-1990+2,FALSE)</f>
        <v>3724</v>
      </c>
    </row>
    <row r="269" spans="1:23">
      <c r="A269" s="111" t="s">
        <v>168</v>
      </c>
      <c r="B269" s="115">
        <f>VLOOKUP($A256,COMcLOW,Low!B$3-1990+2,FALSE)</f>
        <v>870</v>
      </c>
      <c r="C269" s="116">
        <f>VLOOKUP($A256,COMcLOW,Low!C$3-1990+2,FALSE)</f>
        <v>882.79138920684363</v>
      </c>
      <c r="D269" s="116">
        <f>VLOOKUP($A256,COMcLOW,Low!D$3-1990+2,FALSE)</f>
        <v>883.68600655696002</v>
      </c>
      <c r="E269" s="116">
        <f>VLOOKUP($A256,COMcLOW,Low!E$3-1990+2,FALSE)</f>
        <v>881.67062054849066</v>
      </c>
      <c r="F269" s="116">
        <f>VLOOKUP($A256,COMcLOW,Low!F$3-1990+2,FALSE)</f>
        <v>879.84126840953149</v>
      </c>
      <c r="G269" s="116">
        <f>VLOOKUP($A256,COMcLOW,Low!G$3-1990+2,FALSE)</f>
        <v>878.41439284932653</v>
      </c>
      <c r="H269" s="116">
        <f>VLOOKUP($A256,COMcLOW,Low!H$3-1990+2,FALSE)</f>
        <v>878.16547672887384</v>
      </c>
      <c r="I269" s="116">
        <f>VLOOKUP($A256,COMcLOW,Low!I$3-1990+2,FALSE)</f>
        <v>877.26719529520801</v>
      </c>
      <c r="J269" s="116">
        <f>VLOOKUP($A256,COMcLOW,Low!J$3-1990+2,FALSE)</f>
        <v>876.92199849412509</v>
      </c>
      <c r="K269" s="116">
        <f>VLOOKUP($A256,COMcLOW,Low!K$3-1990+2,FALSE)</f>
        <v>877.74703954907011</v>
      </c>
      <c r="L269" s="116">
        <f>VLOOKUP($A256,COMcLOW,Low!L$3-1990+2,FALSE)</f>
        <v>878.44305724696744</v>
      </c>
      <c r="M269" s="116">
        <f>VLOOKUP($A256,COMcLOW,Low!M$3-1990+2,FALSE)</f>
        <v>879.16634667282972</v>
      </c>
      <c r="N269" s="116">
        <f>VLOOKUP($A256,COMcLOW,Low!N$3-1990+2,FALSE)</f>
        <v>880.45586857818796</v>
      </c>
      <c r="O269" s="116">
        <f>VLOOKUP($A256,COMcLOW,Low!O$3-1990+2,FALSE)</f>
        <v>881.9624980276177</v>
      </c>
      <c r="P269" s="116">
        <f>VLOOKUP($A256,COMcLOW,Low!P$3-1990+2,FALSE)</f>
        <v>884.13859329311424</v>
      </c>
      <c r="Q269" s="116">
        <f>VLOOKUP($A256,COMcLOW,Low!Q$3-1990+2,FALSE)</f>
        <v>886.03381559633704</v>
      </c>
      <c r="R269" s="116">
        <f>VLOOKUP($A256,COMcLOW,Low!R$3-1990+2,FALSE)</f>
        <v>888.40738333564173</v>
      </c>
      <c r="S269" s="116">
        <f>VLOOKUP($A256,COMcLOW,Low!S$3-1990+2,FALSE)</f>
        <v>892.99539696784063</v>
      </c>
      <c r="T269" s="116">
        <f>VLOOKUP($A256,COMcLOW,Low!T$3-1990+2,FALSE)</f>
        <v>895.34359086359086</v>
      </c>
      <c r="U269" s="116">
        <f>VLOOKUP($A256,COMcLOW,Low!U$3-1990+2,FALSE)</f>
        <v>899.37145338202254</v>
      </c>
      <c r="V269" s="116">
        <f>VLOOKUP($A256,COMcLOW,Low!V$3-1990+2,FALSE)</f>
        <v>899.37145338202254</v>
      </c>
      <c r="W269" s="116">
        <f>VLOOKUP($A256,COMcLOW,Low!W$3-1990+2,FALSE)</f>
        <v>905.16342012222651</v>
      </c>
    </row>
    <row r="270" spans="1:23">
      <c r="A270" s="111" t="s">
        <v>169</v>
      </c>
      <c r="B270" s="115">
        <f>VLOOKUP($A256,INDcLOW,Low!B$3-1990+2,FALSE)</f>
        <v>10</v>
      </c>
      <c r="C270" s="116">
        <f>VLOOKUP($A256,INDcLOW,Low!C$3-1990+2,FALSE)</f>
        <v>10.058418939697056</v>
      </c>
      <c r="D270" s="116">
        <f>VLOOKUP($A256,INDcLOW,Low!D$3-1990+2,FALSE)</f>
        <v>10.178678484812087</v>
      </c>
      <c r="E270" s="116">
        <f>VLOOKUP($A256,INDcLOW,Low!E$3-1990+2,FALSE)</f>
        <v>10.291171010598262</v>
      </c>
      <c r="F270" s="116">
        <f>VLOOKUP($A256,INDcLOW,Low!F$3-1990+2,FALSE)</f>
        <v>10.397245790366707</v>
      </c>
      <c r="G270" s="116">
        <f>VLOOKUP($A256,INDcLOW,Low!G$3-1990+2,FALSE)</f>
        <v>10.500546707834557</v>
      </c>
      <c r="H270" s="116">
        <f>VLOOKUP($A256,INDcLOW,Low!H$3-1990+2,FALSE)</f>
        <v>10.601046922045334</v>
      </c>
      <c r="I270" s="116">
        <f>VLOOKUP($A256,INDcLOW,Low!I$3-1990+2,FALSE)</f>
        <v>10.697882708927251</v>
      </c>
      <c r="J270" s="116">
        <f>VLOOKUP($A256,INDcLOW,Low!J$3-1990+2,FALSE)</f>
        <v>10.791174924034406</v>
      </c>
      <c r="K270" s="116">
        <f>VLOOKUP($A256,INDcLOW,Low!K$3-1990+2,FALSE)</f>
        <v>10.884012591637998</v>
      </c>
      <c r="L270" s="116">
        <f>VLOOKUP($A256,INDcLOW,Low!L$3-1990+2,FALSE)</f>
        <v>10.971970286343034</v>
      </c>
      <c r="M270" s="116">
        <f>VLOOKUP($A256,INDcLOW,Low!M$3-1990+2,FALSE)</f>
        <v>11.058944397929062</v>
      </c>
      <c r="N270" s="116">
        <f>VLOOKUP($A256,INDcLOW,Low!N$3-1990+2,FALSE)</f>
        <v>11.141265998721158</v>
      </c>
      <c r="O270" s="116">
        <f>VLOOKUP($A256,INDcLOW,Low!O$3-1990+2,FALSE)</f>
        <v>11.223630479861482</v>
      </c>
      <c r="P270" s="116">
        <f>VLOOKUP($A256,INDcLOW,Low!P$3-1990+2,FALSE)</f>
        <v>11.304549424022357</v>
      </c>
      <c r="Q270" s="116">
        <f>VLOOKUP($A256,INDcLOW,Low!Q$3-1990+2,FALSE)</f>
        <v>11.381888664757261</v>
      </c>
      <c r="R270" s="116">
        <f>VLOOKUP($A256,INDcLOW,Low!R$3-1990+2,FALSE)</f>
        <v>11.458132395881037</v>
      </c>
      <c r="S270" s="116">
        <f>VLOOKUP($A256,INDcLOW,Low!S$3-1990+2,FALSE)</f>
        <v>11.534933646156146</v>
      </c>
      <c r="T270" s="116">
        <f>VLOOKUP($A256,INDcLOW,Low!T$3-1990+2,FALSE)</f>
        <v>11.607795661330179</v>
      </c>
      <c r="U270" s="116">
        <f>VLOOKUP($A256,INDcLOW,Low!U$3-1990+2,FALSE)</f>
        <v>11.681382558798743</v>
      </c>
      <c r="V270" s="116">
        <f>VLOOKUP($A256,INDcLOW,Low!V$3-1990+2,FALSE)</f>
        <v>11.681382558798743</v>
      </c>
      <c r="W270" s="116">
        <f>VLOOKUP($A256,INDcLOW,Low!W$3-1990+2,FALSE)</f>
        <v>11.756329621663737</v>
      </c>
    </row>
    <row r="271" spans="1:23">
      <c r="A271" s="111" t="s">
        <v>170</v>
      </c>
      <c r="B271" s="117"/>
      <c r="C271" s="118">
        <f t="shared" ref="C271:U271" si="96">B271</f>
        <v>0</v>
      </c>
      <c r="D271" s="118">
        <f t="shared" si="96"/>
        <v>0</v>
      </c>
      <c r="E271" s="118">
        <f t="shared" si="96"/>
        <v>0</v>
      </c>
      <c r="F271" s="118">
        <f t="shared" si="96"/>
        <v>0</v>
      </c>
      <c r="G271" s="118">
        <f t="shared" si="96"/>
        <v>0</v>
      </c>
      <c r="H271" s="118">
        <f t="shared" si="96"/>
        <v>0</v>
      </c>
      <c r="I271" s="118">
        <f t="shared" si="96"/>
        <v>0</v>
      </c>
      <c r="J271" s="118">
        <f t="shared" si="96"/>
        <v>0</v>
      </c>
      <c r="K271" s="118">
        <f t="shared" si="96"/>
        <v>0</v>
      </c>
      <c r="L271" s="118">
        <f t="shared" si="96"/>
        <v>0</v>
      </c>
      <c r="M271" s="118">
        <f t="shared" si="96"/>
        <v>0</v>
      </c>
      <c r="N271" s="118">
        <f t="shared" si="96"/>
        <v>0</v>
      </c>
      <c r="O271" s="118">
        <f t="shared" si="96"/>
        <v>0</v>
      </c>
      <c r="P271" s="118">
        <f t="shared" si="96"/>
        <v>0</v>
      </c>
      <c r="Q271" s="118">
        <f t="shared" si="96"/>
        <v>0</v>
      </c>
      <c r="R271" s="118">
        <f t="shared" si="96"/>
        <v>0</v>
      </c>
      <c r="S271" s="118">
        <f t="shared" si="96"/>
        <v>0</v>
      </c>
      <c r="T271" s="118">
        <f t="shared" si="96"/>
        <v>0</v>
      </c>
      <c r="U271" s="118">
        <f t="shared" si="96"/>
        <v>0</v>
      </c>
      <c r="V271" s="118">
        <f>T271</f>
        <v>0</v>
      </c>
      <c r="W271" s="118">
        <f>U271</f>
        <v>0</v>
      </c>
    </row>
    <row r="272" spans="1:23" ht="16" thickBot="1">
      <c r="A272" s="119" t="s">
        <v>171</v>
      </c>
      <c r="B272" s="120">
        <f>SUM(B268:B271)</f>
        <v>4474</v>
      </c>
      <c r="C272" s="121">
        <f t="shared" ref="C272:W272" si="97">SUM(C268:C271)</f>
        <v>4507.8498081465405</v>
      </c>
      <c r="D272" s="121">
        <f t="shared" si="97"/>
        <v>4509.8646850417717</v>
      </c>
      <c r="E272" s="121">
        <f t="shared" si="97"/>
        <v>4499.9617915590889</v>
      </c>
      <c r="F272" s="121">
        <f t="shared" si="97"/>
        <v>4491.2385141998975</v>
      </c>
      <c r="G272" s="121">
        <f t="shared" si="97"/>
        <v>4483.9149395571612</v>
      </c>
      <c r="H272" s="121">
        <f t="shared" si="97"/>
        <v>4482.7665236509192</v>
      </c>
      <c r="I272" s="121">
        <f t="shared" si="97"/>
        <v>4478.9650780041347</v>
      </c>
      <c r="J272" s="121">
        <f t="shared" si="97"/>
        <v>4477.7131734181594</v>
      </c>
      <c r="K272" s="121">
        <f t="shared" si="97"/>
        <v>4482.6310521407077</v>
      </c>
      <c r="L272" s="121">
        <f t="shared" si="97"/>
        <v>4485.4150275333104</v>
      </c>
      <c r="M272" s="121">
        <f t="shared" si="97"/>
        <v>4490.2252910707584</v>
      </c>
      <c r="N272" s="121">
        <f t="shared" si="97"/>
        <v>4495.5971345769085</v>
      </c>
      <c r="O272" s="121">
        <f t="shared" si="97"/>
        <v>4504.1861285074792</v>
      </c>
      <c r="P272" s="121">
        <f t="shared" si="97"/>
        <v>4514.4431427171367</v>
      </c>
      <c r="Q272" s="121">
        <f t="shared" si="97"/>
        <v>4524.4157042610941</v>
      </c>
      <c r="R272" s="121">
        <f t="shared" si="97"/>
        <v>4535.8655157315225</v>
      </c>
      <c r="S272" s="121">
        <f t="shared" si="97"/>
        <v>4558.5303306139967</v>
      </c>
      <c r="T272" s="121">
        <f t="shared" si="97"/>
        <v>4569.951386524921</v>
      </c>
      <c r="U272" s="121">
        <f t="shared" si="97"/>
        <v>4589.0528359408208</v>
      </c>
      <c r="V272" s="121">
        <f t="shared" si="97"/>
        <v>4612.0528359408208</v>
      </c>
      <c r="W272" s="121">
        <f t="shared" si="97"/>
        <v>4640.9197497438909</v>
      </c>
    </row>
    <row r="273" spans="1:23">
      <c r="A273" s="122"/>
      <c r="B273" s="106"/>
      <c r="C273" s="106"/>
      <c r="D273" s="106"/>
      <c r="E273" s="106"/>
      <c r="F273" s="106"/>
      <c r="G273" s="106"/>
      <c r="H273" s="106"/>
      <c r="I273" s="106"/>
      <c r="J273" s="106"/>
      <c r="K273" s="106"/>
      <c r="L273" s="106"/>
      <c r="M273" s="106"/>
      <c r="N273" s="106"/>
      <c r="O273" s="106"/>
      <c r="P273" s="106"/>
      <c r="Q273" s="106"/>
      <c r="R273" s="106"/>
      <c r="S273" s="106"/>
      <c r="T273" s="108"/>
      <c r="U273" s="108"/>
      <c r="V273" s="108"/>
      <c r="W273" s="108"/>
    </row>
    <row r="274" spans="1:23">
      <c r="B274" s="106"/>
      <c r="C274" s="106"/>
      <c r="D274" s="106"/>
      <c r="E274" s="106"/>
      <c r="F274" s="106"/>
      <c r="G274" s="106"/>
      <c r="H274" s="106"/>
      <c r="I274" s="106"/>
      <c r="J274" s="106"/>
      <c r="K274" s="106"/>
      <c r="L274" s="106"/>
      <c r="M274" s="106"/>
      <c r="N274" s="106"/>
      <c r="O274" s="106"/>
      <c r="P274" s="106"/>
      <c r="Q274" s="106"/>
      <c r="R274" s="106"/>
      <c r="S274" s="106"/>
      <c r="T274" s="108"/>
      <c r="U274" s="108"/>
      <c r="V274" s="108"/>
      <c r="W274" s="108"/>
    </row>
    <row r="275" spans="1:23">
      <c r="A275" s="109" t="s">
        <v>34</v>
      </c>
      <c r="B275" s="110"/>
      <c r="C275" s="110"/>
      <c r="D275" s="110"/>
      <c r="E275" s="110"/>
      <c r="F275" s="110"/>
      <c r="G275" s="110"/>
      <c r="H275" s="110"/>
      <c r="I275" s="110"/>
      <c r="J275" s="110"/>
      <c r="K275" s="110"/>
      <c r="L275" s="110"/>
      <c r="M275" s="110"/>
      <c r="N275" s="110"/>
      <c r="O275" s="110"/>
      <c r="P275" s="110"/>
      <c r="Q275" s="110"/>
      <c r="R275" s="110"/>
      <c r="S275" s="110"/>
      <c r="T275" s="110"/>
      <c r="U275" s="110"/>
      <c r="V275" s="110"/>
      <c r="W275" s="110"/>
    </row>
    <row r="276" spans="1:23" ht="16" thickBot="1">
      <c r="A276" s="111" t="s">
        <v>156</v>
      </c>
      <c r="B276" s="110"/>
      <c r="C276" s="112">
        <f t="shared" ref="C276:U276" si="98">(C281-B281)/B281</f>
        <v>8.3576027215311793E-2</v>
      </c>
      <c r="D276" s="112">
        <f t="shared" si="98"/>
        <v>3.4907584536193791E-3</v>
      </c>
      <c r="E276" s="112">
        <f t="shared" si="98"/>
        <v>8.1178809471734378E-3</v>
      </c>
      <c r="F276" s="112">
        <f t="shared" si="98"/>
        <v>1.1917355554760652E-2</v>
      </c>
      <c r="G276" s="112">
        <f t="shared" si="98"/>
        <v>1.439017322599952E-2</v>
      </c>
      <c r="H276" s="112">
        <f t="shared" si="98"/>
        <v>1.4273276568997986E-2</v>
      </c>
      <c r="I276" s="112">
        <f t="shared" si="98"/>
        <v>1.1144038036826129E-2</v>
      </c>
      <c r="J276" s="112">
        <f t="shared" si="98"/>
        <v>1.1556738213389418E-2</v>
      </c>
      <c r="K276" s="112">
        <f t="shared" si="98"/>
        <v>1.2494987311717724E-2</v>
      </c>
      <c r="L276" s="112">
        <f t="shared" si="98"/>
        <v>1.2263780753689099E-2</v>
      </c>
      <c r="M276" s="112">
        <f t="shared" si="98"/>
        <v>9.4243715342022458E-3</v>
      </c>
      <c r="N276" s="112">
        <f t="shared" si="98"/>
        <v>8.566176452940286E-3</v>
      </c>
      <c r="O276" s="112">
        <f t="shared" si="98"/>
        <v>1.2561492194256981E-2</v>
      </c>
      <c r="P276" s="112">
        <f t="shared" si="98"/>
        <v>1.3566953088544895E-2</v>
      </c>
      <c r="Q276" s="112">
        <f t="shared" si="98"/>
        <v>8.3819670186074721E-3</v>
      </c>
      <c r="R276" s="112">
        <f t="shared" si="98"/>
        <v>7.7638713705666411E-3</v>
      </c>
      <c r="S276" s="112">
        <f t="shared" si="98"/>
        <v>8.7856382408558094E-3</v>
      </c>
      <c r="T276" s="112">
        <f t="shared" si="98"/>
        <v>7.8532582538523368E-3</v>
      </c>
      <c r="U276" s="112">
        <f t="shared" si="98"/>
        <v>5.3476160219757445E-3</v>
      </c>
      <c r="V276" s="112">
        <f>(V281-T281)/T281</f>
        <v>8.4693146490380407E-3</v>
      </c>
      <c r="W276" s="112">
        <f>(W281-U281)/U281</f>
        <v>8.7973425845230876E-3</v>
      </c>
    </row>
    <row r="277" spans="1:23">
      <c r="A277" s="111" t="s">
        <v>157</v>
      </c>
      <c r="B277" s="113">
        <f t="shared" ref="B277:W277" si="99">B287*B284</f>
        <v>5527587</v>
      </c>
      <c r="C277" s="114">
        <f t="shared" si="99"/>
        <v>5754414</v>
      </c>
      <c r="D277" s="114">
        <f t="shared" si="99"/>
        <v>5775744</v>
      </c>
      <c r="E277" s="114">
        <f t="shared" si="99"/>
        <v>5848128</v>
      </c>
      <c r="F277" s="114">
        <f t="shared" si="99"/>
        <v>5965366</v>
      </c>
      <c r="G277" s="114">
        <f t="shared" si="99"/>
        <v>6103178</v>
      </c>
      <c r="H277" s="114">
        <f t="shared" si="99"/>
        <v>6239412</v>
      </c>
      <c r="I277" s="114">
        <f t="shared" si="99"/>
        <v>6349308</v>
      </c>
      <c r="J277" s="114">
        <f t="shared" si="99"/>
        <v>6467941</v>
      </c>
      <c r="K277" s="114">
        <f t="shared" si="99"/>
        <v>6596599</v>
      </c>
      <c r="L277" s="114">
        <f t="shared" si="99"/>
        <v>6721596</v>
      </c>
      <c r="M277" s="114">
        <f t="shared" si="99"/>
        <v>6818327</v>
      </c>
      <c r="N277" s="114">
        <f t="shared" si="99"/>
        <v>6911004</v>
      </c>
      <c r="O277" s="114">
        <f t="shared" si="99"/>
        <v>7052777</v>
      </c>
      <c r="P277" s="114">
        <f t="shared" si="99"/>
        <v>7190727</v>
      </c>
      <c r="Q277" s="114">
        <f t="shared" si="99"/>
        <v>7282944</v>
      </c>
      <c r="R277" s="114">
        <f t="shared" si="99"/>
        <v>7368503</v>
      </c>
      <c r="S277" s="114">
        <f t="shared" si="99"/>
        <v>7463325</v>
      </c>
      <c r="T277" s="114">
        <f t="shared" si="99"/>
        <v>7552937</v>
      </c>
      <c r="U277" s="114">
        <f t="shared" si="99"/>
        <v>7607502</v>
      </c>
      <c r="V277" s="114">
        <f t="shared" si="99"/>
        <v>7656253</v>
      </c>
      <c r="W277" s="114">
        <f t="shared" si="99"/>
        <v>7720392</v>
      </c>
    </row>
    <row r="278" spans="1:23">
      <c r="A278" s="111" t="s">
        <v>158</v>
      </c>
      <c r="B278" s="115">
        <f t="shared" ref="B278:W279" si="100">B285*B288</f>
        <v>5889520</v>
      </c>
      <c r="C278" s="116">
        <f t="shared" si="100"/>
        <v>6089511.022889303</v>
      </c>
      <c r="D278" s="116">
        <f t="shared" si="100"/>
        <v>6113504.4564355006</v>
      </c>
      <c r="E278" s="116">
        <f t="shared" si="100"/>
        <v>6146398.397277806</v>
      </c>
      <c r="F278" s="116">
        <f t="shared" si="100"/>
        <v>6185628.4767430723</v>
      </c>
      <c r="G278" s="116">
        <f t="shared" si="100"/>
        <v>6239293.4984402712</v>
      </c>
      <c r="H278" s="116">
        <f t="shared" si="100"/>
        <v>6295753.9037376633</v>
      </c>
      <c r="I278" s="116">
        <f t="shared" si="100"/>
        <v>6338144.7544329176</v>
      </c>
      <c r="J278" s="116">
        <f t="shared" si="100"/>
        <v>6379314.5460798526</v>
      </c>
      <c r="K278" s="116">
        <f t="shared" si="100"/>
        <v>6425600.9213426812</v>
      </c>
      <c r="L278" s="116">
        <f t="shared" si="100"/>
        <v>6474517.8043375975</v>
      </c>
      <c r="M278" s="116">
        <f t="shared" si="100"/>
        <v>6512802.0141593963</v>
      </c>
      <c r="N278" s="116">
        <f t="shared" si="100"/>
        <v>6543953.8802823843</v>
      </c>
      <c r="O278" s="116">
        <f t="shared" si="100"/>
        <v>6586017.81526272</v>
      </c>
      <c r="P278" s="116">
        <f t="shared" si="100"/>
        <v>6649321.7140511619</v>
      </c>
      <c r="Q278" s="116">
        <f t="shared" si="100"/>
        <v>6682843.0270832721</v>
      </c>
      <c r="R278" s="116">
        <f t="shared" si="100"/>
        <v>6714801.1102849515</v>
      </c>
      <c r="S278" s="116">
        <f t="shared" si="100"/>
        <v>6754201.4274607031</v>
      </c>
      <c r="T278" s="116">
        <f t="shared" si="100"/>
        <v>6785682.6628388781</v>
      </c>
      <c r="U278" s="116">
        <f t="shared" si="100"/>
        <v>6814131.2266242802</v>
      </c>
      <c r="V278" s="116">
        <f t="shared" si="100"/>
        <v>6814131.2266242802</v>
      </c>
      <c r="W278" s="116">
        <f t="shared" si="100"/>
        <v>6838979.4915800598</v>
      </c>
    </row>
    <row r="279" spans="1:23">
      <c r="A279" s="111" t="s">
        <v>159</v>
      </c>
      <c r="B279" s="115">
        <f t="shared" si="100"/>
        <v>674429</v>
      </c>
      <c r="C279" s="116">
        <f t="shared" si="100"/>
        <v>1258173.5189216193</v>
      </c>
      <c r="D279" s="116">
        <f t="shared" si="100"/>
        <v>1258586.3466204009</v>
      </c>
      <c r="E279" s="116">
        <f t="shared" si="100"/>
        <v>1260040.9634224088</v>
      </c>
      <c r="F279" s="116">
        <f t="shared" si="100"/>
        <v>1261532.2759191329</v>
      </c>
      <c r="G279" s="116">
        <f t="shared" si="100"/>
        <v>1263063.8375910944</v>
      </c>
      <c r="H279" s="116">
        <f t="shared" si="100"/>
        <v>1264565.0010141523</v>
      </c>
      <c r="I279" s="116">
        <f t="shared" si="100"/>
        <v>1266062.8764194201</v>
      </c>
      <c r="J279" s="116">
        <f t="shared" si="100"/>
        <v>1267517.2120746817</v>
      </c>
      <c r="K279" s="116">
        <f t="shared" si="100"/>
        <v>1268936.7433327718</v>
      </c>
      <c r="L279" s="116">
        <f t="shared" si="100"/>
        <v>1270286.2271144423</v>
      </c>
      <c r="M279" s="116">
        <f t="shared" si="100"/>
        <v>1271607.7459514444</v>
      </c>
      <c r="N279" s="116">
        <f t="shared" si="100"/>
        <v>1272868.4996114036</v>
      </c>
      <c r="O279" s="116">
        <f t="shared" si="100"/>
        <v>1274035.040740476</v>
      </c>
      <c r="P279" s="116">
        <f t="shared" si="100"/>
        <v>1275102.8050258819</v>
      </c>
      <c r="Q279" s="116">
        <f t="shared" si="100"/>
        <v>1276059.1935079277</v>
      </c>
      <c r="R279" s="116">
        <f t="shared" si="100"/>
        <v>1276877.8438128775</v>
      </c>
      <c r="S279" s="116">
        <f t="shared" si="100"/>
        <v>1277604.5285995489</v>
      </c>
      <c r="T279" s="116">
        <f t="shared" si="100"/>
        <v>1278198.5582965778</v>
      </c>
      <c r="U279" s="116">
        <f t="shared" si="100"/>
        <v>1278697.7418428021</v>
      </c>
      <c r="V279" s="116">
        <f t="shared" si="100"/>
        <v>1278697.7418428021</v>
      </c>
      <c r="W279" s="116">
        <f t="shared" si="100"/>
        <v>1279080.6671070247</v>
      </c>
    </row>
    <row r="280" spans="1:23">
      <c r="A280" s="111" t="s">
        <v>160</v>
      </c>
      <c r="B280" s="117"/>
      <c r="C280" s="118">
        <f t="shared" ref="C280:U280" si="101">B280</f>
        <v>0</v>
      </c>
      <c r="D280" s="118">
        <f t="shared" si="101"/>
        <v>0</v>
      </c>
      <c r="E280" s="118">
        <f t="shared" si="101"/>
        <v>0</v>
      </c>
      <c r="F280" s="118">
        <f t="shared" si="101"/>
        <v>0</v>
      </c>
      <c r="G280" s="118">
        <f t="shared" si="101"/>
        <v>0</v>
      </c>
      <c r="H280" s="118">
        <f t="shared" si="101"/>
        <v>0</v>
      </c>
      <c r="I280" s="118">
        <f t="shared" si="101"/>
        <v>0</v>
      </c>
      <c r="J280" s="118">
        <f t="shared" si="101"/>
        <v>0</v>
      </c>
      <c r="K280" s="118">
        <f t="shared" si="101"/>
        <v>0</v>
      </c>
      <c r="L280" s="118">
        <f t="shared" si="101"/>
        <v>0</v>
      </c>
      <c r="M280" s="118">
        <f t="shared" si="101"/>
        <v>0</v>
      </c>
      <c r="N280" s="118">
        <f t="shared" si="101"/>
        <v>0</v>
      </c>
      <c r="O280" s="118">
        <f t="shared" si="101"/>
        <v>0</v>
      </c>
      <c r="P280" s="118">
        <f t="shared" si="101"/>
        <v>0</v>
      </c>
      <c r="Q280" s="118">
        <f t="shared" si="101"/>
        <v>0</v>
      </c>
      <c r="R280" s="118">
        <f t="shared" si="101"/>
        <v>0</v>
      </c>
      <c r="S280" s="118">
        <f t="shared" si="101"/>
        <v>0</v>
      </c>
      <c r="T280" s="118">
        <f t="shared" si="101"/>
        <v>0</v>
      </c>
      <c r="U280" s="118">
        <f t="shared" si="101"/>
        <v>0</v>
      </c>
      <c r="V280" s="118">
        <f>T280</f>
        <v>0</v>
      </c>
      <c r="W280" s="118">
        <f>U280</f>
        <v>0</v>
      </c>
    </row>
    <row r="281" spans="1:23" ht="16" thickBot="1">
      <c r="A281" s="119" t="s">
        <v>161</v>
      </c>
      <c r="B281" s="120">
        <f>SUM(B277:B280)</f>
        <v>12091536</v>
      </c>
      <c r="C281" s="121">
        <f t="shared" ref="C281:W281" si="102">SUM(C277:C280)</f>
        <v>13102098.541810922</v>
      </c>
      <c r="D281" s="121">
        <f t="shared" si="102"/>
        <v>13147834.803055903</v>
      </c>
      <c r="E281" s="121">
        <f t="shared" si="102"/>
        <v>13254567.360700214</v>
      </c>
      <c r="F281" s="121">
        <f t="shared" si="102"/>
        <v>13412526.752662204</v>
      </c>
      <c r="G281" s="121">
        <f t="shared" si="102"/>
        <v>13605535.336031366</v>
      </c>
      <c r="H281" s="121">
        <f t="shared" si="102"/>
        <v>13799730.904751817</v>
      </c>
      <c r="I281" s="121">
        <f t="shared" si="102"/>
        <v>13953515.630852336</v>
      </c>
      <c r="J281" s="121">
        <f t="shared" si="102"/>
        <v>14114772.758154534</v>
      </c>
      <c r="K281" s="121">
        <f t="shared" si="102"/>
        <v>14291136.664675454</v>
      </c>
      <c r="L281" s="121">
        <f t="shared" si="102"/>
        <v>14466400.031452041</v>
      </c>
      <c r="M281" s="121">
        <f t="shared" si="102"/>
        <v>14602736.76011084</v>
      </c>
      <c r="N281" s="121">
        <f t="shared" si="102"/>
        <v>14727826.379893787</v>
      </c>
      <c r="O281" s="121">
        <f t="shared" si="102"/>
        <v>14912829.856003195</v>
      </c>
      <c r="P281" s="121">
        <f t="shared" si="102"/>
        <v>15115151.519077042</v>
      </c>
      <c r="Q281" s="121">
        <f t="shared" si="102"/>
        <v>15241846.220591201</v>
      </c>
      <c r="R281" s="121">
        <f t="shared" si="102"/>
        <v>15360181.954097828</v>
      </c>
      <c r="S281" s="121">
        <f t="shared" si="102"/>
        <v>15495130.956060253</v>
      </c>
      <c r="T281" s="121">
        <f t="shared" si="102"/>
        <v>15616818.221135456</v>
      </c>
      <c r="U281" s="121">
        <f t="shared" si="102"/>
        <v>15700330.968467083</v>
      </c>
      <c r="V281" s="121">
        <f t="shared" si="102"/>
        <v>15749081.968467083</v>
      </c>
      <c r="W281" s="121">
        <f t="shared" si="102"/>
        <v>15838452.158687085</v>
      </c>
    </row>
    <row r="282" spans="1:23">
      <c r="A282" s="111" t="s">
        <v>162</v>
      </c>
      <c r="B282" s="116">
        <f>B281*VLOOKUP($A275,'Peak-Baseload'!$N$13:$S$28,6,FALSE)</f>
        <v>12431.134966268388</v>
      </c>
      <c r="C282" s="116">
        <f>C281*VLOOKUP($A275,'Peak-Baseload'!$N$13:$S$28,6,FALSE)</f>
        <v>13470.079840526449</v>
      </c>
      <c r="D282" s="116">
        <f>D281*VLOOKUP($A275,'Peak-Baseload'!$N$13:$S$28,6,FALSE)</f>
        <v>13517.100635600695</v>
      </c>
      <c r="E282" s="116">
        <f>E281*VLOOKUP($A275,'Peak-Baseload'!$N$13:$S$28,6,FALSE)</f>
        <v>13626.830849311464</v>
      </c>
      <c r="F282" s="116">
        <f>F281*VLOOKUP($A275,'Peak-Baseload'!$N$13:$S$28,6,FALSE)</f>
        <v>13789.226637627289</v>
      </c>
      <c r="G282" s="116">
        <f>G281*VLOOKUP($A275,'Peak-Baseload'!$N$13:$S$28,6,FALSE)</f>
        <v>13987.655997595311</v>
      </c>
      <c r="H282" s="116">
        <f>H281*VLOOKUP($A275,'Peak-Baseload'!$N$13:$S$28,6,FALSE)</f>
        <v>14187.305680200994</v>
      </c>
      <c r="I282" s="116">
        <f>I281*VLOOKUP($A275,'Peak-Baseload'!$N$13:$S$28,6,FALSE)</f>
        <v>14345.409554341233</v>
      </c>
      <c r="J282" s="116">
        <f>J281*VLOOKUP($A275,'Peak-Baseload'!$N$13:$S$28,6,FALSE)</f>
        <v>14511.195697124609</v>
      </c>
      <c r="K282" s="116">
        <f>K281*VLOOKUP($A275,'Peak-Baseload'!$N$13:$S$28,6,FALSE)</f>
        <v>14692.512903238034</v>
      </c>
      <c r="L282" s="116">
        <f>L281*VLOOKUP($A275,'Peak-Baseload'!$N$13:$S$28,6,FALSE)</f>
        <v>14872.698660204094</v>
      </c>
      <c r="M282" s="116">
        <f>M281*VLOOKUP($A275,'Peak-Baseload'!$N$13:$S$28,6,FALSE)</f>
        <v>15012.86449809409</v>
      </c>
      <c r="N282" s="116">
        <f>N281*VLOOKUP($A275,'Peak-Baseload'!$N$13:$S$28,6,FALSE)</f>
        <v>15141.467344448845</v>
      </c>
      <c r="O282" s="116">
        <f>O281*VLOOKUP($A275,'Peak-Baseload'!$N$13:$S$28,6,FALSE)</f>
        <v>15331.666768305737</v>
      </c>
      <c r="P282" s="116">
        <f>P281*VLOOKUP($A275,'Peak-Baseload'!$N$13:$S$28,6,FALSE)</f>
        <v>15539.670772120544</v>
      </c>
      <c r="Q282" s="116">
        <f>Q281*VLOOKUP($A275,'Peak-Baseload'!$N$13:$S$28,6,FALSE)</f>
        <v>15669.923780012477</v>
      </c>
      <c r="R282" s="116">
        <f>R281*VLOOKUP($A275,'Peak-Baseload'!$N$13:$S$28,6,FALSE)</f>
        <v>15791.583052627077</v>
      </c>
      <c r="S282" s="116">
        <f>S281*VLOOKUP($A275,'Peak-Baseload'!$N$13:$S$28,6,FALSE)</f>
        <v>15930.322188577888</v>
      </c>
      <c r="T282" s="116">
        <f>T281*VLOOKUP($A275,'Peak-Baseload'!$N$13:$S$28,6,FALSE)</f>
        <v>16055.427122791863</v>
      </c>
      <c r="U282" s="116">
        <f>U281*VLOOKUP($A275,'Peak-Baseload'!$N$13:$S$28,6,FALSE)</f>
        <v>16141.28538211337</v>
      </c>
      <c r="V282" s="116">
        <f>V281*VLOOKUP($A275,'Peak-Baseload'!$N$13:$S$28,6,FALSE)</f>
        <v>16191.405586919487</v>
      </c>
      <c r="W282" s="116">
        <f>W281*VLOOKUP($A275,'Peak-Baseload'!$N$13:$S$28,6,FALSE)</f>
        <v>16283.285799374376</v>
      </c>
    </row>
    <row r="283" spans="1:23">
      <c r="A283" s="111" t="s">
        <v>163</v>
      </c>
      <c r="B283" s="116">
        <f>B291*VLOOKUP($A275,'Peak-Baseload'!$N$13:$S$28,5,FALSE)</f>
        <v>196962.1812178551</v>
      </c>
      <c r="C283" s="116">
        <f>C291*VLOOKUP($A275,'Peak-Baseload'!$N$13:$S$28,5,FALSE)</f>
        <v>198054.44878435289</v>
      </c>
      <c r="D283" s="116">
        <f>D291*VLOOKUP($A275,'Peak-Baseload'!$N$13:$S$28,5,FALSE)</f>
        <v>201452.17953251532</v>
      </c>
      <c r="E283" s="116">
        <f>E291*VLOOKUP($A275,'Peak-Baseload'!$N$13:$S$28,5,FALSE)</f>
        <v>205845.18890855197</v>
      </c>
      <c r="F283" s="116">
        <f>F291*VLOOKUP($A275,'Peak-Baseload'!$N$13:$S$28,5,FALSE)</f>
        <v>210313.58407582095</v>
      </c>
      <c r="G283" s="116">
        <f>G291*VLOOKUP($A275,'Peak-Baseload'!$N$13:$S$28,5,FALSE)</f>
        <v>214731.73292963768</v>
      </c>
      <c r="H283" s="116">
        <f>H291*VLOOKUP($A275,'Peak-Baseload'!$N$13:$S$28,5,FALSE)</f>
        <v>219097.18650515049</v>
      </c>
      <c r="I283" s="116">
        <f>I291*VLOOKUP($A275,'Peak-Baseload'!$N$13:$S$28,5,FALSE)</f>
        <v>223396.40456539966</v>
      </c>
      <c r="J283" s="116">
        <f>J291*VLOOKUP($A275,'Peak-Baseload'!$N$13:$S$28,5,FALSE)</f>
        <v>227611.10613226434</v>
      </c>
      <c r="K283" s="116">
        <f>K291*VLOOKUP($A275,'Peak-Baseload'!$N$13:$S$28,5,FALSE)</f>
        <v>231759.23972099819</v>
      </c>
      <c r="L283" s="116">
        <f>L291*VLOOKUP($A275,'Peak-Baseload'!$N$13:$S$28,5,FALSE)</f>
        <v>235790.06863869185</v>
      </c>
      <c r="M283" s="116">
        <f>M291*VLOOKUP($A275,'Peak-Baseload'!$N$13:$S$28,5,FALSE)</f>
        <v>239754.300029871</v>
      </c>
      <c r="N283" s="116">
        <f>N291*VLOOKUP($A275,'Peak-Baseload'!$N$13:$S$28,5,FALSE)</f>
        <v>243618.68967798364</v>
      </c>
      <c r="O283" s="116">
        <f>O291*VLOOKUP($A275,'Peak-Baseload'!$N$13:$S$28,5,FALSE)</f>
        <v>247351.11886248918</v>
      </c>
      <c r="P283" s="116">
        <f>P291*VLOOKUP($A275,'Peak-Baseload'!$N$13:$S$28,5,FALSE)</f>
        <v>250935.06418334146</v>
      </c>
      <c r="Q283" s="116">
        <f>Q291*VLOOKUP($A275,'Peak-Baseload'!$N$13:$S$28,5,FALSE)</f>
        <v>254369.9880695882</v>
      </c>
      <c r="R283" s="116">
        <f>R291*VLOOKUP($A275,'Peak-Baseload'!$N$13:$S$28,5,FALSE)</f>
        <v>257607.46701803588</v>
      </c>
      <c r="S283" s="116">
        <f>S291*VLOOKUP($A275,'Peak-Baseload'!$N$13:$S$28,5,FALSE)</f>
        <v>260698.43954126982</v>
      </c>
      <c r="T283" s="116">
        <f>T291*VLOOKUP($A275,'Peak-Baseload'!$N$13:$S$28,5,FALSE)</f>
        <v>263622.78505108517</v>
      </c>
      <c r="U283" s="116">
        <f>U291*VLOOKUP($A275,'Peak-Baseload'!$N$13:$S$28,5,FALSE)</f>
        <v>266368.48079177132</v>
      </c>
      <c r="V283" s="116">
        <f>V291*VLOOKUP($A275,'Peak-Baseload'!$N$13:$S$28,5,FALSE)</f>
        <v>268764.65299318096</v>
      </c>
      <c r="W283" s="116">
        <f>W291*VLOOKUP($A275,'Peak-Baseload'!$N$13:$S$28,5,FALSE)</f>
        <v>271376.66998243181</v>
      </c>
    </row>
    <row r="284" spans="1:23">
      <c r="A284" s="104" t="s">
        <v>164</v>
      </c>
      <c r="B284" s="116">
        <f>VLOOKUP($A275,REStpcLOW,Low!B$3-1990+2,FALSE)</f>
        <v>523</v>
      </c>
      <c r="C284" s="116">
        <f>VLOOKUP($A275,REStpcLOW,Low!C$3-1990+2,FALSE)</f>
        <v>542</v>
      </c>
      <c r="D284" s="116">
        <f>VLOOKUP($A275,REStpcLOW,Low!D$3-1990+2,FALSE)</f>
        <v>534</v>
      </c>
      <c r="E284" s="116">
        <f>VLOOKUP($A275,REStpcLOW,Low!E$3-1990+2,FALSE)</f>
        <v>528</v>
      </c>
      <c r="F284" s="116">
        <f>VLOOKUP($A275,REStpcLOW,Low!F$3-1990+2,FALSE)</f>
        <v>526</v>
      </c>
      <c r="G284" s="116">
        <f>VLOOKUP($A275,REStpcLOW,Low!G$3-1990+2,FALSE)</f>
        <v>526</v>
      </c>
      <c r="H284" s="116">
        <f>VLOOKUP($A275,REStpcLOW,Low!H$3-1990+2,FALSE)</f>
        <v>526</v>
      </c>
      <c r="I284" s="116">
        <f>VLOOKUP($A275,REStpcLOW,Low!I$3-1990+2,FALSE)</f>
        <v>524</v>
      </c>
      <c r="J284" s="116">
        <f>VLOOKUP($A275,REStpcLOW,Low!J$3-1990+2,FALSE)</f>
        <v>523</v>
      </c>
      <c r="K284" s="116">
        <f>VLOOKUP($A275,REStpcLOW,Low!K$3-1990+2,FALSE)</f>
        <v>523</v>
      </c>
      <c r="L284" s="116">
        <f>VLOOKUP($A275,REStpcLOW,Low!L$3-1990+2,FALSE)</f>
        <v>523</v>
      </c>
      <c r="M284" s="116">
        <f>VLOOKUP($A275,REStpcLOW,Low!M$3-1990+2,FALSE)</f>
        <v>521</v>
      </c>
      <c r="N284" s="116">
        <f>VLOOKUP($A275,REStpcLOW,Low!N$3-1990+2,FALSE)</f>
        <v>519</v>
      </c>
      <c r="O284" s="116">
        <f>VLOOKUP($A275,REStpcLOW,Low!O$3-1990+2,FALSE)</f>
        <v>521</v>
      </c>
      <c r="P284" s="116">
        <f>VLOOKUP($A275,REStpcLOW,Low!P$3-1990+2,FALSE)</f>
        <v>523</v>
      </c>
      <c r="Q284" s="116">
        <f>VLOOKUP($A275,REStpcLOW,Low!Q$3-1990+2,FALSE)</f>
        <v>522</v>
      </c>
      <c r="R284" s="116">
        <f>VLOOKUP($A275,REStpcLOW,Low!R$3-1990+2,FALSE)</f>
        <v>521</v>
      </c>
      <c r="S284" s="116">
        <f>VLOOKUP($A275,REStpcLOW,Low!S$3-1990+2,FALSE)</f>
        <v>521</v>
      </c>
      <c r="T284" s="116">
        <f>VLOOKUP($A275,REStpcLOW,Low!T$3-1990+2,FALSE)</f>
        <v>521</v>
      </c>
      <c r="U284" s="116">
        <f>VLOOKUP($A275,REStpcLOW,Low!U$3-1990+2,FALSE)</f>
        <v>519</v>
      </c>
      <c r="V284" s="116">
        <f>VLOOKUP($A275,REStpcLOW,Low!V$3-1990+2,FALSE)</f>
        <v>517</v>
      </c>
      <c r="W284" s="116">
        <f>VLOOKUP($A275,REStpcLOW,Low!W$3-1990+2,FALSE)</f>
        <v>516</v>
      </c>
    </row>
    <row r="285" spans="1:23">
      <c r="A285" s="104" t="s">
        <v>165</v>
      </c>
      <c r="B285" s="116">
        <f>VLOOKUP($A275,COMtpcLOW,Low!B$3-1990+2,FALSE)</f>
        <v>3236</v>
      </c>
      <c r="C285" s="116">
        <f>VLOOKUP($A275,COMtpcLOW,Low!C$3-1990+2,FALSE)</f>
        <v>3308</v>
      </c>
      <c r="D285" s="116">
        <f>VLOOKUP($A275,COMtpcLOW,Low!D$3-1990+2,FALSE)</f>
        <v>3294</v>
      </c>
      <c r="E285" s="116">
        <f>VLOOKUP($A275,COMtpcLOW,Low!E$3-1990+2,FALSE)</f>
        <v>3282</v>
      </c>
      <c r="F285" s="116">
        <f>VLOOKUP($A275,COMtpcLOW,Low!F$3-1990+2,FALSE)</f>
        <v>3274</v>
      </c>
      <c r="G285" s="116">
        <f>VLOOKUP($A275,COMtpcLOW,Low!G$3-1990+2,FALSE)</f>
        <v>3274</v>
      </c>
      <c r="H285" s="116">
        <f>VLOOKUP($A275,COMtpcLOW,Low!H$3-1990+2,FALSE)</f>
        <v>3276</v>
      </c>
      <c r="I285" s="116">
        <f>VLOOKUP($A275,COMtpcLOW,Low!I$3-1990+2,FALSE)</f>
        <v>3271</v>
      </c>
      <c r="J285" s="116">
        <f>VLOOKUP($A275,COMtpcLOW,Low!J$3-1990+2,FALSE)</f>
        <v>3266</v>
      </c>
      <c r="K285" s="116">
        <f>VLOOKUP($A275,COMtpcLOW,Low!K$3-1990+2,FALSE)</f>
        <v>3264</v>
      </c>
      <c r="L285" s="116">
        <f>VLOOKUP($A275,COMtpcLOW,Low!L$3-1990+2,FALSE)</f>
        <v>3264</v>
      </c>
      <c r="M285" s="116">
        <f>VLOOKUP($A275,COMtpcLOW,Low!M$3-1990+2,FALSE)</f>
        <v>3259</v>
      </c>
      <c r="N285" s="116">
        <f>VLOOKUP($A275,COMtpcLOW,Low!N$3-1990+2,FALSE)</f>
        <v>3251</v>
      </c>
      <c r="O285" s="116">
        <f>VLOOKUP($A275,COMtpcLOW,Low!O$3-1990+2,FALSE)</f>
        <v>3249</v>
      </c>
      <c r="P285" s="116">
        <f>VLOOKUP($A275,COMtpcLOW,Low!P$3-1990+2,FALSE)</f>
        <v>3258</v>
      </c>
      <c r="Q285" s="116">
        <f>VLOOKUP($A275,COMtpcLOW,Low!Q$3-1990+2,FALSE)</f>
        <v>3253</v>
      </c>
      <c r="R285" s="116">
        <f>VLOOKUP($A275,COMtpcLOW,Low!R$3-1990+2,FALSE)</f>
        <v>3248</v>
      </c>
      <c r="S285" s="116">
        <f>VLOOKUP($A275,COMtpcLOW,Low!S$3-1990+2,FALSE)</f>
        <v>3247</v>
      </c>
      <c r="T285" s="116">
        <f>VLOOKUP($A275,COMtpcLOW,Low!T$3-1990+2,FALSE)</f>
        <v>3243</v>
      </c>
      <c r="U285" s="116">
        <f>VLOOKUP($A275,COMtpcLOW,Low!U$3-1990+2,FALSE)</f>
        <v>3238</v>
      </c>
      <c r="V285" s="116">
        <f>VLOOKUP($A275,COMtpcLOW,Low!V$3-1990+2,FALSE)</f>
        <v>3238</v>
      </c>
      <c r="W285" s="116">
        <f>VLOOKUP($A275,COMtpcLOW,Low!W$3-1990+2,FALSE)</f>
        <v>3232</v>
      </c>
    </row>
    <row r="286" spans="1:23" ht="16" thickBot="1">
      <c r="A286" s="104" t="s">
        <v>166</v>
      </c>
      <c r="B286" s="116">
        <f>VLOOKUP($A275,INDtpcLOW,Low!B$3-1990+2,FALSE)</f>
        <v>29323</v>
      </c>
      <c r="C286" s="116">
        <f>VLOOKUP($A275,INDtpcLOW,Low!C$3-1990+2,FALSE)</f>
        <v>54732</v>
      </c>
      <c r="D286" s="116">
        <f>VLOOKUP($A275,INDtpcLOW,Low!D$3-1990+2,FALSE)</f>
        <v>54732</v>
      </c>
      <c r="E286" s="116">
        <f>VLOOKUP($A275,INDtpcLOW,Low!E$3-1990+2,FALSE)</f>
        <v>54732</v>
      </c>
      <c r="F286" s="116">
        <f>VLOOKUP($A275,INDtpcLOW,Low!F$3-1990+2,FALSE)</f>
        <v>54732</v>
      </c>
      <c r="G286" s="116">
        <f>VLOOKUP($A275,INDtpcLOW,Low!G$3-1990+2,FALSE)</f>
        <v>54732</v>
      </c>
      <c r="H286" s="116">
        <f>VLOOKUP($A275,INDtpcLOW,Low!H$3-1990+2,FALSE)</f>
        <v>54732</v>
      </c>
      <c r="I286" s="116">
        <f>VLOOKUP($A275,INDtpcLOW,Low!I$3-1990+2,FALSE)</f>
        <v>54732</v>
      </c>
      <c r="J286" s="116">
        <f>VLOOKUP($A275,INDtpcLOW,Low!J$3-1990+2,FALSE)</f>
        <v>54732</v>
      </c>
      <c r="K286" s="116">
        <f>VLOOKUP($A275,INDtpcLOW,Low!K$3-1990+2,FALSE)</f>
        <v>54732</v>
      </c>
      <c r="L286" s="116">
        <f>VLOOKUP($A275,INDtpcLOW,Low!L$3-1990+2,FALSE)</f>
        <v>54732</v>
      </c>
      <c r="M286" s="116">
        <f>VLOOKUP($A275,INDtpcLOW,Low!M$3-1990+2,FALSE)</f>
        <v>54732</v>
      </c>
      <c r="N286" s="116">
        <f>VLOOKUP($A275,INDtpcLOW,Low!N$3-1990+2,FALSE)</f>
        <v>54732</v>
      </c>
      <c r="O286" s="116">
        <f>VLOOKUP($A275,INDtpcLOW,Low!O$3-1990+2,FALSE)</f>
        <v>54732</v>
      </c>
      <c r="P286" s="116">
        <f>VLOOKUP($A275,INDtpcLOW,Low!P$3-1990+2,FALSE)</f>
        <v>54732</v>
      </c>
      <c r="Q286" s="116">
        <f>VLOOKUP($A275,INDtpcLOW,Low!Q$3-1990+2,FALSE)</f>
        <v>54732</v>
      </c>
      <c r="R286" s="116">
        <f>VLOOKUP($A275,INDtpcLOW,Low!R$3-1990+2,FALSE)</f>
        <v>54732</v>
      </c>
      <c r="S286" s="116">
        <f>VLOOKUP($A275,INDtpcLOW,Low!S$3-1990+2,FALSE)</f>
        <v>54732</v>
      </c>
      <c r="T286" s="116">
        <f>VLOOKUP($A275,INDtpcLOW,Low!T$3-1990+2,FALSE)</f>
        <v>54732</v>
      </c>
      <c r="U286" s="116">
        <f>VLOOKUP($A275,INDtpcLOW,Low!U$3-1990+2,FALSE)</f>
        <v>54732</v>
      </c>
      <c r="V286" s="116">
        <f>VLOOKUP($A275,INDtpcLOW,Low!V$3-1990+2,FALSE)</f>
        <v>54732</v>
      </c>
      <c r="W286" s="116">
        <f>VLOOKUP($A275,INDtpcLOW,Low!W$3-1990+2,FALSE)</f>
        <v>54732</v>
      </c>
    </row>
    <row r="287" spans="1:23">
      <c r="A287" s="111" t="s">
        <v>167</v>
      </c>
      <c r="B287" s="113">
        <f>VLOOKUP($A275,REScLOW,Low!B$3-1990+2,FALSE)</f>
        <v>10569</v>
      </c>
      <c r="C287" s="114">
        <f>VLOOKUP($A275,REScLOW,Low!C$3-1990+2,FALSE)</f>
        <v>10617</v>
      </c>
      <c r="D287" s="114">
        <f>VLOOKUP($A275,REScLOW,Low!D$3-1990+2,FALSE)</f>
        <v>10816</v>
      </c>
      <c r="E287" s="114">
        <f>VLOOKUP($A275,REScLOW,Low!E$3-1990+2,FALSE)</f>
        <v>11076</v>
      </c>
      <c r="F287" s="114">
        <f>VLOOKUP($A275,REScLOW,Low!F$3-1990+2,FALSE)</f>
        <v>11341</v>
      </c>
      <c r="G287" s="114">
        <f>VLOOKUP($A275,REScLOW,Low!G$3-1990+2,FALSE)</f>
        <v>11603</v>
      </c>
      <c r="H287" s="114">
        <f>VLOOKUP($A275,REScLOW,Low!H$3-1990+2,FALSE)</f>
        <v>11862</v>
      </c>
      <c r="I287" s="114">
        <f>VLOOKUP($A275,REScLOW,Low!I$3-1990+2,FALSE)</f>
        <v>12117</v>
      </c>
      <c r="J287" s="114">
        <f>VLOOKUP($A275,REScLOW,Low!J$3-1990+2,FALSE)</f>
        <v>12367</v>
      </c>
      <c r="K287" s="114">
        <f>VLOOKUP($A275,REScLOW,Low!K$3-1990+2,FALSE)</f>
        <v>12613</v>
      </c>
      <c r="L287" s="114">
        <f>VLOOKUP($A275,REScLOW,Low!L$3-1990+2,FALSE)</f>
        <v>12852</v>
      </c>
      <c r="M287" s="114">
        <f>VLOOKUP($A275,REScLOW,Low!M$3-1990+2,FALSE)</f>
        <v>13087</v>
      </c>
      <c r="N287" s="114">
        <f>VLOOKUP($A275,REScLOW,Low!N$3-1990+2,FALSE)</f>
        <v>13316</v>
      </c>
      <c r="O287" s="114">
        <f>VLOOKUP($A275,REScLOW,Low!O$3-1990+2,FALSE)</f>
        <v>13537</v>
      </c>
      <c r="P287" s="114">
        <f>VLOOKUP($A275,REScLOW,Low!P$3-1990+2,FALSE)</f>
        <v>13749</v>
      </c>
      <c r="Q287" s="114">
        <f>VLOOKUP($A275,REScLOW,Low!Q$3-1990+2,FALSE)</f>
        <v>13952</v>
      </c>
      <c r="R287" s="114">
        <f>VLOOKUP($A275,REScLOW,Low!R$3-1990+2,FALSE)</f>
        <v>14143</v>
      </c>
      <c r="S287" s="114">
        <f>VLOOKUP($A275,REScLOW,Low!S$3-1990+2,FALSE)</f>
        <v>14325</v>
      </c>
      <c r="T287" s="114">
        <f>VLOOKUP($A275,REScLOW,Low!T$3-1990+2,FALSE)</f>
        <v>14497</v>
      </c>
      <c r="U287" s="114">
        <f>VLOOKUP($A275,REScLOW,Low!U$3-1990+2,FALSE)</f>
        <v>14658</v>
      </c>
      <c r="V287" s="114">
        <f>VLOOKUP($A275,REScLOW,Low!V$3-1990+2,FALSE)</f>
        <v>14809</v>
      </c>
      <c r="W287" s="114">
        <f>VLOOKUP($A275,REScLOW,Low!W$3-1990+2,FALSE)</f>
        <v>14962</v>
      </c>
    </row>
    <row r="288" spans="1:23">
      <c r="A288" s="111" t="s">
        <v>168</v>
      </c>
      <c r="B288" s="115">
        <f>VLOOKUP($A275,COMcLOW,Low!B$3-1990+2,FALSE)</f>
        <v>1820</v>
      </c>
      <c r="C288" s="116">
        <f>VLOOKUP($A275,COMcLOW,Low!C$3-1990+2,FALSE)</f>
        <v>1840.8437191321955</v>
      </c>
      <c r="D288" s="116">
        <f>VLOOKUP($A275,COMcLOW,Low!D$3-1990+2,FALSE)</f>
        <v>1855.9515654023985</v>
      </c>
      <c r="E288" s="116">
        <f>VLOOKUP($A275,COMcLOW,Low!E$3-1990+2,FALSE)</f>
        <v>1872.7600235459495</v>
      </c>
      <c r="F288" s="116">
        <f>VLOOKUP($A275,COMcLOW,Low!F$3-1990+2,FALSE)</f>
        <v>1889.3184107339866</v>
      </c>
      <c r="G288" s="116">
        <f>VLOOKUP($A275,COMcLOW,Low!G$3-1990+2,FALSE)</f>
        <v>1905.7096818693558</v>
      </c>
      <c r="H288" s="116">
        <f>VLOOKUP($A275,COMcLOW,Low!H$3-1990+2,FALSE)</f>
        <v>1921.7808008967227</v>
      </c>
      <c r="I288" s="116">
        <f>VLOOKUP($A275,COMcLOW,Low!I$3-1990+2,FALSE)</f>
        <v>1937.6780050238208</v>
      </c>
      <c r="J288" s="116">
        <f>VLOOKUP($A275,COMcLOW,Low!J$3-1990+2,FALSE)</f>
        <v>1953.2500141089567</v>
      </c>
      <c r="K288" s="116">
        <f>VLOOKUP($A275,COMcLOW,Low!K$3-1990+2,FALSE)</f>
        <v>1968.627733254498</v>
      </c>
      <c r="L288" s="116">
        <f>VLOOKUP($A275,COMcLOW,Low!L$3-1990+2,FALSE)</f>
        <v>1983.6145233877444</v>
      </c>
      <c r="M288" s="116">
        <f>VLOOKUP($A275,COMcLOW,Low!M$3-1990+2,FALSE)</f>
        <v>1998.4050365631779</v>
      </c>
      <c r="N288" s="116">
        <f>VLOOKUP($A275,COMcLOW,Low!N$3-1990+2,FALSE)</f>
        <v>2012.9049154975037</v>
      </c>
      <c r="O288" s="116">
        <f>VLOOKUP($A275,COMcLOW,Low!O$3-1990+2,FALSE)</f>
        <v>2027.0907403086242</v>
      </c>
      <c r="P288" s="116">
        <f>VLOOKUP($A275,COMcLOW,Low!P$3-1990+2,FALSE)</f>
        <v>2040.9213364184045</v>
      </c>
      <c r="Q288" s="116">
        <f>VLOOKUP($A275,COMcLOW,Low!Q$3-1990+2,FALSE)</f>
        <v>2054.3630578184052</v>
      </c>
      <c r="R288" s="116">
        <f>VLOOKUP($A275,COMcLOW,Low!R$3-1990+2,FALSE)</f>
        <v>2067.3648738562042</v>
      </c>
      <c r="S288" s="116">
        <f>VLOOKUP($A275,COMcLOW,Low!S$3-1990+2,FALSE)</f>
        <v>2080.1359493257478</v>
      </c>
      <c r="T288" s="116">
        <f>VLOOKUP($A275,COMcLOW,Low!T$3-1990+2,FALSE)</f>
        <v>2092.4090850567</v>
      </c>
      <c r="U288" s="116">
        <f>VLOOKUP($A275,COMcLOW,Low!U$3-1990+2,FALSE)</f>
        <v>2104.4259501619149</v>
      </c>
      <c r="V288" s="116">
        <f>VLOOKUP($A275,COMcLOW,Low!V$3-1990+2,FALSE)</f>
        <v>2104.4259501619149</v>
      </c>
      <c r="W288" s="116">
        <f>VLOOKUP($A275,COMcLOW,Low!W$3-1990+2,FALSE)</f>
        <v>2116.0208822958107</v>
      </c>
    </row>
    <row r="289" spans="1:23">
      <c r="A289" s="111" t="s">
        <v>169</v>
      </c>
      <c r="B289" s="115">
        <f>VLOOKUP($A275,INDcLOW,Low!B$3-1990+2,FALSE)</f>
        <v>23</v>
      </c>
      <c r="C289" s="116">
        <f>VLOOKUP($A275,INDcLOW,Low!C$3-1990+2,FALSE)</f>
        <v>22.98789590955235</v>
      </c>
      <c r="D289" s="116">
        <f>VLOOKUP($A275,INDcLOW,Low!D$3-1990+2,FALSE)</f>
        <v>22.995438621289207</v>
      </c>
      <c r="E289" s="116">
        <f>VLOOKUP($A275,INDcLOW,Low!E$3-1990+2,FALSE)</f>
        <v>23.02201570237537</v>
      </c>
      <c r="F289" s="116">
        <f>VLOOKUP($A275,INDcLOW,Low!F$3-1990+2,FALSE)</f>
        <v>23.049263244886589</v>
      </c>
      <c r="G289" s="116">
        <f>VLOOKUP($A275,INDcLOW,Low!G$3-1990+2,FALSE)</f>
        <v>23.077246173921917</v>
      </c>
      <c r="H289" s="116">
        <f>VLOOKUP($A275,INDcLOW,Low!H$3-1990+2,FALSE)</f>
        <v>23.104673701201349</v>
      </c>
      <c r="I289" s="116">
        <f>VLOOKUP($A275,INDcLOW,Low!I$3-1990+2,FALSE)</f>
        <v>23.132041153610686</v>
      </c>
      <c r="J289" s="116">
        <f>VLOOKUP($A275,INDcLOW,Low!J$3-1990+2,FALSE)</f>
        <v>23.158613097907654</v>
      </c>
      <c r="K289" s="116">
        <f>VLOOKUP($A275,INDcLOW,Low!K$3-1990+2,FALSE)</f>
        <v>23.184549136387705</v>
      </c>
      <c r="L289" s="116">
        <f>VLOOKUP($A275,INDcLOW,Low!L$3-1990+2,FALSE)</f>
        <v>23.209205348140799</v>
      </c>
      <c r="M289" s="116">
        <f>VLOOKUP($A275,INDcLOW,Low!M$3-1990+2,FALSE)</f>
        <v>23.233350616667479</v>
      </c>
      <c r="N289" s="116">
        <f>VLOOKUP($A275,INDcLOW,Low!N$3-1990+2,FALSE)</f>
        <v>23.256385653939262</v>
      </c>
      <c r="O289" s="116">
        <f>VLOOKUP($A275,INDcLOW,Low!O$3-1990+2,FALSE)</f>
        <v>23.277699348470293</v>
      </c>
      <c r="P289" s="116">
        <f>VLOOKUP($A275,INDcLOW,Low!P$3-1990+2,FALSE)</f>
        <v>23.297208306399945</v>
      </c>
      <c r="Q289" s="116">
        <f>VLOOKUP($A275,INDcLOW,Low!Q$3-1990+2,FALSE)</f>
        <v>23.314682334062844</v>
      </c>
      <c r="R289" s="116">
        <f>VLOOKUP($A275,INDcLOW,Low!R$3-1990+2,FALSE)</f>
        <v>23.329639768560945</v>
      </c>
      <c r="S289" s="116">
        <f>VLOOKUP($A275,INDcLOW,Low!S$3-1990+2,FALSE)</f>
        <v>23.342916915141942</v>
      </c>
      <c r="T289" s="116">
        <f>VLOOKUP($A275,INDcLOW,Low!T$3-1990+2,FALSE)</f>
        <v>23.353770340871478</v>
      </c>
      <c r="U289" s="116">
        <f>VLOOKUP($A275,INDcLOW,Low!U$3-1990+2,FALSE)</f>
        <v>23.362890847087666</v>
      </c>
      <c r="V289" s="116">
        <f>VLOOKUP($A275,INDcLOW,Low!V$3-1990+2,FALSE)</f>
        <v>23.362890847087666</v>
      </c>
      <c r="W289" s="116">
        <f>VLOOKUP($A275,INDcLOW,Low!W$3-1990+2,FALSE)</f>
        <v>23.369887216016675</v>
      </c>
    </row>
    <row r="290" spans="1:23">
      <c r="A290" s="111" t="s">
        <v>170</v>
      </c>
      <c r="B290" s="117"/>
      <c r="C290" s="118">
        <f t="shared" ref="C290:U290" si="103">B290</f>
        <v>0</v>
      </c>
      <c r="D290" s="118">
        <f t="shared" si="103"/>
        <v>0</v>
      </c>
      <c r="E290" s="118">
        <f t="shared" si="103"/>
        <v>0</v>
      </c>
      <c r="F290" s="118">
        <f t="shared" si="103"/>
        <v>0</v>
      </c>
      <c r="G290" s="118">
        <f t="shared" si="103"/>
        <v>0</v>
      </c>
      <c r="H290" s="118">
        <f t="shared" si="103"/>
        <v>0</v>
      </c>
      <c r="I290" s="118">
        <f t="shared" si="103"/>
        <v>0</v>
      </c>
      <c r="J290" s="118">
        <f t="shared" si="103"/>
        <v>0</v>
      </c>
      <c r="K290" s="118">
        <f t="shared" si="103"/>
        <v>0</v>
      </c>
      <c r="L290" s="118">
        <f t="shared" si="103"/>
        <v>0</v>
      </c>
      <c r="M290" s="118">
        <f t="shared" si="103"/>
        <v>0</v>
      </c>
      <c r="N290" s="118">
        <f t="shared" si="103"/>
        <v>0</v>
      </c>
      <c r="O290" s="118">
        <f t="shared" si="103"/>
        <v>0</v>
      </c>
      <c r="P290" s="118">
        <f t="shared" si="103"/>
        <v>0</v>
      </c>
      <c r="Q290" s="118">
        <f t="shared" si="103"/>
        <v>0</v>
      </c>
      <c r="R290" s="118">
        <f t="shared" si="103"/>
        <v>0</v>
      </c>
      <c r="S290" s="118">
        <f t="shared" si="103"/>
        <v>0</v>
      </c>
      <c r="T290" s="118">
        <f t="shared" si="103"/>
        <v>0</v>
      </c>
      <c r="U290" s="118">
        <f t="shared" si="103"/>
        <v>0</v>
      </c>
      <c r="V290" s="118">
        <f>T290</f>
        <v>0</v>
      </c>
      <c r="W290" s="118">
        <f>U290</f>
        <v>0</v>
      </c>
    </row>
    <row r="291" spans="1:23" ht="16" thickBot="1">
      <c r="A291" s="119" t="s">
        <v>171</v>
      </c>
      <c r="B291" s="120">
        <f>SUM(B287:B290)</f>
        <v>12412</v>
      </c>
      <c r="C291" s="121">
        <f t="shared" ref="C291:W291" si="104">SUM(C287:C290)</f>
        <v>12480.831615041749</v>
      </c>
      <c r="D291" s="121">
        <f t="shared" si="104"/>
        <v>12694.947004023687</v>
      </c>
      <c r="E291" s="121">
        <f t="shared" si="104"/>
        <v>12971.782039248326</v>
      </c>
      <c r="F291" s="121">
        <f t="shared" si="104"/>
        <v>13253.367673978873</v>
      </c>
      <c r="G291" s="121">
        <f t="shared" si="104"/>
        <v>13531.786928043277</v>
      </c>
      <c r="H291" s="121">
        <f t="shared" si="104"/>
        <v>13806.885474597924</v>
      </c>
      <c r="I291" s="121">
        <f t="shared" si="104"/>
        <v>14077.810046177432</v>
      </c>
      <c r="J291" s="121">
        <f t="shared" si="104"/>
        <v>14343.408627206865</v>
      </c>
      <c r="K291" s="121">
        <f t="shared" si="104"/>
        <v>14604.812282390885</v>
      </c>
      <c r="L291" s="121">
        <f t="shared" si="104"/>
        <v>14858.823728735886</v>
      </c>
      <c r="M291" s="121">
        <f t="shared" si="104"/>
        <v>15108.638387179844</v>
      </c>
      <c r="N291" s="121">
        <f t="shared" si="104"/>
        <v>15352.161301151444</v>
      </c>
      <c r="O291" s="121">
        <f t="shared" si="104"/>
        <v>15587.368439657093</v>
      </c>
      <c r="P291" s="121">
        <f t="shared" si="104"/>
        <v>15813.218544724805</v>
      </c>
      <c r="Q291" s="121">
        <f t="shared" si="104"/>
        <v>16029.677740152469</v>
      </c>
      <c r="R291" s="121">
        <f t="shared" si="104"/>
        <v>16233.694513624765</v>
      </c>
      <c r="S291" s="121">
        <f t="shared" si="104"/>
        <v>16428.47886624089</v>
      </c>
      <c r="T291" s="121">
        <f t="shared" si="104"/>
        <v>16612.762855397574</v>
      </c>
      <c r="U291" s="121">
        <f t="shared" si="104"/>
        <v>16785.788841009005</v>
      </c>
      <c r="V291" s="121">
        <f t="shared" si="104"/>
        <v>16936.788841009005</v>
      </c>
      <c r="W291" s="121">
        <f t="shared" si="104"/>
        <v>17101.390769511829</v>
      </c>
    </row>
    <row r="292" spans="1:23">
      <c r="B292" s="106"/>
      <c r="C292" s="106"/>
      <c r="D292" s="106"/>
      <c r="E292" s="106"/>
      <c r="F292" s="106"/>
      <c r="G292" s="106"/>
      <c r="H292" s="106"/>
      <c r="I292" s="106"/>
      <c r="J292" s="106"/>
      <c r="K292" s="106"/>
      <c r="L292" s="106"/>
      <c r="M292" s="106"/>
      <c r="N292" s="106"/>
      <c r="O292" s="106"/>
      <c r="P292" s="106"/>
      <c r="Q292" s="106"/>
      <c r="R292" s="106"/>
      <c r="S292" s="106"/>
      <c r="T292" s="108"/>
      <c r="U292" s="108"/>
      <c r="V292" s="108"/>
      <c r="W292" s="108"/>
    </row>
    <row r="293" spans="1:23">
      <c r="B293" s="106"/>
      <c r="C293" s="106"/>
      <c r="D293" s="106"/>
      <c r="E293" s="106"/>
      <c r="F293" s="106"/>
      <c r="G293" s="106"/>
      <c r="H293" s="106"/>
      <c r="I293" s="106"/>
      <c r="J293" s="106"/>
      <c r="K293" s="106"/>
      <c r="L293" s="106"/>
      <c r="M293" s="106"/>
      <c r="N293" s="106"/>
      <c r="O293" s="106"/>
      <c r="P293" s="106"/>
      <c r="Q293" s="106"/>
      <c r="R293" s="106"/>
      <c r="S293" s="106"/>
      <c r="T293" s="108"/>
      <c r="U293" s="108"/>
      <c r="V293" s="108"/>
      <c r="W293" s="108"/>
    </row>
    <row r="294" spans="1:23">
      <c r="A294" s="109" t="s">
        <v>144</v>
      </c>
      <c r="B294" s="110"/>
      <c r="C294" s="110"/>
      <c r="D294" s="110"/>
      <c r="E294" s="110"/>
      <c r="F294" s="110"/>
      <c r="G294" s="110"/>
      <c r="H294" s="110"/>
      <c r="I294" s="110"/>
      <c r="J294" s="110"/>
      <c r="K294" s="110"/>
      <c r="L294" s="110"/>
      <c r="M294" s="110"/>
      <c r="N294" s="110"/>
      <c r="O294" s="110"/>
      <c r="P294" s="110"/>
      <c r="Q294" s="110"/>
      <c r="R294" s="110"/>
      <c r="S294" s="110"/>
      <c r="T294" s="110"/>
      <c r="U294" s="110"/>
      <c r="V294" s="110"/>
      <c r="W294" s="110"/>
    </row>
    <row r="295" spans="1:23" ht="16" thickBot="1">
      <c r="A295" s="111" t="s">
        <v>156</v>
      </c>
      <c r="B295" s="110"/>
      <c r="C295" s="112">
        <f t="shared" ref="C295:U295" si="105">(C300-B300)/B300</f>
        <v>5.7926505716474681E-2</v>
      </c>
      <c r="D295" s="112">
        <f t="shared" si="105"/>
        <v>2.7355251730964262E-2</v>
      </c>
      <c r="E295" s="112">
        <f t="shared" si="105"/>
        <v>9.6912984268799959E-3</v>
      </c>
      <c r="F295" s="112">
        <f t="shared" si="105"/>
        <v>1.4004062717300345E-2</v>
      </c>
      <c r="G295" s="112">
        <f t="shared" si="105"/>
        <v>1.7112183883349334E-2</v>
      </c>
      <c r="H295" s="112">
        <f t="shared" si="105"/>
        <v>1.752339214535539E-2</v>
      </c>
      <c r="I295" s="112">
        <f t="shared" si="105"/>
        <v>1.5285778825673491E-2</v>
      </c>
      <c r="J295" s="112">
        <f t="shared" si="105"/>
        <v>1.5043564521857804E-2</v>
      </c>
      <c r="K295" s="112">
        <f t="shared" si="105"/>
        <v>1.6070259006763225E-2</v>
      </c>
      <c r="L295" s="112">
        <f t="shared" si="105"/>
        <v>1.6337747126287636E-2</v>
      </c>
      <c r="M295" s="112">
        <f t="shared" si="105"/>
        <v>1.3992551439478008E-2</v>
      </c>
      <c r="N295" s="112">
        <f t="shared" si="105"/>
        <v>1.3426905091481334E-2</v>
      </c>
      <c r="O295" s="112">
        <f t="shared" si="105"/>
        <v>1.6302930690494231E-2</v>
      </c>
      <c r="P295" s="112">
        <f t="shared" si="105"/>
        <v>1.9048713003467832E-2</v>
      </c>
      <c r="Q295" s="112">
        <f t="shared" si="105"/>
        <v>1.4663189117289506E-2</v>
      </c>
      <c r="R295" s="112">
        <f t="shared" si="105"/>
        <v>1.3918299024536581E-2</v>
      </c>
      <c r="S295" s="112">
        <f t="shared" si="105"/>
        <v>1.4766756998590673E-2</v>
      </c>
      <c r="T295" s="112">
        <f t="shared" si="105"/>
        <v>1.3495469914930242E-2</v>
      </c>
      <c r="U295" s="112">
        <f t="shared" si="105"/>
        <v>1.2577569657839658E-2</v>
      </c>
      <c r="V295" s="112">
        <f>(V300-T300)/T300</f>
        <v>1.9498674390767304E-2</v>
      </c>
      <c r="W295" s="112">
        <f>(W300-U300)/U300</f>
        <v>1.8863655002063124E-2</v>
      </c>
    </row>
    <row r="296" spans="1:23">
      <c r="A296" s="111" t="s">
        <v>157</v>
      </c>
      <c r="B296" s="113">
        <f t="shared" ref="B296:W299" si="106">B11+B30+B49+B68+B87+B106+B125+B144+B163+B182+B201</f>
        <v>106365194</v>
      </c>
      <c r="C296" s="114">
        <f t="shared" si="106"/>
        <v>109773846</v>
      </c>
      <c r="D296" s="114">
        <f t="shared" si="106"/>
        <v>114654929</v>
      </c>
      <c r="E296" s="114">
        <f t="shared" si="106"/>
        <v>115607605</v>
      </c>
      <c r="F296" s="114">
        <f t="shared" si="106"/>
        <v>117341976</v>
      </c>
      <c r="G296" s="114">
        <f t="shared" si="106"/>
        <v>119522160</v>
      </c>
      <c r="H296" s="114">
        <f t="shared" si="106"/>
        <v>121722836</v>
      </c>
      <c r="I296" s="114">
        <f t="shared" si="106"/>
        <v>123730626</v>
      </c>
      <c r="J296" s="114">
        <f t="shared" si="106"/>
        <v>125775784</v>
      </c>
      <c r="K296" s="114">
        <f t="shared" si="106"/>
        <v>127916543</v>
      </c>
      <c r="L296" s="114">
        <f t="shared" si="106"/>
        <v>130120923</v>
      </c>
      <c r="M296" s="114">
        <f t="shared" si="106"/>
        <v>132039572</v>
      </c>
      <c r="N296" s="114">
        <f t="shared" si="106"/>
        <v>133945761</v>
      </c>
      <c r="O296" s="114">
        <f t="shared" si="106"/>
        <v>136381806</v>
      </c>
      <c r="P296" s="114">
        <f t="shared" si="106"/>
        <v>139022035</v>
      </c>
      <c r="Q296" s="114">
        <f t="shared" si="106"/>
        <v>141293924</v>
      </c>
      <c r="R296" s="114">
        <f t="shared" si="106"/>
        <v>143391433</v>
      </c>
      <c r="S296" s="114">
        <f t="shared" si="106"/>
        <v>145587325</v>
      </c>
      <c r="T296" s="114">
        <f t="shared" si="106"/>
        <v>147650651</v>
      </c>
      <c r="U296" s="114">
        <f t="shared" si="106"/>
        <v>149576604</v>
      </c>
      <c r="V296" s="114">
        <f t="shared" si="106"/>
        <v>151502660</v>
      </c>
      <c r="W296" s="114">
        <f t="shared" si="106"/>
        <v>153354592</v>
      </c>
    </row>
    <row r="297" spans="1:23">
      <c r="A297" s="111" t="s">
        <v>158</v>
      </c>
      <c r="B297" s="115">
        <f t="shared" si="106"/>
        <v>83981404</v>
      </c>
      <c r="C297" s="116">
        <f t="shared" si="106"/>
        <v>91727826.158039823</v>
      </c>
      <c r="D297" s="116">
        <f t="shared" si="106"/>
        <v>92821999.613905832</v>
      </c>
      <c r="E297" s="116">
        <f t="shared" si="106"/>
        <v>94143805.292840242</v>
      </c>
      <c r="F297" s="116">
        <f t="shared" si="106"/>
        <v>95645875.411906153</v>
      </c>
      <c r="G297" s="116">
        <f t="shared" si="106"/>
        <v>97431016.002868935</v>
      </c>
      <c r="H297" s="116">
        <f t="shared" si="106"/>
        <v>99343809.67841284</v>
      </c>
      <c r="I297" s="116">
        <f t="shared" si="106"/>
        <v>100989492.9167541</v>
      </c>
      <c r="J297" s="116">
        <f t="shared" si="106"/>
        <v>102585377.12491994</v>
      </c>
      <c r="K297" s="116">
        <f t="shared" si="106"/>
        <v>104375827.96362375</v>
      </c>
      <c r="L297" s="116">
        <f t="shared" si="106"/>
        <v>106221662.90271777</v>
      </c>
      <c r="M297" s="116">
        <f t="shared" si="106"/>
        <v>107831512.94606046</v>
      </c>
      <c r="N297" s="116">
        <f t="shared" si="106"/>
        <v>109354124.05657594</v>
      </c>
      <c r="O297" s="116">
        <f t="shared" si="106"/>
        <v>111116018.22794567</v>
      </c>
      <c r="P297" s="116">
        <f t="shared" si="106"/>
        <v>113443946.55962574</v>
      </c>
      <c r="Q297" s="116">
        <f t="shared" si="106"/>
        <v>115074461.99391817</v>
      </c>
      <c r="R297" s="116">
        <f t="shared" si="106"/>
        <v>116731739.91210194</v>
      </c>
      <c r="S297" s="116">
        <f t="shared" si="106"/>
        <v>118566790.42871389</v>
      </c>
      <c r="T297" s="116">
        <f t="shared" si="106"/>
        <v>120239531.54641438</v>
      </c>
      <c r="U297" s="116">
        <f t="shared" si="106"/>
        <v>121839597.4480741</v>
      </c>
      <c r="V297" s="116">
        <f t="shared" si="106"/>
        <v>121839597.4480741</v>
      </c>
      <c r="W297" s="116">
        <f t="shared" si="106"/>
        <v>123399281.69285703</v>
      </c>
    </row>
    <row r="298" spans="1:23">
      <c r="A298" s="111" t="s">
        <v>159</v>
      </c>
      <c r="B298" s="115">
        <f t="shared" si="106"/>
        <v>9262404</v>
      </c>
      <c r="C298" s="116">
        <f t="shared" si="106"/>
        <v>9787794.0197734404</v>
      </c>
      <c r="D298" s="116">
        <f t="shared" si="106"/>
        <v>9648049.802970117</v>
      </c>
      <c r="E298" s="116">
        <f t="shared" si="106"/>
        <v>9497501.4585222527</v>
      </c>
      <c r="F298" s="116">
        <f t="shared" si="106"/>
        <v>9359917.6164980866</v>
      </c>
      <c r="G298" s="116">
        <f t="shared" si="106"/>
        <v>9234252.0655477662</v>
      </c>
      <c r="H298" s="116">
        <f t="shared" si="106"/>
        <v>9119992.8450148199</v>
      </c>
      <c r="I298" s="116">
        <f t="shared" si="106"/>
        <v>9016190.1999354716</v>
      </c>
      <c r="J298" s="116">
        <f t="shared" si="106"/>
        <v>8921971.1665358879</v>
      </c>
      <c r="K298" s="116">
        <f t="shared" si="106"/>
        <v>8836646.7626487333</v>
      </c>
      <c r="L298" s="116">
        <f t="shared" si="106"/>
        <v>8759164.8040666431</v>
      </c>
      <c r="M298" s="116">
        <f t="shared" si="106"/>
        <v>8688722.9696842916</v>
      </c>
      <c r="N298" s="116">
        <f t="shared" si="106"/>
        <v>8624619.7401016951</v>
      </c>
      <c r="O298" s="116">
        <f t="shared" si="106"/>
        <v>8566945.5633377787</v>
      </c>
      <c r="P298" s="116">
        <f t="shared" si="106"/>
        <v>8515234.2269394994</v>
      </c>
      <c r="Q298" s="116">
        <f t="shared" si="106"/>
        <v>8469469.027514793</v>
      </c>
      <c r="R298" s="116">
        <f t="shared" si="106"/>
        <v>8429081.9066554066</v>
      </c>
      <c r="S298" s="116">
        <f t="shared" si="106"/>
        <v>8393818.2287058085</v>
      </c>
      <c r="T298" s="116">
        <f t="shared" si="106"/>
        <v>8363360.9291702565</v>
      </c>
      <c r="U298" s="116">
        <f t="shared" si="106"/>
        <v>8337520.7474838793</v>
      </c>
      <c r="V298" s="116">
        <f t="shared" si="106"/>
        <v>8337520.7474838793</v>
      </c>
      <c r="W298" s="116">
        <f t="shared" si="106"/>
        <v>8315391.5139966523</v>
      </c>
    </row>
    <row r="299" spans="1:23">
      <c r="A299" s="111" t="s">
        <v>160</v>
      </c>
      <c r="B299" s="117">
        <f t="shared" si="106"/>
        <v>2033821.666666666</v>
      </c>
      <c r="C299" s="118">
        <f t="shared" si="106"/>
        <v>2033821.666666666</v>
      </c>
      <c r="D299" s="118">
        <f t="shared" si="106"/>
        <v>2033821.666666666</v>
      </c>
      <c r="E299" s="118">
        <f t="shared" si="106"/>
        <v>2033821.666666666</v>
      </c>
      <c r="F299" s="118">
        <f t="shared" si="106"/>
        <v>2033821.666666666</v>
      </c>
      <c r="G299" s="118">
        <f t="shared" si="106"/>
        <v>2033821.666666666</v>
      </c>
      <c r="H299" s="118">
        <f t="shared" si="106"/>
        <v>2033821.666666666</v>
      </c>
      <c r="I299" s="118">
        <f t="shared" si="106"/>
        <v>2033821.666666666</v>
      </c>
      <c r="J299" s="118">
        <f t="shared" si="106"/>
        <v>2033821.666666666</v>
      </c>
      <c r="K299" s="118">
        <f t="shared" si="106"/>
        <v>2033821.666666666</v>
      </c>
      <c r="L299" s="118">
        <f t="shared" si="106"/>
        <v>2033821.666666666</v>
      </c>
      <c r="M299" s="118">
        <f t="shared" si="106"/>
        <v>2033821.666666666</v>
      </c>
      <c r="N299" s="118">
        <f t="shared" si="106"/>
        <v>2033821.666666666</v>
      </c>
      <c r="O299" s="118">
        <f t="shared" si="106"/>
        <v>2033821.666666666</v>
      </c>
      <c r="P299" s="118">
        <f t="shared" si="106"/>
        <v>2033821.666666666</v>
      </c>
      <c r="Q299" s="118">
        <f t="shared" si="106"/>
        <v>2033821.666666666</v>
      </c>
      <c r="R299" s="118">
        <f t="shared" si="106"/>
        <v>2033821.666666666</v>
      </c>
      <c r="S299" s="118">
        <f t="shared" si="106"/>
        <v>2033821.666666666</v>
      </c>
      <c r="T299" s="118">
        <f t="shared" si="106"/>
        <v>2033821.666666666</v>
      </c>
      <c r="U299" s="118">
        <f t="shared" si="106"/>
        <v>2033821.666666666</v>
      </c>
      <c r="V299" s="118">
        <f t="shared" si="106"/>
        <v>2033821.666666666</v>
      </c>
      <c r="W299" s="118">
        <f t="shared" si="106"/>
        <v>2033821.666666666</v>
      </c>
    </row>
    <row r="300" spans="1:23" ht="16" thickBot="1">
      <c r="A300" s="119" t="s">
        <v>161</v>
      </c>
      <c r="B300" s="120">
        <f>SUM(B296:B299)</f>
        <v>201642823.66666666</v>
      </c>
      <c r="C300" s="121">
        <f t="shared" ref="C300:W300" si="107">SUM(C296:C299)</f>
        <v>213323287.84447992</v>
      </c>
      <c r="D300" s="121">
        <f t="shared" si="107"/>
        <v>219158800.08354262</v>
      </c>
      <c r="E300" s="121">
        <f t="shared" si="107"/>
        <v>221282733.41802916</v>
      </c>
      <c r="F300" s="121">
        <f t="shared" si="107"/>
        <v>224381590.69507089</v>
      </c>
      <c r="G300" s="121">
        <f t="shared" si="107"/>
        <v>228221249.73508337</v>
      </c>
      <c r="H300" s="121">
        <f t="shared" si="107"/>
        <v>232220460.19009432</v>
      </c>
      <c r="I300" s="121">
        <f t="shared" si="107"/>
        <v>235770130.78335622</v>
      </c>
      <c r="J300" s="121">
        <f t="shared" si="107"/>
        <v>239316953.95812249</v>
      </c>
      <c r="K300" s="121">
        <f t="shared" si="107"/>
        <v>243162839.39293915</v>
      </c>
      <c r="L300" s="121">
        <f t="shared" si="107"/>
        <v>247135572.37345108</v>
      </c>
      <c r="M300" s="121">
        <f t="shared" si="107"/>
        <v>250593629.58241144</v>
      </c>
      <c r="N300" s="121">
        <f t="shared" si="107"/>
        <v>253958326.46334431</v>
      </c>
      <c r="O300" s="121">
        <f t="shared" si="107"/>
        <v>258098591.45795012</v>
      </c>
      <c r="P300" s="121">
        <f t="shared" si="107"/>
        <v>263015037.4532319</v>
      </c>
      <c r="Q300" s="121">
        <f t="shared" si="107"/>
        <v>266871676.68809962</v>
      </c>
      <c r="R300" s="121">
        <f t="shared" si="107"/>
        <v>270586076.48542404</v>
      </c>
      <c r="S300" s="121">
        <f t="shared" si="107"/>
        <v>274581755.32408637</v>
      </c>
      <c r="T300" s="121">
        <f t="shared" si="107"/>
        <v>278287365.14225131</v>
      </c>
      <c r="U300" s="121">
        <f t="shared" si="107"/>
        <v>281787543.86222464</v>
      </c>
      <c r="V300" s="121">
        <f t="shared" si="107"/>
        <v>283713599.86222464</v>
      </c>
      <c r="W300" s="121">
        <f t="shared" si="107"/>
        <v>287103086.87352037</v>
      </c>
    </row>
    <row r="301" spans="1:23">
      <c r="A301" s="111" t="s">
        <v>162</v>
      </c>
      <c r="B301" s="116">
        <f t="shared" ref="B301:W302" si="108">B16+B35+B54+B73+B92+B111+B130+B149+B168+B187+B206</f>
        <v>184642.50946548503</v>
      </c>
      <c r="C301" s="116">
        <f t="shared" si="108"/>
        <v>196026.76545056986</v>
      </c>
      <c r="D301" s="116">
        <f t="shared" si="108"/>
        <v>201535.31429203285</v>
      </c>
      <c r="E301" s="116">
        <f t="shared" si="108"/>
        <v>203556.29607820633</v>
      </c>
      <c r="F301" s="116">
        <f t="shared" si="108"/>
        <v>206498.70138230477</v>
      </c>
      <c r="G301" s="116">
        <f t="shared" si="108"/>
        <v>210124.18785262856</v>
      </c>
      <c r="H301" s="116">
        <f t="shared" si="108"/>
        <v>213871.60496873211</v>
      </c>
      <c r="I301" s="116">
        <f t="shared" si="108"/>
        <v>217214.51079437596</v>
      </c>
      <c r="J301" s="116">
        <f t="shared" si="108"/>
        <v>220571.90951205161</v>
      </c>
      <c r="K301" s="116">
        <f t="shared" si="108"/>
        <v>224200.35644113828</v>
      </c>
      <c r="L301" s="116">
        <f t="shared" si="108"/>
        <v>227937.1471883101</v>
      </c>
      <c r="M301" s="116">
        <f t="shared" si="108"/>
        <v>231208.10408855829</v>
      </c>
      <c r="N301" s="116">
        <f t="shared" si="108"/>
        <v>234400.80790007391</v>
      </c>
      <c r="O301" s="116">
        <f t="shared" si="108"/>
        <v>238320.4802989123</v>
      </c>
      <c r="P301" s="116">
        <f t="shared" si="108"/>
        <v>242916.96444840005</v>
      </c>
      <c r="Q301" s="116">
        <f t="shared" si="108"/>
        <v>246553.1484652792</v>
      </c>
      <c r="R301" s="116">
        <f t="shared" si="108"/>
        <v>250069.87328136357</v>
      </c>
      <c r="S301" s="116">
        <f t="shared" si="108"/>
        <v>253843.15666901355</v>
      </c>
      <c r="T301" s="116">
        <f t="shared" si="108"/>
        <v>257348.3721418026</v>
      </c>
      <c r="U301" s="116">
        <f t="shared" si="108"/>
        <v>260665.08954193076</v>
      </c>
      <c r="V301" s="116">
        <f t="shared" si="108"/>
        <v>262476.48784952424</v>
      </c>
      <c r="W301" s="116">
        <f t="shared" si="108"/>
        <v>265706.62503673887</v>
      </c>
    </row>
    <row r="302" spans="1:23">
      <c r="A302" s="111" t="s">
        <v>163</v>
      </c>
      <c r="B302" s="116">
        <f t="shared" si="108"/>
        <v>2736839.4469024185</v>
      </c>
      <c r="C302" s="116">
        <f t="shared" si="108"/>
        <v>2745669.9713139581</v>
      </c>
      <c r="D302" s="116">
        <f t="shared" si="108"/>
        <v>2779338.2933721542</v>
      </c>
      <c r="E302" s="116">
        <f t="shared" si="108"/>
        <v>2828329.2659775177</v>
      </c>
      <c r="F302" s="116">
        <f t="shared" si="108"/>
        <v>2882221.411937132</v>
      </c>
      <c r="G302" s="116">
        <f t="shared" si="108"/>
        <v>2936432.8142310162</v>
      </c>
      <c r="H302" s="116">
        <f t="shared" si="108"/>
        <v>2990934.93477121</v>
      </c>
      <c r="I302" s="116">
        <f t="shared" si="108"/>
        <v>3045752.8975284258</v>
      </c>
      <c r="J302" s="116">
        <f t="shared" si="108"/>
        <v>3100737.7512049964</v>
      </c>
      <c r="K302" s="116">
        <f t="shared" si="108"/>
        <v>3156017.7258039122</v>
      </c>
      <c r="L302" s="116">
        <f t="shared" si="108"/>
        <v>3211570.7320832885</v>
      </c>
      <c r="M302" s="116">
        <f t="shared" si="108"/>
        <v>3267444.4493836919</v>
      </c>
      <c r="N302" s="116">
        <f t="shared" si="108"/>
        <v>3323756.215449078</v>
      </c>
      <c r="O302" s="116">
        <f t="shared" si="108"/>
        <v>3380266.2190805669</v>
      </c>
      <c r="P302" s="116">
        <f t="shared" si="108"/>
        <v>3436959.8628952354</v>
      </c>
      <c r="Q302" s="116">
        <f t="shared" si="108"/>
        <v>3493913.570181611</v>
      </c>
      <c r="R302" s="116">
        <f t="shared" si="108"/>
        <v>3550995.5832253555</v>
      </c>
      <c r="S302" s="116">
        <f t="shared" si="108"/>
        <v>3608217.4824181488</v>
      </c>
      <c r="T302" s="116">
        <f t="shared" si="108"/>
        <v>3665644.9306294611</v>
      </c>
      <c r="U302" s="116">
        <f t="shared" si="108"/>
        <v>3723253.3856767509</v>
      </c>
      <c r="V302" s="116">
        <f t="shared" si="108"/>
        <v>3773877.6293708947</v>
      </c>
      <c r="W302" s="116">
        <f t="shared" si="108"/>
        <v>3832677.177801427</v>
      </c>
    </row>
    <row r="303" spans="1:23">
      <c r="A303" s="104" t="s">
        <v>164</v>
      </c>
      <c r="B303" s="116">
        <f t="shared" ref="B303:W305" si="109">B296/B306</f>
        <v>623.69645830890113</v>
      </c>
      <c r="C303" s="116">
        <f t="shared" si="109"/>
        <v>642.00487759231748</v>
      </c>
      <c r="D303" s="116">
        <f t="shared" si="109"/>
        <v>663.02502790194706</v>
      </c>
      <c r="E303" s="116">
        <f t="shared" si="109"/>
        <v>657.02938251257422</v>
      </c>
      <c r="F303" s="116">
        <f t="shared" si="109"/>
        <v>654.30990816172903</v>
      </c>
      <c r="G303" s="116">
        <f t="shared" si="109"/>
        <v>654.06655466599534</v>
      </c>
      <c r="H303" s="116">
        <f t="shared" si="109"/>
        <v>653.88597551476471</v>
      </c>
      <c r="I303" s="116">
        <f t="shared" si="109"/>
        <v>652.63932273122873</v>
      </c>
      <c r="J303" s="116">
        <f t="shared" si="109"/>
        <v>651.5934683051164</v>
      </c>
      <c r="K303" s="116">
        <f t="shared" si="109"/>
        <v>651.02115672363425</v>
      </c>
      <c r="L303" s="116">
        <f t="shared" si="109"/>
        <v>650.7347619523905</v>
      </c>
      <c r="M303" s="116">
        <f t="shared" si="109"/>
        <v>648.98980604952476</v>
      </c>
      <c r="N303" s="116">
        <f t="shared" si="109"/>
        <v>647.16851071642543</v>
      </c>
      <c r="O303" s="116">
        <f t="shared" si="109"/>
        <v>647.88840961131007</v>
      </c>
      <c r="P303" s="116">
        <f t="shared" si="109"/>
        <v>649.5082039973463</v>
      </c>
      <c r="Q303" s="116">
        <f t="shared" si="109"/>
        <v>649.33764711829667</v>
      </c>
      <c r="R303" s="116">
        <f t="shared" si="109"/>
        <v>648.36354387567314</v>
      </c>
      <c r="S303" s="116">
        <f t="shared" si="109"/>
        <v>647.835059115646</v>
      </c>
      <c r="T303" s="116">
        <f t="shared" si="109"/>
        <v>646.71127414480316</v>
      </c>
      <c r="U303" s="116">
        <f t="shared" si="109"/>
        <v>644.99919793705965</v>
      </c>
      <c r="V303" s="116">
        <f t="shared" si="109"/>
        <v>643.30700704016033</v>
      </c>
      <c r="W303" s="116">
        <f t="shared" si="109"/>
        <v>641.17080512921279</v>
      </c>
    </row>
    <row r="304" spans="1:23">
      <c r="A304" s="104" t="s">
        <v>165</v>
      </c>
      <c r="B304" s="116">
        <f t="shared" si="109"/>
        <v>3408.0595730866003</v>
      </c>
      <c r="C304" s="116">
        <f t="shared" si="109"/>
        <v>3706.3284056852572</v>
      </c>
      <c r="D304" s="116">
        <f t="shared" si="109"/>
        <v>3685.2501671408131</v>
      </c>
      <c r="E304" s="116">
        <f t="shared" si="109"/>
        <v>3668.6256818792458</v>
      </c>
      <c r="F304" s="116">
        <f t="shared" si="109"/>
        <v>3658.9810481737504</v>
      </c>
      <c r="G304" s="116">
        <f t="shared" si="109"/>
        <v>3659.8379341923828</v>
      </c>
      <c r="H304" s="116">
        <f t="shared" si="109"/>
        <v>3665.0373129645832</v>
      </c>
      <c r="I304" s="116">
        <f t="shared" si="109"/>
        <v>3660.0375173226903</v>
      </c>
      <c r="J304" s="116">
        <f t="shared" si="109"/>
        <v>3653.2012664120716</v>
      </c>
      <c r="K304" s="116">
        <f t="shared" si="109"/>
        <v>3653.1326499111028</v>
      </c>
      <c r="L304" s="116">
        <f t="shared" si="109"/>
        <v>3654.6661991445571</v>
      </c>
      <c r="M304" s="116">
        <f t="shared" si="109"/>
        <v>3647.8012753710591</v>
      </c>
      <c r="N304" s="116">
        <f t="shared" si="109"/>
        <v>3637.8816257934</v>
      </c>
      <c r="O304" s="116">
        <f t="shared" si="109"/>
        <v>3635.8902780861717</v>
      </c>
      <c r="P304" s="116">
        <f t="shared" si="109"/>
        <v>3652.0385190543097</v>
      </c>
      <c r="Q304" s="116">
        <f t="shared" si="109"/>
        <v>3645.3432813469176</v>
      </c>
      <c r="R304" s="116">
        <f t="shared" si="109"/>
        <v>3639.6845422419656</v>
      </c>
      <c r="S304" s="116">
        <f t="shared" si="109"/>
        <v>3639.5376910999303</v>
      </c>
      <c r="T304" s="116">
        <f t="shared" si="109"/>
        <v>3634.3569898559631</v>
      </c>
      <c r="U304" s="116">
        <f t="shared" si="109"/>
        <v>3627.0775100218507</v>
      </c>
      <c r="V304" s="116">
        <f t="shared" si="109"/>
        <v>3627.0775100218507</v>
      </c>
      <c r="W304" s="116">
        <f t="shared" si="109"/>
        <v>3618.7157351148908</v>
      </c>
    </row>
    <row r="305" spans="1:23" ht="16" thickBot="1">
      <c r="A305" s="104" t="s">
        <v>166</v>
      </c>
      <c r="B305" s="116">
        <f t="shared" si="109"/>
        <v>26164.983050847459</v>
      </c>
      <c r="C305" s="116">
        <f t="shared" si="109"/>
        <v>27621.949890580552</v>
      </c>
      <c r="D305" s="116">
        <f t="shared" si="109"/>
        <v>27780.542630015676</v>
      </c>
      <c r="E305" s="116">
        <f t="shared" si="109"/>
        <v>27947.315182449162</v>
      </c>
      <c r="F305" s="116">
        <f t="shared" si="109"/>
        <v>28106.613207279919</v>
      </c>
      <c r="G305" s="116">
        <f t="shared" si="109"/>
        <v>28258.371813434649</v>
      </c>
      <c r="H305" s="116">
        <f t="shared" si="109"/>
        <v>28402.911370673748</v>
      </c>
      <c r="I305" s="116">
        <f t="shared" si="109"/>
        <v>28539.786617456575</v>
      </c>
      <c r="J305" s="116">
        <f t="shared" si="109"/>
        <v>28669.909059001857</v>
      </c>
      <c r="K305" s="116">
        <f t="shared" si="109"/>
        <v>28793.282600109524</v>
      </c>
      <c r="L305" s="116">
        <f t="shared" si="109"/>
        <v>28910.502027281953</v>
      </c>
      <c r="M305" s="116">
        <f t="shared" si="109"/>
        <v>29021.900523681539</v>
      </c>
      <c r="N305" s="116">
        <f t="shared" si="109"/>
        <v>29127.930698559619</v>
      </c>
      <c r="O305" s="116">
        <f t="shared" si="109"/>
        <v>29228.395927871654</v>
      </c>
      <c r="P305" s="116">
        <f t="shared" si="109"/>
        <v>29323.365425964243</v>
      </c>
      <c r="Q305" s="116">
        <f t="shared" si="109"/>
        <v>29413.149151978487</v>
      </c>
      <c r="R305" s="116">
        <f t="shared" si="109"/>
        <v>29497.964104973526</v>
      </c>
      <c r="S305" s="116">
        <f t="shared" si="109"/>
        <v>29578.013560425828</v>
      </c>
      <c r="T305" s="116">
        <f t="shared" si="109"/>
        <v>29653.436688771904</v>
      </c>
      <c r="U305" s="116">
        <f t="shared" si="109"/>
        <v>29724.780311096321</v>
      </c>
      <c r="V305" s="116">
        <f t="shared" si="109"/>
        <v>29724.780311096321</v>
      </c>
      <c r="W305" s="116">
        <f t="shared" si="109"/>
        <v>29792.241902086851</v>
      </c>
    </row>
    <row r="306" spans="1:23">
      <c r="A306" s="111" t="s">
        <v>167</v>
      </c>
      <c r="B306" s="113">
        <f t="shared" ref="B306:W308" si="110">B21+B40+B59+B78+B97+B116+B135+B154+B173+B192+B211</f>
        <v>170540</v>
      </c>
      <c r="C306" s="114">
        <f t="shared" si="110"/>
        <v>170986</v>
      </c>
      <c r="D306" s="114">
        <f t="shared" si="110"/>
        <v>172927</v>
      </c>
      <c r="E306" s="114">
        <f t="shared" si="110"/>
        <v>175955</v>
      </c>
      <c r="F306" s="114">
        <f t="shared" si="110"/>
        <v>179337</v>
      </c>
      <c r="G306" s="114">
        <f t="shared" si="110"/>
        <v>182737</v>
      </c>
      <c r="H306" s="114">
        <f t="shared" si="110"/>
        <v>186153</v>
      </c>
      <c r="I306" s="114">
        <f t="shared" si="110"/>
        <v>189585</v>
      </c>
      <c r="J306" s="114">
        <f t="shared" si="110"/>
        <v>193028</v>
      </c>
      <c r="K306" s="114">
        <f t="shared" si="110"/>
        <v>196486</v>
      </c>
      <c r="L306" s="114">
        <f t="shared" si="110"/>
        <v>199960</v>
      </c>
      <c r="M306" s="114">
        <f t="shared" si="110"/>
        <v>203454</v>
      </c>
      <c r="N306" s="114">
        <f t="shared" si="110"/>
        <v>206972</v>
      </c>
      <c r="O306" s="114">
        <f t="shared" si="110"/>
        <v>210502</v>
      </c>
      <c r="P306" s="114">
        <f t="shared" si="110"/>
        <v>214042</v>
      </c>
      <c r="Q306" s="114">
        <f t="shared" si="110"/>
        <v>217597</v>
      </c>
      <c r="R306" s="114">
        <f t="shared" si="110"/>
        <v>221159</v>
      </c>
      <c r="S306" s="114">
        <f t="shared" si="110"/>
        <v>224729</v>
      </c>
      <c r="T306" s="114">
        <f t="shared" si="110"/>
        <v>228310</v>
      </c>
      <c r="U306" s="114">
        <f t="shared" si="110"/>
        <v>231902</v>
      </c>
      <c r="V306" s="124">
        <f t="shared" si="110"/>
        <v>235506</v>
      </c>
      <c r="W306" s="124">
        <f t="shared" si="110"/>
        <v>239179</v>
      </c>
    </row>
    <row r="307" spans="1:23">
      <c r="A307" s="111" t="s">
        <v>168</v>
      </c>
      <c r="B307" s="115">
        <f t="shared" si="110"/>
        <v>24642</v>
      </c>
      <c r="C307" s="116">
        <f t="shared" si="110"/>
        <v>24748.974218619034</v>
      </c>
      <c r="D307" s="116">
        <f t="shared" si="110"/>
        <v>25187.435154754072</v>
      </c>
      <c r="E307" s="116">
        <f t="shared" si="110"/>
        <v>25661.872716492373</v>
      </c>
      <c r="F307" s="116">
        <f t="shared" si="110"/>
        <v>26140.030285110213</v>
      </c>
      <c r="G307" s="116">
        <f t="shared" si="110"/>
        <v>26621.674990744927</v>
      </c>
      <c r="H307" s="116">
        <f t="shared" si="110"/>
        <v>27105.811263366213</v>
      </c>
      <c r="I307" s="116">
        <f t="shared" si="110"/>
        <v>27592.474787151281</v>
      </c>
      <c r="J307" s="116">
        <f t="shared" si="110"/>
        <v>28080.954112246978</v>
      </c>
      <c r="K307" s="116">
        <f t="shared" si="110"/>
        <v>28571.595385720168</v>
      </c>
      <c r="L307" s="116">
        <f t="shared" si="110"/>
        <v>29064.668868412915</v>
      </c>
      <c r="M307" s="116">
        <f t="shared" si="110"/>
        <v>29560.687330778925</v>
      </c>
      <c r="N307" s="116">
        <f t="shared" si="110"/>
        <v>30059.835724513567</v>
      </c>
      <c r="O307" s="116">
        <f t="shared" si="110"/>
        <v>30560.883230622116</v>
      </c>
      <c r="P307" s="116">
        <f t="shared" si="110"/>
        <v>31063.184566027496</v>
      </c>
      <c r="Q307" s="116">
        <f t="shared" si="110"/>
        <v>31567.524129414585</v>
      </c>
      <c r="R307" s="116">
        <f t="shared" si="110"/>
        <v>32071.938806047667</v>
      </c>
      <c r="S307" s="116">
        <f t="shared" si="110"/>
        <v>32577.431666295226</v>
      </c>
      <c r="T307" s="116">
        <f t="shared" si="110"/>
        <v>33084.127916443264</v>
      </c>
      <c r="U307" s="116">
        <f t="shared" si="110"/>
        <v>33591.671838118535</v>
      </c>
      <c r="V307" s="125">
        <f t="shared" si="110"/>
        <v>33591.671838118535</v>
      </c>
      <c r="W307" s="125">
        <f t="shared" si="110"/>
        <v>34100.297101380143</v>
      </c>
    </row>
    <row r="308" spans="1:23">
      <c r="A308" s="111" t="s">
        <v>169</v>
      </c>
      <c r="B308" s="115">
        <f t="shared" si="110"/>
        <v>354</v>
      </c>
      <c r="C308" s="116">
        <f t="shared" si="110"/>
        <v>354.3484098170494</v>
      </c>
      <c r="D308" s="116">
        <f t="shared" si="110"/>
        <v>347.29522498764356</v>
      </c>
      <c r="E308" s="116">
        <f t="shared" si="110"/>
        <v>339.83591613432185</v>
      </c>
      <c r="F308" s="116">
        <f t="shared" si="110"/>
        <v>333.01478009715402</v>
      </c>
      <c r="G308" s="116">
        <f t="shared" si="110"/>
        <v>326.77933911102411</v>
      </c>
      <c r="H308" s="116">
        <f t="shared" si="110"/>
        <v>321.09359234318816</v>
      </c>
      <c r="I308" s="116">
        <f t="shared" si="110"/>
        <v>315.91652456226325</v>
      </c>
      <c r="J308" s="116">
        <f t="shared" si="110"/>
        <v>311.19635392545979</v>
      </c>
      <c r="K308" s="116">
        <f t="shared" si="110"/>
        <v>306.8995947900404</v>
      </c>
      <c r="L308" s="116">
        <f t="shared" si="110"/>
        <v>302.97518859412708</v>
      </c>
      <c r="M308" s="116">
        <f t="shared" si="110"/>
        <v>299.38504415292834</v>
      </c>
      <c r="N308" s="116">
        <f t="shared" si="110"/>
        <v>296.09448846045848</v>
      </c>
      <c r="O308" s="116">
        <f t="shared" si="110"/>
        <v>293.10351428380983</v>
      </c>
      <c r="P308" s="116">
        <f t="shared" si="110"/>
        <v>290.39075505977644</v>
      </c>
      <c r="Q308" s="116">
        <f t="shared" si="110"/>
        <v>287.94839286853755</v>
      </c>
      <c r="R308" s="116">
        <f t="shared" si="110"/>
        <v>285.75131072297341</v>
      </c>
      <c r="S308" s="116">
        <f t="shared" si="110"/>
        <v>283.78573197817428</v>
      </c>
      <c r="T308" s="116">
        <f t="shared" si="110"/>
        <v>282.03681809120604</v>
      </c>
      <c r="U308" s="116">
        <f t="shared" si="110"/>
        <v>280.49057588396931</v>
      </c>
      <c r="V308" s="125">
        <f t="shared" si="110"/>
        <v>280.49057588396931</v>
      </c>
      <c r="W308" s="125">
        <f t="shared" si="110"/>
        <v>279.11264755856411</v>
      </c>
    </row>
    <row r="309" spans="1:23">
      <c r="A309" s="111" t="s">
        <v>170</v>
      </c>
      <c r="B309" s="117">
        <f t="shared" ref="B309:W309" si="111">B271+B252+B233+B214+B195+B176+B157+B138+B119+B100+B81+B62+B43+B24+B4</f>
        <v>28</v>
      </c>
      <c r="C309" s="118">
        <f t="shared" si="111"/>
        <v>28</v>
      </c>
      <c r="D309" s="118">
        <f t="shared" si="111"/>
        <v>28</v>
      </c>
      <c r="E309" s="118">
        <f t="shared" si="111"/>
        <v>28</v>
      </c>
      <c r="F309" s="118">
        <f t="shared" si="111"/>
        <v>28</v>
      </c>
      <c r="G309" s="118">
        <f t="shared" si="111"/>
        <v>28</v>
      </c>
      <c r="H309" s="118">
        <f t="shared" si="111"/>
        <v>28</v>
      </c>
      <c r="I309" s="118">
        <f t="shared" si="111"/>
        <v>28</v>
      </c>
      <c r="J309" s="118">
        <f t="shared" si="111"/>
        <v>28</v>
      </c>
      <c r="K309" s="118">
        <f t="shared" si="111"/>
        <v>28</v>
      </c>
      <c r="L309" s="118">
        <f t="shared" si="111"/>
        <v>28</v>
      </c>
      <c r="M309" s="118">
        <f t="shared" si="111"/>
        <v>28</v>
      </c>
      <c r="N309" s="118">
        <f t="shared" si="111"/>
        <v>28</v>
      </c>
      <c r="O309" s="118">
        <f t="shared" si="111"/>
        <v>28</v>
      </c>
      <c r="P309" s="118">
        <f t="shared" si="111"/>
        <v>28</v>
      </c>
      <c r="Q309" s="118">
        <f t="shared" si="111"/>
        <v>28</v>
      </c>
      <c r="R309" s="118">
        <f t="shared" si="111"/>
        <v>28</v>
      </c>
      <c r="S309" s="118">
        <f t="shared" si="111"/>
        <v>28</v>
      </c>
      <c r="T309" s="118">
        <f t="shared" si="111"/>
        <v>28</v>
      </c>
      <c r="U309" s="118">
        <f t="shared" si="111"/>
        <v>28</v>
      </c>
      <c r="V309" s="126">
        <f t="shared" si="111"/>
        <v>28</v>
      </c>
      <c r="W309" s="126">
        <f t="shared" si="111"/>
        <v>28</v>
      </c>
    </row>
    <row r="310" spans="1:23" ht="16" thickBot="1">
      <c r="A310" s="119" t="s">
        <v>171</v>
      </c>
      <c r="B310" s="120">
        <f>SUM(B306:B309)</f>
        <v>195564</v>
      </c>
      <c r="C310" s="121">
        <f t="shared" ref="C310:W310" si="112">SUM(C306:C309)</f>
        <v>196117.32262843609</v>
      </c>
      <c r="D310" s="121">
        <f t="shared" si="112"/>
        <v>198489.73037974173</v>
      </c>
      <c r="E310" s="121">
        <f t="shared" si="112"/>
        <v>201984.70863262669</v>
      </c>
      <c r="F310" s="121">
        <f t="shared" si="112"/>
        <v>205838.04506520735</v>
      </c>
      <c r="G310" s="121">
        <f t="shared" si="112"/>
        <v>209713.45432985594</v>
      </c>
      <c r="H310" s="121">
        <f t="shared" si="112"/>
        <v>213607.90485570941</v>
      </c>
      <c r="I310" s="121">
        <f t="shared" si="112"/>
        <v>217521.39131171352</v>
      </c>
      <c r="J310" s="121">
        <f t="shared" si="112"/>
        <v>221448.15046617243</v>
      </c>
      <c r="K310" s="121">
        <f t="shared" si="112"/>
        <v>225392.49498051021</v>
      </c>
      <c r="L310" s="121">
        <f t="shared" si="112"/>
        <v>229355.64405700704</v>
      </c>
      <c r="M310" s="121">
        <f t="shared" si="112"/>
        <v>233342.07237493186</v>
      </c>
      <c r="N310" s="121">
        <f t="shared" si="112"/>
        <v>237355.93021297402</v>
      </c>
      <c r="O310" s="121">
        <f t="shared" si="112"/>
        <v>241383.98674490591</v>
      </c>
      <c r="P310" s="121">
        <f t="shared" si="112"/>
        <v>245423.57532108726</v>
      </c>
      <c r="Q310" s="121">
        <f t="shared" si="112"/>
        <v>249480.47252228312</v>
      </c>
      <c r="R310" s="121">
        <f t="shared" si="112"/>
        <v>253544.69011677062</v>
      </c>
      <c r="S310" s="121">
        <f t="shared" si="112"/>
        <v>257618.21739827338</v>
      </c>
      <c r="T310" s="121">
        <f t="shared" si="112"/>
        <v>261704.16473453448</v>
      </c>
      <c r="U310" s="121">
        <f t="shared" si="112"/>
        <v>265802.16241400247</v>
      </c>
      <c r="V310" s="127">
        <f t="shared" si="112"/>
        <v>269406.16241400247</v>
      </c>
      <c r="W310" s="127">
        <f t="shared" si="112"/>
        <v>273586.40974893869</v>
      </c>
    </row>
    <row r="311" spans="1:23">
      <c r="B311" s="106"/>
      <c r="C311" s="106"/>
      <c r="D311" s="106"/>
      <c r="E311" s="106"/>
      <c r="F311" s="106"/>
      <c r="G311" s="106"/>
      <c r="H311" s="106"/>
      <c r="I311" s="106"/>
      <c r="J311" s="106"/>
      <c r="K311" s="106"/>
      <c r="L311" s="106"/>
      <c r="M311" s="106"/>
      <c r="N311" s="106"/>
      <c r="O311" s="106"/>
      <c r="P311" s="106"/>
      <c r="Q311" s="106"/>
      <c r="R311" s="106"/>
      <c r="S311" s="106"/>
      <c r="T311" s="108"/>
      <c r="U311" s="108"/>
      <c r="V311" s="108"/>
      <c r="W311" s="108"/>
    </row>
    <row r="312" spans="1:23">
      <c r="B312" s="106"/>
      <c r="C312" s="106"/>
      <c r="D312" s="106"/>
      <c r="E312" s="106"/>
      <c r="F312" s="106"/>
      <c r="G312" s="106"/>
      <c r="H312" s="106"/>
      <c r="I312" s="106"/>
      <c r="J312" s="106"/>
      <c r="K312" s="106"/>
      <c r="L312" s="106"/>
      <c r="M312" s="106"/>
      <c r="N312" s="106"/>
      <c r="O312" s="106"/>
      <c r="P312" s="106"/>
      <c r="Q312" s="106"/>
      <c r="R312" s="106"/>
      <c r="S312" s="106"/>
      <c r="T312" s="108"/>
      <c r="U312" s="108"/>
      <c r="V312" s="108"/>
      <c r="W312" s="108"/>
    </row>
    <row r="313" spans="1:23">
      <c r="A313" s="109" t="s">
        <v>145</v>
      </c>
      <c r="B313" s="110"/>
      <c r="C313" s="110"/>
      <c r="D313" s="110"/>
      <c r="E313" s="110"/>
      <c r="F313" s="110"/>
      <c r="G313" s="110"/>
      <c r="H313" s="110"/>
      <c r="I313" s="110"/>
      <c r="J313" s="110"/>
      <c r="K313" s="110"/>
      <c r="L313" s="110"/>
      <c r="M313" s="110"/>
      <c r="N313" s="110"/>
      <c r="O313" s="110"/>
      <c r="P313" s="110"/>
      <c r="Q313" s="110"/>
      <c r="R313" s="110"/>
      <c r="S313" s="110"/>
      <c r="T313" s="110"/>
      <c r="U313" s="110"/>
      <c r="V313" s="110"/>
      <c r="W313" s="110"/>
    </row>
    <row r="314" spans="1:23" ht="16" thickBot="1">
      <c r="A314" s="111" t="s">
        <v>156</v>
      </c>
      <c r="B314" s="110"/>
      <c r="C314" s="112">
        <f t="shared" ref="C314:U314" si="113">(C319-B319)/B319</f>
        <v>7.0780731280612186E-2</v>
      </c>
      <c r="D314" s="112">
        <f t="shared" si="113"/>
        <v>1.8317698726955955E-3</v>
      </c>
      <c r="E314" s="112">
        <f t="shared" si="113"/>
        <v>-1.516754646520705E-4</v>
      </c>
      <c r="F314" s="112">
        <f t="shared" si="113"/>
        <v>6.8995528578825556E-3</v>
      </c>
      <c r="G314" s="112">
        <f t="shared" si="113"/>
        <v>1.433956535797996E-2</v>
      </c>
      <c r="H314" s="112">
        <f t="shared" si="113"/>
        <v>1.5544975700914716E-2</v>
      </c>
      <c r="I314" s="112">
        <f t="shared" si="113"/>
        <v>1.0743385436333883E-2</v>
      </c>
      <c r="J314" s="112">
        <f t="shared" si="113"/>
        <v>1.0641085602975888E-2</v>
      </c>
      <c r="K314" s="112">
        <f t="shared" si="113"/>
        <v>1.4060702511387472E-2</v>
      </c>
      <c r="L314" s="112">
        <f t="shared" si="113"/>
        <v>1.4984645578856594E-2</v>
      </c>
      <c r="M314" s="112">
        <f t="shared" si="113"/>
        <v>9.7865875290649856E-3</v>
      </c>
      <c r="N314" s="112">
        <f t="shared" si="113"/>
        <v>9.6384975867573434E-3</v>
      </c>
      <c r="O314" s="112">
        <f t="shared" si="113"/>
        <v>1.5307276214020196E-2</v>
      </c>
      <c r="P314" s="112">
        <f t="shared" si="113"/>
        <v>2.2994182602725972E-2</v>
      </c>
      <c r="Q314" s="112">
        <f t="shared" si="113"/>
        <v>1.1036217258730699E-2</v>
      </c>
      <c r="R314" s="112">
        <f t="shared" si="113"/>
        <v>1.2158655076399374E-2</v>
      </c>
      <c r="S314" s="112">
        <f t="shared" si="113"/>
        <v>1.4790251253632395E-2</v>
      </c>
      <c r="T314" s="112">
        <f t="shared" si="113"/>
        <v>1.1670625850818893E-2</v>
      </c>
      <c r="U314" s="112">
        <f t="shared" si="113"/>
        <v>1.0188630625762996E-2</v>
      </c>
      <c r="V314" s="112">
        <f>(V319-T319)/T319</f>
        <v>1.5053327556059294E-2</v>
      </c>
      <c r="W314" s="112">
        <f>(W319-U319)/U319</f>
        <v>1.5109700320700879E-2</v>
      </c>
    </row>
    <row r="315" spans="1:23">
      <c r="A315" s="111" t="s">
        <v>157</v>
      </c>
      <c r="B315" s="113">
        <f t="shared" ref="B315:W318" si="114">B334-B296</f>
        <v>36340427</v>
      </c>
      <c r="C315" s="114">
        <f t="shared" si="114"/>
        <v>37521182</v>
      </c>
      <c r="D315" s="114">
        <f t="shared" si="114"/>
        <v>37790569</v>
      </c>
      <c r="E315" s="114">
        <f t="shared" si="114"/>
        <v>37804702</v>
      </c>
      <c r="F315" s="114">
        <f t="shared" si="114"/>
        <v>38116435</v>
      </c>
      <c r="G315" s="114">
        <f t="shared" si="114"/>
        <v>38666817</v>
      </c>
      <c r="H315" s="114">
        <f t="shared" si="114"/>
        <v>39189446</v>
      </c>
      <c r="I315" s="114">
        <f t="shared" si="114"/>
        <v>39603242</v>
      </c>
      <c r="J315" s="114">
        <f t="shared" si="114"/>
        <v>40066665</v>
      </c>
      <c r="K315" s="114">
        <f t="shared" si="114"/>
        <v>40594232</v>
      </c>
      <c r="L315" s="114">
        <f t="shared" si="114"/>
        <v>41127736</v>
      </c>
      <c r="M315" s="114">
        <f t="shared" si="114"/>
        <v>41500729</v>
      </c>
      <c r="N315" s="114">
        <f t="shared" si="114"/>
        <v>41960108</v>
      </c>
      <c r="O315" s="114">
        <f t="shared" si="114"/>
        <v>42610008</v>
      </c>
      <c r="P315" s="114">
        <f t="shared" si="114"/>
        <v>43322856</v>
      </c>
      <c r="Q315" s="114">
        <f t="shared" si="114"/>
        <v>43768880</v>
      </c>
      <c r="R315" s="114">
        <f t="shared" si="114"/>
        <v>44292463</v>
      </c>
      <c r="S315" s="114">
        <f t="shared" si="114"/>
        <v>44838612</v>
      </c>
      <c r="T315" s="114">
        <f t="shared" si="114"/>
        <v>45292359</v>
      </c>
      <c r="U315" s="114">
        <f t="shared" si="114"/>
        <v>45703869</v>
      </c>
      <c r="V315" s="114">
        <f t="shared" si="114"/>
        <v>46121288</v>
      </c>
      <c r="W315" s="114">
        <f t="shared" si="114"/>
        <v>46557185</v>
      </c>
    </row>
    <row r="316" spans="1:23">
      <c r="A316" s="111" t="s">
        <v>158</v>
      </c>
      <c r="B316" s="115">
        <f t="shared" si="114"/>
        <v>26789431</v>
      </c>
      <c r="C316" s="116">
        <f t="shared" si="114"/>
        <v>28843355.63287212</v>
      </c>
      <c r="D316" s="116">
        <f t="shared" si="114"/>
        <v>28844716.17240271</v>
      </c>
      <c r="E316" s="116">
        <f t="shared" si="114"/>
        <v>28969024.061622739</v>
      </c>
      <c r="F316" s="116">
        <f t="shared" si="114"/>
        <v>29275440.815250009</v>
      </c>
      <c r="G316" s="116">
        <f t="shared" si="114"/>
        <v>29859829.759990722</v>
      </c>
      <c r="H316" s="116">
        <f t="shared" si="114"/>
        <v>30560382.998789892</v>
      </c>
      <c r="I316" s="116">
        <f t="shared" si="114"/>
        <v>31023042.068471998</v>
      </c>
      <c r="J316" s="116">
        <f t="shared" si="114"/>
        <v>31426732.483792856</v>
      </c>
      <c r="K316" s="116">
        <f t="shared" si="114"/>
        <v>32021902.704403475</v>
      </c>
      <c r="L316" s="116">
        <f t="shared" si="114"/>
        <v>32689080.845833361</v>
      </c>
      <c r="M316" s="116">
        <f t="shared" si="114"/>
        <v>33126686.061953619</v>
      </c>
      <c r="N316" s="116">
        <f t="shared" si="114"/>
        <v>33468206.873941168</v>
      </c>
      <c r="O316" s="116">
        <f t="shared" si="114"/>
        <v>34067221.699296758</v>
      </c>
      <c r="P316" s="116">
        <f t="shared" si="114"/>
        <v>35230318.141679645</v>
      </c>
      <c r="Q316" s="116">
        <f t="shared" si="114"/>
        <v>35721905.341550633</v>
      </c>
      <c r="R316" s="116">
        <f t="shared" si="114"/>
        <v>36234683.019181952</v>
      </c>
      <c r="S316" s="116">
        <f t="shared" si="114"/>
        <v>36952837.619384974</v>
      </c>
      <c r="T316" s="116">
        <f t="shared" si="114"/>
        <v>37514013.874777198</v>
      </c>
      <c r="U316" s="116">
        <f t="shared" si="114"/>
        <v>37999311.153576165</v>
      </c>
      <c r="V316" s="116">
        <f t="shared" si="114"/>
        <v>37999311.153576165</v>
      </c>
      <c r="W316" s="116">
        <f t="shared" si="114"/>
        <v>38475049.657660306</v>
      </c>
    </row>
    <row r="317" spans="1:23">
      <c r="A317" s="111" t="s">
        <v>159</v>
      </c>
      <c r="B317" s="115">
        <f t="shared" si="114"/>
        <v>2811834</v>
      </c>
      <c r="C317" s="116">
        <f t="shared" si="114"/>
        <v>4244555.6903302334</v>
      </c>
      <c r="D317" s="116">
        <f t="shared" si="114"/>
        <v>4103147.7643509749</v>
      </c>
      <c r="E317" s="116">
        <f t="shared" si="114"/>
        <v>3953977.5901431553</v>
      </c>
      <c r="F317" s="116">
        <f t="shared" si="114"/>
        <v>3823817.3801770061</v>
      </c>
      <c r="G317" s="116">
        <f t="shared" si="114"/>
        <v>3710248.5512050968</v>
      </c>
      <c r="H317" s="116">
        <f t="shared" si="114"/>
        <v>3609987.1258179359</v>
      </c>
      <c r="I317" s="116">
        <f t="shared" si="114"/>
        <v>3521664.8577878512</v>
      </c>
      <c r="J317" s="116">
        <f t="shared" si="114"/>
        <v>3443566.1355585735</v>
      </c>
      <c r="K317" s="116">
        <f t="shared" si="114"/>
        <v>3374495.2956277281</v>
      </c>
      <c r="L317" s="116">
        <f t="shared" si="114"/>
        <v>3312505.8420316242</v>
      </c>
      <c r="M317" s="116">
        <f t="shared" si="114"/>
        <v>3256740.5130268298</v>
      </c>
      <c r="N317" s="116">
        <f t="shared" si="114"/>
        <v>3206526.9658723604</v>
      </c>
      <c r="O317" s="116">
        <f t="shared" si="114"/>
        <v>3161297.4152191505</v>
      </c>
      <c r="P317" s="116">
        <f t="shared" si="114"/>
        <v>3121174.6900284942</v>
      </c>
      <c r="Q317" s="116">
        <f t="shared" si="114"/>
        <v>3084939.3704020288</v>
      </c>
      <c r="R317" s="116">
        <f t="shared" si="114"/>
        <v>3052588.4715443533</v>
      </c>
      <c r="S317" s="116">
        <f t="shared" si="114"/>
        <v>3024450.1737515647</v>
      </c>
      <c r="T317" s="116">
        <f t="shared" si="114"/>
        <v>2999381.5743868295</v>
      </c>
      <c r="U317" s="116">
        <f t="shared" si="114"/>
        <v>2976817.4536125753</v>
      </c>
      <c r="V317" s="116">
        <f t="shared" si="114"/>
        <v>2976817.4536125753</v>
      </c>
      <c r="W317" s="116">
        <f t="shared" si="114"/>
        <v>2957471.7673915373</v>
      </c>
    </row>
    <row r="318" spans="1:23">
      <c r="A318" s="111" t="s">
        <v>160</v>
      </c>
      <c r="B318" s="117">
        <f t="shared" si="114"/>
        <v>2</v>
      </c>
      <c r="C318" s="118">
        <f t="shared" si="114"/>
        <v>2</v>
      </c>
      <c r="D318" s="118">
        <f t="shared" si="114"/>
        <v>2</v>
      </c>
      <c r="E318" s="118">
        <f t="shared" si="114"/>
        <v>2</v>
      </c>
      <c r="F318" s="118">
        <f t="shared" si="114"/>
        <v>2</v>
      </c>
      <c r="G318" s="118">
        <f t="shared" si="114"/>
        <v>2</v>
      </c>
      <c r="H318" s="118">
        <f t="shared" si="114"/>
        <v>2</v>
      </c>
      <c r="I318" s="118">
        <f t="shared" si="114"/>
        <v>2</v>
      </c>
      <c r="J318" s="118">
        <f t="shared" si="114"/>
        <v>2</v>
      </c>
      <c r="K318" s="118">
        <f t="shared" si="114"/>
        <v>2</v>
      </c>
      <c r="L318" s="118">
        <f t="shared" si="114"/>
        <v>2</v>
      </c>
      <c r="M318" s="118">
        <f t="shared" si="114"/>
        <v>2</v>
      </c>
      <c r="N318" s="118">
        <f t="shared" si="114"/>
        <v>2</v>
      </c>
      <c r="O318" s="118">
        <f t="shared" si="114"/>
        <v>2</v>
      </c>
      <c r="P318" s="118">
        <f t="shared" si="114"/>
        <v>2</v>
      </c>
      <c r="Q318" s="118">
        <f t="shared" si="114"/>
        <v>2</v>
      </c>
      <c r="R318" s="118">
        <f t="shared" si="114"/>
        <v>2</v>
      </c>
      <c r="S318" s="118">
        <f t="shared" si="114"/>
        <v>2</v>
      </c>
      <c r="T318" s="118">
        <f t="shared" si="114"/>
        <v>2</v>
      </c>
      <c r="U318" s="118">
        <f t="shared" si="114"/>
        <v>2</v>
      </c>
      <c r="V318" s="118">
        <f t="shared" si="114"/>
        <v>2</v>
      </c>
      <c r="W318" s="118">
        <f t="shared" si="114"/>
        <v>2</v>
      </c>
    </row>
    <row r="319" spans="1:23" ht="16" thickBot="1">
      <c r="A319" s="119" t="s">
        <v>161</v>
      </c>
      <c r="B319" s="120">
        <f>SUM(B315:B318)</f>
        <v>65941694</v>
      </c>
      <c r="C319" s="121">
        <f t="shared" ref="C319:W319" si="115">SUM(C315:C318)</f>
        <v>70609095.323202357</v>
      </c>
      <c r="D319" s="121">
        <f t="shared" si="115"/>
        <v>70738434.93675369</v>
      </c>
      <c r="E319" s="121">
        <f t="shared" si="115"/>
        <v>70727705.651765898</v>
      </c>
      <c r="F319" s="121">
        <f t="shared" si="115"/>
        <v>71215695.195427015</v>
      </c>
      <c r="G319" s="121">
        <f t="shared" si="115"/>
        <v>72236897.311195821</v>
      </c>
      <c r="H319" s="121">
        <f t="shared" si="115"/>
        <v>73359818.124607831</v>
      </c>
      <c r="I319" s="121">
        <f t="shared" si="115"/>
        <v>74147950.926259845</v>
      </c>
      <c r="J319" s="121">
        <f t="shared" si="115"/>
        <v>74936965.619351432</v>
      </c>
      <c r="K319" s="121">
        <f t="shared" si="115"/>
        <v>75990632.000031203</v>
      </c>
      <c r="L319" s="121">
        <f t="shared" si="115"/>
        <v>77129324.687864989</v>
      </c>
      <c r="M319" s="121">
        <f t="shared" si="115"/>
        <v>77884157.574980453</v>
      </c>
      <c r="N319" s="121">
        <f t="shared" si="115"/>
        <v>78634843.83981353</v>
      </c>
      <c r="O319" s="121">
        <f t="shared" si="115"/>
        <v>79838529.114515901</v>
      </c>
      <c r="P319" s="121">
        <f t="shared" si="115"/>
        <v>81674350.831708133</v>
      </c>
      <c r="Q319" s="121">
        <f t="shared" si="115"/>
        <v>82575726.711952657</v>
      </c>
      <c r="R319" s="121">
        <f t="shared" si="115"/>
        <v>83579736.490726307</v>
      </c>
      <c r="S319" s="121">
        <f t="shared" si="115"/>
        <v>84815901.793136537</v>
      </c>
      <c r="T319" s="121">
        <f t="shared" si="115"/>
        <v>85805756.449164033</v>
      </c>
      <c r="U319" s="121">
        <f t="shared" si="115"/>
        <v>86679999.607188746</v>
      </c>
      <c r="V319" s="121">
        <f t="shared" si="115"/>
        <v>87097418.607188746</v>
      </c>
      <c r="W319" s="121">
        <f t="shared" si="115"/>
        <v>87989708.425051838</v>
      </c>
    </row>
    <row r="320" spans="1:23">
      <c r="A320" s="111" t="s">
        <v>162</v>
      </c>
      <c r="B320" s="116">
        <f t="shared" ref="B320:W321" si="116">B339-B301</f>
        <v>57260.951677143137</v>
      </c>
      <c r="C320" s="116">
        <f t="shared" si="116"/>
        <v>61311.354400355078</v>
      </c>
      <c r="D320" s="116">
        <f t="shared" si="116"/>
        <v>61414.615493106248</v>
      </c>
      <c r="E320" s="116">
        <f t="shared" si="116"/>
        <v>61434.790653439064</v>
      </c>
      <c r="F320" s="116">
        <f t="shared" si="116"/>
        <v>61880.926088949142</v>
      </c>
      <c r="G320" s="116">
        <f t="shared" si="116"/>
        <v>62776.501313714631</v>
      </c>
      <c r="H320" s="116">
        <f t="shared" si="116"/>
        <v>63755.072884773312</v>
      </c>
      <c r="I320" s="116">
        <f t="shared" si="116"/>
        <v>64448.449088627298</v>
      </c>
      <c r="J320" s="116">
        <f t="shared" si="116"/>
        <v>65145.172298603109</v>
      </c>
      <c r="K320" s="116">
        <f t="shared" si="116"/>
        <v>66063.830641021632</v>
      </c>
      <c r="L320" s="116">
        <f t="shared" si="116"/>
        <v>67052.752389902365</v>
      </c>
      <c r="M320" s="116">
        <f t="shared" si="116"/>
        <v>67714.643990514451</v>
      </c>
      <c r="N320" s="116">
        <f t="shared" si="116"/>
        <v>68372.633833949832</v>
      </c>
      <c r="O320" s="116">
        <f t="shared" si="116"/>
        <v>69419.721065991587</v>
      </c>
      <c r="P320" s="116">
        <f t="shared" si="116"/>
        <v>70993.247849744192</v>
      </c>
      <c r="Q320" s="116">
        <f t="shared" si="116"/>
        <v>71774.859058032162</v>
      </c>
      <c r="R320" s="116">
        <f t="shared" si="116"/>
        <v>72642.403201929817</v>
      </c>
      <c r="S320" s="116">
        <f t="shared" si="116"/>
        <v>73704.411771871615</v>
      </c>
      <c r="T320" s="116">
        <f t="shared" si="116"/>
        <v>74559.34431401614</v>
      </c>
      <c r="U320" s="116">
        <f t="shared" si="116"/>
        <v>75310.893568495638</v>
      </c>
      <c r="V320" s="116">
        <f t="shared" si="116"/>
        <v>75670.603013338754</v>
      </c>
      <c r="W320" s="116">
        <f t="shared" si="116"/>
        <v>76437.601114039135</v>
      </c>
    </row>
    <row r="321" spans="1:23">
      <c r="A321" s="111" t="s">
        <v>163</v>
      </c>
      <c r="B321" s="116">
        <f t="shared" si="116"/>
        <v>821569.147919029</v>
      </c>
      <c r="C321" s="116">
        <f t="shared" si="116"/>
        <v>831333.70178663777</v>
      </c>
      <c r="D321" s="116">
        <f t="shared" si="116"/>
        <v>837216.03943839995</v>
      </c>
      <c r="E321" s="116">
        <f t="shared" si="116"/>
        <v>848424.86890500877</v>
      </c>
      <c r="F321" s="116">
        <f t="shared" si="116"/>
        <v>861446.57175424974</v>
      </c>
      <c r="G321" s="116">
        <f t="shared" si="116"/>
        <v>874562.25257566618</v>
      </c>
      <c r="H321" s="116">
        <f t="shared" si="116"/>
        <v>887731.55504093692</v>
      </c>
      <c r="I321" s="116">
        <f t="shared" si="116"/>
        <v>900936.47489824891</v>
      </c>
      <c r="J321" s="116">
        <f t="shared" si="116"/>
        <v>914163.73848799476</v>
      </c>
      <c r="K321" s="116">
        <f t="shared" si="116"/>
        <v>927505.21739112865</v>
      </c>
      <c r="L321" s="116">
        <f t="shared" si="116"/>
        <v>940799.42467730679</v>
      </c>
      <c r="M321" s="116">
        <f t="shared" si="116"/>
        <v>954132.17164703179</v>
      </c>
      <c r="N321" s="116">
        <f t="shared" si="116"/>
        <v>967525.60370837152</v>
      </c>
      <c r="O321" s="116">
        <f t="shared" si="116"/>
        <v>980863.03212116146</v>
      </c>
      <c r="P321" s="116">
        <f t="shared" si="116"/>
        <v>994230.15317690838</v>
      </c>
      <c r="Q321" s="116">
        <f t="shared" si="116"/>
        <v>1007512.0833920976</v>
      </c>
      <c r="R321" s="116">
        <f t="shared" si="116"/>
        <v>1020724.0551613094</v>
      </c>
      <c r="S321" s="116">
        <f t="shared" si="116"/>
        <v>1034008.3916372154</v>
      </c>
      <c r="T321" s="116">
        <f t="shared" si="116"/>
        <v>1047142.1313835513</v>
      </c>
      <c r="U321" s="116">
        <f t="shared" si="116"/>
        <v>1060269.6209254311</v>
      </c>
      <c r="V321" s="116">
        <f t="shared" si="116"/>
        <v>1071129.9895479525</v>
      </c>
      <c r="W321" s="116">
        <f t="shared" si="116"/>
        <v>1084414.1986094923</v>
      </c>
    </row>
    <row r="322" spans="1:23">
      <c r="A322" s="104" t="s">
        <v>164</v>
      </c>
      <c r="B322" s="116">
        <f t="shared" ref="B322:W324" si="117">B315/B325</f>
        <v>662.14359637774908</v>
      </c>
      <c r="C322" s="116">
        <f t="shared" si="117"/>
        <v>675.46098039568665</v>
      </c>
      <c r="D322" s="116">
        <f t="shared" si="117"/>
        <v>677.23820361642265</v>
      </c>
      <c r="E322" s="116">
        <f t="shared" si="117"/>
        <v>669.86855907576728</v>
      </c>
      <c r="F322" s="116">
        <f t="shared" si="117"/>
        <v>666.24311758228316</v>
      </c>
      <c r="G322" s="116">
        <f t="shared" si="117"/>
        <v>666.73823154119395</v>
      </c>
      <c r="H322" s="116">
        <f t="shared" si="117"/>
        <v>666.67992446795847</v>
      </c>
      <c r="I322" s="116">
        <f t="shared" si="117"/>
        <v>664.76276961812846</v>
      </c>
      <c r="J322" s="116">
        <f t="shared" si="117"/>
        <v>663.67403223401959</v>
      </c>
      <c r="K322" s="116">
        <f t="shared" si="117"/>
        <v>663.53212703705515</v>
      </c>
      <c r="L322" s="116">
        <f t="shared" si="117"/>
        <v>663.53251698046233</v>
      </c>
      <c r="M322" s="116">
        <f t="shared" si="117"/>
        <v>660.92382787616259</v>
      </c>
      <c r="N322" s="116">
        <f t="shared" si="117"/>
        <v>659.68789107945793</v>
      </c>
      <c r="O322" s="116">
        <f t="shared" si="117"/>
        <v>661.45093838774278</v>
      </c>
      <c r="P322" s="116">
        <f t="shared" si="117"/>
        <v>664.08412404003866</v>
      </c>
      <c r="Q322" s="116">
        <f t="shared" si="117"/>
        <v>662.65279859502505</v>
      </c>
      <c r="R322" s="116">
        <f t="shared" si="117"/>
        <v>662.44597828362896</v>
      </c>
      <c r="S322" s="116">
        <f t="shared" si="117"/>
        <v>662.4503146884141</v>
      </c>
      <c r="T322" s="116">
        <f t="shared" si="117"/>
        <v>661.23128020205263</v>
      </c>
      <c r="U322" s="116">
        <f t="shared" si="117"/>
        <v>659.3933085180056</v>
      </c>
      <c r="V322" s="116">
        <f t="shared" si="117"/>
        <v>657.61667664756044</v>
      </c>
      <c r="W322" s="116">
        <f t="shared" si="117"/>
        <v>656.04916438858049</v>
      </c>
    </row>
    <row r="323" spans="1:23">
      <c r="A323" s="104" t="s">
        <v>165</v>
      </c>
      <c r="B323" s="116">
        <f t="shared" si="117"/>
        <v>2846.6083306768674</v>
      </c>
      <c r="C323" s="116">
        <f t="shared" si="117"/>
        <v>3035.6563177647758</v>
      </c>
      <c r="D323" s="116">
        <f t="shared" si="117"/>
        <v>2987.2262721136144</v>
      </c>
      <c r="E323" s="116">
        <f t="shared" si="117"/>
        <v>2950.848055250352</v>
      </c>
      <c r="F323" s="116">
        <f t="shared" si="117"/>
        <v>2933.6670941855991</v>
      </c>
      <c r="G323" s="116">
        <f t="shared" si="117"/>
        <v>2944.1146434415155</v>
      </c>
      <c r="H323" s="116">
        <f t="shared" si="117"/>
        <v>2965.0940113350539</v>
      </c>
      <c r="I323" s="116">
        <f t="shared" si="117"/>
        <v>2962.6587199614419</v>
      </c>
      <c r="J323" s="116">
        <f t="shared" si="117"/>
        <v>2954.5617579115255</v>
      </c>
      <c r="K323" s="116">
        <f t="shared" si="117"/>
        <v>2963.9290395977118</v>
      </c>
      <c r="L323" s="116">
        <f t="shared" si="117"/>
        <v>2979.5089150280091</v>
      </c>
      <c r="M323" s="116">
        <f t="shared" si="117"/>
        <v>2973.823464868261</v>
      </c>
      <c r="N323" s="116">
        <f t="shared" si="117"/>
        <v>2959.3940692764518</v>
      </c>
      <c r="O323" s="116">
        <f t="shared" si="117"/>
        <v>2967.7331176850789</v>
      </c>
      <c r="P323" s="116">
        <f t="shared" si="117"/>
        <v>3023.8863114941155</v>
      </c>
      <c r="Q323" s="116">
        <f t="shared" si="117"/>
        <v>3021.6926852109759</v>
      </c>
      <c r="R323" s="116">
        <f t="shared" si="117"/>
        <v>3021.115110362909</v>
      </c>
      <c r="S323" s="116">
        <f t="shared" si="117"/>
        <v>3036.7567261637296</v>
      </c>
      <c r="T323" s="116">
        <f t="shared" si="117"/>
        <v>3039.8548640064082</v>
      </c>
      <c r="U323" s="116">
        <f t="shared" si="117"/>
        <v>3036.1325773770068</v>
      </c>
      <c r="V323" s="116">
        <f t="shared" si="117"/>
        <v>3036.1325773770068</v>
      </c>
      <c r="W323" s="116">
        <f t="shared" si="117"/>
        <v>3031.3621257434434</v>
      </c>
    </row>
    <row r="324" spans="1:23" ht="16" thickBot="1">
      <c r="A324" s="104" t="s">
        <v>166</v>
      </c>
      <c r="B324" s="116">
        <f t="shared" si="117"/>
        <v>30563.41304347826</v>
      </c>
      <c r="C324" s="116">
        <f t="shared" si="117"/>
        <v>46253.673046317635</v>
      </c>
      <c r="D324" s="116">
        <f t="shared" si="117"/>
        <v>46468.35560371921</v>
      </c>
      <c r="E324" s="116">
        <f t="shared" si="117"/>
        <v>46726.196435354381</v>
      </c>
      <c r="F324" s="116">
        <f t="shared" si="117"/>
        <v>46969.737145605468</v>
      </c>
      <c r="G324" s="116">
        <f t="shared" si="117"/>
        <v>47199.059805248347</v>
      </c>
      <c r="H324" s="116">
        <f t="shared" si="117"/>
        <v>47416.641962603309</v>
      </c>
      <c r="I324" s="116">
        <f t="shared" si="117"/>
        <v>47621.356689283733</v>
      </c>
      <c r="J324" s="116">
        <f t="shared" si="117"/>
        <v>47813.448702910915</v>
      </c>
      <c r="K324" s="116">
        <f t="shared" si="117"/>
        <v>47993.916920457588</v>
      </c>
      <c r="L324" s="116">
        <f t="shared" si="117"/>
        <v>48164.387789139109</v>
      </c>
      <c r="M324" s="116">
        <f t="shared" si="117"/>
        <v>48326.12409561524</v>
      </c>
      <c r="N324" s="116">
        <f t="shared" si="117"/>
        <v>48478.411199574017</v>
      </c>
      <c r="O324" s="116">
        <f t="shared" si="117"/>
        <v>48622.189645341205</v>
      </c>
      <c r="P324" s="116">
        <f t="shared" si="117"/>
        <v>48755.233379607882</v>
      </c>
      <c r="Q324" s="116">
        <f t="shared" si="117"/>
        <v>48879.370307912977</v>
      </c>
      <c r="R324" s="116">
        <f t="shared" si="117"/>
        <v>48994.603022657058</v>
      </c>
      <c r="S324" s="116">
        <f t="shared" si="117"/>
        <v>49098.37581297171</v>
      </c>
      <c r="T324" s="116">
        <f t="shared" si="117"/>
        <v>49192.747487909699</v>
      </c>
      <c r="U324" s="116">
        <f t="shared" si="117"/>
        <v>49281.289916959598</v>
      </c>
      <c r="V324" s="116">
        <f t="shared" si="117"/>
        <v>49281.289916959598</v>
      </c>
      <c r="W324" s="116">
        <f t="shared" si="117"/>
        <v>49359.76480278682</v>
      </c>
    </row>
    <row r="325" spans="1:23">
      <c r="A325" s="111" t="s">
        <v>167</v>
      </c>
      <c r="B325" s="113">
        <f t="shared" ref="B325:W327" si="118">B344-B306</f>
        <v>54883</v>
      </c>
      <c r="C325" s="114">
        <f t="shared" si="118"/>
        <v>55549</v>
      </c>
      <c r="D325" s="114">
        <f t="shared" si="118"/>
        <v>55801</v>
      </c>
      <c r="E325" s="114">
        <f t="shared" si="118"/>
        <v>56436</v>
      </c>
      <c r="F325" s="114">
        <f t="shared" si="118"/>
        <v>57211</v>
      </c>
      <c r="G325" s="114">
        <f t="shared" si="118"/>
        <v>57994</v>
      </c>
      <c r="H325" s="114">
        <f t="shared" si="118"/>
        <v>58783</v>
      </c>
      <c r="I325" s="114">
        <f t="shared" si="118"/>
        <v>59575</v>
      </c>
      <c r="J325" s="114">
        <f t="shared" si="118"/>
        <v>60371</v>
      </c>
      <c r="K325" s="114">
        <f t="shared" si="118"/>
        <v>61179</v>
      </c>
      <c r="L325" s="114">
        <f t="shared" si="118"/>
        <v>61983</v>
      </c>
      <c r="M325" s="114">
        <f t="shared" si="118"/>
        <v>62792</v>
      </c>
      <c r="N325" s="114">
        <f t="shared" si="118"/>
        <v>63606</v>
      </c>
      <c r="O325" s="114">
        <f t="shared" si="118"/>
        <v>64419</v>
      </c>
      <c r="P325" s="114">
        <f t="shared" si="118"/>
        <v>65237</v>
      </c>
      <c r="Q325" s="114">
        <f t="shared" si="118"/>
        <v>66051</v>
      </c>
      <c r="R325" s="114">
        <f t="shared" si="118"/>
        <v>66862</v>
      </c>
      <c r="S325" s="114">
        <f t="shared" si="118"/>
        <v>67686</v>
      </c>
      <c r="T325" s="114">
        <f t="shared" si="118"/>
        <v>68497</v>
      </c>
      <c r="U325" s="114">
        <f t="shared" si="118"/>
        <v>69312</v>
      </c>
      <c r="V325" s="124">
        <f t="shared" si="118"/>
        <v>70134</v>
      </c>
      <c r="W325" s="124">
        <f t="shared" si="118"/>
        <v>70966</v>
      </c>
    </row>
    <row r="326" spans="1:23">
      <c r="A326" s="111" t="s">
        <v>168</v>
      </c>
      <c r="B326" s="115">
        <f t="shared" si="118"/>
        <v>9411</v>
      </c>
      <c r="C326" s="116">
        <f t="shared" si="118"/>
        <v>9501.5221137121844</v>
      </c>
      <c r="D326" s="116">
        <f t="shared" si="118"/>
        <v>9656.0198474665958</v>
      </c>
      <c r="E326" s="116">
        <f t="shared" si="118"/>
        <v>9817.1859476393765</v>
      </c>
      <c r="F326" s="116">
        <f t="shared" si="118"/>
        <v>9979.1284680094286</v>
      </c>
      <c r="G326" s="116">
        <f t="shared" si="118"/>
        <v>10142.210265659407</v>
      </c>
      <c r="H326" s="116">
        <f t="shared" si="118"/>
        <v>10306.716374577907</v>
      </c>
      <c r="I326" s="116">
        <f t="shared" si="118"/>
        <v>10471.35191760317</v>
      </c>
      <c r="J326" s="116">
        <f t="shared" si="118"/>
        <v>10636.681531411716</v>
      </c>
      <c r="K326" s="116">
        <f t="shared" si="118"/>
        <v>10803.869551731827</v>
      </c>
      <c r="L326" s="116">
        <f t="shared" si="118"/>
        <v>10971.298216614352</v>
      </c>
      <c r="M326" s="116">
        <f t="shared" si="118"/>
        <v>11139.425878267833</v>
      </c>
      <c r="N326" s="116">
        <f t="shared" si="118"/>
        <v>11309.141699443859</v>
      </c>
      <c r="O326" s="116">
        <f t="shared" si="118"/>
        <v>11479.206636299634</v>
      </c>
      <c r="P326" s="116">
        <f t="shared" si="118"/>
        <v>11650.675492582322</v>
      </c>
      <c r="Q326" s="116">
        <f t="shared" si="118"/>
        <v>11821.81944457284</v>
      </c>
      <c r="R326" s="116">
        <f t="shared" si="118"/>
        <v>11993.810793534871</v>
      </c>
      <c r="S326" s="116">
        <f t="shared" si="118"/>
        <v>12168.520876569099</v>
      </c>
      <c r="T326" s="116">
        <f t="shared" si="118"/>
        <v>12340.725315199823</v>
      </c>
      <c r="U326" s="116">
        <f t="shared" si="118"/>
        <v>12515.695604572298</v>
      </c>
      <c r="V326" s="125">
        <f t="shared" si="118"/>
        <v>12515.695604572298</v>
      </c>
      <c r="W326" s="125">
        <f t="shared" si="118"/>
        <v>12692.330398574297</v>
      </c>
    </row>
    <row r="327" spans="1:23">
      <c r="A327" s="111" t="s">
        <v>169</v>
      </c>
      <c r="B327" s="115">
        <f t="shared" si="118"/>
        <v>92</v>
      </c>
      <c r="C327" s="116">
        <f t="shared" si="118"/>
        <v>91.766889217204607</v>
      </c>
      <c r="D327" s="116">
        <f t="shared" si="118"/>
        <v>88.299827076785334</v>
      </c>
      <c r="E327" s="116">
        <f t="shared" si="118"/>
        <v>84.620146551270807</v>
      </c>
      <c r="F327" s="116">
        <f t="shared" si="118"/>
        <v>81.410235878545166</v>
      </c>
      <c r="G327" s="116">
        <f t="shared" si="118"/>
        <v>78.608526663756379</v>
      </c>
      <c r="H327" s="116">
        <f t="shared" si="118"/>
        <v>76.133335816253521</v>
      </c>
      <c r="I327" s="116">
        <f t="shared" si="118"/>
        <v>73.951376076195118</v>
      </c>
      <c r="J327" s="116">
        <f t="shared" si="118"/>
        <v>72.020869210986802</v>
      </c>
      <c r="K327" s="116">
        <f t="shared" si="118"/>
        <v>70.310895883335093</v>
      </c>
      <c r="L327" s="116">
        <f t="shared" si="118"/>
        <v>68.775001491425201</v>
      </c>
      <c r="M327" s="116">
        <f t="shared" si="118"/>
        <v>67.390889999438684</v>
      </c>
      <c r="N327" s="116">
        <f t="shared" si="118"/>
        <v>66.143400464834883</v>
      </c>
      <c r="O327" s="116">
        <f t="shared" si="118"/>
        <v>65.01758637935086</v>
      </c>
      <c r="P327" s="116">
        <f t="shared" si="118"/>
        <v>64.017223868606095</v>
      </c>
      <c r="Q327" s="116">
        <f t="shared" si="118"/>
        <v>63.113320629308816</v>
      </c>
      <c r="R327" s="116">
        <f t="shared" si="118"/>
        <v>62.30458628540606</v>
      </c>
      <c r="S327" s="116">
        <f t="shared" si="118"/>
        <v>61.599800882873808</v>
      </c>
      <c r="T327" s="116">
        <f t="shared" si="118"/>
        <v>60.972027942208342</v>
      </c>
      <c r="U327" s="116">
        <f t="shared" si="118"/>
        <v>60.404617221436354</v>
      </c>
      <c r="V327" s="125">
        <f t="shared" si="118"/>
        <v>60.404617221436354</v>
      </c>
      <c r="W327" s="125">
        <f t="shared" si="118"/>
        <v>59.916650316465052</v>
      </c>
    </row>
    <row r="328" spans="1:23">
      <c r="A328" s="111" t="s">
        <v>170</v>
      </c>
      <c r="B328" s="117"/>
      <c r="C328" s="118"/>
      <c r="D328" s="118"/>
      <c r="E328" s="118"/>
      <c r="F328" s="118"/>
      <c r="G328" s="118"/>
      <c r="H328" s="118"/>
      <c r="I328" s="118"/>
      <c r="J328" s="118"/>
      <c r="K328" s="118"/>
      <c r="L328" s="118"/>
      <c r="M328" s="118"/>
      <c r="N328" s="118"/>
      <c r="O328" s="118"/>
      <c r="P328" s="118"/>
      <c r="Q328" s="118"/>
      <c r="R328" s="118"/>
      <c r="S328" s="118"/>
      <c r="T328" s="118"/>
      <c r="U328" s="118"/>
      <c r="V328" s="126"/>
      <c r="W328" s="126"/>
    </row>
    <row r="329" spans="1:23" ht="16" thickBot="1">
      <c r="A329" s="119" t="s">
        <v>171</v>
      </c>
      <c r="B329" s="120">
        <f>SUM(B325:B328)</f>
        <v>64386</v>
      </c>
      <c r="C329" s="121">
        <f t="shared" ref="C329:W329" si="119">SUM(C325:C328)</f>
        <v>65142.289002929392</v>
      </c>
      <c r="D329" s="121">
        <f t="shared" si="119"/>
        <v>65545.319674543382</v>
      </c>
      <c r="E329" s="121">
        <f t="shared" si="119"/>
        <v>66337.806094190644</v>
      </c>
      <c r="F329" s="121">
        <f t="shared" si="119"/>
        <v>67271.538703887971</v>
      </c>
      <c r="G329" s="121">
        <f t="shared" si="119"/>
        <v>68214.81879232316</v>
      </c>
      <c r="H329" s="121">
        <f t="shared" si="119"/>
        <v>69165.849710394163</v>
      </c>
      <c r="I329" s="121">
        <f t="shared" si="119"/>
        <v>70120.303293679361</v>
      </c>
      <c r="J329" s="121">
        <f t="shared" si="119"/>
        <v>71079.7024006227</v>
      </c>
      <c r="K329" s="121">
        <f t="shared" si="119"/>
        <v>72053.180447615159</v>
      </c>
      <c r="L329" s="121">
        <f t="shared" si="119"/>
        <v>73023.073218105768</v>
      </c>
      <c r="M329" s="121">
        <f t="shared" si="119"/>
        <v>73998.816768267279</v>
      </c>
      <c r="N329" s="121">
        <f t="shared" si="119"/>
        <v>74981.285099908695</v>
      </c>
      <c r="O329" s="121">
        <f t="shared" si="119"/>
        <v>75963.224222678997</v>
      </c>
      <c r="P329" s="121">
        <f t="shared" si="119"/>
        <v>76951.692716450925</v>
      </c>
      <c r="Q329" s="121">
        <f t="shared" si="119"/>
        <v>77935.932765202146</v>
      </c>
      <c r="R329" s="121">
        <f t="shared" si="119"/>
        <v>78918.115379820272</v>
      </c>
      <c r="S329" s="121">
        <f t="shared" si="119"/>
        <v>79916.120677451967</v>
      </c>
      <c r="T329" s="121">
        <f t="shared" si="119"/>
        <v>80898.697343142019</v>
      </c>
      <c r="U329" s="121">
        <f t="shared" si="119"/>
        <v>81888.100221793735</v>
      </c>
      <c r="V329" s="127">
        <f t="shared" si="119"/>
        <v>82710.100221793735</v>
      </c>
      <c r="W329" s="127">
        <f t="shared" si="119"/>
        <v>83718.247048890757</v>
      </c>
    </row>
    <row r="330" spans="1:23">
      <c r="B330" s="106"/>
      <c r="C330" s="106"/>
      <c r="D330" s="106"/>
      <c r="E330" s="106"/>
      <c r="F330" s="106"/>
      <c r="G330" s="106"/>
      <c r="H330" s="106"/>
      <c r="I330" s="106"/>
      <c r="J330" s="106"/>
      <c r="K330" s="106"/>
      <c r="L330" s="106"/>
      <c r="M330" s="106"/>
      <c r="N330" s="106"/>
      <c r="O330" s="106"/>
      <c r="P330" s="106"/>
      <c r="Q330" s="106"/>
      <c r="R330" s="106"/>
      <c r="S330" s="106"/>
      <c r="T330" s="108"/>
      <c r="U330" s="108"/>
      <c r="V330" s="108"/>
      <c r="W330" s="108"/>
    </row>
    <row r="331" spans="1:23">
      <c r="B331" s="128"/>
      <c r="C331" s="128"/>
      <c r="D331" s="106"/>
      <c r="E331" s="106"/>
      <c r="F331" s="106"/>
      <c r="G331" s="106"/>
      <c r="H331" s="106"/>
      <c r="I331" s="106"/>
      <c r="J331" s="106"/>
      <c r="K331" s="106"/>
      <c r="L331" s="106"/>
      <c r="M331" s="106"/>
      <c r="N331" s="106"/>
      <c r="O331" s="106"/>
      <c r="P331" s="106"/>
      <c r="Q331" s="106"/>
      <c r="R331" s="106"/>
      <c r="S331" s="106"/>
      <c r="T331" s="108"/>
      <c r="U331" s="108"/>
      <c r="V331" s="108"/>
      <c r="W331" s="108"/>
    </row>
    <row r="332" spans="1:23">
      <c r="A332" s="109" t="s">
        <v>135</v>
      </c>
      <c r="B332" s="110"/>
      <c r="C332" s="110"/>
      <c r="D332" s="110"/>
      <c r="E332" s="110"/>
      <c r="F332" s="110"/>
      <c r="G332" s="110"/>
      <c r="H332" s="110"/>
      <c r="I332" s="110"/>
      <c r="J332" s="110"/>
      <c r="K332" s="110"/>
      <c r="L332" s="110"/>
      <c r="M332" s="110"/>
      <c r="N332" s="110"/>
      <c r="O332" s="110"/>
      <c r="P332" s="110"/>
      <c r="Q332" s="110"/>
      <c r="R332" s="110"/>
      <c r="S332" s="110"/>
      <c r="T332" s="110"/>
      <c r="U332" s="110"/>
      <c r="V332" s="110"/>
      <c r="W332" s="110"/>
    </row>
    <row r="333" spans="1:23" ht="16" thickBot="1">
      <c r="A333" s="111" t="s">
        <v>156</v>
      </c>
      <c r="B333" s="110"/>
      <c r="C333" s="112">
        <f t="shared" ref="C333:U333" si="120">(C338-B338)/B338</f>
        <v>6.1094212937163918E-2</v>
      </c>
      <c r="D333" s="112">
        <f t="shared" si="120"/>
        <v>2.1008001222218162E-2</v>
      </c>
      <c r="E333" s="112">
        <f t="shared" si="120"/>
        <v>7.2894936350491471E-3</v>
      </c>
      <c r="F333" s="112">
        <f t="shared" si="120"/>
        <v>1.2283282858410204E-2</v>
      </c>
      <c r="G333" s="112">
        <f t="shared" si="120"/>
        <v>1.6444200903732057E-2</v>
      </c>
      <c r="H333" s="112">
        <f t="shared" si="120"/>
        <v>1.7047736327928581E-2</v>
      </c>
      <c r="I333" s="112">
        <f t="shared" si="120"/>
        <v>1.419529892058898E-2</v>
      </c>
      <c r="J333" s="112">
        <f t="shared" si="120"/>
        <v>1.399027073199415E-2</v>
      </c>
      <c r="K333" s="112">
        <f t="shared" si="120"/>
        <v>1.5591060318624105E-2</v>
      </c>
      <c r="L333" s="112">
        <f t="shared" si="120"/>
        <v>1.6015572840353171E-2</v>
      </c>
      <c r="M333" s="112">
        <f t="shared" si="120"/>
        <v>1.2992125062735997E-2</v>
      </c>
      <c r="N333" s="112">
        <f t="shared" si="120"/>
        <v>1.2528649749439503E-2</v>
      </c>
      <c r="O333" s="112">
        <f t="shared" si="120"/>
        <v>1.6067528579847903E-2</v>
      </c>
      <c r="P333" s="112">
        <f t="shared" si="120"/>
        <v>1.9980840521561218E-2</v>
      </c>
      <c r="Q333" s="112">
        <f t="shared" si="120"/>
        <v>1.3803776027995781E-2</v>
      </c>
      <c r="R333" s="112">
        <f t="shared" si="120"/>
        <v>1.3502488586805675E-2</v>
      </c>
      <c r="S333" s="112">
        <f t="shared" si="120"/>
        <v>1.47723014175422E-2</v>
      </c>
      <c r="T333" s="112">
        <f t="shared" si="120"/>
        <v>1.3064816593005627E-2</v>
      </c>
      <c r="U333" s="112">
        <f t="shared" si="120"/>
        <v>1.2014568852270223E-2</v>
      </c>
      <c r="V333" s="112">
        <f>(V338-T338)/T338</f>
        <v>1.84510403509816E-2</v>
      </c>
      <c r="W333" s="112">
        <f>(W338-U338)/U338</f>
        <v>1.7980557437370998E-2</v>
      </c>
    </row>
    <row r="334" spans="1:23">
      <c r="A334" s="111" t="s">
        <v>157</v>
      </c>
      <c r="B334" s="113">
        <f t="shared" ref="B334:W337" si="121">B277+B258+B239+B220+B201+B182+B163+B144+B125+B106+B87+B68+B49+B30+B11</f>
        <v>142705621</v>
      </c>
      <c r="C334" s="114">
        <f t="shared" si="121"/>
        <v>147295028</v>
      </c>
      <c r="D334" s="114">
        <f t="shared" si="121"/>
        <v>152445498</v>
      </c>
      <c r="E334" s="114">
        <f t="shared" si="121"/>
        <v>153412307</v>
      </c>
      <c r="F334" s="114">
        <f t="shared" si="121"/>
        <v>155458411</v>
      </c>
      <c r="G334" s="114">
        <f t="shared" si="121"/>
        <v>158188977</v>
      </c>
      <c r="H334" s="114">
        <f t="shared" si="121"/>
        <v>160912282</v>
      </c>
      <c r="I334" s="114">
        <f t="shared" si="121"/>
        <v>163333868</v>
      </c>
      <c r="J334" s="114">
        <f t="shared" si="121"/>
        <v>165842449</v>
      </c>
      <c r="K334" s="114">
        <f t="shared" si="121"/>
        <v>168510775</v>
      </c>
      <c r="L334" s="114">
        <f t="shared" si="121"/>
        <v>171248659</v>
      </c>
      <c r="M334" s="114">
        <f t="shared" si="121"/>
        <v>173540301</v>
      </c>
      <c r="N334" s="114">
        <f t="shared" si="121"/>
        <v>175905869</v>
      </c>
      <c r="O334" s="114">
        <f t="shared" si="121"/>
        <v>178991814</v>
      </c>
      <c r="P334" s="114">
        <f t="shared" si="121"/>
        <v>182344891</v>
      </c>
      <c r="Q334" s="114">
        <f t="shared" si="121"/>
        <v>185062804</v>
      </c>
      <c r="R334" s="114">
        <f t="shared" si="121"/>
        <v>187683896</v>
      </c>
      <c r="S334" s="114">
        <f t="shared" si="121"/>
        <v>190425937</v>
      </c>
      <c r="T334" s="114">
        <f t="shared" si="121"/>
        <v>192943010</v>
      </c>
      <c r="U334" s="114">
        <f t="shared" si="121"/>
        <v>195280473</v>
      </c>
      <c r="V334" s="114">
        <f t="shared" si="121"/>
        <v>197623948</v>
      </c>
      <c r="W334" s="114">
        <f t="shared" si="121"/>
        <v>199911777</v>
      </c>
    </row>
    <row r="335" spans="1:23">
      <c r="A335" s="111" t="s">
        <v>158</v>
      </c>
      <c r="B335" s="115">
        <f t="shared" si="121"/>
        <v>110770835</v>
      </c>
      <c r="C335" s="116">
        <f t="shared" si="121"/>
        <v>120571181.79091194</v>
      </c>
      <c r="D335" s="116">
        <f t="shared" si="121"/>
        <v>121666715.78630854</v>
      </c>
      <c r="E335" s="116">
        <f t="shared" si="121"/>
        <v>123112829.35446298</v>
      </c>
      <c r="F335" s="116">
        <f t="shared" si="121"/>
        <v>124921316.22715616</v>
      </c>
      <c r="G335" s="116">
        <f t="shared" si="121"/>
        <v>127290845.76285966</v>
      </c>
      <c r="H335" s="116">
        <f t="shared" si="121"/>
        <v>129904192.67720273</v>
      </c>
      <c r="I335" s="116">
        <f t="shared" si="121"/>
        <v>132012534.98522609</v>
      </c>
      <c r="J335" s="116">
        <f t="shared" si="121"/>
        <v>134012109.60871279</v>
      </c>
      <c r="K335" s="116">
        <f t="shared" si="121"/>
        <v>136397730.66802722</v>
      </c>
      <c r="L335" s="116">
        <f t="shared" si="121"/>
        <v>138910743.74855113</v>
      </c>
      <c r="M335" s="116">
        <f t="shared" si="121"/>
        <v>140958199.00801408</v>
      </c>
      <c r="N335" s="116">
        <f t="shared" si="121"/>
        <v>142822330.93051711</v>
      </c>
      <c r="O335" s="116">
        <f t="shared" si="121"/>
        <v>145183239.92724243</v>
      </c>
      <c r="P335" s="116">
        <f t="shared" si="121"/>
        <v>148674264.70130539</v>
      </c>
      <c r="Q335" s="116">
        <f t="shared" si="121"/>
        <v>150796367.3354688</v>
      </c>
      <c r="R335" s="116">
        <f t="shared" si="121"/>
        <v>152966422.93128389</v>
      </c>
      <c r="S335" s="116">
        <f t="shared" si="121"/>
        <v>155519628.04809886</v>
      </c>
      <c r="T335" s="116">
        <f t="shared" si="121"/>
        <v>157753545.42119157</v>
      </c>
      <c r="U335" s="116">
        <f t="shared" si="121"/>
        <v>159838908.60165027</v>
      </c>
      <c r="V335" s="116">
        <f t="shared" si="121"/>
        <v>159838908.60165027</v>
      </c>
      <c r="W335" s="116">
        <f t="shared" si="121"/>
        <v>161874331.35051733</v>
      </c>
    </row>
    <row r="336" spans="1:23">
      <c r="A336" s="111" t="s">
        <v>159</v>
      </c>
      <c r="B336" s="115">
        <f t="shared" si="121"/>
        <v>12074238</v>
      </c>
      <c r="C336" s="116">
        <f t="shared" si="121"/>
        <v>14032349.710103674</v>
      </c>
      <c r="D336" s="116">
        <f t="shared" si="121"/>
        <v>13751197.567321092</v>
      </c>
      <c r="E336" s="116">
        <f t="shared" si="121"/>
        <v>13451479.048665408</v>
      </c>
      <c r="F336" s="116">
        <f t="shared" si="121"/>
        <v>13183734.996675093</v>
      </c>
      <c r="G336" s="116">
        <f t="shared" si="121"/>
        <v>12944500.616752863</v>
      </c>
      <c r="H336" s="116">
        <f t="shared" si="121"/>
        <v>12729979.970832756</v>
      </c>
      <c r="I336" s="116">
        <f t="shared" si="121"/>
        <v>12537855.057723323</v>
      </c>
      <c r="J336" s="116">
        <f t="shared" si="121"/>
        <v>12365537.302094461</v>
      </c>
      <c r="K336" s="116">
        <f t="shared" si="121"/>
        <v>12211142.058276461</v>
      </c>
      <c r="L336" s="116">
        <f t="shared" si="121"/>
        <v>12071670.646098267</v>
      </c>
      <c r="M336" s="116">
        <f t="shared" si="121"/>
        <v>11945463.482711121</v>
      </c>
      <c r="N336" s="116">
        <f t="shared" si="121"/>
        <v>11831146.705974055</v>
      </c>
      <c r="O336" s="116">
        <f t="shared" si="121"/>
        <v>11728242.978556929</v>
      </c>
      <c r="P336" s="116">
        <f t="shared" si="121"/>
        <v>11636408.916967994</v>
      </c>
      <c r="Q336" s="116">
        <f t="shared" si="121"/>
        <v>11554408.397916822</v>
      </c>
      <c r="R336" s="116">
        <f t="shared" si="121"/>
        <v>11481670.37819976</v>
      </c>
      <c r="S336" s="116">
        <f t="shared" si="121"/>
        <v>11418268.402457373</v>
      </c>
      <c r="T336" s="116">
        <f t="shared" si="121"/>
        <v>11362742.503557086</v>
      </c>
      <c r="U336" s="116">
        <f t="shared" si="121"/>
        <v>11314338.201096455</v>
      </c>
      <c r="V336" s="116">
        <f t="shared" si="121"/>
        <v>11314338.201096455</v>
      </c>
      <c r="W336" s="116">
        <f t="shared" si="121"/>
        <v>11272863.28138819</v>
      </c>
    </row>
    <row r="337" spans="1:24">
      <c r="A337" s="111" t="s">
        <v>160</v>
      </c>
      <c r="B337" s="117">
        <f t="shared" si="121"/>
        <v>2033823.666666666</v>
      </c>
      <c r="C337" s="118">
        <f t="shared" si="121"/>
        <v>2033823.666666666</v>
      </c>
      <c r="D337" s="118">
        <f t="shared" si="121"/>
        <v>2033823.666666666</v>
      </c>
      <c r="E337" s="118">
        <f t="shared" si="121"/>
        <v>2033823.666666666</v>
      </c>
      <c r="F337" s="118">
        <f t="shared" si="121"/>
        <v>2033823.666666666</v>
      </c>
      <c r="G337" s="118">
        <f t="shared" si="121"/>
        <v>2033823.666666666</v>
      </c>
      <c r="H337" s="118">
        <f t="shared" si="121"/>
        <v>2033823.666666666</v>
      </c>
      <c r="I337" s="118">
        <f t="shared" si="121"/>
        <v>2033823.666666666</v>
      </c>
      <c r="J337" s="118">
        <f t="shared" si="121"/>
        <v>2033823.666666666</v>
      </c>
      <c r="K337" s="118">
        <f t="shared" si="121"/>
        <v>2033823.666666666</v>
      </c>
      <c r="L337" s="118">
        <f t="shared" si="121"/>
        <v>2033823.666666666</v>
      </c>
      <c r="M337" s="118">
        <f t="shared" si="121"/>
        <v>2033823.666666666</v>
      </c>
      <c r="N337" s="118">
        <f t="shared" si="121"/>
        <v>2033823.666666666</v>
      </c>
      <c r="O337" s="118">
        <f t="shared" si="121"/>
        <v>2033823.666666666</v>
      </c>
      <c r="P337" s="118">
        <f t="shared" si="121"/>
        <v>2033823.666666666</v>
      </c>
      <c r="Q337" s="118">
        <f t="shared" si="121"/>
        <v>2033823.666666666</v>
      </c>
      <c r="R337" s="118">
        <f t="shared" si="121"/>
        <v>2033823.666666666</v>
      </c>
      <c r="S337" s="118">
        <f t="shared" si="121"/>
        <v>2033823.666666666</v>
      </c>
      <c r="T337" s="118">
        <f t="shared" si="121"/>
        <v>2033823.666666666</v>
      </c>
      <c r="U337" s="118">
        <f t="shared" si="121"/>
        <v>2033823.666666666</v>
      </c>
      <c r="V337" s="118">
        <f t="shared" si="121"/>
        <v>2033823.666666666</v>
      </c>
      <c r="W337" s="118">
        <f t="shared" si="121"/>
        <v>2033823.666666666</v>
      </c>
    </row>
    <row r="338" spans="1:24" ht="16" thickBot="1">
      <c r="A338" s="119" t="s">
        <v>161</v>
      </c>
      <c r="B338" s="120">
        <f>SUM(B334:B337)</f>
        <v>267584517.66666666</v>
      </c>
      <c r="C338" s="121">
        <f t="shared" ref="C338:W338" si="122">SUM(C334:C337)</f>
        <v>283932383.16768229</v>
      </c>
      <c r="D338" s="121">
        <f t="shared" si="122"/>
        <v>289897235.02029628</v>
      </c>
      <c r="E338" s="121">
        <f t="shared" si="122"/>
        <v>292010439.06979507</v>
      </c>
      <c r="F338" s="121">
        <f t="shared" si="122"/>
        <v>295597285.89049792</v>
      </c>
      <c r="G338" s="121">
        <f t="shared" si="122"/>
        <v>300458147.04627919</v>
      </c>
      <c r="H338" s="121">
        <f t="shared" si="122"/>
        <v>305580278.31470215</v>
      </c>
      <c r="I338" s="121">
        <f t="shared" si="122"/>
        <v>309918081.70961612</v>
      </c>
      <c r="J338" s="121">
        <f t="shared" si="122"/>
        <v>314253919.57747394</v>
      </c>
      <c r="K338" s="121">
        <f t="shared" si="122"/>
        <v>319153471.39297038</v>
      </c>
      <c r="L338" s="121">
        <f t="shared" si="122"/>
        <v>324264897.06131607</v>
      </c>
      <c r="M338" s="121">
        <f t="shared" si="122"/>
        <v>328477787.15739191</v>
      </c>
      <c r="N338" s="121">
        <f t="shared" si="122"/>
        <v>332593170.30315781</v>
      </c>
      <c r="O338" s="121">
        <f t="shared" si="122"/>
        <v>337937120.57246602</v>
      </c>
      <c r="P338" s="121">
        <f t="shared" si="122"/>
        <v>344689388.28494006</v>
      </c>
      <c r="Q338" s="121">
        <f t="shared" si="122"/>
        <v>349447403.40005225</v>
      </c>
      <c r="R338" s="121">
        <f t="shared" si="122"/>
        <v>354165812.97615033</v>
      </c>
      <c r="S338" s="121">
        <f t="shared" si="122"/>
        <v>359397657.11722291</v>
      </c>
      <c r="T338" s="121">
        <f t="shared" si="122"/>
        <v>364093121.59141535</v>
      </c>
      <c r="U338" s="121">
        <f t="shared" si="122"/>
        <v>368467543.4694134</v>
      </c>
      <c r="V338" s="121">
        <f t="shared" si="122"/>
        <v>370811018.4694134</v>
      </c>
      <c r="W338" s="121">
        <f t="shared" si="122"/>
        <v>375092795.29857218</v>
      </c>
    </row>
    <row r="339" spans="1:24">
      <c r="A339" s="111" t="s">
        <v>162</v>
      </c>
      <c r="B339" s="116">
        <f t="shared" ref="B339:W340" si="123">B282+B263+B244+B225+B206+B187+B168+B149+B130+B111+B92+B73+B54+B35+B16</f>
        <v>241903.46114262816</v>
      </c>
      <c r="C339" s="116">
        <f t="shared" si="123"/>
        <v>257338.11985092494</v>
      </c>
      <c r="D339" s="116">
        <f t="shared" si="123"/>
        <v>262949.9297851391</v>
      </c>
      <c r="E339" s="116">
        <f t="shared" si="123"/>
        <v>264991.0867316454</v>
      </c>
      <c r="F339" s="116">
        <f t="shared" si="123"/>
        <v>268379.62747125392</v>
      </c>
      <c r="G339" s="116">
        <f t="shared" si="123"/>
        <v>272900.68916634319</v>
      </c>
      <c r="H339" s="116">
        <f t="shared" si="123"/>
        <v>277626.67785350542</v>
      </c>
      <c r="I339" s="116">
        <f t="shared" si="123"/>
        <v>281662.95988300326</v>
      </c>
      <c r="J339" s="116">
        <f t="shared" si="123"/>
        <v>285717.08181065472</v>
      </c>
      <c r="K339" s="116">
        <f t="shared" si="123"/>
        <v>290264.18708215992</v>
      </c>
      <c r="L339" s="116">
        <f t="shared" si="123"/>
        <v>294989.89957821247</v>
      </c>
      <c r="M339" s="116">
        <f t="shared" si="123"/>
        <v>298922.74807907274</v>
      </c>
      <c r="N339" s="116">
        <f t="shared" si="123"/>
        <v>302773.44173402374</v>
      </c>
      <c r="O339" s="116">
        <f t="shared" si="123"/>
        <v>307740.20136490389</v>
      </c>
      <c r="P339" s="116">
        <f t="shared" si="123"/>
        <v>313910.21229814424</v>
      </c>
      <c r="Q339" s="116">
        <f t="shared" si="123"/>
        <v>318328.00752331136</v>
      </c>
      <c r="R339" s="116">
        <f t="shared" si="123"/>
        <v>322712.27648329339</v>
      </c>
      <c r="S339" s="116">
        <f t="shared" si="123"/>
        <v>327547.56844088517</v>
      </c>
      <c r="T339" s="116">
        <f t="shared" si="123"/>
        <v>331907.71645581874</v>
      </c>
      <c r="U339" s="116">
        <f t="shared" si="123"/>
        <v>335975.9831104264</v>
      </c>
      <c r="V339" s="116">
        <f t="shared" si="123"/>
        <v>338147.090862863</v>
      </c>
      <c r="W339" s="116">
        <f t="shared" si="123"/>
        <v>342144.22615077801</v>
      </c>
    </row>
    <row r="340" spans="1:24">
      <c r="A340" s="111" t="s">
        <v>163</v>
      </c>
      <c r="B340" s="116">
        <f t="shared" si="123"/>
        <v>3558408.5948214475</v>
      </c>
      <c r="C340" s="116">
        <f t="shared" si="123"/>
        <v>3577003.6731005958</v>
      </c>
      <c r="D340" s="116">
        <f t="shared" si="123"/>
        <v>3616554.3328105542</v>
      </c>
      <c r="E340" s="116">
        <f t="shared" si="123"/>
        <v>3676754.1348825265</v>
      </c>
      <c r="F340" s="116">
        <f t="shared" si="123"/>
        <v>3743667.9836913818</v>
      </c>
      <c r="G340" s="116">
        <f t="shared" si="123"/>
        <v>3810995.0668066824</v>
      </c>
      <c r="H340" s="116">
        <f t="shared" si="123"/>
        <v>3878666.4898121469</v>
      </c>
      <c r="I340" s="116">
        <f t="shared" si="123"/>
        <v>3946689.3724266747</v>
      </c>
      <c r="J340" s="116">
        <f t="shared" si="123"/>
        <v>4014901.4896929911</v>
      </c>
      <c r="K340" s="116">
        <f t="shared" si="123"/>
        <v>4083522.9431950408</v>
      </c>
      <c r="L340" s="116">
        <f t="shared" si="123"/>
        <v>4152370.1567605953</v>
      </c>
      <c r="M340" s="116">
        <f t="shared" si="123"/>
        <v>4221576.6210307237</v>
      </c>
      <c r="N340" s="116">
        <f t="shared" si="123"/>
        <v>4291281.8191574495</v>
      </c>
      <c r="O340" s="116">
        <f t="shared" si="123"/>
        <v>4361129.2512017284</v>
      </c>
      <c r="P340" s="116">
        <f t="shared" si="123"/>
        <v>4431190.0160721438</v>
      </c>
      <c r="Q340" s="116">
        <f t="shared" si="123"/>
        <v>4501425.6535737086</v>
      </c>
      <c r="R340" s="116">
        <f t="shared" si="123"/>
        <v>4571719.6383866649</v>
      </c>
      <c r="S340" s="116">
        <f t="shared" si="123"/>
        <v>4642225.8740553642</v>
      </c>
      <c r="T340" s="116">
        <f t="shared" si="123"/>
        <v>4712787.0620130124</v>
      </c>
      <c r="U340" s="116">
        <f t="shared" si="123"/>
        <v>4783523.0066021821</v>
      </c>
      <c r="V340" s="116">
        <f t="shared" si="123"/>
        <v>4845007.6189188473</v>
      </c>
      <c r="W340" s="116">
        <f t="shared" si="123"/>
        <v>4917091.3764109192</v>
      </c>
    </row>
    <row r="341" spans="1:24">
      <c r="A341" s="104" t="s">
        <v>164</v>
      </c>
      <c r="B341" s="116">
        <f t="shared" ref="B341:W343" si="124">B334/B344</f>
        <v>633.05705717695173</v>
      </c>
      <c r="C341" s="116">
        <f t="shared" si="124"/>
        <v>650.20870064228484</v>
      </c>
      <c r="D341" s="116">
        <f t="shared" si="124"/>
        <v>666.49250638312753</v>
      </c>
      <c r="E341" s="116">
        <f t="shared" si="124"/>
        <v>660.1473680133912</v>
      </c>
      <c r="F341" s="116">
        <f t="shared" si="124"/>
        <v>657.19604900485319</v>
      </c>
      <c r="G341" s="116">
        <f t="shared" si="124"/>
        <v>657.1192617485907</v>
      </c>
      <c r="H341" s="116">
        <f t="shared" si="124"/>
        <v>656.95643760002611</v>
      </c>
      <c r="I341" s="116">
        <f t="shared" si="124"/>
        <v>655.53807994862734</v>
      </c>
      <c r="J341" s="116">
        <f t="shared" si="124"/>
        <v>654.47160012470454</v>
      </c>
      <c r="K341" s="116">
        <f t="shared" si="124"/>
        <v>653.99171404730953</v>
      </c>
      <c r="L341" s="116">
        <f t="shared" si="124"/>
        <v>653.76306677406922</v>
      </c>
      <c r="M341" s="116">
        <f t="shared" si="124"/>
        <v>651.80435011230213</v>
      </c>
      <c r="N341" s="116">
        <f t="shared" si="124"/>
        <v>650.11149834798096</v>
      </c>
      <c r="O341" s="116">
        <f t="shared" si="124"/>
        <v>651.06635724444482</v>
      </c>
      <c r="P341" s="116">
        <f t="shared" si="124"/>
        <v>652.91300455816588</v>
      </c>
      <c r="Q341" s="116">
        <f t="shared" si="124"/>
        <v>652.43824740523462</v>
      </c>
      <c r="R341" s="116">
        <f t="shared" si="124"/>
        <v>651.63267956155971</v>
      </c>
      <c r="S341" s="116">
        <f t="shared" si="124"/>
        <v>651.21808730742271</v>
      </c>
      <c r="T341" s="116">
        <f t="shared" si="124"/>
        <v>650.06219529862835</v>
      </c>
      <c r="U341" s="116">
        <f t="shared" si="124"/>
        <v>648.31140982822842</v>
      </c>
      <c r="V341" s="116">
        <f t="shared" si="124"/>
        <v>646.59059023687996</v>
      </c>
      <c r="W341" s="116">
        <f t="shared" si="124"/>
        <v>644.57520514598014</v>
      </c>
    </row>
    <row r="342" spans="1:24">
      <c r="A342" s="104" t="s">
        <v>165</v>
      </c>
      <c r="B342" s="116">
        <f t="shared" si="124"/>
        <v>3252.8950459577718</v>
      </c>
      <c r="C342" s="116">
        <f t="shared" si="124"/>
        <v>3520.2754617338828</v>
      </c>
      <c r="D342" s="116">
        <f t="shared" si="124"/>
        <v>3491.8097467244393</v>
      </c>
      <c r="E342" s="116">
        <f t="shared" si="124"/>
        <v>3470.0139741567132</v>
      </c>
      <c r="F342" s="116">
        <f t="shared" si="124"/>
        <v>3458.5887528835815</v>
      </c>
      <c r="G342" s="116">
        <f t="shared" si="124"/>
        <v>3462.3882888081143</v>
      </c>
      <c r="H342" s="116">
        <f t="shared" si="124"/>
        <v>3472.21107149822</v>
      </c>
      <c r="I342" s="116">
        <f t="shared" si="124"/>
        <v>3468.1887349160497</v>
      </c>
      <c r="J342" s="116">
        <f t="shared" si="124"/>
        <v>3461.2679049440289</v>
      </c>
      <c r="K342" s="116">
        <f t="shared" si="124"/>
        <v>3464.0284472753601</v>
      </c>
      <c r="L342" s="116">
        <f t="shared" si="124"/>
        <v>3469.6487649102214</v>
      </c>
      <c r="M342" s="116">
        <f t="shared" si="124"/>
        <v>3463.3367795321542</v>
      </c>
      <c r="N342" s="116">
        <f t="shared" si="124"/>
        <v>3452.4017711834099</v>
      </c>
      <c r="O342" s="116">
        <f t="shared" si="124"/>
        <v>3453.4474209456062</v>
      </c>
      <c r="P342" s="116">
        <f t="shared" si="124"/>
        <v>3480.7030902218157</v>
      </c>
      <c r="Q342" s="116">
        <f t="shared" si="124"/>
        <v>3475.4240307491891</v>
      </c>
      <c r="R342" s="116">
        <f t="shared" si="124"/>
        <v>3471.3223835124104</v>
      </c>
      <c r="S342" s="116">
        <f t="shared" si="124"/>
        <v>3475.6133060106172</v>
      </c>
      <c r="T342" s="116">
        <f t="shared" si="124"/>
        <v>3472.8465630198225</v>
      </c>
      <c r="U342" s="116">
        <f t="shared" si="124"/>
        <v>3466.667421433724</v>
      </c>
      <c r="V342" s="116">
        <f t="shared" si="124"/>
        <v>3466.667421433724</v>
      </c>
      <c r="W342" s="116">
        <f t="shared" si="124"/>
        <v>3459.3982000834412</v>
      </c>
    </row>
    <row r="343" spans="1:24" ht="16" thickBot="1">
      <c r="A343" s="104" t="s">
        <v>166</v>
      </c>
      <c r="B343" s="116">
        <f t="shared" si="124"/>
        <v>27072.282511210764</v>
      </c>
      <c r="C343" s="116">
        <f t="shared" si="124"/>
        <v>31454.535947278127</v>
      </c>
      <c r="D343" s="116">
        <f t="shared" si="124"/>
        <v>31568.764388276733</v>
      </c>
      <c r="E343" s="116">
        <f t="shared" si="124"/>
        <v>31691.098870295373</v>
      </c>
      <c r="F343" s="116">
        <f t="shared" si="124"/>
        <v>31812.111934498069</v>
      </c>
      <c r="G343" s="116">
        <f t="shared" si="124"/>
        <v>31931.149670731342</v>
      </c>
      <c r="H343" s="116">
        <f t="shared" si="124"/>
        <v>32047.122358540379</v>
      </c>
      <c r="I343" s="116">
        <f t="shared" si="124"/>
        <v>32159.239160728514</v>
      </c>
      <c r="J343" s="116">
        <f t="shared" si="124"/>
        <v>32267.697158516396</v>
      </c>
      <c r="K343" s="116">
        <f t="shared" si="124"/>
        <v>32372.222831018829</v>
      </c>
      <c r="L343" s="116">
        <f t="shared" si="124"/>
        <v>32472.533889815008</v>
      </c>
      <c r="M343" s="116">
        <f t="shared" si="124"/>
        <v>32568.831186586809</v>
      </c>
      <c r="N343" s="116">
        <f t="shared" si="124"/>
        <v>32661.26230217201</v>
      </c>
      <c r="O343" s="116">
        <f t="shared" si="124"/>
        <v>32749.377115279804</v>
      </c>
      <c r="P343" s="116">
        <f t="shared" si="124"/>
        <v>32833.371732072199</v>
      </c>
      <c r="Q343" s="116">
        <f t="shared" si="124"/>
        <v>32912.755659946677</v>
      </c>
      <c r="R343" s="116">
        <f t="shared" si="124"/>
        <v>32988.007032454727</v>
      </c>
      <c r="S343" s="116">
        <f t="shared" si="124"/>
        <v>33059.486620277901</v>
      </c>
      <c r="T343" s="116">
        <f t="shared" si="124"/>
        <v>33126.674821821296</v>
      </c>
      <c r="U343" s="116">
        <f t="shared" si="124"/>
        <v>33190.078446186926</v>
      </c>
      <c r="V343" s="116">
        <f t="shared" si="124"/>
        <v>33190.078446186926</v>
      </c>
      <c r="W343" s="116">
        <f t="shared" si="124"/>
        <v>33250.410368792145</v>
      </c>
    </row>
    <row r="344" spans="1:24">
      <c r="A344" s="111" t="s">
        <v>167</v>
      </c>
      <c r="B344" s="113">
        <f t="shared" ref="B344:W347" si="125">B287+B268+B249+B230+B211+B192+B173+B154+B135+B116+B97+B78+B59+B40+B21</f>
        <v>225423</v>
      </c>
      <c r="C344" s="114">
        <f t="shared" si="125"/>
        <v>226535</v>
      </c>
      <c r="D344" s="114">
        <f t="shared" si="125"/>
        <v>228728</v>
      </c>
      <c r="E344" s="114">
        <f t="shared" si="125"/>
        <v>232391</v>
      </c>
      <c r="F344" s="114">
        <f t="shared" si="125"/>
        <v>236548</v>
      </c>
      <c r="G344" s="114">
        <f t="shared" si="125"/>
        <v>240731</v>
      </c>
      <c r="H344" s="114">
        <f t="shared" si="125"/>
        <v>244936</v>
      </c>
      <c r="I344" s="114">
        <f t="shared" si="125"/>
        <v>249160</v>
      </c>
      <c r="J344" s="114">
        <f t="shared" si="125"/>
        <v>253399</v>
      </c>
      <c r="K344" s="114">
        <f t="shared" si="125"/>
        <v>257665</v>
      </c>
      <c r="L344" s="114">
        <f t="shared" si="125"/>
        <v>261943</v>
      </c>
      <c r="M344" s="114">
        <f t="shared" si="125"/>
        <v>266246</v>
      </c>
      <c r="N344" s="114">
        <f t="shared" si="125"/>
        <v>270578</v>
      </c>
      <c r="O344" s="114">
        <f t="shared" si="125"/>
        <v>274921</v>
      </c>
      <c r="P344" s="114">
        <f t="shared" si="125"/>
        <v>279279</v>
      </c>
      <c r="Q344" s="114">
        <f t="shared" si="125"/>
        <v>283648</v>
      </c>
      <c r="R344" s="114">
        <f t="shared" si="125"/>
        <v>288021</v>
      </c>
      <c r="S344" s="114">
        <f t="shared" si="125"/>
        <v>292415</v>
      </c>
      <c r="T344" s="114">
        <f t="shared" si="125"/>
        <v>296807</v>
      </c>
      <c r="U344" s="114">
        <f t="shared" si="125"/>
        <v>301214</v>
      </c>
      <c r="V344" s="114">
        <f t="shared" si="125"/>
        <v>305640</v>
      </c>
      <c r="W344" s="114">
        <f t="shared" si="125"/>
        <v>310145</v>
      </c>
    </row>
    <row r="345" spans="1:24">
      <c r="A345" s="111" t="s">
        <v>168</v>
      </c>
      <c r="B345" s="115">
        <f t="shared" si="125"/>
        <v>34053</v>
      </c>
      <c r="C345" s="116">
        <f t="shared" si="125"/>
        <v>34250.496332331219</v>
      </c>
      <c r="D345" s="116">
        <f t="shared" si="125"/>
        <v>34843.455002220668</v>
      </c>
      <c r="E345" s="116">
        <f t="shared" si="125"/>
        <v>35479.05866413175</v>
      </c>
      <c r="F345" s="116">
        <f t="shared" si="125"/>
        <v>36119.158753119642</v>
      </c>
      <c r="G345" s="116">
        <f t="shared" si="125"/>
        <v>36763.885256404334</v>
      </c>
      <c r="H345" s="116">
        <f t="shared" si="125"/>
        <v>37412.52763794412</v>
      </c>
      <c r="I345" s="116">
        <f t="shared" si="125"/>
        <v>38063.82670475445</v>
      </c>
      <c r="J345" s="116">
        <f t="shared" si="125"/>
        <v>38717.635643658694</v>
      </c>
      <c r="K345" s="116">
        <f t="shared" si="125"/>
        <v>39375.464937451994</v>
      </c>
      <c r="L345" s="116">
        <f t="shared" si="125"/>
        <v>40035.967085027267</v>
      </c>
      <c r="M345" s="116">
        <f t="shared" si="125"/>
        <v>40700.113209046758</v>
      </c>
      <c r="N345" s="116">
        <f t="shared" si="125"/>
        <v>41368.977423957425</v>
      </c>
      <c r="O345" s="116">
        <f t="shared" si="125"/>
        <v>42040.089866921749</v>
      </c>
      <c r="P345" s="116">
        <f t="shared" si="125"/>
        <v>42713.860058609818</v>
      </c>
      <c r="Q345" s="116">
        <f t="shared" si="125"/>
        <v>43389.343573987426</v>
      </c>
      <c r="R345" s="116">
        <f t="shared" si="125"/>
        <v>44065.749599582537</v>
      </c>
      <c r="S345" s="116">
        <f t="shared" si="125"/>
        <v>44745.952542864325</v>
      </c>
      <c r="T345" s="116">
        <f t="shared" si="125"/>
        <v>45424.853231643086</v>
      </c>
      <c r="U345" s="116">
        <f t="shared" si="125"/>
        <v>46107.367442690833</v>
      </c>
      <c r="V345" s="116">
        <f t="shared" si="125"/>
        <v>46107.367442690833</v>
      </c>
      <c r="W345" s="116">
        <f t="shared" si="125"/>
        <v>46792.62749995444</v>
      </c>
    </row>
    <row r="346" spans="1:24">
      <c r="A346" s="111" t="s">
        <v>169</v>
      </c>
      <c r="B346" s="115">
        <f t="shared" si="125"/>
        <v>446</v>
      </c>
      <c r="C346" s="116">
        <f t="shared" si="125"/>
        <v>446.11529903425401</v>
      </c>
      <c r="D346" s="116">
        <f t="shared" si="125"/>
        <v>435.5950520644289</v>
      </c>
      <c r="E346" s="116">
        <f t="shared" si="125"/>
        <v>424.45606268559266</v>
      </c>
      <c r="F346" s="116">
        <f t="shared" si="125"/>
        <v>414.42501597569918</v>
      </c>
      <c r="G346" s="116">
        <f t="shared" si="125"/>
        <v>405.38786577478049</v>
      </c>
      <c r="H346" s="116">
        <f t="shared" si="125"/>
        <v>397.22692815944168</v>
      </c>
      <c r="I346" s="116">
        <f t="shared" si="125"/>
        <v>389.86790063845837</v>
      </c>
      <c r="J346" s="116">
        <f t="shared" si="125"/>
        <v>383.21722313644659</v>
      </c>
      <c r="K346" s="116">
        <f t="shared" si="125"/>
        <v>377.21049067337549</v>
      </c>
      <c r="L346" s="116">
        <f t="shared" si="125"/>
        <v>371.75019008555228</v>
      </c>
      <c r="M346" s="116">
        <f t="shared" si="125"/>
        <v>366.77593415236703</v>
      </c>
      <c r="N346" s="116">
        <f t="shared" si="125"/>
        <v>362.23788892529336</v>
      </c>
      <c r="O346" s="116">
        <f t="shared" si="125"/>
        <v>358.12110066316069</v>
      </c>
      <c r="P346" s="116">
        <f t="shared" si="125"/>
        <v>354.40797892838253</v>
      </c>
      <c r="Q346" s="116">
        <f t="shared" si="125"/>
        <v>351.06171349784637</v>
      </c>
      <c r="R346" s="116">
        <f t="shared" si="125"/>
        <v>348.05589700837947</v>
      </c>
      <c r="S346" s="116">
        <f t="shared" si="125"/>
        <v>345.38553286104809</v>
      </c>
      <c r="T346" s="116">
        <f t="shared" si="125"/>
        <v>343.00884603341439</v>
      </c>
      <c r="U346" s="116">
        <f t="shared" si="125"/>
        <v>340.89519310540567</v>
      </c>
      <c r="V346" s="116">
        <f t="shared" si="125"/>
        <v>340.89519310540567</v>
      </c>
      <c r="W346" s="116">
        <f t="shared" si="125"/>
        <v>339.02929787502916</v>
      </c>
    </row>
    <row r="347" spans="1:24">
      <c r="A347" s="111" t="s">
        <v>170</v>
      </c>
      <c r="B347" s="117">
        <f t="shared" si="125"/>
        <v>28</v>
      </c>
      <c r="C347" s="118">
        <f t="shared" si="125"/>
        <v>28</v>
      </c>
      <c r="D347" s="118">
        <f t="shared" si="125"/>
        <v>28</v>
      </c>
      <c r="E347" s="118">
        <f t="shared" si="125"/>
        <v>28</v>
      </c>
      <c r="F347" s="118">
        <f t="shared" si="125"/>
        <v>28</v>
      </c>
      <c r="G347" s="118">
        <f t="shared" si="125"/>
        <v>28</v>
      </c>
      <c r="H347" s="118">
        <f t="shared" si="125"/>
        <v>28</v>
      </c>
      <c r="I347" s="118">
        <f t="shared" si="125"/>
        <v>28</v>
      </c>
      <c r="J347" s="118">
        <f t="shared" si="125"/>
        <v>28</v>
      </c>
      <c r="K347" s="118">
        <f t="shared" si="125"/>
        <v>28</v>
      </c>
      <c r="L347" s="118">
        <f t="shared" si="125"/>
        <v>28</v>
      </c>
      <c r="M347" s="118">
        <f t="shared" si="125"/>
        <v>28</v>
      </c>
      <c r="N347" s="118">
        <f t="shared" si="125"/>
        <v>28</v>
      </c>
      <c r="O347" s="118">
        <f t="shared" si="125"/>
        <v>28</v>
      </c>
      <c r="P347" s="118">
        <f t="shared" si="125"/>
        <v>28</v>
      </c>
      <c r="Q347" s="118">
        <f t="shared" si="125"/>
        <v>28</v>
      </c>
      <c r="R347" s="118">
        <f t="shared" si="125"/>
        <v>28</v>
      </c>
      <c r="S347" s="118">
        <f t="shared" si="125"/>
        <v>28</v>
      </c>
      <c r="T347" s="118">
        <f t="shared" si="125"/>
        <v>28</v>
      </c>
      <c r="U347" s="118">
        <f t="shared" si="125"/>
        <v>28</v>
      </c>
      <c r="V347" s="118">
        <f t="shared" si="125"/>
        <v>28</v>
      </c>
      <c r="W347" s="118">
        <f t="shared" si="125"/>
        <v>28</v>
      </c>
    </row>
    <row r="348" spans="1:24" ht="16" thickBot="1">
      <c r="A348" s="119" t="s">
        <v>171</v>
      </c>
      <c r="B348" s="120">
        <f>SUM(B344:B347)</f>
        <v>259950</v>
      </c>
      <c r="C348" s="121">
        <f t="shared" ref="C348:W348" si="126">SUM(C344:C347)</f>
        <v>261259.61163136546</v>
      </c>
      <c r="D348" s="121">
        <f t="shared" si="126"/>
        <v>264035.05005428515</v>
      </c>
      <c r="E348" s="121">
        <f t="shared" si="126"/>
        <v>268322.51472681732</v>
      </c>
      <c r="F348" s="121">
        <f t="shared" si="126"/>
        <v>273109.58376909536</v>
      </c>
      <c r="G348" s="121">
        <f t="shared" si="126"/>
        <v>277928.27312217915</v>
      </c>
      <c r="H348" s="121">
        <f t="shared" si="126"/>
        <v>282773.75456610351</v>
      </c>
      <c r="I348" s="121">
        <f t="shared" si="126"/>
        <v>287641.69460539287</v>
      </c>
      <c r="J348" s="121">
        <f t="shared" si="126"/>
        <v>292527.85286679515</v>
      </c>
      <c r="K348" s="121">
        <f t="shared" si="126"/>
        <v>297445.67542812537</v>
      </c>
      <c r="L348" s="121">
        <f t="shared" si="126"/>
        <v>302378.71727511281</v>
      </c>
      <c r="M348" s="121">
        <f t="shared" si="126"/>
        <v>307340.88914319914</v>
      </c>
      <c r="N348" s="121">
        <f t="shared" si="126"/>
        <v>312337.21531288273</v>
      </c>
      <c r="O348" s="121">
        <f t="shared" si="126"/>
        <v>317347.21096758492</v>
      </c>
      <c r="P348" s="121">
        <f t="shared" si="126"/>
        <v>322375.26803753816</v>
      </c>
      <c r="Q348" s="121">
        <f t="shared" si="126"/>
        <v>327416.40528748528</v>
      </c>
      <c r="R348" s="121">
        <f t="shared" si="126"/>
        <v>332462.80549659091</v>
      </c>
      <c r="S348" s="121">
        <f t="shared" si="126"/>
        <v>337534.33807572536</v>
      </c>
      <c r="T348" s="121">
        <f t="shared" si="126"/>
        <v>342602.86207767652</v>
      </c>
      <c r="U348" s="121">
        <f t="shared" si="126"/>
        <v>347690.26263579621</v>
      </c>
      <c r="V348" s="121">
        <f t="shared" si="126"/>
        <v>352116.26263579621</v>
      </c>
      <c r="W348" s="121">
        <f t="shared" si="126"/>
        <v>357304.65679782943</v>
      </c>
    </row>
    <row r="349" spans="1:24">
      <c r="A349" s="122"/>
      <c r="B349" s="106"/>
      <c r="C349" s="106"/>
      <c r="D349" s="106"/>
      <c r="E349" s="106"/>
      <c r="F349" s="106"/>
      <c r="G349" s="106"/>
      <c r="H349" s="106"/>
      <c r="I349" s="106"/>
      <c r="J349" s="106"/>
      <c r="K349" s="106"/>
      <c r="L349" s="106"/>
      <c r="M349" s="106"/>
      <c r="N349" s="106"/>
      <c r="O349" s="106"/>
      <c r="P349" s="106"/>
      <c r="Q349" s="106"/>
      <c r="R349" s="106"/>
      <c r="S349" s="106"/>
      <c r="T349" s="108"/>
      <c r="U349" s="108"/>
      <c r="V349" s="108"/>
      <c r="W349" s="108"/>
    </row>
    <row r="350" spans="1:24" s="132" customFormat="1">
      <c r="A350" s="130"/>
      <c r="B350" s="131"/>
      <c r="T350" s="133"/>
      <c r="U350" s="133"/>
      <c r="V350" s="133"/>
      <c r="W350" s="133"/>
      <c r="X350" s="131"/>
    </row>
    <row r="351" spans="1:24" s="132" customFormat="1">
      <c r="A351" s="134" t="s">
        <v>41</v>
      </c>
      <c r="B351" s="133"/>
      <c r="C351" s="133"/>
      <c r="D351" s="133"/>
      <c r="E351" s="133"/>
      <c r="F351" s="133"/>
      <c r="G351" s="133"/>
      <c r="H351" s="133"/>
      <c r="I351" s="133"/>
      <c r="J351" s="133"/>
      <c r="K351" s="133"/>
      <c r="L351" s="133"/>
      <c r="M351" s="133"/>
      <c r="N351" s="133"/>
      <c r="O351" s="133"/>
      <c r="P351" s="133"/>
      <c r="Q351" s="133"/>
      <c r="R351" s="133"/>
      <c r="S351" s="133"/>
      <c r="T351" s="133"/>
      <c r="U351" s="133"/>
      <c r="V351" s="133"/>
      <c r="W351" s="133"/>
      <c r="X351" s="131"/>
    </row>
    <row r="352" spans="1:24" s="132" customFormat="1" ht="16" thickBot="1">
      <c r="A352" s="18" t="s">
        <v>156</v>
      </c>
      <c r="B352" s="133"/>
      <c r="C352" s="112">
        <f t="shared" ref="C352:U352" si="127">(C357-B357)/B357</f>
        <v>7.4930485819639698E-4</v>
      </c>
      <c r="D352" s="112">
        <f t="shared" si="127"/>
        <v>3.8191774803459602E-2</v>
      </c>
      <c r="E352" s="112">
        <f t="shared" si="127"/>
        <v>-1.9423904365584237E-3</v>
      </c>
      <c r="F352" s="112">
        <f t="shared" si="127"/>
        <v>-1.4018096845121392E-3</v>
      </c>
      <c r="G352" s="112">
        <f t="shared" si="127"/>
        <v>-2.5720486592566529E-4</v>
      </c>
      <c r="H352" s="112">
        <f t="shared" si="127"/>
        <v>2.7746801898672325E-3</v>
      </c>
      <c r="I352" s="112">
        <f t="shared" si="127"/>
        <v>2.7185538173983455E-3</v>
      </c>
      <c r="J352" s="112">
        <f t="shared" si="127"/>
        <v>1.5124690548324123E-3</v>
      </c>
      <c r="K352" s="112">
        <f t="shared" si="127"/>
        <v>2.983393259799968E-4</v>
      </c>
      <c r="L352" s="112">
        <f t="shared" si="127"/>
        <v>2.0563568921507912E-3</v>
      </c>
      <c r="M352" s="112">
        <f t="shared" si="127"/>
        <v>2.6699006785108354E-3</v>
      </c>
      <c r="N352" s="112">
        <f t="shared" si="127"/>
        <v>6.9061444915983442E-4</v>
      </c>
      <c r="O352" s="112">
        <f t="shared" si="127"/>
        <v>1.6443271394831518E-4</v>
      </c>
      <c r="P352" s="112">
        <f t="shared" si="127"/>
        <v>1.5302729375538534E-3</v>
      </c>
      <c r="Q352" s="112">
        <f t="shared" si="127"/>
        <v>5.5827008351289915E-3</v>
      </c>
      <c r="R352" s="112">
        <f t="shared" si="127"/>
        <v>1.2799454436463588E-3</v>
      </c>
      <c r="S352" s="112">
        <f t="shared" si="127"/>
        <v>4.2191642699200701E-4</v>
      </c>
      <c r="T352" s="112">
        <f t="shared" si="127"/>
        <v>2.4664871256188207E-3</v>
      </c>
      <c r="U352" s="112">
        <f t="shared" si="127"/>
        <v>5.4450557242710391E-4</v>
      </c>
      <c r="V352" s="112">
        <f>(V357-T357)/T357</f>
        <v>7.0573489286805951E-4</v>
      </c>
      <c r="W352" s="112">
        <f>(W357-U357)/U357</f>
        <v>4.6203987506972862E-4</v>
      </c>
      <c r="X352" s="131"/>
    </row>
    <row r="353" spans="1:24" s="132" customFormat="1">
      <c r="A353" s="135" t="s">
        <v>157</v>
      </c>
      <c r="B353" s="113">
        <f t="shared" ref="B353:W364" si="128">+B144</f>
        <v>2797839</v>
      </c>
      <c r="C353" s="114">
        <f t="shared" si="128"/>
        <v>2798370</v>
      </c>
      <c r="D353" s="114">
        <f t="shared" si="128"/>
        <v>3124026</v>
      </c>
      <c r="E353" s="114">
        <f t="shared" si="128"/>
        <v>3104010</v>
      </c>
      <c r="F353" s="114">
        <f t="shared" si="128"/>
        <v>3088500</v>
      </c>
      <c r="G353" s="114">
        <f t="shared" si="128"/>
        <v>3082911</v>
      </c>
      <c r="H353" s="114">
        <f t="shared" si="128"/>
        <v>3104019</v>
      </c>
      <c r="I353" s="114">
        <f t="shared" si="128"/>
        <v>3124618</v>
      </c>
      <c r="J353" s="114">
        <f t="shared" si="128"/>
        <v>3134495</v>
      </c>
      <c r="K353" s="114">
        <f t="shared" si="128"/>
        <v>3133548</v>
      </c>
      <c r="L353" s="114">
        <f t="shared" si="128"/>
        <v>3148240</v>
      </c>
      <c r="M353" s="114">
        <f t="shared" si="128"/>
        <v>3168408</v>
      </c>
      <c r="N353" s="114">
        <f t="shared" si="128"/>
        <v>3172260</v>
      </c>
      <c r="O353" s="114">
        <f t="shared" si="128"/>
        <v>3170025</v>
      </c>
      <c r="P353" s="114">
        <f t="shared" si="128"/>
        <v>3178710</v>
      </c>
      <c r="Q353" s="114">
        <f t="shared" si="128"/>
        <v>3225344</v>
      </c>
      <c r="R353" s="114">
        <f t="shared" si="128"/>
        <v>3233548</v>
      </c>
      <c r="S353" s="114">
        <f t="shared" si="128"/>
        <v>3235635</v>
      </c>
      <c r="T353" s="114">
        <f t="shared" si="128"/>
        <v>3254915</v>
      </c>
      <c r="U353" s="114">
        <f t="shared" si="128"/>
        <v>3256988</v>
      </c>
      <c r="V353" s="114">
        <f t="shared" si="128"/>
        <v>3258450</v>
      </c>
      <c r="W353" s="114">
        <f t="shared" si="128"/>
        <v>3259888</v>
      </c>
      <c r="X353" s="131"/>
    </row>
    <row r="354" spans="1:24" s="132" customFormat="1">
      <c r="A354" s="135" t="s">
        <v>158</v>
      </c>
      <c r="B354" s="115">
        <f t="shared" si="128"/>
        <v>4351874</v>
      </c>
      <c r="C354" s="116">
        <f t="shared" si="128"/>
        <v>4453286.1269714106</v>
      </c>
      <c r="D354" s="116">
        <f t="shared" si="128"/>
        <v>4469935.6533131711</v>
      </c>
      <c r="E354" s="116">
        <f t="shared" si="128"/>
        <v>4490901.5117873205</v>
      </c>
      <c r="F354" s="116">
        <f t="shared" si="128"/>
        <v>4511318.4575033998</v>
      </c>
      <c r="G354" s="116">
        <f t="shared" si="128"/>
        <v>4531109.294574921</v>
      </c>
      <c r="H354" s="116">
        <f t="shared" si="128"/>
        <v>4550191.3780965032</v>
      </c>
      <c r="I354" s="116">
        <f t="shared" si="128"/>
        <v>4568536.3562552631</v>
      </c>
      <c r="J354" s="116">
        <f t="shared" si="128"/>
        <v>4586182.8630128056</v>
      </c>
      <c r="K354" s="116">
        <f t="shared" si="128"/>
        <v>4603147.505576116</v>
      </c>
      <c r="L354" s="116">
        <f t="shared" si="128"/>
        <v>4619531.2865730682</v>
      </c>
      <c r="M354" s="116">
        <f t="shared" si="128"/>
        <v>4635406.3614727948</v>
      </c>
      <c r="N354" s="116">
        <f t="shared" si="128"/>
        <v>4649441.9796815831</v>
      </c>
      <c r="O354" s="116">
        <f t="shared" si="128"/>
        <v>4664325.4733497044</v>
      </c>
      <c r="P354" s="116">
        <f t="shared" si="128"/>
        <v>4679997.9746939028</v>
      </c>
      <c r="Q354" s="116">
        <f t="shared" si="128"/>
        <v>4693612.6416447442</v>
      </c>
      <c r="R354" s="116">
        <f t="shared" si="128"/>
        <v>4706582.549418156</v>
      </c>
      <c r="S354" s="116">
        <f t="shared" si="128"/>
        <v>4717420.7571351388</v>
      </c>
      <c r="T354" s="116">
        <f t="shared" si="128"/>
        <v>4729146.1212444939</v>
      </c>
      <c r="U354" s="116">
        <f t="shared" si="128"/>
        <v>4740284.577720427</v>
      </c>
      <c r="V354" s="116">
        <f t="shared" si="128"/>
        <v>4740284.577720427</v>
      </c>
      <c r="W354" s="116">
        <f t="shared" si="128"/>
        <v>4749486.4401208721</v>
      </c>
      <c r="X354" s="131"/>
    </row>
    <row r="355" spans="1:24" s="132" customFormat="1">
      <c r="A355" s="135" t="s">
        <v>159</v>
      </c>
      <c r="B355" s="115">
        <f t="shared" si="128"/>
        <v>1323312</v>
      </c>
      <c r="C355" s="116">
        <f t="shared" si="128"/>
        <v>1227775.7180485397</v>
      </c>
      <c r="D355" s="116">
        <f t="shared" si="128"/>
        <v>1212269.2588918593</v>
      </c>
      <c r="E355" s="116">
        <f t="shared" si="128"/>
        <v>1194063.9983875465</v>
      </c>
      <c r="F355" s="116">
        <f t="shared" si="128"/>
        <v>1176728.1376871692</v>
      </c>
      <c r="G355" s="116">
        <f t="shared" si="128"/>
        <v>1160249.0327569142</v>
      </c>
      <c r="H355" s="116">
        <f t="shared" si="128"/>
        <v>1144619.3897779274</v>
      </c>
      <c r="I355" s="116">
        <f t="shared" si="128"/>
        <v>1129805.8111965745</v>
      </c>
      <c r="J355" s="116">
        <f t="shared" si="128"/>
        <v>1115743.7632704035</v>
      </c>
      <c r="K355" s="116">
        <f t="shared" si="128"/>
        <v>1102385.4523094126</v>
      </c>
      <c r="L355" s="116">
        <f t="shared" si="128"/>
        <v>1089645.0561296626</v>
      </c>
      <c r="M355" s="116">
        <f t="shared" si="128"/>
        <v>1077456.946649662</v>
      </c>
      <c r="N355" s="116">
        <f t="shared" si="128"/>
        <v>1065756.2886669573</v>
      </c>
      <c r="O355" s="116">
        <f t="shared" si="128"/>
        <v>1054581.9043967547</v>
      </c>
      <c r="P355" s="116">
        <f t="shared" si="128"/>
        <v>1043945.2776284178</v>
      </c>
      <c r="Q355" s="116">
        <f t="shared" si="128"/>
        <v>1033829.3381607858</v>
      </c>
      <c r="R355" s="116">
        <f t="shared" si="128"/>
        <v>1024213.5245896865</v>
      </c>
      <c r="S355" s="116">
        <f t="shared" si="128"/>
        <v>1015103.1603495292</v>
      </c>
      <c r="T355" s="116">
        <f t="shared" si="128"/>
        <v>1006408.4521946899</v>
      </c>
      <c r="U355" s="116">
        <f t="shared" si="128"/>
        <v>998134.47945131513</v>
      </c>
      <c r="V355" s="116">
        <f t="shared" si="128"/>
        <v>998134.47945131513</v>
      </c>
      <c r="W355" s="116">
        <f t="shared" si="128"/>
        <v>990224.59720850259</v>
      </c>
      <c r="X355" s="131"/>
    </row>
    <row r="356" spans="1:24" s="132" customFormat="1">
      <c r="A356" s="135" t="s">
        <v>160</v>
      </c>
      <c r="B356" s="117">
        <f t="shared" si="128"/>
        <v>77360</v>
      </c>
      <c r="C356" s="118">
        <f t="shared" si="128"/>
        <v>77360</v>
      </c>
      <c r="D356" s="118">
        <f t="shared" si="128"/>
        <v>77360</v>
      </c>
      <c r="E356" s="118">
        <f t="shared" si="128"/>
        <v>77360</v>
      </c>
      <c r="F356" s="118">
        <f t="shared" si="128"/>
        <v>77360</v>
      </c>
      <c r="G356" s="118">
        <f t="shared" si="128"/>
        <v>77360</v>
      </c>
      <c r="H356" s="118">
        <f t="shared" si="128"/>
        <v>77360</v>
      </c>
      <c r="I356" s="118">
        <f t="shared" si="128"/>
        <v>77360</v>
      </c>
      <c r="J356" s="118">
        <f t="shared" si="128"/>
        <v>77360</v>
      </c>
      <c r="K356" s="118">
        <f t="shared" si="128"/>
        <v>77360</v>
      </c>
      <c r="L356" s="118">
        <f t="shared" si="128"/>
        <v>77360</v>
      </c>
      <c r="M356" s="118">
        <f t="shared" si="128"/>
        <v>77360</v>
      </c>
      <c r="N356" s="118">
        <f t="shared" si="128"/>
        <v>77360</v>
      </c>
      <c r="O356" s="118">
        <f t="shared" si="128"/>
        <v>77360</v>
      </c>
      <c r="P356" s="118">
        <f t="shared" si="128"/>
        <v>77360</v>
      </c>
      <c r="Q356" s="118">
        <f t="shared" si="128"/>
        <v>77360</v>
      </c>
      <c r="R356" s="118">
        <f t="shared" si="128"/>
        <v>77360</v>
      </c>
      <c r="S356" s="118">
        <f t="shared" si="128"/>
        <v>77360</v>
      </c>
      <c r="T356" s="118">
        <f t="shared" si="128"/>
        <v>77360</v>
      </c>
      <c r="U356" s="118">
        <f t="shared" si="128"/>
        <v>77360</v>
      </c>
      <c r="V356" s="118">
        <f t="shared" si="128"/>
        <v>77360</v>
      </c>
      <c r="W356" s="118">
        <f t="shared" si="128"/>
        <v>77360</v>
      </c>
      <c r="X356" s="131"/>
    </row>
    <row r="357" spans="1:24" s="132" customFormat="1" ht="16" thickBot="1">
      <c r="A357" s="136" t="s">
        <v>161</v>
      </c>
      <c r="B357" s="120">
        <f t="shared" si="128"/>
        <v>8550385</v>
      </c>
      <c r="C357" s="121">
        <f t="shared" si="128"/>
        <v>8556791.8450199496</v>
      </c>
      <c r="D357" s="121">
        <f t="shared" si="128"/>
        <v>8883590.9122050311</v>
      </c>
      <c r="E357" s="121">
        <f t="shared" si="128"/>
        <v>8866335.5101748668</v>
      </c>
      <c r="F357" s="121">
        <f t="shared" si="128"/>
        <v>8853906.5951905698</v>
      </c>
      <c r="G357" s="121">
        <f t="shared" si="128"/>
        <v>8851629.3273318354</v>
      </c>
      <c r="H357" s="121">
        <f t="shared" si="128"/>
        <v>8876189.7678744309</v>
      </c>
      <c r="I357" s="121">
        <f t="shared" si="128"/>
        <v>8900320.167451838</v>
      </c>
      <c r="J357" s="121">
        <f t="shared" si="128"/>
        <v>8913781.6262832098</v>
      </c>
      <c r="K357" s="121">
        <f t="shared" si="128"/>
        <v>8916440.957885528</v>
      </c>
      <c r="L357" s="121">
        <f t="shared" si="128"/>
        <v>8934776.3427027315</v>
      </c>
      <c r="M357" s="121">
        <f t="shared" si="128"/>
        <v>8958631.3081224561</v>
      </c>
      <c r="N357" s="121">
        <f t="shared" si="128"/>
        <v>8964818.2683485411</v>
      </c>
      <c r="O357" s="121">
        <f t="shared" si="128"/>
        <v>8966292.3777464591</v>
      </c>
      <c r="P357" s="121">
        <f t="shared" si="128"/>
        <v>8980013.2523223199</v>
      </c>
      <c r="Q357" s="121">
        <f t="shared" si="128"/>
        <v>9030145.9798055291</v>
      </c>
      <c r="R357" s="121">
        <f t="shared" si="128"/>
        <v>9041704.0740078427</v>
      </c>
      <c r="S357" s="121">
        <f t="shared" si="128"/>
        <v>9045518.9174846672</v>
      </c>
      <c r="T357" s="121">
        <f t="shared" si="128"/>
        <v>9067829.5734391846</v>
      </c>
      <c r="U357" s="121">
        <f t="shared" si="128"/>
        <v>9072767.0571717415</v>
      </c>
      <c r="V357" s="121">
        <f t="shared" si="128"/>
        <v>9074229.0571717415</v>
      </c>
      <c r="W357" s="121">
        <f t="shared" si="128"/>
        <v>9076959.0373293739</v>
      </c>
      <c r="X357" s="131"/>
    </row>
    <row r="358" spans="1:24" s="132" customFormat="1">
      <c r="A358" s="135" t="s">
        <v>162</v>
      </c>
      <c r="B358" s="116">
        <f t="shared" si="128"/>
        <v>5990.6633171385583</v>
      </c>
      <c r="C358" s="116">
        <f t="shared" si="128"/>
        <v>5995.1521502659089</v>
      </c>
      <c r="D358" s="116">
        <f t="shared" si="128"/>
        <v>6224.1176511013418</v>
      </c>
      <c r="E358" s="116">
        <f t="shared" si="128"/>
        <v>6212.0279844998277</v>
      </c>
      <c r="F358" s="116">
        <f t="shared" si="128"/>
        <v>6203.3199035106954</v>
      </c>
      <c r="G358" s="116">
        <f t="shared" si="128"/>
        <v>6201.7243794466194</v>
      </c>
      <c r="H358" s="116">
        <f t="shared" si="128"/>
        <v>6218.9321812252865</v>
      </c>
      <c r="I358" s="116">
        <f t="shared" si="128"/>
        <v>6235.838683046698</v>
      </c>
      <c r="J358" s="116">
        <f t="shared" si="128"/>
        <v>6245.270196085733</v>
      </c>
      <c r="K358" s="116">
        <f t="shared" si="128"/>
        <v>6247.1334057865961</v>
      </c>
      <c r="L358" s="116">
        <f t="shared" si="128"/>
        <v>6259.9797416217707</v>
      </c>
      <c r="M358" s="116">
        <f t="shared" si="128"/>
        <v>6276.6932657813904</v>
      </c>
      <c r="N358" s="116">
        <f t="shared" si="128"/>
        <v>6281.0280408436838</v>
      </c>
      <c r="O358" s="116">
        <f t="shared" si="128"/>
        <v>6282.0608473308248</v>
      </c>
      <c r="P358" s="116">
        <f t="shared" si="128"/>
        <v>6291.6741150375619</v>
      </c>
      <c r="Q358" s="116">
        <f t="shared" si="128"/>
        <v>6326.7986493739418</v>
      </c>
      <c r="R358" s="116">
        <f t="shared" si="128"/>
        <v>6334.8966064780752</v>
      </c>
      <c r="S358" s="116">
        <f t="shared" si="128"/>
        <v>6337.5694034196449</v>
      </c>
      <c r="T358" s="116">
        <f t="shared" si="128"/>
        <v>6353.2009367608953</v>
      </c>
      <c r="U358" s="116">
        <f t="shared" si="128"/>
        <v>6356.6602900737107</v>
      </c>
      <c r="V358" s="116">
        <f t="shared" si="128"/>
        <v>6357.6846123433688</v>
      </c>
      <c r="W358" s="116">
        <f t="shared" si="128"/>
        <v>6359.5973205999962</v>
      </c>
      <c r="X358" s="131"/>
    </row>
    <row r="359" spans="1:24" s="132" customFormat="1">
      <c r="A359" s="135" t="s">
        <v>163</v>
      </c>
      <c r="B359" s="116">
        <f t="shared" si="128"/>
        <v>98021.233179569084</v>
      </c>
      <c r="C359" s="116">
        <f t="shared" si="128"/>
        <v>97990.601137080695</v>
      </c>
      <c r="D359" s="116">
        <f t="shared" si="128"/>
        <v>98290.937181142668</v>
      </c>
      <c r="E359" s="116">
        <f t="shared" si="128"/>
        <v>98673.748761905343</v>
      </c>
      <c r="F359" s="116">
        <f t="shared" si="128"/>
        <v>99039.975870960989</v>
      </c>
      <c r="G359" s="116">
        <f t="shared" si="128"/>
        <v>99389.265768122525</v>
      </c>
      <c r="H359" s="116">
        <f t="shared" si="128"/>
        <v>99735.944351441663</v>
      </c>
      <c r="I359" s="116">
        <f t="shared" si="128"/>
        <v>100065.16330825086</v>
      </c>
      <c r="J359" s="116">
        <f t="shared" si="128"/>
        <v>100391.75509285316</v>
      </c>
      <c r="K359" s="116">
        <f t="shared" si="128"/>
        <v>100715.76358872782</v>
      </c>
      <c r="L359" s="116">
        <f t="shared" si="128"/>
        <v>101022.88675193953</v>
      </c>
      <c r="M359" s="116">
        <f t="shared" si="128"/>
        <v>101328.10656153284</v>
      </c>
      <c r="N359" s="116">
        <f t="shared" si="128"/>
        <v>101631.73812002991</v>
      </c>
      <c r="O359" s="116">
        <f t="shared" si="128"/>
        <v>101918.53035686954</v>
      </c>
      <c r="P359" s="116">
        <f t="shared" si="128"/>
        <v>102202.85915896566</v>
      </c>
      <c r="Q359" s="116">
        <f t="shared" si="128"/>
        <v>102469.96024011703</v>
      </c>
      <c r="R359" s="116">
        <f t="shared" si="128"/>
        <v>102734.51028268982</v>
      </c>
      <c r="S359" s="116">
        <f t="shared" si="128"/>
        <v>102981.56868017811</v>
      </c>
      <c r="T359" s="116">
        <f t="shared" si="128"/>
        <v>103241.18230173853</v>
      </c>
      <c r="U359" s="116">
        <f t="shared" si="128"/>
        <v>103483.74929551604</v>
      </c>
      <c r="V359" s="116">
        <f t="shared" si="128"/>
        <v>103660.15223465144</v>
      </c>
      <c r="W359" s="116">
        <f t="shared" si="128"/>
        <v>103886.06162179769</v>
      </c>
      <c r="X359" s="131"/>
    </row>
    <row r="360" spans="1:24" s="132" customFormat="1">
      <c r="A360" s="137" t="s">
        <v>164</v>
      </c>
      <c r="B360" s="116">
        <f t="shared" si="128"/>
        <v>531</v>
      </c>
      <c r="C360" s="116">
        <f t="shared" si="128"/>
        <v>531</v>
      </c>
      <c r="D360" s="116">
        <f t="shared" si="128"/>
        <v>591</v>
      </c>
      <c r="E360" s="116">
        <f t="shared" si="128"/>
        <v>585</v>
      </c>
      <c r="F360" s="116">
        <f t="shared" si="128"/>
        <v>580</v>
      </c>
      <c r="G360" s="116">
        <f t="shared" si="128"/>
        <v>577</v>
      </c>
      <c r="H360" s="116">
        <f t="shared" si="128"/>
        <v>579</v>
      </c>
      <c r="I360" s="116">
        <f t="shared" si="128"/>
        <v>581</v>
      </c>
      <c r="J360" s="116">
        <f t="shared" si="128"/>
        <v>581</v>
      </c>
      <c r="K360" s="116">
        <f t="shared" si="128"/>
        <v>579</v>
      </c>
      <c r="L360" s="116">
        <f t="shared" si="128"/>
        <v>580</v>
      </c>
      <c r="M360" s="116">
        <f t="shared" si="128"/>
        <v>582</v>
      </c>
      <c r="N360" s="116">
        <f t="shared" si="128"/>
        <v>581</v>
      </c>
      <c r="O360" s="116">
        <f t="shared" si="128"/>
        <v>579</v>
      </c>
      <c r="P360" s="116">
        <f t="shared" si="128"/>
        <v>579</v>
      </c>
      <c r="Q360" s="116">
        <f t="shared" si="128"/>
        <v>586</v>
      </c>
      <c r="R360" s="116">
        <f t="shared" si="128"/>
        <v>586</v>
      </c>
      <c r="S360" s="116">
        <f t="shared" si="128"/>
        <v>585</v>
      </c>
      <c r="T360" s="116">
        <f t="shared" si="128"/>
        <v>587</v>
      </c>
      <c r="U360" s="116">
        <f t="shared" si="128"/>
        <v>586</v>
      </c>
      <c r="V360" s="116">
        <f t="shared" si="128"/>
        <v>585</v>
      </c>
      <c r="W360" s="116">
        <f t="shared" si="128"/>
        <v>584</v>
      </c>
      <c r="X360" s="131"/>
    </row>
    <row r="361" spans="1:24" s="132" customFormat="1">
      <c r="A361" s="137" t="s">
        <v>165</v>
      </c>
      <c r="B361" s="116">
        <f t="shared" si="128"/>
        <v>3226</v>
      </c>
      <c r="C361" s="116">
        <f t="shared" si="128"/>
        <v>3308</v>
      </c>
      <c r="D361" s="116">
        <f t="shared" si="128"/>
        <v>3308</v>
      </c>
      <c r="E361" s="116">
        <f t="shared" si="128"/>
        <v>3307</v>
      </c>
      <c r="F361" s="116">
        <f t="shared" si="128"/>
        <v>3306</v>
      </c>
      <c r="G361" s="116">
        <f t="shared" si="128"/>
        <v>3305</v>
      </c>
      <c r="H361" s="116">
        <f t="shared" si="128"/>
        <v>3304</v>
      </c>
      <c r="I361" s="116">
        <f t="shared" si="128"/>
        <v>3303</v>
      </c>
      <c r="J361" s="116">
        <f t="shared" si="128"/>
        <v>3302</v>
      </c>
      <c r="K361" s="116">
        <f t="shared" si="128"/>
        <v>3301</v>
      </c>
      <c r="L361" s="116">
        <f t="shared" si="128"/>
        <v>3300</v>
      </c>
      <c r="M361" s="116">
        <f t="shared" si="128"/>
        <v>3299</v>
      </c>
      <c r="N361" s="116">
        <f t="shared" si="128"/>
        <v>3297</v>
      </c>
      <c r="O361" s="116">
        <f t="shared" si="128"/>
        <v>3296</v>
      </c>
      <c r="P361" s="116">
        <f t="shared" si="128"/>
        <v>3296</v>
      </c>
      <c r="Q361" s="116">
        <f t="shared" si="128"/>
        <v>3295</v>
      </c>
      <c r="R361" s="116">
        <f t="shared" si="128"/>
        <v>3294</v>
      </c>
      <c r="S361" s="116">
        <f t="shared" si="128"/>
        <v>3292</v>
      </c>
      <c r="T361" s="116">
        <f t="shared" si="128"/>
        <v>3291</v>
      </c>
      <c r="U361" s="116">
        <f t="shared" si="128"/>
        <v>3290</v>
      </c>
      <c r="V361" s="116">
        <f t="shared" si="128"/>
        <v>3290</v>
      </c>
      <c r="W361" s="116">
        <f t="shared" si="128"/>
        <v>3288</v>
      </c>
      <c r="X361" s="131"/>
    </row>
    <row r="362" spans="1:24" s="132" customFormat="1" ht="16" thickBot="1">
      <c r="A362" s="137" t="s">
        <v>166</v>
      </c>
      <c r="B362" s="116">
        <f t="shared" si="128"/>
        <v>27569</v>
      </c>
      <c r="C362" s="116">
        <f t="shared" si="128"/>
        <v>25740</v>
      </c>
      <c r="D362" s="116">
        <f t="shared" si="128"/>
        <v>25740</v>
      </c>
      <c r="E362" s="116">
        <f t="shared" si="128"/>
        <v>25740</v>
      </c>
      <c r="F362" s="116">
        <f t="shared" si="128"/>
        <v>25740</v>
      </c>
      <c r="G362" s="116">
        <f t="shared" si="128"/>
        <v>25740</v>
      </c>
      <c r="H362" s="116">
        <f t="shared" si="128"/>
        <v>25740</v>
      </c>
      <c r="I362" s="116">
        <f t="shared" si="128"/>
        <v>25740</v>
      </c>
      <c r="J362" s="116">
        <f t="shared" si="128"/>
        <v>25740</v>
      </c>
      <c r="K362" s="116">
        <f t="shared" si="128"/>
        <v>25740</v>
      </c>
      <c r="L362" s="116">
        <f t="shared" si="128"/>
        <v>25740</v>
      </c>
      <c r="M362" s="116">
        <f t="shared" si="128"/>
        <v>25740</v>
      </c>
      <c r="N362" s="116">
        <f t="shared" si="128"/>
        <v>25740</v>
      </c>
      <c r="O362" s="116">
        <f t="shared" si="128"/>
        <v>25740</v>
      </c>
      <c r="P362" s="116">
        <f t="shared" si="128"/>
        <v>25740</v>
      </c>
      <c r="Q362" s="116">
        <f t="shared" si="128"/>
        <v>25740</v>
      </c>
      <c r="R362" s="116">
        <f t="shared" si="128"/>
        <v>25740</v>
      </c>
      <c r="S362" s="116">
        <f t="shared" si="128"/>
        <v>25740</v>
      </c>
      <c r="T362" s="116">
        <f t="shared" si="128"/>
        <v>25740</v>
      </c>
      <c r="U362" s="116">
        <f t="shared" si="128"/>
        <v>25740</v>
      </c>
      <c r="V362" s="116">
        <f t="shared" si="128"/>
        <v>25740</v>
      </c>
      <c r="W362" s="116">
        <f t="shared" si="128"/>
        <v>25740</v>
      </c>
      <c r="X362" s="131"/>
    </row>
    <row r="363" spans="1:24" s="132" customFormat="1">
      <c r="A363" s="135" t="s">
        <v>167</v>
      </c>
      <c r="B363" s="113">
        <f t="shared" si="128"/>
        <v>5269</v>
      </c>
      <c r="C363" s="114">
        <f t="shared" si="128"/>
        <v>5270</v>
      </c>
      <c r="D363" s="114">
        <f t="shared" si="128"/>
        <v>5286</v>
      </c>
      <c r="E363" s="114">
        <f t="shared" si="128"/>
        <v>5306</v>
      </c>
      <c r="F363" s="114">
        <f t="shared" si="128"/>
        <v>5325</v>
      </c>
      <c r="G363" s="114">
        <f t="shared" si="128"/>
        <v>5343</v>
      </c>
      <c r="H363" s="114">
        <f t="shared" si="128"/>
        <v>5361</v>
      </c>
      <c r="I363" s="114">
        <f t="shared" si="128"/>
        <v>5378</v>
      </c>
      <c r="J363" s="114">
        <f t="shared" si="128"/>
        <v>5395</v>
      </c>
      <c r="K363" s="114">
        <f t="shared" si="128"/>
        <v>5412</v>
      </c>
      <c r="L363" s="114">
        <f t="shared" si="128"/>
        <v>5428</v>
      </c>
      <c r="M363" s="114">
        <f t="shared" si="128"/>
        <v>5444</v>
      </c>
      <c r="N363" s="114">
        <f t="shared" si="128"/>
        <v>5460</v>
      </c>
      <c r="O363" s="114">
        <f t="shared" si="128"/>
        <v>5475</v>
      </c>
      <c r="P363" s="114">
        <f t="shared" si="128"/>
        <v>5490</v>
      </c>
      <c r="Q363" s="114">
        <f t="shared" si="128"/>
        <v>5504</v>
      </c>
      <c r="R363" s="114">
        <f t="shared" si="128"/>
        <v>5518</v>
      </c>
      <c r="S363" s="114">
        <f t="shared" si="128"/>
        <v>5531</v>
      </c>
      <c r="T363" s="114">
        <f t="shared" si="128"/>
        <v>5545</v>
      </c>
      <c r="U363" s="114">
        <f t="shared" si="128"/>
        <v>5558</v>
      </c>
      <c r="V363" s="114">
        <f t="shared" si="128"/>
        <v>5570</v>
      </c>
      <c r="W363" s="114">
        <f t="shared" si="128"/>
        <v>5582</v>
      </c>
      <c r="X363" s="131"/>
    </row>
    <row r="364" spans="1:24" s="132" customFormat="1">
      <c r="A364" s="135" t="s">
        <v>168</v>
      </c>
      <c r="B364" s="115">
        <f t="shared" si="128"/>
        <v>1349</v>
      </c>
      <c r="C364" s="116">
        <f t="shared" si="128"/>
        <v>1346.2170879599184</v>
      </c>
      <c r="D364" s="116">
        <f t="shared" si="128"/>
        <v>1351.2501974949128</v>
      </c>
      <c r="E364" s="116">
        <f t="shared" si="128"/>
        <v>1357.9986428144302</v>
      </c>
      <c r="F364" s="116">
        <f t="shared" si="128"/>
        <v>1364.5851353609801</v>
      </c>
      <c r="G364" s="116">
        <f t="shared" si="128"/>
        <v>1370.9861708244844</v>
      </c>
      <c r="H364" s="116">
        <f t="shared" si="128"/>
        <v>1377.1765672204913</v>
      </c>
      <c r="I364" s="116">
        <f t="shared" si="128"/>
        <v>1383.1475495777363</v>
      </c>
      <c r="J364" s="116">
        <f t="shared" si="128"/>
        <v>1388.9106187198079</v>
      </c>
      <c r="K364" s="116">
        <f t="shared" si="128"/>
        <v>1394.4706166543822</v>
      </c>
      <c r="L364" s="116">
        <f t="shared" si="128"/>
        <v>1399.8579656282025</v>
      </c>
      <c r="M364" s="116">
        <f t="shared" si="128"/>
        <v>1405.0943805616232</v>
      </c>
      <c r="N364" s="116">
        <f t="shared" si="128"/>
        <v>1410.2038154933525</v>
      </c>
      <c r="O364" s="116">
        <f t="shared" ref="O364:W367" si="129">+O155</f>
        <v>1415.1472916716336</v>
      </c>
      <c r="P364" s="116">
        <f t="shared" si="129"/>
        <v>1419.902298147422</v>
      </c>
      <c r="Q364" s="116">
        <f t="shared" si="129"/>
        <v>1424.4651416220772</v>
      </c>
      <c r="R364" s="116">
        <f t="shared" si="129"/>
        <v>1428.8350180382988</v>
      </c>
      <c r="S364" s="116">
        <f t="shared" si="129"/>
        <v>1432.9953697251333</v>
      </c>
      <c r="T364" s="116">
        <f t="shared" si="129"/>
        <v>1436.993655802034</v>
      </c>
      <c r="U364" s="116">
        <f t="shared" si="129"/>
        <v>1440.8159810700386</v>
      </c>
      <c r="V364" s="116">
        <f t="shared" si="129"/>
        <v>1440.8159810700386</v>
      </c>
      <c r="W364" s="116">
        <f t="shared" si="129"/>
        <v>1444.4910097691215</v>
      </c>
      <c r="X364" s="131"/>
    </row>
    <row r="365" spans="1:24" s="132" customFormat="1">
      <c r="A365" s="135" t="s">
        <v>169</v>
      </c>
      <c r="B365" s="115">
        <f t="shared" ref="B365:W367" si="130">+B156</f>
        <v>48</v>
      </c>
      <c r="C365" s="116">
        <f t="shared" si="130"/>
        <v>47.699134345320111</v>
      </c>
      <c r="D365" s="116">
        <f t="shared" si="130"/>
        <v>47.096707804656539</v>
      </c>
      <c r="E365" s="116">
        <f t="shared" si="130"/>
        <v>46.389432726788911</v>
      </c>
      <c r="F365" s="116">
        <f t="shared" si="130"/>
        <v>45.715933865080395</v>
      </c>
      <c r="G365" s="116">
        <f t="shared" si="130"/>
        <v>45.075719998326115</v>
      </c>
      <c r="H365" s="116">
        <f t="shared" si="130"/>
        <v>44.468507761380238</v>
      </c>
      <c r="I365" s="116">
        <f t="shared" si="130"/>
        <v>43.892999657986579</v>
      </c>
      <c r="J365" s="116">
        <f t="shared" si="130"/>
        <v>43.346688549743725</v>
      </c>
      <c r="K365" s="116">
        <f t="shared" si="130"/>
        <v>42.827717649938336</v>
      </c>
      <c r="L365" s="116">
        <f t="shared" si="130"/>
        <v>42.332752763390154</v>
      </c>
      <c r="M365" s="116">
        <f t="shared" si="130"/>
        <v>41.859244236583606</v>
      </c>
      <c r="N365" s="116">
        <f t="shared" si="130"/>
        <v>41.404673219384506</v>
      </c>
      <c r="O365" s="116">
        <f t="shared" si="130"/>
        <v>40.970547956361877</v>
      </c>
      <c r="P365" s="116">
        <f t="shared" si="130"/>
        <v>40.557314593178624</v>
      </c>
      <c r="Q365" s="116">
        <f t="shared" si="130"/>
        <v>40.164309951856481</v>
      </c>
      <c r="R365" s="116">
        <f t="shared" si="130"/>
        <v>39.790735221044542</v>
      </c>
      <c r="S365" s="116">
        <f t="shared" si="130"/>
        <v>39.436797216376426</v>
      </c>
      <c r="T365" s="116">
        <f t="shared" si="130"/>
        <v>39.09900746677117</v>
      </c>
      <c r="U365" s="116">
        <f t="shared" si="130"/>
        <v>38.777563304246897</v>
      </c>
      <c r="V365" s="116">
        <f t="shared" si="129"/>
        <v>38.777563304246897</v>
      </c>
      <c r="W365" s="116">
        <f t="shared" si="130"/>
        <v>38.470264071814398</v>
      </c>
      <c r="X365" s="131"/>
    </row>
    <row r="366" spans="1:24" s="132" customFormat="1">
      <c r="A366" s="135" t="s">
        <v>170</v>
      </c>
      <c r="B366" s="117">
        <f t="shared" si="130"/>
        <v>2</v>
      </c>
      <c r="C366" s="118">
        <f t="shared" si="130"/>
        <v>2</v>
      </c>
      <c r="D366" s="118">
        <f t="shared" si="130"/>
        <v>2</v>
      </c>
      <c r="E366" s="118">
        <f t="shared" si="130"/>
        <v>2</v>
      </c>
      <c r="F366" s="118">
        <f t="shared" si="130"/>
        <v>2</v>
      </c>
      <c r="G366" s="118">
        <f t="shared" si="130"/>
        <v>2</v>
      </c>
      <c r="H366" s="118">
        <f t="shared" si="130"/>
        <v>2</v>
      </c>
      <c r="I366" s="118">
        <f t="shared" si="130"/>
        <v>2</v>
      </c>
      <c r="J366" s="118">
        <f t="shared" si="130"/>
        <v>2</v>
      </c>
      <c r="K366" s="118">
        <f t="shared" si="130"/>
        <v>2</v>
      </c>
      <c r="L366" s="118">
        <f t="shared" si="130"/>
        <v>2</v>
      </c>
      <c r="M366" s="118">
        <f t="shared" si="130"/>
        <v>2</v>
      </c>
      <c r="N366" s="118">
        <f t="shared" si="130"/>
        <v>2</v>
      </c>
      <c r="O366" s="118">
        <f t="shared" si="130"/>
        <v>2</v>
      </c>
      <c r="P366" s="118">
        <f t="shared" si="130"/>
        <v>2</v>
      </c>
      <c r="Q366" s="118">
        <f t="shared" si="130"/>
        <v>2</v>
      </c>
      <c r="R366" s="118">
        <f t="shared" si="130"/>
        <v>2</v>
      </c>
      <c r="S366" s="118">
        <f t="shared" si="130"/>
        <v>2</v>
      </c>
      <c r="T366" s="118">
        <f t="shared" si="130"/>
        <v>2</v>
      </c>
      <c r="U366" s="118">
        <f t="shared" si="130"/>
        <v>2</v>
      </c>
      <c r="V366" s="118">
        <f t="shared" si="129"/>
        <v>2</v>
      </c>
      <c r="W366" s="118">
        <f t="shared" si="130"/>
        <v>2</v>
      </c>
      <c r="X366" s="131"/>
    </row>
    <row r="367" spans="1:24" s="132" customFormat="1" ht="16" thickBot="1">
      <c r="A367" s="136" t="s">
        <v>171</v>
      </c>
      <c r="B367" s="120">
        <f t="shared" si="130"/>
        <v>6668</v>
      </c>
      <c r="C367" s="121">
        <f t="shared" si="130"/>
        <v>6665.9162223052381</v>
      </c>
      <c r="D367" s="121">
        <f t="shared" si="130"/>
        <v>6686.3469052995697</v>
      </c>
      <c r="E367" s="121">
        <f t="shared" si="130"/>
        <v>6712.3880755412192</v>
      </c>
      <c r="F367" s="121">
        <f t="shared" si="130"/>
        <v>6737.3010692260605</v>
      </c>
      <c r="G367" s="121">
        <f t="shared" si="130"/>
        <v>6761.0618908228107</v>
      </c>
      <c r="H367" s="121">
        <f t="shared" si="130"/>
        <v>6784.6450749818714</v>
      </c>
      <c r="I367" s="121">
        <f>+I158</f>
        <v>6807.0405492357222</v>
      </c>
      <c r="J367" s="121">
        <f t="shared" si="130"/>
        <v>6829.2573072695513</v>
      </c>
      <c r="K367" s="121">
        <f t="shared" si="130"/>
        <v>6851.2983343043206</v>
      </c>
      <c r="L367" s="121">
        <f t="shared" si="130"/>
        <v>6872.1907183915928</v>
      </c>
      <c r="M367" s="121">
        <f t="shared" si="130"/>
        <v>6892.9536247982069</v>
      </c>
      <c r="N367" s="121">
        <f t="shared" si="130"/>
        <v>6913.6084887127372</v>
      </c>
      <c r="O367" s="121">
        <f t="shared" si="130"/>
        <v>6933.1178396279956</v>
      </c>
      <c r="P367" s="121">
        <f t="shared" si="130"/>
        <v>6952.4596127406003</v>
      </c>
      <c r="Q367" s="121">
        <f t="shared" si="130"/>
        <v>6970.6294515739337</v>
      </c>
      <c r="R367" s="121">
        <f t="shared" si="130"/>
        <v>6988.6257532593427</v>
      </c>
      <c r="S367" s="121">
        <f t="shared" si="130"/>
        <v>7005.4321669415094</v>
      </c>
      <c r="T367" s="121">
        <f t="shared" si="130"/>
        <v>7023.0926632688061</v>
      </c>
      <c r="U367" s="121">
        <f t="shared" si="130"/>
        <v>7039.5935443742846</v>
      </c>
      <c r="V367" s="121">
        <f t="shared" si="129"/>
        <v>7051.5935443742846</v>
      </c>
      <c r="W367" s="121">
        <f t="shared" si="130"/>
        <v>7066.961273840936</v>
      </c>
      <c r="X367" s="131"/>
    </row>
    <row r="368" spans="1:24" s="132" customFormat="1">
      <c r="A368" s="130"/>
      <c r="T368" s="133"/>
      <c r="U368" s="133"/>
      <c r="V368" s="133"/>
      <c r="W368" s="133"/>
      <c r="X368" s="131"/>
    </row>
    <row r="369" spans="1:24" s="132" customFormat="1">
      <c r="A369" s="130"/>
      <c r="B369" s="131"/>
      <c r="T369" s="133"/>
      <c r="U369" s="133"/>
      <c r="V369" s="133"/>
      <c r="W369" s="133"/>
      <c r="X369" s="131"/>
    </row>
    <row r="370" spans="1:24" s="132" customFormat="1">
      <c r="A370" s="134" t="s">
        <v>43</v>
      </c>
      <c r="B370" s="133"/>
      <c r="C370" s="133"/>
      <c r="D370" s="133"/>
      <c r="E370" s="133"/>
      <c r="F370" s="133"/>
      <c r="G370" s="133"/>
      <c r="H370" s="133"/>
      <c r="I370" s="133"/>
      <c r="J370" s="133"/>
      <c r="K370" s="133"/>
      <c r="L370" s="133"/>
      <c r="M370" s="133"/>
      <c r="N370" s="133"/>
      <c r="O370" s="133"/>
      <c r="P370" s="133"/>
      <c r="Q370" s="133"/>
      <c r="R370" s="133"/>
      <c r="S370" s="133"/>
      <c r="T370" s="133"/>
      <c r="U370" s="133"/>
      <c r="V370" s="133"/>
      <c r="W370" s="133"/>
      <c r="X370" s="131"/>
    </row>
    <row r="371" spans="1:24" s="132" customFormat="1" ht="16" thickBot="1">
      <c r="A371" s="18" t="s">
        <v>156</v>
      </c>
      <c r="B371" s="133"/>
      <c r="C371" s="112">
        <f t="shared" ref="C371:U371" si="131">(C376-B376)/B376</f>
        <v>8.9086306187633052E-3</v>
      </c>
      <c r="D371" s="112">
        <f t="shared" si="131"/>
        <v>-3.900349975364102E-3</v>
      </c>
      <c r="E371" s="112">
        <f t="shared" si="131"/>
        <v>-5.0959817170318491E-3</v>
      </c>
      <c r="F371" s="112">
        <f t="shared" si="131"/>
        <v>-3.9866583638543143E-4</v>
      </c>
      <c r="G371" s="112">
        <f t="shared" si="131"/>
        <v>3.6254262258406536E-3</v>
      </c>
      <c r="H371" s="112">
        <f t="shared" si="131"/>
        <v>5.7651122681106285E-3</v>
      </c>
      <c r="I371" s="112">
        <f t="shared" si="131"/>
        <v>1.3856435920249278E-3</v>
      </c>
      <c r="J371" s="112">
        <f t="shared" si="131"/>
        <v>1.0981329141299813E-3</v>
      </c>
      <c r="K371" s="112">
        <f t="shared" si="131"/>
        <v>3.1026870654507124E-3</v>
      </c>
      <c r="L371" s="112">
        <f t="shared" si="131"/>
        <v>4.4711336553899398E-3</v>
      </c>
      <c r="M371" s="112">
        <f t="shared" si="131"/>
        <v>-2.0731655203715772E-4</v>
      </c>
      <c r="N371" s="112">
        <f t="shared" si="131"/>
        <v>-7.4208826144328934E-4</v>
      </c>
      <c r="O371" s="112">
        <f t="shared" si="131"/>
        <v>3.6231594596811681E-3</v>
      </c>
      <c r="P371" s="112">
        <f t="shared" si="131"/>
        <v>1.0879126776001486E-2</v>
      </c>
      <c r="Q371" s="112">
        <f t="shared" si="131"/>
        <v>7.106097130407578E-4</v>
      </c>
      <c r="R371" s="112">
        <f t="shared" si="131"/>
        <v>9.716999715395487E-4</v>
      </c>
      <c r="S371" s="112">
        <f t="shared" si="131"/>
        <v>3.4409188655536481E-3</v>
      </c>
      <c r="T371" s="112">
        <f t="shared" si="131"/>
        <v>5.3937879079741049E-4</v>
      </c>
      <c r="U371" s="112">
        <f t="shared" si="131"/>
        <v>-2.7538701257952763E-4</v>
      </c>
      <c r="V371" s="112">
        <f>(V376-T376)/T376</f>
        <v>3.6689595585451067E-4</v>
      </c>
      <c r="W371" s="112">
        <f>(W376-U376)/U376</f>
        <v>-7.7562441147349171E-4</v>
      </c>
      <c r="X371" s="131"/>
    </row>
    <row r="372" spans="1:24" s="132" customFormat="1">
      <c r="A372" s="135" t="s">
        <v>157</v>
      </c>
      <c r="B372" s="113">
        <f t="shared" ref="B372:W383" si="132">+B201+B182</f>
        <v>12223008</v>
      </c>
      <c r="C372" s="114">
        <f t="shared" si="132"/>
        <v>11761273</v>
      </c>
      <c r="D372" s="114">
        <f t="shared" si="132"/>
        <v>11824004</v>
      </c>
      <c r="E372" s="114">
        <f t="shared" si="132"/>
        <v>11807489</v>
      </c>
      <c r="F372" s="114">
        <f t="shared" si="132"/>
        <v>11866783</v>
      </c>
      <c r="G372" s="114">
        <f t="shared" si="132"/>
        <v>11947547</v>
      </c>
      <c r="H372" s="114">
        <f t="shared" si="132"/>
        <v>12053524</v>
      </c>
      <c r="I372" s="114">
        <f t="shared" si="132"/>
        <v>12118322</v>
      </c>
      <c r="J372" s="114">
        <f t="shared" si="132"/>
        <v>12194859</v>
      </c>
      <c r="K372" s="114">
        <f t="shared" si="132"/>
        <v>12266180</v>
      </c>
      <c r="L372" s="114">
        <f t="shared" si="132"/>
        <v>12361488</v>
      </c>
      <c r="M372" s="114">
        <f t="shared" si="132"/>
        <v>12392380</v>
      </c>
      <c r="N372" s="114">
        <f t="shared" si="132"/>
        <v>12437514</v>
      </c>
      <c r="O372" s="114">
        <f t="shared" si="132"/>
        <v>12539736</v>
      </c>
      <c r="P372" s="114">
        <f t="shared" si="132"/>
        <v>12689751</v>
      </c>
      <c r="Q372" s="114">
        <f t="shared" si="132"/>
        <v>12742638</v>
      </c>
      <c r="R372" s="114">
        <f t="shared" si="132"/>
        <v>12798274</v>
      </c>
      <c r="S372" s="114">
        <f t="shared" si="132"/>
        <v>12872688</v>
      </c>
      <c r="T372" s="114">
        <f t="shared" si="132"/>
        <v>12905343</v>
      </c>
      <c r="U372" s="114">
        <f t="shared" si="132"/>
        <v>12932024</v>
      </c>
      <c r="V372" s="114">
        <f t="shared" si="132"/>
        <v>12953271</v>
      </c>
      <c r="W372" s="114">
        <f t="shared" si="132"/>
        <v>12953871</v>
      </c>
      <c r="X372" s="131"/>
    </row>
    <row r="373" spans="1:24" s="132" customFormat="1">
      <c r="A373" s="135" t="s">
        <v>158</v>
      </c>
      <c r="B373" s="115">
        <f t="shared" si="132"/>
        <v>15176143</v>
      </c>
      <c r="C373" s="116">
        <f t="shared" si="132"/>
        <v>16578797.722505067</v>
      </c>
      <c r="D373" s="116">
        <f t="shared" si="132"/>
        <v>16421306.897125544</v>
      </c>
      <c r="E373" s="116">
        <f t="shared" si="132"/>
        <v>16311261.638505168</v>
      </c>
      <c r="F373" s="116">
        <f t="shared" si="132"/>
        <v>16274504.675759405</v>
      </c>
      <c r="G373" s="116">
        <f t="shared" si="132"/>
        <v>16343174.10057522</v>
      </c>
      <c r="H373" s="116">
        <f t="shared" si="132"/>
        <v>16454014.11323471</v>
      </c>
      <c r="I373" s="116">
        <f t="shared" si="132"/>
        <v>16465262.37537384</v>
      </c>
      <c r="J373" s="116">
        <f t="shared" si="132"/>
        <v>16454329.507285243</v>
      </c>
      <c r="K373" s="116">
        <f t="shared" si="132"/>
        <v>16512045.965254957</v>
      </c>
      <c r="L373" s="116">
        <f t="shared" si="132"/>
        <v>16589369.088264354</v>
      </c>
      <c r="M373" s="116">
        <f t="shared" si="132"/>
        <v>16579097.634557029</v>
      </c>
      <c r="N373" s="116">
        <f t="shared" si="132"/>
        <v>16536485.594491664</v>
      </c>
      <c r="O373" s="116">
        <f t="shared" si="132"/>
        <v>16577465.004924543</v>
      </c>
      <c r="P373" s="116">
        <f t="shared" si="132"/>
        <v>16806278.454358812</v>
      </c>
      <c r="Q373" s="116">
        <f t="shared" si="132"/>
        <v>16800811.647848431</v>
      </c>
      <c r="R373" s="116">
        <f t="shared" si="132"/>
        <v>16800255.125593871</v>
      </c>
      <c r="S373" s="116">
        <f t="shared" si="132"/>
        <v>16861579.877730783</v>
      </c>
      <c r="T373" s="116">
        <f t="shared" si="132"/>
        <v>16868432.588637777</v>
      </c>
      <c r="U373" s="116">
        <f t="shared" si="132"/>
        <v>16853491.776142754</v>
      </c>
      <c r="V373" s="116">
        <f t="shared" si="132"/>
        <v>16853491.776142754</v>
      </c>
      <c r="W373" s="116">
        <f t="shared" si="132"/>
        <v>16826335.111077886</v>
      </c>
      <c r="X373" s="131"/>
    </row>
    <row r="374" spans="1:24" s="132" customFormat="1">
      <c r="A374" s="135" t="s">
        <v>159</v>
      </c>
      <c r="B374" s="115">
        <f t="shared" si="132"/>
        <v>4201443</v>
      </c>
      <c r="C374" s="116">
        <f t="shared" si="132"/>
        <v>3544234.6135109565</v>
      </c>
      <c r="D374" s="116">
        <f t="shared" si="132"/>
        <v>3513674.2179942424</v>
      </c>
      <c r="E374" s="116">
        <f t="shared" si="132"/>
        <v>3477136.6316231084</v>
      </c>
      <c r="F374" s="116">
        <f t="shared" si="132"/>
        <v>3441905.2414835147</v>
      </c>
      <c r="G374" s="116">
        <f t="shared" si="132"/>
        <v>3407866.9373363592</v>
      </c>
      <c r="H374" s="116">
        <f t="shared" si="132"/>
        <v>3375215.2217832394</v>
      </c>
      <c r="I374" s="116">
        <f t="shared" si="132"/>
        <v>3343688.2397987731</v>
      </c>
      <c r="J374" s="116">
        <f t="shared" si="132"/>
        <v>3313414.8585921265</v>
      </c>
      <c r="K374" s="116">
        <f t="shared" si="132"/>
        <v>3284311.2423562855</v>
      </c>
      <c r="L374" s="116">
        <f t="shared" si="132"/>
        <v>3256136.8076004996</v>
      </c>
      <c r="M374" s="116">
        <f t="shared" si="132"/>
        <v>3228788.1767703136</v>
      </c>
      <c r="N374" s="116">
        <f t="shared" si="132"/>
        <v>3202188.0744423252</v>
      </c>
      <c r="O374" s="116">
        <f t="shared" si="132"/>
        <v>3176458.149428471</v>
      </c>
      <c r="P374" s="116">
        <f t="shared" si="132"/>
        <v>3151634.9675131463</v>
      </c>
      <c r="Q374" s="116">
        <f t="shared" si="132"/>
        <v>3127589.4745286326</v>
      </c>
      <c r="R374" s="116">
        <f t="shared" si="132"/>
        <v>3104495.6783971637</v>
      </c>
      <c r="S374" s="116">
        <f t="shared" si="132"/>
        <v>3082132.5400815709</v>
      </c>
      <c r="T374" s="116">
        <f t="shared" si="132"/>
        <v>3060458.0953277196</v>
      </c>
      <c r="U374" s="116">
        <f t="shared" si="132"/>
        <v>3039607.9856485017</v>
      </c>
      <c r="V374" s="116">
        <f t="shared" si="132"/>
        <v>3039607.9856485017</v>
      </c>
      <c r="W374" s="116">
        <f t="shared" si="132"/>
        <v>3019266.7236498152</v>
      </c>
      <c r="X374" s="131"/>
    </row>
    <row r="375" spans="1:24" s="132" customFormat="1">
      <c r="A375" s="135" t="s">
        <v>160</v>
      </c>
      <c r="B375" s="117">
        <f t="shared" si="132"/>
        <v>246201.33333333299</v>
      </c>
      <c r="C375" s="118">
        <f t="shared" si="132"/>
        <v>246201.33333333299</v>
      </c>
      <c r="D375" s="118">
        <f t="shared" si="132"/>
        <v>246201.33333333299</v>
      </c>
      <c r="E375" s="118">
        <f t="shared" si="132"/>
        <v>246201.33333333299</v>
      </c>
      <c r="F375" s="118">
        <f t="shared" si="132"/>
        <v>246201.33333333299</v>
      </c>
      <c r="G375" s="118">
        <f t="shared" si="132"/>
        <v>246201.33333333299</v>
      </c>
      <c r="H375" s="118">
        <f t="shared" si="132"/>
        <v>246201.33333333299</v>
      </c>
      <c r="I375" s="118">
        <f t="shared" si="132"/>
        <v>246201.33333333299</v>
      </c>
      <c r="J375" s="118">
        <f t="shared" si="132"/>
        <v>246201.33333333299</v>
      </c>
      <c r="K375" s="118">
        <f t="shared" si="132"/>
        <v>246201.33333333299</v>
      </c>
      <c r="L375" s="118">
        <f t="shared" si="132"/>
        <v>246201.33333333299</v>
      </c>
      <c r="M375" s="118">
        <f t="shared" si="132"/>
        <v>246201.33333333299</v>
      </c>
      <c r="N375" s="118">
        <f t="shared" si="132"/>
        <v>246201.33333333299</v>
      </c>
      <c r="O375" s="118">
        <f t="shared" si="132"/>
        <v>246201.33333333299</v>
      </c>
      <c r="P375" s="118">
        <f t="shared" si="132"/>
        <v>246201.33333333299</v>
      </c>
      <c r="Q375" s="118">
        <f t="shared" si="132"/>
        <v>246201.33333333299</v>
      </c>
      <c r="R375" s="118">
        <f t="shared" si="132"/>
        <v>246201.33333333299</v>
      </c>
      <c r="S375" s="118">
        <f t="shared" si="132"/>
        <v>246201.33333333299</v>
      </c>
      <c r="T375" s="118">
        <f t="shared" si="132"/>
        <v>246201.33333333299</v>
      </c>
      <c r="U375" s="118">
        <f t="shared" si="132"/>
        <v>246201.33333333299</v>
      </c>
      <c r="V375" s="118">
        <f t="shared" si="132"/>
        <v>246201.33333333299</v>
      </c>
      <c r="W375" s="118">
        <f t="shared" si="132"/>
        <v>246201.33333333299</v>
      </c>
      <c r="X375" s="131"/>
    </row>
    <row r="376" spans="1:24" s="132" customFormat="1" ht="16" thickBot="1">
      <c r="A376" s="136" t="s">
        <v>161</v>
      </c>
      <c r="B376" s="120">
        <f t="shared" si="132"/>
        <v>31846795.333333332</v>
      </c>
      <c r="C376" s="121">
        <f t="shared" si="132"/>
        <v>32130506.669349354</v>
      </c>
      <c r="D376" s="121">
        <f t="shared" si="132"/>
        <v>32005186.448453121</v>
      </c>
      <c r="E376" s="121">
        <f t="shared" si="132"/>
        <v>31842088.603461608</v>
      </c>
      <c r="F376" s="121">
        <f t="shared" si="132"/>
        <v>31829394.25057625</v>
      </c>
      <c r="G376" s="121">
        <f t="shared" si="132"/>
        <v>31944789.371244911</v>
      </c>
      <c r="H376" s="121">
        <f t="shared" si="132"/>
        <v>32128954.668351285</v>
      </c>
      <c r="I376" s="121">
        <f t="shared" si="132"/>
        <v>32173473.948505946</v>
      </c>
      <c r="J376" s="121">
        <f t="shared" si="132"/>
        <v>32208804.699210703</v>
      </c>
      <c r="K376" s="121">
        <f t="shared" si="132"/>
        <v>32308738.540944573</v>
      </c>
      <c r="L376" s="121">
        <f t="shared" si="132"/>
        <v>32453195.229198184</v>
      </c>
      <c r="M376" s="121">
        <f t="shared" si="132"/>
        <v>32446467.144660678</v>
      </c>
      <c r="N376" s="121">
        <f t="shared" si="132"/>
        <v>32422389.00226732</v>
      </c>
      <c r="O376" s="121">
        <f t="shared" si="132"/>
        <v>32539860.487686347</v>
      </c>
      <c r="P376" s="121">
        <f t="shared" si="132"/>
        <v>32893865.755205289</v>
      </c>
      <c r="Q376" s="121">
        <f t="shared" si="132"/>
        <v>32917240.455710396</v>
      </c>
      <c r="R376" s="121">
        <f t="shared" si="132"/>
        <v>32949226.13732437</v>
      </c>
      <c r="S376" s="121">
        <f t="shared" si="132"/>
        <v>33062601.751145683</v>
      </c>
      <c r="T376" s="121">
        <f t="shared" si="132"/>
        <v>33080435.017298833</v>
      </c>
      <c r="U376" s="121">
        <f t="shared" si="132"/>
        <v>33071325.095124587</v>
      </c>
      <c r="V376" s="121">
        <f t="shared" si="132"/>
        <v>33092572.095124587</v>
      </c>
      <c r="W376" s="121">
        <f t="shared" si="132"/>
        <v>33045674.168061033</v>
      </c>
      <c r="X376" s="131"/>
    </row>
    <row r="377" spans="1:24" s="132" customFormat="1">
      <c r="A377" s="135" t="s">
        <v>162</v>
      </c>
      <c r="B377" s="116">
        <f t="shared" si="132"/>
        <v>23958.029812076558</v>
      </c>
      <c r="C377" s="116">
        <f t="shared" si="132"/>
        <v>24152.150481164383</v>
      </c>
      <c r="D377" s="116">
        <f t="shared" si="132"/>
        <v>24085.265765732929</v>
      </c>
      <c r="E377" s="116">
        <f t="shared" si="132"/>
        <v>23963.673032900489</v>
      </c>
      <c r="F377" s="116">
        <f t="shared" si="132"/>
        <v>23950.174129446365</v>
      </c>
      <c r="G377" s="116">
        <f t="shared" si="132"/>
        <v>24028.611668141308</v>
      </c>
      <c r="H377" s="116">
        <f t="shared" si="132"/>
        <v>24157.600082950743</v>
      </c>
      <c r="I377" s="116">
        <f t="shared" si="132"/>
        <v>24186.99224652155</v>
      </c>
      <c r="J377" s="116">
        <f t="shared" si="132"/>
        <v>24208.912788686313</v>
      </c>
      <c r="K377" s="116">
        <f t="shared" si="132"/>
        <v>24276.300680125565</v>
      </c>
      <c r="L377" s="116">
        <f t="shared" si="132"/>
        <v>24376.616233276072</v>
      </c>
      <c r="M377" s="116">
        <f t="shared" si="132"/>
        <v>24368.712054438114</v>
      </c>
      <c r="N377" s="116">
        <f t="shared" si="132"/>
        <v>24347.628183674977</v>
      </c>
      <c r="O377" s="116">
        <f t="shared" si="132"/>
        <v>24427.324769252562</v>
      </c>
      <c r="P377" s="116">
        <f t="shared" si="132"/>
        <v>24677.129247067205</v>
      </c>
      <c r="Q377" s="116">
        <f t="shared" si="132"/>
        <v>24692.396408568031</v>
      </c>
      <c r="R377" s="116">
        <f t="shared" si="132"/>
        <v>24711.082429031769</v>
      </c>
      <c r="S377" s="116">
        <f t="shared" si="132"/>
        <v>24787.925337889312</v>
      </c>
      <c r="T377" s="116">
        <f t="shared" si="132"/>
        <v>24796.876705123061</v>
      </c>
      <c r="U377" s="116">
        <f t="shared" si="132"/>
        <v>24786.081748814628</v>
      </c>
      <c r="V377" s="116">
        <f t="shared" si="132"/>
        <v>24801.020883175763</v>
      </c>
      <c r="W377" s="116">
        <f t="shared" si="132"/>
        <v>24762.648520286784</v>
      </c>
      <c r="X377" s="131"/>
    </row>
    <row r="378" spans="1:24" s="132" customFormat="1">
      <c r="A378" s="135" t="s">
        <v>163</v>
      </c>
      <c r="B378" s="116">
        <f t="shared" si="132"/>
        <v>361959.60478654283</v>
      </c>
      <c r="C378" s="116">
        <f t="shared" si="132"/>
        <v>362491.67740279727</v>
      </c>
      <c r="D378" s="116">
        <f t="shared" si="132"/>
        <v>364800.78047145921</v>
      </c>
      <c r="E378" s="116">
        <f t="shared" si="132"/>
        <v>367752.99200527067</v>
      </c>
      <c r="F378" s="116">
        <f t="shared" si="132"/>
        <v>370641.32854417484</v>
      </c>
      <c r="G378" s="116">
        <f t="shared" si="132"/>
        <v>373477.42283997749</v>
      </c>
      <c r="H378" s="116">
        <f t="shared" si="132"/>
        <v>376259.22044290026</v>
      </c>
      <c r="I378" s="116">
        <f t="shared" si="132"/>
        <v>378987.3287877611</v>
      </c>
      <c r="J378" s="116">
        <f t="shared" si="132"/>
        <v>381621.14026348898</v>
      </c>
      <c r="K378" s="116">
        <f t="shared" si="132"/>
        <v>384225.26124275191</v>
      </c>
      <c r="L378" s="116">
        <f t="shared" si="132"/>
        <v>386749.27810991759</v>
      </c>
      <c r="M378" s="116">
        <f t="shared" si="132"/>
        <v>389232.87265394564</v>
      </c>
      <c r="N378" s="116">
        <f t="shared" si="132"/>
        <v>391689.24340309593</v>
      </c>
      <c r="O378" s="116">
        <f t="shared" si="132"/>
        <v>394077.05451216199</v>
      </c>
      <c r="P378" s="116">
        <f t="shared" si="132"/>
        <v>396421.65408586152</v>
      </c>
      <c r="Q378" s="116">
        <f t="shared" si="132"/>
        <v>398671.88028892886</v>
      </c>
      <c r="R378" s="116">
        <f t="shared" si="132"/>
        <v>400876.59176846518</v>
      </c>
      <c r="S378" s="116">
        <f t="shared" si="132"/>
        <v>402999.45588687609</v>
      </c>
      <c r="T378" s="116">
        <f t="shared" si="132"/>
        <v>405052.13723785791</v>
      </c>
      <c r="U378" s="116">
        <f t="shared" si="132"/>
        <v>407048.19372670643</v>
      </c>
      <c r="V378" s="116">
        <f t="shared" si="132"/>
        <v>408835.61885969946</v>
      </c>
      <c r="W378" s="116">
        <f t="shared" si="132"/>
        <v>410802.53547774127</v>
      </c>
      <c r="X378" s="131"/>
    </row>
    <row r="379" spans="1:24" s="132" customFormat="1">
      <c r="A379" s="137" t="s">
        <v>164</v>
      </c>
      <c r="B379" s="116">
        <f t="shared" si="132"/>
        <v>1042</v>
      </c>
      <c r="C379" s="116">
        <f t="shared" si="132"/>
        <v>1017</v>
      </c>
      <c r="D379" s="116">
        <f t="shared" si="132"/>
        <v>1105</v>
      </c>
      <c r="E379" s="116">
        <f t="shared" si="132"/>
        <v>1091</v>
      </c>
      <c r="F379" s="116">
        <f t="shared" si="132"/>
        <v>1082</v>
      </c>
      <c r="G379" s="116">
        <f t="shared" si="132"/>
        <v>1077</v>
      </c>
      <c r="H379" s="116">
        <f t="shared" si="132"/>
        <v>1078</v>
      </c>
      <c r="I379" s="116">
        <f t="shared" si="132"/>
        <v>1078</v>
      </c>
      <c r="J379" s="116">
        <f t="shared" si="132"/>
        <v>1076</v>
      </c>
      <c r="K379" s="116">
        <f t="shared" si="132"/>
        <v>1072</v>
      </c>
      <c r="L379" s="116">
        <f t="shared" si="132"/>
        <v>1073</v>
      </c>
      <c r="M379" s="116">
        <f t="shared" si="132"/>
        <v>1071</v>
      </c>
      <c r="N379" s="116">
        <f t="shared" si="132"/>
        <v>1067</v>
      </c>
      <c r="O379" s="116">
        <f t="shared" si="132"/>
        <v>1064</v>
      </c>
      <c r="P379" s="116">
        <f t="shared" si="132"/>
        <v>1067</v>
      </c>
      <c r="Q379" s="116">
        <f t="shared" si="132"/>
        <v>1073</v>
      </c>
      <c r="R379" s="116">
        <f t="shared" si="132"/>
        <v>1070</v>
      </c>
      <c r="S379" s="116">
        <f t="shared" si="132"/>
        <v>1068</v>
      </c>
      <c r="T379" s="116">
        <f t="shared" si="132"/>
        <v>1067</v>
      </c>
      <c r="U379" s="116">
        <f t="shared" si="132"/>
        <v>1064</v>
      </c>
      <c r="V379" s="116">
        <f t="shared" si="132"/>
        <v>1059</v>
      </c>
      <c r="W379" s="116">
        <f t="shared" si="132"/>
        <v>1054</v>
      </c>
      <c r="X379" s="131"/>
    </row>
    <row r="380" spans="1:24" s="132" customFormat="1">
      <c r="A380" s="137" t="s">
        <v>165</v>
      </c>
      <c r="B380" s="116">
        <f t="shared" si="132"/>
        <v>8116</v>
      </c>
      <c r="C380" s="116">
        <f t="shared" si="132"/>
        <v>8845</v>
      </c>
      <c r="D380" s="116">
        <f t="shared" si="132"/>
        <v>8780</v>
      </c>
      <c r="E380" s="116">
        <f t="shared" si="132"/>
        <v>8722</v>
      </c>
      <c r="F380" s="116">
        <f t="shared" si="132"/>
        <v>8681</v>
      </c>
      <c r="G380" s="116">
        <f t="shared" si="132"/>
        <v>8662</v>
      </c>
      <c r="H380" s="116">
        <f t="shared" si="132"/>
        <v>8652</v>
      </c>
      <c r="I380" s="116">
        <f t="shared" si="132"/>
        <v>8619</v>
      </c>
      <c r="J380" s="116">
        <f t="shared" si="132"/>
        <v>8580</v>
      </c>
      <c r="K380" s="116">
        <f t="shared" si="132"/>
        <v>8556</v>
      </c>
      <c r="L380" s="116">
        <f t="shared" si="132"/>
        <v>8536</v>
      </c>
      <c r="M380" s="116">
        <f t="shared" si="132"/>
        <v>8497</v>
      </c>
      <c r="N380" s="116">
        <f t="shared" si="132"/>
        <v>8450</v>
      </c>
      <c r="O380" s="116">
        <f t="shared" si="132"/>
        <v>8421</v>
      </c>
      <c r="P380" s="116">
        <f t="shared" si="132"/>
        <v>8433</v>
      </c>
      <c r="Q380" s="116">
        <f t="shared" si="132"/>
        <v>8393</v>
      </c>
      <c r="R380" s="116">
        <f t="shared" si="132"/>
        <v>8354</v>
      </c>
      <c r="S380" s="116">
        <f t="shared" si="132"/>
        <v>8329</v>
      </c>
      <c r="T380" s="116">
        <f t="shared" si="132"/>
        <v>8291</v>
      </c>
      <c r="U380" s="116">
        <f t="shared" si="132"/>
        <v>8249</v>
      </c>
      <c r="V380" s="116">
        <f t="shared" si="132"/>
        <v>8249</v>
      </c>
      <c r="W380" s="116">
        <f t="shared" si="132"/>
        <v>8204</v>
      </c>
      <c r="X380" s="131"/>
    </row>
    <row r="381" spans="1:24" s="132" customFormat="1" ht="16" thickBot="1">
      <c r="A381" s="137" t="s">
        <v>166</v>
      </c>
      <c r="B381" s="116">
        <f t="shared" si="132"/>
        <v>101661</v>
      </c>
      <c r="C381" s="116">
        <f t="shared" si="132"/>
        <v>80332</v>
      </c>
      <c r="D381" s="116">
        <f t="shared" si="132"/>
        <v>80332</v>
      </c>
      <c r="E381" s="116">
        <f t="shared" si="132"/>
        <v>80332</v>
      </c>
      <c r="F381" s="116">
        <f t="shared" si="132"/>
        <v>80332</v>
      </c>
      <c r="G381" s="116">
        <f t="shared" si="132"/>
        <v>80332</v>
      </c>
      <c r="H381" s="116">
        <f t="shared" si="132"/>
        <v>80332</v>
      </c>
      <c r="I381" s="116">
        <f t="shared" si="132"/>
        <v>80332</v>
      </c>
      <c r="J381" s="116">
        <f t="shared" si="132"/>
        <v>80332</v>
      </c>
      <c r="K381" s="116">
        <f t="shared" si="132"/>
        <v>80332</v>
      </c>
      <c r="L381" s="116">
        <f t="shared" si="132"/>
        <v>80332</v>
      </c>
      <c r="M381" s="116">
        <f t="shared" si="132"/>
        <v>80332</v>
      </c>
      <c r="N381" s="116">
        <f t="shared" si="132"/>
        <v>80332</v>
      </c>
      <c r="O381" s="116">
        <f t="shared" si="132"/>
        <v>80332</v>
      </c>
      <c r="P381" s="116">
        <f t="shared" si="132"/>
        <v>80332</v>
      </c>
      <c r="Q381" s="116">
        <f t="shared" si="132"/>
        <v>80332</v>
      </c>
      <c r="R381" s="116">
        <f t="shared" si="132"/>
        <v>80332</v>
      </c>
      <c r="S381" s="116">
        <f t="shared" si="132"/>
        <v>80332</v>
      </c>
      <c r="T381" s="116">
        <f t="shared" si="132"/>
        <v>80332</v>
      </c>
      <c r="U381" s="116">
        <f t="shared" si="132"/>
        <v>80332</v>
      </c>
      <c r="V381" s="116">
        <f t="shared" si="132"/>
        <v>80332</v>
      </c>
      <c r="W381" s="116">
        <f t="shared" si="132"/>
        <v>80332</v>
      </c>
      <c r="X381" s="131"/>
    </row>
    <row r="382" spans="1:24" s="132" customFormat="1">
      <c r="A382" s="135" t="s">
        <v>167</v>
      </c>
      <c r="B382" s="113">
        <f t="shared" si="132"/>
        <v>20684</v>
      </c>
      <c r="C382" s="114">
        <f t="shared" si="132"/>
        <v>20714</v>
      </c>
      <c r="D382" s="114">
        <f t="shared" si="132"/>
        <v>20869</v>
      </c>
      <c r="E382" s="114">
        <f t="shared" si="132"/>
        <v>21068</v>
      </c>
      <c r="F382" s="114">
        <f t="shared" si="132"/>
        <v>21263</v>
      </c>
      <c r="G382" s="114">
        <f t="shared" si="132"/>
        <v>21454</v>
      </c>
      <c r="H382" s="114">
        <f t="shared" si="132"/>
        <v>21641</v>
      </c>
      <c r="I382" s="114">
        <f t="shared" si="132"/>
        <v>21824</v>
      </c>
      <c r="J382" s="114">
        <f t="shared" si="132"/>
        <v>22001</v>
      </c>
      <c r="K382" s="114">
        <f t="shared" si="132"/>
        <v>22175</v>
      </c>
      <c r="L382" s="114">
        <f t="shared" si="132"/>
        <v>22344</v>
      </c>
      <c r="M382" s="114">
        <f t="shared" si="132"/>
        <v>22510</v>
      </c>
      <c r="N382" s="114">
        <f t="shared" si="132"/>
        <v>22674</v>
      </c>
      <c r="O382" s="114">
        <f t="shared" si="132"/>
        <v>22833</v>
      </c>
      <c r="P382" s="114">
        <f t="shared" si="132"/>
        <v>22989</v>
      </c>
      <c r="Q382" s="114">
        <f t="shared" si="132"/>
        <v>23139</v>
      </c>
      <c r="R382" s="114">
        <f t="shared" si="132"/>
        <v>23285</v>
      </c>
      <c r="S382" s="114">
        <f t="shared" si="132"/>
        <v>23426</v>
      </c>
      <c r="T382" s="114">
        <f t="shared" si="132"/>
        <v>23562</v>
      </c>
      <c r="U382" s="114">
        <f t="shared" si="132"/>
        <v>23694</v>
      </c>
      <c r="V382" s="114">
        <f t="shared" si="132"/>
        <v>23823</v>
      </c>
      <c r="W382" s="114">
        <f t="shared" si="132"/>
        <v>23953</v>
      </c>
      <c r="X382" s="131"/>
    </row>
    <row r="383" spans="1:24" s="132" customFormat="1">
      <c r="A383" s="135" t="s">
        <v>168</v>
      </c>
      <c r="B383" s="115">
        <f t="shared" si="132"/>
        <v>4147</v>
      </c>
      <c r="C383" s="116">
        <f t="shared" si="132"/>
        <v>4159.8494483835839</v>
      </c>
      <c r="D383" s="116">
        <f t="shared" si="132"/>
        <v>4172.985617318961</v>
      </c>
      <c r="E383" s="116">
        <f t="shared" si="132"/>
        <v>4189.9045372046276</v>
      </c>
      <c r="F383" s="116">
        <f t="shared" si="132"/>
        <v>4206.7604642876668</v>
      </c>
      <c r="G383" s="116">
        <f t="shared" si="132"/>
        <v>4223.5207420506895</v>
      </c>
      <c r="H383" s="116">
        <f t="shared" si="132"/>
        <v>4240.0602709507948</v>
      </c>
      <c r="I383" s="116">
        <f t="shared" si="132"/>
        <v>4256.4213579322304</v>
      </c>
      <c r="J383" s="116">
        <f t="shared" si="132"/>
        <v>4272.517695951552</v>
      </c>
      <c r="K383" s="116">
        <f t="shared" si="132"/>
        <v>4288.3498722150744</v>
      </c>
      <c r="L383" s="116">
        <f t="shared" si="132"/>
        <v>4303.9979807982118</v>
      </c>
      <c r="M383" s="116">
        <f t="shared" si="132"/>
        <v>4319.5163497253616</v>
      </c>
      <c r="N383" s="116">
        <f t="shared" si="132"/>
        <v>4334.8954972165939</v>
      </c>
      <c r="O383" s="116">
        <f t="shared" ref="O383:W386" si="133">+O212+O193</f>
        <v>4350.0618404587694</v>
      </c>
      <c r="P383" s="116">
        <f t="shared" si="133"/>
        <v>4364.9189274404998</v>
      </c>
      <c r="Q383" s="116">
        <f t="shared" si="133"/>
        <v>4379.5617496614977</v>
      </c>
      <c r="R383" s="116">
        <f t="shared" si="133"/>
        <v>4393.8154570383176</v>
      </c>
      <c r="S383" s="116">
        <f t="shared" si="133"/>
        <v>4407.804327664674</v>
      </c>
      <c r="T383" s="116">
        <f t="shared" si="133"/>
        <v>4421.4863659461507</v>
      </c>
      <c r="U383" s="116">
        <f t="shared" si="133"/>
        <v>4434.8867338987366</v>
      </c>
      <c r="V383" s="116">
        <f t="shared" si="133"/>
        <v>4434.8867338987366</v>
      </c>
      <c r="W383" s="116">
        <f t="shared" si="133"/>
        <v>4448.0495675333241</v>
      </c>
      <c r="X383" s="131"/>
    </row>
    <row r="384" spans="1:24" s="132" customFormat="1">
      <c r="A384" s="135" t="s">
        <v>169</v>
      </c>
      <c r="B384" s="115">
        <f t="shared" ref="B384:W386" si="134">+B213+B194</f>
        <v>97</v>
      </c>
      <c r="C384" s="116">
        <f t="shared" si="134"/>
        <v>96.453219046548384</v>
      </c>
      <c r="D384" s="116">
        <f t="shared" si="134"/>
        <v>95.550624059581125</v>
      </c>
      <c r="E384" s="116">
        <f t="shared" si="134"/>
        <v>94.467657170870098</v>
      </c>
      <c r="F384" s="116">
        <f t="shared" si="134"/>
        <v>93.424997389297175</v>
      </c>
      <c r="G384" s="116">
        <f t="shared" si="134"/>
        <v>92.420153830185413</v>
      </c>
      <c r="H384" s="116">
        <f t="shared" si="134"/>
        <v>91.457731707407675</v>
      </c>
      <c r="I384" s="116">
        <f t="shared" si="134"/>
        <v>90.531458591310212</v>
      </c>
      <c r="J384" s="116">
        <f t="shared" si="134"/>
        <v>89.643634897913842</v>
      </c>
      <c r="K384" s="116">
        <f t="shared" si="134"/>
        <v>88.791767418244291</v>
      </c>
      <c r="L384" s="116">
        <f t="shared" si="134"/>
        <v>87.969188112478264</v>
      </c>
      <c r="M384" s="116">
        <f t="shared" si="134"/>
        <v>87.172551816393735</v>
      </c>
      <c r="N384" s="116">
        <f t="shared" si="134"/>
        <v>86.399455455524233</v>
      </c>
      <c r="O384" s="116">
        <f t="shared" si="134"/>
        <v>85.653209700207938</v>
      </c>
      <c r="P384" s="116">
        <f t="shared" si="134"/>
        <v>84.935112335628148</v>
      </c>
      <c r="Q384" s="116">
        <f t="shared" si="134"/>
        <v>84.24167577537311</v>
      </c>
      <c r="R384" s="116">
        <f t="shared" si="134"/>
        <v>83.577121041891644</v>
      </c>
      <c r="S384" s="116">
        <f t="shared" si="134"/>
        <v>82.93609837555482</v>
      </c>
      <c r="T384" s="116">
        <f t="shared" si="134"/>
        <v>82.316790321372778</v>
      </c>
      <c r="U384" s="116">
        <f t="shared" si="134"/>
        <v>81.721951099341538</v>
      </c>
      <c r="V384" s="116">
        <f t="shared" si="133"/>
        <v>81.721951099341538</v>
      </c>
      <c r="W384" s="116">
        <f t="shared" si="134"/>
        <v>81.143940613851569</v>
      </c>
      <c r="X384" s="131"/>
    </row>
    <row r="385" spans="1:24" s="132" customFormat="1">
      <c r="A385" s="135" t="s">
        <v>170</v>
      </c>
      <c r="B385" s="117">
        <f t="shared" si="134"/>
        <v>6</v>
      </c>
      <c r="C385" s="118">
        <f t="shared" si="134"/>
        <v>6</v>
      </c>
      <c r="D385" s="118">
        <f t="shared" si="134"/>
        <v>6</v>
      </c>
      <c r="E385" s="118">
        <f t="shared" si="134"/>
        <v>6</v>
      </c>
      <c r="F385" s="118">
        <f t="shared" si="134"/>
        <v>6</v>
      </c>
      <c r="G385" s="118">
        <f t="shared" si="134"/>
        <v>6</v>
      </c>
      <c r="H385" s="118">
        <f t="shared" si="134"/>
        <v>6</v>
      </c>
      <c r="I385" s="118">
        <f t="shared" si="134"/>
        <v>6</v>
      </c>
      <c r="J385" s="118">
        <f t="shared" si="134"/>
        <v>6</v>
      </c>
      <c r="K385" s="118">
        <f t="shared" si="134"/>
        <v>6</v>
      </c>
      <c r="L385" s="118">
        <f t="shared" si="134"/>
        <v>6</v>
      </c>
      <c r="M385" s="118">
        <f t="shared" si="134"/>
        <v>6</v>
      </c>
      <c r="N385" s="118">
        <f t="shared" si="134"/>
        <v>6</v>
      </c>
      <c r="O385" s="118">
        <f t="shared" si="134"/>
        <v>6</v>
      </c>
      <c r="P385" s="118">
        <f t="shared" si="134"/>
        <v>6</v>
      </c>
      <c r="Q385" s="118">
        <f t="shared" si="134"/>
        <v>6</v>
      </c>
      <c r="R385" s="118">
        <f t="shared" si="134"/>
        <v>6</v>
      </c>
      <c r="S385" s="118">
        <f t="shared" si="134"/>
        <v>6</v>
      </c>
      <c r="T385" s="118">
        <f t="shared" si="134"/>
        <v>6</v>
      </c>
      <c r="U385" s="118">
        <f t="shared" si="134"/>
        <v>6</v>
      </c>
      <c r="V385" s="118">
        <f t="shared" si="133"/>
        <v>6</v>
      </c>
      <c r="W385" s="118">
        <f t="shared" si="134"/>
        <v>6</v>
      </c>
      <c r="X385" s="131"/>
    </row>
    <row r="386" spans="1:24" s="132" customFormat="1" ht="16" thickBot="1">
      <c r="A386" s="136" t="s">
        <v>171</v>
      </c>
      <c r="B386" s="120">
        <f>+B215+B196</f>
        <v>24934</v>
      </c>
      <c r="C386" s="121">
        <f t="shared" si="134"/>
        <v>24976.302667430133</v>
      </c>
      <c r="D386" s="121">
        <f t="shared" si="134"/>
        <v>25143.536241378544</v>
      </c>
      <c r="E386" s="121">
        <f t="shared" si="134"/>
        <v>25358.372194375501</v>
      </c>
      <c r="F386" s="121">
        <f t="shared" si="134"/>
        <v>25569.185461676967</v>
      </c>
      <c r="G386" s="121">
        <f t="shared" si="134"/>
        <v>25775.940895880874</v>
      </c>
      <c r="H386" s="121">
        <f t="shared" si="134"/>
        <v>25978.518002658202</v>
      </c>
      <c r="I386" s="121">
        <f t="shared" si="134"/>
        <v>26176.952816523542</v>
      </c>
      <c r="J386" s="121">
        <f t="shared" si="134"/>
        <v>26369.161330849467</v>
      </c>
      <c r="K386" s="121">
        <f t="shared" si="134"/>
        <v>26558.141639633319</v>
      </c>
      <c r="L386" s="121">
        <f t="shared" si="134"/>
        <v>26741.967168910691</v>
      </c>
      <c r="M386" s="121">
        <f t="shared" si="134"/>
        <v>26922.688901541755</v>
      </c>
      <c r="N386" s="121">
        <f t="shared" si="134"/>
        <v>27101.29495267212</v>
      </c>
      <c r="O386" s="121">
        <f t="shared" si="134"/>
        <v>27274.715050158979</v>
      </c>
      <c r="P386" s="121">
        <f t="shared" si="134"/>
        <v>27444.854039776128</v>
      </c>
      <c r="Q386" s="121">
        <f t="shared" si="134"/>
        <v>27608.803425436869</v>
      </c>
      <c r="R386" s="121">
        <f t="shared" si="134"/>
        <v>27768.392578080209</v>
      </c>
      <c r="S386" s="121">
        <f t="shared" si="134"/>
        <v>27922.740426040229</v>
      </c>
      <c r="T386" s="121">
        <f t="shared" si="134"/>
        <v>28071.803156267524</v>
      </c>
      <c r="U386" s="121">
        <f t="shared" si="134"/>
        <v>28216.608684998078</v>
      </c>
      <c r="V386" s="121">
        <f t="shared" si="133"/>
        <v>28345.608684998078</v>
      </c>
      <c r="W386" s="121">
        <f t="shared" si="134"/>
        <v>28488.193508147175</v>
      </c>
      <c r="X386" s="131"/>
    </row>
    <row r="387" spans="1:24" s="132" customFormat="1">
      <c r="A387" s="138"/>
      <c r="T387" s="133"/>
      <c r="U387" s="133"/>
      <c r="V387" s="133"/>
      <c r="W387" s="133"/>
      <c r="X387" s="131"/>
    </row>
    <row r="388" spans="1:24" s="132" customFormat="1">
      <c r="A388" s="130"/>
      <c r="B388" s="131"/>
      <c r="T388" s="133"/>
      <c r="U388" s="133"/>
      <c r="V388" s="133"/>
      <c r="W388" s="133"/>
      <c r="X388" s="131"/>
    </row>
    <row r="389" spans="1:24" s="132" customFormat="1">
      <c r="A389" s="134" t="s">
        <v>172</v>
      </c>
      <c r="B389" s="133"/>
      <c r="C389" s="133"/>
      <c r="D389" s="133"/>
      <c r="E389" s="133"/>
      <c r="F389" s="133"/>
      <c r="G389" s="133"/>
      <c r="H389" s="133"/>
      <c r="I389" s="133"/>
      <c r="J389" s="133"/>
      <c r="K389" s="133"/>
      <c r="L389" s="133"/>
      <c r="M389" s="133"/>
      <c r="N389" s="133"/>
      <c r="O389" s="133"/>
      <c r="P389" s="133"/>
      <c r="Q389" s="133"/>
      <c r="R389" s="133"/>
      <c r="S389" s="133"/>
      <c r="T389" s="133"/>
      <c r="U389" s="133"/>
      <c r="V389" s="133"/>
      <c r="W389" s="133"/>
      <c r="X389" s="131"/>
    </row>
    <row r="390" spans="1:24" s="132" customFormat="1" ht="16" thickBot="1">
      <c r="A390" s="18" t="s">
        <v>156</v>
      </c>
      <c r="B390" s="133"/>
      <c r="C390" s="112">
        <f t="shared" ref="C390:U390" si="135">(C395-B395)/B395</f>
        <v>5.062795788384352E-2</v>
      </c>
      <c r="D390" s="112">
        <f t="shared" si="135"/>
        <v>3.7439594717627291E-2</v>
      </c>
      <c r="E390" s="112">
        <f t="shared" si="135"/>
        <v>2.7648012688485123E-2</v>
      </c>
      <c r="F390" s="112">
        <f t="shared" si="135"/>
        <v>2.9281086485265152E-2</v>
      </c>
      <c r="G390" s="112">
        <f t="shared" si="135"/>
        <v>3.1962180339134734E-2</v>
      </c>
      <c r="H390" s="112">
        <f t="shared" si="135"/>
        <v>3.2787275022122961E-2</v>
      </c>
      <c r="I390" s="112">
        <f t="shared" si="135"/>
        <v>3.1532255637223568E-2</v>
      </c>
      <c r="J390" s="112">
        <f t="shared" si="135"/>
        <v>2.8871515860381891E-2</v>
      </c>
      <c r="K390" s="112">
        <f t="shared" si="135"/>
        <v>2.9316775308335808E-2</v>
      </c>
      <c r="L390" s="112">
        <f t="shared" si="135"/>
        <v>2.9882070931693511E-2</v>
      </c>
      <c r="M390" s="112">
        <f t="shared" si="135"/>
        <v>2.8123151270333584E-2</v>
      </c>
      <c r="N390" s="112">
        <f t="shared" si="135"/>
        <v>2.6302394878836136E-2</v>
      </c>
      <c r="O390" s="112">
        <f t="shared" si="135"/>
        <v>2.7094191556174055E-2</v>
      </c>
      <c r="P390" s="112">
        <f t="shared" si="135"/>
        <v>3.0104069856411748E-2</v>
      </c>
      <c r="Q390" s="112">
        <f t="shared" si="135"/>
        <v>2.792671827288408E-2</v>
      </c>
      <c r="R390" s="112">
        <f t="shared" si="135"/>
        <v>2.4982424694091017E-2</v>
      </c>
      <c r="S390" s="112">
        <f t="shared" si="135"/>
        <v>2.535794199847826E-2</v>
      </c>
      <c r="T390" s="112">
        <f t="shared" si="135"/>
        <v>2.4918200189660039E-2</v>
      </c>
      <c r="U390" s="112">
        <f t="shared" si="135"/>
        <v>2.4137284212400467E-2</v>
      </c>
      <c r="V390" s="112">
        <f>(V395-T395)/T395</f>
        <v>3.598144478948586E-2</v>
      </c>
      <c r="W390" s="112">
        <f>(W395-U395)/U395</f>
        <v>3.3862730560170952E-2</v>
      </c>
      <c r="X390" s="131"/>
    </row>
    <row r="391" spans="1:24" s="132" customFormat="1">
      <c r="A391" s="135" t="s">
        <v>157</v>
      </c>
      <c r="B391" s="113">
        <f t="shared" ref="B391:W402" si="136">+B68+B106</f>
        <v>11977406</v>
      </c>
      <c r="C391" s="114">
        <f t="shared" si="136"/>
        <v>12099312</v>
      </c>
      <c r="D391" s="114">
        <f t="shared" si="136"/>
        <v>12744309</v>
      </c>
      <c r="E391" s="114">
        <f t="shared" si="136"/>
        <v>13073854</v>
      </c>
      <c r="F391" s="114">
        <f t="shared" si="136"/>
        <v>13445960</v>
      </c>
      <c r="G391" s="114">
        <f t="shared" si="136"/>
        <v>13871859</v>
      </c>
      <c r="H391" s="114">
        <f t="shared" si="136"/>
        <v>14334153</v>
      </c>
      <c r="I391" s="114">
        <f t="shared" si="136"/>
        <v>14833523</v>
      </c>
      <c r="J391" s="114">
        <f t="shared" si="136"/>
        <v>15282354</v>
      </c>
      <c r="K391" s="114">
        <f t="shared" si="136"/>
        <v>15737105</v>
      </c>
      <c r="L391" s="114">
        <f t="shared" si="136"/>
        <v>16230335</v>
      </c>
      <c r="M391" s="114">
        <f t="shared" si="136"/>
        <v>16731232</v>
      </c>
      <c r="N391" s="114">
        <f t="shared" si="136"/>
        <v>17208634</v>
      </c>
      <c r="O391" s="114">
        <f t="shared" si="136"/>
        <v>17689880</v>
      </c>
      <c r="P391" s="114">
        <f t="shared" si="136"/>
        <v>18214050</v>
      </c>
      <c r="Q391" s="114">
        <f t="shared" si="136"/>
        <v>18819484</v>
      </c>
      <c r="R391" s="114">
        <f t="shared" si="136"/>
        <v>19326159</v>
      </c>
      <c r="S391" s="114">
        <f t="shared" si="136"/>
        <v>19836009</v>
      </c>
      <c r="T391" s="114">
        <f t="shared" si="136"/>
        <v>20391309</v>
      </c>
      <c r="U391" s="114">
        <f t="shared" si="136"/>
        <v>20950338</v>
      </c>
      <c r="V391" s="114">
        <f t="shared" si="136"/>
        <v>21516445</v>
      </c>
      <c r="W391" s="114">
        <f t="shared" si="136"/>
        <v>22019908</v>
      </c>
      <c r="X391" s="131"/>
    </row>
    <row r="392" spans="1:24" s="132" customFormat="1">
      <c r="A392" s="135" t="s">
        <v>158</v>
      </c>
      <c r="B392" s="115">
        <f t="shared" si="136"/>
        <v>14992039</v>
      </c>
      <c r="C392" s="116">
        <f t="shared" si="136"/>
        <v>15985101.483895499</v>
      </c>
      <c r="D392" s="116">
        <f t="shared" si="136"/>
        <v>16422226.216935754</v>
      </c>
      <c r="E392" s="116">
        <f t="shared" si="136"/>
        <v>16917205.498534527</v>
      </c>
      <c r="F392" s="116">
        <f t="shared" si="136"/>
        <v>17443357.573511809</v>
      </c>
      <c r="G392" s="116">
        <f t="shared" si="136"/>
        <v>18028239.012904689</v>
      </c>
      <c r="H392" s="116">
        <f t="shared" si="136"/>
        <v>18636396.110210795</v>
      </c>
      <c r="I392" s="116">
        <f t="shared" si="136"/>
        <v>19199387.600603614</v>
      </c>
      <c r="J392" s="116">
        <f t="shared" si="136"/>
        <v>19752035.152177237</v>
      </c>
      <c r="K392" s="116">
        <f t="shared" si="136"/>
        <v>20343837.928680312</v>
      </c>
      <c r="L392" s="116">
        <f t="shared" si="136"/>
        <v>20948975.916977473</v>
      </c>
      <c r="M392" s="116">
        <f t="shared" si="136"/>
        <v>21511251.114767443</v>
      </c>
      <c r="N392" s="116">
        <f t="shared" si="136"/>
        <v>22054611.851998053</v>
      </c>
      <c r="O392" s="116">
        <f t="shared" si="136"/>
        <v>22653181.081618976</v>
      </c>
      <c r="P392" s="116">
        <f t="shared" si="136"/>
        <v>23364376.756566286</v>
      </c>
      <c r="Q392" s="116">
        <f t="shared" si="136"/>
        <v>23937405.397608407</v>
      </c>
      <c r="R392" s="116">
        <f t="shared" si="136"/>
        <v>24511725.485404138</v>
      </c>
      <c r="S392" s="116">
        <f t="shared" si="136"/>
        <v>25126815.424322695</v>
      </c>
      <c r="T392" s="116">
        <f t="shared" si="136"/>
        <v>25704450.078768384</v>
      </c>
      <c r="U392" s="116">
        <f t="shared" si="136"/>
        <v>26269329.30241954</v>
      </c>
      <c r="V392" s="116">
        <f t="shared" si="136"/>
        <v>26269329.30241954</v>
      </c>
      <c r="W392" s="116">
        <f t="shared" si="136"/>
        <v>26826967.362711065</v>
      </c>
      <c r="X392" s="131"/>
    </row>
    <row r="393" spans="1:24" s="132" customFormat="1">
      <c r="A393" s="135" t="s">
        <v>159</v>
      </c>
      <c r="B393" s="115">
        <f t="shared" si="136"/>
        <v>799254</v>
      </c>
      <c r="C393" s="116">
        <f t="shared" si="136"/>
        <v>1100353.8014920256</v>
      </c>
      <c r="D393" s="116">
        <f t="shared" si="136"/>
        <v>1118437.7377667516</v>
      </c>
      <c r="E393" s="116">
        <f t="shared" si="136"/>
        <v>1136800.695373304</v>
      </c>
      <c r="F393" s="116">
        <f t="shared" si="136"/>
        <v>1155896.9877180047</v>
      </c>
      <c r="G393" s="116">
        <f t="shared" si="136"/>
        <v>1175788.210787185</v>
      </c>
      <c r="H393" s="116">
        <f t="shared" si="136"/>
        <v>1196408.1898653242</v>
      </c>
      <c r="I393" s="116">
        <f t="shared" si="136"/>
        <v>1217758.0862383684</v>
      </c>
      <c r="J393" s="116">
        <f t="shared" si="136"/>
        <v>1239834.093839027</v>
      </c>
      <c r="K393" s="116">
        <f t="shared" si="136"/>
        <v>1262627.5578360623</v>
      </c>
      <c r="L393" s="116">
        <f t="shared" si="136"/>
        <v>1286180.6223963362</v>
      </c>
      <c r="M393" s="116">
        <f t="shared" si="136"/>
        <v>1310442.8707976462</v>
      </c>
      <c r="N393" s="116">
        <f t="shared" si="136"/>
        <v>1335313.7455478059</v>
      </c>
      <c r="O393" s="116">
        <f t="shared" si="136"/>
        <v>1360940.0574282701</v>
      </c>
      <c r="P393" s="116">
        <f t="shared" si="136"/>
        <v>1387097.0842748159</v>
      </c>
      <c r="Q393" s="116">
        <f t="shared" si="136"/>
        <v>1414144.5730688635</v>
      </c>
      <c r="R393" s="116">
        <f t="shared" si="136"/>
        <v>1441680.1256851503</v>
      </c>
      <c r="S393" s="116">
        <f t="shared" si="136"/>
        <v>1470043.4943982509</v>
      </c>
      <c r="T393" s="116">
        <f t="shared" si="136"/>
        <v>1499150.514794691</v>
      </c>
      <c r="U393" s="116">
        <f t="shared" si="136"/>
        <v>1528915.0621852716</v>
      </c>
      <c r="V393" s="116">
        <f t="shared" si="136"/>
        <v>1528915.0621852716</v>
      </c>
      <c r="W393" s="116">
        <f t="shared" si="136"/>
        <v>1559286.5915532424</v>
      </c>
      <c r="X393" s="131"/>
    </row>
    <row r="394" spans="1:24" s="132" customFormat="1">
      <c r="A394" s="135" t="s">
        <v>160</v>
      </c>
      <c r="B394" s="117">
        <f t="shared" si="136"/>
        <v>201386</v>
      </c>
      <c r="C394" s="118">
        <f t="shared" si="136"/>
        <v>201386</v>
      </c>
      <c r="D394" s="118">
        <f t="shared" si="136"/>
        <v>201386</v>
      </c>
      <c r="E394" s="118">
        <f t="shared" si="136"/>
        <v>201386</v>
      </c>
      <c r="F394" s="118">
        <f t="shared" si="136"/>
        <v>201386</v>
      </c>
      <c r="G394" s="118">
        <f t="shared" si="136"/>
        <v>201386</v>
      </c>
      <c r="H394" s="118">
        <f t="shared" si="136"/>
        <v>201386</v>
      </c>
      <c r="I394" s="118">
        <f t="shared" si="136"/>
        <v>201386</v>
      </c>
      <c r="J394" s="118">
        <f t="shared" si="136"/>
        <v>201386</v>
      </c>
      <c r="K394" s="118">
        <f t="shared" si="136"/>
        <v>201386</v>
      </c>
      <c r="L394" s="118">
        <f t="shared" si="136"/>
        <v>201386</v>
      </c>
      <c r="M394" s="118">
        <f t="shared" si="136"/>
        <v>201386</v>
      </c>
      <c r="N394" s="118">
        <f t="shared" si="136"/>
        <v>201386</v>
      </c>
      <c r="O394" s="118">
        <f t="shared" si="136"/>
        <v>201386</v>
      </c>
      <c r="P394" s="118">
        <f t="shared" si="136"/>
        <v>201386</v>
      </c>
      <c r="Q394" s="118">
        <f t="shared" si="136"/>
        <v>201386</v>
      </c>
      <c r="R394" s="118">
        <f t="shared" si="136"/>
        <v>201386</v>
      </c>
      <c r="S394" s="118">
        <f t="shared" si="136"/>
        <v>201386</v>
      </c>
      <c r="T394" s="118">
        <f t="shared" si="136"/>
        <v>201386</v>
      </c>
      <c r="U394" s="118">
        <f t="shared" si="136"/>
        <v>201386</v>
      </c>
      <c r="V394" s="118">
        <f t="shared" si="136"/>
        <v>201386</v>
      </c>
      <c r="W394" s="118">
        <f t="shared" si="136"/>
        <v>201386</v>
      </c>
      <c r="X394" s="131"/>
    </row>
    <row r="395" spans="1:24" s="132" customFormat="1" ht="16" thickBot="1">
      <c r="A395" s="136" t="s">
        <v>161</v>
      </c>
      <c r="B395" s="120">
        <f t="shared" si="136"/>
        <v>27970085</v>
      </c>
      <c r="C395" s="121">
        <f t="shared" si="136"/>
        <v>29386153.285387523</v>
      </c>
      <c r="D395" s="121">
        <f t="shared" si="136"/>
        <v>30486358.954702504</v>
      </c>
      <c r="E395" s="121">
        <f t="shared" si="136"/>
        <v>31329246.193907831</v>
      </c>
      <c r="F395" s="121">
        <f t="shared" si="136"/>
        <v>32246600.56122981</v>
      </c>
      <c r="G395" s="121">
        <f t="shared" si="136"/>
        <v>33277272.223691881</v>
      </c>
      <c r="H395" s="121">
        <f t="shared" si="136"/>
        <v>34368343.30007612</v>
      </c>
      <c r="I395" s="121">
        <f t="shared" si="136"/>
        <v>35452054.68684198</v>
      </c>
      <c r="J395" s="121">
        <f t="shared" si="136"/>
        <v>36475609.246016264</v>
      </c>
      <c r="K395" s="121">
        <f t="shared" si="136"/>
        <v>37544956.486516379</v>
      </c>
      <c r="L395" s="121">
        <f t="shared" si="136"/>
        <v>38666877.539373808</v>
      </c>
      <c r="M395" s="121">
        <f t="shared" si="136"/>
        <v>39754311.985565081</v>
      </c>
      <c r="N395" s="121">
        <f t="shared" si="136"/>
        <v>40799945.597545862</v>
      </c>
      <c r="O395" s="121">
        <f t="shared" si="136"/>
        <v>41905387.13904725</v>
      </c>
      <c r="P395" s="121">
        <f t="shared" si="136"/>
        <v>43166909.840841107</v>
      </c>
      <c r="Q395" s="121">
        <f t="shared" si="136"/>
        <v>44372419.970677264</v>
      </c>
      <c r="R395" s="121">
        <f t="shared" si="136"/>
        <v>45480950.611089289</v>
      </c>
      <c r="S395" s="121">
        <f t="shared" si="136"/>
        <v>46634253.918720946</v>
      </c>
      <c r="T395" s="121">
        <f t="shared" si="136"/>
        <v>47796295.593563072</v>
      </c>
      <c r="U395" s="121">
        <f t="shared" si="136"/>
        <v>48949968.364604808</v>
      </c>
      <c r="V395" s="121">
        <f t="shared" si="136"/>
        <v>49516075.364604808</v>
      </c>
      <c r="W395" s="121">
        <f t="shared" si="136"/>
        <v>50607547.954264313</v>
      </c>
      <c r="X395" s="131"/>
    </row>
    <row r="396" spans="1:24" s="132" customFormat="1">
      <c r="A396" s="135" t="s">
        <v>162</v>
      </c>
      <c r="B396" s="116">
        <f t="shared" si="136"/>
        <v>22800.060064482954</v>
      </c>
      <c r="C396" s="116">
        <f t="shared" si="136"/>
        <v>23941.341528727353</v>
      </c>
      <c r="D396" s="116">
        <f t="shared" si="136"/>
        <v>24834.262723911124</v>
      </c>
      <c r="E396" s="116">
        <f t="shared" si="136"/>
        <v>25514.694001748852</v>
      </c>
      <c r="F396" s="116">
        <f t="shared" si="136"/>
        <v>26255.755978298199</v>
      </c>
      <c r="G396" s="116">
        <f t="shared" si="136"/>
        <v>27088.993372506393</v>
      </c>
      <c r="H396" s="116">
        <f t="shared" si="136"/>
        <v>27971.600880667556</v>
      </c>
      <c r="I396" s="116">
        <f t="shared" si="136"/>
        <v>28847.930503753661</v>
      </c>
      <c r="J396" s="116">
        <f t="shared" si="136"/>
        <v>29675.108260620553</v>
      </c>
      <c r="K396" s="116">
        <f t="shared" si="136"/>
        <v>30539.599336309435</v>
      </c>
      <c r="L396" s="116">
        <f t="shared" si="136"/>
        <v>31446.909275239126</v>
      </c>
      <c r="M396" s="116">
        <f t="shared" si="136"/>
        <v>32325.8350370509</v>
      </c>
      <c r="N396" s="116">
        <f t="shared" si="136"/>
        <v>33170.573505000917</v>
      </c>
      <c r="O396" s="116">
        <f t="shared" si="136"/>
        <v>34064.054580614829</v>
      </c>
      <c r="P396" s="116">
        <f t="shared" si="136"/>
        <v>35084.911275277263</v>
      </c>
      <c r="Q396" s="116">
        <f t="shared" si="136"/>
        <v>36059.601662484427</v>
      </c>
      <c r="R396" s="116">
        <f t="shared" si="136"/>
        <v>36955.5254315442</v>
      </c>
      <c r="S396" s="116">
        <f t="shared" si="136"/>
        <v>37887.85164990765</v>
      </c>
      <c r="T396" s="116">
        <f t="shared" si="136"/>
        <v>38827.128888495616</v>
      </c>
      <c r="U396" s="116">
        <f t="shared" si="136"/>
        <v>39759.202782051681</v>
      </c>
      <c r="V396" s="116">
        <f t="shared" si="136"/>
        <v>40214.952941722528</v>
      </c>
      <c r="W396" s="116">
        <f t="shared" si="136"/>
        <v>41096.75648409409</v>
      </c>
      <c r="X396" s="131"/>
    </row>
    <row r="397" spans="1:24" s="132" customFormat="1">
      <c r="A397" s="135" t="s">
        <v>163</v>
      </c>
      <c r="B397" s="116">
        <f t="shared" si="136"/>
        <v>446228.6758028515</v>
      </c>
      <c r="C397" s="116">
        <f t="shared" si="136"/>
        <v>451315.97310966789</v>
      </c>
      <c r="D397" s="116">
        <f t="shared" si="136"/>
        <v>461732.74448824208</v>
      </c>
      <c r="E397" s="116">
        <f t="shared" si="136"/>
        <v>475657.13497903768</v>
      </c>
      <c r="F397" s="116">
        <f t="shared" si="136"/>
        <v>490924.83453769912</v>
      </c>
      <c r="G397" s="116">
        <f t="shared" si="136"/>
        <v>506449.40931401856</v>
      </c>
      <c r="H397" s="116">
        <f t="shared" si="136"/>
        <v>522242.25072117546</v>
      </c>
      <c r="I397" s="116">
        <f t="shared" si="136"/>
        <v>538318.17901229754</v>
      </c>
      <c r="J397" s="116">
        <f t="shared" si="136"/>
        <v>554613.35583166988</v>
      </c>
      <c r="K397" s="116">
        <f t="shared" si="136"/>
        <v>571159.24626864179</v>
      </c>
      <c r="L397" s="116">
        <f t="shared" si="136"/>
        <v>587991.21125607099</v>
      </c>
      <c r="M397" s="116">
        <f t="shared" si="136"/>
        <v>605062.77460624068</v>
      </c>
      <c r="N397" s="116">
        <f t="shared" si="136"/>
        <v>622469.3204925172</v>
      </c>
      <c r="O397" s="116">
        <f t="shared" si="136"/>
        <v>640128.32149928994</v>
      </c>
      <c r="P397" s="116">
        <f t="shared" si="136"/>
        <v>658021.65949910309</v>
      </c>
      <c r="Q397" s="116">
        <f t="shared" si="136"/>
        <v>676212.22525051481</v>
      </c>
      <c r="R397" s="116">
        <f t="shared" si="136"/>
        <v>694617.04047282506</v>
      </c>
      <c r="S397" s="116">
        <f t="shared" si="136"/>
        <v>713254.58687318955</v>
      </c>
      <c r="T397" s="116">
        <f t="shared" si="136"/>
        <v>732168.58826540678</v>
      </c>
      <c r="U397" s="116">
        <f t="shared" si="136"/>
        <v>751316.28031760186</v>
      </c>
      <c r="V397" s="116">
        <f t="shared" si="136"/>
        <v>767869.4123152144</v>
      </c>
      <c r="W397" s="116">
        <f t="shared" si="136"/>
        <v>787720.51241933601</v>
      </c>
      <c r="X397" s="131"/>
    </row>
    <row r="398" spans="1:24" s="132" customFormat="1">
      <c r="A398" s="137" t="s">
        <v>164</v>
      </c>
      <c r="B398" s="116">
        <f t="shared" si="136"/>
        <v>1073</v>
      </c>
      <c r="C398" s="116">
        <f t="shared" si="136"/>
        <v>1073</v>
      </c>
      <c r="D398" s="116">
        <f t="shared" si="136"/>
        <v>1125</v>
      </c>
      <c r="E398" s="116">
        <f t="shared" si="136"/>
        <v>1116</v>
      </c>
      <c r="F398" s="116">
        <f t="shared" si="136"/>
        <v>1108</v>
      </c>
      <c r="G398" s="116">
        <f t="shared" si="136"/>
        <v>1104</v>
      </c>
      <c r="H398" s="116">
        <f t="shared" si="136"/>
        <v>1104</v>
      </c>
      <c r="I398" s="116">
        <f t="shared" si="136"/>
        <v>1107</v>
      </c>
      <c r="J398" s="116">
        <f t="shared" si="136"/>
        <v>1104</v>
      </c>
      <c r="K398" s="116">
        <f t="shared" si="136"/>
        <v>1101</v>
      </c>
      <c r="L398" s="116">
        <f t="shared" si="136"/>
        <v>1101</v>
      </c>
      <c r="M398" s="116">
        <f t="shared" si="136"/>
        <v>1101</v>
      </c>
      <c r="N398" s="116">
        <f t="shared" si="136"/>
        <v>1098</v>
      </c>
      <c r="O398" s="116">
        <f t="shared" si="136"/>
        <v>1094</v>
      </c>
      <c r="P398" s="116">
        <f t="shared" si="136"/>
        <v>1094</v>
      </c>
      <c r="Q398" s="116">
        <f t="shared" si="136"/>
        <v>1100</v>
      </c>
      <c r="R398" s="116">
        <f t="shared" si="136"/>
        <v>1098</v>
      </c>
      <c r="S398" s="116">
        <f t="shared" si="136"/>
        <v>1095</v>
      </c>
      <c r="T398" s="116">
        <f t="shared" si="136"/>
        <v>1095</v>
      </c>
      <c r="U398" s="116">
        <f t="shared" si="136"/>
        <v>1093</v>
      </c>
      <c r="V398" s="116">
        <f t="shared" si="136"/>
        <v>1091</v>
      </c>
      <c r="W398" s="116">
        <f t="shared" si="136"/>
        <v>1086</v>
      </c>
      <c r="X398" s="131"/>
    </row>
    <row r="399" spans="1:24" s="132" customFormat="1">
      <c r="A399" s="137" t="s">
        <v>165</v>
      </c>
      <c r="B399" s="116">
        <f t="shared" si="136"/>
        <v>7859</v>
      </c>
      <c r="C399" s="116">
        <f t="shared" si="136"/>
        <v>8047</v>
      </c>
      <c r="D399" s="116">
        <f t="shared" si="136"/>
        <v>7988</v>
      </c>
      <c r="E399" s="116">
        <f t="shared" si="136"/>
        <v>7942</v>
      </c>
      <c r="F399" s="116">
        <f t="shared" si="136"/>
        <v>7913</v>
      </c>
      <c r="G399" s="116">
        <f t="shared" si="136"/>
        <v>7911</v>
      </c>
      <c r="H399" s="116">
        <f t="shared" si="136"/>
        <v>7919</v>
      </c>
      <c r="I399" s="116">
        <f t="shared" si="136"/>
        <v>7902</v>
      </c>
      <c r="J399" s="116">
        <f t="shared" si="136"/>
        <v>7879</v>
      </c>
      <c r="K399" s="116">
        <f t="shared" si="136"/>
        <v>7872</v>
      </c>
      <c r="L399" s="116">
        <f t="shared" si="136"/>
        <v>7870</v>
      </c>
      <c r="M399" s="116">
        <f t="shared" si="136"/>
        <v>7847</v>
      </c>
      <c r="N399" s="116">
        <f t="shared" si="136"/>
        <v>7814</v>
      </c>
      <c r="O399" s="116">
        <f t="shared" si="136"/>
        <v>7804</v>
      </c>
      <c r="P399" s="116">
        <f t="shared" si="136"/>
        <v>7838</v>
      </c>
      <c r="Q399" s="116">
        <f t="shared" si="136"/>
        <v>7815</v>
      </c>
      <c r="R399" s="116">
        <f t="shared" si="136"/>
        <v>7793</v>
      </c>
      <c r="S399" s="116">
        <f t="shared" si="136"/>
        <v>7786</v>
      </c>
      <c r="T399" s="116">
        <f t="shared" si="136"/>
        <v>7765</v>
      </c>
      <c r="U399" s="116">
        <f t="shared" si="136"/>
        <v>7739</v>
      </c>
      <c r="V399" s="116">
        <f t="shared" si="136"/>
        <v>7739</v>
      </c>
      <c r="W399" s="116">
        <f t="shared" si="136"/>
        <v>7711</v>
      </c>
      <c r="X399" s="131"/>
    </row>
    <row r="400" spans="1:24" s="132" customFormat="1" ht="16" thickBot="1">
      <c r="A400" s="137" t="s">
        <v>166</v>
      </c>
      <c r="B400" s="116">
        <f t="shared" si="136"/>
        <v>47893</v>
      </c>
      <c r="C400" s="116">
        <f t="shared" si="136"/>
        <v>64136</v>
      </c>
      <c r="D400" s="116">
        <f t="shared" si="136"/>
        <v>64136</v>
      </c>
      <c r="E400" s="116">
        <f t="shared" si="136"/>
        <v>64136</v>
      </c>
      <c r="F400" s="116">
        <f t="shared" si="136"/>
        <v>64136</v>
      </c>
      <c r="G400" s="116">
        <f t="shared" si="136"/>
        <v>64136</v>
      </c>
      <c r="H400" s="116">
        <f t="shared" si="136"/>
        <v>64136</v>
      </c>
      <c r="I400" s="116">
        <f t="shared" si="136"/>
        <v>64136</v>
      </c>
      <c r="J400" s="116">
        <f t="shared" si="136"/>
        <v>64136</v>
      </c>
      <c r="K400" s="116">
        <f t="shared" si="136"/>
        <v>64136</v>
      </c>
      <c r="L400" s="116">
        <f t="shared" si="136"/>
        <v>64136</v>
      </c>
      <c r="M400" s="116">
        <f t="shared" si="136"/>
        <v>64136</v>
      </c>
      <c r="N400" s="116">
        <f t="shared" si="136"/>
        <v>64136</v>
      </c>
      <c r="O400" s="116">
        <f t="shared" si="136"/>
        <v>64136</v>
      </c>
      <c r="P400" s="116">
        <f t="shared" si="136"/>
        <v>64136</v>
      </c>
      <c r="Q400" s="116">
        <f t="shared" si="136"/>
        <v>64136</v>
      </c>
      <c r="R400" s="116">
        <f t="shared" si="136"/>
        <v>64136</v>
      </c>
      <c r="S400" s="116">
        <f t="shared" si="136"/>
        <v>64136</v>
      </c>
      <c r="T400" s="116">
        <f t="shared" si="136"/>
        <v>64136</v>
      </c>
      <c r="U400" s="116">
        <f t="shared" si="136"/>
        <v>64136</v>
      </c>
      <c r="V400" s="116">
        <f t="shared" si="136"/>
        <v>64136</v>
      </c>
      <c r="W400" s="116">
        <f t="shared" si="136"/>
        <v>64136</v>
      </c>
      <c r="X400" s="131"/>
    </row>
    <row r="401" spans="1:24" s="132" customFormat="1">
      <c r="A401" s="135" t="s">
        <v>167</v>
      </c>
      <c r="B401" s="113">
        <f t="shared" si="136"/>
        <v>22136</v>
      </c>
      <c r="C401" s="114">
        <f t="shared" si="136"/>
        <v>22361</v>
      </c>
      <c r="D401" s="114">
        <f t="shared" si="136"/>
        <v>22878</v>
      </c>
      <c r="E401" s="114">
        <f t="shared" si="136"/>
        <v>23608</v>
      </c>
      <c r="F401" s="114">
        <f t="shared" si="136"/>
        <v>24420</v>
      </c>
      <c r="G401" s="114">
        <f t="shared" si="136"/>
        <v>25247</v>
      </c>
      <c r="H401" s="114">
        <f t="shared" si="136"/>
        <v>26089</v>
      </c>
      <c r="I401" s="114">
        <f t="shared" si="136"/>
        <v>26946</v>
      </c>
      <c r="J401" s="114">
        <f t="shared" si="136"/>
        <v>27816</v>
      </c>
      <c r="K401" s="114">
        <f t="shared" si="136"/>
        <v>28700</v>
      </c>
      <c r="L401" s="114">
        <f t="shared" si="136"/>
        <v>29600</v>
      </c>
      <c r="M401" s="114">
        <f t="shared" si="136"/>
        <v>30514</v>
      </c>
      <c r="N401" s="114">
        <f t="shared" si="136"/>
        <v>31446</v>
      </c>
      <c r="O401" s="114">
        <f t="shared" si="136"/>
        <v>32392</v>
      </c>
      <c r="P401" s="114">
        <f t="shared" si="136"/>
        <v>33352</v>
      </c>
      <c r="Q401" s="114">
        <f t="shared" si="136"/>
        <v>34328</v>
      </c>
      <c r="R401" s="114">
        <f t="shared" si="136"/>
        <v>35317</v>
      </c>
      <c r="S401" s="114">
        <f t="shared" si="136"/>
        <v>36319</v>
      </c>
      <c r="T401" s="114">
        <f t="shared" si="136"/>
        <v>37336</v>
      </c>
      <c r="U401" s="114">
        <f t="shared" si="136"/>
        <v>38367</v>
      </c>
      <c r="V401" s="114">
        <f t="shared" si="136"/>
        <v>39411</v>
      </c>
      <c r="W401" s="114">
        <f t="shared" si="136"/>
        <v>40485</v>
      </c>
      <c r="X401" s="131"/>
    </row>
    <row r="402" spans="1:24" s="132" customFormat="1">
      <c r="A402" s="135" t="s">
        <v>168</v>
      </c>
      <c r="B402" s="115">
        <f t="shared" si="136"/>
        <v>3704</v>
      </c>
      <c r="C402" s="116">
        <f t="shared" si="136"/>
        <v>3792.1613855440532</v>
      </c>
      <c r="D402" s="116">
        <f t="shared" si="136"/>
        <v>3921.4261192499212</v>
      </c>
      <c r="E402" s="116">
        <f t="shared" si="136"/>
        <v>4060.3080042688971</v>
      </c>
      <c r="F402" s="116">
        <f t="shared" si="136"/>
        <v>4201.3731787961433</v>
      </c>
      <c r="G402" s="116">
        <f t="shared" si="136"/>
        <v>4344.6951510499439</v>
      </c>
      <c r="H402" s="116">
        <f t="shared" si="136"/>
        <v>4490.0604911953651</v>
      </c>
      <c r="I402" s="116">
        <f t="shared" si="136"/>
        <v>4637.4458834222041</v>
      </c>
      <c r="J402" s="116">
        <f t="shared" si="136"/>
        <v>4786.7240580388825</v>
      </c>
      <c r="K402" s="116">
        <f t="shared" si="136"/>
        <v>4937.9357531557071</v>
      </c>
      <c r="L402" s="116">
        <f t="shared" si="136"/>
        <v>5091.2929722569634</v>
      </c>
      <c r="M402" s="116">
        <f t="shared" si="136"/>
        <v>5246.8101763023114</v>
      </c>
      <c r="N402" s="116">
        <f t="shared" si="136"/>
        <v>5404.6280154814312</v>
      </c>
      <c r="O402" s="116">
        <f t="shared" ref="O402:W405" si="137">+O79+O117</f>
        <v>5564.4632103126041</v>
      </c>
      <c r="P402" s="116">
        <f t="shared" si="137"/>
        <v>5726.1636967864042</v>
      </c>
      <c r="Q402" s="116">
        <f t="shared" si="137"/>
        <v>5889.7580230167159</v>
      </c>
      <c r="R402" s="116">
        <f t="shared" si="137"/>
        <v>6054.953279591884</v>
      </c>
      <c r="S402" s="116">
        <f t="shared" si="137"/>
        <v>6221.9322730957119</v>
      </c>
      <c r="T402" s="116">
        <f t="shared" si="137"/>
        <v>6390.5040731324034</v>
      </c>
      <c r="U402" s="116">
        <f t="shared" si="137"/>
        <v>6560.8824671187131</v>
      </c>
      <c r="V402" s="116">
        <f t="shared" si="137"/>
        <v>6560.8824671187131</v>
      </c>
      <c r="W402" s="116">
        <f t="shared" si="137"/>
        <v>6732.8641169326975</v>
      </c>
      <c r="X402" s="131"/>
    </row>
    <row r="403" spans="1:24" s="132" customFormat="1">
      <c r="A403" s="135" t="s">
        <v>169</v>
      </c>
      <c r="B403" s="115">
        <f t="shared" ref="B403:W405" si="138">+B80+B118</f>
        <v>33</v>
      </c>
      <c r="C403" s="116">
        <f t="shared" si="138"/>
        <v>34.328094431985278</v>
      </c>
      <c r="D403" s="116">
        <f t="shared" si="138"/>
        <v>34.899116334125409</v>
      </c>
      <c r="E403" s="116">
        <f t="shared" si="138"/>
        <v>35.479138339482759</v>
      </c>
      <c r="F403" s="116">
        <f t="shared" si="138"/>
        <v>36.082028943883046</v>
      </c>
      <c r="G403" s="116">
        <f t="shared" si="138"/>
        <v>36.709711580324438</v>
      </c>
      <c r="H403" s="116">
        <f t="shared" si="138"/>
        <v>37.360105526369622</v>
      </c>
      <c r="I403" s="116">
        <f t="shared" si="138"/>
        <v>38.033277637044591</v>
      </c>
      <c r="J403" s="116">
        <f t="shared" si="138"/>
        <v>38.729127038740685</v>
      </c>
      <c r="K403" s="116">
        <f t="shared" si="138"/>
        <v>39.447377867565528</v>
      </c>
      <c r="L403" s="116">
        <f t="shared" si="138"/>
        <v>40.189373960474398</v>
      </c>
      <c r="M403" s="116">
        <f t="shared" si="138"/>
        <v>40.953550224259317</v>
      </c>
      <c r="N403" s="116">
        <f t="shared" si="138"/>
        <v>41.736746895502208</v>
      </c>
      <c r="O403" s="116">
        <f t="shared" si="138"/>
        <v>42.543589775018603</v>
      </c>
      <c r="P403" s="116">
        <f t="shared" si="138"/>
        <v>43.366999278229649</v>
      </c>
      <c r="Q403" s="116">
        <f t="shared" si="138"/>
        <v>44.218308467302109</v>
      </c>
      <c r="R403" s="116">
        <f t="shared" si="138"/>
        <v>45.084853728446127</v>
      </c>
      <c r="S403" s="116">
        <f t="shared" si="138"/>
        <v>45.977322028285897</v>
      </c>
      <c r="T403" s="116">
        <f t="shared" si="138"/>
        <v>46.893092478726743</v>
      </c>
      <c r="U403" s="116">
        <f t="shared" si="138"/>
        <v>47.829443752116198</v>
      </c>
      <c r="V403" s="116">
        <f t="shared" si="137"/>
        <v>47.829443752116198</v>
      </c>
      <c r="W403" s="116">
        <f t="shared" si="138"/>
        <v>48.784804696194854</v>
      </c>
      <c r="X403" s="131"/>
    </row>
    <row r="404" spans="1:24" s="132" customFormat="1">
      <c r="A404" s="135" t="s">
        <v>170</v>
      </c>
      <c r="B404" s="117">
        <f t="shared" si="138"/>
        <v>3</v>
      </c>
      <c r="C404" s="118">
        <f t="shared" si="138"/>
        <v>3</v>
      </c>
      <c r="D404" s="118">
        <f t="shared" si="138"/>
        <v>3</v>
      </c>
      <c r="E404" s="118">
        <f t="shared" si="138"/>
        <v>3</v>
      </c>
      <c r="F404" s="118">
        <f t="shared" si="138"/>
        <v>3</v>
      </c>
      <c r="G404" s="118">
        <f t="shared" si="138"/>
        <v>3</v>
      </c>
      <c r="H404" s="118">
        <f t="shared" si="138"/>
        <v>3</v>
      </c>
      <c r="I404" s="118">
        <f t="shared" si="138"/>
        <v>3</v>
      </c>
      <c r="J404" s="118">
        <f t="shared" si="138"/>
        <v>3</v>
      </c>
      <c r="K404" s="118">
        <f t="shared" si="138"/>
        <v>3</v>
      </c>
      <c r="L404" s="118">
        <f t="shared" si="138"/>
        <v>3</v>
      </c>
      <c r="M404" s="118">
        <f t="shared" si="138"/>
        <v>3</v>
      </c>
      <c r="N404" s="118">
        <f t="shared" si="138"/>
        <v>3</v>
      </c>
      <c r="O404" s="118">
        <f t="shared" si="138"/>
        <v>3</v>
      </c>
      <c r="P404" s="118">
        <f t="shared" si="138"/>
        <v>3</v>
      </c>
      <c r="Q404" s="118">
        <f t="shared" si="138"/>
        <v>3</v>
      </c>
      <c r="R404" s="118">
        <f t="shared" si="138"/>
        <v>3</v>
      </c>
      <c r="S404" s="118">
        <f t="shared" si="138"/>
        <v>3</v>
      </c>
      <c r="T404" s="118">
        <f t="shared" si="138"/>
        <v>3</v>
      </c>
      <c r="U404" s="118">
        <f t="shared" si="138"/>
        <v>3</v>
      </c>
      <c r="V404" s="118">
        <f t="shared" si="137"/>
        <v>3</v>
      </c>
      <c r="W404" s="118">
        <f t="shared" si="138"/>
        <v>3</v>
      </c>
      <c r="X404" s="131"/>
    </row>
    <row r="405" spans="1:24" s="132" customFormat="1" ht="16" thickBot="1">
      <c r="A405" s="136" t="s">
        <v>171</v>
      </c>
      <c r="B405" s="120">
        <f>+B82+B120</f>
        <v>25876</v>
      </c>
      <c r="C405" s="121">
        <f t="shared" si="138"/>
        <v>26190.489479976037</v>
      </c>
      <c r="D405" s="121">
        <f t="shared" si="138"/>
        <v>26837.325235584045</v>
      </c>
      <c r="E405" s="121">
        <f t="shared" si="138"/>
        <v>27706.78714260838</v>
      </c>
      <c r="F405" s="121">
        <f t="shared" si="138"/>
        <v>28660.455207740026</v>
      </c>
      <c r="G405" s="121">
        <f t="shared" si="138"/>
        <v>29631.404862630268</v>
      </c>
      <c r="H405" s="121">
        <f t="shared" si="138"/>
        <v>30619.420596721735</v>
      </c>
      <c r="I405" s="121">
        <f t="shared" si="138"/>
        <v>31624.479161059247</v>
      </c>
      <c r="J405" s="121">
        <f t="shared" si="138"/>
        <v>32644.453185077626</v>
      </c>
      <c r="K405" s="121">
        <f t="shared" si="138"/>
        <v>33680.383131023271</v>
      </c>
      <c r="L405" s="121">
        <f t="shared" si="138"/>
        <v>34734.482346217439</v>
      </c>
      <c r="M405" s="121">
        <f t="shared" si="138"/>
        <v>35804.763726526566</v>
      </c>
      <c r="N405" s="121">
        <f t="shared" si="138"/>
        <v>36895.364762376936</v>
      </c>
      <c r="O405" s="121">
        <f t="shared" si="138"/>
        <v>38002.006800087627</v>
      </c>
      <c r="P405" s="121">
        <f t="shared" si="138"/>
        <v>39124.530696064634</v>
      </c>
      <c r="Q405" s="121">
        <f t="shared" si="138"/>
        <v>40264.976331484024</v>
      </c>
      <c r="R405" s="121">
        <f t="shared" si="138"/>
        <v>41420.038133320333</v>
      </c>
      <c r="S405" s="121">
        <f t="shared" si="138"/>
        <v>42589.909595124001</v>
      </c>
      <c r="T405" s="121">
        <f t="shared" si="138"/>
        <v>43776.397165611132</v>
      </c>
      <c r="U405" s="121">
        <f t="shared" si="138"/>
        <v>44978.711910870828</v>
      </c>
      <c r="V405" s="121">
        <f t="shared" si="137"/>
        <v>46022.711910870828</v>
      </c>
      <c r="W405" s="121">
        <f t="shared" si="138"/>
        <v>47269.64892162889</v>
      </c>
      <c r="X405" s="131"/>
    </row>
    <row r="406" spans="1:24" s="132" customFormat="1">
      <c r="A406" s="130"/>
      <c r="T406" s="133"/>
      <c r="U406" s="133"/>
      <c r="V406" s="133"/>
      <c r="W406" s="133"/>
      <c r="X406" s="131"/>
    </row>
    <row r="407" spans="1:24" s="132" customFormat="1">
      <c r="A407" s="130"/>
      <c r="B407" s="131"/>
      <c r="T407" s="133"/>
      <c r="U407" s="133"/>
      <c r="V407" s="133"/>
      <c r="W407" s="133"/>
      <c r="X407" s="131"/>
    </row>
    <row r="408" spans="1:24" s="132" customFormat="1">
      <c r="A408" s="134" t="s">
        <v>173</v>
      </c>
      <c r="B408" s="133"/>
      <c r="C408" s="133"/>
      <c r="D408" s="133"/>
      <c r="E408" s="133"/>
      <c r="F408" s="133"/>
      <c r="G408" s="133"/>
      <c r="H408" s="133"/>
      <c r="I408" s="133"/>
      <c r="J408" s="133"/>
      <c r="K408" s="133"/>
      <c r="L408" s="133"/>
      <c r="M408" s="133"/>
      <c r="N408" s="133"/>
      <c r="O408" s="133"/>
      <c r="P408" s="133"/>
      <c r="Q408" s="133"/>
      <c r="R408" s="133"/>
      <c r="S408" s="133"/>
      <c r="T408" s="133"/>
      <c r="U408" s="133"/>
      <c r="V408" s="133"/>
      <c r="W408" s="133"/>
      <c r="X408" s="131"/>
    </row>
    <row r="409" spans="1:24" s="132" customFormat="1" ht="16" thickBot="1">
      <c r="A409" s="18" t="s">
        <v>156</v>
      </c>
      <c r="B409" s="133"/>
      <c r="C409" s="112">
        <f t="shared" ref="C409:U409" si="139">(C414-B414)/B414</f>
        <v>8.6658343435436339E-2</v>
      </c>
      <c r="D409" s="112">
        <f t="shared" si="139"/>
        <v>1.228165408844663E-2</v>
      </c>
      <c r="E409" s="112">
        <f t="shared" si="139"/>
        <v>-1.4378304172332408E-2</v>
      </c>
      <c r="F409" s="112">
        <f t="shared" si="139"/>
        <v>-8.7604012510539338E-3</v>
      </c>
      <c r="G409" s="112">
        <f t="shared" si="139"/>
        <v>-1.4958528583282254E-4</v>
      </c>
      <c r="H409" s="112">
        <f t="shared" si="139"/>
        <v>3.8756064932515184E-3</v>
      </c>
      <c r="I409" s="112">
        <f t="shared" si="139"/>
        <v>-2.1184911972347399E-3</v>
      </c>
      <c r="J409" s="112">
        <f t="shared" si="139"/>
        <v>-3.1350999339603987E-3</v>
      </c>
      <c r="K409" s="112">
        <f t="shared" si="139"/>
        <v>2.1039385840569366E-3</v>
      </c>
      <c r="L409" s="112">
        <f t="shared" si="139"/>
        <v>3.8295921822568348E-3</v>
      </c>
      <c r="M409" s="112">
        <f t="shared" si="139"/>
        <v>-1.6915016722905175E-3</v>
      </c>
      <c r="N409" s="112">
        <f t="shared" si="139"/>
        <v>-3.1680115753075161E-3</v>
      </c>
      <c r="O409" s="112">
        <f t="shared" si="139"/>
        <v>2.3996511772228879E-3</v>
      </c>
      <c r="P409" s="112">
        <f t="shared" si="139"/>
        <v>1.4441073438169881E-2</v>
      </c>
      <c r="Q409" s="112">
        <f t="shared" si="139"/>
        <v>1.4391488649436945E-3</v>
      </c>
      <c r="R409" s="112">
        <f t="shared" si="139"/>
        <v>5.4017560433352923E-4</v>
      </c>
      <c r="S409" s="112">
        <f t="shared" si="139"/>
        <v>5.9330970646042942E-3</v>
      </c>
      <c r="T409" s="112">
        <f t="shared" si="139"/>
        <v>2.241418885977915E-3</v>
      </c>
      <c r="U409" s="112">
        <f t="shared" si="139"/>
        <v>5.0085697897781585E-4</v>
      </c>
      <c r="V409" s="112">
        <f>(V414-T414)/T414</f>
        <v>1.9201767505423403E-3</v>
      </c>
      <c r="W409" s="112">
        <f>(W414-U414)/U414</f>
        <v>3.0273478704657989E-3</v>
      </c>
      <c r="X409" s="131"/>
    </row>
    <row r="410" spans="1:24" s="132" customFormat="1">
      <c r="A410" s="135" t="s">
        <v>157</v>
      </c>
      <c r="B410" s="113">
        <f t="shared" ref="B410:W421" si="140">+B258+B220</f>
        <v>3946686</v>
      </c>
      <c r="C410" s="114">
        <f t="shared" si="140"/>
        <v>3715067</v>
      </c>
      <c r="D410" s="114">
        <f t="shared" si="140"/>
        <v>3919523</v>
      </c>
      <c r="E410" s="114">
        <f t="shared" si="140"/>
        <v>3878864</v>
      </c>
      <c r="F410" s="114">
        <f t="shared" si="140"/>
        <v>3848232</v>
      </c>
      <c r="G410" s="114">
        <f t="shared" si="140"/>
        <v>3836759</v>
      </c>
      <c r="H410" s="114">
        <f t="shared" si="140"/>
        <v>3835130</v>
      </c>
      <c r="I410" s="114">
        <f t="shared" si="140"/>
        <v>3826976</v>
      </c>
      <c r="J410" s="114">
        <f t="shared" si="140"/>
        <v>3817174</v>
      </c>
      <c r="K410" s="114">
        <f t="shared" si="140"/>
        <v>3815158</v>
      </c>
      <c r="L410" s="114">
        <f t="shared" si="140"/>
        <v>3818390</v>
      </c>
      <c r="M410" s="114">
        <f t="shared" si="140"/>
        <v>3814014</v>
      </c>
      <c r="N410" s="114">
        <f t="shared" si="140"/>
        <v>3809616</v>
      </c>
      <c r="O410" s="114">
        <f t="shared" si="140"/>
        <v>3813916</v>
      </c>
      <c r="P410" s="114">
        <f t="shared" si="140"/>
        <v>3830937</v>
      </c>
      <c r="Q410" s="114">
        <f t="shared" si="140"/>
        <v>3845844</v>
      </c>
      <c r="R410" s="114">
        <f t="shared" si="140"/>
        <v>3850192</v>
      </c>
      <c r="S410" s="114">
        <f t="shared" si="140"/>
        <v>3862775</v>
      </c>
      <c r="T410" s="114">
        <f t="shared" si="140"/>
        <v>3876900</v>
      </c>
      <c r="U410" s="114">
        <f t="shared" si="140"/>
        <v>3881247</v>
      </c>
      <c r="V410" s="114">
        <f t="shared" si="140"/>
        <v>3894053</v>
      </c>
      <c r="W410" s="114">
        <f t="shared" si="140"/>
        <v>3906733</v>
      </c>
      <c r="X410" s="131"/>
    </row>
    <row r="411" spans="1:24" s="132" customFormat="1">
      <c r="A411" s="135" t="s">
        <v>158</v>
      </c>
      <c r="B411" s="115">
        <f t="shared" si="140"/>
        <v>3865575</v>
      </c>
      <c r="C411" s="116">
        <f t="shared" si="140"/>
        <v>4463615.7106872769</v>
      </c>
      <c r="D411" s="116">
        <f t="shared" si="140"/>
        <v>4374026.8027400766</v>
      </c>
      <c r="E411" s="116">
        <f t="shared" si="140"/>
        <v>4302726.4630738106</v>
      </c>
      <c r="F411" s="116">
        <f t="shared" si="140"/>
        <v>4268056.5218845326</v>
      </c>
      <c r="G411" s="116">
        <f t="shared" si="140"/>
        <v>4286457.533094747</v>
      </c>
      <c r="H411" s="116">
        <f t="shared" si="140"/>
        <v>4327824.3403177634</v>
      </c>
      <c r="I411" s="116">
        <f t="shared" si="140"/>
        <v>4320725.8731761584</v>
      </c>
      <c r="J411" s="116">
        <f t="shared" si="140"/>
        <v>4304467.0124598928</v>
      </c>
      <c r="K411" s="116">
        <f t="shared" si="140"/>
        <v>4324952.012170759</v>
      </c>
      <c r="L411" s="116">
        <f t="shared" si="140"/>
        <v>4354777.3960431833</v>
      </c>
      <c r="M411" s="116">
        <f t="shared" si="140"/>
        <v>4342845.7014596034</v>
      </c>
      <c r="N411" s="116">
        <f t="shared" si="140"/>
        <v>4317588.895646777</v>
      </c>
      <c r="O411" s="116">
        <f t="shared" si="140"/>
        <v>4331971.3012024164</v>
      </c>
      <c r="P411" s="116">
        <f t="shared" si="140"/>
        <v>4438978.9734670753</v>
      </c>
      <c r="Q411" s="116">
        <f t="shared" si="140"/>
        <v>4433427.1043918515</v>
      </c>
      <c r="R411" s="116">
        <f t="shared" si="140"/>
        <v>4430166.4937124178</v>
      </c>
      <c r="S411" s="116">
        <f t="shared" si="140"/>
        <v>4465754.8250366729</v>
      </c>
      <c r="T411" s="116">
        <f t="shared" si="140"/>
        <v>4466535.016749749</v>
      </c>
      <c r="U411" s="116">
        <f t="shared" si="140"/>
        <v>4461474.5716242595</v>
      </c>
      <c r="V411" s="116">
        <f t="shared" si="140"/>
        <v>4461474.5716242595</v>
      </c>
      <c r="W411" s="116">
        <f t="shared" si="140"/>
        <v>4457094.9300234718</v>
      </c>
      <c r="X411" s="131"/>
    </row>
    <row r="412" spans="1:24" s="132" customFormat="1">
      <c r="A412" s="135" t="s">
        <v>159</v>
      </c>
      <c r="B412" s="115">
        <f t="shared" si="140"/>
        <v>364700</v>
      </c>
      <c r="C412" s="116">
        <f t="shared" si="140"/>
        <v>706880.27056723717</v>
      </c>
      <c r="D412" s="116">
        <f t="shared" si="140"/>
        <v>701142.60171296459</v>
      </c>
      <c r="E412" s="116">
        <f t="shared" si="140"/>
        <v>683773.50367313251</v>
      </c>
      <c r="F412" s="116">
        <f t="shared" si="140"/>
        <v>671411.29051667068</v>
      </c>
      <c r="G412" s="116">
        <f t="shared" si="140"/>
        <v>663168.76856862125</v>
      </c>
      <c r="H412" s="116">
        <f t="shared" si="140"/>
        <v>657483.53714854806</v>
      </c>
      <c r="I412" s="116">
        <f t="shared" si="140"/>
        <v>654049.98217249103</v>
      </c>
      <c r="J412" s="116">
        <f t="shared" si="140"/>
        <v>652516.46809321828</v>
      </c>
      <c r="K412" s="116">
        <f t="shared" si="140"/>
        <v>652507.75895221799</v>
      </c>
      <c r="L412" s="116">
        <f t="shared" si="140"/>
        <v>653122.5191872518</v>
      </c>
      <c r="M412" s="116">
        <f t="shared" si="140"/>
        <v>654500.52792759519</v>
      </c>
      <c r="N412" s="116">
        <f t="shared" si="140"/>
        <v>656240.83937150834</v>
      </c>
      <c r="O412" s="116">
        <f t="shared" si="140"/>
        <v>658635.64211362903</v>
      </c>
      <c r="P412" s="116">
        <f t="shared" si="140"/>
        <v>661753.74670252262</v>
      </c>
      <c r="Q412" s="116">
        <f t="shared" si="140"/>
        <v>665252.61955673015</v>
      </c>
      <c r="R412" s="116">
        <f t="shared" si="140"/>
        <v>668996.8442843979</v>
      </c>
      <c r="S412" s="116">
        <f t="shared" si="140"/>
        <v>673922.9127792092</v>
      </c>
      <c r="T412" s="116">
        <f t="shared" si="140"/>
        <v>679195.99089421739</v>
      </c>
      <c r="U412" s="116">
        <f t="shared" si="140"/>
        <v>684428.48422948271</v>
      </c>
      <c r="V412" s="116">
        <f t="shared" si="140"/>
        <v>684428.48422948271</v>
      </c>
      <c r="W412" s="116">
        <f t="shared" si="140"/>
        <v>690650.45235558355</v>
      </c>
      <c r="X412" s="131"/>
    </row>
    <row r="413" spans="1:24" s="132" customFormat="1">
      <c r="A413" s="135" t="s">
        <v>160</v>
      </c>
      <c r="B413" s="117">
        <f t="shared" si="140"/>
        <v>1</v>
      </c>
      <c r="C413" s="118">
        <f t="shared" si="140"/>
        <v>1</v>
      </c>
      <c r="D413" s="118">
        <f t="shared" si="140"/>
        <v>1</v>
      </c>
      <c r="E413" s="118">
        <f t="shared" si="140"/>
        <v>1</v>
      </c>
      <c r="F413" s="118">
        <f t="shared" si="140"/>
        <v>1</v>
      </c>
      <c r="G413" s="118">
        <f t="shared" si="140"/>
        <v>1</v>
      </c>
      <c r="H413" s="118">
        <f t="shared" si="140"/>
        <v>1</v>
      </c>
      <c r="I413" s="118">
        <f t="shared" si="140"/>
        <v>1</v>
      </c>
      <c r="J413" s="118">
        <f t="shared" si="140"/>
        <v>1</v>
      </c>
      <c r="K413" s="118">
        <f t="shared" si="140"/>
        <v>1</v>
      </c>
      <c r="L413" s="118">
        <f t="shared" si="140"/>
        <v>1</v>
      </c>
      <c r="M413" s="118">
        <f t="shared" si="140"/>
        <v>1</v>
      </c>
      <c r="N413" s="118">
        <f t="shared" si="140"/>
        <v>1</v>
      </c>
      <c r="O413" s="118">
        <f t="shared" si="140"/>
        <v>1</v>
      </c>
      <c r="P413" s="118">
        <f t="shared" si="140"/>
        <v>1</v>
      </c>
      <c r="Q413" s="118">
        <f t="shared" si="140"/>
        <v>1</v>
      </c>
      <c r="R413" s="118">
        <f t="shared" si="140"/>
        <v>1</v>
      </c>
      <c r="S413" s="118">
        <f t="shared" si="140"/>
        <v>1</v>
      </c>
      <c r="T413" s="118">
        <f t="shared" si="140"/>
        <v>1</v>
      </c>
      <c r="U413" s="118">
        <f t="shared" si="140"/>
        <v>1</v>
      </c>
      <c r="V413" s="118">
        <f t="shared" si="140"/>
        <v>1</v>
      </c>
      <c r="W413" s="118">
        <f t="shared" si="140"/>
        <v>1</v>
      </c>
      <c r="X413" s="131"/>
    </row>
    <row r="414" spans="1:24" s="132" customFormat="1" ht="16" thickBot="1">
      <c r="A414" s="136" t="s">
        <v>161</v>
      </c>
      <c r="B414" s="120">
        <f t="shared" si="140"/>
        <v>8176962</v>
      </c>
      <c r="C414" s="121">
        <f t="shared" si="140"/>
        <v>8885563.9812545124</v>
      </c>
      <c r="D414" s="121">
        <f t="shared" si="140"/>
        <v>8994693.404453041</v>
      </c>
      <c r="E414" s="121">
        <f t="shared" si="140"/>
        <v>8865364.9667469431</v>
      </c>
      <c r="F414" s="121">
        <f t="shared" si="140"/>
        <v>8787700.8124012034</v>
      </c>
      <c r="G414" s="121">
        <f t="shared" si="140"/>
        <v>8786386.3016633671</v>
      </c>
      <c r="H414" s="121">
        <f t="shared" si="140"/>
        <v>8820438.8774663098</v>
      </c>
      <c r="I414" s="121">
        <f t="shared" si="140"/>
        <v>8801752.8553486504</v>
      </c>
      <c r="J414" s="121">
        <f t="shared" si="140"/>
        <v>8774158.4805531111</v>
      </c>
      <c r="K414" s="121">
        <f t="shared" si="140"/>
        <v>8792618.7711229771</v>
      </c>
      <c r="L414" s="121">
        <f t="shared" si="140"/>
        <v>8826290.9152304344</v>
      </c>
      <c r="M414" s="121">
        <f t="shared" si="140"/>
        <v>8811361.2293871995</v>
      </c>
      <c r="N414" s="121">
        <f t="shared" si="140"/>
        <v>8783446.735018285</v>
      </c>
      <c r="O414" s="121">
        <f t="shared" si="140"/>
        <v>8804523.9433160461</v>
      </c>
      <c r="P414" s="121">
        <f t="shared" si="140"/>
        <v>8931670.7201695982</v>
      </c>
      <c r="Q414" s="121">
        <f t="shared" si="140"/>
        <v>8944524.7239485811</v>
      </c>
      <c r="R414" s="121">
        <f t="shared" si="140"/>
        <v>8949356.3379968163</v>
      </c>
      <c r="S414" s="121">
        <f t="shared" si="140"/>
        <v>9002453.737815883</v>
      </c>
      <c r="T414" s="121">
        <f t="shared" si="140"/>
        <v>9022632.007643966</v>
      </c>
      <c r="U414" s="121">
        <f t="shared" si="140"/>
        <v>9027151.0558537431</v>
      </c>
      <c r="V414" s="121">
        <f t="shared" si="140"/>
        <v>9039957.0558537431</v>
      </c>
      <c r="W414" s="121">
        <f t="shared" si="140"/>
        <v>9054479.382379055</v>
      </c>
      <c r="X414" s="131"/>
    </row>
    <row r="415" spans="1:24" s="132" customFormat="1">
      <c r="A415" s="135" t="s">
        <v>162</v>
      </c>
      <c r="B415" s="116">
        <f t="shared" si="140"/>
        <v>6346.8799395899423</v>
      </c>
      <c r="C415" s="116">
        <f t="shared" si="140"/>
        <v>6874.2372590681898</v>
      </c>
      <c r="D415" s="116">
        <f t="shared" si="140"/>
        <v>6951.9850985462945</v>
      </c>
      <c r="E415" s="116">
        <f t="shared" si="140"/>
        <v>6852.4315894455976</v>
      </c>
      <c r="F415" s="116">
        <f t="shared" si="140"/>
        <v>6792.6596023426464</v>
      </c>
      <c r="G415" s="116">
        <f t="shared" si="140"/>
        <v>6790.8855672642621</v>
      </c>
      <c r="H415" s="116">
        <f t="shared" si="140"/>
        <v>6815.9816943703809</v>
      </c>
      <c r="I415" s="116">
        <f t="shared" si="140"/>
        <v>6801.0260547060097</v>
      </c>
      <c r="J415" s="116">
        <f t="shared" si="140"/>
        <v>6779.7822039598477</v>
      </c>
      <c r="K415" s="116">
        <f t="shared" si="140"/>
        <v>6793.4873274146958</v>
      </c>
      <c r="L415" s="116">
        <f t="shared" si="140"/>
        <v>6818.8363487042807</v>
      </c>
      <c r="M415" s="116">
        <f t="shared" si="140"/>
        <v>6806.8554990077309</v>
      </c>
      <c r="N415" s="116">
        <f t="shared" si="140"/>
        <v>6785.6125848907432</v>
      </c>
      <c r="O415" s="116">
        <f t="shared" si="140"/>
        <v>6801.9471204062411</v>
      </c>
      <c r="P415" s="116">
        <f t="shared" si="140"/>
        <v>6898.259444298852</v>
      </c>
      <c r="Q415" s="116">
        <f t="shared" si="140"/>
        <v>6907.7237206457603</v>
      </c>
      <c r="R415" s="116">
        <f t="shared" si="140"/>
        <v>6911.4357957430857</v>
      </c>
      <c r="S415" s="116">
        <f t="shared" si="140"/>
        <v>6951.5900349558997</v>
      </c>
      <c r="T415" s="116">
        <f t="shared" si="140"/>
        <v>6966.9261119903149</v>
      </c>
      <c r="U415" s="116">
        <f t="shared" si="140"/>
        <v>6970.1777597614273</v>
      </c>
      <c r="V415" s="116">
        <f t="shared" si="140"/>
        <v>6979.9277933347557</v>
      </c>
      <c r="W415" s="116">
        <f t="shared" si="140"/>
        <v>6990.7645244314181</v>
      </c>
      <c r="X415" s="131"/>
    </row>
    <row r="416" spans="1:24" s="132" customFormat="1">
      <c r="A416" s="135" t="s">
        <v>163</v>
      </c>
      <c r="B416" s="116">
        <f t="shared" si="140"/>
        <v>56647.074527252509</v>
      </c>
      <c r="C416" s="116">
        <f t="shared" si="140"/>
        <v>56946.196081183603</v>
      </c>
      <c r="D416" s="116">
        <f t="shared" si="140"/>
        <v>56917.292900248096</v>
      </c>
      <c r="E416" s="116">
        <f t="shared" si="140"/>
        <v>56801.169866708035</v>
      </c>
      <c r="F416" s="116">
        <f t="shared" si="140"/>
        <v>56727.358583342611</v>
      </c>
      <c r="G416" s="116">
        <f t="shared" si="140"/>
        <v>56676.780400180302</v>
      </c>
      <c r="H416" s="116">
        <f t="shared" si="140"/>
        <v>56667.548005405726</v>
      </c>
      <c r="I416" s="116">
        <f t="shared" si="140"/>
        <v>56655.026132503903</v>
      </c>
      <c r="J416" s="116">
        <f t="shared" si="140"/>
        <v>56671.852960678705</v>
      </c>
      <c r="K416" s="116">
        <f t="shared" si="140"/>
        <v>56751.112307660107</v>
      </c>
      <c r="L416" s="116">
        <f t="shared" si="140"/>
        <v>56807.922544522415</v>
      </c>
      <c r="M416" s="116">
        <f t="shared" si="140"/>
        <v>56892.776957860988</v>
      </c>
      <c r="N416" s="116">
        <f t="shared" si="140"/>
        <v>56987.3222220319</v>
      </c>
      <c r="O416" s="116">
        <f t="shared" si="140"/>
        <v>57109.648381732113</v>
      </c>
      <c r="P416" s="116">
        <f t="shared" si="140"/>
        <v>57263.23585611138</v>
      </c>
      <c r="Q416" s="116">
        <f t="shared" si="140"/>
        <v>57420.486860749923</v>
      </c>
      <c r="R416" s="116">
        <f t="shared" si="140"/>
        <v>57586.112229239894</v>
      </c>
      <c r="S416" s="116">
        <f t="shared" si="140"/>
        <v>57869.100158487447</v>
      </c>
      <c r="T416" s="116">
        <f t="shared" si="140"/>
        <v>58064.292172694346</v>
      </c>
      <c r="U416" s="116">
        <f t="shared" si="140"/>
        <v>58328.3963456614</v>
      </c>
      <c r="V416" s="116">
        <f t="shared" si="140"/>
        <v>58620.882441323243</v>
      </c>
      <c r="W416" s="116">
        <f t="shared" si="140"/>
        <v>58954.120105660601</v>
      </c>
      <c r="X416" s="131"/>
    </row>
    <row r="417" spans="1:24" s="132" customFormat="1">
      <c r="A417" s="137" t="s">
        <v>164</v>
      </c>
      <c r="B417" s="116">
        <f t="shared" si="140"/>
        <v>1139</v>
      </c>
      <c r="C417" s="116">
        <f t="shared" si="140"/>
        <v>1066</v>
      </c>
      <c r="D417" s="116">
        <f t="shared" si="140"/>
        <v>1123</v>
      </c>
      <c r="E417" s="116">
        <f t="shared" si="140"/>
        <v>1114</v>
      </c>
      <c r="F417" s="116">
        <f t="shared" si="140"/>
        <v>1107</v>
      </c>
      <c r="G417" s="116">
        <f t="shared" si="140"/>
        <v>1105</v>
      </c>
      <c r="H417" s="116">
        <f t="shared" si="140"/>
        <v>1105</v>
      </c>
      <c r="I417" s="116">
        <f t="shared" si="140"/>
        <v>1103</v>
      </c>
      <c r="J417" s="116">
        <f t="shared" si="140"/>
        <v>1100</v>
      </c>
      <c r="K417" s="116">
        <f t="shared" si="140"/>
        <v>1098</v>
      </c>
      <c r="L417" s="116">
        <f t="shared" si="140"/>
        <v>1098</v>
      </c>
      <c r="M417" s="116">
        <f t="shared" si="140"/>
        <v>1095</v>
      </c>
      <c r="N417" s="116">
        <f t="shared" si="140"/>
        <v>1092</v>
      </c>
      <c r="O417" s="116">
        <f t="shared" si="140"/>
        <v>1091</v>
      </c>
      <c r="P417" s="116">
        <f t="shared" si="140"/>
        <v>1093</v>
      </c>
      <c r="Q417" s="116">
        <f t="shared" si="140"/>
        <v>1094</v>
      </c>
      <c r="R417" s="116">
        <f t="shared" si="140"/>
        <v>1092</v>
      </c>
      <c r="S417" s="116">
        <f t="shared" si="140"/>
        <v>1090</v>
      </c>
      <c r="T417" s="116">
        <f t="shared" si="140"/>
        <v>1090</v>
      </c>
      <c r="U417" s="116">
        <f t="shared" si="140"/>
        <v>1086</v>
      </c>
      <c r="V417" s="116">
        <f t="shared" si="140"/>
        <v>1083</v>
      </c>
      <c r="W417" s="116">
        <f t="shared" si="140"/>
        <v>1080</v>
      </c>
      <c r="X417" s="131"/>
    </row>
    <row r="418" spans="1:24" s="132" customFormat="1">
      <c r="A418" s="137" t="s">
        <v>165</v>
      </c>
      <c r="B418" s="116">
        <f t="shared" si="140"/>
        <v>5785</v>
      </c>
      <c r="C418" s="116">
        <f t="shared" si="140"/>
        <v>6541</v>
      </c>
      <c r="D418" s="116">
        <f t="shared" si="140"/>
        <v>6422</v>
      </c>
      <c r="E418" s="116">
        <f t="shared" si="140"/>
        <v>6330</v>
      </c>
      <c r="F418" s="116">
        <f t="shared" si="140"/>
        <v>6283</v>
      </c>
      <c r="G418" s="116">
        <f t="shared" si="140"/>
        <v>6300</v>
      </c>
      <c r="H418" s="116">
        <f t="shared" si="140"/>
        <v>6342</v>
      </c>
      <c r="I418" s="116">
        <f t="shared" si="140"/>
        <v>6326</v>
      </c>
      <c r="J418" s="116">
        <f t="shared" si="140"/>
        <v>6298</v>
      </c>
      <c r="K418" s="116">
        <f t="shared" si="140"/>
        <v>6311</v>
      </c>
      <c r="L418" s="116">
        <f t="shared" si="140"/>
        <v>6337</v>
      </c>
      <c r="M418" s="116">
        <f t="shared" si="140"/>
        <v>6311</v>
      </c>
      <c r="N418" s="116">
        <f t="shared" si="140"/>
        <v>6267</v>
      </c>
      <c r="O418" s="116">
        <f t="shared" si="140"/>
        <v>6272</v>
      </c>
      <c r="P418" s="116">
        <f t="shared" si="140"/>
        <v>6388</v>
      </c>
      <c r="Q418" s="116">
        <f t="shared" si="140"/>
        <v>6368</v>
      </c>
      <c r="R418" s="116">
        <f t="shared" si="140"/>
        <v>6350</v>
      </c>
      <c r="S418" s="116">
        <f t="shared" si="140"/>
        <v>6371</v>
      </c>
      <c r="T418" s="116">
        <f t="shared" si="140"/>
        <v>6361</v>
      </c>
      <c r="U418" s="116">
        <f t="shared" si="140"/>
        <v>6336</v>
      </c>
      <c r="V418" s="116">
        <f t="shared" si="140"/>
        <v>6336</v>
      </c>
      <c r="W418" s="116">
        <f t="shared" si="140"/>
        <v>6308</v>
      </c>
      <c r="X418" s="131"/>
    </row>
    <row r="419" spans="1:24" s="132" customFormat="1" ht="16" thickBot="1">
      <c r="A419" s="137" t="s">
        <v>166</v>
      </c>
      <c r="B419" s="116">
        <f t="shared" si="140"/>
        <v>47753</v>
      </c>
      <c r="C419" s="116">
        <f t="shared" si="140"/>
        <v>93726</v>
      </c>
      <c r="D419" s="116">
        <f t="shared" si="140"/>
        <v>93726</v>
      </c>
      <c r="E419" s="116">
        <f t="shared" si="140"/>
        <v>93726</v>
      </c>
      <c r="F419" s="116">
        <f t="shared" si="140"/>
        <v>93726</v>
      </c>
      <c r="G419" s="116">
        <f t="shared" si="140"/>
        <v>93726</v>
      </c>
      <c r="H419" s="116">
        <f t="shared" si="140"/>
        <v>93726</v>
      </c>
      <c r="I419" s="116">
        <f t="shared" si="140"/>
        <v>93726</v>
      </c>
      <c r="J419" s="116">
        <f t="shared" si="140"/>
        <v>93726</v>
      </c>
      <c r="K419" s="116">
        <f t="shared" si="140"/>
        <v>93726</v>
      </c>
      <c r="L419" s="116">
        <f t="shared" si="140"/>
        <v>93726</v>
      </c>
      <c r="M419" s="116">
        <f t="shared" si="140"/>
        <v>93726</v>
      </c>
      <c r="N419" s="116">
        <f t="shared" si="140"/>
        <v>93726</v>
      </c>
      <c r="O419" s="116">
        <f t="shared" si="140"/>
        <v>93726</v>
      </c>
      <c r="P419" s="116">
        <f t="shared" si="140"/>
        <v>93726</v>
      </c>
      <c r="Q419" s="116">
        <f t="shared" si="140"/>
        <v>93726</v>
      </c>
      <c r="R419" s="116">
        <f t="shared" si="140"/>
        <v>93726</v>
      </c>
      <c r="S419" s="116">
        <f t="shared" si="140"/>
        <v>93726</v>
      </c>
      <c r="T419" s="116">
        <f t="shared" si="140"/>
        <v>93726</v>
      </c>
      <c r="U419" s="116">
        <f t="shared" si="140"/>
        <v>93726</v>
      </c>
      <c r="V419" s="116">
        <f t="shared" si="140"/>
        <v>93726</v>
      </c>
      <c r="W419" s="116">
        <f t="shared" si="140"/>
        <v>93726</v>
      </c>
      <c r="X419" s="131"/>
    </row>
    <row r="420" spans="1:24" s="132" customFormat="1">
      <c r="A420" s="135" t="s">
        <v>167</v>
      </c>
      <c r="B420" s="113">
        <f t="shared" si="140"/>
        <v>6948</v>
      </c>
      <c r="C420" s="114">
        <f t="shared" si="140"/>
        <v>6973</v>
      </c>
      <c r="D420" s="114">
        <f t="shared" si="140"/>
        <v>6967</v>
      </c>
      <c r="E420" s="114">
        <f t="shared" si="140"/>
        <v>6950</v>
      </c>
      <c r="F420" s="114">
        <f t="shared" si="140"/>
        <v>6939</v>
      </c>
      <c r="G420" s="114">
        <f t="shared" si="140"/>
        <v>6931</v>
      </c>
      <c r="H420" s="114">
        <f t="shared" si="140"/>
        <v>6928</v>
      </c>
      <c r="I420" s="114">
        <f t="shared" si="140"/>
        <v>6925</v>
      </c>
      <c r="J420" s="114">
        <f t="shared" si="140"/>
        <v>6926</v>
      </c>
      <c r="K420" s="114">
        <f t="shared" si="140"/>
        <v>6935</v>
      </c>
      <c r="L420" s="114">
        <f t="shared" si="140"/>
        <v>6941</v>
      </c>
      <c r="M420" s="114">
        <f t="shared" si="140"/>
        <v>6951</v>
      </c>
      <c r="N420" s="114">
        <f t="shared" si="140"/>
        <v>6962</v>
      </c>
      <c r="O420" s="114">
        <f t="shared" si="140"/>
        <v>6977</v>
      </c>
      <c r="P420" s="114">
        <f t="shared" si="140"/>
        <v>6996</v>
      </c>
      <c r="Q420" s="114">
        <f t="shared" si="140"/>
        <v>7016</v>
      </c>
      <c r="R420" s="114">
        <f t="shared" si="140"/>
        <v>7037</v>
      </c>
      <c r="S420" s="114">
        <f t="shared" si="140"/>
        <v>7073</v>
      </c>
      <c r="T420" s="114">
        <f t="shared" si="140"/>
        <v>7099</v>
      </c>
      <c r="U420" s="114">
        <f t="shared" si="140"/>
        <v>7133</v>
      </c>
      <c r="V420" s="114">
        <f t="shared" si="140"/>
        <v>7176</v>
      </c>
      <c r="W420" s="114">
        <f t="shared" si="140"/>
        <v>7219</v>
      </c>
      <c r="X420" s="131"/>
    </row>
    <row r="421" spans="1:24" s="132" customFormat="1">
      <c r="A421" s="135" t="s">
        <v>168</v>
      </c>
      <c r="B421" s="115">
        <f t="shared" si="140"/>
        <v>1365</v>
      </c>
      <c r="C421" s="116">
        <f t="shared" si="140"/>
        <v>1384.0040983220752</v>
      </c>
      <c r="D421" s="116">
        <f t="shared" si="140"/>
        <v>1385.9575506780593</v>
      </c>
      <c r="E421" s="116">
        <f t="shared" si="140"/>
        <v>1386.3879633033703</v>
      </c>
      <c r="F421" s="116">
        <f t="shared" si="140"/>
        <v>1386.9055641762957</v>
      </c>
      <c r="G421" s="116">
        <f t="shared" si="140"/>
        <v>1387.73022301936</v>
      </c>
      <c r="H421" s="116">
        <f t="shared" si="140"/>
        <v>1389.5654843006562</v>
      </c>
      <c r="I421" s="116">
        <f t="shared" si="140"/>
        <v>1390.8568515962381</v>
      </c>
      <c r="J421" s="116">
        <f t="shared" si="140"/>
        <v>1392.4118599202861</v>
      </c>
      <c r="K421" s="116">
        <f t="shared" si="140"/>
        <v>1395.105487281101</v>
      </c>
      <c r="L421" s="116">
        <f t="shared" si="140"/>
        <v>1397.4803441111208</v>
      </c>
      <c r="M421" s="116">
        <f t="shared" si="140"/>
        <v>1399.9578085678279</v>
      </c>
      <c r="N421" s="116">
        <f t="shared" si="140"/>
        <v>1402.8484815678535</v>
      </c>
      <c r="O421" s="116">
        <f t="shared" ref="O421:W424" si="141">+O269+O231</f>
        <v>1405.8063433905184</v>
      </c>
      <c r="P421" s="116">
        <f t="shared" si="141"/>
        <v>1409.3406187449759</v>
      </c>
      <c r="Q421" s="116">
        <f t="shared" si="141"/>
        <v>1412.4019860496742</v>
      </c>
      <c r="R421" s="116">
        <f t="shared" si="141"/>
        <v>1415.6876377300468</v>
      </c>
      <c r="S421" s="116">
        <f t="shared" si="141"/>
        <v>1421.1968616025147</v>
      </c>
      <c r="T421" s="116">
        <f t="shared" si="141"/>
        <v>1423.787938749113</v>
      </c>
      <c r="U421" s="116">
        <f t="shared" si="141"/>
        <v>1428.5115517792394</v>
      </c>
      <c r="V421" s="116">
        <f t="shared" si="141"/>
        <v>1428.5115517792394</v>
      </c>
      <c r="W421" s="116">
        <f t="shared" si="141"/>
        <v>1434.3736817487948</v>
      </c>
      <c r="X421" s="131"/>
    </row>
    <row r="422" spans="1:24" s="132" customFormat="1">
      <c r="A422" s="135" t="s">
        <v>169</v>
      </c>
      <c r="B422" s="115">
        <f t="shared" ref="B422:W424" si="142">+B270+B232</f>
        <v>14</v>
      </c>
      <c r="C422" s="116">
        <f t="shared" si="142"/>
        <v>13.971417129118983</v>
      </c>
      <c r="D422" s="116">
        <f t="shared" si="142"/>
        <v>13.768748148275701</v>
      </c>
      <c r="E422" s="116">
        <f t="shared" si="142"/>
        <v>13.266445555259418</v>
      </c>
      <c r="F422" s="116">
        <f t="shared" si="142"/>
        <v>12.897439327385509</v>
      </c>
      <c r="G422" s="116">
        <f t="shared" si="142"/>
        <v>12.637001798642082</v>
      </c>
      <c r="H422" s="116">
        <f t="shared" si="142"/>
        <v>12.444435054985352</v>
      </c>
      <c r="I422" s="116">
        <f t="shared" si="142"/>
        <v>12.312157908424227</v>
      </c>
      <c r="J422" s="116">
        <f t="shared" si="142"/>
        <v>12.230954740410185</v>
      </c>
      <c r="K422" s="116">
        <f t="shared" si="142"/>
        <v>12.189682724857461</v>
      </c>
      <c r="L422" s="116">
        <f t="shared" si="142"/>
        <v>12.166813292909749</v>
      </c>
      <c r="M422" s="116">
        <f t="shared" si="142"/>
        <v>12.164265858504256</v>
      </c>
      <c r="N422" s="116">
        <f t="shared" si="142"/>
        <v>12.173215506011301</v>
      </c>
      <c r="O422" s="116">
        <f t="shared" si="142"/>
        <v>12.199199565682781</v>
      </c>
      <c r="P422" s="116">
        <f t="shared" si="142"/>
        <v>12.244669013671833</v>
      </c>
      <c r="Q422" s="116">
        <f t="shared" si="142"/>
        <v>12.301642374557151</v>
      </c>
      <c r="R422" s="116">
        <f t="shared" si="142"/>
        <v>12.36549294643134</v>
      </c>
      <c r="S422" s="116">
        <f t="shared" si="142"/>
        <v>12.459891051648865</v>
      </c>
      <c r="T422" s="116">
        <f t="shared" si="142"/>
        <v>12.565072412328798</v>
      </c>
      <c r="U422" s="116">
        <f t="shared" si="142"/>
        <v>12.668875816769214</v>
      </c>
      <c r="V422" s="116">
        <f t="shared" si="141"/>
        <v>12.668875816769214</v>
      </c>
      <c r="W422" s="116">
        <f t="shared" si="142"/>
        <v>12.797859541290636</v>
      </c>
      <c r="X422" s="131"/>
    </row>
    <row r="423" spans="1:24" s="132" customFormat="1">
      <c r="A423" s="135" t="s">
        <v>170</v>
      </c>
      <c r="B423" s="117">
        <f t="shared" si="142"/>
        <v>1</v>
      </c>
      <c r="C423" s="118">
        <f t="shared" si="142"/>
        <v>1</v>
      </c>
      <c r="D423" s="118">
        <f t="shared" si="142"/>
        <v>1</v>
      </c>
      <c r="E423" s="118">
        <f t="shared" si="142"/>
        <v>1</v>
      </c>
      <c r="F423" s="118">
        <f t="shared" si="142"/>
        <v>1</v>
      </c>
      <c r="G423" s="118">
        <f t="shared" si="142"/>
        <v>1</v>
      </c>
      <c r="H423" s="118">
        <f t="shared" si="142"/>
        <v>1</v>
      </c>
      <c r="I423" s="118">
        <f t="shared" si="142"/>
        <v>1</v>
      </c>
      <c r="J423" s="118">
        <f t="shared" si="142"/>
        <v>1</v>
      </c>
      <c r="K423" s="118">
        <f t="shared" si="142"/>
        <v>1</v>
      </c>
      <c r="L423" s="118">
        <f t="shared" si="142"/>
        <v>1</v>
      </c>
      <c r="M423" s="118">
        <f t="shared" si="142"/>
        <v>1</v>
      </c>
      <c r="N423" s="118">
        <f t="shared" si="142"/>
        <v>1</v>
      </c>
      <c r="O423" s="118">
        <f t="shared" si="142"/>
        <v>1</v>
      </c>
      <c r="P423" s="118">
        <f t="shared" si="142"/>
        <v>1</v>
      </c>
      <c r="Q423" s="118">
        <f t="shared" si="142"/>
        <v>1</v>
      </c>
      <c r="R423" s="118">
        <f t="shared" si="142"/>
        <v>1</v>
      </c>
      <c r="S423" s="118">
        <f t="shared" si="142"/>
        <v>1</v>
      </c>
      <c r="T423" s="118">
        <f t="shared" si="142"/>
        <v>1</v>
      </c>
      <c r="U423" s="118">
        <f t="shared" si="142"/>
        <v>1</v>
      </c>
      <c r="V423" s="118">
        <f t="shared" si="141"/>
        <v>1</v>
      </c>
      <c r="W423" s="118">
        <f t="shared" si="142"/>
        <v>1</v>
      </c>
      <c r="X423" s="131"/>
    </row>
    <row r="424" spans="1:24" s="132" customFormat="1" ht="16" thickBot="1">
      <c r="A424" s="136" t="s">
        <v>171</v>
      </c>
      <c r="B424" s="120">
        <f>+B272+B234</f>
        <v>8328</v>
      </c>
      <c r="C424" s="121">
        <f t="shared" si="142"/>
        <v>8371.975515451195</v>
      </c>
      <c r="D424" s="121">
        <f t="shared" si="142"/>
        <v>8367.7262988263356</v>
      </c>
      <c r="E424" s="121">
        <f t="shared" si="142"/>
        <v>8350.6544088586306</v>
      </c>
      <c r="F424" s="121">
        <f t="shared" si="142"/>
        <v>8339.8030035036809</v>
      </c>
      <c r="G424" s="121">
        <f t="shared" si="142"/>
        <v>8332.3672248180028</v>
      </c>
      <c r="H424" s="121">
        <f t="shared" si="142"/>
        <v>8331.0099193556416</v>
      </c>
      <c r="I424" s="121">
        <f t="shared" si="142"/>
        <v>8329.1690095046615</v>
      </c>
      <c r="J424" s="121">
        <f t="shared" si="142"/>
        <v>8331.6428146606959</v>
      </c>
      <c r="K424" s="121">
        <f t="shared" si="142"/>
        <v>8343.2951700059584</v>
      </c>
      <c r="L424" s="121">
        <f t="shared" si="142"/>
        <v>8351.6471574040297</v>
      </c>
      <c r="M424" s="121">
        <f t="shared" si="142"/>
        <v>8364.1220744263319</v>
      </c>
      <c r="N424" s="121">
        <f t="shared" si="142"/>
        <v>8378.0216970738638</v>
      </c>
      <c r="O424" s="121">
        <f t="shared" si="142"/>
        <v>8396.0055429562017</v>
      </c>
      <c r="P424" s="121">
        <f t="shared" si="142"/>
        <v>8418.5852877586476</v>
      </c>
      <c r="Q424" s="121">
        <f t="shared" si="142"/>
        <v>8441.7036284242313</v>
      </c>
      <c r="R424" s="121">
        <f t="shared" si="142"/>
        <v>8466.0531306764788</v>
      </c>
      <c r="S424" s="121">
        <f t="shared" si="142"/>
        <v>8507.6567526541639</v>
      </c>
      <c r="T424" s="121">
        <f t="shared" si="142"/>
        <v>8536.3530111614418</v>
      </c>
      <c r="U424" s="121">
        <f t="shared" si="142"/>
        <v>8575.1804275960094</v>
      </c>
      <c r="V424" s="121">
        <f t="shared" si="141"/>
        <v>8618.1804275960094</v>
      </c>
      <c r="W424" s="121">
        <f t="shared" si="142"/>
        <v>8667.1715412900867</v>
      </c>
      <c r="X424" s="131"/>
    </row>
    <row r="425" spans="1:24" s="132" customFormat="1">
      <c r="A425" s="138"/>
      <c r="T425" s="133"/>
      <c r="U425" s="133"/>
      <c r="V425" s="133"/>
      <c r="W425" s="133"/>
      <c r="X425" s="131"/>
    </row>
    <row r="426" spans="1:24" s="132" customFormat="1">
      <c r="A426" s="130"/>
      <c r="B426" s="131"/>
      <c r="T426" s="133"/>
      <c r="U426" s="133"/>
      <c r="V426" s="133"/>
      <c r="W426" s="133"/>
      <c r="X426" s="131"/>
    </row>
    <row r="427" spans="1:24" s="132" customFormat="1">
      <c r="A427" s="134" t="s">
        <v>174</v>
      </c>
      <c r="B427" s="133"/>
      <c r="C427" s="133"/>
      <c r="D427" s="133"/>
      <c r="E427" s="133"/>
      <c r="F427" s="133"/>
      <c r="G427" s="133"/>
      <c r="H427" s="133"/>
      <c r="I427" s="133"/>
      <c r="J427" s="133"/>
      <c r="K427" s="133"/>
      <c r="L427" s="133"/>
      <c r="M427" s="133"/>
      <c r="N427" s="133"/>
      <c r="O427" s="133"/>
      <c r="P427" s="133"/>
      <c r="Q427" s="133"/>
      <c r="R427" s="133"/>
      <c r="S427" s="133"/>
      <c r="T427" s="133"/>
      <c r="U427" s="133"/>
      <c r="V427" s="133"/>
      <c r="W427" s="133"/>
      <c r="X427" s="131"/>
    </row>
    <row r="428" spans="1:24" s="132" customFormat="1" ht="16" thickBot="1">
      <c r="A428" s="18" t="s">
        <v>156</v>
      </c>
      <c r="B428" s="133"/>
      <c r="C428" s="112">
        <f t="shared" ref="C428:U428" si="143">(C433-B433)/B433</f>
        <v>8.5019922514366866E-2</v>
      </c>
      <c r="D428" s="112">
        <f t="shared" si="143"/>
        <v>3.5082791187539993E-2</v>
      </c>
      <c r="E428" s="112">
        <f t="shared" si="143"/>
        <v>2.9256105829362626E-3</v>
      </c>
      <c r="F428" s="112">
        <f t="shared" si="143"/>
        <v>3.4714818604674475E-3</v>
      </c>
      <c r="G428" s="112">
        <f t="shared" si="143"/>
        <v>2.5376148286333287E-3</v>
      </c>
      <c r="H428" s="112">
        <f t="shared" si="143"/>
        <v>2.5647936564846085E-3</v>
      </c>
      <c r="I428" s="112">
        <f t="shared" si="143"/>
        <v>3.6776239550315088E-3</v>
      </c>
      <c r="J428" s="112">
        <f t="shared" si="143"/>
        <v>4.091816838684194E-3</v>
      </c>
      <c r="K428" s="112">
        <f t="shared" si="143"/>
        <v>3.4986988835907788E-3</v>
      </c>
      <c r="L428" s="112">
        <f t="shared" si="143"/>
        <v>3.4096091577641725E-3</v>
      </c>
      <c r="M428" s="112">
        <f t="shared" si="143"/>
        <v>4.5278268921273464E-3</v>
      </c>
      <c r="N428" s="112">
        <f t="shared" si="143"/>
        <v>5.0112715469971423E-3</v>
      </c>
      <c r="O428" s="112">
        <f t="shared" si="143"/>
        <v>4.1821490688887918E-3</v>
      </c>
      <c r="P428" s="112">
        <f t="shared" si="143"/>
        <v>1.8333151241418137E-3</v>
      </c>
      <c r="Q428" s="112">
        <f t="shared" si="143"/>
        <v>5.3053947253202524E-3</v>
      </c>
      <c r="R428" s="112">
        <f t="shared" si="143"/>
        <v>4.6415763803845534E-3</v>
      </c>
      <c r="S428" s="112">
        <f t="shared" si="143"/>
        <v>3.9033473990910538E-3</v>
      </c>
      <c r="T428" s="112">
        <f t="shared" si="143"/>
        <v>4.7450198759852085E-3</v>
      </c>
      <c r="U428" s="112">
        <f t="shared" si="143"/>
        <v>4.8279442607031984E-3</v>
      </c>
      <c r="V428" s="112">
        <f>(V433-T433)/T433</f>
        <v>5.7334254279983957E-3</v>
      </c>
      <c r="W428" s="112">
        <f>(W433-U433)/U433</f>
        <v>5.9343839036000712E-3</v>
      </c>
      <c r="X428" s="131"/>
    </row>
    <row r="429" spans="1:24" s="132" customFormat="1">
      <c r="A429" s="135" t="s">
        <v>157</v>
      </c>
      <c r="B429" s="113">
        <f t="shared" ref="B429:W440" si="144">+B87</f>
        <v>1342062</v>
      </c>
      <c r="C429" s="114">
        <f t="shared" si="144"/>
        <v>1316484</v>
      </c>
      <c r="D429" s="114">
        <f t="shared" si="144"/>
        <v>1532022</v>
      </c>
      <c r="E429" s="114">
        <f t="shared" si="144"/>
        <v>1521520</v>
      </c>
      <c r="F429" s="114">
        <f t="shared" si="144"/>
        <v>1521510</v>
      </c>
      <c r="G429" s="114">
        <f t="shared" si="144"/>
        <v>1522106</v>
      </c>
      <c r="H429" s="114">
        <f t="shared" si="144"/>
        <v>1525790</v>
      </c>
      <c r="I429" s="114">
        <f t="shared" si="144"/>
        <v>1528209</v>
      </c>
      <c r="J429" s="114">
        <f t="shared" si="144"/>
        <v>1532500</v>
      </c>
      <c r="K429" s="114">
        <f t="shared" si="144"/>
        <v>1536120</v>
      </c>
      <c r="L429" s="114">
        <f t="shared" si="144"/>
        <v>1539720</v>
      </c>
      <c r="M429" s="114">
        <f t="shared" si="144"/>
        <v>1545830</v>
      </c>
      <c r="N429" s="114">
        <f t="shared" si="144"/>
        <v>1550620</v>
      </c>
      <c r="O429" s="114">
        <f t="shared" si="144"/>
        <v>1557330</v>
      </c>
      <c r="P429" s="114">
        <f t="shared" si="144"/>
        <v>1562694</v>
      </c>
      <c r="Q429" s="114">
        <f t="shared" si="144"/>
        <v>1573190</v>
      </c>
      <c r="R429" s="114">
        <f t="shared" si="144"/>
        <v>1579137</v>
      </c>
      <c r="S429" s="114">
        <f t="shared" si="144"/>
        <v>1585664</v>
      </c>
      <c r="T429" s="114">
        <f t="shared" si="144"/>
        <v>1592161</v>
      </c>
      <c r="U429" s="114">
        <f t="shared" si="144"/>
        <v>1599234</v>
      </c>
      <c r="V429" s="114">
        <f t="shared" si="144"/>
        <v>1606275</v>
      </c>
      <c r="W429" s="114">
        <f t="shared" si="144"/>
        <v>1613284</v>
      </c>
      <c r="X429" s="131"/>
    </row>
    <row r="430" spans="1:24" s="132" customFormat="1">
      <c r="A430" s="135" t="s">
        <v>158</v>
      </c>
      <c r="B430" s="115">
        <f t="shared" si="144"/>
        <v>4535424</v>
      </c>
      <c r="C430" s="116">
        <f t="shared" si="144"/>
        <v>4879550.5240664706</v>
      </c>
      <c r="D430" s="116">
        <f t="shared" si="144"/>
        <v>4911709.9630493559</v>
      </c>
      <c r="E430" s="116">
        <f t="shared" si="144"/>
        <v>4943334.6605315479</v>
      </c>
      <c r="F430" s="116">
        <f t="shared" si="144"/>
        <v>4968265.4867314175</v>
      </c>
      <c r="G430" s="116">
        <f t="shared" si="144"/>
        <v>4985449.4525664411</v>
      </c>
      <c r="H430" s="116">
        <f t="shared" si="144"/>
        <v>4999528.9186856141</v>
      </c>
      <c r="I430" s="116">
        <f t="shared" si="144"/>
        <v>5022863.0206666989</v>
      </c>
      <c r="J430" s="116">
        <f t="shared" si="144"/>
        <v>5047296.2359967288</v>
      </c>
      <c r="K430" s="116">
        <f t="shared" si="144"/>
        <v>5067843.2756474856</v>
      </c>
      <c r="L430" s="116">
        <f t="shared" si="144"/>
        <v>5087621.7166442648</v>
      </c>
      <c r="M430" s="116">
        <f t="shared" si="144"/>
        <v>5113225.3725028699</v>
      </c>
      <c r="N430" s="116">
        <f t="shared" si="144"/>
        <v>5143705.0486168358</v>
      </c>
      <c r="O430" s="116">
        <f t="shared" si="144"/>
        <v>5166076.2629763819</v>
      </c>
      <c r="P430" s="116">
        <f t="shared" si="144"/>
        <v>5171857.8258095868</v>
      </c>
      <c r="Q430" s="116">
        <f t="shared" si="144"/>
        <v>5198829.6848884886</v>
      </c>
      <c r="R430" s="116">
        <f t="shared" si="144"/>
        <v>5225346.1454628548</v>
      </c>
      <c r="S430" s="116">
        <f t="shared" si="144"/>
        <v>5245627.6087375237</v>
      </c>
      <c r="T430" s="116">
        <f t="shared" si="144"/>
        <v>5272409.0447846707</v>
      </c>
      <c r="U430" s="116">
        <f t="shared" si="144"/>
        <v>5299301.4290377693</v>
      </c>
      <c r="V430" s="116">
        <f t="shared" si="144"/>
        <v>5299301.4290377693</v>
      </c>
      <c r="W430" s="116">
        <f t="shared" si="144"/>
        <v>5327981.4970602766</v>
      </c>
      <c r="X430" s="131"/>
    </row>
    <row r="431" spans="1:24" s="132" customFormat="1">
      <c r="A431" s="135" t="s">
        <v>159</v>
      </c>
      <c r="B431" s="115">
        <f t="shared" si="144"/>
        <v>524175</v>
      </c>
      <c r="C431" s="116">
        <f t="shared" si="144"/>
        <v>759888.86490872491</v>
      </c>
      <c r="D431" s="116">
        <f t="shared" si="144"/>
        <v>760348.44038792152</v>
      </c>
      <c r="E431" s="116">
        <f t="shared" si="144"/>
        <v>760645.96767032042</v>
      </c>
      <c r="F431" s="116">
        <f t="shared" si="144"/>
        <v>761216.39116933884</v>
      </c>
      <c r="G431" s="116">
        <f t="shared" si="144"/>
        <v>762134.93378100719</v>
      </c>
      <c r="H431" s="116">
        <f t="shared" si="144"/>
        <v>763318.20211969712</v>
      </c>
      <c r="I431" s="116">
        <f t="shared" si="144"/>
        <v>764802.25292141165</v>
      </c>
      <c r="J431" s="116">
        <f t="shared" si="144"/>
        <v>766494.22774404916</v>
      </c>
      <c r="K431" s="116">
        <f t="shared" si="144"/>
        <v>768440.90089758753</v>
      </c>
      <c r="L431" s="116">
        <f t="shared" si="144"/>
        <v>770600.25920434494</v>
      </c>
      <c r="M431" s="116">
        <f t="shared" si="144"/>
        <v>772915.42738241947</v>
      </c>
      <c r="N431" s="116">
        <f t="shared" si="144"/>
        <v>775478.42499002465</v>
      </c>
      <c r="O431" s="116">
        <f t="shared" si="144"/>
        <v>778128.63298470818</v>
      </c>
      <c r="P431" s="116">
        <f t="shared" si="144"/>
        <v>780951.24455681373</v>
      </c>
      <c r="Q431" s="116">
        <f t="shared" si="144"/>
        <v>783979.71844854916</v>
      </c>
      <c r="R431" s="116">
        <f t="shared" si="144"/>
        <v>787133.60033054452</v>
      </c>
      <c r="S431" s="116">
        <f t="shared" si="144"/>
        <v>790416.67350549065</v>
      </c>
      <c r="T431" s="116">
        <f t="shared" si="144"/>
        <v>793861.14810787071</v>
      </c>
      <c r="U431" s="116">
        <f t="shared" si="144"/>
        <v>797437.74348661199</v>
      </c>
      <c r="V431" s="116">
        <f t="shared" si="144"/>
        <v>797437.74348661199</v>
      </c>
      <c r="W431" s="116">
        <f t="shared" si="144"/>
        <v>801076.09193761973</v>
      </c>
      <c r="X431" s="131"/>
    </row>
    <row r="432" spans="1:24" s="132" customFormat="1">
      <c r="A432" s="135" t="s">
        <v>160</v>
      </c>
      <c r="B432" s="117">
        <f t="shared" si="144"/>
        <v>117545</v>
      </c>
      <c r="C432" s="118">
        <f t="shared" si="144"/>
        <v>117545</v>
      </c>
      <c r="D432" s="118">
        <f t="shared" si="144"/>
        <v>117545</v>
      </c>
      <c r="E432" s="118">
        <f t="shared" si="144"/>
        <v>117545</v>
      </c>
      <c r="F432" s="118">
        <f t="shared" si="144"/>
        <v>117545</v>
      </c>
      <c r="G432" s="118">
        <f t="shared" si="144"/>
        <v>117545</v>
      </c>
      <c r="H432" s="118">
        <f t="shared" si="144"/>
        <v>117545</v>
      </c>
      <c r="I432" s="118">
        <f t="shared" si="144"/>
        <v>117545</v>
      </c>
      <c r="J432" s="118">
        <f t="shared" si="144"/>
        <v>117545</v>
      </c>
      <c r="K432" s="118">
        <f t="shared" si="144"/>
        <v>117545</v>
      </c>
      <c r="L432" s="118">
        <f t="shared" si="144"/>
        <v>117545</v>
      </c>
      <c r="M432" s="118">
        <f t="shared" si="144"/>
        <v>117545</v>
      </c>
      <c r="N432" s="118">
        <f t="shared" si="144"/>
        <v>117545</v>
      </c>
      <c r="O432" s="118">
        <f t="shared" si="144"/>
        <v>117545</v>
      </c>
      <c r="P432" s="118">
        <f t="shared" si="144"/>
        <v>117545</v>
      </c>
      <c r="Q432" s="118">
        <f t="shared" si="144"/>
        <v>117545</v>
      </c>
      <c r="R432" s="118">
        <f t="shared" si="144"/>
        <v>117545</v>
      </c>
      <c r="S432" s="118">
        <f t="shared" si="144"/>
        <v>117545</v>
      </c>
      <c r="T432" s="118">
        <f t="shared" si="144"/>
        <v>117545</v>
      </c>
      <c r="U432" s="118">
        <f t="shared" si="144"/>
        <v>117545</v>
      </c>
      <c r="V432" s="118">
        <f t="shared" si="144"/>
        <v>117545</v>
      </c>
      <c r="W432" s="118">
        <f t="shared" si="144"/>
        <v>117545</v>
      </c>
      <c r="X432" s="131"/>
    </row>
    <row r="433" spans="1:24" s="132" customFormat="1" ht="16" thickBot="1">
      <c r="A433" s="136" t="s">
        <v>161</v>
      </c>
      <c r="B433" s="120">
        <f t="shared" si="144"/>
        <v>6519206</v>
      </c>
      <c r="C433" s="121">
        <f t="shared" si="144"/>
        <v>7073468.3889751956</v>
      </c>
      <c r="D433" s="121">
        <f t="shared" si="144"/>
        <v>7321625.4034372773</v>
      </c>
      <c r="E433" s="121">
        <f t="shared" si="144"/>
        <v>7343045.6282018684</v>
      </c>
      <c r="F433" s="121">
        <f t="shared" si="144"/>
        <v>7368536.877900756</v>
      </c>
      <c r="G433" s="121">
        <f t="shared" si="144"/>
        <v>7387235.3863474485</v>
      </c>
      <c r="H433" s="121">
        <f t="shared" si="144"/>
        <v>7406182.120805311</v>
      </c>
      <c r="I433" s="121">
        <f t="shared" si="144"/>
        <v>7433419.2735881107</v>
      </c>
      <c r="J433" s="121">
        <f t="shared" si="144"/>
        <v>7463835.4637407782</v>
      </c>
      <c r="K433" s="121">
        <f t="shared" si="144"/>
        <v>7489949.1765450733</v>
      </c>
      <c r="L433" s="121">
        <f t="shared" si="144"/>
        <v>7515486.9758486096</v>
      </c>
      <c r="M433" s="121">
        <f t="shared" si="144"/>
        <v>7549515.7998852897</v>
      </c>
      <c r="N433" s="121">
        <f t="shared" si="144"/>
        <v>7587348.4736068603</v>
      </c>
      <c r="O433" s="121">
        <f t="shared" si="144"/>
        <v>7619079.89596109</v>
      </c>
      <c r="P433" s="121">
        <f t="shared" si="144"/>
        <v>7633048.0703664003</v>
      </c>
      <c r="Q433" s="121">
        <f t="shared" si="144"/>
        <v>7673544.4033370381</v>
      </c>
      <c r="R433" s="121">
        <f t="shared" si="144"/>
        <v>7709161.7457933994</v>
      </c>
      <c r="S433" s="121">
        <f t="shared" si="144"/>
        <v>7739253.2822430143</v>
      </c>
      <c r="T433" s="121">
        <f t="shared" si="144"/>
        <v>7775976.1928925412</v>
      </c>
      <c r="U433" s="121">
        <f t="shared" si="144"/>
        <v>7813518.1725243814</v>
      </c>
      <c r="V433" s="121">
        <f t="shared" si="144"/>
        <v>7820559.1725243814</v>
      </c>
      <c r="W433" s="121">
        <f t="shared" si="144"/>
        <v>7859886.5889978968</v>
      </c>
      <c r="X433" s="131"/>
    </row>
    <row r="434" spans="1:24" s="132" customFormat="1">
      <c r="A434" s="135" t="s">
        <v>162</v>
      </c>
      <c r="B434" s="116">
        <f t="shared" si="144"/>
        <v>7509.6235928044052</v>
      </c>
      <c r="C434" s="116">
        <f t="shared" si="144"/>
        <v>8148.0912087766974</v>
      </c>
      <c r="D434" s="116">
        <f t="shared" si="144"/>
        <v>8433.9489912312401</v>
      </c>
      <c r="E434" s="116">
        <f t="shared" si="144"/>
        <v>8458.6234416559309</v>
      </c>
      <c r="F434" s="116">
        <f t="shared" si="144"/>
        <v>8487.9873994981645</v>
      </c>
      <c r="G434" s="116">
        <f t="shared" si="144"/>
        <v>8509.5266421883844</v>
      </c>
      <c r="H434" s="116">
        <f t="shared" si="144"/>
        <v>8531.3518221399554</v>
      </c>
      <c r="I434" s="116">
        <f t="shared" si="144"/>
        <v>8562.7269259698587</v>
      </c>
      <c r="J434" s="116">
        <f t="shared" si="144"/>
        <v>8597.7640361905978</v>
      </c>
      <c r="K434" s="116">
        <f t="shared" si="144"/>
        <v>8627.8450236253939</v>
      </c>
      <c r="L434" s="116">
        <f t="shared" si="144"/>
        <v>8657.2626030297179</v>
      </c>
      <c r="M434" s="116">
        <f t="shared" si="144"/>
        <v>8696.4611894559239</v>
      </c>
      <c r="N434" s="116">
        <f t="shared" si="144"/>
        <v>8740.0415179742085</v>
      </c>
      <c r="O434" s="116">
        <f t="shared" si="144"/>
        <v>8776.5936744706542</v>
      </c>
      <c r="P434" s="116">
        <f t="shared" si="144"/>
        <v>8792.6839363925083</v>
      </c>
      <c r="Q434" s="116">
        <f t="shared" si="144"/>
        <v>8839.3325953700532</v>
      </c>
      <c r="R434" s="116">
        <f t="shared" si="144"/>
        <v>8880.3610327630868</v>
      </c>
      <c r="S434" s="116">
        <f t="shared" si="144"/>
        <v>8915.0241669033112</v>
      </c>
      <c r="T434" s="116">
        <f t="shared" si="144"/>
        <v>8957.326133770157</v>
      </c>
      <c r="U434" s="116">
        <f t="shared" si="144"/>
        <v>9000.5716050689389</v>
      </c>
      <c r="V434" s="116">
        <f t="shared" si="144"/>
        <v>9008.6822951923896</v>
      </c>
      <c r="W434" s="116">
        <f t="shared" si="144"/>
        <v>9053.9844523252596</v>
      </c>
      <c r="X434" s="131"/>
    </row>
    <row r="435" spans="1:24" s="132" customFormat="1">
      <c r="A435" s="135" t="s">
        <v>163</v>
      </c>
      <c r="B435" s="116">
        <f t="shared" si="144"/>
        <v>79555.827395379209</v>
      </c>
      <c r="C435" s="116">
        <f t="shared" si="144"/>
        <v>78588.368823023877</v>
      </c>
      <c r="D435" s="116">
        <f t="shared" si="144"/>
        <v>77743.990072276516</v>
      </c>
      <c r="E435" s="116">
        <f t="shared" si="144"/>
        <v>77630.009501107299</v>
      </c>
      <c r="F435" s="116">
        <f t="shared" si="144"/>
        <v>77793.130818621765</v>
      </c>
      <c r="G435" s="116">
        <f t="shared" si="144"/>
        <v>77985.089570482043</v>
      </c>
      <c r="H435" s="116">
        <f t="shared" si="144"/>
        <v>78200.436928731142</v>
      </c>
      <c r="I435" s="116">
        <f t="shared" si="144"/>
        <v>78463.938965297333</v>
      </c>
      <c r="J435" s="116">
        <f t="shared" si="144"/>
        <v>78705.828237332942</v>
      </c>
      <c r="K435" s="116">
        <f t="shared" si="144"/>
        <v>79015.516490727285</v>
      </c>
      <c r="L435" s="116">
        <f t="shared" si="144"/>
        <v>79327.377937963771</v>
      </c>
      <c r="M435" s="116">
        <f t="shared" si="144"/>
        <v>79638.819847841354</v>
      </c>
      <c r="N435" s="116">
        <f t="shared" si="144"/>
        <v>79999.129192027685</v>
      </c>
      <c r="O435" s="116">
        <f t="shared" si="144"/>
        <v>80333.322231036494</v>
      </c>
      <c r="P435" s="116">
        <f t="shared" si="144"/>
        <v>80711.179724211863</v>
      </c>
      <c r="Q435" s="116">
        <f t="shared" si="144"/>
        <v>81093.147995377076</v>
      </c>
      <c r="R435" s="116">
        <f t="shared" si="144"/>
        <v>81493.980456900652</v>
      </c>
      <c r="S435" s="116">
        <f t="shared" si="144"/>
        <v>81915.15796304433</v>
      </c>
      <c r="T435" s="116">
        <f t="shared" si="144"/>
        <v>82338.424957630457</v>
      </c>
      <c r="U435" s="116">
        <f t="shared" si="144"/>
        <v>82783.352633947303</v>
      </c>
      <c r="V435" s="116">
        <f t="shared" si="144"/>
        <v>83123.244019348116</v>
      </c>
      <c r="W435" s="116">
        <f t="shared" si="144"/>
        <v>83564.68873973751</v>
      </c>
      <c r="X435" s="131"/>
    </row>
    <row r="436" spans="1:24" s="132" customFormat="1">
      <c r="A436" s="137" t="s">
        <v>164</v>
      </c>
      <c r="B436" s="116">
        <f t="shared" si="144"/>
        <v>522</v>
      </c>
      <c r="C436" s="116">
        <f t="shared" si="144"/>
        <v>522</v>
      </c>
      <c r="D436" s="116">
        <f t="shared" si="144"/>
        <v>618</v>
      </c>
      <c r="E436" s="116">
        <f t="shared" si="144"/>
        <v>616</v>
      </c>
      <c r="F436" s="116">
        <f t="shared" si="144"/>
        <v>615</v>
      </c>
      <c r="G436" s="116">
        <f t="shared" si="144"/>
        <v>614</v>
      </c>
      <c r="H436" s="116">
        <f t="shared" si="144"/>
        <v>614</v>
      </c>
      <c r="I436" s="116">
        <f t="shared" si="144"/>
        <v>613</v>
      </c>
      <c r="J436" s="116">
        <f t="shared" si="144"/>
        <v>613</v>
      </c>
      <c r="K436" s="116">
        <f t="shared" si="144"/>
        <v>612</v>
      </c>
      <c r="L436" s="116">
        <f t="shared" si="144"/>
        <v>611</v>
      </c>
      <c r="M436" s="116">
        <f t="shared" si="144"/>
        <v>611</v>
      </c>
      <c r="N436" s="116">
        <f t="shared" si="144"/>
        <v>610</v>
      </c>
      <c r="O436" s="116">
        <f t="shared" si="144"/>
        <v>610</v>
      </c>
      <c r="P436" s="116">
        <f t="shared" si="144"/>
        <v>609</v>
      </c>
      <c r="Q436" s="116">
        <f t="shared" si="144"/>
        <v>610</v>
      </c>
      <c r="R436" s="116">
        <f t="shared" si="144"/>
        <v>609</v>
      </c>
      <c r="S436" s="116">
        <f t="shared" si="144"/>
        <v>608</v>
      </c>
      <c r="T436" s="116">
        <f t="shared" si="144"/>
        <v>607</v>
      </c>
      <c r="U436" s="116">
        <f t="shared" si="144"/>
        <v>606</v>
      </c>
      <c r="V436" s="116">
        <f t="shared" si="144"/>
        <v>605</v>
      </c>
      <c r="W436" s="116">
        <f t="shared" si="144"/>
        <v>604</v>
      </c>
      <c r="X436" s="131"/>
    </row>
    <row r="437" spans="1:24" s="132" customFormat="1">
      <c r="A437" s="137" t="s">
        <v>165</v>
      </c>
      <c r="B437" s="116">
        <f t="shared" si="144"/>
        <v>3968</v>
      </c>
      <c r="C437" s="116">
        <f t="shared" si="144"/>
        <v>4257</v>
      </c>
      <c r="D437" s="116">
        <f t="shared" si="144"/>
        <v>4273</v>
      </c>
      <c r="E437" s="116">
        <f t="shared" si="144"/>
        <v>4287</v>
      </c>
      <c r="F437" s="116">
        <f t="shared" si="144"/>
        <v>4295</v>
      </c>
      <c r="G437" s="116">
        <f t="shared" si="144"/>
        <v>4295</v>
      </c>
      <c r="H437" s="116">
        <f t="shared" si="144"/>
        <v>4292</v>
      </c>
      <c r="I437" s="116">
        <f t="shared" si="144"/>
        <v>4296</v>
      </c>
      <c r="J437" s="116">
        <f t="shared" si="144"/>
        <v>4301</v>
      </c>
      <c r="K437" s="116">
        <f t="shared" si="144"/>
        <v>4302</v>
      </c>
      <c r="L437" s="116">
        <f t="shared" si="144"/>
        <v>4302</v>
      </c>
      <c r="M437" s="116">
        <f t="shared" si="144"/>
        <v>4307</v>
      </c>
      <c r="N437" s="116">
        <f t="shared" si="144"/>
        <v>4315</v>
      </c>
      <c r="O437" s="116">
        <f t="shared" si="144"/>
        <v>4317</v>
      </c>
      <c r="P437" s="116">
        <f t="shared" si="144"/>
        <v>4305</v>
      </c>
      <c r="Q437" s="116">
        <f t="shared" si="144"/>
        <v>4310</v>
      </c>
      <c r="R437" s="116">
        <f t="shared" si="144"/>
        <v>4315</v>
      </c>
      <c r="S437" s="116">
        <f t="shared" si="144"/>
        <v>4315</v>
      </c>
      <c r="T437" s="116">
        <f t="shared" si="144"/>
        <v>4320</v>
      </c>
      <c r="U437" s="116">
        <f t="shared" si="144"/>
        <v>4325</v>
      </c>
      <c r="V437" s="116">
        <f t="shared" si="144"/>
        <v>4325</v>
      </c>
      <c r="W437" s="116">
        <f t="shared" si="144"/>
        <v>4332</v>
      </c>
      <c r="X437" s="131"/>
    </row>
    <row r="438" spans="1:24" s="132" customFormat="1" ht="16" thickBot="1">
      <c r="A438" s="137" t="s">
        <v>166</v>
      </c>
      <c r="B438" s="116">
        <f t="shared" si="144"/>
        <v>18075</v>
      </c>
      <c r="C438" s="116">
        <f t="shared" si="144"/>
        <v>26009</v>
      </c>
      <c r="D438" s="116">
        <f t="shared" si="144"/>
        <v>26009</v>
      </c>
      <c r="E438" s="116">
        <f t="shared" si="144"/>
        <v>26009</v>
      </c>
      <c r="F438" s="116">
        <f t="shared" si="144"/>
        <v>26009</v>
      </c>
      <c r="G438" s="116">
        <f t="shared" si="144"/>
        <v>26009</v>
      </c>
      <c r="H438" s="116">
        <f t="shared" si="144"/>
        <v>26009</v>
      </c>
      <c r="I438" s="116">
        <f t="shared" si="144"/>
        <v>26009</v>
      </c>
      <c r="J438" s="116">
        <f t="shared" si="144"/>
        <v>26009</v>
      </c>
      <c r="K438" s="116">
        <f t="shared" si="144"/>
        <v>26009</v>
      </c>
      <c r="L438" s="116">
        <f t="shared" si="144"/>
        <v>26009</v>
      </c>
      <c r="M438" s="116">
        <f t="shared" si="144"/>
        <v>26009</v>
      </c>
      <c r="N438" s="116">
        <f t="shared" si="144"/>
        <v>26009</v>
      </c>
      <c r="O438" s="116">
        <f t="shared" si="144"/>
        <v>26009</v>
      </c>
      <c r="P438" s="116">
        <f t="shared" si="144"/>
        <v>26009</v>
      </c>
      <c r="Q438" s="116">
        <f t="shared" si="144"/>
        <v>26009</v>
      </c>
      <c r="R438" s="116">
        <f t="shared" si="144"/>
        <v>26009</v>
      </c>
      <c r="S438" s="116">
        <f t="shared" si="144"/>
        <v>26009</v>
      </c>
      <c r="T438" s="116">
        <f t="shared" si="144"/>
        <v>26009</v>
      </c>
      <c r="U438" s="116">
        <f t="shared" si="144"/>
        <v>26009</v>
      </c>
      <c r="V438" s="116">
        <f t="shared" si="144"/>
        <v>26009</v>
      </c>
      <c r="W438" s="116">
        <f t="shared" si="144"/>
        <v>26009</v>
      </c>
      <c r="X438" s="131"/>
    </row>
    <row r="439" spans="1:24" s="132" customFormat="1">
      <c r="A439" s="135" t="s">
        <v>167</v>
      </c>
      <c r="B439" s="113">
        <f t="shared" si="144"/>
        <v>2571</v>
      </c>
      <c r="C439" s="114">
        <f t="shared" si="144"/>
        <v>2522</v>
      </c>
      <c r="D439" s="114">
        <f t="shared" si="144"/>
        <v>2479</v>
      </c>
      <c r="E439" s="114">
        <f t="shared" si="144"/>
        <v>2470</v>
      </c>
      <c r="F439" s="114">
        <f t="shared" si="144"/>
        <v>2474</v>
      </c>
      <c r="G439" s="114">
        <f t="shared" si="144"/>
        <v>2479</v>
      </c>
      <c r="H439" s="114">
        <f t="shared" si="144"/>
        <v>2485</v>
      </c>
      <c r="I439" s="114">
        <f t="shared" si="144"/>
        <v>2493</v>
      </c>
      <c r="J439" s="114">
        <f t="shared" si="144"/>
        <v>2500</v>
      </c>
      <c r="K439" s="114">
        <f t="shared" si="144"/>
        <v>2510</v>
      </c>
      <c r="L439" s="114">
        <f t="shared" si="144"/>
        <v>2520</v>
      </c>
      <c r="M439" s="114">
        <f t="shared" si="144"/>
        <v>2530</v>
      </c>
      <c r="N439" s="114">
        <f t="shared" si="144"/>
        <v>2542</v>
      </c>
      <c r="O439" s="114">
        <f t="shared" si="144"/>
        <v>2553</v>
      </c>
      <c r="P439" s="114">
        <f t="shared" si="144"/>
        <v>2566</v>
      </c>
      <c r="Q439" s="114">
        <f t="shared" si="144"/>
        <v>2579</v>
      </c>
      <c r="R439" s="114">
        <f t="shared" si="144"/>
        <v>2593</v>
      </c>
      <c r="S439" s="114">
        <f t="shared" si="144"/>
        <v>2608</v>
      </c>
      <c r="T439" s="114">
        <f t="shared" si="144"/>
        <v>2623</v>
      </c>
      <c r="U439" s="114">
        <f t="shared" si="144"/>
        <v>2639</v>
      </c>
      <c r="V439" s="114">
        <f t="shared" si="144"/>
        <v>2655</v>
      </c>
      <c r="W439" s="114">
        <f t="shared" si="144"/>
        <v>2671</v>
      </c>
      <c r="X439" s="131"/>
    </row>
    <row r="440" spans="1:24" s="132" customFormat="1">
      <c r="A440" s="135" t="s">
        <v>168</v>
      </c>
      <c r="B440" s="115">
        <f t="shared" si="144"/>
        <v>1143</v>
      </c>
      <c r="C440" s="116">
        <f t="shared" si="144"/>
        <v>1146.241607720571</v>
      </c>
      <c r="D440" s="116">
        <f t="shared" si="144"/>
        <v>1149.4757694943496</v>
      </c>
      <c r="E440" s="116">
        <f t="shared" si="144"/>
        <v>1153.0988244766847</v>
      </c>
      <c r="F440" s="116">
        <f t="shared" si="144"/>
        <v>1156.7556430108073</v>
      </c>
      <c r="G440" s="116">
        <f t="shared" si="144"/>
        <v>1160.7565663716975</v>
      </c>
      <c r="H440" s="116">
        <f t="shared" si="144"/>
        <v>1164.8483035148215</v>
      </c>
      <c r="I440" s="116">
        <f t="shared" si="144"/>
        <v>1169.1953027622669</v>
      </c>
      <c r="J440" s="116">
        <f t="shared" si="144"/>
        <v>1173.5169114151893</v>
      </c>
      <c r="K440" s="116">
        <f t="shared" si="144"/>
        <v>1178.0202872262867</v>
      </c>
      <c r="L440" s="116">
        <f t="shared" si="144"/>
        <v>1182.6177862957379</v>
      </c>
      <c r="M440" s="116">
        <f t="shared" si="144"/>
        <v>1187.18954550798</v>
      </c>
      <c r="N440" s="116">
        <f t="shared" si="144"/>
        <v>1192.052154951758</v>
      </c>
      <c r="O440" s="116">
        <f t="shared" ref="O440:W443" si="145">+O98</f>
        <v>1196.6820159778508</v>
      </c>
      <c r="P440" s="116">
        <f t="shared" si="145"/>
        <v>1201.3607028593697</v>
      </c>
      <c r="Q440" s="116">
        <f t="shared" si="145"/>
        <v>1206.2249848929207</v>
      </c>
      <c r="R440" s="116">
        <f t="shared" si="145"/>
        <v>1210.9724554954473</v>
      </c>
      <c r="S440" s="116">
        <f t="shared" si="145"/>
        <v>1215.6726787340726</v>
      </c>
      <c r="T440" s="116">
        <f t="shared" si="145"/>
        <v>1220.4650566631183</v>
      </c>
      <c r="U440" s="116">
        <f t="shared" si="145"/>
        <v>1225.2720067139351</v>
      </c>
      <c r="V440" s="116">
        <f t="shared" si="145"/>
        <v>1225.2720067139351</v>
      </c>
      <c r="W440" s="116">
        <f t="shared" si="145"/>
        <v>1229.9126262835357</v>
      </c>
      <c r="X440" s="131"/>
    </row>
    <row r="441" spans="1:24" s="132" customFormat="1">
      <c r="A441" s="135" t="s">
        <v>169</v>
      </c>
      <c r="B441" s="115">
        <f t="shared" ref="B441:W443" si="146">+B99</f>
        <v>29</v>
      </c>
      <c r="C441" s="116">
        <f t="shared" si="146"/>
        <v>29.216381441375098</v>
      </c>
      <c r="D441" s="116">
        <f t="shared" si="146"/>
        <v>29.234051304852994</v>
      </c>
      <c r="E441" s="116">
        <f t="shared" si="146"/>
        <v>29.245490702076989</v>
      </c>
      <c r="F441" s="116">
        <f t="shared" si="146"/>
        <v>29.267422475656076</v>
      </c>
      <c r="G441" s="116">
        <f t="shared" si="146"/>
        <v>29.302738812757397</v>
      </c>
      <c r="H441" s="116">
        <f t="shared" si="146"/>
        <v>29.348233385354959</v>
      </c>
      <c r="I441" s="116">
        <f t="shared" si="146"/>
        <v>29.405292511108144</v>
      </c>
      <c r="J441" s="116">
        <f t="shared" si="146"/>
        <v>29.470345947327818</v>
      </c>
      <c r="K441" s="116">
        <f t="shared" si="146"/>
        <v>29.545192083416801</v>
      </c>
      <c r="L441" s="116">
        <f t="shared" si="146"/>
        <v>29.628215587079278</v>
      </c>
      <c r="M441" s="116">
        <f t="shared" si="146"/>
        <v>29.717229704426138</v>
      </c>
      <c r="N441" s="116">
        <f t="shared" si="146"/>
        <v>29.815772424546299</v>
      </c>
      <c r="O441" s="116">
        <f t="shared" si="146"/>
        <v>29.917668229640054</v>
      </c>
      <c r="P441" s="116">
        <f t="shared" si="146"/>
        <v>30.026192647038091</v>
      </c>
      <c r="Q441" s="116">
        <f t="shared" si="146"/>
        <v>30.14263210613823</v>
      </c>
      <c r="R441" s="116">
        <f t="shared" si="146"/>
        <v>30.263893280423872</v>
      </c>
      <c r="S441" s="116">
        <f t="shared" si="146"/>
        <v>30.390121631185</v>
      </c>
      <c r="T441" s="116">
        <f t="shared" si="146"/>
        <v>30.52255558106312</v>
      </c>
      <c r="U441" s="116">
        <f t="shared" si="146"/>
        <v>30.660069340867086</v>
      </c>
      <c r="V441" s="116">
        <f t="shared" si="145"/>
        <v>30.660069340867086</v>
      </c>
      <c r="W441" s="116">
        <f t="shared" si="146"/>
        <v>30.79995739696335</v>
      </c>
      <c r="X441" s="131"/>
    </row>
    <row r="442" spans="1:24" s="132" customFormat="1">
      <c r="A442" s="135" t="s">
        <v>170</v>
      </c>
      <c r="B442" s="117">
        <f t="shared" si="146"/>
        <v>2</v>
      </c>
      <c r="C442" s="118">
        <f t="shared" si="146"/>
        <v>2</v>
      </c>
      <c r="D442" s="118">
        <f t="shared" si="146"/>
        <v>2</v>
      </c>
      <c r="E442" s="118">
        <f t="shared" si="146"/>
        <v>2</v>
      </c>
      <c r="F442" s="118">
        <f t="shared" si="146"/>
        <v>2</v>
      </c>
      <c r="G442" s="118">
        <f t="shared" si="146"/>
        <v>2</v>
      </c>
      <c r="H442" s="118">
        <f t="shared" si="146"/>
        <v>2</v>
      </c>
      <c r="I442" s="118">
        <f t="shared" si="146"/>
        <v>2</v>
      </c>
      <c r="J442" s="118">
        <f t="shared" si="146"/>
        <v>2</v>
      </c>
      <c r="K442" s="118">
        <f t="shared" si="146"/>
        <v>2</v>
      </c>
      <c r="L442" s="118">
        <f t="shared" si="146"/>
        <v>2</v>
      </c>
      <c r="M442" s="118">
        <f t="shared" si="146"/>
        <v>2</v>
      </c>
      <c r="N442" s="118">
        <f t="shared" si="146"/>
        <v>2</v>
      </c>
      <c r="O442" s="118">
        <f t="shared" si="146"/>
        <v>2</v>
      </c>
      <c r="P442" s="118">
        <f t="shared" si="146"/>
        <v>2</v>
      </c>
      <c r="Q442" s="118">
        <f t="shared" si="146"/>
        <v>2</v>
      </c>
      <c r="R442" s="118">
        <f t="shared" si="146"/>
        <v>2</v>
      </c>
      <c r="S442" s="118">
        <f t="shared" si="146"/>
        <v>2</v>
      </c>
      <c r="T442" s="118">
        <f t="shared" si="146"/>
        <v>2</v>
      </c>
      <c r="U442" s="118">
        <f t="shared" si="146"/>
        <v>2</v>
      </c>
      <c r="V442" s="118">
        <f t="shared" si="145"/>
        <v>2</v>
      </c>
      <c r="W442" s="118">
        <f t="shared" si="146"/>
        <v>2</v>
      </c>
      <c r="X442" s="131"/>
    </row>
    <row r="443" spans="1:24" s="132" customFormat="1" ht="16" thickBot="1">
      <c r="A443" s="136" t="s">
        <v>171</v>
      </c>
      <c r="B443" s="120">
        <f>+B101</f>
        <v>3745</v>
      </c>
      <c r="C443" s="121">
        <f t="shared" si="146"/>
        <v>3699.457989161946</v>
      </c>
      <c r="D443" s="121">
        <f t="shared" si="146"/>
        <v>3659.7098207992026</v>
      </c>
      <c r="E443" s="121">
        <f t="shared" si="146"/>
        <v>3654.3443151787619</v>
      </c>
      <c r="F443" s="121">
        <f t="shared" si="146"/>
        <v>3662.0230654864631</v>
      </c>
      <c r="G443" s="121">
        <f t="shared" si="146"/>
        <v>3671.0593051844553</v>
      </c>
      <c r="H443" s="121">
        <f t="shared" si="146"/>
        <v>3681.1965369001764</v>
      </c>
      <c r="I443" s="121">
        <f t="shared" si="146"/>
        <v>3693.6005952733749</v>
      </c>
      <c r="J443" s="121">
        <f t="shared" si="146"/>
        <v>3704.9872573625175</v>
      </c>
      <c r="K443" s="121">
        <f t="shared" si="146"/>
        <v>3719.5654793097033</v>
      </c>
      <c r="L443" s="121">
        <f t="shared" si="146"/>
        <v>3734.2460018828174</v>
      </c>
      <c r="M443" s="121">
        <f t="shared" si="146"/>
        <v>3748.9067752124065</v>
      </c>
      <c r="N443" s="121">
        <f t="shared" si="146"/>
        <v>3765.8679273763041</v>
      </c>
      <c r="O443" s="121">
        <f t="shared" si="146"/>
        <v>3781.599684207491</v>
      </c>
      <c r="P443" s="121">
        <f t="shared" si="146"/>
        <v>3799.3868955064077</v>
      </c>
      <c r="Q443" s="121">
        <f t="shared" si="146"/>
        <v>3817.3676169990586</v>
      </c>
      <c r="R443" s="121">
        <f t="shared" si="146"/>
        <v>3836.2363487758712</v>
      </c>
      <c r="S443" s="121">
        <f t="shared" si="146"/>
        <v>3856.0628003652578</v>
      </c>
      <c r="T443" s="121">
        <f t="shared" si="146"/>
        <v>3875.987612244181</v>
      </c>
      <c r="U443" s="121">
        <f t="shared" si="146"/>
        <v>3896.9320760548026</v>
      </c>
      <c r="V443" s="121">
        <f t="shared" si="145"/>
        <v>3912.9320760548026</v>
      </c>
      <c r="W443" s="121">
        <f t="shared" si="146"/>
        <v>3933.7125836804989</v>
      </c>
      <c r="X443" s="131"/>
    </row>
    <row r="444" spans="1:24" s="132" customFormat="1">
      <c r="A444" s="130"/>
      <c r="T444" s="133"/>
      <c r="U444" s="133"/>
      <c r="V444" s="133"/>
      <c r="W444" s="133"/>
      <c r="X444" s="131"/>
    </row>
    <row r="445" spans="1:24" s="132" customFormat="1">
      <c r="A445" s="130"/>
      <c r="B445" s="131"/>
      <c r="T445" s="133"/>
      <c r="U445" s="133"/>
      <c r="V445" s="133"/>
      <c r="W445" s="133"/>
      <c r="X445" s="131"/>
    </row>
    <row r="446" spans="1:24" s="132" customFormat="1">
      <c r="A446" s="134" t="s">
        <v>175</v>
      </c>
      <c r="B446" s="133"/>
      <c r="C446" s="133"/>
      <c r="D446" s="133"/>
      <c r="E446" s="133"/>
      <c r="F446" s="133"/>
      <c r="G446" s="133"/>
      <c r="H446" s="133"/>
      <c r="I446" s="133"/>
      <c r="J446" s="133"/>
      <c r="K446" s="133"/>
      <c r="L446" s="133"/>
      <c r="M446" s="133"/>
      <c r="N446" s="133"/>
      <c r="O446" s="133"/>
      <c r="P446" s="133"/>
      <c r="Q446" s="133"/>
      <c r="R446" s="133"/>
      <c r="S446" s="133"/>
      <c r="T446" s="133"/>
      <c r="U446" s="133"/>
      <c r="V446" s="133"/>
      <c r="W446" s="133"/>
      <c r="X446" s="131"/>
    </row>
    <row r="447" spans="1:24" s="132" customFormat="1" ht="16" thickBot="1">
      <c r="A447" s="18" t="s">
        <v>156</v>
      </c>
      <c r="B447" s="133"/>
      <c r="C447" s="112">
        <f t="shared" ref="C447:U447" si="147">(C452-B452)/B452</f>
        <v>6.0432398512834037E-2</v>
      </c>
      <c r="D447" s="112">
        <f t="shared" si="147"/>
        <v>1.5119873937346203E-2</v>
      </c>
      <c r="E447" s="112">
        <f t="shared" si="147"/>
        <v>9.9951541246169132E-3</v>
      </c>
      <c r="F447" s="112">
        <f t="shared" si="147"/>
        <v>1.4850082399842543E-2</v>
      </c>
      <c r="G447" s="112">
        <f t="shared" si="147"/>
        <v>1.7088894533355554E-2</v>
      </c>
      <c r="H447" s="112">
        <f t="shared" si="147"/>
        <v>1.6277078143522854E-2</v>
      </c>
      <c r="I447" s="112">
        <f t="shared" si="147"/>
        <v>1.4982702541929176E-2</v>
      </c>
      <c r="J447" s="112">
        <f t="shared" si="147"/>
        <v>1.5640096910709785E-2</v>
      </c>
      <c r="K447" s="112">
        <f t="shared" si="147"/>
        <v>1.5952987985745137E-2</v>
      </c>
      <c r="L447" s="112">
        <f t="shared" si="147"/>
        <v>1.5833730623874616E-2</v>
      </c>
      <c r="M447" s="112">
        <f t="shared" si="147"/>
        <v>1.4584354546455756E-2</v>
      </c>
      <c r="N447" s="112">
        <f t="shared" si="147"/>
        <v>1.4546935680788678E-2</v>
      </c>
      <c r="O447" s="112">
        <f t="shared" si="147"/>
        <v>1.671859983317886E-2</v>
      </c>
      <c r="P447" s="112">
        <f t="shared" si="147"/>
        <v>1.6959395611725925E-2</v>
      </c>
      <c r="Q447" s="112">
        <f t="shared" si="147"/>
        <v>1.4689886181328536E-2</v>
      </c>
      <c r="R447" s="112">
        <f t="shared" si="147"/>
        <v>1.4547285253079752E-2</v>
      </c>
      <c r="S447" s="112">
        <f t="shared" si="147"/>
        <v>1.4624714187867613E-2</v>
      </c>
      <c r="T447" s="112">
        <f t="shared" si="147"/>
        <v>1.4264421651947188E-2</v>
      </c>
      <c r="U447" s="112">
        <f t="shared" si="147"/>
        <v>1.3394233694616493E-2</v>
      </c>
      <c r="V447" s="112">
        <f>(V452-T452)/T452</f>
        <v>1.8450222366375047E-2</v>
      </c>
      <c r="W447" s="112">
        <f>(W452-U452)/U452</f>
        <v>1.8258041780502787E-2</v>
      </c>
      <c r="X447" s="131"/>
    </row>
    <row r="448" spans="1:24" s="132" customFormat="1">
      <c r="A448" s="135" t="s">
        <v>157</v>
      </c>
      <c r="B448" s="113">
        <f t="shared" ref="B448:W459" si="148">+B49+B11</f>
        <v>22008512</v>
      </c>
      <c r="C448" s="114">
        <f t="shared" si="148"/>
        <v>23281786</v>
      </c>
      <c r="D448" s="114">
        <f t="shared" si="148"/>
        <v>23528973</v>
      </c>
      <c r="E448" s="114">
        <f t="shared" si="148"/>
        <v>23557689</v>
      </c>
      <c r="F448" s="114">
        <f t="shared" si="148"/>
        <v>23789829</v>
      </c>
      <c r="G448" s="114">
        <f t="shared" si="148"/>
        <v>24132424</v>
      </c>
      <c r="H448" s="114">
        <f t="shared" si="148"/>
        <v>24457408</v>
      </c>
      <c r="I448" s="114">
        <f t="shared" si="148"/>
        <v>24719450</v>
      </c>
      <c r="J448" s="114">
        <f t="shared" si="148"/>
        <v>25010152</v>
      </c>
      <c r="K448" s="114">
        <f t="shared" si="148"/>
        <v>25333019</v>
      </c>
      <c r="L448" s="114">
        <f t="shared" si="148"/>
        <v>25662702</v>
      </c>
      <c r="M448" s="114">
        <f t="shared" si="148"/>
        <v>25924921</v>
      </c>
      <c r="N448" s="114">
        <f t="shared" si="148"/>
        <v>26186628</v>
      </c>
      <c r="O448" s="114">
        <f t="shared" si="148"/>
        <v>26574389</v>
      </c>
      <c r="P448" s="114">
        <f t="shared" si="148"/>
        <v>27009824</v>
      </c>
      <c r="Q448" s="114">
        <f t="shared" si="148"/>
        <v>27313426</v>
      </c>
      <c r="R448" s="114">
        <f t="shared" si="148"/>
        <v>27612492</v>
      </c>
      <c r="S448" s="114">
        <f t="shared" si="148"/>
        <v>27940272</v>
      </c>
      <c r="T448" s="114">
        <f t="shared" si="148"/>
        <v>28245462</v>
      </c>
      <c r="U448" s="114">
        <f t="shared" si="148"/>
        <v>28510376</v>
      </c>
      <c r="V448" s="114">
        <f t="shared" si="148"/>
        <v>28768164</v>
      </c>
      <c r="W448" s="114">
        <f t="shared" si="148"/>
        <v>29033787</v>
      </c>
      <c r="X448" s="131"/>
    </row>
    <row r="449" spans="1:24" s="132" customFormat="1">
      <c r="A449" s="135" t="s">
        <v>158</v>
      </c>
      <c r="B449" s="115">
        <f t="shared" si="148"/>
        <v>13937814</v>
      </c>
      <c r="C449" s="116">
        <f t="shared" si="148"/>
        <v>14716478.233491294</v>
      </c>
      <c r="D449" s="116">
        <f t="shared" si="148"/>
        <v>15067517.551410645</v>
      </c>
      <c r="E449" s="116">
        <f t="shared" si="148"/>
        <v>15442553.420663795</v>
      </c>
      <c r="F449" s="116">
        <f t="shared" si="148"/>
        <v>15814341.861820489</v>
      </c>
      <c r="G449" s="116">
        <f t="shared" si="148"/>
        <v>16176266.28862768</v>
      </c>
      <c r="H449" s="116">
        <f t="shared" si="148"/>
        <v>16533415.095249224</v>
      </c>
      <c r="I449" s="116">
        <f t="shared" si="148"/>
        <v>16909016.965062533</v>
      </c>
      <c r="J449" s="116">
        <f t="shared" si="148"/>
        <v>17293550.305454396</v>
      </c>
      <c r="K449" s="116">
        <f t="shared" si="148"/>
        <v>17669724.348623667</v>
      </c>
      <c r="L449" s="116">
        <f t="shared" si="148"/>
        <v>18044625.346016463</v>
      </c>
      <c r="M449" s="116">
        <f t="shared" si="148"/>
        <v>18441354.113374274</v>
      </c>
      <c r="N449" s="116">
        <f t="shared" si="148"/>
        <v>18846344.527721688</v>
      </c>
      <c r="O449" s="116">
        <f t="shared" si="148"/>
        <v>19235724.386633635</v>
      </c>
      <c r="P449" s="116">
        <f t="shared" si="148"/>
        <v>19601524.598436646</v>
      </c>
      <c r="Q449" s="116">
        <f t="shared" si="148"/>
        <v>20003266.131843161</v>
      </c>
      <c r="R449" s="116">
        <f t="shared" si="148"/>
        <v>20412707.673549347</v>
      </c>
      <c r="S449" s="116">
        <f t="shared" si="148"/>
        <v>20807395.001802627</v>
      </c>
      <c r="T449" s="116">
        <f t="shared" si="148"/>
        <v>21216857.579084195</v>
      </c>
      <c r="U449" s="116">
        <f t="shared" si="148"/>
        <v>21632234.572909463</v>
      </c>
      <c r="V449" s="116">
        <f t="shared" si="148"/>
        <v>21632234.572909463</v>
      </c>
      <c r="W449" s="116">
        <f t="shared" si="148"/>
        <v>22049477.27280163</v>
      </c>
      <c r="X449" s="131"/>
    </row>
    <row r="450" spans="1:24" s="132" customFormat="1">
      <c r="A450" s="135" t="s">
        <v>159</v>
      </c>
      <c r="B450" s="115">
        <f t="shared" si="148"/>
        <v>225293</v>
      </c>
      <c r="C450" s="116">
        <f t="shared" si="148"/>
        <v>425582.14864499902</v>
      </c>
      <c r="D450" s="116">
        <f t="shared" si="148"/>
        <v>424904.88169047609</v>
      </c>
      <c r="E450" s="116">
        <f t="shared" si="148"/>
        <v>422141.78839664056</v>
      </c>
      <c r="F450" s="116">
        <f t="shared" si="148"/>
        <v>419928.39807902521</v>
      </c>
      <c r="G450" s="116">
        <f t="shared" si="148"/>
        <v>418121.78377502115</v>
      </c>
      <c r="H450" s="116">
        <f t="shared" si="148"/>
        <v>416757.18118096824</v>
      </c>
      <c r="I450" s="116">
        <f t="shared" si="148"/>
        <v>415945.64065087424</v>
      </c>
      <c r="J450" s="116">
        <f t="shared" si="148"/>
        <v>415444.96998981544</v>
      </c>
      <c r="K450" s="116">
        <f t="shared" si="148"/>
        <v>415401.16950727068</v>
      </c>
      <c r="L450" s="116">
        <f t="shared" si="148"/>
        <v>415656.75990015478</v>
      </c>
      <c r="M450" s="116">
        <f t="shared" si="148"/>
        <v>416212.15033283428</v>
      </c>
      <c r="N450" s="116">
        <f t="shared" si="148"/>
        <v>416919.56616407196</v>
      </c>
      <c r="O450" s="116">
        <f t="shared" si="148"/>
        <v>417976.28231577657</v>
      </c>
      <c r="P450" s="116">
        <f t="shared" si="148"/>
        <v>419344.68269542238</v>
      </c>
      <c r="Q450" s="116">
        <f t="shared" si="148"/>
        <v>420990.35463739192</v>
      </c>
      <c r="R450" s="116">
        <f t="shared" si="148"/>
        <v>422893.74916464859</v>
      </c>
      <c r="S450" s="116">
        <f t="shared" si="148"/>
        <v>425008.12552676233</v>
      </c>
      <c r="T450" s="116">
        <f t="shared" si="148"/>
        <v>427422.29220736306</v>
      </c>
      <c r="U450" s="116">
        <f t="shared" si="148"/>
        <v>430058.60297726613</v>
      </c>
      <c r="V450" s="116">
        <f t="shared" si="148"/>
        <v>430058.60297726613</v>
      </c>
      <c r="W450" s="116">
        <f t="shared" si="148"/>
        <v>432790.47581396921</v>
      </c>
      <c r="X450" s="131"/>
    </row>
    <row r="451" spans="1:24" s="132" customFormat="1">
      <c r="A451" s="135" t="s">
        <v>160</v>
      </c>
      <c r="B451" s="117">
        <f t="shared" si="148"/>
        <v>1096923</v>
      </c>
      <c r="C451" s="118">
        <f t="shared" si="148"/>
        <v>1096923</v>
      </c>
      <c r="D451" s="118">
        <f t="shared" si="148"/>
        <v>1096923</v>
      </c>
      <c r="E451" s="118">
        <f t="shared" si="148"/>
        <v>1096923</v>
      </c>
      <c r="F451" s="118">
        <f t="shared" si="148"/>
        <v>1096923</v>
      </c>
      <c r="G451" s="118">
        <f t="shared" si="148"/>
        <v>1096923</v>
      </c>
      <c r="H451" s="118">
        <f t="shared" si="148"/>
        <v>1096923</v>
      </c>
      <c r="I451" s="118">
        <f t="shared" si="148"/>
        <v>1096923</v>
      </c>
      <c r="J451" s="118">
        <f t="shared" si="148"/>
        <v>1096923</v>
      </c>
      <c r="K451" s="118">
        <f t="shared" si="148"/>
        <v>1096923</v>
      </c>
      <c r="L451" s="118">
        <f t="shared" si="148"/>
        <v>1096923</v>
      </c>
      <c r="M451" s="118">
        <f t="shared" si="148"/>
        <v>1096923</v>
      </c>
      <c r="N451" s="118">
        <f t="shared" si="148"/>
        <v>1096923</v>
      </c>
      <c r="O451" s="118">
        <f t="shared" si="148"/>
        <v>1096923</v>
      </c>
      <c r="P451" s="118">
        <f t="shared" si="148"/>
        <v>1096923</v>
      </c>
      <c r="Q451" s="118">
        <f t="shared" si="148"/>
        <v>1096923</v>
      </c>
      <c r="R451" s="118">
        <f t="shared" si="148"/>
        <v>1096923</v>
      </c>
      <c r="S451" s="118">
        <f t="shared" si="148"/>
        <v>1096923</v>
      </c>
      <c r="T451" s="118">
        <f t="shared" si="148"/>
        <v>1096923</v>
      </c>
      <c r="U451" s="118">
        <f t="shared" si="148"/>
        <v>1096923</v>
      </c>
      <c r="V451" s="118">
        <f t="shared" si="148"/>
        <v>1096923</v>
      </c>
      <c r="W451" s="118">
        <f t="shared" si="148"/>
        <v>1096923</v>
      </c>
      <c r="X451" s="131"/>
    </row>
    <row r="452" spans="1:24" s="132" customFormat="1" ht="16" thickBot="1">
      <c r="A452" s="136" t="s">
        <v>161</v>
      </c>
      <c r="B452" s="120">
        <f t="shared" si="148"/>
        <v>37268542</v>
      </c>
      <c r="C452" s="121">
        <f t="shared" si="148"/>
        <v>39520769.382136293</v>
      </c>
      <c r="D452" s="121">
        <f t="shared" si="148"/>
        <v>40118318.433101125</v>
      </c>
      <c r="E452" s="121">
        <f t="shared" si="148"/>
        <v>40519307.209060431</v>
      </c>
      <c r="F452" s="121">
        <f t="shared" si="148"/>
        <v>41121022.259899512</v>
      </c>
      <c r="G452" s="121">
        <f t="shared" si="148"/>
        <v>41823735.072402701</v>
      </c>
      <c r="H452" s="121">
        <f t="shared" si="148"/>
        <v>42504503.276430197</v>
      </c>
      <c r="I452" s="121">
        <f t="shared" si="148"/>
        <v>43141335.605713405</v>
      </c>
      <c r="J452" s="121">
        <f t="shared" si="148"/>
        <v>43816070.275444217</v>
      </c>
      <c r="K452" s="121">
        <f t="shared" si="148"/>
        <v>44515067.518130943</v>
      </c>
      <c r="L452" s="121">
        <f t="shared" si="148"/>
        <v>45219907.105916619</v>
      </c>
      <c r="M452" s="121">
        <f t="shared" si="148"/>
        <v>45879410.263707101</v>
      </c>
      <c r="N452" s="121">
        <f t="shared" si="148"/>
        <v>46546815.093885764</v>
      </c>
      <c r="O452" s="121">
        <f t="shared" si="148"/>
        <v>47325012.66894941</v>
      </c>
      <c r="P452" s="121">
        <f t="shared" si="148"/>
        <v>48127616.281132065</v>
      </c>
      <c r="Q452" s="121">
        <f t="shared" si="148"/>
        <v>48834605.486480549</v>
      </c>
      <c r="R452" s="121">
        <f t="shared" si="148"/>
        <v>49545016.422713995</v>
      </c>
      <c r="S452" s="121">
        <f t="shared" si="148"/>
        <v>50269598.127329394</v>
      </c>
      <c r="T452" s="121">
        <f t="shared" si="148"/>
        <v>50986664.871291555</v>
      </c>
      <c r="U452" s="121">
        <f t="shared" si="148"/>
        <v>51669592.175886728</v>
      </c>
      <c r="V452" s="121">
        <f t="shared" si="148"/>
        <v>51927380.175886728</v>
      </c>
      <c r="W452" s="121">
        <f t="shared" si="148"/>
        <v>52612977.748615608</v>
      </c>
      <c r="X452" s="131"/>
    </row>
    <row r="453" spans="1:24" s="132" customFormat="1">
      <c r="A453" s="135" t="s">
        <v>162</v>
      </c>
      <c r="B453" s="116">
        <f t="shared" si="148"/>
        <v>39436.373782910086</v>
      </c>
      <c r="C453" s="116">
        <f t="shared" si="148"/>
        <v>41938.806347797159</v>
      </c>
      <c r="D453" s="116">
        <f t="shared" si="148"/>
        <v>42494.926312834068</v>
      </c>
      <c r="E453" s="116">
        <f t="shared" si="148"/>
        <v>42939.288022195993</v>
      </c>
      <c r="F453" s="116">
        <f t="shared" si="148"/>
        <v>43607.344873923408</v>
      </c>
      <c r="G453" s="116">
        <f t="shared" si="148"/>
        <v>44392.124724098678</v>
      </c>
      <c r="H453" s="116">
        <f t="shared" si="148"/>
        <v>45150.12477427558</v>
      </c>
      <c r="I453" s="116">
        <f t="shared" si="148"/>
        <v>45857.949686590058</v>
      </c>
      <c r="J453" s="116">
        <f t="shared" si="148"/>
        <v>46608.865485516581</v>
      </c>
      <c r="K453" s="116">
        <f t="shared" si="148"/>
        <v>47387.543688041224</v>
      </c>
      <c r="L453" s="116">
        <f t="shared" si="148"/>
        <v>48171.480260072974</v>
      </c>
      <c r="M453" s="116">
        <f t="shared" si="148"/>
        <v>48904.583609381247</v>
      </c>
      <c r="N453" s="116">
        <f t="shared" si="148"/>
        <v>49646.28632275953</v>
      </c>
      <c r="O453" s="116">
        <f t="shared" si="148"/>
        <v>50515.73503838561</v>
      </c>
      <c r="P453" s="116">
        <f t="shared" si="148"/>
        <v>51411.480852947527</v>
      </c>
      <c r="Q453" s="116">
        <f t="shared" si="148"/>
        <v>52197.227442587377</v>
      </c>
      <c r="R453" s="116">
        <f t="shared" si="148"/>
        <v>52987.686568301688</v>
      </c>
      <c r="S453" s="116">
        <f t="shared" si="148"/>
        <v>53797.175580973533</v>
      </c>
      <c r="T453" s="116">
        <f t="shared" si="148"/>
        <v>54593.775727057357</v>
      </c>
      <c r="U453" s="116">
        <f t="shared" si="148"/>
        <v>55353.193949485416</v>
      </c>
      <c r="V453" s="116">
        <f t="shared" si="148"/>
        <v>55642.447646069602</v>
      </c>
      <c r="W453" s="116">
        <f t="shared" si="148"/>
        <v>56405.363289249544</v>
      </c>
      <c r="X453" s="131"/>
    </row>
    <row r="454" spans="1:24" s="132" customFormat="1">
      <c r="A454" s="135" t="s">
        <v>163</v>
      </c>
      <c r="B454" s="116">
        <f t="shared" si="148"/>
        <v>427169.24840469833</v>
      </c>
      <c r="C454" s="116">
        <f t="shared" si="148"/>
        <v>425715.38945998397</v>
      </c>
      <c r="D454" s="116">
        <f t="shared" si="148"/>
        <v>428314.58801144559</v>
      </c>
      <c r="E454" s="116">
        <f t="shared" si="148"/>
        <v>433642.79743019794</v>
      </c>
      <c r="F454" s="116">
        <f t="shared" si="148"/>
        <v>439976.35075578187</v>
      </c>
      <c r="G454" s="116">
        <f t="shared" si="148"/>
        <v>446343.23756523314</v>
      </c>
      <c r="H454" s="116">
        <f t="shared" si="148"/>
        <v>452727.97936755302</v>
      </c>
      <c r="I454" s="116">
        <f t="shared" si="148"/>
        <v>459169.8573284052</v>
      </c>
      <c r="J454" s="116">
        <f t="shared" si="148"/>
        <v>465615.36988532776</v>
      </c>
      <c r="K454" s="116">
        <f t="shared" si="148"/>
        <v>472102.9441640345</v>
      </c>
      <c r="L454" s="116">
        <f t="shared" si="148"/>
        <v>478621.49594697822</v>
      </c>
      <c r="M454" s="116">
        <f t="shared" si="148"/>
        <v>485182.45244883606</v>
      </c>
      <c r="N454" s="116">
        <f t="shared" si="148"/>
        <v>491773.69026337354</v>
      </c>
      <c r="O454" s="116">
        <f t="shared" si="148"/>
        <v>498404.39647889684</v>
      </c>
      <c r="P454" s="116">
        <f t="shared" si="148"/>
        <v>505062.34214014583</v>
      </c>
      <c r="Q454" s="116">
        <f t="shared" si="148"/>
        <v>511735.65532204136</v>
      </c>
      <c r="R454" s="116">
        <f t="shared" si="148"/>
        <v>518444.99006895378</v>
      </c>
      <c r="S454" s="116">
        <f t="shared" si="148"/>
        <v>525167.11644721567</v>
      </c>
      <c r="T454" s="116">
        <f t="shared" si="148"/>
        <v>531914.94601684238</v>
      </c>
      <c r="U454" s="116">
        <f t="shared" si="148"/>
        <v>538701.02090691216</v>
      </c>
      <c r="V454" s="116">
        <f t="shared" si="148"/>
        <v>544387.42452330771</v>
      </c>
      <c r="W454" s="116">
        <f t="shared" si="148"/>
        <v>551252.5883006904</v>
      </c>
      <c r="X454" s="131"/>
    </row>
    <row r="455" spans="1:24" s="132" customFormat="1">
      <c r="A455" s="137" t="s">
        <v>164</v>
      </c>
      <c r="B455" s="116">
        <f t="shared" si="148"/>
        <v>1332</v>
      </c>
      <c r="C455" s="116">
        <f t="shared" si="148"/>
        <v>1381</v>
      </c>
      <c r="D455" s="116">
        <f t="shared" si="148"/>
        <v>1447</v>
      </c>
      <c r="E455" s="116">
        <f t="shared" si="148"/>
        <v>1437</v>
      </c>
      <c r="F455" s="116">
        <f t="shared" si="148"/>
        <v>1433</v>
      </c>
      <c r="G455" s="116">
        <f t="shared" si="148"/>
        <v>1432</v>
      </c>
      <c r="H455" s="116">
        <f t="shared" si="148"/>
        <v>1432</v>
      </c>
      <c r="I455" s="116">
        <f t="shared" si="148"/>
        <v>1429</v>
      </c>
      <c r="J455" s="116">
        <f t="shared" si="148"/>
        <v>1427</v>
      </c>
      <c r="K455" s="116">
        <f t="shared" si="148"/>
        <v>1426</v>
      </c>
      <c r="L455" s="116">
        <f t="shared" si="148"/>
        <v>1426</v>
      </c>
      <c r="M455" s="116">
        <f t="shared" si="148"/>
        <v>1423</v>
      </c>
      <c r="N455" s="116">
        <f t="shared" si="148"/>
        <v>1420</v>
      </c>
      <c r="O455" s="116">
        <f t="shared" si="148"/>
        <v>1420</v>
      </c>
      <c r="P455" s="116">
        <f t="shared" si="148"/>
        <v>1423</v>
      </c>
      <c r="Q455" s="116">
        <f t="shared" si="148"/>
        <v>1422</v>
      </c>
      <c r="R455" s="116">
        <f t="shared" si="148"/>
        <v>1420</v>
      </c>
      <c r="S455" s="116">
        <f t="shared" si="148"/>
        <v>1418</v>
      </c>
      <c r="T455" s="116">
        <f t="shared" si="148"/>
        <v>1417</v>
      </c>
      <c r="U455" s="116">
        <f t="shared" si="148"/>
        <v>1414</v>
      </c>
      <c r="V455" s="116">
        <f t="shared" si="148"/>
        <v>1410</v>
      </c>
      <c r="W455" s="116">
        <f t="shared" si="148"/>
        <v>1407</v>
      </c>
      <c r="X455" s="131"/>
    </row>
    <row r="456" spans="1:24" s="132" customFormat="1">
      <c r="A456" s="137" t="s">
        <v>165</v>
      </c>
      <c r="B456" s="116">
        <f t="shared" si="148"/>
        <v>7882</v>
      </c>
      <c r="C456" s="116">
        <f t="shared" si="148"/>
        <v>8141</v>
      </c>
      <c r="D456" s="116">
        <f t="shared" si="148"/>
        <v>8161</v>
      </c>
      <c r="E456" s="116">
        <f t="shared" si="148"/>
        <v>8177</v>
      </c>
      <c r="F456" s="116">
        <f t="shared" si="148"/>
        <v>8189</v>
      </c>
      <c r="G456" s="116">
        <f t="shared" si="148"/>
        <v>8193</v>
      </c>
      <c r="H456" s="116">
        <f t="shared" si="148"/>
        <v>8193</v>
      </c>
      <c r="I456" s="116">
        <f t="shared" si="148"/>
        <v>8201</v>
      </c>
      <c r="J456" s="116">
        <f t="shared" si="148"/>
        <v>8211</v>
      </c>
      <c r="K456" s="116">
        <f t="shared" si="148"/>
        <v>8216</v>
      </c>
      <c r="L456" s="116">
        <f t="shared" si="148"/>
        <v>8219</v>
      </c>
      <c r="M456" s="116">
        <f t="shared" si="148"/>
        <v>8230</v>
      </c>
      <c r="N456" s="116">
        <f t="shared" si="148"/>
        <v>8243</v>
      </c>
      <c r="O456" s="116">
        <f t="shared" si="148"/>
        <v>8248</v>
      </c>
      <c r="P456" s="116">
        <f t="shared" si="148"/>
        <v>8242</v>
      </c>
      <c r="Q456" s="116">
        <f t="shared" si="148"/>
        <v>8250</v>
      </c>
      <c r="R456" s="116">
        <f t="shared" si="148"/>
        <v>8261</v>
      </c>
      <c r="S456" s="116">
        <f t="shared" si="148"/>
        <v>8265</v>
      </c>
      <c r="T456" s="116">
        <f t="shared" si="148"/>
        <v>8275</v>
      </c>
      <c r="U456" s="116">
        <f t="shared" si="148"/>
        <v>8286</v>
      </c>
      <c r="V456" s="116">
        <f t="shared" si="148"/>
        <v>8286</v>
      </c>
      <c r="W456" s="116">
        <f t="shared" si="148"/>
        <v>8297</v>
      </c>
      <c r="X456" s="131"/>
    </row>
    <row r="457" spans="1:24" s="132" customFormat="1" ht="16" thickBot="1">
      <c r="A457" s="137" t="s">
        <v>166</v>
      </c>
      <c r="B457" s="116">
        <f t="shared" si="148"/>
        <v>117077</v>
      </c>
      <c r="C457" s="116">
        <f t="shared" si="148"/>
        <v>174252</v>
      </c>
      <c r="D457" s="116">
        <f t="shared" si="148"/>
        <v>174252</v>
      </c>
      <c r="E457" s="116">
        <f t="shared" si="148"/>
        <v>174252</v>
      </c>
      <c r="F457" s="116">
        <f t="shared" si="148"/>
        <v>174252</v>
      </c>
      <c r="G457" s="116">
        <f t="shared" si="148"/>
        <v>174252</v>
      </c>
      <c r="H457" s="116">
        <f t="shared" si="148"/>
        <v>174252</v>
      </c>
      <c r="I457" s="116">
        <f t="shared" si="148"/>
        <v>174252</v>
      </c>
      <c r="J457" s="116">
        <f t="shared" si="148"/>
        <v>174252</v>
      </c>
      <c r="K457" s="116">
        <f t="shared" si="148"/>
        <v>174252</v>
      </c>
      <c r="L457" s="116">
        <f t="shared" si="148"/>
        <v>174252</v>
      </c>
      <c r="M457" s="116">
        <f t="shared" si="148"/>
        <v>174252</v>
      </c>
      <c r="N457" s="116">
        <f t="shared" si="148"/>
        <v>174252</v>
      </c>
      <c r="O457" s="116">
        <f t="shared" si="148"/>
        <v>174252</v>
      </c>
      <c r="P457" s="116">
        <f t="shared" si="148"/>
        <v>174252</v>
      </c>
      <c r="Q457" s="116">
        <f t="shared" si="148"/>
        <v>174252</v>
      </c>
      <c r="R457" s="116">
        <f t="shared" si="148"/>
        <v>174252</v>
      </c>
      <c r="S457" s="116">
        <f t="shared" si="148"/>
        <v>174252</v>
      </c>
      <c r="T457" s="116">
        <f t="shared" si="148"/>
        <v>174252</v>
      </c>
      <c r="U457" s="116">
        <f t="shared" si="148"/>
        <v>174252</v>
      </c>
      <c r="V457" s="116">
        <f t="shared" si="148"/>
        <v>174252</v>
      </c>
      <c r="W457" s="116">
        <f t="shared" si="148"/>
        <v>174252</v>
      </c>
      <c r="X457" s="131"/>
    </row>
    <row r="458" spans="1:24" s="132" customFormat="1">
      <c r="A458" s="135" t="s">
        <v>167</v>
      </c>
      <c r="B458" s="113">
        <f t="shared" si="148"/>
        <v>33320</v>
      </c>
      <c r="C458" s="114">
        <f t="shared" si="148"/>
        <v>33176</v>
      </c>
      <c r="D458" s="114">
        <f t="shared" si="148"/>
        <v>33324</v>
      </c>
      <c r="E458" s="114">
        <f t="shared" si="148"/>
        <v>33704</v>
      </c>
      <c r="F458" s="114">
        <f t="shared" si="148"/>
        <v>34171</v>
      </c>
      <c r="G458" s="114">
        <f t="shared" si="148"/>
        <v>34640</v>
      </c>
      <c r="H458" s="114">
        <f t="shared" si="148"/>
        <v>35110</v>
      </c>
      <c r="I458" s="114">
        <f t="shared" si="148"/>
        <v>35584</v>
      </c>
      <c r="J458" s="114">
        <f t="shared" si="148"/>
        <v>36058</v>
      </c>
      <c r="K458" s="114">
        <f t="shared" si="148"/>
        <v>36535</v>
      </c>
      <c r="L458" s="114">
        <f t="shared" si="148"/>
        <v>37014</v>
      </c>
      <c r="M458" s="114">
        <f t="shared" si="148"/>
        <v>37496</v>
      </c>
      <c r="N458" s="114">
        <f t="shared" si="148"/>
        <v>37980</v>
      </c>
      <c r="O458" s="114">
        <f t="shared" si="148"/>
        <v>38467</v>
      </c>
      <c r="P458" s="114">
        <f t="shared" si="148"/>
        <v>38956</v>
      </c>
      <c r="Q458" s="114">
        <f t="shared" si="148"/>
        <v>39446</v>
      </c>
      <c r="R458" s="114">
        <f t="shared" si="148"/>
        <v>39939</v>
      </c>
      <c r="S458" s="114">
        <f t="shared" si="148"/>
        <v>40433</v>
      </c>
      <c r="T458" s="114">
        <f t="shared" si="148"/>
        <v>40929</v>
      </c>
      <c r="U458" s="114">
        <f t="shared" si="148"/>
        <v>41428</v>
      </c>
      <c r="V458" s="114">
        <f t="shared" si="148"/>
        <v>41928</v>
      </c>
      <c r="W458" s="114">
        <f t="shared" si="148"/>
        <v>42434</v>
      </c>
      <c r="X458" s="131"/>
    </row>
    <row r="459" spans="1:24" s="132" customFormat="1">
      <c r="A459" s="135" t="s">
        <v>168</v>
      </c>
      <c r="B459" s="115">
        <f t="shared" si="148"/>
        <v>3662</v>
      </c>
      <c r="C459" s="116">
        <f t="shared" si="148"/>
        <v>3673.3273712856217</v>
      </c>
      <c r="D459" s="116">
        <f t="shared" si="148"/>
        <v>3753.8047915191382</v>
      </c>
      <c r="E459" s="116">
        <f t="shared" si="148"/>
        <v>3841.5799603739042</v>
      </c>
      <c r="F459" s="116">
        <f t="shared" si="148"/>
        <v>3930.5701360478679</v>
      </c>
      <c r="G459" s="116">
        <f t="shared" si="148"/>
        <v>4020.4740927136259</v>
      </c>
      <c r="H459" s="116">
        <f t="shared" si="148"/>
        <v>4111.1621287096532</v>
      </c>
      <c r="I459" s="116">
        <f t="shared" si="148"/>
        <v>4202.7310529363194</v>
      </c>
      <c r="J459" s="116">
        <f t="shared" si="148"/>
        <v>4294.842252205869</v>
      </c>
      <c r="K459" s="116">
        <f t="shared" si="148"/>
        <v>4387.6328901591769</v>
      </c>
      <c r="L459" s="116">
        <f t="shared" si="148"/>
        <v>4481.1379726538917</v>
      </c>
      <c r="M459" s="116">
        <f t="shared" si="148"/>
        <v>4575.4833393217104</v>
      </c>
      <c r="N459" s="116">
        <f t="shared" si="148"/>
        <v>4670.5023658882874</v>
      </c>
      <c r="O459" s="116">
        <f t="shared" ref="O459:W462" si="149">+O60+O22</f>
        <v>4766.0980481516372</v>
      </c>
      <c r="P459" s="116">
        <f t="shared" si="149"/>
        <v>4862.0802531058398</v>
      </c>
      <c r="Q459" s="116">
        <f t="shared" si="149"/>
        <v>4958.5168289592912</v>
      </c>
      <c r="R459" s="116">
        <f t="shared" si="149"/>
        <v>5055.1255797141075</v>
      </c>
      <c r="S459" s="116">
        <f t="shared" si="149"/>
        <v>5151.9708095020269</v>
      </c>
      <c r="T459" s="116">
        <f t="shared" si="149"/>
        <v>5249.181386616815</v>
      </c>
      <c r="U459" s="116">
        <f t="shared" si="149"/>
        <v>5346.6403467472119</v>
      </c>
      <c r="V459" s="116">
        <f t="shared" si="149"/>
        <v>5346.6403467472119</v>
      </c>
      <c r="W459" s="116">
        <f t="shared" si="149"/>
        <v>5444.3283807955368</v>
      </c>
      <c r="X459" s="131"/>
    </row>
    <row r="460" spans="1:24" s="132" customFormat="1">
      <c r="A460" s="135" t="s">
        <v>169</v>
      </c>
      <c r="B460" s="115">
        <f t="shared" ref="B460:W462" si="150">+B61+B23</f>
        <v>14</v>
      </c>
      <c r="C460" s="116">
        <f t="shared" si="150"/>
        <v>15.298913061125182</v>
      </c>
      <c r="D460" s="116">
        <f t="shared" si="150"/>
        <v>15.133935709217189</v>
      </c>
      <c r="E460" s="116">
        <f t="shared" si="150"/>
        <v>14.855928421187455</v>
      </c>
      <c r="F460" s="116">
        <f t="shared" si="150"/>
        <v>14.607164723391085</v>
      </c>
      <c r="G460" s="116">
        <f t="shared" si="150"/>
        <v>14.380410567946937</v>
      </c>
      <c r="H460" s="116">
        <f t="shared" si="150"/>
        <v>14.17723127225276</v>
      </c>
      <c r="I460" s="116">
        <f t="shared" si="150"/>
        <v>14.003375522626975</v>
      </c>
      <c r="J460" s="116">
        <f t="shared" si="150"/>
        <v>13.846214511997816</v>
      </c>
      <c r="K460" s="116">
        <f t="shared" si="150"/>
        <v>13.713217618169255</v>
      </c>
      <c r="L460" s="116">
        <f t="shared" si="150"/>
        <v>13.596111176876079</v>
      </c>
      <c r="M460" s="116">
        <f t="shared" si="150"/>
        <v>13.494579064886079</v>
      </c>
      <c r="N460" s="116">
        <f t="shared" si="150"/>
        <v>13.400903739545015</v>
      </c>
      <c r="O460" s="116">
        <f t="shared" si="150"/>
        <v>13.325566614447467</v>
      </c>
      <c r="P460" s="116">
        <f t="shared" si="150"/>
        <v>13.266545222788212</v>
      </c>
      <c r="Q460" s="116">
        <f t="shared" si="150"/>
        <v>13.221877177996276</v>
      </c>
      <c r="R460" s="116">
        <f t="shared" si="150"/>
        <v>13.190686538512402</v>
      </c>
      <c r="S460" s="116">
        <f t="shared" si="150"/>
        <v>13.17047455335271</v>
      </c>
      <c r="T460" s="116">
        <f t="shared" si="150"/>
        <v>13.165735692748095</v>
      </c>
      <c r="U460" s="116">
        <f t="shared" si="150"/>
        <v>13.172416432659416</v>
      </c>
      <c r="V460" s="116">
        <f t="shared" si="149"/>
        <v>13.172416432659416</v>
      </c>
      <c r="W460" s="116">
        <f t="shared" si="150"/>
        <v>13.18381314417098</v>
      </c>
      <c r="X460" s="131"/>
    </row>
    <row r="461" spans="1:24" s="132" customFormat="1">
      <c r="A461" s="135" t="s">
        <v>170</v>
      </c>
      <c r="B461" s="117">
        <f t="shared" si="150"/>
        <v>6</v>
      </c>
      <c r="C461" s="118">
        <f t="shared" si="150"/>
        <v>6</v>
      </c>
      <c r="D461" s="118">
        <f t="shared" si="150"/>
        <v>6</v>
      </c>
      <c r="E461" s="118">
        <f t="shared" si="150"/>
        <v>6</v>
      </c>
      <c r="F461" s="118">
        <f t="shared" si="150"/>
        <v>6</v>
      </c>
      <c r="G461" s="118">
        <f t="shared" si="150"/>
        <v>6</v>
      </c>
      <c r="H461" s="118">
        <f t="shared" si="150"/>
        <v>6</v>
      </c>
      <c r="I461" s="118">
        <f t="shared" si="150"/>
        <v>6</v>
      </c>
      <c r="J461" s="118">
        <f t="shared" si="150"/>
        <v>6</v>
      </c>
      <c r="K461" s="118">
        <f t="shared" si="150"/>
        <v>6</v>
      </c>
      <c r="L461" s="118">
        <f t="shared" si="150"/>
        <v>6</v>
      </c>
      <c r="M461" s="118">
        <f t="shared" si="150"/>
        <v>6</v>
      </c>
      <c r="N461" s="118">
        <f t="shared" si="150"/>
        <v>6</v>
      </c>
      <c r="O461" s="118">
        <f t="shared" si="150"/>
        <v>6</v>
      </c>
      <c r="P461" s="118">
        <f t="shared" si="150"/>
        <v>6</v>
      </c>
      <c r="Q461" s="118">
        <f t="shared" si="150"/>
        <v>6</v>
      </c>
      <c r="R461" s="118">
        <f t="shared" si="150"/>
        <v>6</v>
      </c>
      <c r="S461" s="118">
        <f t="shared" si="150"/>
        <v>6</v>
      </c>
      <c r="T461" s="118">
        <f t="shared" si="150"/>
        <v>6</v>
      </c>
      <c r="U461" s="118">
        <f t="shared" si="150"/>
        <v>6</v>
      </c>
      <c r="V461" s="118">
        <f t="shared" si="149"/>
        <v>6</v>
      </c>
      <c r="W461" s="118">
        <f t="shared" si="150"/>
        <v>6</v>
      </c>
      <c r="X461" s="131"/>
    </row>
    <row r="462" spans="1:24" s="132" customFormat="1" ht="16" thickBot="1">
      <c r="A462" s="136" t="s">
        <v>171</v>
      </c>
      <c r="B462" s="120">
        <f>+B63+B25</f>
        <v>37002</v>
      </c>
      <c r="C462" s="121">
        <f t="shared" si="150"/>
        <v>36870.626284346748</v>
      </c>
      <c r="D462" s="121">
        <f t="shared" si="150"/>
        <v>37098.938727228357</v>
      </c>
      <c r="E462" s="121">
        <f t="shared" si="150"/>
        <v>37566.435888795095</v>
      </c>
      <c r="F462" s="121">
        <f t="shared" si="150"/>
        <v>38122.177300771262</v>
      </c>
      <c r="G462" s="121">
        <f t="shared" si="150"/>
        <v>38680.854503281575</v>
      </c>
      <c r="H462" s="121">
        <f t="shared" si="150"/>
        <v>39241.339359981903</v>
      </c>
      <c r="I462" s="121">
        <f t="shared" si="150"/>
        <v>39806.734428458949</v>
      </c>
      <c r="J462" s="121">
        <f t="shared" si="150"/>
        <v>40372.68846671786</v>
      </c>
      <c r="K462" s="121">
        <f t="shared" si="150"/>
        <v>40942.346107777346</v>
      </c>
      <c r="L462" s="121">
        <f t="shared" si="150"/>
        <v>41514.734083830772</v>
      </c>
      <c r="M462" s="121">
        <f t="shared" si="150"/>
        <v>42090.97791838659</v>
      </c>
      <c r="N462" s="121">
        <f t="shared" si="150"/>
        <v>42669.903269627837</v>
      </c>
      <c r="O462" s="121">
        <f t="shared" si="150"/>
        <v>43252.423614766085</v>
      </c>
      <c r="P462" s="121">
        <f t="shared" si="150"/>
        <v>43837.346798328632</v>
      </c>
      <c r="Q462" s="121">
        <f t="shared" si="150"/>
        <v>44423.738706137286</v>
      </c>
      <c r="R462" s="121">
        <f t="shared" si="150"/>
        <v>45013.316266252623</v>
      </c>
      <c r="S462" s="121">
        <f t="shared" si="150"/>
        <v>45604.141284055375</v>
      </c>
      <c r="T462" s="121">
        <f t="shared" si="150"/>
        <v>46197.347122309562</v>
      </c>
      <c r="U462" s="121">
        <f t="shared" si="150"/>
        <v>46793.812763179871</v>
      </c>
      <c r="V462" s="121">
        <f t="shared" si="149"/>
        <v>47293.812763179871</v>
      </c>
      <c r="W462" s="121">
        <f t="shared" si="150"/>
        <v>47897.512193939707</v>
      </c>
      <c r="X462" s="131"/>
    </row>
    <row r="463" spans="1:24" s="132" customFormat="1">
      <c r="A463" s="130"/>
      <c r="T463" s="133"/>
      <c r="U463" s="133"/>
      <c r="V463" s="133"/>
      <c r="W463" s="133"/>
      <c r="X463" s="131"/>
    </row>
    <row r="464" spans="1:24" s="132" customFormat="1">
      <c r="A464" s="130"/>
      <c r="B464" s="131"/>
      <c r="T464" s="133"/>
      <c r="U464" s="133"/>
      <c r="V464" s="133"/>
      <c r="W464" s="133"/>
      <c r="X464" s="131"/>
    </row>
    <row r="465" spans="1:24" s="132" customFormat="1">
      <c r="A465" s="134" t="s">
        <v>176</v>
      </c>
      <c r="B465" s="133"/>
      <c r="C465" s="133"/>
      <c r="D465" s="133"/>
      <c r="E465" s="133"/>
      <c r="F465" s="133"/>
      <c r="G465" s="133"/>
      <c r="H465" s="133"/>
      <c r="I465" s="133"/>
      <c r="J465" s="133"/>
      <c r="K465" s="133"/>
      <c r="L465" s="133"/>
      <c r="M465" s="133"/>
      <c r="N465" s="133"/>
      <c r="O465" s="133"/>
      <c r="P465" s="133"/>
      <c r="Q465" s="133"/>
      <c r="R465" s="133"/>
      <c r="S465" s="133"/>
      <c r="T465" s="133"/>
      <c r="U465" s="133"/>
      <c r="V465" s="133"/>
      <c r="W465" s="133"/>
      <c r="X465" s="131"/>
    </row>
    <row r="466" spans="1:24" s="132" customFormat="1" ht="16" thickBot="1">
      <c r="A466" s="18" t="s">
        <v>156</v>
      </c>
      <c r="B466" s="133"/>
      <c r="C466" s="112">
        <f t="shared" ref="C466:U466" si="151">(C471-B471)/B471</f>
        <v>8.399614588230192E-2</v>
      </c>
      <c r="D466" s="112">
        <f t="shared" si="151"/>
        <v>4.2721149272333565E-2</v>
      </c>
      <c r="E466" s="112">
        <f t="shared" si="151"/>
        <v>1.0995476362190256E-2</v>
      </c>
      <c r="F466" s="112">
        <f t="shared" si="151"/>
        <v>1.6441420557968819E-2</v>
      </c>
      <c r="G466" s="112">
        <f t="shared" si="151"/>
        <v>2.0248786433645929E-2</v>
      </c>
      <c r="H466" s="112">
        <f t="shared" si="151"/>
        <v>2.029519717193726E-2</v>
      </c>
      <c r="I466" s="112">
        <f t="shared" si="151"/>
        <v>1.7279203926090472E-2</v>
      </c>
      <c r="J466" s="112">
        <f t="shared" si="151"/>
        <v>1.7227745879267325E-2</v>
      </c>
      <c r="K466" s="112">
        <f t="shared" si="151"/>
        <v>1.8617483744602224E-2</v>
      </c>
      <c r="L466" s="112">
        <f t="shared" si="151"/>
        <v>1.8644455615470568E-2</v>
      </c>
      <c r="M466" s="112">
        <f t="shared" si="151"/>
        <v>1.545166670113342E-2</v>
      </c>
      <c r="N466" s="112">
        <f t="shared" si="151"/>
        <v>1.4821213758576857E-2</v>
      </c>
      <c r="O466" s="112">
        <f t="shared" si="151"/>
        <v>1.8855055873521792E-2</v>
      </c>
      <c r="P466" s="112">
        <f t="shared" si="151"/>
        <v>2.2074211424954807E-2</v>
      </c>
      <c r="Q466" s="112">
        <f t="shared" si="151"/>
        <v>1.5955967821420523E-2</v>
      </c>
      <c r="R466" s="112">
        <f t="shared" si="151"/>
        <v>1.549359113023218E-2</v>
      </c>
      <c r="S466" s="112">
        <f t="shared" si="151"/>
        <v>1.6699986060483091E-2</v>
      </c>
      <c r="T466" s="112">
        <f t="shared" si="151"/>
        <v>1.4596172041468984E-2</v>
      </c>
      <c r="U466" s="112">
        <f t="shared" si="151"/>
        <v>1.3498191632848636E-2</v>
      </c>
      <c r="V466" s="112">
        <f>(V471-T471)/T471</f>
        <v>2.2286107783026213E-2</v>
      </c>
      <c r="W466" s="112">
        <f>(W471-U471)/U471</f>
        <v>2.1881011075952143E-2</v>
      </c>
      <c r="X466" s="131"/>
    </row>
    <row r="467" spans="1:24" s="132" customFormat="1">
      <c r="A467" s="18" t="s">
        <v>157</v>
      </c>
      <c r="B467" s="113">
        <f t="shared" ref="B467:W478" si="152">+B30+B125</f>
        <v>49970481</v>
      </c>
      <c r="C467" s="114">
        <f t="shared" si="152"/>
        <v>52238645</v>
      </c>
      <c r="D467" s="114">
        <f t="shared" si="152"/>
        <v>55650525</v>
      </c>
      <c r="E467" s="114">
        <f t="shared" si="152"/>
        <v>56272549</v>
      </c>
      <c r="F467" s="114">
        <f t="shared" si="152"/>
        <v>57298012</v>
      </c>
      <c r="G467" s="114">
        <f t="shared" si="152"/>
        <v>58541413</v>
      </c>
      <c r="H467" s="114">
        <f t="shared" si="152"/>
        <v>59744074</v>
      </c>
      <c r="I467" s="114">
        <f t="shared" si="152"/>
        <v>60846820</v>
      </c>
      <c r="J467" s="114">
        <f t="shared" si="152"/>
        <v>61996884</v>
      </c>
      <c r="K467" s="114">
        <f t="shared" si="152"/>
        <v>63200871</v>
      </c>
      <c r="L467" s="114">
        <f t="shared" si="152"/>
        <v>64407648</v>
      </c>
      <c r="M467" s="114">
        <f t="shared" si="152"/>
        <v>65458616</v>
      </c>
      <c r="N467" s="114">
        <f t="shared" si="152"/>
        <v>66514939</v>
      </c>
      <c r="O467" s="114">
        <f t="shared" si="152"/>
        <v>67885078</v>
      </c>
      <c r="P467" s="114">
        <f t="shared" si="152"/>
        <v>69314496</v>
      </c>
      <c r="Q467" s="114">
        <f t="shared" si="152"/>
        <v>70517942</v>
      </c>
      <c r="R467" s="114">
        <f t="shared" si="152"/>
        <v>71681423</v>
      </c>
      <c r="S467" s="114">
        <f t="shared" si="152"/>
        <v>72900497</v>
      </c>
      <c r="T467" s="114">
        <f t="shared" si="152"/>
        <v>74003509</v>
      </c>
      <c r="U467" s="114">
        <f t="shared" si="152"/>
        <v>75043914</v>
      </c>
      <c r="V467" s="114">
        <f t="shared" si="152"/>
        <v>76079455</v>
      </c>
      <c r="W467" s="114">
        <f t="shared" si="152"/>
        <v>77128660</v>
      </c>
      <c r="X467" s="131"/>
    </row>
    <row r="468" spans="1:24" s="132" customFormat="1">
      <c r="A468" s="18" t="s">
        <v>158</v>
      </c>
      <c r="B468" s="115">
        <f t="shared" si="152"/>
        <v>27093786</v>
      </c>
      <c r="C468" s="116">
        <f t="shared" si="152"/>
        <v>31008316.466566972</v>
      </c>
      <c r="D468" s="116">
        <f t="shared" si="152"/>
        <v>31386027.131111331</v>
      </c>
      <c r="E468" s="116">
        <f t="shared" si="152"/>
        <v>31861255.538276717</v>
      </c>
      <c r="F468" s="116">
        <f t="shared" si="152"/>
        <v>32429385.946272619</v>
      </c>
      <c r="G468" s="116">
        <f t="shared" si="152"/>
        <v>33147299.203127936</v>
      </c>
      <c r="H468" s="116">
        <f t="shared" si="152"/>
        <v>33940578.753661938</v>
      </c>
      <c r="I468" s="116">
        <f t="shared" si="152"/>
        <v>34575836.898238525</v>
      </c>
      <c r="J468" s="116">
        <f t="shared" si="152"/>
        <v>35181186.967659071</v>
      </c>
      <c r="K468" s="116">
        <f t="shared" si="152"/>
        <v>35894247.345697999</v>
      </c>
      <c r="L468" s="116">
        <f t="shared" si="152"/>
        <v>36636764.35718073</v>
      </c>
      <c r="M468" s="116">
        <f t="shared" si="152"/>
        <v>37236398.565849289</v>
      </c>
      <c r="N468" s="116">
        <f t="shared" si="152"/>
        <v>37785216.617877305</v>
      </c>
      <c r="O468" s="116">
        <f t="shared" si="152"/>
        <v>38468340.381661184</v>
      </c>
      <c r="P468" s="116">
        <f t="shared" si="152"/>
        <v>39475217.084219754</v>
      </c>
      <c r="Q468" s="116">
        <f t="shared" si="152"/>
        <v>40080190.545506887</v>
      </c>
      <c r="R468" s="116">
        <f t="shared" si="152"/>
        <v>40698288.946220919</v>
      </c>
      <c r="S468" s="116">
        <f t="shared" si="152"/>
        <v>41422892.204959616</v>
      </c>
      <c r="T468" s="116">
        <f t="shared" si="152"/>
        <v>42048607.535573363</v>
      </c>
      <c r="U468" s="116">
        <f t="shared" si="152"/>
        <v>42629989.278744638</v>
      </c>
      <c r="V468" s="116">
        <f t="shared" si="152"/>
        <v>42629989.278744638</v>
      </c>
      <c r="W468" s="116">
        <f t="shared" si="152"/>
        <v>43187569.64408645</v>
      </c>
      <c r="X468" s="131"/>
    </row>
    <row r="469" spans="1:24" s="132" customFormat="1">
      <c r="A469" s="18" t="s">
        <v>159</v>
      </c>
      <c r="B469" s="115">
        <f t="shared" si="152"/>
        <v>2119546</v>
      </c>
      <c r="C469" s="116">
        <f t="shared" si="152"/>
        <v>2612715.5550251617</v>
      </c>
      <c r="D469" s="116">
        <f t="shared" si="152"/>
        <v>2503726.3031864665</v>
      </c>
      <c r="E469" s="116">
        <f t="shared" si="152"/>
        <v>2394249.0378929228</v>
      </c>
      <c r="F469" s="116">
        <f t="shared" si="152"/>
        <v>2293905.8729369887</v>
      </c>
      <c r="G469" s="116">
        <f t="shared" si="152"/>
        <v>2201872.6951820934</v>
      </c>
      <c r="H469" s="116">
        <f t="shared" si="152"/>
        <v>2117435.0920362836</v>
      </c>
      <c r="I469" s="116">
        <f t="shared" si="152"/>
        <v>2039901.8496823413</v>
      </c>
      <c r="J469" s="116">
        <f t="shared" si="152"/>
        <v>1968619.9153822933</v>
      </c>
      <c r="K469" s="116">
        <f t="shared" si="152"/>
        <v>1902915.5296971486</v>
      </c>
      <c r="L469" s="116">
        <f t="shared" si="152"/>
        <v>1842163.9052243067</v>
      </c>
      <c r="M469" s="116">
        <f t="shared" si="152"/>
        <v>1785879.8340688804</v>
      </c>
      <c r="N469" s="116">
        <f t="shared" si="152"/>
        <v>1733635.8960063541</v>
      </c>
      <c r="O469" s="116">
        <f t="shared" si="152"/>
        <v>1685197.2247075774</v>
      </c>
      <c r="P469" s="116">
        <f t="shared" si="152"/>
        <v>1640268.5306760441</v>
      </c>
      <c r="Q469" s="116">
        <f t="shared" si="152"/>
        <v>1598563.8245813646</v>
      </c>
      <c r="R469" s="116">
        <f t="shared" si="152"/>
        <v>1559875.5594495193</v>
      </c>
      <c r="S469" s="116">
        <f t="shared" si="152"/>
        <v>1523904.3887555036</v>
      </c>
      <c r="T469" s="116">
        <f t="shared" si="152"/>
        <v>1490401.27686946</v>
      </c>
      <c r="U469" s="116">
        <f t="shared" si="152"/>
        <v>1459199.9037451267</v>
      </c>
      <c r="V469" s="116">
        <f t="shared" si="152"/>
        <v>1459199.9037451267</v>
      </c>
      <c r="W469" s="116">
        <f t="shared" si="152"/>
        <v>1430068.175011408</v>
      </c>
      <c r="X469" s="131"/>
    </row>
    <row r="470" spans="1:24" s="132" customFormat="1">
      <c r="A470" s="18" t="s">
        <v>160</v>
      </c>
      <c r="B470" s="117">
        <f t="shared" si="152"/>
        <v>294405.33333333302</v>
      </c>
      <c r="C470" s="118">
        <f t="shared" si="152"/>
        <v>294405.33333333302</v>
      </c>
      <c r="D470" s="118">
        <f t="shared" si="152"/>
        <v>294405.33333333302</v>
      </c>
      <c r="E470" s="118">
        <f t="shared" si="152"/>
        <v>294405.33333333302</v>
      </c>
      <c r="F470" s="118">
        <f t="shared" si="152"/>
        <v>294405.33333333302</v>
      </c>
      <c r="G470" s="118">
        <f t="shared" si="152"/>
        <v>294405.33333333302</v>
      </c>
      <c r="H470" s="118">
        <f t="shared" si="152"/>
        <v>294405.33333333302</v>
      </c>
      <c r="I470" s="118">
        <f t="shared" si="152"/>
        <v>294405.33333333302</v>
      </c>
      <c r="J470" s="118">
        <f t="shared" si="152"/>
        <v>294405.33333333302</v>
      </c>
      <c r="K470" s="118">
        <f t="shared" si="152"/>
        <v>294405.33333333302</v>
      </c>
      <c r="L470" s="118">
        <f t="shared" si="152"/>
        <v>294405.33333333302</v>
      </c>
      <c r="M470" s="118">
        <f t="shared" si="152"/>
        <v>294405.33333333302</v>
      </c>
      <c r="N470" s="118">
        <f t="shared" si="152"/>
        <v>294405.33333333302</v>
      </c>
      <c r="O470" s="118">
        <f t="shared" si="152"/>
        <v>294405.33333333302</v>
      </c>
      <c r="P470" s="118">
        <f t="shared" si="152"/>
        <v>294405.33333333302</v>
      </c>
      <c r="Q470" s="118">
        <f t="shared" si="152"/>
        <v>294405.33333333302</v>
      </c>
      <c r="R470" s="118">
        <f t="shared" si="152"/>
        <v>294405.33333333302</v>
      </c>
      <c r="S470" s="118">
        <f t="shared" si="152"/>
        <v>294405.33333333302</v>
      </c>
      <c r="T470" s="118">
        <f t="shared" si="152"/>
        <v>294405.33333333302</v>
      </c>
      <c r="U470" s="118">
        <f t="shared" si="152"/>
        <v>294405.33333333302</v>
      </c>
      <c r="V470" s="118">
        <f t="shared" si="152"/>
        <v>294405.33333333302</v>
      </c>
      <c r="W470" s="118">
        <f t="shared" si="152"/>
        <v>294405.33333333302</v>
      </c>
      <c r="X470" s="131"/>
    </row>
    <row r="471" spans="1:24" s="132" customFormat="1" ht="16" thickBot="1">
      <c r="A471" s="138" t="s">
        <v>161</v>
      </c>
      <c r="B471" s="120">
        <f t="shared" si="152"/>
        <v>79478218.333333343</v>
      </c>
      <c r="C471" s="121">
        <f t="shared" si="152"/>
        <v>86154082.354925454</v>
      </c>
      <c r="D471" s="121">
        <f t="shared" si="152"/>
        <v>89834683.767631143</v>
      </c>
      <c r="E471" s="121">
        <f t="shared" si="152"/>
        <v>90822458.909502968</v>
      </c>
      <c r="F471" s="121">
        <f t="shared" si="152"/>
        <v>92315709.152542949</v>
      </c>
      <c r="G471" s="121">
        <f t="shared" si="152"/>
        <v>94184990.231643364</v>
      </c>
      <c r="H471" s="121">
        <f t="shared" si="152"/>
        <v>96096493.179031551</v>
      </c>
      <c r="I471" s="121">
        <f t="shared" si="152"/>
        <v>97756964.081254199</v>
      </c>
      <c r="J471" s="121">
        <f t="shared" si="152"/>
        <v>99441096.21637471</v>
      </c>
      <c r="K471" s="121">
        <f t="shared" si="152"/>
        <v>101292439.20872849</v>
      </c>
      <c r="L471" s="121">
        <f t="shared" si="152"/>
        <v>103180981.59573838</v>
      </c>
      <c r="M471" s="121">
        <f t="shared" si="152"/>
        <v>104775299.73325151</v>
      </c>
      <c r="N471" s="121">
        <f t="shared" si="152"/>
        <v>106328196.84721699</v>
      </c>
      <c r="O471" s="121">
        <f t="shared" si="152"/>
        <v>108333020.93970209</v>
      </c>
      <c r="P471" s="121">
        <f t="shared" si="152"/>
        <v>110724386.94822913</v>
      </c>
      <c r="Q471" s="121">
        <f t="shared" si="152"/>
        <v>112491101.70342159</v>
      </c>
      <c r="R471" s="121">
        <f t="shared" si="152"/>
        <v>114233992.83900377</v>
      </c>
      <c r="S471" s="121">
        <f t="shared" si="152"/>
        <v>116141698.92704846</v>
      </c>
      <c r="T471" s="121">
        <f t="shared" si="152"/>
        <v>117836923.14577615</v>
      </c>
      <c r="U471" s="121">
        <f t="shared" si="152"/>
        <v>119427508.5158231</v>
      </c>
      <c r="V471" s="121">
        <f t="shared" si="152"/>
        <v>120463049.5158231</v>
      </c>
      <c r="W471" s="121">
        <f t="shared" si="152"/>
        <v>122040703.15243119</v>
      </c>
      <c r="X471" s="131"/>
    </row>
    <row r="472" spans="1:24" s="132" customFormat="1">
      <c r="A472" s="18" t="s">
        <v>162</v>
      </c>
      <c r="B472" s="116">
        <f t="shared" si="152"/>
        <v>78059.570693313086</v>
      </c>
      <c r="C472" s="116">
        <f t="shared" si="152"/>
        <v>84624.513787800242</v>
      </c>
      <c r="D472" s="116">
        <f t="shared" si="152"/>
        <v>88230.907778647757</v>
      </c>
      <c r="E472" s="116">
        <f t="shared" si="152"/>
        <v>89200.860339412713</v>
      </c>
      <c r="F472" s="116">
        <f t="shared" si="152"/>
        <v>90667.691455204535</v>
      </c>
      <c r="G472" s="116">
        <f t="shared" si="152"/>
        <v>92504.400866386888</v>
      </c>
      <c r="H472" s="116">
        <f t="shared" si="152"/>
        <v>94382.496348046785</v>
      </c>
      <c r="I472" s="116">
        <f t="shared" si="152"/>
        <v>96013.497147786606</v>
      </c>
      <c r="J472" s="116">
        <f t="shared" si="152"/>
        <v>97667.786553973623</v>
      </c>
      <c r="K472" s="116">
        <f t="shared" si="152"/>
        <v>99486.642782376322</v>
      </c>
      <c r="L472" s="116">
        <f t="shared" si="152"/>
        <v>101342.05572598611</v>
      </c>
      <c r="M472" s="116">
        <f t="shared" si="152"/>
        <v>102907.8008782301</v>
      </c>
      <c r="N472" s="116">
        <f t="shared" si="152"/>
        <v>104432.99171858616</v>
      </c>
      <c r="O472" s="116">
        <f t="shared" si="152"/>
        <v>106402.86288458941</v>
      </c>
      <c r="P472" s="116">
        <f t="shared" si="152"/>
        <v>108752.69349878572</v>
      </c>
      <c r="Q472" s="116">
        <f t="shared" si="152"/>
        <v>110487.75620472354</v>
      </c>
      <c r="R472" s="116">
        <f t="shared" si="152"/>
        <v>112199.77075355122</v>
      </c>
      <c r="S472" s="116">
        <f t="shared" si="152"/>
        <v>114073.83974824173</v>
      </c>
      <c r="T472" s="116">
        <f t="shared" si="152"/>
        <v>115738.85001256628</v>
      </c>
      <c r="U472" s="116">
        <f t="shared" si="152"/>
        <v>117300.89801022626</v>
      </c>
      <c r="V472" s="116">
        <f t="shared" si="152"/>
        <v>118317.84590212515</v>
      </c>
      <c r="W472" s="116">
        <f t="shared" si="152"/>
        <v>119867.16773965306</v>
      </c>
      <c r="X472" s="131"/>
    </row>
    <row r="473" spans="1:24" s="132" customFormat="1">
      <c r="A473" s="18" t="s">
        <v>163</v>
      </c>
      <c r="B473" s="116">
        <f t="shared" si="152"/>
        <v>1165861.3071596837</v>
      </c>
      <c r="C473" s="116">
        <f t="shared" si="152"/>
        <v>1171729.2671132905</v>
      </c>
      <c r="D473" s="116">
        <f t="shared" si="152"/>
        <v>1189024.8509033399</v>
      </c>
      <c r="E473" s="116">
        <f t="shared" si="152"/>
        <v>1213563.1039021399</v>
      </c>
      <c r="F473" s="116">
        <f t="shared" si="152"/>
        <v>1240458.8524402871</v>
      </c>
      <c r="G473" s="116">
        <f t="shared" si="152"/>
        <v>1267437.403189146</v>
      </c>
      <c r="H473" s="116">
        <f t="shared" si="152"/>
        <v>1294497.479337275</v>
      </c>
      <c r="I473" s="116">
        <f t="shared" si="152"/>
        <v>1321597.7039764035</v>
      </c>
      <c r="J473" s="116">
        <f t="shared" si="152"/>
        <v>1348803.4347609959</v>
      </c>
      <c r="K473" s="116">
        <f t="shared" si="152"/>
        <v>1376031.3195933546</v>
      </c>
      <c r="L473" s="116">
        <f t="shared" si="152"/>
        <v>1403338.9443085189</v>
      </c>
      <c r="M473" s="116">
        <f t="shared" si="152"/>
        <v>1430769.4006296243</v>
      </c>
      <c r="N473" s="116">
        <f t="shared" si="152"/>
        <v>1458294.9543377878</v>
      </c>
      <c r="O473" s="116">
        <f t="shared" si="152"/>
        <v>1485894.4437857857</v>
      </c>
      <c r="P473" s="116">
        <f t="shared" si="152"/>
        <v>1513500.3986015106</v>
      </c>
      <c r="Q473" s="116">
        <f t="shared" si="152"/>
        <v>1541204.1029937775</v>
      </c>
      <c r="R473" s="116">
        <f t="shared" si="152"/>
        <v>1568884.8265730864</v>
      </c>
      <c r="S473" s="116">
        <f t="shared" si="152"/>
        <v>1596594.1713295814</v>
      </c>
      <c r="T473" s="116">
        <f t="shared" si="152"/>
        <v>1624317.9277285323</v>
      </c>
      <c r="U473" s="116">
        <f t="shared" si="152"/>
        <v>1652072.8761335185</v>
      </c>
      <c r="V473" s="116">
        <f t="shared" si="152"/>
        <v>1677002.0426036122</v>
      </c>
      <c r="W473" s="116">
        <f t="shared" si="152"/>
        <v>1705229.2307379777</v>
      </c>
      <c r="X473" s="131"/>
    </row>
    <row r="474" spans="1:24" s="132" customFormat="1">
      <c r="A474" s="139" t="s">
        <v>164</v>
      </c>
      <c r="B474" s="116">
        <f t="shared" si="152"/>
        <v>1311</v>
      </c>
      <c r="C474" s="116">
        <f t="shared" si="152"/>
        <v>1360</v>
      </c>
      <c r="D474" s="116">
        <f t="shared" si="152"/>
        <v>1437</v>
      </c>
      <c r="E474" s="116">
        <f t="shared" si="152"/>
        <v>1425</v>
      </c>
      <c r="F474" s="116">
        <f t="shared" si="152"/>
        <v>1420</v>
      </c>
      <c r="G474" s="116">
        <f t="shared" si="152"/>
        <v>1420</v>
      </c>
      <c r="H474" s="116">
        <f t="shared" si="152"/>
        <v>1419</v>
      </c>
      <c r="I474" s="116">
        <f t="shared" si="152"/>
        <v>1416</v>
      </c>
      <c r="J474" s="116">
        <f t="shared" si="152"/>
        <v>1414</v>
      </c>
      <c r="K474" s="116">
        <f t="shared" si="152"/>
        <v>1413</v>
      </c>
      <c r="L474" s="116">
        <f t="shared" si="152"/>
        <v>1412</v>
      </c>
      <c r="M474" s="116">
        <f t="shared" si="152"/>
        <v>1408</v>
      </c>
      <c r="N474" s="116">
        <f t="shared" si="152"/>
        <v>1404</v>
      </c>
      <c r="O474" s="116">
        <f t="shared" si="152"/>
        <v>1406</v>
      </c>
      <c r="P474" s="116">
        <f t="shared" si="152"/>
        <v>1409</v>
      </c>
      <c r="Q474" s="116">
        <f t="shared" si="152"/>
        <v>1408</v>
      </c>
      <c r="R474" s="116">
        <f t="shared" si="152"/>
        <v>1406</v>
      </c>
      <c r="S474" s="116">
        <f t="shared" si="152"/>
        <v>1405</v>
      </c>
      <c r="T474" s="116">
        <f t="shared" si="152"/>
        <v>1402</v>
      </c>
      <c r="U474" s="116">
        <f t="shared" si="152"/>
        <v>1398</v>
      </c>
      <c r="V474" s="116">
        <f t="shared" si="152"/>
        <v>1394</v>
      </c>
      <c r="W474" s="116">
        <f t="shared" si="152"/>
        <v>1390</v>
      </c>
      <c r="X474" s="131"/>
    </row>
    <row r="475" spans="1:24" s="132" customFormat="1">
      <c r="A475" s="139" t="s">
        <v>165</v>
      </c>
      <c r="B475" s="116">
        <f t="shared" si="152"/>
        <v>5780</v>
      </c>
      <c r="C475" s="116">
        <f t="shared" si="152"/>
        <v>6609</v>
      </c>
      <c r="D475" s="116">
        <f t="shared" si="152"/>
        <v>6549</v>
      </c>
      <c r="E475" s="116">
        <f t="shared" si="152"/>
        <v>6503</v>
      </c>
      <c r="F475" s="116">
        <f t="shared" si="152"/>
        <v>6477</v>
      </c>
      <c r="G475" s="116">
        <f t="shared" si="152"/>
        <v>6481</v>
      </c>
      <c r="H475" s="116">
        <f t="shared" si="152"/>
        <v>6499</v>
      </c>
      <c r="I475" s="116">
        <f t="shared" si="152"/>
        <v>6487</v>
      </c>
      <c r="J475" s="116">
        <f t="shared" si="152"/>
        <v>6470</v>
      </c>
      <c r="K475" s="116">
        <f t="shared" si="152"/>
        <v>6473</v>
      </c>
      <c r="L475" s="116">
        <f t="shared" si="152"/>
        <v>6481</v>
      </c>
      <c r="M475" s="116">
        <f t="shared" si="152"/>
        <v>6464</v>
      </c>
      <c r="N475" s="116">
        <f t="shared" si="152"/>
        <v>6439</v>
      </c>
      <c r="O475" s="116">
        <f t="shared" si="152"/>
        <v>6437</v>
      </c>
      <c r="P475" s="116">
        <f t="shared" si="152"/>
        <v>6488</v>
      </c>
      <c r="Q475" s="116">
        <f t="shared" si="152"/>
        <v>6473</v>
      </c>
      <c r="R475" s="116">
        <f t="shared" si="152"/>
        <v>6461</v>
      </c>
      <c r="S475" s="116">
        <f t="shared" si="152"/>
        <v>6466</v>
      </c>
      <c r="T475" s="116">
        <f t="shared" si="152"/>
        <v>6456</v>
      </c>
      <c r="U475" s="116">
        <f t="shared" si="152"/>
        <v>6440</v>
      </c>
      <c r="V475" s="116">
        <f t="shared" si="152"/>
        <v>6440</v>
      </c>
      <c r="W475" s="116">
        <f t="shared" si="152"/>
        <v>6421</v>
      </c>
      <c r="X475" s="131"/>
    </row>
    <row r="476" spans="1:24" s="132" customFormat="1" ht="16" thickBot="1">
      <c r="A476" s="139" t="s">
        <v>166</v>
      </c>
      <c r="B476" s="116">
        <f t="shared" si="152"/>
        <v>35882</v>
      </c>
      <c r="C476" s="116">
        <f t="shared" si="152"/>
        <v>43810</v>
      </c>
      <c r="D476" s="116">
        <f t="shared" si="152"/>
        <v>43810</v>
      </c>
      <c r="E476" s="116">
        <f t="shared" si="152"/>
        <v>43810</v>
      </c>
      <c r="F476" s="116">
        <f t="shared" si="152"/>
        <v>43810</v>
      </c>
      <c r="G476" s="116">
        <f t="shared" si="152"/>
        <v>43810</v>
      </c>
      <c r="H476" s="116">
        <f t="shared" si="152"/>
        <v>43810</v>
      </c>
      <c r="I476" s="116">
        <f t="shared" si="152"/>
        <v>43810</v>
      </c>
      <c r="J476" s="116">
        <f t="shared" si="152"/>
        <v>43810</v>
      </c>
      <c r="K476" s="116">
        <f t="shared" si="152"/>
        <v>43810</v>
      </c>
      <c r="L476" s="116">
        <f t="shared" si="152"/>
        <v>43810</v>
      </c>
      <c r="M476" s="116">
        <f t="shared" si="152"/>
        <v>43810</v>
      </c>
      <c r="N476" s="116">
        <f t="shared" si="152"/>
        <v>43810</v>
      </c>
      <c r="O476" s="116">
        <f t="shared" si="152"/>
        <v>43810</v>
      </c>
      <c r="P476" s="116">
        <f t="shared" si="152"/>
        <v>43810</v>
      </c>
      <c r="Q476" s="116">
        <f t="shared" si="152"/>
        <v>43810</v>
      </c>
      <c r="R476" s="116">
        <f t="shared" si="152"/>
        <v>43810</v>
      </c>
      <c r="S476" s="116">
        <f t="shared" si="152"/>
        <v>43810</v>
      </c>
      <c r="T476" s="116">
        <f t="shared" si="152"/>
        <v>43810</v>
      </c>
      <c r="U476" s="116">
        <f t="shared" si="152"/>
        <v>43810</v>
      </c>
      <c r="V476" s="116">
        <f t="shared" si="152"/>
        <v>43810</v>
      </c>
      <c r="W476" s="116">
        <f t="shared" si="152"/>
        <v>43810</v>
      </c>
      <c r="X476" s="131"/>
    </row>
    <row r="477" spans="1:24" s="132" customFormat="1">
      <c r="A477" s="18" t="s">
        <v>167</v>
      </c>
      <c r="B477" s="113">
        <f t="shared" si="152"/>
        <v>76154</v>
      </c>
      <c r="C477" s="114">
        <f t="shared" si="152"/>
        <v>76549</v>
      </c>
      <c r="D477" s="114">
        <f t="shared" si="152"/>
        <v>77585</v>
      </c>
      <c r="E477" s="114">
        <f t="shared" si="152"/>
        <v>79153</v>
      </c>
      <c r="F477" s="114">
        <f t="shared" si="152"/>
        <v>80898</v>
      </c>
      <c r="G477" s="114">
        <f t="shared" si="152"/>
        <v>82649</v>
      </c>
      <c r="H477" s="114">
        <f t="shared" si="152"/>
        <v>84406</v>
      </c>
      <c r="I477" s="114">
        <f t="shared" si="152"/>
        <v>86166</v>
      </c>
      <c r="J477" s="114">
        <f t="shared" si="152"/>
        <v>87934</v>
      </c>
      <c r="K477" s="114">
        <f t="shared" si="152"/>
        <v>89704</v>
      </c>
      <c r="L477" s="114">
        <f t="shared" si="152"/>
        <v>91480</v>
      </c>
      <c r="M477" s="114">
        <f t="shared" si="152"/>
        <v>93265</v>
      </c>
      <c r="N477" s="114">
        <f t="shared" si="152"/>
        <v>95057</v>
      </c>
      <c r="O477" s="114">
        <f t="shared" si="152"/>
        <v>96855</v>
      </c>
      <c r="P477" s="114">
        <f t="shared" si="152"/>
        <v>98654</v>
      </c>
      <c r="Q477" s="114">
        <f t="shared" si="152"/>
        <v>100461</v>
      </c>
      <c r="R477" s="114">
        <f t="shared" si="152"/>
        <v>102267</v>
      </c>
      <c r="S477" s="114">
        <f t="shared" si="152"/>
        <v>104076</v>
      </c>
      <c r="T477" s="114">
        <f t="shared" si="152"/>
        <v>105887</v>
      </c>
      <c r="U477" s="114">
        <f t="shared" si="152"/>
        <v>107701</v>
      </c>
      <c r="V477" s="114">
        <f t="shared" si="152"/>
        <v>109519</v>
      </c>
      <c r="W477" s="114">
        <f t="shared" si="152"/>
        <v>111368</v>
      </c>
      <c r="X477" s="131"/>
    </row>
    <row r="478" spans="1:24" s="132" customFormat="1">
      <c r="A478" s="18" t="s">
        <v>168</v>
      </c>
      <c r="B478" s="115">
        <f t="shared" si="152"/>
        <v>9384</v>
      </c>
      <c r="C478" s="116">
        <f t="shared" si="152"/>
        <v>9381.1634362814184</v>
      </c>
      <c r="D478" s="116">
        <f t="shared" si="152"/>
        <v>9582.9544169616274</v>
      </c>
      <c r="E478" s="116">
        <f t="shared" si="152"/>
        <v>9797.3418459520854</v>
      </c>
      <c r="F478" s="116">
        <f t="shared" si="152"/>
        <v>10012.363957842794</v>
      </c>
      <c r="G478" s="116">
        <f t="shared" si="152"/>
        <v>10227.629635530417</v>
      </c>
      <c r="H478" s="116">
        <f t="shared" si="152"/>
        <v>10443.106856501636</v>
      </c>
      <c r="I478" s="116">
        <f t="shared" si="152"/>
        <v>10658.418788568422</v>
      </c>
      <c r="J478" s="116">
        <f t="shared" si="152"/>
        <v>10873.781925164858</v>
      </c>
      <c r="K478" s="116">
        <f t="shared" si="152"/>
        <v>11089.063282055697</v>
      </c>
      <c r="L478" s="116">
        <f t="shared" si="152"/>
        <v>11304.317163185542</v>
      </c>
      <c r="M478" s="116">
        <f t="shared" si="152"/>
        <v>11519.876463788543</v>
      </c>
      <c r="N478" s="116">
        <f t="shared" si="152"/>
        <v>11735.694656797892</v>
      </c>
      <c r="O478" s="116">
        <f t="shared" ref="O478:W481" si="153">+O41+O136</f>
        <v>11951.570764491133</v>
      </c>
      <c r="P478" s="116">
        <f t="shared" si="153"/>
        <v>12166.977773315961</v>
      </c>
      <c r="Q478" s="116">
        <f t="shared" si="153"/>
        <v>12382.454673979433</v>
      </c>
      <c r="R478" s="116">
        <f t="shared" si="153"/>
        <v>12597.083127345802</v>
      </c>
      <c r="S478" s="116">
        <f t="shared" si="153"/>
        <v>12811.369471653572</v>
      </c>
      <c r="T478" s="116">
        <f t="shared" si="153"/>
        <v>13025.372919458041</v>
      </c>
      <c r="U478" s="116">
        <f t="shared" si="153"/>
        <v>13238.787423428759</v>
      </c>
      <c r="V478" s="116">
        <f t="shared" si="153"/>
        <v>13238.787423428759</v>
      </c>
      <c r="W478" s="116">
        <f t="shared" si="153"/>
        <v>13452.062122829529</v>
      </c>
      <c r="X478" s="131"/>
    </row>
    <row r="479" spans="1:24" s="132" customFormat="1">
      <c r="A479" s="18" t="s">
        <v>169</v>
      </c>
      <c r="B479" s="115">
        <f t="shared" ref="B479:W481" si="154">+B42+B137</f>
        <v>130</v>
      </c>
      <c r="C479" s="116">
        <f t="shared" si="154"/>
        <v>128.4841188964736</v>
      </c>
      <c r="D479" s="116">
        <f t="shared" si="154"/>
        <v>122.57473763554501</v>
      </c>
      <c r="E479" s="116">
        <f t="shared" si="154"/>
        <v>116.64667014457504</v>
      </c>
      <c r="F479" s="116">
        <f t="shared" si="154"/>
        <v>111.21766851350731</v>
      </c>
      <c r="G479" s="116">
        <f t="shared" si="154"/>
        <v>106.24286327800212</v>
      </c>
      <c r="H479" s="116">
        <f t="shared" si="154"/>
        <v>101.68245874612413</v>
      </c>
      <c r="I479" s="116">
        <f t="shared" si="154"/>
        <v>97.498537175580481</v>
      </c>
      <c r="J479" s="116">
        <f t="shared" si="154"/>
        <v>93.654487192933914</v>
      </c>
      <c r="K479" s="116">
        <f t="shared" si="154"/>
        <v>90.113837957047423</v>
      </c>
      <c r="L479" s="116">
        <f t="shared" si="154"/>
        <v>86.842699430427615</v>
      </c>
      <c r="M479" s="116">
        <f t="shared" si="154"/>
        <v>83.813951846579727</v>
      </c>
      <c r="N479" s="116">
        <f t="shared" si="154"/>
        <v>81.004588314227973</v>
      </c>
      <c r="O479" s="116">
        <f t="shared" si="154"/>
        <v>78.401306639269592</v>
      </c>
      <c r="P479" s="116">
        <f t="shared" si="154"/>
        <v>75.987846228684944</v>
      </c>
      <c r="Q479" s="116">
        <f t="shared" si="154"/>
        <v>73.748497588902296</v>
      </c>
      <c r="R479" s="116">
        <f t="shared" si="154"/>
        <v>71.671637152655464</v>
      </c>
      <c r="S479" s="116">
        <f t="shared" si="154"/>
        <v>69.741187353085195</v>
      </c>
      <c r="T479" s="116">
        <f t="shared" si="154"/>
        <v>67.943846041900528</v>
      </c>
      <c r="U479" s="116">
        <f t="shared" si="154"/>
        <v>66.269850050505767</v>
      </c>
      <c r="V479" s="116">
        <f t="shared" si="153"/>
        <v>66.269850050505767</v>
      </c>
      <c r="W479" s="116">
        <f t="shared" si="154"/>
        <v>64.706994792984915</v>
      </c>
      <c r="X479" s="131"/>
    </row>
    <row r="480" spans="1:24" s="132" customFormat="1">
      <c r="A480" s="18" t="s">
        <v>170</v>
      </c>
      <c r="B480" s="117">
        <f t="shared" si="154"/>
        <v>6</v>
      </c>
      <c r="C480" s="118">
        <f t="shared" si="154"/>
        <v>6</v>
      </c>
      <c r="D480" s="118">
        <f t="shared" si="154"/>
        <v>6</v>
      </c>
      <c r="E480" s="118">
        <f t="shared" si="154"/>
        <v>6</v>
      </c>
      <c r="F480" s="118">
        <f t="shared" si="154"/>
        <v>6</v>
      </c>
      <c r="G480" s="118">
        <f t="shared" si="154"/>
        <v>6</v>
      </c>
      <c r="H480" s="118">
        <f t="shared" si="154"/>
        <v>6</v>
      </c>
      <c r="I480" s="118">
        <f t="shared" si="154"/>
        <v>6</v>
      </c>
      <c r="J480" s="118">
        <f t="shared" si="154"/>
        <v>6</v>
      </c>
      <c r="K480" s="118">
        <f t="shared" si="154"/>
        <v>6</v>
      </c>
      <c r="L480" s="118">
        <f t="shared" si="154"/>
        <v>6</v>
      </c>
      <c r="M480" s="118">
        <f t="shared" si="154"/>
        <v>6</v>
      </c>
      <c r="N480" s="118">
        <f t="shared" si="154"/>
        <v>6</v>
      </c>
      <c r="O480" s="118">
        <f t="shared" si="154"/>
        <v>6</v>
      </c>
      <c r="P480" s="118">
        <f t="shared" si="154"/>
        <v>6</v>
      </c>
      <c r="Q480" s="118">
        <f t="shared" si="154"/>
        <v>6</v>
      </c>
      <c r="R480" s="118">
        <f t="shared" si="154"/>
        <v>6</v>
      </c>
      <c r="S480" s="118">
        <f t="shared" si="154"/>
        <v>6</v>
      </c>
      <c r="T480" s="118">
        <f t="shared" si="154"/>
        <v>6</v>
      </c>
      <c r="U480" s="118">
        <f t="shared" si="154"/>
        <v>6</v>
      </c>
      <c r="V480" s="118">
        <f t="shared" si="153"/>
        <v>6</v>
      </c>
      <c r="W480" s="118">
        <f t="shared" si="154"/>
        <v>6</v>
      </c>
      <c r="X480" s="131"/>
    </row>
    <row r="481" spans="1:24" s="132" customFormat="1" ht="16" thickBot="1">
      <c r="A481" s="138" t="s">
        <v>171</v>
      </c>
      <c r="B481" s="120">
        <f>+B44+B139</f>
        <v>85674</v>
      </c>
      <c r="C481" s="121">
        <f t="shared" si="154"/>
        <v>86064.647555177886</v>
      </c>
      <c r="D481" s="121">
        <f t="shared" si="154"/>
        <v>87296.52915459717</v>
      </c>
      <c r="E481" s="121">
        <f t="shared" si="154"/>
        <v>89072.988516096666</v>
      </c>
      <c r="F481" s="121">
        <f t="shared" si="154"/>
        <v>91027.581626356288</v>
      </c>
      <c r="G481" s="121">
        <f t="shared" si="154"/>
        <v>92988.872498808414</v>
      </c>
      <c r="H481" s="121">
        <f t="shared" si="154"/>
        <v>94956.789315247763</v>
      </c>
      <c r="I481" s="121">
        <f t="shared" si="154"/>
        <v>96927.917325743998</v>
      </c>
      <c r="J481" s="121">
        <f t="shared" si="154"/>
        <v>98907.436412357783</v>
      </c>
      <c r="K481" s="121">
        <f t="shared" si="154"/>
        <v>100889.17712001274</v>
      </c>
      <c r="L481" s="121">
        <f t="shared" si="154"/>
        <v>102877.15986261597</v>
      </c>
      <c r="M481" s="121">
        <f t="shared" si="154"/>
        <v>104874.69041563512</v>
      </c>
      <c r="N481" s="121">
        <f t="shared" si="154"/>
        <v>106879.69924511213</v>
      </c>
      <c r="O481" s="121">
        <f t="shared" si="154"/>
        <v>108890.97207113041</v>
      </c>
      <c r="P481" s="121">
        <f t="shared" si="154"/>
        <v>110902.96561954464</v>
      </c>
      <c r="Q481" s="121">
        <f t="shared" si="154"/>
        <v>112923.20317156834</v>
      </c>
      <c r="R481" s="121">
        <f t="shared" si="154"/>
        <v>114941.75476449846</v>
      </c>
      <c r="S481" s="121">
        <f t="shared" si="154"/>
        <v>116963.11065900665</v>
      </c>
      <c r="T481" s="121">
        <f t="shared" si="154"/>
        <v>118986.31676549994</v>
      </c>
      <c r="U481" s="121">
        <f t="shared" si="154"/>
        <v>121012.05727347927</v>
      </c>
      <c r="V481" s="121">
        <f t="shared" si="153"/>
        <v>122830.05727347927</v>
      </c>
      <c r="W481" s="121">
        <f t="shared" si="154"/>
        <v>124890.76911762251</v>
      </c>
      <c r="X481" s="131"/>
    </row>
    <row r="482" spans="1:24" s="132" customFormat="1">
      <c r="A482" s="130"/>
      <c r="T482" s="133"/>
      <c r="U482" s="133"/>
      <c r="V482" s="133"/>
      <c r="W482" s="133"/>
      <c r="X482" s="131"/>
    </row>
    <row r="483" spans="1:24" s="132" customFormat="1">
      <c r="A483" s="130"/>
      <c r="B483" s="131"/>
      <c r="T483" s="133"/>
      <c r="U483" s="133"/>
      <c r="V483" s="133"/>
      <c r="W483" s="133"/>
      <c r="X483" s="131"/>
    </row>
    <row r="484" spans="1:24" s="132" customFormat="1">
      <c r="A484" s="134" t="s">
        <v>177</v>
      </c>
      <c r="B484" s="133"/>
      <c r="C484" s="133"/>
      <c r="D484" s="133"/>
      <c r="E484" s="133"/>
      <c r="F484" s="133"/>
      <c r="G484" s="133"/>
      <c r="H484" s="133"/>
      <c r="I484" s="133"/>
      <c r="J484" s="133"/>
      <c r="K484" s="133"/>
      <c r="L484" s="133"/>
      <c r="M484" s="133"/>
      <c r="N484" s="133"/>
      <c r="O484" s="133"/>
      <c r="P484" s="133"/>
      <c r="Q484" s="133"/>
      <c r="R484" s="133"/>
      <c r="S484" s="133"/>
      <c r="T484" s="133"/>
      <c r="U484" s="133"/>
      <c r="V484" s="133"/>
      <c r="W484" s="133"/>
      <c r="X484" s="131"/>
    </row>
    <row r="485" spans="1:24" s="132" customFormat="1" ht="16" thickBot="1">
      <c r="A485" s="18" t="s">
        <v>156</v>
      </c>
      <c r="B485" s="133"/>
      <c r="C485" s="112">
        <f t="shared" ref="C485:U485" si="155">(C490-B490)/B490</f>
        <v>6.4550700593339935E-2</v>
      </c>
      <c r="D485" s="112">
        <f t="shared" si="155"/>
        <v>-5.2499627061849941E-4</v>
      </c>
      <c r="E485" s="112">
        <f t="shared" si="155"/>
        <v>2.4418918943345342E-4</v>
      </c>
      <c r="F485" s="112">
        <f t="shared" si="155"/>
        <v>8.3874302022571776E-3</v>
      </c>
      <c r="G485" s="112">
        <f t="shared" si="155"/>
        <v>1.6923393435577892E-2</v>
      </c>
      <c r="H485" s="112">
        <f t="shared" si="155"/>
        <v>1.7949104333986169E-2</v>
      </c>
      <c r="I485" s="112">
        <f t="shared" si="155"/>
        <v>1.2870292148310212E-2</v>
      </c>
      <c r="J485" s="112">
        <f t="shared" si="155"/>
        <v>1.2751853171885872E-2</v>
      </c>
      <c r="K485" s="112">
        <f t="shared" si="155"/>
        <v>1.6500953279195398E-2</v>
      </c>
      <c r="L485" s="112">
        <f t="shared" si="155"/>
        <v>1.7573465631088182E-2</v>
      </c>
      <c r="M485" s="112">
        <f t="shared" si="155"/>
        <v>1.1765703021943652E-2</v>
      </c>
      <c r="N485" s="112">
        <f t="shared" si="155"/>
        <v>1.1997621159077921E-2</v>
      </c>
      <c r="O485" s="112">
        <f t="shared" si="155"/>
        <v>1.8097604657612128E-2</v>
      </c>
      <c r="P485" s="112">
        <f t="shared" si="155"/>
        <v>2.6841085718618523E-2</v>
      </c>
      <c r="Q485" s="112">
        <f t="shared" si="155"/>
        <v>1.3219848110076812E-2</v>
      </c>
      <c r="R485" s="112">
        <f t="shared" si="155"/>
        <v>1.5085667920835778E-2</v>
      </c>
      <c r="S485" s="112">
        <f t="shared" si="155"/>
        <v>1.768374212477318E-2</v>
      </c>
      <c r="T485" s="112">
        <f t="shared" si="155"/>
        <v>1.4058567312624186E-2</v>
      </c>
      <c r="U485" s="112">
        <f t="shared" si="155"/>
        <v>1.2853667502016464E-2</v>
      </c>
      <c r="V485" s="112">
        <f>(V490-T490)/T490</f>
        <v>1.8671609143249716E-2</v>
      </c>
      <c r="W485" s="112">
        <f>(W490-U490)/U490</f>
        <v>1.8469940298829375E-2</v>
      </c>
      <c r="X485" s="131"/>
    </row>
    <row r="486" spans="1:24" s="132" customFormat="1">
      <c r="A486" s="18" t="s">
        <v>157</v>
      </c>
      <c r="B486" s="113">
        <f t="shared" ref="B486:W497" si="156">+B239</f>
        <v>26866154</v>
      </c>
      <c r="C486" s="114">
        <f t="shared" si="156"/>
        <v>28051701</v>
      </c>
      <c r="D486" s="114">
        <f t="shared" si="156"/>
        <v>28095302</v>
      </c>
      <c r="E486" s="114">
        <f t="shared" si="156"/>
        <v>28077710</v>
      </c>
      <c r="F486" s="114">
        <f t="shared" si="156"/>
        <v>28302837</v>
      </c>
      <c r="G486" s="114">
        <f t="shared" si="156"/>
        <v>28726880</v>
      </c>
      <c r="H486" s="114">
        <f t="shared" si="156"/>
        <v>29114904</v>
      </c>
      <c r="I486" s="114">
        <f t="shared" si="156"/>
        <v>29426958</v>
      </c>
      <c r="J486" s="114">
        <f t="shared" si="156"/>
        <v>29781550</v>
      </c>
      <c r="K486" s="114">
        <f t="shared" si="156"/>
        <v>30182475</v>
      </c>
      <c r="L486" s="114">
        <f t="shared" si="156"/>
        <v>30587750</v>
      </c>
      <c r="M486" s="114">
        <f t="shared" si="156"/>
        <v>30868388</v>
      </c>
      <c r="N486" s="114">
        <f t="shared" si="156"/>
        <v>31239488</v>
      </c>
      <c r="O486" s="114">
        <f t="shared" si="156"/>
        <v>31743315</v>
      </c>
      <c r="P486" s="114">
        <f t="shared" si="156"/>
        <v>32301192</v>
      </c>
      <c r="Q486" s="114">
        <f t="shared" si="156"/>
        <v>32640092</v>
      </c>
      <c r="R486" s="114">
        <f t="shared" si="156"/>
        <v>33073768</v>
      </c>
      <c r="S486" s="114">
        <f t="shared" si="156"/>
        <v>33512512</v>
      </c>
      <c r="T486" s="114">
        <f t="shared" si="156"/>
        <v>33862522</v>
      </c>
      <c r="U486" s="114">
        <f t="shared" si="156"/>
        <v>34215120</v>
      </c>
      <c r="V486" s="114">
        <f t="shared" si="156"/>
        <v>34570982</v>
      </c>
      <c r="W486" s="114">
        <f t="shared" si="156"/>
        <v>34930060</v>
      </c>
      <c r="X486" s="131"/>
    </row>
    <row r="487" spans="1:24" s="132" customFormat="1">
      <c r="A487" s="18" t="s">
        <v>158</v>
      </c>
      <c r="B487" s="115">
        <f t="shared" si="156"/>
        <v>17034336</v>
      </c>
      <c r="C487" s="116">
        <f t="shared" si="156"/>
        <v>18290228.899295557</v>
      </c>
      <c r="D487" s="116">
        <f t="shared" si="156"/>
        <v>18357184.91322713</v>
      </c>
      <c r="E487" s="116">
        <f t="shared" si="156"/>
        <v>18519899.201271113</v>
      </c>
      <c r="F487" s="116">
        <f t="shared" si="156"/>
        <v>18821755.816622395</v>
      </c>
      <c r="G487" s="116">
        <f t="shared" si="156"/>
        <v>19334078.728455685</v>
      </c>
      <c r="H487" s="116">
        <f t="shared" si="156"/>
        <v>19936804.754734501</v>
      </c>
      <c r="I487" s="116">
        <f t="shared" si="156"/>
        <v>20364171.440862883</v>
      </c>
      <c r="J487" s="116">
        <f t="shared" si="156"/>
        <v>20742950.92525313</v>
      </c>
      <c r="K487" s="116">
        <f t="shared" si="156"/>
        <v>21271349.770890031</v>
      </c>
      <c r="L487" s="116">
        <f t="shared" si="156"/>
        <v>21859785.645452607</v>
      </c>
      <c r="M487" s="116">
        <f t="shared" si="156"/>
        <v>22271038.346334655</v>
      </c>
      <c r="N487" s="116">
        <f t="shared" si="156"/>
        <v>22606664.098012015</v>
      </c>
      <c r="O487" s="116">
        <f t="shared" si="156"/>
        <v>23149232.58283161</v>
      </c>
      <c r="P487" s="116">
        <f t="shared" si="156"/>
        <v>24142017.454161368</v>
      </c>
      <c r="Q487" s="116">
        <f t="shared" si="156"/>
        <v>24605635.210075539</v>
      </c>
      <c r="R487" s="116">
        <f t="shared" si="156"/>
        <v>25089715.415184554</v>
      </c>
      <c r="S487" s="116">
        <f t="shared" si="156"/>
        <v>25732881.366887625</v>
      </c>
      <c r="T487" s="116">
        <f t="shared" si="156"/>
        <v>26261796.195188563</v>
      </c>
      <c r="U487" s="116">
        <f t="shared" si="156"/>
        <v>26723705.355327651</v>
      </c>
      <c r="V487" s="116">
        <f t="shared" si="156"/>
        <v>26723705.355327651</v>
      </c>
      <c r="W487" s="116">
        <f t="shared" si="156"/>
        <v>27178975.23605676</v>
      </c>
      <c r="X487" s="131"/>
    </row>
    <row r="488" spans="1:24" s="132" customFormat="1">
      <c r="A488" s="18" t="s">
        <v>159</v>
      </c>
      <c r="B488" s="115">
        <f t="shared" si="156"/>
        <v>1772705</v>
      </c>
      <c r="C488" s="116">
        <f t="shared" si="156"/>
        <v>2279501.9008413767</v>
      </c>
      <c r="D488" s="116">
        <f t="shared" si="156"/>
        <v>2143418.8160176063</v>
      </c>
      <c r="E488" s="116">
        <f t="shared" si="156"/>
        <v>2010163.1230476131</v>
      </c>
      <c r="F488" s="116">
        <f t="shared" si="156"/>
        <v>1890873.8137412001</v>
      </c>
      <c r="G488" s="116">
        <f t="shared" si="156"/>
        <v>1784015.9450453816</v>
      </c>
      <c r="H488" s="116">
        <f t="shared" si="156"/>
        <v>1687938.587655236</v>
      </c>
      <c r="I488" s="116">
        <f t="shared" si="156"/>
        <v>1601551.9991959401</v>
      </c>
      <c r="J488" s="116">
        <f t="shared" si="156"/>
        <v>1523532.4553906745</v>
      </c>
      <c r="K488" s="116">
        <f t="shared" si="156"/>
        <v>1453050.79334274</v>
      </c>
      <c r="L488" s="116">
        <f t="shared" si="156"/>
        <v>1389097.0957299315</v>
      </c>
      <c r="M488" s="116">
        <f t="shared" si="156"/>
        <v>1330632.2391477893</v>
      </c>
      <c r="N488" s="116">
        <f t="shared" si="156"/>
        <v>1277417.6268894468</v>
      </c>
      <c r="O488" s="116">
        <f t="shared" si="156"/>
        <v>1228626.732365042</v>
      </c>
      <c r="P488" s="116">
        <f t="shared" si="156"/>
        <v>1184318.1383000903</v>
      </c>
      <c r="Q488" s="116">
        <f t="shared" si="156"/>
        <v>1143627.5573373686</v>
      </c>
      <c r="R488" s="116">
        <f t="shared" si="156"/>
        <v>1106713.7834470794</v>
      </c>
      <c r="S488" s="116">
        <f t="shared" si="156"/>
        <v>1072922.7323728073</v>
      </c>
      <c r="T488" s="116">
        <f t="shared" si="156"/>
        <v>1041987.0251960322</v>
      </c>
      <c r="U488" s="116">
        <f t="shared" si="156"/>
        <v>1013691.2275402899</v>
      </c>
      <c r="V488" s="116">
        <f t="shared" si="156"/>
        <v>1013691.2275402899</v>
      </c>
      <c r="W488" s="116">
        <f t="shared" si="156"/>
        <v>987740.64792893047</v>
      </c>
      <c r="X488" s="131"/>
    </row>
    <row r="489" spans="1:24" s="132" customFormat="1">
      <c r="A489" s="18" t="s">
        <v>160</v>
      </c>
      <c r="B489" s="117">
        <f t="shared" si="156"/>
        <v>1</v>
      </c>
      <c r="C489" s="118">
        <f t="shared" si="156"/>
        <v>1</v>
      </c>
      <c r="D489" s="118">
        <f t="shared" si="156"/>
        <v>1</v>
      </c>
      <c r="E489" s="118">
        <f t="shared" si="156"/>
        <v>1</v>
      </c>
      <c r="F489" s="118">
        <f t="shared" si="156"/>
        <v>1</v>
      </c>
      <c r="G489" s="118">
        <f t="shared" si="156"/>
        <v>1</v>
      </c>
      <c r="H489" s="118">
        <f t="shared" si="156"/>
        <v>1</v>
      </c>
      <c r="I489" s="118">
        <f t="shared" si="156"/>
        <v>1</v>
      </c>
      <c r="J489" s="118">
        <f t="shared" si="156"/>
        <v>1</v>
      </c>
      <c r="K489" s="118">
        <f t="shared" si="156"/>
        <v>1</v>
      </c>
      <c r="L489" s="118">
        <f t="shared" si="156"/>
        <v>1</v>
      </c>
      <c r="M489" s="118">
        <f t="shared" si="156"/>
        <v>1</v>
      </c>
      <c r="N489" s="118">
        <f t="shared" si="156"/>
        <v>1</v>
      </c>
      <c r="O489" s="118">
        <f t="shared" si="156"/>
        <v>1</v>
      </c>
      <c r="P489" s="118">
        <f t="shared" si="156"/>
        <v>1</v>
      </c>
      <c r="Q489" s="118">
        <f t="shared" si="156"/>
        <v>1</v>
      </c>
      <c r="R489" s="118">
        <f t="shared" si="156"/>
        <v>1</v>
      </c>
      <c r="S489" s="118">
        <f t="shared" si="156"/>
        <v>1</v>
      </c>
      <c r="T489" s="118">
        <f t="shared" si="156"/>
        <v>1</v>
      </c>
      <c r="U489" s="118">
        <f t="shared" si="156"/>
        <v>1</v>
      </c>
      <c r="V489" s="118">
        <f t="shared" si="156"/>
        <v>1</v>
      </c>
      <c r="W489" s="118">
        <f t="shared" si="156"/>
        <v>1</v>
      </c>
      <c r="X489" s="131"/>
    </row>
    <row r="490" spans="1:24" s="132" customFormat="1" ht="16" thickBot="1">
      <c r="A490" s="138" t="s">
        <v>161</v>
      </c>
      <c r="B490" s="120">
        <f t="shared" si="156"/>
        <v>45673196</v>
      </c>
      <c r="C490" s="121">
        <f t="shared" si="156"/>
        <v>48621432.800136931</v>
      </c>
      <c r="D490" s="121">
        <f t="shared" si="156"/>
        <v>48595906.729244731</v>
      </c>
      <c r="E490" s="121">
        <f t="shared" si="156"/>
        <v>48607773.324318729</v>
      </c>
      <c r="F490" s="121">
        <f t="shared" si="156"/>
        <v>49015467.630363591</v>
      </c>
      <c r="G490" s="121">
        <f t="shared" si="156"/>
        <v>49844975.673501067</v>
      </c>
      <c r="H490" s="121">
        <f t="shared" si="156"/>
        <v>50739648.34238974</v>
      </c>
      <c r="I490" s="121">
        <f t="shared" si="156"/>
        <v>51392682.44005882</v>
      </c>
      <c r="J490" s="121">
        <f t="shared" si="156"/>
        <v>52048034.380643807</v>
      </c>
      <c r="K490" s="121">
        <f t="shared" si="156"/>
        <v>52906876.564232767</v>
      </c>
      <c r="L490" s="121">
        <f t="shared" si="156"/>
        <v>53836633.741182536</v>
      </c>
      <c r="M490" s="121">
        <f t="shared" si="156"/>
        <v>54470059.585482441</v>
      </c>
      <c r="N490" s="121">
        <f t="shared" si="156"/>
        <v>55123570.72490146</v>
      </c>
      <c r="O490" s="121">
        <f t="shared" si="156"/>
        <v>56121175.315196648</v>
      </c>
      <c r="P490" s="121">
        <f t="shared" si="156"/>
        <v>57627528.592461459</v>
      </c>
      <c r="Q490" s="121">
        <f t="shared" si="156"/>
        <v>58389355.767412908</v>
      </c>
      <c r="R490" s="121">
        <f t="shared" si="156"/>
        <v>59270198.198631637</v>
      </c>
      <c r="S490" s="121">
        <f t="shared" si="156"/>
        <v>60318317.099260435</v>
      </c>
      <c r="T490" s="121">
        <f t="shared" si="156"/>
        <v>61166306.220384598</v>
      </c>
      <c r="U490" s="121">
        <f t="shared" si="156"/>
        <v>61952517.582867943</v>
      </c>
      <c r="V490" s="121">
        <f t="shared" si="156"/>
        <v>62308379.582867943</v>
      </c>
      <c r="W490" s="121">
        <f t="shared" si="156"/>
        <v>63096776.883985691</v>
      </c>
      <c r="X490" s="131"/>
    </row>
    <row r="491" spans="1:24" s="132" customFormat="1">
      <c r="A491" s="18" t="s">
        <v>162</v>
      </c>
      <c r="B491" s="116">
        <f t="shared" si="156"/>
        <v>38482.936771284796</v>
      </c>
      <c r="C491" s="116">
        <f t="shared" si="156"/>
        <v>40967.037300760436</v>
      </c>
      <c r="D491" s="116">
        <f t="shared" si="156"/>
        <v>40945.529758959245</v>
      </c>
      <c r="E491" s="116">
        <f t="shared" si="156"/>
        <v>40955.52821468201</v>
      </c>
      <c r="F491" s="116">
        <f t="shared" si="156"/>
        <v>41299.039848979228</v>
      </c>
      <c r="G491" s="116">
        <f t="shared" si="156"/>
        <v>41997.959748855115</v>
      </c>
      <c r="H491" s="116">
        <f t="shared" si="156"/>
        <v>42751.785510201866</v>
      </c>
      <c r="I491" s="116">
        <f t="shared" si="156"/>
        <v>43302.013479580062</v>
      </c>
      <c r="J491" s="116">
        <f t="shared" si="156"/>
        <v>43854.194397518688</v>
      </c>
      <c r="K491" s="116">
        <f t="shared" si="156"/>
        <v>44577.830410368901</v>
      </c>
      <c r="L491" s="116">
        <f t="shared" si="156"/>
        <v>45361.217380993992</v>
      </c>
      <c r="M491" s="116">
        <f t="shared" si="156"/>
        <v>45894.923993412594</v>
      </c>
      <c r="N491" s="116">
        <f t="shared" si="156"/>
        <v>46445.553904610235</v>
      </c>
      <c r="O491" s="116">
        <f t="shared" si="156"/>
        <v>47286.107177279686</v>
      </c>
      <c r="P491" s="116">
        <f t="shared" si="156"/>
        <v>48555.317633324834</v>
      </c>
      <c r="Q491" s="116">
        <f t="shared" si="156"/>
        <v>49197.211557373921</v>
      </c>
      <c r="R491" s="116">
        <f t="shared" si="156"/>
        <v>49939.384353559566</v>
      </c>
      <c r="S491" s="116">
        <f t="shared" si="156"/>
        <v>50822.499548337844</v>
      </c>
      <c r="T491" s="116">
        <f t="shared" si="156"/>
        <v>51536.991079233965</v>
      </c>
      <c r="U491" s="116">
        <f t="shared" si="156"/>
        <v>52199.430426620827</v>
      </c>
      <c r="V491" s="116">
        <f t="shared" si="156"/>
        <v>52499.269633084572</v>
      </c>
      <c r="W491" s="116">
        <f t="shared" si="156"/>
        <v>53163.550790233414</v>
      </c>
      <c r="X491" s="131"/>
    </row>
    <row r="492" spans="1:24" s="132" customFormat="1">
      <c r="A492" s="18" t="s">
        <v>163</v>
      </c>
      <c r="B492" s="116">
        <f t="shared" si="156"/>
        <v>567959.89217392204</v>
      </c>
      <c r="C492" s="116">
        <f t="shared" si="156"/>
        <v>576333.05692110141</v>
      </c>
      <c r="D492" s="116">
        <f t="shared" si="156"/>
        <v>578846.56700563629</v>
      </c>
      <c r="E492" s="116">
        <f t="shared" si="156"/>
        <v>585778.51012974896</v>
      </c>
      <c r="F492" s="116">
        <f t="shared" si="156"/>
        <v>594405.62909508566</v>
      </c>
      <c r="G492" s="116">
        <f t="shared" si="156"/>
        <v>603153.73924584745</v>
      </c>
      <c r="H492" s="116">
        <f t="shared" si="156"/>
        <v>611966.82053038129</v>
      </c>
      <c r="I492" s="116">
        <f t="shared" si="156"/>
        <v>620885.04420034518</v>
      </c>
      <c r="J492" s="116">
        <f t="shared" si="156"/>
        <v>629880.77939505246</v>
      </c>
      <c r="K492" s="116">
        <f t="shared" si="156"/>
        <v>638994.86536247074</v>
      </c>
      <c r="L492" s="116">
        <f t="shared" si="156"/>
        <v>648201.43349409231</v>
      </c>
      <c r="M492" s="116">
        <f t="shared" si="156"/>
        <v>657485.09465929947</v>
      </c>
      <c r="N492" s="116">
        <f t="shared" si="156"/>
        <v>666919.59180835565</v>
      </c>
      <c r="O492" s="116">
        <f t="shared" si="156"/>
        <v>676402.26487693994</v>
      </c>
      <c r="P492" s="116">
        <f t="shared" si="156"/>
        <v>686031.85313745576</v>
      </c>
      <c r="Q492" s="116">
        <f t="shared" si="156"/>
        <v>695721.60846175894</v>
      </c>
      <c r="R492" s="116">
        <f t="shared" si="156"/>
        <v>705530.47591403488</v>
      </c>
      <c r="S492" s="116">
        <f t="shared" si="156"/>
        <v>715440.85193745827</v>
      </c>
      <c r="T492" s="116">
        <f t="shared" si="156"/>
        <v>725455.05415977177</v>
      </c>
      <c r="U492" s="116">
        <f t="shared" si="156"/>
        <v>735572.74378799915</v>
      </c>
      <c r="V492" s="116">
        <f t="shared" si="156"/>
        <v>743744.45411344874</v>
      </c>
      <c r="W492" s="116">
        <f t="shared" si="156"/>
        <v>754083.40852139995</v>
      </c>
      <c r="X492" s="131"/>
    </row>
    <row r="493" spans="1:24" s="132" customFormat="1">
      <c r="A493" s="139" t="s">
        <v>164</v>
      </c>
      <c r="B493" s="116">
        <f t="shared" si="156"/>
        <v>719</v>
      </c>
      <c r="C493" s="116">
        <f t="shared" si="156"/>
        <v>739</v>
      </c>
      <c r="D493" s="116">
        <f t="shared" si="156"/>
        <v>739</v>
      </c>
      <c r="E493" s="116">
        <f t="shared" si="156"/>
        <v>731</v>
      </c>
      <c r="F493" s="116">
        <f t="shared" si="156"/>
        <v>727</v>
      </c>
      <c r="G493" s="116">
        <f t="shared" si="156"/>
        <v>728</v>
      </c>
      <c r="H493" s="116">
        <f t="shared" si="156"/>
        <v>728</v>
      </c>
      <c r="I493" s="116">
        <f t="shared" si="156"/>
        <v>726</v>
      </c>
      <c r="J493" s="116">
        <f t="shared" si="156"/>
        <v>725</v>
      </c>
      <c r="K493" s="116">
        <f t="shared" si="156"/>
        <v>725</v>
      </c>
      <c r="L493" s="116">
        <f t="shared" si="156"/>
        <v>725</v>
      </c>
      <c r="M493" s="116">
        <f t="shared" si="156"/>
        <v>722</v>
      </c>
      <c r="N493" s="116">
        <f t="shared" si="156"/>
        <v>721</v>
      </c>
      <c r="O493" s="116">
        <f t="shared" si="156"/>
        <v>723</v>
      </c>
      <c r="P493" s="116">
        <f t="shared" si="156"/>
        <v>726</v>
      </c>
      <c r="Q493" s="116">
        <f t="shared" si="156"/>
        <v>724</v>
      </c>
      <c r="R493" s="116">
        <f t="shared" si="156"/>
        <v>724</v>
      </c>
      <c r="S493" s="116">
        <f t="shared" si="156"/>
        <v>724</v>
      </c>
      <c r="T493" s="116">
        <f t="shared" si="156"/>
        <v>722</v>
      </c>
      <c r="U493" s="116">
        <f t="shared" si="156"/>
        <v>720</v>
      </c>
      <c r="V493" s="116">
        <f t="shared" si="156"/>
        <v>718</v>
      </c>
      <c r="W493" s="116">
        <f t="shared" si="156"/>
        <v>716</v>
      </c>
      <c r="X493" s="131"/>
    </row>
    <row r="494" spans="1:24" s="132" customFormat="1">
      <c r="A494" s="139" t="s">
        <v>165</v>
      </c>
      <c r="B494" s="116">
        <f t="shared" si="156"/>
        <v>2736</v>
      </c>
      <c r="C494" s="116">
        <f t="shared" si="156"/>
        <v>2914</v>
      </c>
      <c r="D494" s="116">
        <f t="shared" si="156"/>
        <v>2862</v>
      </c>
      <c r="E494" s="116">
        <f t="shared" si="156"/>
        <v>2824</v>
      </c>
      <c r="F494" s="116">
        <f t="shared" si="156"/>
        <v>2808</v>
      </c>
      <c r="G494" s="116">
        <f t="shared" si="156"/>
        <v>2823</v>
      </c>
      <c r="H494" s="116">
        <f t="shared" si="156"/>
        <v>2850</v>
      </c>
      <c r="I494" s="116">
        <f t="shared" si="156"/>
        <v>2851</v>
      </c>
      <c r="J494" s="116">
        <f t="shared" si="156"/>
        <v>2845</v>
      </c>
      <c r="K494" s="116">
        <f t="shared" si="156"/>
        <v>2859</v>
      </c>
      <c r="L494" s="116">
        <f t="shared" si="156"/>
        <v>2880</v>
      </c>
      <c r="M494" s="116">
        <f t="shared" si="156"/>
        <v>2877</v>
      </c>
      <c r="N494" s="116">
        <f t="shared" si="156"/>
        <v>2864</v>
      </c>
      <c r="O494" s="116">
        <f t="shared" si="156"/>
        <v>2877</v>
      </c>
      <c r="P494" s="116">
        <f t="shared" si="156"/>
        <v>2944</v>
      </c>
      <c r="Q494" s="116">
        <f t="shared" si="156"/>
        <v>2945</v>
      </c>
      <c r="R494" s="116">
        <f t="shared" si="156"/>
        <v>2948</v>
      </c>
      <c r="S494" s="116">
        <f t="shared" si="156"/>
        <v>2969</v>
      </c>
      <c r="T494" s="116">
        <f t="shared" si="156"/>
        <v>2976</v>
      </c>
      <c r="U494" s="116">
        <f t="shared" si="156"/>
        <v>2975</v>
      </c>
      <c r="V494" s="116">
        <f t="shared" si="156"/>
        <v>2975</v>
      </c>
      <c r="W494" s="116">
        <f t="shared" si="156"/>
        <v>2973</v>
      </c>
      <c r="X494" s="131"/>
    </row>
    <row r="495" spans="1:24" s="132" customFormat="1" ht="16" thickBot="1">
      <c r="A495" s="139" t="s">
        <v>166</v>
      </c>
      <c r="B495" s="116">
        <f t="shared" si="156"/>
        <v>32231</v>
      </c>
      <c r="C495" s="116">
        <f t="shared" si="156"/>
        <v>41591</v>
      </c>
      <c r="D495" s="116">
        <f t="shared" si="156"/>
        <v>41591</v>
      </c>
      <c r="E495" s="116">
        <f t="shared" si="156"/>
        <v>41591</v>
      </c>
      <c r="F495" s="116">
        <f t="shared" si="156"/>
        <v>41591</v>
      </c>
      <c r="G495" s="116">
        <f t="shared" si="156"/>
        <v>41591</v>
      </c>
      <c r="H495" s="116">
        <f t="shared" si="156"/>
        <v>41591</v>
      </c>
      <c r="I495" s="116">
        <f t="shared" si="156"/>
        <v>41591</v>
      </c>
      <c r="J495" s="116">
        <f t="shared" si="156"/>
        <v>41591</v>
      </c>
      <c r="K495" s="116">
        <f t="shared" si="156"/>
        <v>41591</v>
      </c>
      <c r="L495" s="116">
        <f t="shared" si="156"/>
        <v>41591</v>
      </c>
      <c r="M495" s="116">
        <f t="shared" si="156"/>
        <v>41591</v>
      </c>
      <c r="N495" s="116">
        <f t="shared" si="156"/>
        <v>41591</v>
      </c>
      <c r="O495" s="116">
        <f t="shared" si="156"/>
        <v>41591</v>
      </c>
      <c r="P495" s="116">
        <f t="shared" si="156"/>
        <v>41591</v>
      </c>
      <c r="Q495" s="116">
        <f t="shared" si="156"/>
        <v>41591</v>
      </c>
      <c r="R495" s="116">
        <f t="shared" si="156"/>
        <v>41591</v>
      </c>
      <c r="S495" s="116">
        <f t="shared" si="156"/>
        <v>41591</v>
      </c>
      <c r="T495" s="116">
        <f t="shared" si="156"/>
        <v>41591</v>
      </c>
      <c r="U495" s="116">
        <f t="shared" si="156"/>
        <v>41591</v>
      </c>
      <c r="V495" s="116">
        <f t="shared" si="156"/>
        <v>41591</v>
      </c>
      <c r="W495" s="116">
        <f t="shared" si="156"/>
        <v>41591</v>
      </c>
      <c r="X495" s="131"/>
    </row>
    <row r="496" spans="1:24" s="132" customFormat="1">
      <c r="A496" s="18" t="s">
        <v>167</v>
      </c>
      <c r="B496" s="113">
        <f t="shared" si="156"/>
        <v>37366</v>
      </c>
      <c r="C496" s="114">
        <f t="shared" si="156"/>
        <v>37959</v>
      </c>
      <c r="D496" s="114">
        <f t="shared" si="156"/>
        <v>38018</v>
      </c>
      <c r="E496" s="114">
        <f t="shared" si="156"/>
        <v>38410</v>
      </c>
      <c r="F496" s="114">
        <f t="shared" si="156"/>
        <v>38931</v>
      </c>
      <c r="G496" s="114">
        <f t="shared" si="156"/>
        <v>39460</v>
      </c>
      <c r="H496" s="114">
        <f t="shared" si="156"/>
        <v>39993</v>
      </c>
      <c r="I496" s="114">
        <f t="shared" si="156"/>
        <v>40533</v>
      </c>
      <c r="J496" s="114">
        <f t="shared" si="156"/>
        <v>41078</v>
      </c>
      <c r="K496" s="114">
        <f t="shared" si="156"/>
        <v>41631</v>
      </c>
      <c r="L496" s="114">
        <f t="shared" si="156"/>
        <v>42190</v>
      </c>
      <c r="M496" s="114">
        <f t="shared" si="156"/>
        <v>42754</v>
      </c>
      <c r="N496" s="114">
        <f t="shared" si="156"/>
        <v>43328</v>
      </c>
      <c r="O496" s="114">
        <f t="shared" si="156"/>
        <v>43905</v>
      </c>
      <c r="P496" s="114">
        <f t="shared" si="156"/>
        <v>44492</v>
      </c>
      <c r="Q496" s="114">
        <f t="shared" si="156"/>
        <v>45083</v>
      </c>
      <c r="R496" s="114">
        <f t="shared" si="156"/>
        <v>45682</v>
      </c>
      <c r="S496" s="114">
        <f t="shared" si="156"/>
        <v>46288</v>
      </c>
      <c r="T496" s="114">
        <f t="shared" si="156"/>
        <v>46901</v>
      </c>
      <c r="U496" s="114">
        <f t="shared" si="156"/>
        <v>47521</v>
      </c>
      <c r="V496" s="114">
        <f t="shared" si="156"/>
        <v>48149</v>
      </c>
      <c r="W496" s="114">
        <f t="shared" si="156"/>
        <v>48785</v>
      </c>
      <c r="X496" s="131"/>
    </row>
    <row r="497" spans="1:24" s="132" customFormat="1">
      <c r="A497" s="18" t="s">
        <v>168</v>
      </c>
      <c r="B497" s="115">
        <f t="shared" si="156"/>
        <v>6226</v>
      </c>
      <c r="C497" s="116">
        <f t="shared" si="156"/>
        <v>6276.6742962579128</v>
      </c>
      <c r="D497" s="116">
        <f t="shared" si="156"/>
        <v>6414.1107313861385</v>
      </c>
      <c r="E497" s="116">
        <f t="shared" si="156"/>
        <v>6558.0379607900541</v>
      </c>
      <c r="F497" s="116">
        <f t="shared" si="156"/>
        <v>6702.904493099144</v>
      </c>
      <c r="G497" s="116">
        <f t="shared" si="156"/>
        <v>6848.7703607706999</v>
      </c>
      <c r="H497" s="116">
        <f t="shared" si="156"/>
        <v>6995.3700893805262</v>
      </c>
      <c r="I497" s="116">
        <f t="shared" si="156"/>
        <v>7142.8170609831232</v>
      </c>
      <c r="J497" s="116">
        <f t="shared" si="156"/>
        <v>7291.0196573824715</v>
      </c>
      <c r="K497" s="116">
        <f t="shared" si="156"/>
        <v>7440.1363311962332</v>
      </c>
      <c r="L497" s="116">
        <f t="shared" si="156"/>
        <v>7590.2033491154889</v>
      </c>
      <c r="M497" s="116">
        <f t="shared" si="156"/>
        <v>7741.0630331368284</v>
      </c>
      <c r="N497" s="116">
        <f t="shared" si="156"/>
        <v>7893.3883023784965</v>
      </c>
      <c r="O497" s="116">
        <f t="shared" ref="O497:W500" si="157">+O250</f>
        <v>8046.30955260049</v>
      </c>
      <c r="P497" s="116">
        <f t="shared" si="157"/>
        <v>8200.4135374189427</v>
      </c>
      <c r="Q497" s="116">
        <f t="shared" si="157"/>
        <v>8355.0544007047665</v>
      </c>
      <c r="R497" s="116">
        <f t="shared" si="157"/>
        <v>8510.758281948627</v>
      </c>
      <c r="S497" s="116">
        <f t="shared" si="157"/>
        <v>8667.1880656408302</v>
      </c>
      <c r="T497" s="116">
        <f t="shared" si="157"/>
        <v>8824.5282913940064</v>
      </c>
      <c r="U497" s="116">
        <f t="shared" si="157"/>
        <v>8982.7581026311436</v>
      </c>
      <c r="V497" s="116">
        <f t="shared" si="157"/>
        <v>8982.7581026311436</v>
      </c>
      <c r="W497" s="116">
        <f t="shared" si="157"/>
        <v>9141.9358345296878</v>
      </c>
      <c r="X497" s="131"/>
    </row>
    <row r="498" spans="1:24" s="132" customFormat="1">
      <c r="A498" s="18" t="s">
        <v>169</v>
      </c>
      <c r="B498" s="115">
        <f t="shared" ref="B498:W500" si="158">+B251</f>
        <v>55</v>
      </c>
      <c r="C498" s="116">
        <f t="shared" si="158"/>
        <v>54.807576178533253</v>
      </c>
      <c r="D498" s="116">
        <f t="shared" si="158"/>
        <v>51.535640307220469</v>
      </c>
      <c r="E498" s="116">
        <f t="shared" si="158"/>
        <v>48.331685293635957</v>
      </c>
      <c r="F498" s="116">
        <f t="shared" si="158"/>
        <v>45.463533306272993</v>
      </c>
      <c r="G498" s="116">
        <f t="shared" si="158"/>
        <v>42.894278691192362</v>
      </c>
      <c r="H498" s="116">
        <f t="shared" si="158"/>
        <v>40.584227060066745</v>
      </c>
      <c r="I498" s="116">
        <f t="shared" si="158"/>
        <v>38.507177014160277</v>
      </c>
      <c r="J498" s="116">
        <f t="shared" si="158"/>
        <v>36.631301372668958</v>
      </c>
      <c r="K498" s="116">
        <f t="shared" si="158"/>
        <v>34.936664022089879</v>
      </c>
      <c r="L498" s="116">
        <f t="shared" si="158"/>
        <v>33.398982850374637</v>
      </c>
      <c r="M498" s="116">
        <f t="shared" si="158"/>
        <v>31.993273524267014</v>
      </c>
      <c r="N498" s="116">
        <f t="shared" si="158"/>
        <v>30.71379930488439</v>
      </c>
      <c r="O498" s="116">
        <f t="shared" si="158"/>
        <v>29.540687465197806</v>
      </c>
      <c r="P498" s="116">
        <f t="shared" si="158"/>
        <v>28.475346548534304</v>
      </c>
      <c r="Q498" s="116">
        <f t="shared" si="158"/>
        <v>27.496995920688818</v>
      </c>
      <c r="R498" s="116">
        <f t="shared" si="158"/>
        <v>26.609453570413777</v>
      </c>
      <c r="S498" s="116">
        <f t="shared" si="158"/>
        <v>25.796992916082985</v>
      </c>
      <c r="T498" s="116">
        <f t="shared" si="158"/>
        <v>25.053185189008012</v>
      </c>
      <c r="U498" s="116">
        <f t="shared" si="158"/>
        <v>24.372850557579522</v>
      </c>
      <c r="V498" s="116">
        <f t="shared" si="157"/>
        <v>24.372850557579522</v>
      </c>
      <c r="W498" s="116">
        <f t="shared" si="158"/>
        <v>23.74890355915776</v>
      </c>
      <c r="X498" s="131"/>
    </row>
    <row r="499" spans="1:24" s="132" customFormat="1">
      <c r="A499" s="18" t="s">
        <v>170</v>
      </c>
      <c r="B499" s="117">
        <f t="shared" si="158"/>
        <v>1</v>
      </c>
      <c r="C499" s="118">
        <f t="shared" si="158"/>
        <v>1</v>
      </c>
      <c r="D499" s="118">
        <f t="shared" si="158"/>
        <v>1</v>
      </c>
      <c r="E499" s="118">
        <f t="shared" si="158"/>
        <v>1</v>
      </c>
      <c r="F499" s="118">
        <f t="shared" si="158"/>
        <v>1</v>
      </c>
      <c r="G499" s="118">
        <f t="shared" si="158"/>
        <v>1</v>
      </c>
      <c r="H499" s="118">
        <f t="shared" si="158"/>
        <v>1</v>
      </c>
      <c r="I499" s="118">
        <f t="shared" si="158"/>
        <v>1</v>
      </c>
      <c r="J499" s="118">
        <f t="shared" si="158"/>
        <v>1</v>
      </c>
      <c r="K499" s="118">
        <f t="shared" si="158"/>
        <v>1</v>
      </c>
      <c r="L499" s="118">
        <f t="shared" si="158"/>
        <v>1</v>
      </c>
      <c r="M499" s="118">
        <f t="shared" si="158"/>
        <v>1</v>
      </c>
      <c r="N499" s="118">
        <f t="shared" si="158"/>
        <v>1</v>
      </c>
      <c r="O499" s="118">
        <f t="shared" si="158"/>
        <v>1</v>
      </c>
      <c r="P499" s="118">
        <f t="shared" si="158"/>
        <v>1</v>
      </c>
      <c r="Q499" s="118">
        <f t="shared" si="158"/>
        <v>1</v>
      </c>
      <c r="R499" s="118">
        <f t="shared" si="158"/>
        <v>1</v>
      </c>
      <c r="S499" s="118">
        <f t="shared" si="158"/>
        <v>1</v>
      </c>
      <c r="T499" s="118">
        <f t="shared" si="158"/>
        <v>1</v>
      </c>
      <c r="U499" s="118">
        <f t="shared" si="158"/>
        <v>1</v>
      </c>
      <c r="V499" s="118">
        <f t="shared" si="157"/>
        <v>1</v>
      </c>
      <c r="W499" s="118">
        <f t="shared" si="158"/>
        <v>1</v>
      </c>
      <c r="X499" s="131"/>
    </row>
    <row r="500" spans="1:24" s="132" customFormat="1" ht="16" thickBot="1">
      <c r="A500" s="138" t="s">
        <v>171</v>
      </c>
      <c r="B500" s="120">
        <f>+B253</f>
        <v>43648</v>
      </c>
      <c r="C500" s="121">
        <f t="shared" si="158"/>
        <v>44291.481872436452</v>
      </c>
      <c r="D500" s="121">
        <f t="shared" si="158"/>
        <v>44484.646371693358</v>
      </c>
      <c r="E500" s="121">
        <f t="shared" si="158"/>
        <v>45017.369646083687</v>
      </c>
      <c r="F500" s="121">
        <f t="shared" si="158"/>
        <v>45680.36802640542</v>
      </c>
      <c r="G500" s="121">
        <f t="shared" si="158"/>
        <v>46352.664639461895</v>
      </c>
      <c r="H500" s="121">
        <f t="shared" si="158"/>
        <v>47029.954316440599</v>
      </c>
      <c r="I500" s="121">
        <f t="shared" si="158"/>
        <v>47715.32423799728</v>
      </c>
      <c r="J500" s="121">
        <f t="shared" si="158"/>
        <v>48406.650958755141</v>
      </c>
      <c r="K500" s="121">
        <f t="shared" si="158"/>
        <v>49107.072995218325</v>
      </c>
      <c r="L500" s="121">
        <f t="shared" si="158"/>
        <v>49814.602331965863</v>
      </c>
      <c r="M500" s="121">
        <f t="shared" si="158"/>
        <v>50528.056306661099</v>
      </c>
      <c r="N500" s="121">
        <f t="shared" si="158"/>
        <v>51253.102101683377</v>
      </c>
      <c r="O500" s="121">
        <f t="shared" si="158"/>
        <v>51981.850240065687</v>
      </c>
      <c r="P500" s="121">
        <f t="shared" si="158"/>
        <v>52721.888883967476</v>
      </c>
      <c r="Q500" s="121">
        <f t="shared" si="158"/>
        <v>53466.551396625451</v>
      </c>
      <c r="R500" s="121">
        <f t="shared" si="158"/>
        <v>54220.367735519038</v>
      </c>
      <c r="S500" s="121">
        <f t="shared" si="158"/>
        <v>54981.985058556915</v>
      </c>
      <c r="T500" s="121">
        <f t="shared" si="158"/>
        <v>55751.581476583007</v>
      </c>
      <c r="U500" s="121">
        <f t="shared" si="158"/>
        <v>56529.130953188724</v>
      </c>
      <c r="V500" s="121">
        <f t="shared" si="157"/>
        <v>57157.130953188724</v>
      </c>
      <c r="W500" s="121">
        <f t="shared" si="158"/>
        <v>57951.684738088843</v>
      </c>
      <c r="X500" s="131"/>
    </row>
    <row r="501" spans="1:24" s="132" customFormat="1">
      <c r="A501" s="130"/>
      <c r="T501" s="133"/>
      <c r="U501" s="133"/>
      <c r="V501" s="133"/>
      <c r="W501" s="133"/>
      <c r="X501" s="131"/>
    </row>
    <row r="502" spans="1:24" s="132" customFormat="1">
      <c r="A502" s="130"/>
      <c r="B502" s="131"/>
      <c r="T502" s="133"/>
      <c r="U502" s="133"/>
      <c r="V502" s="133"/>
      <c r="W502" s="133"/>
      <c r="X502" s="131"/>
    </row>
    <row r="503" spans="1:24" s="132" customFormat="1">
      <c r="A503" s="134" t="s">
        <v>57</v>
      </c>
      <c r="B503" s="133"/>
      <c r="C503" s="133"/>
      <c r="D503" s="133"/>
      <c r="E503" s="133"/>
      <c r="F503" s="133"/>
      <c r="G503" s="133"/>
      <c r="H503" s="133"/>
      <c r="I503" s="133"/>
      <c r="J503" s="133"/>
      <c r="K503" s="133"/>
      <c r="L503" s="133"/>
      <c r="M503" s="133"/>
      <c r="N503" s="133"/>
      <c r="O503" s="133"/>
      <c r="P503" s="133"/>
      <c r="Q503" s="133"/>
      <c r="R503" s="133"/>
      <c r="S503" s="133"/>
      <c r="T503" s="133"/>
      <c r="U503" s="133"/>
      <c r="V503" s="133"/>
      <c r="W503" s="133"/>
      <c r="X503" s="131"/>
    </row>
    <row r="504" spans="1:24" s="132" customFormat="1" ht="16" thickBot="1">
      <c r="A504" s="18" t="s">
        <v>156</v>
      </c>
      <c r="B504" s="133"/>
      <c r="C504" s="112">
        <f t="shared" ref="C504:U504" si="159">(C509-B509)/B509</f>
        <v>8.3576027215311793E-2</v>
      </c>
      <c r="D504" s="112">
        <f t="shared" si="159"/>
        <v>3.4907584536193791E-3</v>
      </c>
      <c r="E504" s="112">
        <f t="shared" si="159"/>
        <v>8.1178809471734378E-3</v>
      </c>
      <c r="F504" s="112">
        <f t="shared" si="159"/>
        <v>1.1917355554760652E-2</v>
      </c>
      <c r="G504" s="112">
        <f t="shared" si="159"/>
        <v>1.439017322599952E-2</v>
      </c>
      <c r="H504" s="112">
        <f t="shared" si="159"/>
        <v>1.4273276568997986E-2</v>
      </c>
      <c r="I504" s="112">
        <f t="shared" si="159"/>
        <v>1.1144038036826129E-2</v>
      </c>
      <c r="J504" s="112">
        <f t="shared" si="159"/>
        <v>1.1556738213389418E-2</v>
      </c>
      <c r="K504" s="112">
        <f t="shared" si="159"/>
        <v>1.2494987311717724E-2</v>
      </c>
      <c r="L504" s="112">
        <f t="shared" si="159"/>
        <v>1.2263780753689099E-2</v>
      </c>
      <c r="M504" s="112">
        <f t="shared" si="159"/>
        <v>9.4243715342022458E-3</v>
      </c>
      <c r="N504" s="112">
        <f t="shared" si="159"/>
        <v>8.566176452940286E-3</v>
      </c>
      <c r="O504" s="112">
        <f t="shared" si="159"/>
        <v>1.2561492194256981E-2</v>
      </c>
      <c r="P504" s="112">
        <f t="shared" si="159"/>
        <v>1.3566953088544895E-2</v>
      </c>
      <c r="Q504" s="112">
        <f t="shared" si="159"/>
        <v>8.3819670186074721E-3</v>
      </c>
      <c r="R504" s="112">
        <f t="shared" si="159"/>
        <v>7.7638713705666411E-3</v>
      </c>
      <c r="S504" s="112">
        <f t="shared" si="159"/>
        <v>8.7856382408558094E-3</v>
      </c>
      <c r="T504" s="112">
        <f t="shared" si="159"/>
        <v>7.8532582538523368E-3</v>
      </c>
      <c r="U504" s="112">
        <f t="shared" si="159"/>
        <v>5.3476160219757445E-3</v>
      </c>
      <c r="V504" s="112">
        <f>(V509-T509)/T509</f>
        <v>8.4693146490380407E-3</v>
      </c>
      <c r="W504" s="112">
        <f>(W509-U509)/U509</f>
        <v>8.7973425845230876E-3</v>
      </c>
      <c r="X504" s="131"/>
    </row>
    <row r="505" spans="1:24" s="132" customFormat="1">
      <c r="A505" s="18" t="s">
        <v>157</v>
      </c>
      <c r="B505" s="113">
        <f t="shared" ref="B505:W516" si="160">+B277</f>
        <v>5527587</v>
      </c>
      <c r="C505" s="114">
        <f t="shared" si="160"/>
        <v>5754414</v>
      </c>
      <c r="D505" s="114">
        <f t="shared" si="160"/>
        <v>5775744</v>
      </c>
      <c r="E505" s="114">
        <f t="shared" si="160"/>
        <v>5848128</v>
      </c>
      <c r="F505" s="114">
        <f t="shared" si="160"/>
        <v>5965366</v>
      </c>
      <c r="G505" s="114">
        <f t="shared" si="160"/>
        <v>6103178</v>
      </c>
      <c r="H505" s="114">
        <f t="shared" si="160"/>
        <v>6239412</v>
      </c>
      <c r="I505" s="114">
        <f t="shared" si="160"/>
        <v>6349308</v>
      </c>
      <c r="J505" s="114">
        <f t="shared" si="160"/>
        <v>6467941</v>
      </c>
      <c r="K505" s="114">
        <f t="shared" si="160"/>
        <v>6596599</v>
      </c>
      <c r="L505" s="114">
        <f t="shared" si="160"/>
        <v>6721596</v>
      </c>
      <c r="M505" s="114">
        <f t="shared" si="160"/>
        <v>6818327</v>
      </c>
      <c r="N505" s="114">
        <f t="shared" si="160"/>
        <v>6911004</v>
      </c>
      <c r="O505" s="114">
        <f t="shared" si="160"/>
        <v>7052777</v>
      </c>
      <c r="P505" s="114">
        <f t="shared" si="160"/>
        <v>7190727</v>
      </c>
      <c r="Q505" s="114">
        <f t="shared" si="160"/>
        <v>7282944</v>
      </c>
      <c r="R505" s="114">
        <f t="shared" si="160"/>
        <v>7368503</v>
      </c>
      <c r="S505" s="114">
        <f t="shared" si="160"/>
        <v>7463325</v>
      </c>
      <c r="T505" s="114">
        <f t="shared" si="160"/>
        <v>7552937</v>
      </c>
      <c r="U505" s="114">
        <f t="shared" si="160"/>
        <v>7607502</v>
      </c>
      <c r="V505" s="114">
        <f t="shared" si="160"/>
        <v>7656253</v>
      </c>
      <c r="W505" s="114">
        <f t="shared" si="160"/>
        <v>7720392</v>
      </c>
      <c r="X505" s="131"/>
    </row>
    <row r="506" spans="1:24" s="132" customFormat="1">
      <c r="A506" s="18" t="s">
        <v>158</v>
      </c>
      <c r="B506" s="115">
        <f t="shared" si="160"/>
        <v>5889520</v>
      </c>
      <c r="C506" s="116">
        <f t="shared" si="160"/>
        <v>6089511.022889303</v>
      </c>
      <c r="D506" s="116">
        <f t="shared" si="160"/>
        <v>6113504.4564355006</v>
      </c>
      <c r="E506" s="116">
        <f t="shared" si="160"/>
        <v>6146398.397277806</v>
      </c>
      <c r="F506" s="116">
        <f t="shared" si="160"/>
        <v>6185628.4767430723</v>
      </c>
      <c r="G506" s="116">
        <f t="shared" si="160"/>
        <v>6239293.4984402712</v>
      </c>
      <c r="H506" s="116">
        <f t="shared" si="160"/>
        <v>6295753.9037376633</v>
      </c>
      <c r="I506" s="116">
        <f t="shared" si="160"/>
        <v>6338144.7544329176</v>
      </c>
      <c r="J506" s="116">
        <f t="shared" si="160"/>
        <v>6379314.5460798526</v>
      </c>
      <c r="K506" s="116">
        <f t="shared" si="160"/>
        <v>6425600.9213426812</v>
      </c>
      <c r="L506" s="116">
        <f t="shared" si="160"/>
        <v>6474517.8043375975</v>
      </c>
      <c r="M506" s="116">
        <f t="shared" si="160"/>
        <v>6512802.0141593963</v>
      </c>
      <c r="N506" s="116">
        <f t="shared" si="160"/>
        <v>6543953.8802823843</v>
      </c>
      <c r="O506" s="116">
        <f t="shared" si="160"/>
        <v>6586017.81526272</v>
      </c>
      <c r="P506" s="116">
        <f t="shared" si="160"/>
        <v>6649321.7140511619</v>
      </c>
      <c r="Q506" s="116">
        <f t="shared" si="160"/>
        <v>6682843.0270832721</v>
      </c>
      <c r="R506" s="116">
        <f t="shared" si="160"/>
        <v>6714801.1102849515</v>
      </c>
      <c r="S506" s="116">
        <f t="shared" si="160"/>
        <v>6754201.4274607031</v>
      </c>
      <c r="T506" s="116">
        <f t="shared" si="160"/>
        <v>6785682.6628388781</v>
      </c>
      <c r="U506" s="116">
        <f t="shared" si="160"/>
        <v>6814131.2266242802</v>
      </c>
      <c r="V506" s="116">
        <f t="shared" si="160"/>
        <v>6814131.2266242802</v>
      </c>
      <c r="W506" s="116">
        <f t="shared" si="160"/>
        <v>6838979.4915800598</v>
      </c>
      <c r="X506" s="131"/>
    </row>
    <row r="507" spans="1:24" s="132" customFormat="1">
      <c r="A507" s="18" t="s">
        <v>159</v>
      </c>
      <c r="B507" s="115">
        <f t="shared" si="160"/>
        <v>674429</v>
      </c>
      <c r="C507" s="116">
        <f t="shared" si="160"/>
        <v>1258173.5189216193</v>
      </c>
      <c r="D507" s="116">
        <f t="shared" si="160"/>
        <v>1258586.3466204009</v>
      </c>
      <c r="E507" s="116">
        <f t="shared" si="160"/>
        <v>1260040.9634224088</v>
      </c>
      <c r="F507" s="116">
        <f t="shared" si="160"/>
        <v>1261532.2759191329</v>
      </c>
      <c r="G507" s="116">
        <f t="shared" si="160"/>
        <v>1263063.8375910944</v>
      </c>
      <c r="H507" s="116">
        <f t="shared" si="160"/>
        <v>1264565.0010141523</v>
      </c>
      <c r="I507" s="116">
        <f t="shared" si="160"/>
        <v>1266062.8764194201</v>
      </c>
      <c r="J507" s="116">
        <f t="shared" si="160"/>
        <v>1267517.2120746817</v>
      </c>
      <c r="K507" s="116">
        <f t="shared" si="160"/>
        <v>1268936.7433327718</v>
      </c>
      <c r="L507" s="116">
        <f t="shared" si="160"/>
        <v>1270286.2271144423</v>
      </c>
      <c r="M507" s="116">
        <f t="shared" si="160"/>
        <v>1271607.7459514444</v>
      </c>
      <c r="N507" s="116">
        <f t="shared" si="160"/>
        <v>1272868.4996114036</v>
      </c>
      <c r="O507" s="116">
        <f t="shared" si="160"/>
        <v>1274035.040740476</v>
      </c>
      <c r="P507" s="116">
        <f t="shared" si="160"/>
        <v>1275102.8050258819</v>
      </c>
      <c r="Q507" s="116">
        <f t="shared" si="160"/>
        <v>1276059.1935079277</v>
      </c>
      <c r="R507" s="116">
        <f t="shared" si="160"/>
        <v>1276877.8438128775</v>
      </c>
      <c r="S507" s="116">
        <f t="shared" si="160"/>
        <v>1277604.5285995489</v>
      </c>
      <c r="T507" s="116">
        <f t="shared" si="160"/>
        <v>1278198.5582965778</v>
      </c>
      <c r="U507" s="116">
        <f t="shared" si="160"/>
        <v>1278697.7418428021</v>
      </c>
      <c r="V507" s="116">
        <f t="shared" si="160"/>
        <v>1278697.7418428021</v>
      </c>
      <c r="W507" s="116">
        <f t="shared" si="160"/>
        <v>1279080.6671070247</v>
      </c>
      <c r="X507" s="131"/>
    </row>
    <row r="508" spans="1:24" s="132" customFormat="1">
      <c r="A508" s="18" t="s">
        <v>160</v>
      </c>
      <c r="B508" s="117">
        <f t="shared" si="160"/>
        <v>0</v>
      </c>
      <c r="C508" s="118">
        <f t="shared" si="160"/>
        <v>0</v>
      </c>
      <c r="D508" s="118">
        <f t="shared" si="160"/>
        <v>0</v>
      </c>
      <c r="E508" s="118">
        <f t="shared" si="160"/>
        <v>0</v>
      </c>
      <c r="F508" s="118">
        <f t="shared" si="160"/>
        <v>0</v>
      </c>
      <c r="G508" s="118">
        <f t="shared" si="160"/>
        <v>0</v>
      </c>
      <c r="H508" s="118">
        <f t="shared" si="160"/>
        <v>0</v>
      </c>
      <c r="I508" s="118">
        <f t="shared" si="160"/>
        <v>0</v>
      </c>
      <c r="J508" s="118">
        <f t="shared" si="160"/>
        <v>0</v>
      </c>
      <c r="K508" s="118">
        <f t="shared" si="160"/>
        <v>0</v>
      </c>
      <c r="L508" s="118">
        <f t="shared" si="160"/>
        <v>0</v>
      </c>
      <c r="M508" s="118">
        <f t="shared" si="160"/>
        <v>0</v>
      </c>
      <c r="N508" s="118">
        <f t="shared" si="160"/>
        <v>0</v>
      </c>
      <c r="O508" s="118">
        <f t="shared" si="160"/>
        <v>0</v>
      </c>
      <c r="P508" s="118">
        <f t="shared" si="160"/>
        <v>0</v>
      </c>
      <c r="Q508" s="118">
        <f t="shared" si="160"/>
        <v>0</v>
      </c>
      <c r="R508" s="118">
        <f t="shared" si="160"/>
        <v>0</v>
      </c>
      <c r="S508" s="118">
        <f t="shared" si="160"/>
        <v>0</v>
      </c>
      <c r="T508" s="118">
        <f t="shared" si="160"/>
        <v>0</v>
      </c>
      <c r="U508" s="118">
        <f t="shared" si="160"/>
        <v>0</v>
      </c>
      <c r="V508" s="118">
        <f t="shared" si="160"/>
        <v>0</v>
      </c>
      <c r="W508" s="118">
        <f t="shared" si="160"/>
        <v>0</v>
      </c>
      <c r="X508" s="131"/>
    </row>
    <row r="509" spans="1:24" s="132" customFormat="1" ht="16" thickBot="1">
      <c r="A509" s="138" t="s">
        <v>161</v>
      </c>
      <c r="B509" s="120">
        <f t="shared" si="160"/>
        <v>12091536</v>
      </c>
      <c r="C509" s="121">
        <f t="shared" si="160"/>
        <v>13102098.541810922</v>
      </c>
      <c r="D509" s="121">
        <f t="shared" si="160"/>
        <v>13147834.803055903</v>
      </c>
      <c r="E509" s="121">
        <f t="shared" si="160"/>
        <v>13254567.360700214</v>
      </c>
      <c r="F509" s="121">
        <f t="shared" si="160"/>
        <v>13412526.752662204</v>
      </c>
      <c r="G509" s="121">
        <f t="shared" si="160"/>
        <v>13605535.336031366</v>
      </c>
      <c r="H509" s="121">
        <f t="shared" si="160"/>
        <v>13799730.904751817</v>
      </c>
      <c r="I509" s="121">
        <f t="shared" si="160"/>
        <v>13953515.630852336</v>
      </c>
      <c r="J509" s="121">
        <f t="shared" si="160"/>
        <v>14114772.758154534</v>
      </c>
      <c r="K509" s="121">
        <f t="shared" si="160"/>
        <v>14291136.664675454</v>
      </c>
      <c r="L509" s="121">
        <f t="shared" si="160"/>
        <v>14466400.031452041</v>
      </c>
      <c r="M509" s="121">
        <f t="shared" si="160"/>
        <v>14602736.76011084</v>
      </c>
      <c r="N509" s="121">
        <f t="shared" si="160"/>
        <v>14727826.379893787</v>
      </c>
      <c r="O509" s="121">
        <f t="shared" si="160"/>
        <v>14912829.856003195</v>
      </c>
      <c r="P509" s="121">
        <f t="shared" si="160"/>
        <v>15115151.519077042</v>
      </c>
      <c r="Q509" s="121">
        <f t="shared" si="160"/>
        <v>15241846.220591201</v>
      </c>
      <c r="R509" s="121">
        <f t="shared" si="160"/>
        <v>15360181.954097828</v>
      </c>
      <c r="S509" s="121">
        <f t="shared" si="160"/>
        <v>15495130.956060253</v>
      </c>
      <c r="T509" s="121">
        <f t="shared" si="160"/>
        <v>15616818.221135456</v>
      </c>
      <c r="U509" s="121">
        <f t="shared" si="160"/>
        <v>15700330.968467083</v>
      </c>
      <c r="V509" s="121">
        <f t="shared" si="160"/>
        <v>15749081.968467083</v>
      </c>
      <c r="W509" s="121">
        <f t="shared" si="160"/>
        <v>15838452.158687085</v>
      </c>
      <c r="X509" s="131"/>
    </row>
    <row r="510" spans="1:24" s="132" customFormat="1">
      <c r="A510" s="18" t="s">
        <v>162</v>
      </c>
      <c r="B510" s="116">
        <f t="shared" si="160"/>
        <v>12431.134966268388</v>
      </c>
      <c r="C510" s="116">
        <f t="shared" si="160"/>
        <v>13470.079840526449</v>
      </c>
      <c r="D510" s="116">
        <f t="shared" si="160"/>
        <v>13517.100635600695</v>
      </c>
      <c r="E510" s="116">
        <f t="shared" si="160"/>
        <v>13626.830849311464</v>
      </c>
      <c r="F510" s="116">
        <f t="shared" si="160"/>
        <v>13789.226637627289</v>
      </c>
      <c r="G510" s="116">
        <f t="shared" si="160"/>
        <v>13987.655997595311</v>
      </c>
      <c r="H510" s="116">
        <f t="shared" si="160"/>
        <v>14187.305680200994</v>
      </c>
      <c r="I510" s="116">
        <f t="shared" si="160"/>
        <v>14345.409554341233</v>
      </c>
      <c r="J510" s="116">
        <f t="shared" si="160"/>
        <v>14511.195697124609</v>
      </c>
      <c r="K510" s="116">
        <f t="shared" si="160"/>
        <v>14692.512903238034</v>
      </c>
      <c r="L510" s="116">
        <f t="shared" si="160"/>
        <v>14872.698660204094</v>
      </c>
      <c r="M510" s="116">
        <f t="shared" si="160"/>
        <v>15012.86449809409</v>
      </c>
      <c r="N510" s="116">
        <f t="shared" si="160"/>
        <v>15141.467344448845</v>
      </c>
      <c r="O510" s="116">
        <f t="shared" si="160"/>
        <v>15331.666768305737</v>
      </c>
      <c r="P510" s="116">
        <f t="shared" si="160"/>
        <v>15539.670772120544</v>
      </c>
      <c r="Q510" s="116">
        <f t="shared" si="160"/>
        <v>15669.923780012477</v>
      </c>
      <c r="R510" s="116">
        <f t="shared" si="160"/>
        <v>15791.583052627077</v>
      </c>
      <c r="S510" s="116">
        <f t="shared" si="160"/>
        <v>15930.322188577888</v>
      </c>
      <c r="T510" s="116">
        <f t="shared" si="160"/>
        <v>16055.427122791863</v>
      </c>
      <c r="U510" s="116">
        <f t="shared" si="160"/>
        <v>16141.28538211337</v>
      </c>
      <c r="V510" s="116">
        <f t="shared" si="160"/>
        <v>16191.405586919487</v>
      </c>
      <c r="W510" s="116">
        <f t="shared" si="160"/>
        <v>16283.285799374376</v>
      </c>
      <c r="X510" s="131"/>
    </row>
    <row r="511" spans="1:24" s="132" customFormat="1">
      <c r="A511" s="18" t="s">
        <v>163</v>
      </c>
      <c r="B511" s="116">
        <f t="shared" si="160"/>
        <v>196962.1812178551</v>
      </c>
      <c r="C511" s="116">
        <f t="shared" si="160"/>
        <v>198054.44878435289</v>
      </c>
      <c r="D511" s="116">
        <f t="shared" si="160"/>
        <v>201452.17953251532</v>
      </c>
      <c r="E511" s="116">
        <f t="shared" si="160"/>
        <v>205845.18890855197</v>
      </c>
      <c r="F511" s="116">
        <f t="shared" si="160"/>
        <v>210313.58407582095</v>
      </c>
      <c r="G511" s="116">
        <f t="shared" si="160"/>
        <v>214731.73292963768</v>
      </c>
      <c r="H511" s="116">
        <f t="shared" si="160"/>
        <v>219097.18650515049</v>
      </c>
      <c r="I511" s="116">
        <f t="shared" si="160"/>
        <v>223396.40456539966</v>
      </c>
      <c r="J511" s="116">
        <f t="shared" si="160"/>
        <v>227611.10613226434</v>
      </c>
      <c r="K511" s="116">
        <f t="shared" si="160"/>
        <v>231759.23972099819</v>
      </c>
      <c r="L511" s="116">
        <f t="shared" si="160"/>
        <v>235790.06863869185</v>
      </c>
      <c r="M511" s="116">
        <f t="shared" si="160"/>
        <v>239754.300029871</v>
      </c>
      <c r="N511" s="116">
        <f t="shared" si="160"/>
        <v>243618.68967798364</v>
      </c>
      <c r="O511" s="116">
        <f t="shared" si="160"/>
        <v>247351.11886248918</v>
      </c>
      <c r="P511" s="116">
        <f t="shared" si="160"/>
        <v>250935.06418334146</v>
      </c>
      <c r="Q511" s="116">
        <f t="shared" si="160"/>
        <v>254369.9880695882</v>
      </c>
      <c r="R511" s="116">
        <f t="shared" si="160"/>
        <v>257607.46701803588</v>
      </c>
      <c r="S511" s="116">
        <f t="shared" si="160"/>
        <v>260698.43954126982</v>
      </c>
      <c r="T511" s="116">
        <f t="shared" si="160"/>
        <v>263622.78505108517</v>
      </c>
      <c r="U511" s="116">
        <f t="shared" si="160"/>
        <v>266368.48079177132</v>
      </c>
      <c r="V511" s="116">
        <f t="shared" si="160"/>
        <v>268764.65299318096</v>
      </c>
      <c r="W511" s="116">
        <f t="shared" si="160"/>
        <v>271376.66998243181</v>
      </c>
      <c r="X511" s="131"/>
    </row>
    <row r="512" spans="1:24" s="132" customFormat="1">
      <c r="A512" s="139" t="s">
        <v>164</v>
      </c>
      <c r="B512" s="116">
        <f t="shared" si="160"/>
        <v>523</v>
      </c>
      <c r="C512" s="116">
        <f t="shared" si="160"/>
        <v>542</v>
      </c>
      <c r="D512" s="116">
        <f t="shared" si="160"/>
        <v>534</v>
      </c>
      <c r="E512" s="116">
        <f t="shared" si="160"/>
        <v>528</v>
      </c>
      <c r="F512" s="116">
        <f t="shared" si="160"/>
        <v>526</v>
      </c>
      <c r="G512" s="116">
        <f t="shared" si="160"/>
        <v>526</v>
      </c>
      <c r="H512" s="116">
        <f t="shared" si="160"/>
        <v>526</v>
      </c>
      <c r="I512" s="116">
        <f t="shared" si="160"/>
        <v>524</v>
      </c>
      <c r="J512" s="116">
        <f t="shared" si="160"/>
        <v>523</v>
      </c>
      <c r="K512" s="116">
        <f t="shared" si="160"/>
        <v>523</v>
      </c>
      <c r="L512" s="116">
        <f t="shared" si="160"/>
        <v>523</v>
      </c>
      <c r="M512" s="116">
        <f t="shared" si="160"/>
        <v>521</v>
      </c>
      <c r="N512" s="116">
        <f t="shared" si="160"/>
        <v>519</v>
      </c>
      <c r="O512" s="116">
        <f t="shared" si="160"/>
        <v>521</v>
      </c>
      <c r="P512" s="116">
        <f t="shared" si="160"/>
        <v>523</v>
      </c>
      <c r="Q512" s="116">
        <f t="shared" si="160"/>
        <v>522</v>
      </c>
      <c r="R512" s="116">
        <f t="shared" si="160"/>
        <v>521</v>
      </c>
      <c r="S512" s="116">
        <f t="shared" si="160"/>
        <v>521</v>
      </c>
      <c r="T512" s="116">
        <f t="shared" si="160"/>
        <v>521</v>
      </c>
      <c r="U512" s="116">
        <f t="shared" si="160"/>
        <v>519</v>
      </c>
      <c r="V512" s="116">
        <f t="shared" si="160"/>
        <v>517</v>
      </c>
      <c r="W512" s="116">
        <f t="shared" si="160"/>
        <v>516</v>
      </c>
      <c r="X512" s="131"/>
    </row>
    <row r="513" spans="1:24" s="132" customFormat="1">
      <c r="A513" s="139" t="s">
        <v>165</v>
      </c>
      <c r="B513" s="116">
        <f t="shared" si="160"/>
        <v>3236</v>
      </c>
      <c r="C513" s="116">
        <f t="shared" si="160"/>
        <v>3308</v>
      </c>
      <c r="D513" s="116">
        <f t="shared" si="160"/>
        <v>3294</v>
      </c>
      <c r="E513" s="116">
        <f t="shared" si="160"/>
        <v>3282</v>
      </c>
      <c r="F513" s="116">
        <f t="shared" si="160"/>
        <v>3274</v>
      </c>
      <c r="G513" s="116">
        <f t="shared" si="160"/>
        <v>3274</v>
      </c>
      <c r="H513" s="116">
        <f t="shared" si="160"/>
        <v>3276</v>
      </c>
      <c r="I513" s="116">
        <f t="shared" si="160"/>
        <v>3271</v>
      </c>
      <c r="J513" s="116">
        <f t="shared" si="160"/>
        <v>3266</v>
      </c>
      <c r="K513" s="116">
        <f t="shared" si="160"/>
        <v>3264</v>
      </c>
      <c r="L513" s="116">
        <f t="shared" si="160"/>
        <v>3264</v>
      </c>
      <c r="M513" s="116">
        <f t="shared" si="160"/>
        <v>3259</v>
      </c>
      <c r="N513" s="116">
        <f t="shared" si="160"/>
        <v>3251</v>
      </c>
      <c r="O513" s="116">
        <f t="shared" si="160"/>
        <v>3249</v>
      </c>
      <c r="P513" s="116">
        <f t="shared" si="160"/>
        <v>3258</v>
      </c>
      <c r="Q513" s="116">
        <f t="shared" si="160"/>
        <v>3253</v>
      </c>
      <c r="R513" s="116">
        <f t="shared" si="160"/>
        <v>3248</v>
      </c>
      <c r="S513" s="116">
        <f t="shared" si="160"/>
        <v>3247</v>
      </c>
      <c r="T513" s="116">
        <f t="shared" si="160"/>
        <v>3243</v>
      </c>
      <c r="U513" s="116">
        <f t="shared" si="160"/>
        <v>3238</v>
      </c>
      <c r="V513" s="116">
        <f t="shared" si="160"/>
        <v>3238</v>
      </c>
      <c r="W513" s="116">
        <f t="shared" si="160"/>
        <v>3232</v>
      </c>
      <c r="X513" s="131"/>
    </row>
    <row r="514" spans="1:24" s="132" customFormat="1" ht="16" thickBot="1">
      <c r="A514" s="139" t="s">
        <v>166</v>
      </c>
      <c r="B514" s="116">
        <f t="shared" si="160"/>
        <v>29323</v>
      </c>
      <c r="C514" s="116">
        <f t="shared" si="160"/>
        <v>54732</v>
      </c>
      <c r="D514" s="116">
        <f t="shared" si="160"/>
        <v>54732</v>
      </c>
      <c r="E514" s="116">
        <f t="shared" si="160"/>
        <v>54732</v>
      </c>
      <c r="F514" s="116">
        <f t="shared" si="160"/>
        <v>54732</v>
      </c>
      <c r="G514" s="116">
        <f t="shared" si="160"/>
        <v>54732</v>
      </c>
      <c r="H514" s="116">
        <f t="shared" si="160"/>
        <v>54732</v>
      </c>
      <c r="I514" s="116">
        <f t="shared" si="160"/>
        <v>54732</v>
      </c>
      <c r="J514" s="116">
        <f t="shared" si="160"/>
        <v>54732</v>
      </c>
      <c r="K514" s="116">
        <f t="shared" si="160"/>
        <v>54732</v>
      </c>
      <c r="L514" s="116">
        <f t="shared" si="160"/>
        <v>54732</v>
      </c>
      <c r="M514" s="116">
        <f t="shared" si="160"/>
        <v>54732</v>
      </c>
      <c r="N514" s="116">
        <f t="shared" si="160"/>
        <v>54732</v>
      </c>
      <c r="O514" s="116">
        <f t="shared" si="160"/>
        <v>54732</v>
      </c>
      <c r="P514" s="116">
        <f t="shared" si="160"/>
        <v>54732</v>
      </c>
      <c r="Q514" s="116">
        <f t="shared" si="160"/>
        <v>54732</v>
      </c>
      <c r="R514" s="116">
        <f t="shared" si="160"/>
        <v>54732</v>
      </c>
      <c r="S514" s="116">
        <f t="shared" si="160"/>
        <v>54732</v>
      </c>
      <c r="T514" s="116">
        <f t="shared" si="160"/>
        <v>54732</v>
      </c>
      <c r="U514" s="116">
        <f t="shared" si="160"/>
        <v>54732</v>
      </c>
      <c r="V514" s="116">
        <f t="shared" si="160"/>
        <v>54732</v>
      </c>
      <c r="W514" s="116">
        <f t="shared" si="160"/>
        <v>54732</v>
      </c>
      <c r="X514" s="131"/>
    </row>
    <row r="515" spans="1:24" s="132" customFormat="1">
      <c r="A515" s="18" t="s">
        <v>167</v>
      </c>
      <c r="B515" s="113">
        <f t="shared" si="160"/>
        <v>10569</v>
      </c>
      <c r="C515" s="114">
        <f t="shared" si="160"/>
        <v>10617</v>
      </c>
      <c r="D515" s="114">
        <f t="shared" si="160"/>
        <v>10816</v>
      </c>
      <c r="E515" s="114">
        <f t="shared" si="160"/>
        <v>11076</v>
      </c>
      <c r="F515" s="114">
        <f t="shared" si="160"/>
        <v>11341</v>
      </c>
      <c r="G515" s="114">
        <f t="shared" si="160"/>
        <v>11603</v>
      </c>
      <c r="H515" s="114">
        <f t="shared" si="160"/>
        <v>11862</v>
      </c>
      <c r="I515" s="114">
        <f t="shared" si="160"/>
        <v>12117</v>
      </c>
      <c r="J515" s="114">
        <f t="shared" si="160"/>
        <v>12367</v>
      </c>
      <c r="K515" s="114">
        <f t="shared" si="160"/>
        <v>12613</v>
      </c>
      <c r="L515" s="114">
        <f t="shared" si="160"/>
        <v>12852</v>
      </c>
      <c r="M515" s="114">
        <f t="shared" si="160"/>
        <v>13087</v>
      </c>
      <c r="N515" s="114">
        <f t="shared" si="160"/>
        <v>13316</v>
      </c>
      <c r="O515" s="114">
        <f t="shared" si="160"/>
        <v>13537</v>
      </c>
      <c r="P515" s="114">
        <f t="shared" si="160"/>
        <v>13749</v>
      </c>
      <c r="Q515" s="114">
        <f t="shared" si="160"/>
        <v>13952</v>
      </c>
      <c r="R515" s="114">
        <f t="shared" si="160"/>
        <v>14143</v>
      </c>
      <c r="S515" s="114">
        <f t="shared" si="160"/>
        <v>14325</v>
      </c>
      <c r="T515" s="114">
        <f t="shared" si="160"/>
        <v>14497</v>
      </c>
      <c r="U515" s="114">
        <f t="shared" si="160"/>
        <v>14658</v>
      </c>
      <c r="V515" s="114">
        <f t="shared" si="160"/>
        <v>14809</v>
      </c>
      <c r="W515" s="114">
        <f t="shared" si="160"/>
        <v>14962</v>
      </c>
      <c r="X515" s="131"/>
    </row>
    <row r="516" spans="1:24" s="132" customFormat="1">
      <c r="A516" s="18" t="s">
        <v>168</v>
      </c>
      <c r="B516" s="115">
        <f t="shared" si="160"/>
        <v>1820</v>
      </c>
      <c r="C516" s="116">
        <f t="shared" si="160"/>
        <v>1840.8437191321955</v>
      </c>
      <c r="D516" s="116">
        <f t="shared" si="160"/>
        <v>1855.9515654023985</v>
      </c>
      <c r="E516" s="116">
        <f t="shared" si="160"/>
        <v>1872.7600235459495</v>
      </c>
      <c r="F516" s="116">
        <f t="shared" si="160"/>
        <v>1889.3184107339866</v>
      </c>
      <c r="G516" s="116">
        <f t="shared" si="160"/>
        <v>1905.7096818693558</v>
      </c>
      <c r="H516" s="116">
        <f t="shared" si="160"/>
        <v>1921.7808008967227</v>
      </c>
      <c r="I516" s="116">
        <f t="shared" si="160"/>
        <v>1937.6780050238208</v>
      </c>
      <c r="J516" s="116">
        <f t="shared" si="160"/>
        <v>1953.2500141089567</v>
      </c>
      <c r="K516" s="116">
        <f t="shared" si="160"/>
        <v>1968.627733254498</v>
      </c>
      <c r="L516" s="116">
        <f t="shared" si="160"/>
        <v>1983.6145233877444</v>
      </c>
      <c r="M516" s="116">
        <f t="shared" si="160"/>
        <v>1998.4050365631779</v>
      </c>
      <c r="N516" s="116">
        <f t="shared" si="160"/>
        <v>2012.9049154975037</v>
      </c>
      <c r="O516" s="116">
        <f t="shared" ref="O516:W519" si="161">+O288</f>
        <v>2027.0907403086242</v>
      </c>
      <c r="P516" s="116">
        <f t="shared" si="161"/>
        <v>2040.9213364184045</v>
      </c>
      <c r="Q516" s="116">
        <f t="shared" si="161"/>
        <v>2054.3630578184052</v>
      </c>
      <c r="R516" s="116">
        <f t="shared" si="161"/>
        <v>2067.3648738562042</v>
      </c>
      <c r="S516" s="116">
        <f t="shared" si="161"/>
        <v>2080.1359493257478</v>
      </c>
      <c r="T516" s="116">
        <f t="shared" si="161"/>
        <v>2092.4090850567</v>
      </c>
      <c r="U516" s="116">
        <f t="shared" si="161"/>
        <v>2104.4259501619149</v>
      </c>
      <c r="V516" s="116">
        <f t="shared" si="161"/>
        <v>2104.4259501619149</v>
      </c>
      <c r="W516" s="116">
        <f t="shared" si="161"/>
        <v>2116.0208822958107</v>
      </c>
      <c r="X516" s="131"/>
    </row>
    <row r="517" spans="1:24" s="132" customFormat="1">
      <c r="A517" s="18" t="s">
        <v>169</v>
      </c>
      <c r="B517" s="115">
        <f t="shared" ref="B517:W519" si="162">+B289</f>
        <v>23</v>
      </c>
      <c r="C517" s="116">
        <f t="shared" si="162"/>
        <v>22.98789590955235</v>
      </c>
      <c r="D517" s="116">
        <f t="shared" si="162"/>
        <v>22.995438621289207</v>
      </c>
      <c r="E517" s="116">
        <f t="shared" si="162"/>
        <v>23.02201570237537</v>
      </c>
      <c r="F517" s="116">
        <f t="shared" si="162"/>
        <v>23.049263244886589</v>
      </c>
      <c r="G517" s="116">
        <f t="shared" si="162"/>
        <v>23.077246173921917</v>
      </c>
      <c r="H517" s="116">
        <f t="shared" si="162"/>
        <v>23.104673701201349</v>
      </c>
      <c r="I517" s="116">
        <f t="shared" si="162"/>
        <v>23.132041153610686</v>
      </c>
      <c r="J517" s="116">
        <f t="shared" si="162"/>
        <v>23.158613097907654</v>
      </c>
      <c r="K517" s="116">
        <f t="shared" si="162"/>
        <v>23.184549136387705</v>
      </c>
      <c r="L517" s="116">
        <f t="shared" si="162"/>
        <v>23.209205348140799</v>
      </c>
      <c r="M517" s="116">
        <f t="shared" si="162"/>
        <v>23.233350616667479</v>
      </c>
      <c r="N517" s="116">
        <f t="shared" si="162"/>
        <v>23.256385653939262</v>
      </c>
      <c r="O517" s="116">
        <f t="shared" si="162"/>
        <v>23.277699348470293</v>
      </c>
      <c r="P517" s="116">
        <f t="shared" si="162"/>
        <v>23.297208306399945</v>
      </c>
      <c r="Q517" s="116">
        <f t="shared" si="162"/>
        <v>23.314682334062844</v>
      </c>
      <c r="R517" s="116">
        <f t="shared" si="162"/>
        <v>23.329639768560945</v>
      </c>
      <c r="S517" s="116">
        <f t="shared" si="162"/>
        <v>23.342916915141942</v>
      </c>
      <c r="T517" s="116">
        <f t="shared" si="162"/>
        <v>23.353770340871478</v>
      </c>
      <c r="U517" s="116">
        <f t="shared" si="162"/>
        <v>23.362890847087666</v>
      </c>
      <c r="V517" s="116">
        <f t="shared" si="161"/>
        <v>23.362890847087666</v>
      </c>
      <c r="W517" s="116">
        <f t="shared" si="162"/>
        <v>23.369887216016675</v>
      </c>
      <c r="X517" s="131"/>
    </row>
    <row r="518" spans="1:24" s="132" customFormat="1">
      <c r="A518" s="18" t="s">
        <v>170</v>
      </c>
      <c r="B518" s="117">
        <f t="shared" si="162"/>
        <v>0</v>
      </c>
      <c r="C518" s="118">
        <f t="shared" si="162"/>
        <v>0</v>
      </c>
      <c r="D518" s="118">
        <f t="shared" si="162"/>
        <v>0</v>
      </c>
      <c r="E518" s="118">
        <f t="shared" si="162"/>
        <v>0</v>
      </c>
      <c r="F518" s="118">
        <f t="shared" si="162"/>
        <v>0</v>
      </c>
      <c r="G518" s="118">
        <f t="shared" si="162"/>
        <v>0</v>
      </c>
      <c r="H518" s="118">
        <f t="shared" si="162"/>
        <v>0</v>
      </c>
      <c r="I518" s="118">
        <f t="shared" si="162"/>
        <v>0</v>
      </c>
      <c r="J518" s="118">
        <f t="shared" si="162"/>
        <v>0</v>
      </c>
      <c r="K518" s="118">
        <f t="shared" si="162"/>
        <v>0</v>
      </c>
      <c r="L518" s="118">
        <f t="shared" si="162"/>
        <v>0</v>
      </c>
      <c r="M518" s="118">
        <f t="shared" si="162"/>
        <v>0</v>
      </c>
      <c r="N518" s="118">
        <f t="shared" si="162"/>
        <v>0</v>
      </c>
      <c r="O518" s="118">
        <f t="shared" si="162"/>
        <v>0</v>
      </c>
      <c r="P518" s="118">
        <f t="shared" si="162"/>
        <v>0</v>
      </c>
      <c r="Q518" s="118">
        <f t="shared" si="162"/>
        <v>0</v>
      </c>
      <c r="R518" s="118">
        <f t="shared" si="162"/>
        <v>0</v>
      </c>
      <c r="S518" s="118">
        <f t="shared" si="162"/>
        <v>0</v>
      </c>
      <c r="T518" s="118">
        <f t="shared" si="162"/>
        <v>0</v>
      </c>
      <c r="U518" s="118">
        <f t="shared" si="162"/>
        <v>0</v>
      </c>
      <c r="V518" s="118">
        <f t="shared" si="161"/>
        <v>0</v>
      </c>
      <c r="W518" s="118">
        <f t="shared" si="162"/>
        <v>0</v>
      </c>
      <c r="X518" s="131"/>
    </row>
    <row r="519" spans="1:24" s="132" customFormat="1" ht="16" thickBot="1">
      <c r="A519" s="138" t="s">
        <v>171</v>
      </c>
      <c r="B519" s="120">
        <f>+B291</f>
        <v>12412</v>
      </c>
      <c r="C519" s="121">
        <f t="shared" si="162"/>
        <v>12480.831615041749</v>
      </c>
      <c r="D519" s="121">
        <f t="shared" si="162"/>
        <v>12694.947004023687</v>
      </c>
      <c r="E519" s="121">
        <f t="shared" si="162"/>
        <v>12971.782039248326</v>
      </c>
      <c r="F519" s="121">
        <f t="shared" si="162"/>
        <v>13253.367673978873</v>
      </c>
      <c r="G519" s="121">
        <f t="shared" si="162"/>
        <v>13531.786928043277</v>
      </c>
      <c r="H519" s="121">
        <f t="shared" si="162"/>
        <v>13806.885474597924</v>
      </c>
      <c r="I519" s="121">
        <f t="shared" si="162"/>
        <v>14077.810046177432</v>
      </c>
      <c r="J519" s="121">
        <f t="shared" si="162"/>
        <v>14343.408627206865</v>
      </c>
      <c r="K519" s="121">
        <f t="shared" si="162"/>
        <v>14604.812282390885</v>
      </c>
      <c r="L519" s="121">
        <f t="shared" si="162"/>
        <v>14858.823728735886</v>
      </c>
      <c r="M519" s="121">
        <f t="shared" si="162"/>
        <v>15108.638387179844</v>
      </c>
      <c r="N519" s="121">
        <f t="shared" si="162"/>
        <v>15352.161301151444</v>
      </c>
      <c r="O519" s="121">
        <f t="shared" si="162"/>
        <v>15587.368439657093</v>
      </c>
      <c r="P519" s="121">
        <f t="shared" si="162"/>
        <v>15813.218544724805</v>
      </c>
      <c r="Q519" s="121">
        <f t="shared" si="162"/>
        <v>16029.677740152469</v>
      </c>
      <c r="R519" s="121">
        <f t="shared" si="162"/>
        <v>16233.694513624765</v>
      </c>
      <c r="S519" s="121">
        <f t="shared" si="162"/>
        <v>16428.47886624089</v>
      </c>
      <c r="T519" s="121">
        <f t="shared" si="162"/>
        <v>16612.762855397574</v>
      </c>
      <c r="U519" s="121">
        <f t="shared" si="162"/>
        <v>16785.788841009005</v>
      </c>
      <c r="V519" s="121">
        <f t="shared" si="161"/>
        <v>16936.788841009005</v>
      </c>
      <c r="W519" s="121">
        <f t="shared" si="162"/>
        <v>17101.390769511829</v>
      </c>
      <c r="X519" s="131"/>
    </row>
    <row r="520" spans="1:24" s="132" customFormat="1">
      <c r="A520" s="130"/>
      <c r="T520" s="133"/>
      <c r="U520" s="133"/>
      <c r="V520" s="133"/>
      <c r="W520" s="133"/>
      <c r="X520" s="131"/>
    </row>
    <row r="521" spans="1:24" s="132" customFormat="1">
      <c r="A521" s="130"/>
      <c r="B521" s="131"/>
      <c r="T521" s="133"/>
      <c r="U521" s="133"/>
      <c r="V521" s="133"/>
      <c r="W521" s="133"/>
      <c r="X521" s="131"/>
    </row>
    <row r="522" spans="1:24" s="132" customFormat="1">
      <c r="A522" s="134" t="s">
        <v>59</v>
      </c>
      <c r="B522" s="133"/>
      <c r="C522" s="133"/>
      <c r="D522" s="133"/>
      <c r="E522" s="133"/>
      <c r="F522" s="133"/>
      <c r="G522" s="133"/>
      <c r="H522" s="133"/>
      <c r="I522" s="133"/>
      <c r="J522" s="133"/>
      <c r="K522" s="133"/>
      <c r="L522" s="133"/>
      <c r="M522" s="133"/>
      <c r="N522" s="133"/>
      <c r="O522" s="133"/>
      <c r="P522" s="133"/>
      <c r="Q522" s="133"/>
      <c r="R522" s="133"/>
      <c r="S522" s="133"/>
      <c r="T522" s="133"/>
      <c r="U522" s="133"/>
      <c r="V522" s="133"/>
      <c r="W522" s="133"/>
      <c r="X522" s="131"/>
    </row>
    <row r="523" spans="1:24" s="132" customFormat="1" ht="16" thickBot="1">
      <c r="A523" s="18" t="s">
        <v>156</v>
      </c>
      <c r="B523" s="133"/>
      <c r="C523" s="112">
        <f t="shared" ref="C523:U523" si="163">(C528-B528)/B528</f>
        <v>4.9145251743140897E-2</v>
      </c>
      <c r="D523" s="112">
        <f t="shared" si="163"/>
        <v>7.1611045343598087E-4</v>
      </c>
      <c r="E523" s="112">
        <f t="shared" si="163"/>
        <v>4.8734440445209496E-3</v>
      </c>
      <c r="F523" s="112">
        <f t="shared" si="163"/>
        <v>8.1598089897295494E-3</v>
      </c>
      <c r="G523" s="112">
        <f t="shared" si="163"/>
        <v>9.879106294274272E-3</v>
      </c>
      <c r="H523" s="112">
        <f t="shared" si="163"/>
        <v>8.2030368043833051E-3</v>
      </c>
      <c r="I523" s="112">
        <f t="shared" si="163"/>
        <v>6.7131481739912931E-3</v>
      </c>
      <c r="J523" s="112">
        <f t="shared" si="163"/>
        <v>7.806911254095928E-3</v>
      </c>
      <c r="K523" s="112">
        <f t="shared" si="163"/>
        <v>8.8646328682330487E-3</v>
      </c>
      <c r="L523" s="112">
        <f t="shared" si="163"/>
        <v>6.2278989683197577E-3</v>
      </c>
      <c r="M523" s="112">
        <f t="shared" si="163"/>
        <v>5.8799461454116008E-3</v>
      </c>
      <c r="N523" s="112">
        <f t="shared" si="163"/>
        <v>7.0186892206136496E-3</v>
      </c>
      <c r="O523" s="112">
        <f t="shared" si="163"/>
        <v>8.9421203419572225E-3</v>
      </c>
      <c r="P523" s="112">
        <f t="shared" si="163"/>
        <v>6.9465194844520279E-3</v>
      </c>
      <c r="Q523" s="112">
        <f t="shared" si="163"/>
        <v>5.5200882922703913E-3</v>
      </c>
      <c r="R523" s="112">
        <f t="shared" si="163"/>
        <v>6.354054331950092E-3</v>
      </c>
      <c r="S523" s="112">
        <f t="shared" si="163"/>
        <v>5.4021685385947987E-3</v>
      </c>
      <c r="T523" s="112">
        <f t="shared" si="163"/>
        <v>4.6549009621397186E-3</v>
      </c>
      <c r="U523" s="112">
        <f t="shared" si="163"/>
        <v>3.3741736160956002E-3</v>
      </c>
      <c r="V523" s="112">
        <f>(V528-T528)/T528</f>
        <v>6.5138520737914344E-3</v>
      </c>
      <c r="W523" s="112">
        <f>(W528-U528)/U528</f>
        <v>6.4902505544701498E-3</v>
      </c>
      <c r="X523" s="131"/>
    </row>
    <row r="524" spans="1:24" s="132" customFormat="1">
      <c r="A524" s="18" t="s">
        <v>157</v>
      </c>
      <c r="B524" s="113">
        <f t="shared" ref="B524:W535" si="164">+B163</f>
        <v>6045886</v>
      </c>
      <c r="C524" s="114">
        <f t="shared" si="164"/>
        <v>6277976</v>
      </c>
      <c r="D524" s="114">
        <f t="shared" si="164"/>
        <v>6251070</v>
      </c>
      <c r="E524" s="114">
        <f t="shared" si="164"/>
        <v>6270494</v>
      </c>
      <c r="F524" s="114">
        <f t="shared" si="164"/>
        <v>6331382</v>
      </c>
      <c r="G524" s="114">
        <f t="shared" si="164"/>
        <v>6423900</v>
      </c>
      <c r="H524" s="114">
        <f t="shared" si="164"/>
        <v>6503868</v>
      </c>
      <c r="I524" s="114">
        <f t="shared" si="164"/>
        <v>6559684</v>
      </c>
      <c r="J524" s="114">
        <f t="shared" si="164"/>
        <v>6624540</v>
      </c>
      <c r="K524" s="114">
        <f t="shared" si="164"/>
        <v>6709700</v>
      </c>
      <c r="L524" s="114">
        <f t="shared" si="164"/>
        <v>6770790</v>
      </c>
      <c r="M524" s="114">
        <f t="shared" si="164"/>
        <v>6818185</v>
      </c>
      <c r="N524" s="114">
        <f t="shared" si="164"/>
        <v>6875166</v>
      </c>
      <c r="O524" s="114">
        <f t="shared" si="164"/>
        <v>6965368</v>
      </c>
      <c r="P524" s="114">
        <f t="shared" si="164"/>
        <v>7052510</v>
      </c>
      <c r="Q524" s="114">
        <f t="shared" si="164"/>
        <v>7101900</v>
      </c>
      <c r="R524" s="114">
        <f t="shared" si="164"/>
        <v>7160400</v>
      </c>
      <c r="S524" s="114">
        <f t="shared" si="164"/>
        <v>7216560</v>
      </c>
      <c r="T524" s="114">
        <f t="shared" si="164"/>
        <v>7257952</v>
      </c>
      <c r="U524" s="114">
        <f t="shared" si="164"/>
        <v>7283730</v>
      </c>
      <c r="V524" s="114">
        <f t="shared" si="164"/>
        <v>7320600</v>
      </c>
      <c r="W524" s="114">
        <f t="shared" si="164"/>
        <v>7345194</v>
      </c>
      <c r="X524" s="131"/>
    </row>
    <row r="525" spans="1:24" s="132" customFormat="1">
      <c r="A525" s="18" t="s">
        <v>158</v>
      </c>
      <c r="B525" s="115">
        <f t="shared" si="164"/>
        <v>3894324</v>
      </c>
      <c r="C525" s="116">
        <f t="shared" si="164"/>
        <v>4106295.6005430967</v>
      </c>
      <c r="D525" s="116">
        <f t="shared" si="164"/>
        <v>4143276.2009600247</v>
      </c>
      <c r="E525" s="116">
        <f t="shared" si="164"/>
        <v>4177293.0245411755</v>
      </c>
      <c r="F525" s="116">
        <f t="shared" si="164"/>
        <v>4204701.4103070218</v>
      </c>
      <c r="G525" s="116">
        <f t="shared" si="164"/>
        <v>4219478.6504920628</v>
      </c>
      <c r="H525" s="116">
        <f t="shared" si="164"/>
        <v>4229685.3092740271</v>
      </c>
      <c r="I525" s="116">
        <f t="shared" si="164"/>
        <v>4248589.7005536286</v>
      </c>
      <c r="J525" s="116">
        <f t="shared" si="164"/>
        <v>4270796.0933344625</v>
      </c>
      <c r="K525" s="116">
        <f t="shared" si="164"/>
        <v>4284981.5941431988</v>
      </c>
      <c r="L525" s="116">
        <f t="shared" si="164"/>
        <v>4294775.1910614129</v>
      </c>
      <c r="M525" s="116">
        <f t="shared" si="164"/>
        <v>4314779.7835367462</v>
      </c>
      <c r="N525" s="116">
        <f t="shared" si="164"/>
        <v>4338318.436188818</v>
      </c>
      <c r="O525" s="116">
        <f t="shared" si="164"/>
        <v>4350905.636781252</v>
      </c>
      <c r="P525" s="116">
        <f t="shared" si="164"/>
        <v>4344693.8655407652</v>
      </c>
      <c r="Q525" s="116">
        <f t="shared" si="164"/>
        <v>4360345.944578059</v>
      </c>
      <c r="R525" s="116">
        <f t="shared" si="164"/>
        <v>4376833.9864526652</v>
      </c>
      <c r="S525" s="116">
        <f t="shared" si="164"/>
        <v>4385059.5540254815</v>
      </c>
      <c r="T525" s="116">
        <f t="shared" si="164"/>
        <v>4399628.5983214965</v>
      </c>
      <c r="U525" s="116">
        <f t="shared" si="164"/>
        <v>4414966.5110995034</v>
      </c>
      <c r="V525" s="116">
        <f t="shared" si="164"/>
        <v>4414966.5110995034</v>
      </c>
      <c r="W525" s="116">
        <f t="shared" si="164"/>
        <v>4431464.3649988286</v>
      </c>
      <c r="X525" s="131"/>
    </row>
    <row r="526" spans="1:24" s="132" customFormat="1">
      <c r="A526" s="18" t="s">
        <v>159</v>
      </c>
      <c r="B526" s="115">
        <f t="shared" si="164"/>
        <v>69381</v>
      </c>
      <c r="C526" s="116">
        <f t="shared" si="164"/>
        <v>117243.31814303249</v>
      </c>
      <c r="D526" s="116">
        <f t="shared" si="164"/>
        <v>114688.96305239998</v>
      </c>
      <c r="E526" s="116">
        <f t="shared" si="164"/>
        <v>112463.33917841093</v>
      </c>
      <c r="F526" s="116">
        <f t="shared" si="164"/>
        <v>110336.5874240477</v>
      </c>
      <c r="G526" s="116">
        <f t="shared" si="164"/>
        <v>108218.47192918511</v>
      </c>
      <c r="H526" s="116">
        <f t="shared" si="164"/>
        <v>106239.56825138029</v>
      </c>
      <c r="I526" s="116">
        <f t="shared" si="164"/>
        <v>104288.31944712918</v>
      </c>
      <c r="J526" s="116">
        <f t="shared" si="164"/>
        <v>102419.33771817265</v>
      </c>
      <c r="K526" s="116">
        <f t="shared" si="164"/>
        <v>100564.91004496597</v>
      </c>
      <c r="L526" s="116">
        <f t="shared" si="164"/>
        <v>98781.3936113378</v>
      </c>
      <c r="M526" s="116">
        <f t="shared" si="164"/>
        <v>97027.56368253578</v>
      </c>
      <c r="N526" s="116">
        <f t="shared" si="164"/>
        <v>95327.744284155851</v>
      </c>
      <c r="O526" s="116">
        <f t="shared" si="164"/>
        <v>93663.312076222297</v>
      </c>
      <c r="P526" s="116">
        <f t="shared" si="164"/>
        <v>91992.439594837677</v>
      </c>
      <c r="Q526" s="116">
        <f t="shared" si="164"/>
        <v>90371.744089207103</v>
      </c>
      <c r="R526" s="116">
        <f t="shared" si="164"/>
        <v>88789.669038693435</v>
      </c>
      <c r="S526" s="116">
        <f t="shared" si="164"/>
        <v>87209.84608870068</v>
      </c>
      <c r="T526" s="116">
        <f t="shared" si="164"/>
        <v>85659.149668463637</v>
      </c>
      <c r="U526" s="116">
        <f t="shared" si="164"/>
        <v>84166.969989786157</v>
      </c>
      <c r="V526" s="116">
        <f t="shared" si="164"/>
        <v>84166.969989786157</v>
      </c>
      <c r="W526" s="116">
        <f t="shared" si="164"/>
        <v>82678.858822095382</v>
      </c>
      <c r="X526" s="131"/>
    </row>
    <row r="527" spans="1:24" s="132" customFormat="1">
      <c r="A527" s="18" t="s">
        <v>160</v>
      </c>
      <c r="B527" s="117">
        <f t="shared" si="164"/>
        <v>1</v>
      </c>
      <c r="C527" s="118">
        <f t="shared" si="164"/>
        <v>1</v>
      </c>
      <c r="D527" s="118">
        <f t="shared" si="164"/>
        <v>1</v>
      </c>
      <c r="E527" s="118">
        <f t="shared" si="164"/>
        <v>1</v>
      </c>
      <c r="F527" s="118">
        <f t="shared" si="164"/>
        <v>1</v>
      </c>
      <c r="G527" s="118">
        <f t="shared" si="164"/>
        <v>1</v>
      </c>
      <c r="H527" s="118">
        <f t="shared" si="164"/>
        <v>1</v>
      </c>
      <c r="I527" s="118">
        <f t="shared" si="164"/>
        <v>1</v>
      </c>
      <c r="J527" s="118">
        <f t="shared" si="164"/>
        <v>1</v>
      </c>
      <c r="K527" s="118">
        <f t="shared" si="164"/>
        <v>1</v>
      </c>
      <c r="L527" s="118">
        <f t="shared" si="164"/>
        <v>1</v>
      </c>
      <c r="M527" s="118">
        <f t="shared" si="164"/>
        <v>1</v>
      </c>
      <c r="N527" s="118">
        <f t="shared" si="164"/>
        <v>1</v>
      </c>
      <c r="O527" s="118">
        <f t="shared" si="164"/>
        <v>1</v>
      </c>
      <c r="P527" s="118">
        <f t="shared" si="164"/>
        <v>1</v>
      </c>
      <c r="Q527" s="118">
        <f t="shared" si="164"/>
        <v>1</v>
      </c>
      <c r="R527" s="118">
        <f t="shared" si="164"/>
        <v>1</v>
      </c>
      <c r="S527" s="118">
        <f t="shared" si="164"/>
        <v>1</v>
      </c>
      <c r="T527" s="118">
        <f t="shared" si="164"/>
        <v>1</v>
      </c>
      <c r="U527" s="118">
        <f t="shared" si="164"/>
        <v>1</v>
      </c>
      <c r="V527" s="118">
        <f t="shared" si="164"/>
        <v>1</v>
      </c>
      <c r="W527" s="118">
        <f t="shared" si="164"/>
        <v>1</v>
      </c>
      <c r="X527" s="131"/>
    </row>
    <row r="528" spans="1:24" s="132" customFormat="1" ht="16" thickBot="1">
      <c r="A528" s="138" t="s">
        <v>161</v>
      </c>
      <c r="B528" s="120">
        <f t="shared" si="164"/>
        <v>10009592</v>
      </c>
      <c r="C528" s="121">
        <f t="shared" si="164"/>
        <v>10501515.918686129</v>
      </c>
      <c r="D528" s="121">
        <f t="shared" si="164"/>
        <v>10509036.164012425</v>
      </c>
      <c r="E528" s="121">
        <f t="shared" si="164"/>
        <v>10560251.363719586</v>
      </c>
      <c r="F528" s="121">
        <f t="shared" si="164"/>
        <v>10646420.997731069</v>
      </c>
      <c r="G528" s="121">
        <f t="shared" si="164"/>
        <v>10751598.122421248</v>
      </c>
      <c r="H528" s="121">
        <f t="shared" si="164"/>
        <v>10839793.877525408</v>
      </c>
      <c r="I528" s="121">
        <f t="shared" si="164"/>
        <v>10912563.02000076</v>
      </c>
      <c r="J528" s="121">
        <f t="shared" si="164"/>
        <v>10997756.431052634</v>
      </c>
      <c r="K528" s="121">
        <f t="shared" si="164"/>
        <v>11095247.504188165</v>
      </c>
      <c r="L528" s="121">
        <f t="shared" si="164"/>
        <v>11164347.584672751</v>
      </c>
      <c r="M528" s="121">
        <f t="shared" si="164"/>
        <v>11229993.347219283</v>
      </c>
      <c r="N528" s="121">
        <f t="shared" si="164"/>
        <v>11308813.180472974</v>
      </c>
      <c r="O528" s="121">
        <f t="shared" si="164"/>
        <v>11409937.948857475</v>
      </c>
      <c r="P528" s="121">
        <f t="shared" si="164"/>
        <v>11489197.305135602</v>
      </c>
      <c r="Q528" s="121">
        <f t="shared" si="164"/>
        <v>11552618.688667266</v>
      </c>
      <c r="R528" s="121">
        <f t="shared" si="164"/>
        <v>11626024.65549136</v>
      </c>
      <c r="S528" s="121">
        <f t="shared" si="164"/>
        <v>11688830.400114182</v>
      </c>
      <c r="T528" s="121">
        <f t="shared" si="164"/>
        <v>11743240.747989962</v>
      </c>
      <c r="U528" s="121">
        <f t="shared" si="164"/>
        <v>11782864.481089288</v>
      </c>
      <c r="V528" s="121">
        <f t="shared" si="164"/>
        <v>11819734.481089288</v>
      </c>
      <c r="W528" s="121">
        <f t="shared" si="164"/>
        <v>11859338.223820925</v>
      </c>
      <c r="X528" s="131"/>
    </row>
    <row r="529" spans="1:24" s="132" customFormat="1">
      <c r="A529" s="18" t="s">
        <v>162</v>
      </c>
      <c r="B529" s="116">
        <f t="shared" si="164"/>
        <v>6888.1882027593665</v>
      </c>
      <c r="C529" s="116">
        <f t="shared" si="164"/>
        <v>7226.7099460381087</v>
      </c>
      <c r="D529" s="116">
        <f t="shared" si="164"/>
        <v>7231.8850685744164</v>
      </c>
      <c r="E529" s="116">
        <f t="shared" si="164"/>
        <v>7267.1292557925199</v>
      </c>
      <c r="F529" s="116">
        <f t="shared" si="164"/>
        <v>7326.4276424234622</v>
      </c>
      <c r="G529" s="116">
        <f t="shared" si="164"/>
        <v>7398.8061998602734</v>
      </c>
      <c r="H529" s="116">
        <f t="shared" si="164"/>
        <v>7459.4988794262263</v>
      </c>
      <c r="I529" s="116">
        <f t="shared" si="164"/>
        <v>7509.575600707537</v>
      </c>
      <c r="J529" s="116">
        <f t="shared" si="164"/>
        <v>7568.2021909781843</v>
      </c>
      <c r="K529" s="116">
        <f t="shared" si="164"/>
        <v>7635.2915248737636</v>
      </c>
      <c r="L529" s="116">
        <f t="shared" si="164"/>
        <v>7682.8433490843454</v>
      </c>
      <c r="M529" s="116">
        <f t="shared" si="164"/>
        <v>7728.0180542205944</v>
      </c>
      <c r="N529" s="116">
        <f t="shared" si="164"/>
        <v>7782.2586112344607</v>
      </c>
      <c r="O529" s="116">
        <f t="shared" si="164"/>
        <v>7851.8485042683515</v>
      </c>
      <c r="P529" s="116">
        <f t="shared" si="164"/>
        <v>7906.3915228922178</v>
      </c>
      <c r="Q529" s="116">
        <f t="shared" si="164"/>
        <v>7950.0355021718406</v>
      </c>
      <c r="R529" s="116">
        <f t="shared" si="164"/>
        <v>8000.5504596935725</v>
      </c>
      <c r="S529" s="116">
        <f t="shared" si="164"/>
        <v>8043.7707816783695</v>
      </c>
      <c r="T529" s="116">
        <f t="shared" si="164"/>
        <v>8081.2137380292352</v>
      </c>
      <c r="U529" s="116">
        <f t="shared" si="164"/>
        <v>8108.4811562101231</v>
      </c>
      <c r="V529" s="116">
        <f t="shared" si="164"/>
        <v>8133.8535688954489</v>
      </c>
      <c r="W529" s="116">
        <f t="shared" si="164"/>
        <v>8161.1072305301268</v>
      </c>
      <c r="X529" s="131"/>
    </row>
    <row r="530" spans="1:24" s="132" customFormat="1">
      <c r="A530" s="18" t="s">
        <v>163</v>
      </c>
      <c r="B530" s="116">
        <f t="shared" si="164"/>
        <v>158043.55017369366</v>
      </c>
      <c r="C530" s="116">
        <f t="shared" si="164"/>
        <v>157838.69426811361</v>
      </c>
      <c r="D530" s="116">
        <f t="shared" si="164"/>
        <v>159430.4022442484</v>
      </c>
      <c r="E530" s="116">
        <f t="shared" si="164"/>
        <v>161409.47939785826</v>
      </c>
      <c r="F530" s="116">
        <f t="shared" si="164"/>
        <v>163386.93896960639</v>
      </c>
      <c r="G530" s="116">
        <f t="shared" si="164"/>
        <v>165350.9859840369</v>
      </c>
      <c r="H530" s="116">
        <f t="shared" si="164"/>
        <v>167271.62362213302</v>
      </c>
      <c r="I530" s="116">
        <f t="shared" si="164"/>
        <v>169150.72615001092</v>
      </c>
      <c r="J530" s="116">
        <f t="shared" si="164"/>
        <v>170986.86713332756</v>
      </c>
      <c r="K530" s="116">
        <f t="shared" si="164"/>
        <v>172767.67445567425</v>
      </c>
      <c r="L530" s="116">
        <f t="shared" si="164"/>
        <v>174519.53777189981</v>
      </c>
      <c r="M530" s="116">
        <f t="shared" si="164"/>
        <v>176230.02263567175</v>
      </c>
      <c r="N530" s="116">
        <f t="shared" si="164"/>
        <v>177898.13964024652</v>
      </c>
      <c r="O530" s="116">
        <f t="shared" si="164"/>
        <v>179510.15021652635</v>
      </c>
      <c r="P530" s="116">
        <f t="shared" si="164"/>
        <v>181039.769685437</v>
      </c>
      <c r="Q530" s="116">
        <f t="shared" si="164"/>
        <v>182526.59809085508</v>
      </c>
      <c r="R530" s="116">
        <f t="shared" si="164"/>
        <v>183943.64360243388</v>
      </c>
      <c r="S530" s="116">
        <f t="shared" si="164"/>
        <v>185305.42523806353</v>
      </c>
      <c r="T530" s="116">
        <f t="shared" si="164"/>
        <v>186611.72412145225</v>
      </c>
      <c r="U530" s="116">
        <f t="shared" si="164"/>
        <v>187847.91266254833</v>
      </c>
      <c r="V530" s="116">
        <f t="shared" si="164"/>
        <v>188999.73481506176</v>
      </c>
      <c r="W530" s="116">
        <f t="shared" si="164"/>
        <v>190221.5605041465</v>
      </c>
      <c r="X530" s="131"/>
    </row>
    <row r="531" spans="1:24" s="132" customFormat="1">
      <c r="A531" s="139" t="s">
        <v>164</v>
      </c>
      <c r="B531" s="116">
        <f t="shared" si="164"/>
        <v>581</v>
      </c>
      <c r="C531" s="116">
        <f t="shared" si="164"/>
        <v>604</v>
      </c>
      <c r="D531" s="116">
        <f t="shared" si="164"/>
        <v>595</v>
      </c>
      <c r="E531" s="116">
        <f t="shared" si="164"/>
        <v>589</v>
      </c>
      <c r="F531" s="116">
        <f t="shared" si="164"/>
        <v>587</v>
      </c>
      <c r="G531" s="116">
        <f t="shared" si="164"/>
        <v>588</v>
      </c>
      <c r="H531" s="116">
        <f t="shared" si="164"/>
        <v>588</v>
      </c>
      <c r="I531" s="116">
        <f t="shared" si="164"/>
        <v>586</v>
      </c>
      <c r="J531" s="116">
        <f t="shared" si="164"/>
        <v>585</v>
      </c>
      <c r="K531" s="116">
        <f t="shared" si="164"/>
        <v>586</v>
      </c>
      <c r="L531" s="116">
        <f t="shared" si="164"/>
        <v>585</v>
      </c>
      <c r="M531" s="116">
        <f t="shared" si="164"/>
        <v>583</v>
      </c>
      <c r="N531" s="116">
        <f t="shared" si="164"/>
        <v>582</v>
      </c>
      <c r="O531" s="116">
        <f t="shared" si="164"/>
        <v>584</v>
      </c>
      <c r="P531" s="116">
        <f t="shared" si="164"/>
        <v>586</v>
      </c>
      <c r="Q531" s="116">
        <f t="shared" si="164"/>
        <v>585</v>
      </c>
      <c r="R531" s="116">
        <f t="shared" si="164"/>
        <v>585</v>
      </c>
      <c r="S531" s="116">
        <f t="shared" si="164"/>
        <v>585</v>
      </c>
      <c r="T531" s="116">
        <f t="shared" si="164"/>
        <v>584</v>
      </c>
      <c r="U531" s="116">
        <f t="shared" si="164"/>
        <v>582</v>
      </c>
      <c r="V531" s="116">
        <f t="shared" si="164"/>
        <v>581</v>
      </c>
      <c r="W531" s="116">
        <f t="shared" si="164"/>
        <v>579</v>
      </c>
      <c r="X531" s="131"/>
    </row>
    <row r="532" spans="1:24" s="132" customFormat="1">
      <c r="A532" s="139" t="s">
        <v>165</v>
      </c>
      <c r="B532" s="116">
        <f t="shared" si="164"/>
        <v>3108</v>
      </c>
      <c r="C532" s="116">
        <f t="shared" si="164"/>
        <v>3285</v>
      </c>
      <c r="D532" s="116">
        <f t="shared" si="164"/>
        <v>3300</v>
      </c>
      <c r="E532" s="116">
        <f t="shared" si="164"/>
        <v>3311</v>
      </c>
      <c r="F532" s="116">
        <f t="shared" si="164"/>
        <v>3317</v>
      </c>
      <c r="G532" s="116">
        <f t="shared" si="164"/>
        <v>3313</v>
      </c>
      <c r="H532" s="116">
        <f t="shared" si="164"/>
        <v>3306</v>
      </c>
      <c r="I532" s="116">
        <f t="shared" si="164"/>
        <v>3306</v>
      </c>
      <c r="J532" s="116">
        <f t="shared" si="164"/>
        <v>3309</v>
      </c>
      <c r="K532" s="116">
        <f t="shared" si="164"/>
        <v>3306</v>
      </c>
      <c r="L532" s="116">
        <f t="shared" si="164"/>
        <v>3300</v>
      </c>
      <c r="M532" s="116">
        <f t="shared" si="164"/>
        <v>3302</v>
      </c>
      <c r="N532" s="116">
        <f t="shared" si="164"/>
        <v>3307</v>
      </c>
      <c r="O532" s="116">
        <f t="shared" si="164"/>
        <v>3304</v>
      </c>
      <c r="P532" s="116">
        <f t="shared" si="164"/>
        <v>3287</v>
      </c>
      <c r="Q532" s="116">
        <f t="shared" si="164"/>
        <v>3287</v>
      </c>
      <c r="R532" s="116">
        <f t="shared" si="164"/>
        <v>3288</v>
      </c>
      <c r="S532" s="116">
        <f t="shared" si="164"/>
        <v>3283</v>
      </c>
      <c r="T532" s="116">
        <f t="shared" si="164"/>
        <v>3283</v>
      </c>
      <c r="U532" s="116">
        <f t="shared" si="164"/>
        <v>3284</v>
      </c>
      <c r="V532" s="116">
        <f t="shared" si="164"/>
        <v>3284</v>
      </c>
      <c r="W532" s="116">
        <f t="shared" si="164"/>
        <v>3286</v>
      </c>
      <c r="X532" s="131"/>
    </row>
    <row r="533" spans="1:24" s="132" customFormat="1" ht="16" thickBot="1">
      <c r="A533" s="139" t="s">
        <v>166</v>
      </c>
      <c r="B533" s="116">
        <f t="shared" si="164"/>
        <v>23127</v>
      </c>
      <c r="C533" s="116">
        <f t="shared" si="164"/>
        <v>40872</v>
      </c>
      <c r="D533" s="116">
        <f t="shared" si="164"/>
        <v>40872</v>
      </c>
      <c r="E533" s="116">
        <f t="shared" si="164"/>
        <v>40872</v>
      </c>
      <c r="F533" s="116">
        <f t="shared" si="164"/>
        <v>40872</v>
      </c>
      <c r="G533" s="116">
        <f t="shared" si="164"/>
        <v>40872</v>
      </c>
      <c r="H533" s="116">
        <f t="shared" si="164"/>
        <v>40872</v>
      </c>
      <c r="I533" s="116">
        <f t="shared" si="164"/>
        <v>40872</v>
      </c>
      <c r="J533" s="116">
        <f t="shared" si="164"/>
        <v>40872</v>
      </c>
      <c r="K533" s="116">
        <f t="shared" si="164"/>
        <v>40872</v>
      </c>
      <c r="L533" s="116">
        <f t="shared" si="164"/>
        <v>40872</v>
      </c>
      <c r="M533" s="116">
        <f t="shared" si="164"/>
        <v>40872</v>
      </c>
      <c r="N533" s="116">
        <f t="shared" si="164"/>
        <v>40872</v>
      </c>
      <c r="O533" s="116">
        <f t="shared" si="164"/>
        <v>40872</v>
      </c>
      <c r="P533" s="116">
        <f t="shared" si="164"/>
        <v>40872</v>
      </c>
      <c r="Q533" s="116">
        <f t="shared" si="164"/>
        <v>40872</v>
      </c>
      <c r="R533" s="116">
        <f t="shared" si="164"/>
        <v>40872</v>
      </c>
      <c r="S533" s="116">
        <f t="shared" si="164"/>
        <v>40872</v>
      </c>
      <c r="T533" s="116">
        <f t="shared" si="164"/>
        <v>40872</v>
      </c>
      <c r="U533" s="116">
        <f t="shared" si="164"/>
        <v>40872</v>
      </c>
      <c r="V533" s="116">
        <f t="shared" si="164"/>
        <v>40872</v>
      </c>
      <c r="W533" s="116">
        <f t="shared" si="164"/>
        <v>40872</v>
      </c>
      <c r="X533" s="131"/>
    </row>
    <row r="534" spans="1:24" s="132" customFormat="1">
      <c r="A534" s="18" t="s">
        <v>167</v>
      </c>
      <c r="B534" s="113">
        <f t="shared" si="164"/>
        <v>10406</v>
      </c>
      <c r="C534" s="114">
        <f t="shared" si="164"/>
        <v>10394</v>
      </c>
      <c r="D534" s="114">
        <f t="shared" si="164"/>
        <v>10506</v>
      </c>
      <c r="E534" s="114">
        <f t="shared" si="164"/>
        <v>10646</v>
      </c>
      <c r="F534" s="114">
        <f t="shared" si="164"/>
        <v>10786</v>
      </c>
      <c r="G534" s="114">
        <f t="shared" si="164"/>
        <v>10925</v>
      </c>
      <c r="H534" s="114">
        <f t="shared" si="164"/>
        <v>11061</v>
      </c>
      <c r="I534" s="114">
        <f t="shared" si="164"/>
        <v>11194</v>
      </c>
      <c r="J534" s="114">
        <f t="shared" si="164"/>
        <v>11324</v>
      </c>
      <c r="K534" s="114">
        <f t="shared" si="164"/>
        <v>11450</v>
      </c>
      <c r="L534" s="114">
        <f t="shared" si="164"/>
        <v>11574</v>
      </c>
      <c r="M534" s="114">
        <f t="shared" si="164"/>
        <v>11695</v>
      </c>
      <c r="N534" s="114">
        <f t="shared" si="164"/>
        <v>11813</v>
      </c>
      <c r="O534" s="114">
        <f t="shared" si="164"/>
        <v>11927</v>
      </c>
      <c r="P534" s="114">
        <f t="shared" si="164"/>
        <v>12035</v>
      </c>
      <c r="Q534" s="114">
        <f t="shared" si="164"/>
        <v>12140</v>
      </c>
      <c r="R534" s="114">
        <f t="shared" si="164"/>
        <v>12240</v>
      </c>
      <c r="S534" s="114">
        <f t="shared" si="164"/>
        <v>12336</v>
      </c>
      <c r="T534" s="114">
        <f t="shared" si="164"/>
        <v>12428</v>
      </c>
      <c r="U534" s="114">
        <f t="shared" si="164"/>
        <v>12515</v>
      </c>
      <c r="V534" s="114">
        <f t="shared" si="164"/>
        <v>12600</v>
      </c>
      <c r="W534" s="114">
        <f t="shared" si="164"/>
        <v>12686</v>
      </c>
      <c r="X534" s="131"/>
    </row>
    <row r="535" spans="1:24" s="132" customFormat="1">
      <c r="A535" s="18" t="s">
        <v>168</v>
      </c>
      <c r="B535" s="115">
        <f t="shared" si="164"/>
        <v>1253</v>
      </c>
      <c r="C535" s="116">
        <f t="shared" si="164"/>
        <v>1250.0138814438651</v>
      </c>
      <c r="D535" s="116">
        <f t="shared" si="164"/>
        <v>1255.538242715159</v>
      </c>
      <c r="E535" s="116">
        <f t="shared" si="164"/>
        <v>1261.6409014017443</v>
      </c>
      <c r="F535" s="116">
        <f t="shared" si="164"/>
        <v>1267.6217697639499</v>
      </c>
      <c r="G535" s="116">
        <f t="shared" si="164"/>
        <v>1273.6126322040636</v>
      </c>
      <c r="H535" s="116">
        <f t="shared" si="164"/>
        <v>1279.3966452734503</v>
      </c>
      <c r="I535" s="116">
        <f t="shared" si="164"/>
        <v>1285.1148519520957</v>
      </c>
      <c r="J535" s="116">
        <f t="shared" si="164"/>
        <v>1290.6606507508197</v>
      </c>
      <c r="K535" s="116">
        <f t="shared" si="164"/>
        <v>1296.122684253841</v>
      </c>
      <c r="L535" s="116">
        <f t="shared" si="164"/>
        <v>1301.4470275943677</v>
      </c>
      <c r="M535" s="116">
        <f t="shared" si="164"/>
        <v>1306.7170755713951</v>
      </c>
      <c r="N535" s="116">
        <f t="shared" si="164"/>
        <v>1311.8592186842509</v>
      </c>
      <c r="O535" s="116">
        <f t="shared" ref="O535:W538" si="165">+O174</f>
        <v>1316.8600595584903</v>
      </c>
      <c r="P535" s="116">
        <f t="shared" si="165"/>
        <v>1321.7809143720003</v>
      </c>
      <c r="Q535" s="116">
        <f t="shared" si="165"/>
        <v>1326.5427272826464</v>
      </c>
      <c r="R535" s="116">
        <f t="shared" si="165"/>
        <v>1331.1538888238033</v>
      </c>
      <c r="S535" s="116">
        <f t="shared" si="165"/>
        <v>1335.6867359200371</v>
      </c>
      <c r="T535" s="116">
        <f t="shared" si="165"/>
        <v>1340.1244588247021</v>
      </c>
      <c r="U535" s="116">
        <f t="shared" si="165"/>
        <v>1344.3868791411398</v>
      </c>
      <c r="V535" s="116">
        <f t="shared" si="165"/>
        <v>1344.3868791411398</v>
      </c>
      <c r="W535" s="116">
        <f t="shared" si="165"/>
        <v>1348.5892772364057</v>
      </c>
      <c r="X535" s="131"/>
    </row>
    <row r="536" spans="1:24" s="132" customFormat="1">
      <c r="A536" s="18" t="s">
        <v>169</v>
      </c>
      <c r="B536" s="115">
        <f t="shared" ref="B536:W538" si="166">+B175</f>
        <v>3</v>
      </c>
      <c r="C536" s="116">
        <f t="shared" si="166"/>
        <v>2.8685485942217777</v>
      </c>
      <c r="D536" s="116">
        <f t="shared" si="166"/>
        <v>2.806052139665296</v>
      </c>
      <c r="E536" s="116">
        <f t="shared" si="166"/>
        <v>2.7515986293406471</v>
      </c>
      <c r="F536" s="116">
        <f t="shared" si="166"/>
        <v>2.6995641863390021</v>
      </c>
      <c r="G536" s="116">
        <f t="shared" si="166"/>
        <v>2.6477410434817261</v>
      </c>
      <c r="H536" s="116">
        <f t="shared" si="166"/>
        <v>2.5993239442987934</v>
      </c>
      <c r="I536" s="116">
        <f t="shared" si="166"/>
        <v>2.551583466606214</v>
      </c>
      <c r="J536" s="116">
        <f t="shared" si="166"/>
        <v>2.5058557868020319</v>
      </c>
      <c r="K536" s="116">
        <f t="shared" si="166"/>
        <v>2.460484195658788</v>
      </c>
      <c r="L536" s="116">
        <f t="shared" si="166"/>
        <v>2.4168475634012969</v>
      </c>
      <c r="M536" s="116">
        <f t="shared" si="166"/>
        <v>2.3739372597997597</v>
      </c>
      <c r="N536" s="116">
        <f t="shared" si="166"/>
        <v>2.3323484117282209</v>
      </c>
      <c r="O536" s="116">
        <f t="shared" si="166"/>
        <v>2.2916253688643153</v>
      </c>
      <c r="P536" s="116">
        <f t="shared" si="166"/>
        <v>2.2507447542287551</v>
      </c>
      <c r="Q536" s="116">
        <f t="shared" si="166"/>
        <v>2.2110918009690521</v>
      </c>
      <c r="R536" s="116">
        <f t="shared" si="166"/>
        <v>2.1723837599993501</v>
      </c>
      <c r="S536" s="116">
        <f t="shared" si="166"/>
        <v>2.1337308203342307</v>
      </c>
      <c r="T536" s="116">
        <f t="shared" si="166"/>
        <v>2.0957905086235966</v>
      </c>
      <c r="U536" s="116">
        <f t="shared" si="166"/>
        <v>2.059281904232388</v>
      </c>
      <c r="V536" s="116">
        <f t="shared" si="165"/>
        <v>2.059281904232388</v>
      </c>
      <c r="W536" s="116">
        <f t="shared" si="166"/>
        <v>2.0228728425840523</v>
      </c>
      <c r="X536" s="131"/>
    </row>
    <row r="537" spans="1:24" s="132" customFormat="1">
      <c r="A537" s="18" t="s">
        <v>170</v>
      </c>
      <c r="B537" s="117">
        <f t="shared" si="166"/>
        <v>1</v>
      </c>
      <c r="C537" s="118">
        <f t="shared" si="166"/>
        <v>1</v>
      </c>
      <c r="D537" s="118">
        <f t="shared" si="166"/>
        <v>1</v>
      </c>
      <c r="E537" s="118">
        <f t="shared" si="166"/>
        <v>1</v>
      </c>
      <c r="F537" s="118">
        <f t="shared" si="166"/>
        <v>1</v>
      </c>
      <c r="G537" s="118">
        <f t="shared" si="166"/>
        <v>1</v>
      </c>
      <c r="H537" s="118">
        <f t="shared" si="166"/>
        <v>1</v>
      </c>
      <c r="I537" s="118">
        <f t="shared" si="166"/>
        <v>1</v>
      </c>
      <c r="J537" s="118">
        <f t="shared" si="166"/>
        <v>1</v>
      </c>
      <c r="K537" s="118">
        <f t="shared" si="166"/>
        <v>1</v>
      </c>
      <c r="L537" s="118">
        <f t="shared" si="166"/>
        <v>1</v>
      </c>
      <c r="M537" s="118">
        <f t="shared" si="166"/>
        <v>1</v>
      </c>
      <c r="N537" s="118">
        <f t="shared" si="166"/>
        <v>1</v>
      </c>
      <c r="O537" s="118">
        <f t="shared" si="166"/>
        <v>1</v>
      </c>
      <c r="P537" s="118">
        <f t="shared" si="166"/>
        <v>1</v>
      </c>
      <c r="Q537" s="118">
        <f t="shared" si="166"/>
        <v>1</v>
      </c>
      <c r="R537" s="118">
        <f t="shared" si="166"/>
        <v>1</v>
      </c>
      <c r="S537" s="118">
        <f t="shared" si="166"/>
        <v>1</v>
      </c>
      <c r="T537" s="118">
        <f t="shared" si="166"/>
        <v>1</v>
      </c>
      <c r="U537" s="118">
        <f t="shared" si="166"/>
        <v>1</v>
      </c>
      <c r="V537" s="118">
        <f t="shared" si="165"/>
        <v>1</v>
      </c>
      <c r="W537" s="118">
        <f t="shared" si="166"/>
        <v>1</v>
      </c>
      <c r="X537" s="131"/>
    </row>
    <row r="538" spans="1:24" s="132" customFormat="1" ht="16" thickBot="1">
      <c r="A538" s="138" t="s">
        <v>171</v>
      </c>
      <c r="B538" s="120">
        <f>+B177</f>
        <v>11663</v>
      </c>
      <c r="C538" s="121">
        <f t="shared" si="166"/>
        <v>11647.882430038087</v>
      </c>
      <c r="D538" s="121">
        <f t="shared" si="166"/>
        <v>11765.344294854825</v>
      </c>
      <c r="E538" s="121">
        <f t="shared" si="166"/>
        <v>11911.392500031085</v>
      </c>
      <c r="F538" s="121">
        <f t="shared" si="166"/>
        <v>12057.321333950289</v>
      </c>
      <c r="G538" s="121">
        <f t="shared" si="166"/>
        <v>12202.260373247545</v>
      </c>
      <c r="H538" s="121">
        <f t="shared" si="166"/>
        <v>12343.995969217749</v>
      </c>
      <c r="I538" s="121">
        <f t="shared" si="166"/>
        <v>12482.666435418701</v>
      </c>
      <c r="J538" s="121">
        <f t="shared" si="166"/>
        <v>12618.166506537622</v>
      </c>
      <c r="K538" s="121">
        <f t="shared" si="166"/>
        <v>12749.583168449501</v>
      </c>
      <c r="L538" s="121">
        <f t="shared" si="166"/>
        <v>12878.863875157769</v>
      </c>
      <c r="M538" s="121">
        <f t="shared" si="166"/>
        <v>13005.091012831195</v>
      </c>
      <c r="N538" s="121">
        <f t="shared" si="166"/>
        <v>13128.191567095979</v>
      </c>
      <c r="O538" s="121">
        <f t="shared" si="166"/>
        <v>13247.151684927354</v>
      </c>
      <c r="P538" s="121">
        <f t="shared" si="166"/>
        <v>13360.031659126229</v>
      </c>
      <c r="Q538" s="121">
        <f t="shared" si="166"/>
        <v>13469.753819083615</v>
      </c>
      <c r="R538" s="121">
        <f t="shared" si="166"/>
        <v>13574.326272583803</v>
      </c>
      <c r="S538" s="121">
        <f t="shared" si="166"/>
        <v>13674.820466740372</v>
      </c>
      <c r="T538" s="121">
        <f t="shared" si="166"/>
        <v>13771.220249333326</v>
      </c>
      <c r="U538" s="121">
        <f t="shared" si="166"/>
        <v>13862.446161045373</v>
      </c>
      <c r="V538" s="121">
        <f t="shared" si="165"/>
        <v>13947.446161045373</v>
      </c>
      <c r="W538" s="121">
        <f t="shared" si="166"/>
        <v>14037.61215007899</v>
      </c>
      <c r="X538" s="131"/>
    </row>
    <row r="539" spans="1:24" s="132" customFormat="1">
      <c r="A539" s="138"/>
      <c r="B539" s="123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31"/>
    </row>
    <row r="540" spans="1:24" s="132" customFormat="1">
      <c r="A540" s="138"/>
      <c r="B540" s="123"/>
      <c r="C540" s="123"/>
      <c r="D540" s="123"/>
      <c r="E540" s="123"/>
      <c r="F540" s="123"/>
      <c r="G540" s="123"/>
      <c r="H540" s="123"/>
      <c r="I540" s="123"/>
      <c r="J540" s="123"/>
      <c r="K540" s="123"/>
      <c r="L540" s="123"/>
      <c r="M540" s="123"/>
      <c r="N540" s="123"/>
      <c r="O540" s="123"/>
      <c r="P540" s="123"/>
      <c r="Q540" s="123"/>
      <c r="R540" s="123"/>
      <c r="S540" s="123"/>
      <c r="T540" s="123"/>
      <c r="U540" s="123"/>
      <c r="V540" s="123"/>
      <c r="W540" s="123"/>
      <c r="X540" s="131"/>
    </row>
    <row r="541" spans="1:24" s="132" customFormat="1">
      <c r="A541" s="138"/>
      <c r="B541" s="123"/>
      <c r="C541" s="123"/>
      <c r="D541" s="123"/>
      <c r="E541" s="123"/>
      <c r="F541" s="123"/>
      <c r="G541" s="123"/>
      <c r="H541" s="123"/>
      <c r="I541" s="123"/>
      <c r="J541" s="123"/>
      <c r="K541" s="123"/>
      <c r="L541" s="123"/>
      <c r="M541" s="123"/>
      <c r="N541" s="123"/>
      <c r="O541" s="123"/>
      <c r="P541" s="123"/>
      <c r="Q541" s="123"/>
      <c r="R541" s="123"/>
      <c r="S541" s="123"/>
      <c r="T541" s="123"/>
      <c r="U541" s="123"/>
      <c r="V541" s="123"/>
      <c r="W541" s="123"/>
      <c r="X541" s="131"/>
    </row>
    <row r="542" spans="1:24" s="132" customFormat="1">
      <c r="A542" s="138"/>
      <c r="B542" s="123"/>
      <c r="C542" s="123"/>
      <c r="D542" s="123"/>
      <c r="E542" s="123"/>
      <c r="F542" s="123"/>
      <c r="G542" s="123"/>
      <c r="H542" s="123"/>
      <c r="I542" s="123"/>
      <c r="J542" s="123"/>
      <c r="K542" s="123"/>
      <c r="L542" s="123"/>
      <c r="M542" s="123"/>
      <c r="N542" s="123"/>
      <c r="O542" s="123"/>
      <c r="P542" s="123"/>
      <c r="Q542" s="123"/>
      <c r="R542" s="123"/>
      <c r="S542" s="123"/>
      <c r="T542" s="123"/>
      <c r="U542" s="123"/>
      <c r="V542" s="123"/>
      <c r="W542" s="123"/>
      <c r="X542" s="131"/>
    </row>
    <row r="543" spans="1:24" s="132" customFormat="1">
      <c r="A543" s="138"/>
      <c r="B543" s="123"/>
      <c r="C543" s="123"/>
      <c r="D543" s="123"/>
      <c r="E543" s="123"/>
      <c r="F543" s="123"/>
      <c r="G543" s="123"/>
      <c r="H543" s="123"/>
      <c r="I543" s="123"/>
      <c r="J543" s="123"/>
      <c r="K543" s="123"/>
      <c r="L543" s="123"/>
      <c r="M543" s="123"/>
      <c r="N543" s="123"/>
      <c r="O543" s="123"/>
      <c r="P543" s="123"/>
      <c r="Q543" s="123"/>
      <c r="R543" s="123"/>
      <c r="S543" s="123"/>
      <c r="T543" s="123"/>
      <c r="U543" s="123"/>
      <c r="V543" s="123"/>
      <c r="W543" s="123"/>
      <c r="X543" s="131"/>
    </row>
    <row r="544" spans="1:24" s="132" customFormat="1">
      <c r="A544" s="138"/>
      <c r="B544" s="123"/>
      <c r="C544" s="123"/>
      <c r="D544" s="123"/>
      <c r="E544" s="123"/>
      <c r="F544" s="123"/>
      <c r="G544" s="123"/>
      <c r="H544" s="123"/>
      <c r="I544" s="123"/>
      <c r="J544" s="123"/>
      <c r="K544" s="123"/>
      <c r="L544" s="123"/>
      <c r="M544" s="123"/>
      <c r="N544" s="123"/>
      <c r="O544" s="123"/>
      <c r="P544" s="123"/>
      <c r="Q544" s="123"/>
      <c r="R544" s="123"/>
      <c r="S544" s="123"/>
      <c r="T544" s="123"/>
      <c r="U544" s="123"/>
      <c r="V544" s="123"/>
      <c r="W544" s="123"/>
      <c r="X544" s="131"/>
    </row>
    <row r="545" spans="1:24" s="132" customFormat="1">
      <c r="A545" s="138"/>
      <c r="B545" s="123"/>
      <c r="C545" s="123"/>
      <c r="D545" s="123"/>
      <c r="E545" s="123"/>
      <c r="F545" s="123"/>
      <c r="G545" s="123"/>
      <c r="H545" s="123"/>
      <c r="I545" s="123"/>
      <c r="J545" s="123"/>
      <c r="K545" s="123"/>
      <c r="L545" s="123"/>
      <c r="M545" s="123"/>
      <c r="N545" s="123"/>
      <c r="O545" s="123"/>
      <c r="P545" s="123"/>
      <c r="Q545" s="123"/>
      <c r="R545" s="123"/>
      <c r="S545" s="123"/>
      <c r="T545" s="123"/>
      <c r="U545" s="123"/>
      <c r="V545" s="123"/>
      <c r="W545" s="123"/>
      <c r="X545" s="131"/>
    </row>
    <row r="546" spans="1:24" s="132" customFormat="1">
      <c r="A546" s="138"/>
      <c r="B546" s="123"/>
      <c r="C546" s="123"/>
      <c r="D546" s="123"/>
      <c r="E546" s="123"/>
      <c r="F546" s="123"/>
      <c r="G546" s="123"/>
      <c r="H546" s="123"/>
      <c r="I546" s="123"/>
      <c r="J546" s="123"/>
      <c r="K546" s="123"/>
      <c r="L546" s="123"/>
      <c r="M546" s="123"/>
      <c r="N546" s="123"/>
      <c r="O546" s="123"/>
      <c r="P546" s="123"/>
      <c r="Q546" s="123"/>
      <c r="R546" s="123"/>
      <c r="S546" s="123"/>
      <c r="T546" s="123"/>
      <c r="U546" s="123"/>
      <c r="V546" s="123"/>
      <c r="W546" s="123"/>
      <c r="X546" s="131"/>
    </row>
    <row r="547" spans="1:24" s="132" customFormat="1">
      <c r="A547" s="138"/>
      <c r="B547" s="123"/>
      <c r="C547" s="123"/>
      <c r="D547" s="123"/>
      <c r="E547" s="123"/>
      <c r="F547" s="123"/>
      <c r="G547" s="123"/>
      <c r="H547" s="123"/>
      <c r="I547" s="123"/>
      <c r="J547" s="123"/>
      <c r="K547" s="123"/>
      <c r="L547" s="123"/>
      <c r="M547" s="123"/>
      <c r="N547" s="123"/>
      <c r="O547" s="123"/>
      <c r="P547" s="123"/>
      <c r="Q547" s="123"/>
      <c r="R547" s="123"/>
      <c r="S547" s="123"/>
      <c r="T547" s="123"/>
      <c r="U547" s="123"/>
      <c r="V547" s="123"/>
      <c r="W547" s="123"/>
      <c r="X547" s="131"/>
    </row>
    <row r="548" spans="1:24" s="132" customFormat="1">
      <c r="A548" s="138"/>
      <c r="B548" s="123"/>
      <c r="C548" s="123"/>
      <c r="D548" s="123"/>
      <c r="E548" s="123"/>
      <c r="F548" s="123"/>
      <c r="G548" s="123"/>
      <c r="H548" s="123"/>
      <c r="I548" s="123"/>
      <c r="J548" s="123"/>
      <c r="K548" s="123"/>
      <c r="L548" s="123"/>
      <c r="M548" s="123"/>
      <c r="N548" s="123"/>
      <c r="O548" s="123"/>
      <c r="P548" s="123"/>
      <c r="Q548" s="123"/>
      <c r="R548" s="123"/>
      <c r="S548" s="123"/>
      <c r="T548" s="123"/>
      <c r="U548" s="123"/>
      <c r="V548" s="123"/>
      <c r="W548" s="123"/>
      <c r="X548" s="131"/>
    </row>
    <row r="549" spans="1:24" s="132" customFormat="1">
      <c r="A549" s="138"/>
      <c r="B549" s="123"/>
      <c r="C549" s="123"/>
      <c r="D549" s="123"/>
      <c r="E549" s="123"/>
      <c r="F549" s="123"/>
      <c r="G549" s="123"/>
      <c r="H549" s="123"/>
      <c r="I549" s="123"/>
      <c r="J549" s="123"/>
      <c r="K549" s="123"/>
      <c r="L549" s="123"/>
      <c r="M549" s="123"/>
      <c r="N549" s="123"/>
      <c r="O549" s="123"/>
      <c r="P549" s="123"/>
      <c r="Q549" s="123"/>
      <c r="R549" s="123"/>
      <c r="S549" s="123"/>
      <c r="T549" s="123"/>
      <c r="U549" s="123"/>
      <c r="V549" s="123"/>
      <c r="W549" s="123"/>
      <c r="X549" s="131"/>
    </row>
    <row r="550" spans="1:24" s="132" customFormat="1">
      <c r="A550" s="138"/>
      <c r="B550" s="123"/>
      <c r="C550" s="123"/>
      <c r="D550" s="123"/>
      <c r="E550" s="123"/>
      <c r="F550" s="123"/>
      <c r="G550" s="123"/>
      <c r="H550" s="123"/>
      <c r="I550" s="123"/>
      <c r="J550" s="123"/>
      <c r="K550" s="123"/>
      <c r="L550" s="123"/>
      <c r="M550" s="123"/>
      <c r="N550" s="123"/>
      <c r="O550" s="123"/>
      <c r="P550" s="123"/>
      <c r="Q550" s="123"/>
      <c r="R550" s="123"/>
      <c r="S550" s="123"/>
      <c r="T550" s="123"/>
      <c r="U550" s="123"/>
      <c r="V550" s="123"/>
      <c r="W550" s="123"/>
      <c r="X550" s="131"/>
    </row>
    <row r="551" spans="1:24" s="132" customFormat="1">
      <c r="A551" s="138"/>
      <c r="B551" s="123"/>
      <c r="C551" s="123"/>
      <c r="D551" s="123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  <c r="S551" s="123"/>
      <c r="T551" s="123"/>
      <c r="U551" s="123"/>
      <c r="V551" s="123"/>
      <c r="W551" s="123"/>
      <c r="X551" s="131"/>
    </row>
    <row r="552" spans="1:24" s="132" customFormat="1">
      <c r="A552" s="138"/>
      <c r="B552" s="123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31"/>
    </row>
    <row r="553" spans="1:24" s="132" customFormat="1">
      <c r="A553" s="138"/>
      <c r="B553" s="123"/>
      <c r="C553" s="123"/>
      <c r="D553" s="123"/>
      <c r="E553" s="123"/>
      <c r="F553" s="123"/>
      <c r="G553" s="123"/>
      <c r="H553" s="123"/>
      <c r="I553" s="123"/>
      <c r="J553" s="123"/>
      <c r="K553" s="123"/>
      <c r="L553" s="123"/>
      <c r="M553" s="123"/>
      <c r="N553" s="123"/>
      <c r="O553" s="123"/>
      <c r="P553" s="123"/>
      <c r="Q553" s="123"/>
      <c r="R553" s="123"/>
      <c r="S553" s="123"/>
      <c r="T553" s="123"/>
      <c r="U553" s="123"/>
      <c r="V553" s="123"/>
      <c r="W553" s="123"/>
      <c r="X553" s="131"/>
    </row>
    <row r="554" spans="1:24" s="132" customFormat="1">
      <c r="A554" s="138"/>
      <c r="B554" s="123"/>
      <c r="C554" s="123"/>
      <c r="D554" s="123"/>
      <c r="E554" s="123"/>
      <c r="F554" s="123"/>
      <c r="G554" s="123"/>
      <c r="H554" s="123"/>
      <c r="I554" s="123"/>
      <c r="J554" s="123"/>
      <c r="K554" s="123"/>
      <c r="L554" s="123"/>
      <c r="M554" s="123"/>
      <c r="N554" s="123"/>
      <c r="O554" s="123"/>
      <c r="P554" s="123"/>
      <c r="Q554" s="123"/>
      <c r="R554" s="123"/>
      <c r="S554" s="123"/>
      <c r="T554" s="123"/>
      <c r="U554" s="123"/>
      <c r="V554" s="123"/>
      <c r="W554" s="123"/>
      <c r="X554" s="131"/>
    </row>
    <row r="555" spans="1:24" s="132" customFormat="1">
      <c r="A555" s="138"/>
      <c r="B555" s="123"/>
      <c r="C555" s="123"/>
      <c r="D555" s="123"/>
      <c r="E555" s="123"/>
      <c r="F555" s="123"/>
      <c r="G555" s="123"/>
      <c r="H555" s="123"/>
      <c r="I555" s="123"/>
      <c r="J555" s="123"/>
      <c r="K555" s="123"/>
      <c r="L555" s="123"/>
      <c r="M555" s="123"/>
      <c r="N555" s="123"/>
      <c r="O555" s="123"/>
      <c r="P555" s="123"/>
      <c r="Q555" s="123"/>
      <c r="R555" s="123"/>
      <c r="S555" s="123"/>
      <c r="T555" s="123"/>
      <c r="U555" s="123"/>
      <c r="V555" s="123"/>
      <c r="W555" s="123"/>
      <c r="X555" s="131"/>
    </row>
    <row r="556" spans="1:24" s="132" customFormat="1">
      <c r="A556" s="138"/>
      <c r="B556" s="123"/>
      <c r="C556" s="123"/>
      <c r="D556" s="123"/>
      <c r="E556" s="123"/>
      <c r="F556" s="123"/>
      <c r="G556" s="123"/>
      <c r="H556" s="123"/>
      <c r="I556" s="123"/>
      <c r="J556" s="123"/>
      <c r="K556" s="123"/>
      <c r="L556" s="123"/>
      <c r="M556" s="123"/>
      <c r="N556" s="123"/>
      <c r="O556" s="123"/>
      <c r="P556" s="123"/>
      <c r="Q556" s="123"/>
      <c r="R556" s="123"/>
      <c r="S556" s="123"/>
      <c r="T556" s="123"/>
      <c r="U556" s="123"/>
      <c r="V556" s="123"/>
      <c r="W556" s="123"/>
      <c r="X556" s="131"/>
    </row>
    <row r="557" spans="1:24" s="132" customFormat="1">
      <c r="A557" s="138"/>
      <c r="T557" s="133"/>
      <c r="U557" s="133"/>
      <c r="V557" s="133"/>
      <c r="W557" s="133"/>
      <c r="X557" s="131"/>
    </row>
    <row r="558" spans="1:24" s="132" customFormat="1">
      <c r="A558" s="130" t="s">
        <v>178</v>
      </c>
      <c r="C558" s="140">
        <f t="shared" ref="C558:U560" si="167">(C344-B344)/B344</f>
        <v>4.9329482794568435E-3</v>
      </c>
      <c r="D558" s="140">
        <f t="shared" si="167"/>
        <v>9.6806233032423247E-3</v>
      </c>
      <c r="E558" s="140">
        <f t="shared" si="167"/>
        <v>1.6014654961351474E-2</v>
      </c>
      <c r="F558" s="140">
        <f t="shared" si="167"/>
        <v>1.7887956074030407E-2</v>
      </c>
      <c r="G558" s="140">
        <f t="shared" si="167"/>
        <v>1.7683514550957947E-2</v>
      </c>
      <c r="H558" s="140">
        <f t="shared" si="167"/>
        <v>1.7467629844099847E-2</v>
      </c>
      <c r="I558" s="140">
        <f t="shared" si="167"/>
        <v>1.7245321226769441E-2</v>
      </c>
      <c r="J558" s="140">
        <f t="shared" si="167"/>
        <v>1.7013164231818912E-2</v>
      </c>
      <c r="K558" s="140">
        <f t="shared" si="167"/>
        <v>1.6835109846526624E-2</v>
      </c>
      <c r="L558" s="140">
        <f t="shared" si="167"/>
        <v>1.6602953447305609E-2</v>
      </c>
      <c r="M558" s="140">
        <f t="shared" si="167"/>
        <v>1.6427237986890279E-2</v>
      </c>
      <c r="N558" s="140">
        <f t="shared" si="167"/>
        <v>1.6270666977156463E-2</v>
      </c>
      <c r="O558" s="140">
        <f t="shared" si="167"/>
        <v>1.6050824531188789E-2</v>
      </c>
      <c r="P558" s="140">
        <f t="shared" si="167"/>
        <v>1.5851826524710736E-2</v>
      </c>
      <c r="Q558" s="140">
        <f t="shared" si="167"/>
        <v>1.5643854353531772E-2</v>
      </c>
      <c r="R558" s="140">
        <f t="shared" si="167"/>
        <v>1.541699571299639E-2</v>
      </c>
      <c r="S558" s="140">
        <f t="shared" si="167"/>
        <v>1.5255832040024859E-2</v>
      </c>
      <c r="T558" s="112">
        <f t="shared" si="167"/>
        <v>1.5019749328864799E-2</v>
      </c>
      <c r="U558" s="112">
        <f t="shared" si="167"/>
        <v>1.4848032559878979E-2</v>
      </c>
      <c r="V558" s="112">
        <f t="shared" ref="V558:W560" si="168">(V344-T344)/T344</f>
        <v>2.9760079782484915E-2</v>
      </c>
      <c r="W558" s="112">
        <f t="shared" si="168"/>
        <v>2.9650016267504166E-2</v>
      </c>
      <c r="X558" s="131"/>
    </row>
    <row r="559" spans="1:24" s="132" customFormat="1">
      <c r="A559" s="139" t="s">
        <v>179</v>
      </c>
      <c r="C559" s="140">
        <f t="shared" si="167"/>
        <v>5.79967498696792E-3</v>
      </c>
      <c r="D559" s="140">
        <f t="shared" si="167"/>
        <v>1.7312411012558603E-2</v>
      </c>
      <c r="E559" s="140">
        <f t="shared" si="167"/>
        <v>1.8241694512515279E-2</v>
      </c>
      <c r="F559" s="140">
        <f t="shared" si="167"/>
        <v>1.8041631122389788E-2</v>
      </c>
      <c r="G559" s="140">
        <f t="shared" si="167"/>
        <v>1.7849986697960018E-2</v>
      </c>
      <c r="H559" s="140">
        <f t="shared" si="167"/>
        <v>1.7643466598155372E-2</v>
      </c>
      <c r="I559" s="140">
        <f t="shared" si="167"/>
        <v>1.7408582310000805E-2</v>
      </c>
      <c r="J559" s="140">
        <f t="shared" si="167"/>
        <v>1.7176647633869609E-2</v>
      </c>
      <c r="K559" s="140">
        <f t="shared" si="167"/>
        <v>1.699043040354252E-2</v>
      </c>
      <c r="L559" s="140">
        <f t="shared" si="167"/>
        <v>1.6774459644463419E-2</v>
      </c>
      <c r="M559" s="140">
        <f t="shared" si="167"/>
        <v>1.6588736887733879E-2</v>
      </c>
      <c r="N559" s="140">
        <f t="shared" si="167"/>
        <v>1.6433964482486824E-2</v>
      </c>
      <c r="O559" s="140">
        <f t="shared" si="167"/>
        <v>1.6222601687410149E-2</v>
      </c>
      <c r="P559" s="140">
        <f t="shared" si="167"/>
        <v>1.6026849462522412E-2</v>
      </c>
      <c r="Q559" s="140">
        <f t="shared" si="167"/>
        <v>1.5814152934217205E-2</v>
      </c>
      <c r="R559" s="140">
        <f t="shared" si="167"/>
        <v>1.5589220068326349E-2</v>
      </c>
      <c r="S559" s="140">
        <f t="shared" si="167"/>
        <v>1.5436091510133556E-2</v>
      </c>
      <c r="T559" s="112">
        <f t="shared" si="167"/>
        <v>1.5172337389139494E-2</v>
      </c>
      <c r="U559" s="112">
        <f t="shared" si="167"/>
        <v>1.5025127490611349E-2</v>
      </c>
      <c r="V559" s="112">
        <f t="shared" si="168"/>
        <v>1.5025127490611349E-2</v>
      </c>
      <c r="W559" s="112">
        <f t="shared" si="168"/>
        <v>1.4862268120498349E-2</v>
      </c>
      <c r="X559" s="131"/>
    </row>
    <row r="560" spans="1:24" s="132" customFormat="1">
      <c r="A560" s="18" t="s">
        <v>180</v>
      </c>
      <c r="C560" s="140">
        <f t="shared" si="167"/>
        <v>2.585180140224392E-4</v>
      </c>
      <c r="D560" s="140">
        <f t="shared" si="167"/>
        <v>-2.3581901343888535E-2</v>
      </c>
      <c r="E560" s="140">
        <f t="shared" si="167"/>
        <v>-2.5571891429998782E-2</v>
      </c>
      <c r="F560" s="140">
        <f t="shared" si="167"/>
        <v>-2.3632709228902617E-2</v>
      </c>
      <c r="G560" s="140">
        <f t="shared" si="167"/>
        <v>-2.1806478500440242E-2</v>
      </c>
      <c r="H560" s="140">
        <f t="shared" si="167"/>
        <v>-2.0131183748535644E-2</v>
      </c>
      <c r="I560" s="140">
        <f t="shared" si="167"/>
        <v>-1.852600365005844E-2</v>
      </c>
      <c r="J560" s="140">
        <f t="shared" si="167"/>
        <v>-1.7058797328839956E-2</v>
      </c>
      <c r="K560" s="140">
        <f t="shared" si="167"/>
        <v>-1.5674484601472031E-2</v>
      </c>
      <c r="L560" s="140">
        <f t="shared" si="167"/>
        <v>-1.4475473834451908E-2</v>
      </c>
      <c r="M560" s="140">
        <f t="shared" si="167"/>
        <v>-1.3380641263533728E-2</v>
      </c>
      <c r="N560" s="140">
        <f t="shared" si="167"/>
        <v>-1.2372799860932152E-2</v>
      </c>
      <c r="O560" s="140">
        <f t="shared" si="167"/>
        <v>-1.1364874818442044E-2</v>
      </c>
      <c r="P560" s="140">
        <f t="shared" si="167"/>
        <v>-1.0368341122325044E-2</v>
      </c>
      <c r="Q560" s="140">
        <f t="shared" si="167"/>
        <v>-9.4418456397460642E-3</v>
      </c>
      <c r="R560" s="140">
        <f t="shared" si="167"/>
        <v>-8.5620743416252205E-3</v>
      </c>
      <c r="S560" s="140">
        <f t="shared" si="167"/>
        <v>-7.6722278527207215E-3</v>
      </c>
      <c r="T560" s="112">
        <f t="shared" si="167"/>
        <v>-6.8812576136183124E-3</v>
      </c>
      <c r="U560" s="112">
        <f t="shared" si="167"/>
        <v>-6.1620945128710069E-3</v>
      </c>
      <c r="V560" s="112">
        <f t="shared" si="168"/>
        <v>-6.1620945128710069E-3</v>
      </c>
      <c r="W560" s="112">
        <f t="shared" si="168"/>
        <v>-5.4735158139926294E-3</v>
      </c>
      <c r="X560" s="131"/>
    </row>
    <row r="561" spans="1:24" s="132" customFormat="1">
      <c r="A561" s="18" t="s">
        <v>181</v>
      </c>
      <c r="C561" s="140">
        <f t="shared" ref="C561:U563" si="169">(C334-B334)/B334</f>
        <v>3.2159959557584633E-2</v>
      </c>
      <c r="D561" s="140">
        <f t="shared" si="169"/>
        <v>3.4967032288421844E-2</v>
      </c>
      <c r="E561" s="140">
        <f t="shared" si="169"/>
        <v>6.341997715144071E-3</v>
      </c>
      <c r="F561" s="140">
        <f t="shared" si="169"/>
        <v>1.3337287209949851E-2</v>
      </c>
      <c r="G561" s="140">
        <f t="shared" si="169"/>
        <v>1.7564607681471799E-2</v>
      </c>
      <c r="H561" s="140">
        <f t="shared" si="169"/>
        <v>1.721551685614605E-2</v>
      </c>
      <c r="I561" s="140">
        <f t="shared" si="169"/>
        <v>1.5049106071343889E-2</v>
      </c>
      <c r="J561" s="140">
        <f t="shared" si="169"/>
        <v>1.5358608907737371E-2</v>
      </c>
      <c r="K561" s="140">
        <f t="shared" si="169"/>
        <v>1.6089523617683673E-2</v>
      </c>
      <c r="L561" s="140">
        <f t="shared" si="169"/>
        <v>1.6247530758789756E-2</v>
      </c>
      <c r="M561" s="140">
        <f t="shared" si="169"/>
        <v>1.3381955884396151E-2</v>
      </c>
      <c r="N561" s="140">
        <f t="shared" si="169"/>
        <v>1.363123139909732E-2</v>
      </c>
      <c r="O561" s="140">
        <f t="shared" si="169"/>
        <v>1.7543161109650072E-2</v>
      </c>
      <c r="P561" s="140">
        <f t="shared" si="169"/>
        <v>1.8733130443607884E-2</v>
      </c>
      <c r="Q561" s="140">
        <f t="shared" si="169"/>
        <v>1.4905342206708715E-2</v>
      </c>
      <c r="R561" s="140">
        <f t="shared" si="169"/>
        <v>1.4163256707166286E-2</v>
      </c>
      <c r="S561" s="140">
        <f t="shared" si="169"/>
        <v>1.460988959862598E-2</v>
      </c>
      <c r="T561" s="112">
        <f t="shared" si="169"/>
        <v>1.321812059667061E-2</v>
      </c>
      <c r="U561" s="112">
        <f t="shared" si="169"/>
        <v>1.2114784567733239E-2</v>
      </c>
      <c r="V561" s="112">
        <f t="shared" ref="V561:W563" si="170">(V334-T334)/T334</f>
        <v>2.4260728595454171E-2</v>
      </c>
      <c r="W561" s="112">
        <f t="shared" si="170"/>
        <v>2.371616541506431E-2</v>
      </c>
      <c r="X561" s="131"/>
    </row>
    <row r="562" spans="1:24" s="132" customFormat="1">
      <c r="A562" s="18" t="s">
        <v>182</v>
      </c>
      <c r="C562" s="140">
        <f t="shared" si="169"/>
        <v>8.8474071635480073E-2</v>
      </c>
      <c r="D562" s="140">
        <f t="shared" si="169"/>
        <v>9.0862010235282856E-3</v>
      </c>
      <c r="E562" s="140">
        <f t="shared" si="169"/>
        <v>1.1885860145139005E-2</v>
      </c>
      <c r="F562" s="140">
        <f t="shared" si="169"/>
        <v>1.4689670298180189E-2</v>
      </c>
      <c r="G562" s="140">
        <f t="shared" si="169"/>
        <v>1.8968176186958813E-2</v>
      </c>
      <c r="H562" s="140">
        <f t="shared" si="169"/>
        <v>2.05305173257446E-2</v>
      </c>
      <c r="I562" s="140">
        <f t="shared" si="169"/>
        <v>1.6229978914247642E-2</v>
      </c>
      <c r="J562" s="140">
        <f t="shared" si="169"/>
        <v>1.5146854226460206E-2</v>
      </c>
      <c r="K562" s="140">
        <f t="shared" si="169"/>
        <v>1.7801533505292486E-2</v>
      </c>
      <c r="L562" s="140">
        <f t="shared" si="169"/>
        <v>1.8424156092744875E-2</v>
      </c>
      <c r="M562" s="140">
        <f t="shared" si="169"/>
        <v>1.4739358556521356E-2</v>
      </c>
      <c r="N562" s="140">
        <f t="shared" si="169"/>
        <v>1.3224714387823871E-2</v>
      </c>
      <c r="O562" s="140">
        <f t="shared" si="169"/>
        <v>1.6530391160426448E-2</v>
      </c>
      <c r="P562" s="140">
        <f t="shared" si="169"/>
        <v>2.4045645873535155E-2</v>
      </c>
      <c r="Q562" s="140">
        <f t="shared" si="169"/>
        <v>1.4273503477059921E-2</v>
      </c>
      <c r="R562" s="140">
        <f t="shared" si="169"/>
        <v>1.4390635757076846E-2</v>
      </c>
      <c r="S562" s="140">
        <f t="shared" si="169"/>
        <v>1.6691278176531137E-2</v>
      </c>
      <c r="T562" s="112">
        <f t="shared" si="169"/>
        <v>1.4364214994147289E-2</v>
      </c>
      <c r="U562" s="112">
        <f t="shared" si="169"/>
        <v>1.3219120843787773E-2</v>
      </c>
      <c r="V562" s="112">
        <f t="shared" si="170"/>
        <v>1.3219120843787773E-2</v>
      </c>
      <c r="W562" s="112">
        <f t="shared" si="170"/>
        <v>1.2734213256796786E-2</v>
      </c>
      <c r="X562" s="131"/>
    </row>
    <row r="563" spans="1:24" s="132" customFormat="1">
      <c r="A563" s="18" t="s">
        <v>183</v>
      </c>
      <c r="C563" s="140">
        <f t="shared" si="169"/>
        <v>0.1621726944676487</v>
      </c>
      <c r="D563" s="140">
        <f t="shared" si="169"/>
        <v>-2.0035998859132251E-2</v>
      </c>
      <c r="E563" s="140">
        <f t="shared" si="169"/>
        <v>-2.1795812123879828E-2</v>
      </c>
      <c r="F563" s="140">
        <f t="shared" si="169"/>
        <v>-1.9904432146209201E-2</v>
      </c>
      <c r="G563" s="140">
        <f t="shared" si="169"/>
        <v>-1.8146176328829741E-2</v>
      </c>
      <c r="H563" s="140">
        <f t="shared" si="169"/>
        <v>-1.6572338498904549E-2</v>
      </c>
      <c r="I563" s="140">
        <f t="shared" si="169"/>
        <v>-1.5092318569992588E-2</v>
      </c>
      <c r="J563" s="140">
        <f t="shared" si="169"/>
        <v>-1.3743798666958882E-2</v>
      </c>
      <c r="K563" s="140">
        <f t="shared" si="169"/>
        <v>-1.2485930861398854E-2</v>
      </c>
      <c r="L563" s="140">
        <f t="shared" si="169"/>
        <v>-1.1421651759727362E-2</v>
      </c>
      <c r="M563" s="140">
        <f t="shared" si="169"/>
        <v>-1.0454821630503791E-2</v>
      </c>
      <c r="N563" s="140">
        <f t="shared" si="169"/>
        <v>-9.5698904360235707E-3</v>
      </c>
      <c r="O563" s="140">
        <f t="shared" si="169"/>
        <v>-8.6976968483676882E-3</v>
      </c>
      <c r="P563" s="140">
        <f t="shared" si="169"/>
        <v>-7.8301636278203229E-3</v>
      </c>
      <c r="Q563" s="140">
        <f t="shared" si="169"/>
        <v>-7.0468921843748738E-3</v>
      </c>
      <c r="R563" s="140">
        <f t="shared" si="169"/>
        <v>-6.2952612727602778E-3</v>
      </c>
      <c r="S563" s="140">
        <f t="shared" si="169"/>
        <v>-5.522016714812502E-3</v>
      </c>
      <c r="T563" s="112">
        <f t="shared" si="169"/>
        <v>-4.8629001301403341E-3</v>
      </c>
      <c r="U563" s="112">
        <f t="shared" si="169"/>
        <v>-4.2599137000137489E-3</v>
      </c>
      <c r="V563" s="112">
        <f t="shared" si="170"/>
        <v>-4.2599137000137489E-3</v>
      </c>
      <c r="W563" s="112">
        <f t="shared" si="170"/>
        <v>-3.6656955953681607E-3</v>
      </c>
      <c r="X563" s="131"/>
    </row>
    <row r="564" spans="1:24" s="132" customFormat="1">
      <c r="A564" s="18" t="s">
        <v>184</v>
      </c>
      <c r="C564" s="140">
        <f t="shared" ref="C564:U564" si="171">(C335+C336-B335-B336)/(B335+B336)</f>
        <v>9.5717786752551354E-2</v>
      </c>
      <c r="D564" s="140">
        <f t="shared" si="171"/>
        <v>6.0502264950447271E-3</v>
      </c>
      <c r="E564" s="140">
        <f t="shared" si="171"/>
        <v>8.4656085824115577E-3</v>
      </c>
      <c r="F564" s="140">
        <f t="shared" si="171"/>
        <v>1.128217788907707E-2</v>
      </c>
      <c r="G564" s="140">
        <f t="shared" si="171"/>
        <v>1.542517914372743E-2</v>
      </c>
      <c r="H564" s="140">
        <f t="shared" si="171"/>
        <v>1.7105717854680031E-2</v>
      </c>
      <c r="I564" s="140">
        <f t="shared" si="171"/>
        <v>1.3434490202024621E-2</v>
      </c>
      <c r="J564" s="140">
        <f t="shared" si="171"/>
        <v>1.2640968089500916E-2</v>
      </c>
      <c r="K564" s="140">
        <f t="shared" si="171"/>
        <v>1.5242940862794457E-2</v>
      </c>
      <c r="L564" s="140">
        <f t="shared" si="171"/>
        <v>1.5971735905144155E-2</v>
      </c>
      <c r="M564" s="140">
        <f t="shared" si="171"/>
        <v>1.2724979288342259E-2</v>
      </c>
      <c r="N564" s="140">
        <f t="shared" si="171"/>
        <v>1.1443906033788333E-2</v>
      </c>
      <c r="O564" s="140">
        <f t="shared" si="171"/>
        <v>1.460041703436878E-2</v>
      </c>
      <c r="P564" s="140">
        <f t="shared" si="171"/>
        <v>2.1663109987397792E-2</v>
      </c>
      <c r="Q564" s="140">
        <f t="shared" si="171"/>
        <v>1.2725928156038225E-2</v>
      </c>
      <c r="R564" s="140">
        <f t="shared" si="171"/>
        <v>1.2918432736916926E-2</v>
      </c>
      <c r="S564" s="140">
        <f t="shared" si="171"/>
        <v>1.5140358826702258E-2</v>
      </c>
      <c r="T564" s="112">
        <f t="shared" si="171"/>
        <v>1.3049112996566485E-2</v>
      </c>
      <c r="U564" s="112">
        <f t="shared" si="171"/>
        <v>1.2044723207881879E-2</v>
      </c>
      <c r="V564" s="112">
        <f>(V335+V336-T335-T336)/(T335+T336)</f>
        <v>1.2044723207881879E-2</v>
      </c>
      <c r="W564" s="112">
        <f>(W335+W336-U335-U336)/(U335+U336)</f>
        <v>1.1650073056789969E-2</v>
      </c>
      <c r="X564" s="131"/>
    </row>
    <row r="565" spans="1:24" s="132" customFormat="1">
      <c r="A565" s="138"/>
      <c r="T565" s="133"/>
      <c r="U565" s="133"/>
      <c r="V565" s="133"/>
      <c r="W565" s="133"/>
      <c r="X565" s="131"/>
    </row>
    <row r="566" spans="1:24" s="132" customFormat="1">
      <c r="A566" s="138" t="s">
        <v>185</v>
      </c>
      <c r="T566" s="133"/>
      <c r="U566" s="133"/>
      <c r="V566" s="133"/>
      <c r="W566" s="133"/>
      <c r="X566" s="131"/>
    </row>
    <row r="567" spans="1:24" s="132" customFormat="1">
      <c r="A567" s="18" t="s">
        <v>146</v>
      </c>
      <c r="B567" s="131">
        <f>B36+B131</f>
        <v>1165861.3071596837</v>
      </c>
      <c r="C567" s="131">
        <f t="shared" ref="C567:W567" si="172">C36+C131</f>
        <v>1171729.2671132905</v>
      </c>
      <c r="D567" s="131">
        <f t="shared" si="172"/>
        <v>1189024.8509033399</v>
      </c>
      <c r="E567" s="131">
        <f t="shared" si="172"/>
        <v>1213563.1039021399</v>
      </c>
      <c r="F567" s="131">
        <f t="shared" si="172"/>
        <v>1240458.8524402871</v>
      </c>
      <c r="G567" s="131">
        <f t="shared" si="172"/>
        <v>1267437.403189146</v>
      </c>
      <c r="H567" s="131">
        <f t="shared" si="172"/>
        <v>1294497.479337275</v>
      </c>
      <c r="I567" s="131">
        <f t="shared" si="172"/>
        <v>1321597.7039764035</v>
      </c>
      <c r="J567" s="131">
        <f t="shared" si="172"/>
        <v>1348803.4347609959</v>
      </c>
      <c r="K567" s="131">
        <f t="shared" si="172"/>
        <v>1376031.3195933546</v>
      </c>
      <c r="L567" s="131">
        <f t="shared" si="172"/>
        <v>1403338.9443085189</v>
      </c>
      <c r="M567" s="131">
        <f t="shared" si="172"/>
        <v>1430769.4006296243</v>
      </c>
      <c r="N567" s="131">
        <f t="shared" si="172"/>
        <v>1458294.9543377878</v>
      </c>
      <c r="O567" s="131">
        <f t="shared" si="172"/>
        <v>1485894.4437857857</v>
      </c>
      <c r="P567" s="131">
        <f t="shared" si="172"/>
        <v>1513500.3986015106</v>
      </c>
      <c r="Q567" s="131">
        <f t="shared" si="172"/>
        <v>1541204.1029937775</v>
      </c>
      <c r="R567" s="131">
        <f t="shared" si="172"/>
        <v>1568884.8265730864</v>
      </c>
      <c r="S567" s="131">
        <f t="shared" si="172"/>
        <v>1596594.1713295814</v>
      </c>
      <c r="T567" s="131">
        <f t="shared" si="172"/>
        <v>1624317.9277285323</v>
      </c>
      <c r="U567" s="131">
        <f t="shared" si="172"/>
        <v>1652072.8761335185</v>
      </c>
      <c r="V567" s="131">
        <f t="shared" si="172"/>
        <v>1677002.0426036122</v>
      </c>
      <c r="W567" s="131">
        <f t="shared" si="172"/>
        <v>1705229.2307379777</v>
      </c>
      <c r="X567" s="131"/>
    </row>
    <row r="568" spans="1:24" s="132" customFormat="1">
      <c r="A568" s="139" t="s">
        <v>147</v>
      </c>
      <c r="B568" s="131">
        <f>B55+B17</f>
        <v>427169.24840469833</v>
      </c>
      <c r="C568" s="131">
        <f t="shared" ref="C568:W568" si="173">C55+C17</f>
        <v>425715.38945998397</v>
      </c>
      <c r="D568" s="131">
        <f t="shared" si="173"/>
        <v>428314.58801144559</v>
      </c>
      <c r="E568" s="131">
        <f t="shared" si="173"/>
        <v>433642.79743019794</v>
      </c>
      <c r="F568" s="131">
        <f t="shared" si="173"/>
        <v>439976.35075578187</v>
      </c>
      <c r="G568" s="131">
        <f t="shared" si="173"/>
        <v>446343.23756523314</v>
      </c>
      <c r="H568" s="131">
        <f t="shared" si="173"/>
        <v>452727.97936755302</v>
      </c>
      <c r="I568" s="131">
        <f t="shared" si="173"/>
        <v>459169.8573284052</v>
      </c>
      <c r="J568" s="131">
        <f t="shared" si="173"/>
        <v>465615.36988532776</v>
      </c>
      <c r="K568" s="131">
        <f t="shared" si="173"/>
        <v>472102.9441640345</v>
      </c>
      <c r="L568" s="131">
        <f t="shared" si="173"/>
        <v>478621.49594697822</v>
      </c>
      <c r="M568" s="131">
        <f t="shared" si="173"/>
        <v>485182.45244883606</v>
      </c>
      <c r="N568" s="131">
        <f t="shared" si="173"/>
        <v>491773.69026337354</v>
      </c>
      <c r="O568" s="131">
        <f t="shared" si="173"/>
        <v>498404.39647889684</v>
      </c>
      <c r="P568" s="131">
        <f t="shared" si="173"/>
        <v>505062.34214014583</v>
      </c>
      <c r="Q568" s="131">
        <f t="shared" si="173"/>
        <v>511735.65532204136</v>
      </c>
      <c r="R568" s="131">
        <f t="shared" si="173"/>
        <v>518444.99006895378</v>
      </c>
      <c r="S568" s="131">
        <f t="shared" si="173"/>
        <v>525167.11644721567</v>
      </c>
      <c r="T568" s="131">
        <f t="shared" si="173"/>
        <v>531914.94601684238</v>
      </c>
      <c r="U568" s="131">
        <f t="shared" si="173"/>
        <v>538701.02090691216</v>
      </c>
      <c r="V568" s="131">
        <f t="shared" si="173"/>
        <v>544387.42452330771</v>
      </c>
      <c r="W568" s="131">
        <f t="shared" si="173"/>
        <v>551252.5883006904</v>
      </c>
      <c r="X568" s="131"/>
    </row>
    <row r="569" spans="1:24" s="132" customFormat="1">
      <c r="A569" s="139" t="s">
        <v>148</v>
      </c>
      <c r="B569" s="131">
        <f>B93</f>
        <v>79555.827395379209</v>
      </c>
      <c r="C569" s="131">
        <f t="shared" ref="C569:W569" si="174">C93</f>
        <v>78588.368823023877</v>
      </c>
      <c r="D569" s="131">
        <f t="shared" si="174"/>
        <v>77743.990072276516</v>
      </c>
      <c r="E569" s="131">
        <f t="shared" si="174"/>
        <v>77630.009501107299</v>
      </c>
      <c r="F569" s="131">
        <f t="shared" si="174"/>
        <v>77793.130818621765</v>
      </c>
      <c r="G569" s="131">
        <f t="shared" si="174"/>
        <v>77985.089570482043</v>
      </c>
      <c r="H569" s="131">
        <f t="shared" si="174"/>
        <v>78200.436928731142</v>
      </c>
      <c r="I569" s="131">
        <f t="shared" si="174"/>
        <v>78463.938965297333</v>
      </c>
      <c r="J569" s="131">
        <f t="shared" si="174"/>
        <v>78705.828237332942</v>
      </c>
      <c r="K569" s="131">
        <f t="shared" si="174"/>
        <v>79015.516490727285</v>
      </c>
      <c r="L569" s="131">
        <f t="shared" si="174"/>
        <v>79327.377937963771</v>
      </c>
      <c r="M569" s="131">
        <f t="shared" si="174"/>
        <v>79638.819847841354</v>
      </c>
      <c r="N569" s="131">
        <f t="shared" si="174"/>
        <v>79999.129192027685</v>
      </c>
      <c r="O569" s="131">
        <f t="shared" si="174"/>
        <v>80333.322231036494</v>
      </c>
      <c r="P569" s="131">
        <f t="shared" si="174"/>
        <v>80711.179724211863</v>
      </c>
      <c r="Q569" s="131">
        <f t="shared" si="174"/>
        <v>81093.147995377076</v>
      </c>
      <c r="R569" s="131">
        <f t="shared" si="174"/>
        <v>81493.980456900652</v>
      </c>
      <c r="S569" s="131">
        <f t="shared" si="174"/>
        <v>81915.15796304433</v>
      </c>
      <c r="T569" s="131">
        <f t="shared" si="174"/>
        <v>82338.424957630457</v>
      </c>
      <c r="U569" s="131">
        <f t="shared" si="174"/>
        <v>82783.352633947303</v>
      </c>
      <c r="V569" s="131">
        <f t="shared" si="174"/>
        <v>83123.244019348116</v>
      </c>
      <c r="W569" s="131">
        <f t="shared" si="174"/>
        <v>83564.68873973751</v>
      </c>
      <c r="X569" s="131"/>
    </row>
    <row r="570" spans="1:24" s="132" customFormat="1">
      <c r="A570" s="139" t="s">
        <v>149</v>
      </c>
      <c r="B570" s="131">
        <f>B207+B188</f>
        <v>361959.60478654283</v>
      </c>
      <c r="C570" s="131">
        <f t="shared" ref="C570:W570" si="175">C207+C188</f>
        <v>362491.67740279727</v>
      </c>
      <c r="D570" s="131">
        <f t="shared" si="175"/>
        <v>364800.78047145921</v>
      </c>
      <c r="E570" s="131">
        <f t="shared" si="175"/>
        <v>367752.99200527067</v>
      </c>
      <c r="F570" s="131">
        <f t="shared" si="175"/>
        <v>370641.32854417484</v>
      </c>
      <c r="G570" s="131">
        <f t="shared" si="175"/>
        <v>373477.42283997749</v>
      </c>
      <c r="H570" s="131">
        <f t="shared" si="175"/>
        <v>376259.22044290026</v>
      </c>
      <c r="I570" s="131">
        <f t="shared" si="175"/>
        <v>378987.3287877611</v>
      </c>
      <c r="J570" s="131">
        <f t="shared" si="175"/>
        <v>381621.14026348898</v>
      </c>
      <c r="K570" s="131">
        <f t="shared" si="175"/>
        <v>384225.26124275191</v>
      </c>
      <c r="L570" s="131">
        <f t="shared" si="175"/>
        <v>386749.27810991759</v>
      </c>
      <c r="M570" s="131">
        <f t="shared" si="175"/>
        <v>389232.87265394564</v>
      </c>
      <c r="N570" s="131">
        <f t="shared" si="175"/>
        <v>391689.24340309593</v>
      </c>
      <c r="O570" s="131">
        <f t="shared" si="175"/>
        <v>394077.05451216199</v>
      </c>
      <c r="P570" s="131">
        <f t="shared" si="175"/>
        <v>396421.65408586152</v>
      </c>
      <c r="Q570" s="131">
        <f t="shared" si="175"/>
        <v>398671.88028892886</v>
      </c>
      <c r="R570" s="131">
        <f t="shared" si="175"/>
        <v>400876.59176846518</v>
      </c>
      <c r="S570" s="131">
        <f t="shared" si="175"/>
        <v>402999.45588687609</v>
      </c>
      <c r="T570" s="131">
        <f t="shared" si="175"/>
        <v>405052.13723785791</v>
      </c>
      <c r="U570" s="131">
        <f t="shared" si="175"/>
        <v>407048.19372670643</v>
      </c>
      <c r="V570" s="131">
        <f t="shared" si="175"/>
        <v>408835.61885969946</v>
      </c>
      <c r="W570" s="131">
        <f t="shared" si="175"/>
        <v>410802.53547774127</v>
      </c>
      <c r="X570" s="131"/>
    </row>
    <row r="571" spans="1:24" s="132" customFormat="1">
      <c r="A571" s="139" t="s">
        <v>150</v>
      </c>
      <c r="B571" s="131">
        <f>B150</f>
        <v>98021.233179569084</v>
      </c>
      <c r="C571" s="131">
        <f t="shared" ref="C571:W571" si="176">C150</f>
        <v>97990.601137080695</v>
      </c>
      <c r="D571" s="131">
        <f t="shared" si="176"/>
        <v>98290.937181142668</v>
      </c>
      <c r="E571" s="131">
        <f t="shared" si="176"/>
        <v>98673.748761905343</v>
      </c>
      <c r="F571" s="131">
        <f t="shared" si="176"/>
        <v>99039.975870960989</v>
      </c>
      <c r="G571" s="131">
        <f t="shared" si="176"/>
        <v>99389.265768122525</v>
      </c>
      <c r="H571" s="131">
        <f t="shared" si="176"/>
        <v>99735.944351441663</v>
      </c>
      <c r="I571" s="131">
        <f t="shared" si="176"/>
        <v>100065.16330825086</v>
      </c>
      <c r="J571" s="131">
        <f t="shared" si="176"/>
        <v>100391.75509285316</v>
      </c>
      <c r="K571" s="131">
        <f t="shared" si="176"/>
        <v>100715.76358872782</v>
      </c>
      <c r="L571" s="131">
        <f t="shared" si="176"/>
        <v>101022.88675193953</v>
      </c>
      <c r="M571" s="131">
        <f t="shared" si="176"/>
        <v>101328.10656153284</v>
      </c>
      <c r="N571" s="131">
        <f t="shared" si="176"/>
        <v>101631.73812002991</v>
      </c>
      <c r="O571" s="131">
        <f t="shared" si="176"/>
        <v>101918.53035686954</v>
      </c>
      <c r="P571" s="131">
        <f t="shared" si="176"/>
        <v>102202.85915896566</v>
      </c>
      <c r="Q571" s="131">
        <f t="shared" si="176"/>
        <v>102469.96024011703</v>
      </c>
      <c r="R571" s="131">
        <f t="shared" si="176"/>
        <v>102734.51028268982</v>
      </c>
      <c r="S571" s="131">
        <f t="shared" si="176"/>
        <v>102981.56868017811</v>
      </c>
      <c r="T571" s="131">
        <f t="shared" si="176"/>
        <v>103241.18230173853</v>
      </c>
      <c r="U571" s="131">
        <f t="shared" si="176"/>
        <v>103483.74929551604</v>
      </c>
      <c r="V571" s="131">
        <f t="shared" si="176"/>
        <v>103660.15223465144</v>
      </c>
      <c r="W571" s="131">
        <f t="shared" si="176"/>
        <v>103886.06162179769</v>
      </c>
      <c r="X571" s="131"/>
    </row>
    <row r="572" spans="1:24" s="132" customFormat="1">
      <c r="A572" s="18" t="s">
        <v>151</v>
      </c>
      <c r="B572" s="131">
        <f>B112+B74</f>
        <v>446228.6758028515</v>
      </c>
      <c r="C572" s="131">
        <f t="shared" ref="C572:W572" si="177">C112+C74</f>
        <v>451315.97310966789</v>
      </c>
      <c r="D572" s="131">
        <f t="shared" si="177"/>
        <v>461732.74448824208</v>
      </c>
      <c r="E572" s="131">
        <f t="shared" si="177"/>
        <v>475657.13497903768</v>
      </c>
      <c r="F572" s="131">
        <f t="shared" si="177"/>
        <v>490924.83453769912</v>
      </c>
      <c r="G572" s="131">
        <f t="shared" si="177"/>
        <v>506449.40931401856</v>
      </c>
      <c r="H572" s="131">
        <f t="shared" si="177"/>
        <v>522242.25072117546</v>
      </c>
      <c r="I572" s="131">
        <f t="shared" si="177"/>
        <v>538318.17901229754</v>
      </c>
      <c r="J572" s="131">
        <f t="shared" si="177"/>
        <v>554613.35583166988</v>
      </c>
      <c r="K572" s="131">
        <f t="shared" si="177"/>
        <v>571159.24626864179</v>
      </c>
      <c r="L572" s="131">
        <f t="shared" si="177"/>
        <v>587991.21125607099</v>
      </c>
      <c r="M572" s="131">
        <f t="shared" si="177"/>
        <v>605062.77460624068</v>
      </c>
      <c r="N572" s="131">
        <f t="shared" si="177"/>
        <v>622469.3204925172</v>
      </c>
      <c r="O572" s="131">
        <f t="shared" si="177"/>
        <v>640128.32149928994</v>
      </c>
      <c r="P572" s="131">
        <f t="shared" si="177"/>
        <v>658021.65949910309</v>
      </c>
      <c r="Q572" s="131">
        <f t="shared" si="177"/>
        <v>676212.22525051481</v>
      </c>
      <c r="R572" s="131">
        <f t="shared" si="177"/>
        <v>694617.04047282506</v>
      </c>
      <c r="S572" s="131">
        <f t="shared" si="177"/>
        <v>713254.58687318955</v>
      </c>
      <c r="T572" s="131">
        <f t="shared" si="177"/>
        <v>732168.58826540678</v>
      </c>
      <c r="U572" s="131">
        <f t="shared" si="177"/>
        <v>751316.28031760186</v>
      </c>
      <c r="V572" s="131">
        <f t="shared" si="177"/>
        <v>767869.4123152144</v>
      </c>
      <c r="W572" s="131">
        <f t="shared" si="177"/>
        <v>787720.51241933601</v>
      </c>
      <c r="X572" s="131"/>
    </row>
    <row r="573" spans="1:24" s="132" customFormat="1">
      <c r="A573" s="18" t="s">
        <v>152</v>
      </c>
      <c r="B573" s="131">
        <f>B169</f>
        <v>158043.55017369366</v>
      </c>
      <c r="C573" s="131">
        <f t="shared" ref="C573:W573" si="178">C169</f>
        <v>157838.69426811361</v>
      </c>
      <c r="D573" s="131">
        <f t="shared" si="178"/>
        <v>159430.4022442484</v>
      </c>
      <c r="E573" s="131">
        <f t="shared" si="178"/>
        <v>161409.47939785826</v>
      </c>
      <c r="F573" s="131">
        <f t="shared" si="178"/>
        <v>163386.93896960639</v>
      </c>
      <c r="G573" s="131">
        <f t="shared" si="178"/>
        <v>165350.9859840369</v>
      </c>
      <c r="H573" s="131">
        <f t="shared" si="178"/>
        <v>167271.62362213302</v>
      </c>
      <c r="I573" s="131">
        <f t="shared" si="178"/>
        <v>169150.72615001092</v>
      </c>
      <c r="J573" s="131">
        <f t="shared" si="178"/>
        <v>170986.86713332756</v>
      </c>
      <c r="K573" s="131">
        <f t="shared" si="178"/>
        <v>172767.67445567425</v>
      </c>
      <c r="L573" s="131">
        <f t="shared" si="178"/>
        <v>174519.53777189981</v>
      </c>
      <c r="M573" s="131">
        <f t="shared" si="178"/>
        <v>176230.02263567175</v>
      </c>
      <c r="N573" s="131">
        <f t="shared" si="178"/>
        <v>177898.13964024652</v>
      </c>
      <c r="O573" s="131">
        <f t="shared" si="178"/>
        <v>179510.15021652635</v>
      </c>
      <c r="P573" s="131">
        <f t="shared" si="178"/>
        <v>181039.769685437</v>
      </c>
      <c r="Q573" s="131">
        <f t="shared" si="178"/>
        <v>182526.59809085508</v>
      </c>
      <c r="R573" s="131">
        <f t="shared" si="178"/>
        <v>183943.64360243388</v>
      </c>
      <c r="S573" s="131">
        <f t="shared" si="178"/>
        <v>185305.42523806353</v>
      </c>
      <c r="T573" s="131">
        <f t="shared" si="178"/>
        <v>186611.72412145225</v>
      </c>
      <c r="U573" s="131">
        <f t="shared" si="178"/>
        <v>187847.91266254833</v>
      </c>
      <c r="V573" s="131">
        <f t="shared" si="178"/>
        <v>188999.73481506176</v>
      </c>
      <c r="W573" s="131">
        <f t="shared" si="178"/>
        <v>190221.5605041465</v>
      </c>
      <c r="X573" s="131"/>
    </row>
    <row r="574" spans="1:24" s="132" customFormat="1">
      <c r="A574" s="18" t="s">
        <v>153</v>
      </c>
      <c r="B574" s="131">
        <f>B283</f>
        <v>196962.1812178551</v>
      </c>
      <c r="C574" s="131">
        <f t="shared" ref="C574:W574" si="179">C283</f>
        <v>198054.44878435289</v>
      </c>
      <c r="D574" s="131">
        <f t="shared" si="179"/>
        <v>201452.17953251532</v>
      </c>
      <c r="E574" s="131">
        <f t="shared" si="179"/>
        <v>205845.18890855197</v>
      </c>
      <c r="F574" s="131">
        <f t="shared" si="179"/>
        <v>210313.58407582095</v>
      </c>
      <c r="G574" s="131">
        <f t="shared" si="179"/>
        <v>214731.73292963768</v>
      </c>
      <c r="H574" s="131">
        <f t="shared" si="179"/>
        <v>219097.18650515049</v>
      </c>
      <c r="I574" s="131">
        <f t="shared" si="179"/>
        <v>223396.40456539966</v>
      </c>
      <c r="J574" s="131">
        <f t="shared" si="179"/>
        <v>227611.10613226434</v>
      </c>
      <c r="K574" s="131">
        <f t="shared" si="179"/>
        <v>231759.23972099819</v>
      </c>
      <c r="L574" s="131">
        <f t="shared" si="179"/>
        <v>235790.06863869185</v>
      </c>
      <c r="M574" s="131">
        <f t="shared" si="179"/>
        <v>239754.300029871</v>
      </c>
      <c r="N574" s="131">
        <f t="shared" si="179"/>
        <v>243618.68967798364</v>
      </c>
      <c r="O574" s="131">
        <f t="shared" si="179"/>
        <v>247351.11886248918</v>
      </c>
      <c r="P574" s="131">
        <f t="shared" si="179"/>
        <v>250935.06418334146</v>
      </c>
      <c r="Q574" s="131">
        <f t="shared" si="179"/>
        <v>254369.9880695882</v>
      </c>
      <c r="R574" s="131">
        <f t="shared" si="179"/>
        <v>257607.46701803588</v>
      </c>
      <c r="S574" s="131">
        <f t="shared" si="179"/>
        <v>260698.43954126982</v>
      </c>
      <c r="T574" s="131">
        <f t="shared" si="179"/>
        <v>263622.78505108517</v>
      </c>
      <c r="U574" s="131">
        <f t="shared" si="179"/>
        <v>266368.48079177132</v>
      </c>
      <c r="V574" s="131">
        <f t="shared" si="179"/>
        <v>268764.65299318096</v>
      </c>
      <c r="W574" s="131">
        <f t="shared" si="179"/>
        <v>271376.66998243181</v>
      </c>
      <c r="X574" s="131"/>
    </row>
    <row r="575" spans="1:24" s="132" customFormat="1">
      <c r="A575" s="18" t="s">
        <v>154</v>
      </c>
      <c r="B575" s="131">
        <f>B245</f>
        <v>567959.89217392204</v>
      </c>
      <c r="C575" s="131">
        <f t="shared" ref="C575:W575" si="180">C245</f>
        <v>576333.05692110141</v>
      </c>
      <c r="D575" s="131">
        <f t="shared" si="180"/>
        <v>578846.56700563629</v>
      </c>
      <c r="E575" s="131">
        <f t="shared" si="180"/>
        <v>585778.51012974896</v>
      </c>
      <c r="F575" s="131">
        <f t="shared" si="180"/>
        <v>594405.62909508566</v>
      </c>
      <c r="G575" s="131">
        <f t="shared" si="180"/>
        <v>603153.73924584745</v>
      </c>
      <c r="H575" s="131">
        <f t="shared" si="180"/>
        <v>611966.82053038129</v>
      </c>
      <c r="I575" s="131">
        <f t="shared" si="180"/>
        <v>620885.04420034518</v>
      </c>
      <c r="J575" s="131">
        <f t="shared" si="180"/>
        <v>629880.77939505246</v>
      </c>
      <c r="K575" s="131">
        <f t="shared" si="180"/>
        <v>638994.86536247074</v>
      </c>
      <c r="L575" s="131">
        <f t="shared" si="180"/>
        <v>648201.43349409231</v>
      </c>
      <c r="M575" s="131">
        <f t="shared" si="180"/>
        <v>657485.09465929947</v>
      </c>
      <c r="N575" s="131">
        <f t="shared" si="180"/>
        <v>666919.59180835565</v>
      </c>
      <c r="O575" s="131">
        <f t="shared" si="180"/>
        <v>676402.26487693994</v>
      </c>
      <c r="P575" s="131">
        <f t="shared" si="180"/>
        <v>686031.85313745576</v>
      </c>
      <c r="Q575" s="131">
        <f t="shared" si="180"/>
        <v>695721.60846175894</v>
      </c>
      <c r="R575" s="131">
        <f t="shared" si="180"/>
        <v>705530.47591403488</v>
      </c>
      <c r="S575" s="131">
        <f t="shared" si="180"/>
        <v>715440.85193745827</v>
      </c>
      <c r="T575" s="131">
        <f t="shared" si="180"/>
        <v>725455.05415977177</v>
      </c>
      <c r="U575" s="131">
        <f t="shared" si="180"/>
        <v>735572.74378799915</v>
      </c>
      <c r="V575" s="131">
        <f t="shared" si="180"/>
        <v>743744.45411344874</v>
      </c>
      <c r="W575" s="131">
        <f t="shared" si="180"/>
        <v>754083.40852139995</v>
      </c>
      <c r="X575" s="131"/>
    </row>
    <row r="576" spans="1:24" s="132" customFormat="1">
      <c r="A576" s="18" t="s">
        <v>155</v>
      </c>
      <c r="B576" s="131">
        <f>B264+B226</f>
        <v>56647.074527252509</v>
      </c>
      <c r="C576" s="131">
        <f t="shared" ref="C576:W576" si="181">C264+C226</f>
        <v>56946.196081183603</v>
      </c>
      <c r="D576" s="131">
        <f t="shared" si="181"/>
        <v>56917.292900248096</v>
      </c>
      <c r="E576" s="131">
        <f t="shared" si="181"/>
        <v>56801.169866708035</v>
      </c>
      <c r="F576" s="131">
        <f t="shared" si="181"/>
        <v>56727.358583342611</v>
      </c>
      <c r="G576" s="131">
        <f t="shared" si="181"/>
        <v>56676.780400180302</v>
      </c>
      <c r="H576" s="131">
        <f t="shared" si="181"/>
        <v>56667.548005405726</v>
      </c>
      <c r="I576" s="131">
        <f t="shared" si="181"/>
        <v>56655.026132503903</v>
      </c>
      <c r="J576" s="131">
        <f t="shared" si="181"/>
        <v>56671.852960678705</v>
      </c>
      <c r="K576" s="131">
        <f t="shared" si="181"/>
        <v>56751.112307660107</v>
      </c>
      <c r="L576" s="131">
        <f t="shared" si="181"/>
        <v>56807.922544522415</v>
      </c>
      <c r="M576" s="131">
        <f t="shared" si="181"/>
        <v>56892.776957860988</v>
      </c>
      <c r="N576" s="131">
        <f t="shared" si="181"/>
        <v>56987.3222220319</v>
      </c>
      <c r="O576" s="131">
        <f t="shared" si="181"/>
        <v>57109.648381732113</v>
      </c>
      <c r="P576" s="131">
        <f t="shared" si="181"/>
        <v>57263.23585611138</v>
      </c>
      <c r="Q576" s="131">
        <f t="shared" si="181"/>
        <v>57420.486860749923</v>
      </c>
      <c r="R576" s="131">
        <f t="shared" si="181"/>
        <v>57586.112229239894</v>
      </c>
      <c r="S576" s="131">
        <f t="shared" si="181"/>
        <v>57869.100158487447</v>
      </c>
      <c r="T576" s="131">
        <f t="shared" si="181"/>
        <v>58064.292172694346</v>
      </c>
      <c r="U576" s="131">
        <f t="shared" si="181"/>
        <v>58328.3963456614</v>
      </c>
      <c r="V576" s="131">
        <f t="shared" si="181"/>
        <v>58620.882441323243</v>
      </c>
      <c r="W576" s="131">
        <f t="shared" si="181"/>
        <v>58954.120105660601</v>
      </c>
      <c r="X576" s="131"/>
    </row>
    <row r="577" spans="1:23" s="132" customFormat="1">
      <c r="A577" s="18" t="s">
        <v>144</v>
      </c>
      <c r="B577" s="131">
        <f>B302</f>
        <v>2736839.4469024185</v>
      </c>
      <c r="C577" s="131">
        <f t="shared" ref="C577:W577" si="182">C302</f>
        <v>2745669.9713139581</v>
      </c>
      <c r="D577" s="131">
        <f t="shared" si="182"/>
        <v>2779338.2933721542</v>
      </c>
      <c r="E577" s="131">
        <f t="shared" si="182"/>
        <v>2828329.2659775177</v>
      </c>
      <c r="F577" s="131">
        <f t="shared" si="182"/>
        <v>2882221.411937132</v>
      </c>
      <c r="G577" s="131">
        <f t="shared" si="182"/>
        <v>2936432.8142310162</v>
      </c>
      <c r="H577" s="131">
        <f t="shared" si="182"/>
        <v>2990934.93477121</v>
      </c>
      <c r="I577" s="131">
        <f t="shared" si="182"/>
        <v>3045752.8975284258</v>
      </c>
      <c r="J577" s="131">
        <f t="shared" si="182"/>
        <v>3100737.7512049964</v>
      </c>
      <c r="K577" s="131">
        <f t="shared" si="182"/>
        <v>3156017.7258039122</v>
      </c>
      <c r="L577" s="131">
        <f t="shared" si="182"/>
        <v>3211570.7320832885</v>
      </c>
      <c r="M577" s="131">
        <f t="shared" si="182"/>
        <v>3267444.4493836919</v>
      </c>
      <c r="N577" s="131">
        <f t="shared" si="182"/>
        <v>3323756.215449078</v>
      </c>
      <c r="O577" s="131">
        <f t="shared" si="182"/>
        <v>3380266.2190805669</v>
      </c>
      <c r="P577" s="131">
        <f t="shared" si="182"/>
        <v>3436959.8628952354</v>
      </c>
      <c r="Q577" s="131">
        <f t="shared" si="182"/>
        <v>3493913.570181611</v>
      </c>
      <c r="R577" s="131">
        <f t="shared" si="182"/>
        <v>3550995.5832253555</v>
      </c>
      <c r="S577" s="131">
        <f t="shared" si="182"/>
        <v>3608217.4824181488</v>
      </c>
      <c r="T577" s="131">
        <f t="shared" si="182"/>
        <v>3665644.9306294611</v>
      </c>
      <c r="U577" s="131">
        <f t="shared" si="182"/>
        <v>3723253.3856767509</v>
      </c>
      <c r="V577" s="131">
        <f t="shared" si="182"/>
        <v>3773877.6293708947</v>
      </c>
      <c r="W577" s="131">
        <f t="shared" si="182"/>
        <v>3832677.177801427</v>
      </c>
    </row>
    <row r="578" spans="1:23" s="132" customFormat="1">
      <c r="A578" s="18" t="s">
        <v>145</v>
      </c>
      <c r="B578" s="131">
        <f>B321</f>
        <v>821569.147919029</v>
      </c>
      <c r="C578" s="131">
        <f t="shared" ref="C578:W578" si="183">C321</f>
        <v>831333.70178663777</v>
      </c>
      <c r="D578" s="131">
        <f t="shared" si="183"/>
        <v>837216.03943839995</v>
      </c>
      <c r="E578" s="131">
        <f t="shared" si="183"/>
        <v>848424.86890500877</v>
      </c>
      <c r="F578" s="131">
        <f t="shared" si="183"/>
        <v>861446.57175424974</v>
      </c>
      <c r="G578" s="131">
        <f t="shared" si="183"/>
        <v>874562.25257566618</v>
      </c>
      <c r="H578" s="131">
        <f t="shared" si="183"/>
        <v>887731.55504093692</v>
      </c>
      <c r="I578" s="131">
        <f t="shared" si="183"/>
        <v>900936.47489824891</v>
      </c>
      <c r="J578" s="131">
        <f t="shared" si="183"/>
        <v>914163.73848799476</v>
      </c>
      <c r="K578" s="131">
        <f t="shared" si="183"/>
        <v>927505.21739112865</v>
      </c>
      <c r="L578" s="131">
        <f t="shared" si="183"/>
        <v>940799.42467730679</v>
      </c>
      <c r="M578" s="131">
        <f t="shared" si="183"/>
        <v>954132.17164703179</v>
      </c>
      <c r="N578" s="131">
        <f t="shared" si="183"/>
        <v>967525.60370837152</v>
      </c>
      <c r="O578" s="131">
        <f t="shared" si="183"/>
        <v>980863.03212116146</v>
      </c>
      <c r="P578" s="131">
        <f t="shared" si="183"/>
        <v>994230.15317690838</v>
      </c>
      <c r="Q578" s="131">
        <f t="shared" si="183"/>
        <v>1007512.0833920976</v>
      </c>
      <c r="R578" s="131">
        <f t="shared" si="183"/>
        <v>1020724.0551613094</v>
      </c>
      <c r="S578" s="131">
        <f t="shared" si="183"/>
        <v>1034008.3916372154</v>
      </c>
      <c r="T578" s="131">
        <f t="shared" si="183"/>
        <v>1047142.1313835513</v>
      </c>
      <c r="U578" s="131">
        <f t="shared" si="183"/>
        <v>1060269.6209254311</v>
      </c>
      <c r="V578" s="131">
        <f t="shared" si="183"/>
        <v>1071129.9895479525</v>
      </c>
      <c r="W578" s="131">
        <f t="shared" si="183"/>
        <v>1084414.1986094923</v>
      </c>
    </row>
    <row r="579" spans="1:23" s="132" customFormat="1">
      <c r="A579" s="18" t="s">
        <v>135</v>
      </c>
      <c r="B579" s="131">
        <f>B340</f>
        <v>3558408.5948214475</v>
      </c>
      <c r="C579" s="131">
        <f t="shared" ref="C579:W579" si="184">C340</f>
        <v>3577003.6731005958</v>
      </c>
      <c r="D579" s="131">
        <f t="shared" si="184"/>
        <v>3616554.3328105542</v>
      </c>
      <c r="E579" s="131">
        <f t="shared" si="184"/>
        <v>3676754.1348825265</v>
      </c>
      <c r="F579" s="131">
        <f t="shared" si="184"/>
        <v>3743667.9836913818</v>
      </c>
      <c r="G579" s="131">
        <f t="shared" si="184"/>
        <v>3810995.0668066824</v>
      </c>
      <c r="H579" s="131">
        <f t="shared" si="184"/>
        <v>3878666.4898121469</v>
      </c>
      <c r="I579" s="131">
        <f t="shared" si="184"/>
        <v>3946689.3724266747</v>
      </c>
      <c r="J579" s="131">
        <f t="shared" si="184"/>
        <v>4014901.4896929911</v>
      </c>
      <c r="K579" s="131">
        <f t="shared" si="184"/>
        <v>4083522.9431950408</v>
      </c>
      <c r="L579" s="131">
        <f t="shared" si="184"/>
        <v>4152370.1567605953</v>
      </c>
      <c r="M579" s="131">
        <f t="shared" si="184"/>
        <v>4221576.6210307237</v>
      </c>
      <c r="N579" s="131">
        <f t="shared" si="184"/>
        <v>4291281.8191574495</v>
      </c>
      <c r="O579" s="131">
        <f t="shared" si="184"/>
        <v>4361129.2512017284</v>
      </c>
      <c r="P579" s="131">
        <f t="shared" si="184"/>
        <v>4431190.0160721438</v>
      </c>
      <c r="Q579" s="131">
        <f t="shared" si="184"/>
        <v>4501425.6535737086</v>
      </c>
      <c r="R579" s="131">
        <f t="shared" si="184"/>
        <v>4571719.6383866649</v>
      </c>
      <c r="S579" s="131">
        <f t="shared" si="184"/>
        <v>4642225.8740553642</v>
      </c>
      <c r="T579" s="131">
        <f t="shared" si="184"/>
        <v>4712787.0620130124</v>
      </c>
      <c r="U579" s="131">
        <f t="shared" si="184"/>
        <v>4783523.0066021821</v>
      </c>
      <c r="V579" s="131">
        <f t="shared" si="184"/>
        <v>4845007.6189188473</v>
      </c>
      <c r="W579" s="131">
        <f t="shared" si="184"/>
        <v>4917091.3764109192</v>
      </c>
    </row>
    <row r="580" spans="1:23" s="132" customFormat="1">
      <c r="A580" s="130"/>
      <c r="T580" s="133"/>
      <c r="U580" s="133"/>
      <c r="V580" s="133"/>
      <c r="W580" s="133"/>
    </row>
    <row r="581" spans="1:23" s="132" customFormat="1">
      <c r="A581" s="141" t="s">
        <v>186</v>
      </c>
      <c r="T581" s="133"/>
      <c r="U581" s="133"/>
      <c r="V581" s="133"/>
      <c r="W581" s="133"/>
    </row>
    <row r="582" spans="1:23" s="132" customFormat="1">
      <c r="A582" s="18" t="s">
        <v>146</v>
      </c>
      <c r="B582" s="142">
        <v>979154.13821006636</v>
      </c>
      <c r="C582" s="142">
        <v>1005349.0564816312</v>
      </c>
      <c r="D582" s="142">
        <v>1024102.2366078653</v>
      </c>
      <c r="E582" s="142">
        <v>1035413.6785887684</v>
      </c>
      <c r="F582" s="142">
        <v>1046725.1205696714</v>
      </c>
      <c r="G582" s="142">
        <v>1103580</v>
      </c>
      <c r="H582" s="142">
        <v>1103580</v>
      </c>
      <c r="I582" s="142">
        <v>1103580</v>
      </c>
      <c r="J582" s="142">
        <v>1103580</v>
      </c>
      <c r="K582" s="142">
        <v>1103580</v>
      </c>
      <c r="L582" s="142">
        <v>1103580</v>
      </c>
      <c r="M582" s="142">
        <v>1103580</v>
      </c>
      <c r="N582" s="142">
        <v>1103580</v>
      </c>
      <c r="O582" s="142">
        <v>1103580</v>
      </c>
      <c r="P582" s="142">
        <v>1103580</v>
      </c>
      <c r="Q582" s="142">
        <v>1103580</v>
      </c>
      <c r="R582" s="142">
        <v>1103580</v>
      </c>
      <c r="S582" s="142">
        <v>1103580</v>
      </c>
      <c r="T582" s="143">
        <v>1103580</v>
      </c>
      <c r="U582" s="143">
        <v>1103580</v>
      </c>
      <c r="V582" s="143">
        <v>1103580</v>
      </c>
      <c r="W582" s="143">
        <v>1103580</v>
      </c>
    </row>
    <row r="583" spans="1:23" s="132" customFormat="1">
      <c r="A583" s="139" t="s">
        <v>147</v>
      </c>
      <c r="B583" s="142">
        <v>545204.00280520041</v>
      </c>
      <c r="C583" s="142">
        <v>554171.58116200042</v>
      </c>
      <c r="D583" s="142">
        <v>560591.55203107302</v>
      </c>
      <c r="E583" s="142">
        <v>564463.91541241843</v>
      </c>
      <c r="F583" s="142">
        <v>568336.27879376372</v>
      </c>
      <c r="G583" s="142">
        <v>587800</v>
      </c>
      <c r="H583" s="142">
        <v>587800</v>
      </c>
      <c r="I583" s="142">
        <v>587800</v>
      </c>
      <c r="J583" s="142">
        <v>587800</v>
      </c>
      <c r="K583" s="142">
        <v>587800</v>
      </c>
      <c r="L583" s="142">
        <v>587800</v>
      </c>
      <c r="M583" s="142">
        <v>587800</v>
      </c>
      <c r="N583" s="142">
        <v>587800</v>
      </c>
      <c r="O583" s="142">
        <v>587800</v>
      </c>
      <c r="P583" s="142">
        <v>587800</v>
      </c>
      <c r="Q583" s="142">
        <v>587800</v>
      </c>
      <c r="R583" s="142">
        <v>587800</v>
      </c>
      <c r="S583" s="142">
        <v>587800</v>
      </c>
      <c r="T583" s="143">
        <v>587800</v>
      </c>
      <c r="U583" s="143">
        <v>587800</v>
      </c>
      <c r="V583" s="143">
        <v>587800</v>
      </c>
      <c r="W583" s="143">
        <v>587800</v>
      </c>
    </row>
    <row r="584" spans="1:23" s="132" customFormat="1">
      <c r="A584" s="139" t="s">
        <v>148</v>
      </c>
      <c r="B584" s="142">
        <v>465136.58251065435</v>
      </c>
      <c r="C584" s="142">
        <v>476242.5651399903</v>
      </c>
      <c r="D584" s="142">
        <v>484193.43906781037</v>
      </c>
      <c r="E584" s="142">
        <v>488989.20429411449</v>
      </c>
      <c r="F584" s="142">
        <v>493784.96952041861</v>
      </c>
      <c r="G584" s="142">
        <v>517890</v>
      </c>
      <c r="H584" s="142">
        <v>517890</v>
      </c>
      <c r="I584" s="142">
        <v>517890</v>
      </c>
      <c r="J584" s="142">
        <v>517890</v>
      </c>
      <c r="K584" s="142">
        <v>517890</v>
      </c>
      <c r="L584" s="142">
        <v>517890</v>
      </c>
      <c r="M584" s="142">
        <v>517890</v>
      </c>
      <c r="N584" s="142">
        <v>517890</v>
      </c>
      <c r="O584" s="142">
        <v>517890</v>
      </c>
      <c r="P584" s="142">
        <v>517890</v>
      </c>
      <c r="Q584" s="142">
        <v>517890</v>
      </c>
      <c r="R584" s="142">
        <v>517890</v>
      </c>
      <c r="S584" s="142">
        <v>517890</v>
      </c>
      <c r="T584" s="143">
        <v>517890</v>
      </c>
      <c r="U584" s="143">
        <v>517890</v>
      </c>
      <c r="V584" s="143">
        <v>517890</v>
      </c>
      <c r="W584" s="143">
        <v>517890</v>
      </c>
    </row>
    <row r="585" spans="1:23" s="132" customFormat="1">
      <c r="A585" s="139" t="s">
        <v>149</v>
      </c>
      <c r="B585" s="142">
        <v>348920.92679505853</v>
      </c>
      <c r="C585" s="142">
        <v>358255.46852241462</v>
      </c>
      <c r="D585" s="142">
        <v>364938.1518044991</v>
      </c>
      <c r="E585" s="142">
        <v>368968.97664131195</v>
      </c>
      <c r="F585" s="142">
        <v>372999.80147812481</v>
      </c>
      <c r="G585" s="142">
        <v>393260</v>
      </c>
      <c r="H585" s="142">
        <v>393260</v>
      </c>
      <c r="I585" s="142">
        <v>393260</v>
      </c>
      <c r="J585" s="142">
        <v>393260</v>
      </c>
      <c r="K585" s="142">
        <v>393260</v>
      </c>
      <c r="L585" s="142">
        <v>393260</v>
      </c>
      <c r="M585" s="142">
        <v>393260</v>
      </c>
      <c r="N585" s="142">
        <v>393260</v>
      </c>
      <c r="O585" s="142">
        <v>393260</v>
      </c>
      <c r="P585" s="142">
        <v>393260</v>
      </c>
      <c r="Q585" s="142">
        <v>393260</v>
      </c>
      <c r="R585" s="142">
        <v>393260</v>
      </c>
      <c r="S585" s="142">
        <v>393260</v>
      </c>
      <c r="T585" s="143">
        <v>393260</v>
      </c>
      <c r="U585" s="143">
        <v>393260</v>
      </c>
      <c r="V585" s="143">
        <v>393260</v>
      </c>
      <c r="W585" s="143">
        <v>393260</v>
      </c>
    </row>
    <row r="586" spans="1:23" s="132" customFormat="1">
      <c r="A586" s="139" t="s">
        <v>150</v>
      </c>
      <c r="B586" s="142">
        <v>148206.66127205052</v>
      </c>
      <c r="C586" s="142">
        <v>152171.57468846094</v>
      </c>
      <c r="D586" s="142">
        <v>155010.09224793658</v>
      </c>
      <c r="E586" s="142">
        <v>156722.21395047745</v>
      </c>
      <c r="F586" s="142">
        <v>158434.33565301832</v>
      </c>
      <c r="G586" s="142">
        <v>167040</v>
      </c>
      <c r="H586" s="142">
        <v>167040</v>
      </c>
      <c r="I586" s="142">
        <v>167040</v>
      </c>
      <c r="J586" s="142">
        <v>167040</v>
      </c>
      <c r="K586" s="142">
        <v>167040</v>
      </c>
      <c r="L586" s="142">
        <v>167040</v>
      </c>
      <c r="M586" s="142">
        <v>167040</v>
      </c>
      <c r="N586" s="142">
        <v>167040</v>
      </c>
      <c r="O586" s="142">
        <v>167040</v>
      </c>
      <c r="P586" s="142">
        <v>167040</v>
      </c>
      <c r="Q586" s="142">
        <v>167040</v>
      </c>
      <c r="R586" s="142">
        <v>167040</v>
      </c>
      <c r="S586" s="142">
        <v>167040</v>
      </c>
      <c r="T586" s="143">
        <v>167040</v>
      </c>
      <c r="U586" s="143">
        <v>167040</v>
      </c>
      <c r="V586" s="143">
        <v>167040</v>
      </c>
      <c r="W586" s="143">
        <v>167040</v>
      </c>
    </row>
    <row r="587" spans="1:23" s="132" customFormat="1">
      <c r="A587" s="18" t="s">
        <v>151</v>
      </c>
      <c r="B587" s="142">
        <v>577235.6870043698</v>
      </c>
      <c r="C587" s="142">
        <v>592383.96342450241</v>
      </c>
      <c r="D587" s="142">
        <v>603228.75222527923</v>
      </c>
      <c r="E587" s="142">
        <v>609770.05340670014</v>
      </c>
      <c r="F587" s="142">
        <v>616311.35458812118</v>
      </c>
      <c r="G587" s="142">
        <v>649190</v>
      </c>
      <c r="H587" s="142">
        <v>649190</v>
      </c>
      <c r="I587" s="142">
        <v>649190</v>
      </c>
      <c r="J587" s="142">
        <v>649190</v>
      </c>
      <c r="K587" s="142">
        <v>649190</v>
      </c>
      <c r="L587" s="142">
        <v>649190</v>
      </c>
      <c r="M587" s="142">
        <v>649190</v>
      </c>
      <c r="N587" s="142">
        <v>649190</v>
      </c>
      <c r="O587" s="142">
        <v>649190</v>
      </c>
      <c r="P587" s="142">
        <v>649190</v>
      </c>
      <c r="Q587" s="142">
        <v>649190</v>
      </c>
      <c r="R587" s="142">
        <v>649190</v>
      </c>
      <c r="S587" s="142">
        <v>649190</v>
      </c>
      <c r="T587" s="143">
        <v>649190</v>
      </c>
      <c r="U587" s="143">
        <v>649190</v>
      </c>
      <c r="V587" s="143">
        <v>649190</v>
      </c>
      <c r="W587" s="143">
        <v>649190</v>
      </c>
    </row>
    <row r="588" spans="1:23" s="132" customFormat="1">
      <c r="A588" s="18" t="s">
        <v>152</v>
      </c>
      <c r="B588" s="142">
        <v>124339.56843070615</v>
      </c>
      <c r="C588" s="142">
        <v>127665.97507687326</v>
      </c>
      <c r="D588" s="142">
        <v>130047.37983492472</v>
      </c>
      <c r="E588" s="142">
        <v>131483.78270486055</v>
      </c>
      <c r="F588" s="142">
        <v>132920.18557479634</v>
      </c>
      <c r="G588" s="142">
        <v>140140</v>
      </c>
      <c r="H588" s="142">
        <v>140140</v>
      </c>
      <c r="I588" s="142">
        <v>140140</v>
      </c>
      <c r="J588" s="142">
        <v>140140</v>
      </c>
      <c r="K588" s="142">
        <v>140140</v>
      </c>
      <c r="L588" s="142">
        <v>140140</v>
      </c>
      <c r="M588" s="142">
        <v>140140</v>
      </c>
      <c r="N588" s="142">
        <v>140140</v>
      </c>
      <c r="O588" s="142">
        <v>140140</v>
      </c>
      <c r="P588" s="142">
        <v>140140</v>
      </c>
      <c r="Q588" s="142">
        <v>140140</v>
      </c>
      <c r="R588" s="142">
        <v>140140</v>
      </c>
      <c r="S588" s="142">
        <v>140140</v>
      </c>
      <c r="T588" s="143">
        <v>140140</v>
      </c>
      <c r="U588" s="143">
        <v>140140</v>
      </c>
      <c r="V588" s="143">
        <v>140140</v>
      </c>
      <c r="W588" s="143">
        <v>140140</v>
      </c>
    </row>
    <row r="589" spans="1:23" s="132" customFormat="1">
      <c r="A589" s="18" t="s">
        <v>153</v>
      </c>
      <c r="B589" s="142">
        <v>237446.51993310679</v>
      </c>
      <c r="C589" s="142">
        <v>243798.83152613693</v>
      </c>
      <c r="D589" s="142">
        <v>248346.50914387443</v>
      </c>
      <c r="E589" s="142">
        <v>251089.55278631925</v>
      </c>
      <c r="F589" s="142">
        <v>253832.59642876411</v>
      </c>
      <c r="G589" s="142">
        <v>267620</v>
      </c>
      <c r="H589" s="142">
        <v>267620</v>
      </c>
      <c r="I589" s="142">
        <v>267620</v>
      </c>
      <c r="J589" s="142">
        <v>267620</v>
      </c>
      <c r="K589" s="142">
        <v>267620</v>
      </c>
      <c r="L589" s="142">
        <v>267620</v>
      </c>
      <c r="M589" s="142">
        <v>267620</v>
      </c>
      <c r="N589" s="142">
        <v>267620</v>
      </c>
      <c r="O589" s="142">
        <v>267620</v>
      </c>
      <c r="P589" s="142">
        <v>267620</v>
      </c>
      <c r="Q589" s="142">
        <v>267620</v>
      </c>
      <c r="R589" s="142">
        <v>267620</v>
      </c>
      <c r="S589" s="142">
        <v>267620</v>
      </c>
      <c r="T589" s="143">
        <v>267620</v>
      </c>
      <c r="U589" s="143">
        <v>267620</v>
      </c>
      <c r="V589" s="143">
        <v>267620</v>
      </c>
      <c r="W589" s="143">
        <v>267620</v>
      </c>
    </row>
    <row r="590" spans="1:23" s="132" customFormat="1">
      <c r="A590" s="18" t="s">
        <v>154</v>
      </c>
      <c r="B590" s="142">
        <v>512030</v>
      </c>
      <c r="C590" s="142">
        <v>512030</v>
      </c>
      <c r="D590" s="142">
        <v>512030</v>
      </c>
      <c r="E590" s="142">
        <v>512030</v>
      </c>
      <c r="F590" s="142">
        <v>512030</v>
      </c>
      <c r="G590" s="142">
        <v>512030</v>
      </c>
      <c r="H590" s="142">
        <v>512030</v>
      </c>
      <c r="I590" s="142">
        <v>512030</v>
      </c>
      <c r="J590" s="142">
        <v>512030</v>
      </c>
      <c r="K590" s="142">
        <v>512030</v>
      </c>
      <c r="L590" s="142">
        <v>512030</v>
      </c>
      <c r="M590" s="142">
        <v>512030</v>
      </c>
      <c r="N590" s="142">
        <v>512030</v>
      </c>
      <c r="O590" s="142">
        <v>512030</v>
      </c>
      <c r="P590" s="142">
        <v>512030</v>
      </c>
      <c r="Q590" s="142">
        <v>512030</v>
      </c>
      <c r="R590" s="142">
        <v>512030</v>
      </c>
      <c r="S590" s="142">
        <v>512030</v>
      </c>
      <c r="T590" s="143">
        <v>512030</v>
      </c>
      <c r="U590" s="143">
        <v>512030</v>
      </c>
      <c r="V590" s="143">
        <v>512030</v>
      </c>
      <c r="W590" s="143">
        <v>512030</v>
      </c>
    </row>
    <row r="591" spans="1:23" s="132" customFormat="1">
      <c r="A591" s="18" t="s">
        <v>155</v>
      </c>
      <c r="B591" s="142">
        <v>134755.91303878729</v>
      </c>
      <c r="C591" s="142">
        <v>138360.98397798996</v>
      </c>
      <c r="D591" s="142">
        <v>140941.88703673735</v>
      </c>
      <c r="E591" s="142">
        <v>142498.62221502941</v>
      </c>
      <c r="F591" s="142">
        <v>144055.35739332146</v>
      </c>
      <c r="G591" s="142">
        <v>151880</v>
      </c>
      <c r="H591" s="142">
        <v>151880</v>
      </c>
      <c r="I591" s="142">
        <v>151880</v>
      </c>
      <c r="J591" s="142">
        <v>151880</v>
      </c>
      <c r="K591" s="142">
        <v>151880</v>
      </c>
      <c r="L591" s="142">
        <v>151880</v>
      </c>
      <c r="M591" s="142">
        <v>151880</v>
      </c>
      <c r="N591" s="142">
        <v>151880</v>
      </c>
      <c r="O591" s="142">
        <v>151880</v>
      </c>
      <c r="P591" s="142">
        <v>151880</v>
      </c>
      <c r="Q591" s="142">
        <v>151880</v>
      </c>
      <c r="R591" s="142">
        <v>151880</v>
      </c>
      <c r="S591" s="142">
        <v>151880</v>
      </c>
      <c r="T591" s="143">
        <v>151880</v>
      </c>
      <c r="U591" s="143">
        <v>151880</v>
      </c>
      <c r="V591" s="143">
        <v>151880</v>
      </c>
      <c r="W591" s="143">
        <v>151880</v>
      </c>
    </row>
    <row r="592" spans="1:23" s="132" customFormat="1">
      <c r="A592" s="18" t="s">
        <v>144</v>
      </c>
      <c r="B592" s="142">
        <f>SUM(B582:B588)</f>
        <v>3188197.5670281057</v>
      </c>
      <c r="C592" s="142">
        <f t="shared" ref="C592:W592" si="185">SUM(C582:C588)</f>
        <v>3266240.1844958733</v>
      </c>
      <c r="D592" s="142">
        <f t="shared" si="185"/>
        <v>3322111.603819388</v>
      </c>
      <c r="E592" s="142">
        <f t="shared" si="185"/>
        <v>3355811.8249986512</v>
      </c>
      <c r="F592" s="142">
        <f t="shared" si="185"/>
        <v>3389512.0461779144</v>
      </c>
      <c r="G592" s="142">
        <f t="shared" si="185"/>
        <v>3558900</v>
      </c>
      <c r="H592" s="142">
        <f t="shared" si="185"/>
        <v>3558900</v>
      </c>
      <c r="I592" s="142">
        <f t="shared" si="185"/>
        <v>3558900</v>
      </c>
      <c r="J592" s="142">
        <f t="shared" si="185"/>
        <v>3558900</v>
      </c>
      <c r="K592" s="142">
        <f t="shared" si="185"/>
        <v>3558900</v>
      </c>
      <c r="L592" s="142">
        <f t="shared" si="185"/>
        <v>3558900</v>
      </c>
      <c r="M592" s="142">
        <f t="shared" si="185"/>
        <v>3558900</v>
      </c>
      <c r="N592" s="142">
        <f t="shared" si="185"/>
        <v>3558900</v>
      </c>
      <c r="O592" s="142">
        <f t="shared" si="185"/>
        <v>3558900</v>
      </c>
      <c r="P592" s="142">
        <f t="shared" si="185"/>
        <v>3558900</v>
      </c>
      <c r="Q592" s="142">
        <f t="shared" si="185"/>
        <v>3558900</v>
      </c>
      <c r="R592" s="142">
        <f t="shared" si="185"/>
        <v>3558900</v>
      </c>
      <c r="S592" s="142">
        <f t="shared" si="185"/>
        <v>3558900</v>
      </c>
      <c r="T592" s="142">
        <f t="shared" si="185"/>
        <v>3558900</v>
      </c>
      <c r="U592" s="142">
        <f t="shared" si="185"/>
        <v>3558900</v>
      </c>
      <c r="V592" s="142">
        <f t="shared" si="185"/>
        <v>3558900</v>
      </c>
      <c r="W592" s="142">
        <f t="shared" si="185"/>
        <v>3558900</v>
      </c>
    </row>
    <row r="593" spans="1:23" s="132" customFormat="1">
      <c r="A593" s="18" t="s">
        <v>145</v>
      </c>
      <c r="B593" s="142">
        <f>SUM(B589:B591)</f>
        <v>884232.43297189416</v>
      </c>
      <c r="C593" s="142">
        <f t="shared" ref="C593:W593" si="186">SUM(C589:C591)</f>
        <v>894189.81550412695</v>
      </c>
      <c r="D593" s="142">
        <f t="shared" si="186"/>
        <v>901318.3961806118</v>
      </c>
      <c r="E593" s="142">
        <f t="shared" si="186"/>
        <v>905618.17500134872</v>
      </c>
      <c r="F593" s="142">
        <f t="shared" si="186"/>
        <v>909917.95382208552</v>
      </c>
      <c r="G593" s="142">
        <f t="shared" si="186"/>
        <v>931530</v>
      </c>
      <c r="H593" s="142">
        <f t="shared" si="186"/>
        <v>931530</v>
      </c>
      <c r="I593" s="142">
        <f t="shared" si="186"/>
        <v>931530</v>
      </c>
      <c r="J593" s="142">
        <f t="shared" si="186"/>
        <v>931530</v>
      </c>
      <c r="K593" s="142">
        <f t="shared" si="186"/>
        <v>931530</v>
      </c>
      <c r="L593" s="142">
        <f t="shared" si="186"/>
        <v>931530</v>
      </c>
      <c r="M593" s="142">
        <f t="shared" si="186"/>
        <v>931530</v>
      </c>
      <c r="N593" s="142">
        <f t="shared" si="186"/>
        <v>931530</v>
      </c>
      <c r="O593" s="142">
        <f t="shared" si="186"/>
        <v>931530</v>
      </c>
      <c r="P593" s="142">
        <f t="shared" si="186"/>
        <v>931530</v>
      </c>
      <c r="Q593" s="142">
        <f t="shared" si="186"/>
        <v>931530</v>
      </c>
      <c r="R593" s="142">
        <f t="shared" si="186"/>
        <v>931530</v>
      </c>
      <c r="S593" s="142">
        <f t="shared" si="186"/>
        <v>931530</v>
      </c>
      <c r="T593" s="142">
        <f t="shared" si="186"/>
        <v>931530</v>
      </c>
      <c r="U593" s="142">
        <f t="shared" si="186"/>
        <v>931530</v>
      </c>
      <c r="V593" s="142">
        <f t="shared" si="186"/>
        <v>931530</v>
      </c>
      <c r="W593" s="142">
        <f t="shared" si="186"/>
        <v>931530</v>
      </c>
    </row>
    <row r="594" spans="1:23" s="132" customFormat="1">
      <c r="A594" s="18" t="s">
        <v>135</v>
      </c>
      <c r="B594" s="142">
        <f>B592+B593</f>
        <v>4072430</v>
      </c>
      <c r="C594" s="142">
        <f t="shared" ref="C594:W594" si="187">C592+C593</f>
        <v>4160430</v>
      </c>
      <c r="D594" s="142">
        <f t="shared" si="187"/>
        <v>4223430</v>
      </c>
      <c r="E594" s="142">
        <f t="shared" si="187"/>
        <v>4261430</v>
      </c>
      <c r="F594" s="142">
        <f t="shared" si="187"/>
        <v>4299430</v>
      </c>
      <c r="G594" s="142">
        <f t="shared" si="187"/>
        <v>4490430</v>
      </c>
      <c r="H594" s="142">
        <f t="shared" si="187"/>
        <v>4490430</v>
      </c>
      <c r="I594" s="142">
        <f t="shared" si="187"/>
        <v>4490430</v>
      </c>
      <c r="J594" s="142">
        <f t="shared" si="187"/>
        <v>4490430</v>
      </c>
      <c r="K594" s="142">
        <f t="shared" si="187"/>
        <v>4490430</v>
      </c>
      <c r="L594" s="142">
        <f t="shared" si="187"/>
        <v>4490430</v>
      </c>
      <c r="M594" s="142">
        <f t="shared" si="187"/>
        <v>4490430</v>
      </c>
      <c r="N594" s="142">
        <f t="shared" si="187"/>
        <v>4490430</v>
      </c>
      <c r="O594" s="142">
        <f t="shared" si="187"/>
        <v>4490430</v>
      </c>
      <c r="P594" s="142">
        <f t="shared" si="187"/>
        <v>4490430</v>
      </c>
      <c r="Q594" s="142">
        <f t="shared" si="187"/>
        <v>4490430</v>
      </c>
      <c r="R594" s="142">
        <f t="shared" si="187"/>
        <v>4490430</v>
      </c>
      <c r="S594" s="142">
        <f t="shared" si="187"/>
        <v>4490430</v>
      </c>
      <c r="T594" s="142">
        <f t="shared" si="187"/>
        <v>4490430</v>
      </c>
      <c r="U594" s="142">
        <f t="shared" si="187"/>
        <v>4490430</v>
      </c>
      <c r="V594" s="142">
        <f t="shared" si="187"/>
        <v>4490430</v>
      </c>
      <c r="W594" s="142">
        <f t="shared" si="187"/>
        <v>4490430</v>
      </c>
    </row>
    <row r="595" spans="1:23" s="132" customFormat="1">
      <c r="A595" s="18" t="s">
        <v>187</v>
      </c>
      <c r="B595" s="142"/>
      <c r="C595" s="142">
        <v>0</v>
      </c>
      <c r="D595" s="142">
        <v>0</v>
      </c>
      <c r="E595" s="142">
        <v>0</v>
      </c>
      <c r="F595" s="142">
        <v>0</v>
      </c>
      <c r="G595" s="142">
        <v>0</v>
      </c>
      <c r="H595" s="142">
        <v>0</v>
      </c>
      <c r="I595" s="142">
        <v>0</v>
      </c>
      <c r="J595" s="142">
        <v>0</v>
      </c>
      <c r="K595" s="142">
        <v>0</v>
      </c>
      <c r="L595" s="142">
        <v>0</v>
      </c>
      <c r="M595" s="142">
        <v>0</v>
      </c>
      <c r="N595" s="142">
        <v>0</v>
      </c>
      <c r="O595" s="142">
        <v>0</v>
      </c>
      <c r="P595" s="142">
        <v>0</v>
      </c>
      <c r="Q595" s="142">
        <v>0</v>
      </c>
      <c r="R595" s="142">
        <v>0</v>
      </c>
      <c r="S595" s="142">
        <v>0</v>
      </c>
      <c r="T595" s="142">
        <v>0</v>
      </c>
      <c r="U595" s="142">
        <v>0</v>
      </c>
      <c r="V595" s="142">
        <v>-1</v>
      </c>
      <c r="W595" s="142">
        <v>0</v>
      </c>
    </row>
    <row r="596" spans="1:23" s="132" customFormat="1">
      <c r="A596" s="139"/>
      <c r="T596" s="133"/>
      <c r="U596" s="133"/>
      <c r="V596" s="133"/>
      <c r="W596" s="133"/>
    </row>
    <row r="597" spans="1:23" s="132" customFormat="1">
      <c r="A597" s="134" t="s">
        <v>188</v>
      </c>
      <c r="T597" s="133"/>
      <c r="U597" s="133"/>
      <c r="V597" s="133"/>
      <c r="W597" s="133"/>
    </row>
    <row r="598" spans="1:23" s="132" customFormat="1">
      <c r="A598" s="18" t="s">
        <v>146</v>
      </c>
      <c r="B598" s="144">
        <f>B582-B567</f>
        <v>-186707.16894961731</v>
      </c>
      <c r="C598" s="144">
        <f t="shared" ref="C598:W610" si="188">C582-C567</f>
        <v>-166380.21063165925</v>
      </c>
      <c r="D598" s="144">
        <f t="shared" si="188"/>
        <v>-164922.6142954746</v>
      </c>
      <c r="E598" s="144">
        <f t="shared" si="188"/>
        <v>-178149.42531337158</v>
      </c>
      <c r="F598" s="144">
        <f t="shared" si="188"/>
        <v>-193733.73187061574</v>
      </c>
      <c r="G598" s="144">
        <f t="shared" si="188"/>
        <v>-163857.40318914596</v>
      </c>
      <c r="H598" s="144">
        <f t="shared" si="188"/>
        <v>-190917.47933727503</v>
      </c>
      <c r="I598" s="144">
        <f t="shared" si="188"/>
        <v>-218017.70397640346</v>
      </c>
      <c r="J598" s="144">
        <f t="shared" si="188"/>
        <v>-245223.43476099591</v>
      </c>
      <c r="K598" s="144">
        <f t="shared" si="188"/>
        <v>-272451.31959335459</v>
      </c>
      <c r="L598" s="144">
        <f t="shared" si="188"/>
        <v>-299758.9443085189</v>
      </c>
      <c r="M598" s="144">
        <f t="shared" si="188"/>
        <v>-327189.40062962426</v>
      </c>
      <c r="N598" s="144">
        <f t="shared" si="188"/>
        <v>-354714.95433778781</v>
      </c>
      <c r="O598" s="144">
        <f t="shared" si="188"/>
        <v>-382314.4437857857</v>
      </c>
      <c r="P598" s="144">
        <f t="shared" si="188"/>
        <v>-409920.39860151056</v>
      </c>
      <c r="Q598" s="144">
        <f t="shared" si="188"/>
        <v>-437624.10299377749</v>
      </c>
      <c r="R598" s="144">
        <f t="shared" si="188"/>
        <v>-465304.82657308644</v>
      </c>
      <c r="S598" s="144">
        <f t="shared" si="188"/>
        <v>-493014.17132958141</v>
      </c>
      <c r="T598" s="144">
        <f t="shared" si="188"/>
        <v>-520737.92772853235</v>
      </c>
      <c r="U598" s="144">
        <f t="shared" si="188"/>
        <v>-548492.87613351853</v>
      </c>
      <c r="V598" s="144">
        <f t="shared" si="188"/>
        <v>-573422.04260361218</v>
      </c>
      <c r="W598" s="144">
        <f t="shared" si="188"/>
        <v>-601649.23073797766</v>
      </c>
    </row>
    <row r="599" spans="1:23" s="132" customFormat="1">
      <c r="A599" s="139" t="s">
        <v>147</v>
      </c>
      <c r="B599" s="144">
        <f t="shared" ref="B599:B610" si="189">B583-B568</f>
        <v>118034.75440050208</v>
      </c>
      <c r="C599" s="144">
        <f t="shared" si="188"/>
        <v>128456.19170201645</v>
      </c>
      <c r="D599" s="144">
        <f t="shared" si="188"/>
        <v>132276.96401962743</v>
      </c>
      <c r="E599" s="144">
        <f t="shared" si="188"/>
        <v>130821.11798222049</v>
      </c>
      <c r="F599" s="144">
        <f t="shared" si="188"/>
        <v>128359.92803798185</v>
      </c>
      <c r="G599" s="144">
        <f t="shared" si="188"/>
        <v>141456.76243476686</v>
      </c>
      <c r="H599" s="144">
        <f t="shared" si="188"/>
        <v>135072.02063244698</v>
      </c>
      <c r="I599" s="144">
        <f t="shared" si="188"/>
        <v>128630.1426715948</v>
      </c>
      <c r="J599" s="144">
        <f t="shared" si="188"/>
        <v>122184.63011467224</v>
      </c>
      <c r="K599" s="144">
        <f t="shared" si="188"/>
        <v>115697.0558359655</v>
      </c>
      <c r="L599" s="144">
        <f t="shared" si="188"/>
        <v>109178.50405302178</v>
      </c>
      <c r="M599" s="144">
        <f t="shared" si="188"/>
        <v>102617.54755116394</v>
      </c>
      <c r="N599" s="144">
        <f t="shared" si="188"/>
        <v>96026.309736626456</v>
      </c>
      <c r="O599" s="144">
        <f t="shared" si="188"/>
        <v>89395.603521103156</v>
      </c>
      <c r="P599" s="144">
        <f t="shared" si="188"/>
        <v>82737.657859854167</v>
      </c>
      <c r="Q599" s="144">
        <f t="shared" si="188"/>
        <v>76064.344677958637</v>
      </c>
      <c r="R599" s="144">
        <f t="shared" si="188"/>
        <v>69355.009931046225</v>
      </c>
      <c r="S599" s="144">
        <f t="shared" si="188"/>
        <v>62632.883552784333</v>
      </c>
      <c r="T599" s="144">
        <f t="shared" si="188"/>
        <v>55885.053983157617</v>
      </c>
      <c r="U599" s="144">
        <f t="shared" si="188"/>
        <v>49098.979093087837</v>
      </c>
      <c r="V599" s="144">
        <f t="shared" si="188"/>
        <v>43412.575476692291</v>
      </c>
      <c r="W599" s="144">
        <f t="shared" si="188"/>
        <v>36547.411699309596</v>
      </c>
    </row>
    <row r="600" spans="1:23" s="132" customFormat="1">
      <c r="A600" s="139" t="s">
        <v>148</v>
      </c>
      <c r="B600" s="144">
        <f t="shared" si="189"/>
        <v>385580.75511527515</v>
      </c>
      <c r="C600" s="144">
        <f t="shared" si="188"/>
        <v>397654.19631696644</v>
      </c>
      <c r="D600" s="144">
        <f t="shared" si="188"/>
        <v>406449.44899553386</v>
      </c>
      <c r="E600" s="144">
        <f t="shared" si="188"/>
        <v>411359.19479300722</v>
      </c>
      <c r="F600" s="144">
        <f t="shared" si="188"/>
        <v>415991.83870179683</v>
      </c>
      <c r="G600" s="144">
        <f t="shared" si="188"/>
        <v>439904.91042951797</v>
      </c>
      <c r="H600" s="144">
        <f t="shared" si="188"/>
        <v>439689.56307126884</v>
      </c>
      <c r="I600" s="144">
        <f t="shared" si="188"/>
        <v>439426.0610347027</v>
      </c>
      <c r="J600" s="144">
        <f t="shared" si="188"/>
        <v>439184.17176266707</v>
      </c>
      <c r="K600" s="144">
        <f t="shared" si="188"/>
        <v>438874.48350927269</v>
      </c>
      <c r="L600" s="144">
        <f t="shared" si="188"/>
        <v>438562.62206203624</v>
      </c>
      <c r="M600" s="144">
        <f t="shared" si="188"/>
        <v>438251.18015215866</v>
      </c>
      <c r="N600" s="144">
        <f t="shared" si="188"/>
        <v>437890.87080797233</v>
      </c>
      <c r="O600" s="144">
        <f t="shared" si="188"/>
        <v>437556.67776896351</v>
      </c>
      <c r="P600" s="144">
        <f t="shared" si="188"/>
        <v>437178.82027578814</v>
      </c>
      <c r="Q600" s="144">
        <f t="shared" si="188"/>
        <v>436796.85200462292</v>
      </c>
      <c r="R600" s="144">
        <f t="shared" si="188"/>
        <v>436396.01954309933</v>
      </c>
      <c r="S600" s="144">
        <f t="shared" si="188"/>
        <v>435974.84203695564</v>
      </c>
      <c r="T600" s="144">
        <f t="shared" si="188"/>
        <v>435551.57504236954</v>
      </c>
      <c r="U600" s="144">
        <f t="shared" si="188"/>
        <v>435106.64736605273</v>
      </c>
      <c r="V600" s="144">
        <f t="shared" si="188"/>
        <v>434766.75598065188</v>
      </c>
      <c r="W600" s="144">
        <f t="shared" si="188"/>
        <v>434325.3112602625</v>
      </c>
    </row>
    <row r="601" spans="1:23" s="132" customFormat="1">
      <c r="A601" s="139" t="s">
        <v>149</v>
      </c>
      <c r="B601" s="144">
        <f t="shared" si="189"/>
        <v>-13038.677991484292</v>
      </c>
      <c r="C601" s="144">
        <f t="shared" si="188"/>
        <v>-4236.2088803826482</v>
      </c>
      <c r="D601" s="144">
        <f t="shared" si="188"/>
        <v>137.37133303988958</v>
      </c>
      <c r="E601" s="144">
        <f t="shared" si="188"/>
        <v>1215.9846360412776</v>
      </c>
      <c r="F601" s="144">
        <f t="shared" si="188"/>
        <v>2358.4729339499609</v>
      </c>
      <c r="G601" s="144">
        <f t="shared" si="188"/>
        <v>19782.577160022513</v>
      </c>
      <c r="H601" s="144">
        <f t="shared" si="188"/>
        <v>17000.77955709974</v>
      </c>
      <c r="I601" s="144">
        <f t="shared" si="188"/>
        <v>14272.6712122389</v>
      </c>
      <c r="J601" s="144">
        <f t="shared" si="188"/>
        <v>11638.859736511018</v>
      </c>
      <c r="K601" s="144">
        <f t="shared" si="188"/>
        <v>9034.7387572480948</v>
      </c>
      <c r="L601" s="144">
        <f t="shared" si="188"/>
        <v>6510.7218900824082</v>
      </c>
      <c r="M601" s="144">
        <f t="shared" si="188"/>
        <v>4027.1273460543598</v>
      </c>
      <c r="N601" s="144">
        <f t="shared" si="188"/>
        <v>1570.7565969040734</v>
      </c>
      <c r="O601" s="144">
        <f t="shared" si="188"/>
        <v>-817.05451216199435</v>
      </c>
      <c r="P601" s="144">
        <f t="shared" si="188"/>
        <v>-3161.654085861519</v>
      </c>
      <c r="Q601" s="144">
        <f t="shared" si="188"/>
        <v>-5411.8802889288636</v>
      </c>
      <c r="R601" s="144">
        <f t="shared" si="188"/>
        <v>-7616.5917684651795</v>
      </c>
      <c r="S601" s="144">
        <f t="shared" si="188"/>
        <v>-9739.4558868760942</v>
      </c>
      <c r="T601" s="144">
        <f t="shared" si="188"/>
        <v>-11792.137237857911</v>
      </c>
      <c r="U601" s="144">
        <f t="shared" si="188"/>
        <v>-13788.193726706435</v>
      </c>
      <c r="V601" s="144">
        <f t="shared" si="188"/>
        <v>-15575.618859699462</v>
      </c>
      <c r="W601" s="144">
        <f t="shared" si="188"/>
        <v>-17542.535477741272</v>
      </c>
    </row>
    <row r="602" spans="1:23" s="132" customFormat="1">
      <c r="A602" s="139" t="s">
        <v>150</v>
      </c>
      <c r="B602" s="144">
        <f t="shared" si="189"/>
        <v>50185.428092481437</v>
      </c>
      <c r="C602" s="144">
        <f t="shared" si="188"/>
        <v>54180.973551380244</v>
      </c>
      <c r="D602" s="144">
        <f t="shared" si="188"/>
        <v>56719.155066793915</v>
      </c>
      <c r="E602" s="144">
        <f t="shared" si="188"/>
        <v>58048.46518857211</v>
      </c>
      <c r="F602" s="144">
        <f t="shared" si="188"/>
        <v>59394.359782057334</v>
      </c>
      <c r="G602" s="144">
        <f t="shared" si="188"/>
        <v>67650.734231877475</v>
      </c>
      <c r="H602" s="144">
        <f t="shared" si="188"/>
        <v>67304.055648558337</v>
      </c>
      <c r="I602" s="144">
        <f t="shared" si="188"/>
        <v>66974.836691749137</v>
      </c>
      <c r="J602" s="144">
        <f t="shared" si="188"/>
        <v>66648.244907146844</v>
      </c>
      <c r="K602" s="144">
        <f t="shared" si="188"/>
        <v>66324.236411272184</v>
      </c>
      <c r="L602" s="144">
        <f t="shared" si="188"/>
        <v>66017.113248060472</v>
      </c>
      <c r="M602" s="144">
        <f t="shared" si="188"/>
        <v>65711.893438467159</v>
      </c>
      <c r="N602" s="144">
        <f t="shared" si="188"/>
        <v>65408.261879970087</v>
      </c>
      <c r="O602" s="144">
        <f t="shared" si="188"/>
        <v>65121.469643130462</v>
      </c>
      <c r="P602" s="144">
        <f t="shared" si="188"/>
        <v>64837.140841034343</v>
      </c>
      <c r="Q602" s="144">
        <f t="shared" si="188"/>
        <v>64570.039759882973</v>
      </c>
      <c r="R602" s="144">
        <f t="shared" si="188"/>
        <v>64305.489717310178</v>
      </c>
      <c r="S602" s="144">
        <f t="shared" si="188"/>
        <v>64058.431319821888</v>
      </c>
      <c r="T602" s="144">
        <f t="shared" si="188"/>
        <v>63798.817698261468</v>
      </c>
      <c r="U602" s="144">
        <f t="shared" si="188"/>
        <v>63556.250704483959</v>
      </c>
      <c r="V602" s="144">
        <f t="shared" si="188"/>
        <v>63379.847765348561</v>
      </c>
      <c r="W602" s="144">
        <f t="shared" si="188"/>
        <v>63153.938378202307</v>
      </c>
    </row>
    <row r="603" spans="1:23" s="132" customFormat="1">
      <c r="A603" s="18" t="s">
        <v>151</v>
      </c>
      <c r="B603" s="144">
        <f t="shared" si="189"/>
        <v>131007.0112015183</v>
      </c>
      <c r="C603" s="144">
        <f t="shared" si="188"/>
        <v>141067.99031483452</v>
      </c>
      <c r="D603" s="144">
        <f t="shared" si="188"/>
        <v>141496.00773703714</v>
      </c>
      <c r="E603" s="144">
        <f t="shared" si="188"/>
        <v>134112.91842766246</v>
      </c>
      <c r="F603" s="144">
        <f t="shared" si="188"/>
        <v>125386.52005042206</v>
      </c>
      <c r="G603" s="144">
        <f t="shared" si="188"/>
        <v>142740.59068598144</v>
      </c>
      <c r="H603" s="144">
        <f t="shared" si="188"/>
        <v>126947.74927882454</v>
      </c>
      <c r="I603" s="144">
        <f t="shared" si="188"/>
        <v>110871.82098770246</v>
      </c>
      <c r="J603" s="144">
        <f t="shared" si="188"/>
        <v>94576.644168330124</v>
      </c>
      <c r="K603" s="144">
        <f t="shared" si="188"/>
        <v>78030.753731358214</v>
      </c>
      <c r="L603" s="144">
        <f t="shared" si="188"/>
        <v>61198.788743929006</v>
      </c>
      <c r="M603" s="144">
        <f t="shared" si="188"/>
        <v>44127.22539375932</v>
      </c>
      <c r="N603" s="144">
        <f t="shared" si="188"/>
        <v>26720.679507482797</v>
      </c>
      <c r="O603" s="144">
        <f t="shared" si="188"/>
        <v>9061.6785007100552</v>
      </c>
      <c r="P603" s="144">
        <f t="shared" si="188"/>
        <v>-8831.659499103087</v>
      </c>
      <c r="Q603" s="144">
        <f t="shared" si="188"/>
        <v>-27022.225250514806</v>
      </c>
      <c r="R603" s="144">
        <f t="shared" si="188"/>
        <v>-45427.040472825058</v>
      </c>
      <c r="S603" s="144">
        <f t="shared" si="188"/>
        <v>-64064.586873189546</v>
      </c>
      <c r="T603" s="144">
        <f t="shared" si="188"/>
        <v>-82978.588265406783</v>
      </c>
      <c r="U603" s="144">
        <f t="shared" si="188"/>
        <v>-102126.28031760186</v>
      </c>
      <c r="V603" s="144">
        <f t="shared" si="188"/>
        <v>-118679.4123152144</v>
      </c>
      <c r="W603" s="144">
        <f t="shared" si="188"/>
        <v>-138530.51241933601</v>
      </c>
    </row>
    <row r="604" spans="1:23" s="132" customFormat="1">
      <c r="A604" s="18" t="s">
        <v>152</v>
      </c>
      <c r="B604" s="144">
        <f t="shared" si="189"/>
        <v>-33703.981742987511</v>
      </c>
      <c r="C604" s="144">
        <f t="shared" si="188"/>
        <v>-30172.71919124035</v>
      </c>
      <c r="D604" s="144">
        <f t="shared" si="188"/>
        <v>-29383.022409323676</v>
      </c>
      <c r="E604" s="144">
        <f t="shared" si="188"/>
        <v>-29925.696692997706</v>
      </c>
      <c r="F604" s="144">
        <f t="shared" si="188"/>
        <v>-30466.753394810046</v>
      </c>
      <c r="G604" s="144">
        <f t="shared" si="188"/>
        <v>-25210.985984036903</v>
      </c>
      <c r="H604" s="144">
        <f t="shared" si="188"/>
        <v>-27131.623622133018</v>
      </c>
      <c r="I604" s="144">
        <f t="shared" si="188"/>
        <v>-29010.726150010916</v>
      </c>
      <c r="J604" s="144">
        <f t="shared" si="188"/>
        <v>-30846.867133327556</v>
      </c>
      <c r="K604" s="144">
        <f t="shared" si="188"/>
        <v>-32627.674455674249</v>
      </c>
      <c r="L604" s="144">
        <f t="shared" si="188"/>
        <v>-34379.537771899806</v>
      </c>
      <c r="M604" s="144">
        <f t="shared" si="188"/>
        <v>-36090.022635671747</v>
      </c>
      <c r="N604" s="144">
        <f t="shared" si="188"/>
        <v>-37758.139640246518</v>
      </c>
      <c r="O604" s="144">
        <f t="shared" si="188"/>
        <v>-39370.150216526352</v>
      </c>
      <c r="P604" s="144">
        <f t="shared" si="188"/>
        <v>-40899.769685437001</v>
      </c>
      <c r="Q604" s="144">
        <f t="shared" si="188"/>
        <v>-42386.598090855085</v>
      </c>
      <c r="R604" s="144">
        <f t="shared" si="188"/>
        <v>-43803.643602433876</v>
      </c>
      <c r="S604" s="144">
        <f t="shared" si="188"/>
        <v>-45165.42523806353</v>
      </c>
      <c r="T604" s="144">
        <f t="shared" si="188"/>
        <v>-46471.724121452251</v>
      </c>
      <c r="U604" s="144">
        <f t="shared" si="188"/>
        <v>-47707.912662548333</v>
      </c>
      <c r="V604" s="144">
        <f t="shared" si="188"/>
        <v>-48859.734815061762</v>
      </c>
      <c r="W604" s="144">
        <f t="shared" si="188"/>
        <v>-50081.560504146502</v>
      </c>
    </row>
    <row r="605" spans="1:23" s="132" customFormat="1">
      <c r="A605" s="18" t="s">
        <v>153</v>
      </c>
      <c r="B605" s="144">
        <f t="shared" si="189"/>
        <v>40484.338715251681</v>
      </c>
      <c r="C605" s="144">
        <f t="shared" si="188"/>
        <v>45744.382741784037</v>
      </c>
      <c r="D605" s="144">
        <f t="shared" si="188"/>
        <v>46894.329611359106</v>
      </c>
      <c r="E605" s="144">
        <f t="shared" si="188"/>
        <v>45244.36387776729</v>
      </c>
      <c r="F605" s="144">
        <f t="shared" si="188"/>
        <v>43519.012352943158</v>
      </c>
      <c r="G605" s="144">
        <f t="shared" si="188"/>
        <v>52888.267070362315</v>
      </c>
      <c r="H605" s="144">
        <f t="shared" si="188"/>
        <v>48522.813494849514</v>
      </c>
      <c r="I605" s="144">
        <f t="shared" si="188"/>
        <v>44223.595434600342</v>
      </c>
      <c r="J605" s="144">
        <f t="shared" si="188"/>
        <v>40008.893867735664</v>
      </c>
      <c r="K605" s="144">
        <f t="shared" si="188"/>
        <v>35860.760279001814</v>
      </c>
      <c r="L605" s="144">
        <f t="shared" si="188"/>
        <v>31829.931361308147</v>
      </c>
      <c r="M605" s="144">
        <f t="shared" si="188"/>
        <v>27865.699970129004</v>
      </c>
      <c r="N605" s="144">
        <f t="shared" si="188"/>
        <v>24001.310322016361</v>
      </c>
      <c r="O605" s="144">
        <f t="shared" si="188"/>
        <v>20268.88113751082</v>
      </c>
      <c r="P605" s="144">
        <f t="shared" si="188"/>
        <v>16684.935816658544</v>
      </c>
      <c r="Q605" s="144">
        <f t="shared" si="188"/>
        <v>13250.011930411798</v>
      </c>
      <c r="R605" s="144">
        <f t="shared" si="188"/>
        <v>10012.532981964119</v>
      </c>
      <c r="S605" s="144">
        <f t="shared" si="188"/>
        <v>6921.5604587301787</v>
      </c>
      <c r="T605" s="144">
        <f t="shared" si="188"/>
        <v>3997.2149489148287</v>
      </c>
      <c r="U605" s="144">
        <f t="shared" si="188"/>
        <v>1251.5192082286812</v>
      </c>
      <c r="V605" s="144">
        <f t="shared" si="188"/>
        <v>-1144.6529931809637</v>
      </c>
      <c r="W605" s="144">
        <f t="shared" si="188"/>
        <v>-3756.6699824318057</v>
      </c>
    </row>
    <row r="606" spans="1:23" s="132" customFormat="1">
      <c r="A606" s="18" t="s">
        <v>154</v>
      </c>
      <c r="B606" s="144">
        <f t="shared" si="189"/>
        <v>-55929.892173922039</v>
      </c>
      <c r="C606" s="144">
        <f t="shared" si="188"/>
        <v>-64303.056921101408</v>
      </c>
      <c r="D606" s="144">
        <f t="shared" si="188"/>
        <v>-66816.567005636287</v>
      </c>
      <c r="E606" s="144">
        <f t="shared" si="188"/>
        <v>-73748.51012974896</v>
      </c>
      <c r="F606" s="144">
        <f t="shared" si="188"/>
        <v>-82375.629095085664</v>
      </c>
      <c r="G606" s="144">
        <f t="shared" si="188"/>
        <v>-91123.73924584745</v>
      </c>
      <c r="H606" s="144">
        <f t="shared" si="188"/>
        <v>-99936.820530381287</v>
      </c>
      <c r="I606" s="144">
        <f t="shared" si="188"/>
        <v>-108855.04420034518</v>
      </c>
      <c r="J606" s="144">
        <f t="shared" si="188"/>
        <v>-117850.77939505246</v>
      </c>
      <c r="K606" s="144">
        <f t="shared" si="188"/>
        <v>-126964.86536247074</v>
      </c>
      <c r="L606" s="144">
        <f t="shared" si="188"/>
        <v>-136171.43349409231</v>
      </c>
      <c r="M606" s="144">
        <f t="shared" si="188"/>
        <v>-145455.09465929947</v>
      </c>
      <c r="N606" s="144">
        <f t="shared" si="188"/>
        <v>-154889.59180835565</v>
      </c>
      <c r="O606" s="144">
        <f t="shared" si="188"/>
        <v>-164372.26487693994</v>
      </c>
      <c r="P606" s="144">
        <f t="shared" si="188"/>
        <v>-174001.85313745576</v>
      </c>
      <c r="Q606" s="144">
        <f t="shared" si="188"/>
        <v>-183691.60846175894</v>
      </c>
      <c r="R606" s="144">
        <f t="shared" si="188"/>
        <v>-193500.47591403488</v>
      </c>
      <c r="S606" s="144">
        <f t="shared" si="188"/>
        <v>-203410.85193745827</v>
      </c>
      <c r="T606" s="144">
        <f t="shared" si="188"/>
        <v>-213425.05415977177</v>
      </c>
      <c r="U606" s="144">
        <f t="shared" si="188"/>
        <v>-223542.74378799915</v>
      </c>
      <c r="V606" s="144">
        <f t="shared" si="188"/>
        <v>-231714.45411344874</v>
      </c>
      <c r="W606" s="144">
        <f t="shared" si="188"/>
        <v>-242053.40852139995</v>
      </c>
    </row>
    <row r="607" spans="1:23" s="132" customFormat="1">
      <c r="A607" s="18" t="s">
        <v>155</v>
      </c>
      <c r="B607" s="144">
        <f t="shared" si="189"/>
        <v>78108.838511534777</v>
      </c>
      <c r="C607" s="144">
        <f t="shared" si="188"/>
        <v>81414.78789680636</v>
      </c>
      <c r="D607" s="144">
        <f t="shared" si="188"/>
        <v>84024.59413648925</v>
      </c>
      <c r="E607" s="144">
        <f t="shared" si="188"/>
        <v>85697.452348321371</v>
      </c>
      <c r="F607" s="144">
        <f t="shared" si="188"/>
        <v>87327.998809978861</v>
      </c>
      <c r="G607" s="144">
        <f t="shared" si="188"/>
        <v>95203.219599819698</v>
      </c>
      <c r="H607" s="144">
        <f t="shared" si="188"/>
        <v>95212.451994594274</v>
      </c>
      <c r="I607" s="144">
        <f t="shared" si="188"/>
        <v>95224.973867496097</v>
      </c>
      <c r="J607" s="144">
        <f t="shared" si="188"/>
        <v>95208.147039321295</v>
      </c>
      <c r="K607" s="144">
        <f t="shared" si="188"/>
        <v>95128.887692339893</v>
      </c>
      <c r="L607" s="144">
        <f t="shared" si="188"/>
        <v>95072.077455477585</v>
      </c>
      <c r="M607" s="144">
        <f t="shared" si="188"/>
        <v>94987.223042139012</v>
      </c>
      <c r="N607" s="144">
        <f t="shared" si="188"/>
        <v>94892.6777779681</v>
      </c>
      <c r="O607" s="144">
        <f t="shared" si="188"/>
        <v>94770.351618267887</v>
      </c>
      <c r="P607" s="144">
        <f t="shared" si="188"/>
        <v>94616.76414388862</v>
      </c>
      <c r="Q607" s="144">
        <f t="shared" si="188"/>
        <v>94459.513139250077</v>
      </c>
      <c r="R607" s="144">
        <f t="shared" si="188"/>
        <v>94293.887770760106</v>
      </c>
      <c r="S607" s="144">
        <f t="shared" si="188"/>
        <v>94010.899841512553</v>
      </c>
      <c r="T607" s="144">
        <f t="shared" si="188"/>
        <v>93815.707827305654</v>
      </c>
      <c r="U607" s="144">
        <f t="shared" si="188"/>
        <v>93551.6036543386</v>
      </c>
      <c r="V607" s="144">
        <f t="shared" si="188"/>
        <v>93259.117558676749</v>
      </c>
      <c r="W607" s="144">
        <f t="shared" si="188"/>
        <v>92925.879894339392</v>
      </c>
    </row>
    <row r="608" spans="1:23" s="132" customFormat="1">
      <c r="A608" s="18" t="s">
        <v>144</v>
      </c>
      <c r="B608" s="144">
        <f t="shared" si="189"/>
        <v>451358.12012568722</v>
      </c>
      <c r="C608" s="144">
        <f t="shared" si="188"/>
        <v>520570.21318191523</v>
      </c>
      <c r="D608" s="144">
        <f t="shared" si="188"/>
        <v>542773.31044723373</v>
      </c>
      <c r="E608" s="144">
        <f t="shared" si="188"/>
        <v>527482.55902113346</v>
      </c>
      <c r="F608" s="144">
        <f t="shared" si="188"/>
        <v>507290.63424078235</v>
      </c>
      <c r="G608" s="144">
        <f t="shared" si="188"/>
        <v>622467.18576898379</v>
      </c>
      <c r="H608" s="144">
        <f t="shared" si="188"/>
        <v>567965.06522879004</v>
      </c>
      <c r="I608" s="144">
        <f t="shared" si="188"/>
        <v>513147.10247157421</v>
      </c>
      <c r="J608" s="144">
        <f t="shared" si="188"/>
        <v>458162.24879500363</v>
      </c>
      <c r="K608" s="144">
        <f t="shared" si="188"/>
        <v>402882.27419608785</v>
      </c>
      <c r="L608" s="144">
        <f t="shared" si="188"/>
        <v>347329.26791671151</v>
      </c>
      <c r="M608" s="144">
        <f t="shared" si="188"/>
        <v>291455.55061630812</v>
      </c>
      <c r="N608" s="144">
        <f t="shared" si="188"/>
        <v>235143.78455092199</v>
      </c>
      <c r="O608" s="144">
        <f t="shared" si="188"/>
        <v>178633.78091943311</v>
      </c>
      <c r="P608" s="144">
        <f t="shared" si="188"/>
        <v>121940.13710476458</v>
      </c>
      <c r="Q608" s="144">
        <f t="shared" si="188"/>
        <v>64986.429818389006</v>
      </c>
      <c r="R608" s="144">
        <f t="shared" si="188"/>
        <v>7904.4167746445164</v>
      </c>
      <c r="S608" s="144">
        <f t="shared" si="188"/>
        <v>-49317.482418148778</v>
      </c>
      <c r="T608" s="144">
        <f t="shared" si="188"/>
        <v>-106744.93062946107</v>
      </c>
      <c r="U608" s="144">
        <f t="shared" si="188"/>
        <v>-164353.38567675091</v>
      </c>
      <c r="V608" s="144">
        <f t="shared" si="188"/>
        <v>-214977.62937089475</v>
      </c>
      <c r="W608" s="144">
        <f t="shared" si="188"/>
        <v>-273777.17780142697</v>
      </c>
    </row>
    <row r="609" spans="1:23" s="132" customFormat="1">
      <c r="A609" s="18" t="s">
        <v>145</v>
      </c>
      <c r="B609" s="144">
        <f t="shared" si="189"/>
        <v>62663.285052865162</v>
      </c>
      <c r="C609" s="144">
        <f t="shared" si="188"/>
        <v>62856.113717489177</v>
      </c>
      <c r="D609" s="144">
        <f t="shared" si="188"/>
        <v>64102.35674221185</v>
      </c>
      <c r="E609" s="144">
        <f t="shared" si="188"/>
        <v>57193.306096339948</v>
      </c>
      <c r="F609" s="144">
        <f t="shared" si="188"/>
        <v>48471.382067835773</v>
      </c>
      <c r="G609" s="144">
        <f t="shared" si="188"/>
        <v>56967.747424333822</v>
      </c>
      <c r="H609" s="144">
        <f t="shared" si="188"/>
        <v>43798.444959063083</v>
      </c>
      <c r="I609" s="144">
        <f t="shared" si="188"/>
        <v>30593.525101751089</v>
      </c>
      <c r="J609" s="144">
        <f t="shared" si="188"/>
        <v>17366.261512005236</v>
      </c>
      <c r="K609" s="144">
        <f t="shared" si="188"/>
        <v>4024.7826088713482</v>
      </c>
      <c r="L609" s="144">
        <f t="shared" si="188"/>
        <v>-9269.4246773067862</v>
      </c>
      <c r="M609" s="144">
        <f t="shared" si="188"/>
        <v>-22602.171647031792</v>
      </c>
      <c r="N609" s="144">
        <f t="shared" si="188"/>
        <v>-35995.60370837152</v>
      </c>
      <c r="O609" s="144">
        <f t="shared" si="188"/>
        <v>-49333.032121161465</v>
      </c>
      <c r="P609" s="144">
        <f t="shared" si="188"/>
        <v>-62700.153176908381</v>
      </c>
      <c r="Q609" s="144">
        <f t="shared" si="188"/>
        <v>-75982.083392097615</v>
      </c>
      <c r="R609" s="144">
        <f t="shared" si="188"/>
        <v>-89194.055161309429</v>
      </c>
      <c r="S609" s="144">
        <f t="shared" si="188"/>
        <v>-102478.39163721539</v>
      </c>
      <c r="T609" s="144">
        <f t="shared" si="188"/>
        <v>-115612.13138355128</v>
      </c>
      <c r="U609" s="144">
        <f t="shared" si="188"/>
        <v>-128739.62092543114</v>
      </c>
      <c r="V609" s="144">
        <f t="shared" si="188"/>
        <v>-139599.98954795254</v>
      </c>
      <c r="W609" s="144">
        <f t="shared" si="188"/>
        <v>-152884.19860949228</v>
      </c>
    </row>
    <row r="610" spans="1:23" s="132" customFormat="1">
      <c r="A610" s="18" t="s">
        <v>135</v>
      </c>
      <c r="B610" s="144">
        <f t="shared" si="189"/>
        <v>514021.40517855249</v>
      </c>
      <c r="C610" s="144">
        <f t="shared" si="188"/>
        <v>583426.32689940417</v>
      </c>
      <c r="D610" s="144">
        <f t="shared" si="188"/>
        <v>606875.66718944581</v>
      </c>
      <c r="E610" s="144">
        <f t="shared" si="188"/>
        <v>584675.86511747353</v>
      </c>
      <c r="F610" s="144">
        <f t="shared" ref="F610:W610" si="190">F594-F579</f>
        <v>555762.01630861824</v>
      </c>
      <c r="G610" s="144">
        <f t="shared" si="190"/>
        <v>679434.93319331761</v>
      </c>
      <c r="H610" s="144">
        <f t="shared" si="190"/>
        <v>611763.51018785313</v>
      </c>
      <c r="I610" s="144">
        <f t="shared" si="190"/>
        <v>543740.6275733253</v>
      </c>
      <c r="J610" s="144">
        <f t="shared" si="190"/>
        <v>475528.51030700887</v>
      </c>
      <c r="K610" s="144">
        <f t="shared" si="190"/>
        <v>406907.0568049592</v>
      </c>
      <c r="L610" s="144">
        <f t="shared" si="190"/>
        <v>338059.84323940473</v>
      </c>
      <c r="M610" s="144">
        <f t="shared" si="190"/>
        <v>268853.37896927632</v>
      </c>
      <c r="N610" s="144">
        <f t="shared" si="190"/>
        <v>199148.18084255047</v>
      </c>
      <c r="O610" s="144">
        <f t="shared" si="190"/>
        <v>129300.74879827164</v>
      </c>
      <c r="P610" s="144">
        <f t="shared" si="190"/>
        <v>59239.983927856199</v>
      </c>
      <c r="Q610" s="144">
        <f t="shared" si="190"/>
        <v>-10995.653573708609</v>
      </c>
      <c r="R610" s="144">
        <f t="shared" si="190"/>
        <v>-81289.638386664912</v>
      </c>
      <c r="S610" s="144">
        <f t="shared" si="190"/>
        <v>-151795.87405536417</v>
      </c>
      <c r="T610" s="144">
        <f t="shared" si="190"/>
        <v>-222357.06201301236</v>
      </c>
      <c r="U610" s="144">
        <f t="shared" si="190"/>
        <v>-293093.00660218205</v>
      </c>
      <c r="V610" s="144">
        <f t="shared" si="190"/>
        <v>-354577.61891884729</v>
      </c>
      <c r="W610" s="144">
        <f t="shared" si="190"/>
        <v>-426661.37641091924</v>
      </c>
    </row>
    <row r="611" spans="1:23" s="132" customFormat="1">
      <c r="A611" s="130"/>
      <c r="T611" s="133"/>
      <c r="U611" s="133"/>
      <c r="V611" s="133"/>
      <c r="W611" s="133"/>
    </row>
    <row r="612" spans="1:23">
      <c r="T612" s="146"/>
      <c r="W612" s="146"/>
    </row>
    <row r="613" spans="1:23">
      <c r="A613" s="102" t="s">
        <v>189</v>
      </c>
      <c r="T613" s="146"/>
      <c r="W613" s="146"/>
    </row>
    <row r="614" spans="1:23">
      <c r="A614" s="102" t="s">
        <v>190</v>
      </c>
      <c r="B614" s="129">
        <f t="shared" ref="B614:F614" si="191">B359</f>
        <v>98021.233179569084</v>
      </c>
      <c r="C614" s="129">
        <f t="shared" si="191"/>
        <v>97990.601137080695</v>
      </c>
      <c r="D614" s="129">
        <f t="shared" si="191"/>
        <v>98290.937181142668</v>
      </c>
      <c r="E614" s="129">
        <f t="shared" si="191"/>
        <v>98673.748761905343</v>
      </c>
      <c r="F614" s="129">
        <f t="shared" si="191"/>
        <v>99039.975870960989</v>
      </c>
      <c r="G614" s="129">
        <f>G359</f>
        <v>99389.265768122525</v>
      </c>
      <c r="H614" s="129">
        <f t="shared" ref="H614:W614" si="192">H359</f>
        <v>99735.944351441663</v>
      </c>
      <c r="I614" s="129">
        <f t="shared" si="192"/>
        <v>100065.16330825086</v>
      </c>
      <c r="J614" s="129">
        <f t="shared" si="192"/>
        <v>100391.75509285316</v>
      </c>
      <c r="K614" s="129">
        <f t="shared" si="192"/>
        <v>100715.76358872782</v>
      </c>
      <c r="L614" s="129">
        <f t="shared" si="192"/>
        <v>101022.88675193953</v>
      </c>
      <c r="M614" s="129">
        <f t="shared" si="192"/>
        <v>101328.10656153284</v>
      </c>
      <c r="N614" s="129">
        <f t="shared" si="192"/>
        <v>101631.73812002991</v>
      </c>
      <c r="O614" s="129">
        <f t="shared" si="192"/>
        <v>101918.53035686954</v>
      </c>
      <c r="P614" s="129">
        <f t="shared" si="192"/>
        <v>102202.85915896566</v>
      </c>
      <c r="Q614" s="129">
        <f t="shared" si="192"/>
        <v>102469.96024011703</v>
      </c>
      <c r="R614" s="129">
        <f t="shared" si="192"/>
        <v>102734.51028268982</v>
      </c>
      <c r="S614" s="129">
        <f t="shared" si="192"/>
        <v>102981.56868017811</v>
      </c>
      <c r="T614" s="129">
        <f t="shared" si="192"/>
        <v>103241.18230173853</v>
      </c>
      <c r="U614" s="129">
        <f t="shared" si="192"/>
        <v>103483.74929551604</v>
      </c>
      <c r="V614" s="129">
        <f t="shared" si="192"/>
        <v>103660.15223465144</v>
      </c>
      <c r="W614" s="129">
        <f t="shared" si="192"/>
        <v>103886.06162179769</v>
      </c>
    </row>
    <row r="615" spans="1:23">
      <c r="A615" s="102" t="s">
        <v>191</v>
      </c>
      <c r="B615" s="129">
        <f t="shared" ref="B615:F615" si="193">B378</f>
        <v>361959.60478654283</v>
      </c>
      <c r="C615" s="129">
        <f t="shared" si="193"/>
        <v>362491.67740279727</v>
      </c>
      <c r="D615" s="129">
        <f t="shared" si="193"/>
        <v>364800.78047145921</v>
      </c>
      <c r="E615" s="129">
        <f t="shared" si="193"/>
        <v>367752.99200527067</v>
      </c>
      <c r="F615" s="129">
        <f t="shared" si="193"/>
        <v>370641.32854417484</v>
      </c>
      <c r="G615" s="129">
        <f>G378</f>
        <v>373477.42283997749</v>
      </c>
      <c r="H615" s="129">
        <f t="shared" ref="H615:W615" si="194">H378</f>
        <v>376259.22044290026</v>
      </c>
      <c r="I615" s="129">
        <f t="shared" si="194"/>
        <v>378987.3287877611</v>
      </c>
      <c r="J615" s="129">
        <f t="shared" si="194"/>
        <v>381621.14026348898</v>
      </c>
      <c r="K615" s="129">
        <f t="shared" si="194"/>
        <v>384225.26124275191</v>
      </c>
      <c r="L615" s="129">
        <f t="shared" si="194"/>
        <v>386749.27810991759</v>
      </c>
      <c r="M615" s="129">
        <f t="shared" si="194"/>
        <v>389232.87265394564</v>
      </c>
      <c r="N615" s="129">
        <f t="shared" si="194"/>
        <v>391689.24340309593</v>
      </c>
      <c r="O615" s="129">
        <f t="shared" si="194"/>
        <v>394077.05451216199</v>
      </c>
      <c r="P615" s="129">
        <f t="shared" si="194"/>
        <v>396421.65408586152</v>
      </c>
      <c r="Q615" s="129">
        <f t="shared" si="194"/>
        <v>398671.88028892886</v>
      </c>
      <c r="R615" s="129">
        <f t="shared" si="194"/>
        <v>400876.59176846518</v>
      </c>
      <c r="S615" s="129">
        <f t="shared" si="194"/>
        <v>402999.45588687609</v>
      </c>
      <c r="T615" s="129">
        <f t="shared" si="194"/>
        <v>405052.13723785791</v>
      </c>
      <c r="U615" s="129">
        <f t="shared" si="194"/>
        <v>407048.19372670643</v>
      </c>
      <c r="V615" s="129">
        <f t="shared" si="194"/>
        <v>408835.61885969946</v>
      </c>
      <c r="W615" s="129">
        <f t="shared" si="194"/>
        <v>410802.53547774127</v>
      </c>
    </row>
    <row r="616" spans="1:23">
      <c r="A616" s="102" t="s">
        <v>192</v>
      </c>
      <c r="B616" s="129">
        <f t="shared" ref="B616:F616" si="195">B397</f>
        <v>446228.6758028515</v>
      </c>
      <c r="C616" s="129">
        <f t="shared" si="195"/>
        <v>451315.97310966789</v>
      </c>
      <c r="D616" s="129">
        <f t="shared" si="195"/>
        <v>461732.74448824208</v>
      </c>
      <c r="E616" s="129">
        <f t="shared" si="195"/>
        <v>475657.13497903768</v>
      </c>
      <c r="F616" s="129">
        <f t="shared" si="195"/>
        <v>490924.83453769912</v>
      </c>
      <c r="G616" s="129">
        <f>G397</f>
        <v>506449.40931401856</v>
      </c>
      <c r="H616" s="129">
        <f t="shared" ref="H616:W616" si="196">H397</f>
        <v>522242.25072117546</v>
      </c>
      <c r="I616" s="129">
        <f t="shared" si="196"/>
        <v>538318.17901229754</v>
      </c>
      <c r="J616" s="129">
        <f t="shared" si="196"/>
        <v>554613.35583166988</v>
      </c>
      <c r="K616" s="129">
        <f t="shared" si="196"/>
        <v>571159.24626864179</v>
      </c>
      <c r="L616" s="129">
        <f t="shared" si="196"/>
        <v>587991.21125607099</v>
      </c>
      <c r="M616" s="129">
        <f t="shared" si="196"/>
        <v>605062.77460624068</v>
      </c>
      <c r="N616" s="129">
        <f t="shared" si="196"/>
        <v>622469.3204925172</v>
      </c>
      <c r="O616" s="129">
        <f t="shared" si="196"/>
        <v>640128.32149928994</v>
      </c>
      <c r="P616" s="129">
        <f t="shared" si="196"/>
        <v>658021.65949910309</v>
      </c>
      <c r="Q616" s="129">
        <f t="shared" si="196"/>
        <v>676212.22525051481</v>
      </c>
      <c r="R616" s="129">
        <f t="shared" si="196"/>
        <v>694617.04047282506</v>
      </c>
      <c r="S616" s="129">
        <f t="shared" si="196"/>
        <v>713254.58687318955</v>
      </c>
      <c r="T616" s="129">
        <f t="shared" si="196"/>
        <v>732168.58826540678</v>
      </c>
      <c r="U616" s="129">
        <f t="shared" si="196"/>
        <v>751316.28031760186</v>
      </c>
      <c r="V616" s="129">
        <f t="shared" si="196"/>
        <v>767869.4123152144</v>
      </c>
      <c r="W616" s="129">
        <f t="shared" si="196"/>
        <v>787720.51241933601</v>
      </c>
    </row>
    <row r="617" spans="1:23">
      <c r="A617" s="102" t="s">
        <v>193</v>
      </c>
      <c r="B617" s="129">
        <f t="shared" ref="B617:F617" si="197">B416</f>
        <v>56647.074527252509</v>
      </c>
      <c r="C617" s="129">
        <f t="shared" si="197"/>
        <v>56946.196081183603</v>
      </c>
      <c r="D617" s="129">
        <f t="shared" si="197"/>
        <v>56917.292900248096</v>
      </c>
      <c r="E617" s="129">
        <f t="shared" si="197"/>
        <v>56801.169866708035</v>
      </c>
      <c r="F617" s="129">
        <f t="shared" si="197"/>
        <v>56727.358583342611</v>
      </c>
      <c r="G617" s="129">
        <f>G416</f>
        <v>56676.780400180302</v>
      </c>
      <c r="H617" s="129">
        <f t="shared" ref="H617:W617" si="198">H416</f>
        <v>56667.548005405726</v>
      </c>
      <c r="I617" s="129">
        <f t="shared" si="198"/>
        <v>56655.026132503903</v>
      </c>
      <c r="J617" s="129">
        <f t="shared" si="198"/>
        <v>56671.852960678705</v>
      </c>
      <c r="K617" s="129">
        <f t="shared" si="198"/>
        <v>56751.112307660107</v>
      </c>
      <c r="L617" s="129">
        <f t="shared" si="198"/>
        <v>56807.922544522415</v>
      </c>
      <c r="M617" s="129">
        <f t="shared" si="198"/>
        <v>56892.776957860988</v>
      </c>
      <c r="N617" s="129">
        <f t="shared" si="198"/>
        <v>56987.3222220319</v>
      </c>
      <c r="O617" s="129">
        <f t="shared" si="198"/>
        <v>57109.648381732113</v>
      </c>
      <c r="P617" s="129">
        <f t="shared" si="198"/>
        <v>57263.23585611138</v>
      </c>
      <c r="Q617" s="129">
        <f t="shared" si="198"/>
        <v>57420.486860749923</v>
      </c>
      <c r="R617" s="129">
        <f t="shared" si="198"/>
        <v>57586.112229239894</v>
      </c>
      <c r="S617" s="129">
        <f t="shared" si="198"/>
        <v>57869.100158487447</v>
      </c>
      <c r="T617" s="129">
        <f t="shared" si="198"/>
        <v>58064.292172694346</v>
      </c>
      <c r="U617" s="129">
        <f t="shared" si="198"/>
        <v>58328.3963456614</v>
      </c>
      <c r="V617" s="129">
        <f t="shared" si="198"/>
        <v>58620.882441323243</v>
      </c>
      <c r="W617" s="129">
        <f t="shared" si="198"/>
        <v>58954.120105660601</v>
      </c>
    </row>
    <row r="618" spans="1:23">
      <c r="A618" s="102" t="s">
        <v>194</v>
      </c>
      <c r="B618" s="129">
        <f t="shared" ref="B618:F618" si="199">B435</f>
        <v>79555.827395379209</v>
      </c>
      <c r="C618" s="129">
        <f t="shared" si="199"/>
        <v>78588.368823023877</v>
      </c>
      <c r="D618" s="129">
        <f t="shared" si="199"/>
        <v>77743.990072276516</v>
      </c>
      <c r="E618" s="129">
        <f t="shared" si="199"/>
        <v>77630.009501107299</v>
      </c>
      <c r="F618" s="129">
        <f t="shared" si="199"/>
        <v>77793.130818621765</v>
      </c>
      <c r="G618" s="129">
        <f>G435</f>
        <v>77985.089570482043</v>
      </c>
      <c r="H618" s="129">
        <f t="shared" ref="H618:W618" si="200">H435</f>
        <v>78200.436928731142</v>
      </c>
      <c r="I618" s="129">
        <f t="shared" si="200"/>
        <v>78463.938965297333</v>
      </c>
      <c r="J618" s="129">
        <f t="shared" si="200"/>
        <v>78705.828237332942</v>
      </c>
      <c r="K618" s="129">
        <f t="shared" si="200"/>
        <v>79015.516490727285</v>
      </c>
      <c r="L618" s="129">
        <f t="shared" si="200"/>
        <v>79327.377937963771</v>
      </c>
      <c r="M618" s="129">
        <f t="shared" si="200"/>
        <v>79638.819847841354</v>
      </c>
      <c r="N618" s="129">
        <f t="shared" si="200"/>
        <v>79999.129192027685</v>
      </c>
      <c r="O618" s="129">
        <f t="shared" si="200"/>
        <v>80333.322231036494</v>
      </c>
      <c r="P618" s="129">
        <f t="shared" si="200"/>
        <v>80711.179724211863</v>
      </c>
      <c r="Q618" s="129">
        <f t="shared" si="200"/>
        <v>81093.147995377076</v>
      </c>
      <c r="R618" s="129">
        <f t="shared" si="200"/>
        <v>81493.980456900652</v>
      </c>
      <c r="S618" s="129">
        <f t="shared" si="200"/>
        <v>81915.15796304433</v>
      </c>
      <c r="T618" s="129">
        <f t="shared" si="200"/>
        <v>82338.424957630457</v>
      </c>
      <c r="U618" s="129">
        <f t="shared" si="200"/>
        <v>82783.352633947303</v>
      </c>
      <c r="V618" s="129">
        <f t="shared" si="200"/>
        <v>83123.244019348116</v>
      </c>
      <c r="W618" s="129">
        <f t="shared" si="200"/>
        <v>83564.68873973751</v>
      </c>
    </row>
    <row r="619" spans="1:23">
      <c r="A619" s="102" t="s">
        <v>195</v>
      </c>
      <c r="B619" s="129">
        <f t="shared" ref="B619:F619" si="201">B454</f>
        <v>427169.24840469833</v>
      </c>
      <c r="C619" s="129">
        <f t="shared" si="201"/>
        <v>425715.38945998397</v>
      </c>
      <c r="D619" s="129">
        <f t="shared" si="201"/>
        <v>428314.58801144559</v>
      </c>
      <c r="E619" s="129">
        <f t="shared" si="201"/>
        <v>433642.79743019794</v>
      </c>
      <c r="F619" s="129">
        <f t="shared" si="201"/>
        <v>439976.35075578187</v>
      </c>
      <c r="G619" s="129">
        <f>G454</f>
        <v>446343.23756523314</v>
      </c>
      <c r="H619" s="129">
        <f t="shared" ref="H619:W619" si="202">H454</f>
        <v>452727.97936755302</v>
      </c>
      <c r="I619" s="129">
        <f t="shared" si="202"/>
        <v>459169.8573284052</v>
      </c>
      <c r="J619" s="129">
        <f t="shared" si="202"/>
        <v>465615.36988532776</v>
      </c>
      <c r="K619" s="129">
        <f t="shared" si="202"/>
        <v>472102.9441640345</v>
      </c>
      <c r="L619" s="129">
        <f t="shared" si="202"/>
        <v>478621.49594697822</v>
      </c>
      <c r="M619" s="129">
        <f t="shared" si="202"/>
        <v>485182.45244883606</v>
      </c>
      <c r="N619" s="129">
        <f t="shared" si="202"/>
        <v>491773.69026337354</v>
      </c>
      <c r="O619" s="129">
        <f t="shared" si="202"/>
        <v>498404.39647889684</v>
      </c>
      <c r="P619" s="129">
        <f t="shared" si="202"/>
        <v>505062.34214014583</v>
      </c>
      <c r="Q619" s="129">
        <f t="shared" si="202"/>
        <v>511735.65532204136</v>
      </c>
      <c r="R619" s="129">
        <f t="shared" si="202"/>
        <v>518444.99006895378</v>
      </c>
      <c r="S619" s="129">
        <f t="shared" si="202"/>
        <v>525167.11644721567</v>
      </c>
      <c r="T619" s="129">
        <f t="shared" si="202"/>
        <v>531914.94601684238</v>
      </c>
      <c r="U619" s="129">
        <f t="shared" si="202"/>
        <v>538701.02090691216</v>
      </c>
      <c r="V619" s="129">
        <f t="shared" si="202"/>
        <v>544387.42452330771</v>
      </c>
      <c r="W619" s="129">
        <f t="shared" si="202"/>
        <v>551252.5883006904</v>
      </c>
    </row>
    <row r="620" spans="1:23">
      <c r="A620" s="102" t="s">
        <v>196</v>
      </c>
      <c r="B620" s="129">
        <f t="shared" ref="B620:F620" si="203">B473</f>
        <v>1165861.3071596837</v>
      </c>
      <c r="C620" s="129">
        <f t="shared" si="203"/>
        <v>1171729.2671132905</v>
      </c>
      <c r="D620" s="129">
        <f t="shared" si="203"/>
        <v>1189024.8509033399</v>
      </c>
      <c r="E620" s="129">
        <f t="shared" si="203"/>
        <v>1213563.1039021399</v>
      </c>
      <c r="F620" s="129">
        <f t="shared" si="203"/>
        <v>1240458.8524402871</v>
      </c>
      <c r="G620" s="129">
        <f>G473</f>
        <v>1267437.403189146</v>
      </c>
      <c r="H620" s="129">
        <f t="shared" ref="H620:W620" si="204">H473</f>
        <v>1294497.479337275</v>
      </c>
      <c r="I620" s="129">
        <f t="shared" si="204"/>
        <v>1321597.7039764035</v>
      </c>
      <c r="J620" s="129">
        <f t="shared" si="204"/>
        <v>1348803.4347609959</v>
      </c>
      <c r="K620" s="129">
        <f t="shared" si="204"/>
        <v>1376031.3195933546</v>
      </c>
      <c r="L620" s="129">
        <f t="shared" si="204"/>
        <v>1403338.9443085189</v>
      </c>
      <c r="M620" s="129">
        <f t="shared" si="204"/>
        <v>1430769.4006296243</v>
      </c>
      <c r="N620" s="129">
        <f t="shared" si="204"/>
        <v>1458294.9543377878</v>
      </c>
      <c r="O620" s="129">
        <f t="shared" si="204"/>
        <v>1485894.4437857857</v>
      </c>
      <c r="P620" s="129">
        <f t="shared" si="204"/>
        <v>1513500.3986015106</v>
      </c>
      <c r="Q620" s="129">
        <f t="shared" si="204"/>
        <v>1541204.1029937775</v>
      </c>
      <c r="R620" s="129">
        <f t="shared" si="204"/>
        <v>1568884.8265730864</v>
      </c>
      <c r="S620" s="129">
        <f t="shared" si="204"/>
        <v>1596594.1713295814</v>
      </c>
      <c r="T620" s="129">
        <f t="shared" si="204"/>
        <v>1624317.9277285323</v>
      </c>
      <c r="U620" s="129">
        <f t="shared" si="204"/>
        <v>1652072.8761335185</v>
      </c>
      <c r="V620" s="129">
        <f t="shared" si="204"/>
        <v>1677002.0426036122</v>
      </c>
      <c r="W620" s="129">
        <f t="shared" si="204"/>
        <v>1705229.2307379777</v>
      </c>
    </row>
    <row r="621" spans="1:23">
      <c r="A621" s="102" t="s">
        <v>197</v>
      </c>
      <c r="B621" s="129">
        <f t="shared" ref="B621:F621" si="205">B492</f>
        <v>567959.89217392204</v>
      </c>
      <c r="C621" s="129">
        <f t="shared" si="205"/>
        <v>576333.05692110141</v>
      </c>
      <c r="D621" s="129">
        <f t="shared" si="205"/>
        <v>578846.56700563629</v>
      </c>
      <c r="E621" s="129">
        <f t="shared" si="205"/>
        <v>585778.51012974896</v>
      </c>
      <c r="F621" s="129">
        <f t="shared" si="205"/>
        <v>594405.62909508566</v>
      </c>
      <c r="G621" s="129">
        <f>G492</f>
        <v>603153.73924584745</v>
      </c>
      <c r="H621" s="129">
        <f t="shared" ref="H621:W621" si="206">H492</f>
        <v>611966.82053038129</v>
      </c>
      <c r="I621" s="129">
        <f t="shared" si="206"/>
        <v>620885.04420034518</v>
      </c>
      <c r="J621" s="129">
        <f t="shared" si="206"/>
        <v>629880.77939505246</v>
      </c>
      <c r="K621" s="129">
        <f t="shared" si="206"/>
        <v>638994.86536247074</v>
      </c>
      <c r="L621" s="129">
        <f t="shared" si="206"/>
        <v>648201.43349409231</v>
      </c>
      <c r="M621" s="129">
        <f t="shared" si="206"/>
        <v>657485.09465929947</v>
      </c>
      <c r="N621" s="129">
        <f t="shared" si="206"/>
        <v>666919.59180835565</v>
      </c>
      <c r="O621" s="129">
        <f t="shared" si="206"/>
        <v>676402.26487693994</v>
      </c>
      <c r="P621" s="129">
        <f t="shared" si="206"/>
        <v>686031.85313745576</v>
      </c>
      <c r="Q621" s="129">
        <f t="shared" si="206"/>
        <v>695721.60846175894</v>
      </c>
      <c r="R621" s="129">
        <f t="shared" si="206"/>
        <v>705530.47591403488</v>
      </c>
      <c r="S621" s="129">
        <f t="shared" si="206"/>
        <v>715440.85193745827</v>
      </c>
      <c r="T621" s="129">
        <f t="shared" si="206"/>
        <v>725455.05415977177</v>
      </c>
      <c r="U621" s="129">
        <f t="shared" si="206"/>
        <v>735572.74378799915</v>
      </c>
      <c r="V621" s="129">
        <f t="shared" si="206"/>
        <v>743744.45411344874</v>
      </c>
      <c r="W621" s="129">
        <f t="shared" si="206"/>
        <v>754083.40852139995</v>
      </c>
    </row>
    <row r="622" spans="1:23">
      <c r="A622" s="102" t="s">
        <v>198</v>
      </c>
      <c r="B622" s="129">
        <f t="shared" ref="B622:F622" si="207">B511</f>
        <v>196962.1812178551</v>
      </c>
      <c r="C622" s="129">
        <f t="shared" si="207"/>
        <v>198054.44878435289</v>
      </c>
      <c r="D622" s="129">
        <f t="shared" si="207"/>
        <v>201452.17953251532</v>
      </c>
      <c r="E622" s="129">
        <f t="shared" si="207"/>
        <v>205845.18890855197</v>
      </c>
      <c r="F622" s="129">
        <f t="shared" si="207"/>
        <v>210313.58407582095</v>
      </c>
      <c r="G622" s="129">
        <f>G511</f>
        <v>214731.73292963768</v>
      </c>
      <c r="H622" s="129">
        <f t="shared" ref="H622:W622" si="208">H511</f>
        <v>219097.18650515049</v>
      </c>
      <c r="I622" s="129">
        <f t="shared" si="208"/>
        <v>223396.40456539966</v>
      </c>
      <c r="J622" s="129">
        <f t="shared" si="208"/>
        <v>227611.10613226434</v>
      </c>
      <c r="K622" s="129">
        <f t="shared" si="208"/>
        <v>231759.23972099819</v>
      </c>
      <c r="L622" s="129">
        <f t="shared" si="208"/>
        <v>235790.06863869185</v>
      </c>
      <c r="M622" s="129">
        <f t="shared" si="208"/>
        <v>239754.300029871</v>
      </c>
      <c r="N622" s="129">
        <f t="shared" si="208"/>
        <v>243618.68967798364</v>
      </c>
      <c r="O622" s="129">
        <f t="shared" si="208"/>
        <v>247351.11886248918</v>
      </c>
      <c r="P622" s="129">
        <f t="shared" si="208"/>
        <v>250935.06418334146</v>
      </c>
      <c r="Q622" s="129">
        <f t="shared" si="208"/>
        <v>254369.9880695882</v>
      </c>
      <c r="R622" s="129">
        <f t="shared" si="208"/>
        <v>257607.46701803588</v>
      </c>
      <c r="S622" s="129">
        <f t="shared" si="208"/>
        <v>260698.43954126982</v>
      </c>
      <c r="T622" s="129">
        <f t="shared" si="208"/>
        <v>263622.78505108517</v>
      </c>
      <c r="U622" s="129">
        <f t="shared" si="208"/>
        <v>266368.48079177132</v>
      </c>
      <c r="V622" s="129">
        <f t="shared" si="208"/>
        <v>268764.65299318096</v>
      </c>
      <c r="W622" s="129">
        <f t="shared" si="208"/>
        <v>271376.66998243181</v>
      </c>
    </row>
    <row r="623" spans="1:23">
      <c r="A623" s="102" t="s">
        <v>199</v>
      </c>
      <c r="B623" s="129">
        <f t="shared" ref="B623:F623" si="209">B530</f>
        <v>158043.55017369366</v>
      </c>
      <c r="C623" s="129">
        <f t="shared" si="209"/>
        <v>157838.69426811361</v>
      </c>
      <c r="D623" s="129">
        <f t="shared" si="209"/>
        <v>159430.4022442484</v>
      </c>
      <c r="E623" s="129">
        <f t="shared" si="209"/>
        <v>161409.47939785826</v>
      </c>
      <c r="F623" s="129">
        <f t="shared" si="209"/>
        <v>163386.93896960639</v>
      </c>
      <c r="G623" s="129">
        <f>G530</f>
        <v>165350.9859840369</v>
      </c>
      <c r="H623" s="129">
        <f t="shared" ref="H623:W623" si="210">H530</f>
        <v>167271.62362213302</v>
      </c>
      <c r="I623" s="129">
        <f t="shared" si="210"/>
        <v>169150.72615001092</v>
      </c>
      <c r="J623" s="129">
        <f t="shared" si="210"/>
        <v>170986.86713332756</v>
      </c>
      <c r="K623" s="129">
        <f t="shared" si="210"/>
        <v>172767.67445567425</v>
      </c>
      <c r="L623" s="129">
        <f t="shared" si="210"/>
        <v>174519.53777189981</v>
      </c>
      <c r="M623" s="129">
        <f t="shared" si="210"/>
        <v>176230.02263567175</v>
      </c>
      <c r="N623" s="129">
        <f t="shared" si="210"/>
        <v>177898.13964024652</v>
      </c>
      <c r="O623" s="129">
        <f t="shared" si="210"/>
        <v>179510.15021652635</v>
      </c>
      <c r="P623" s="129">
        <f t="shared" si="210"/>
        <v>181039.769685437</v>
      </c>
      <c r="Q623" s="129">
        <f t="shared" si="210"/>
        <v>182526.59809085508</v>
      </c>
      <c r="R623" s="129">
        <f t="shared" si="210"/>
        <v>183943.64360243388</v>
      </c>
      <c r="S623" s="129">
        <f t="shared" si="210"/>
        <v>185305.42523806353</v>
      </c>
      <c r="T623" s="129">
        <f t="shared" si="210"/>
        <v>186611.72412145225</v>
      </c>
      <c r="U623" s="129">
        <f t="shared" si="210"/>
        <v>187847.91266254833</v>
      </c>
      <c r="V623" s="129">
        <f t="shared" si="210"/>
        <v>188999.73481506176</v>
      </c>
      <c r="W623" s="129">
        <f t="shared" si="210"/>
        <v>190221.5605041465</v>
      </c>
    </row>
    <row r="624" spans="1:23">
      <c r="T624" s="146"/>
      <c r="W624" s="146"/>
    </row>
    <row r="625" spans="1:23">
      <c r="A625" s="102" t="s">
        <v>200</v>
      </c>
      <c r="T625" s="146"/>
      <c r="W625" s="146"/>
    </row>
    <row r="626" spans="1:23">
      <c r="A626" s="102" t="s">
        <v>190</v>
      </c>
      <c r="B626" s="148">
        <f>B614/1000</f>
        <v>98.02123317956908</v>
      </c>
      <c r="C626" s="148">
        <f t="shared" ref="C626:W635" si="211">C614/1000</f>
        <v>97.990601137080702</v>
      </c>
      <c r="D626" s="148">
        <f t="shared" si="211"/>
        <v>98.290937181142667</v>
      </c>
      <c r="E626" s="148">
        <f t="shared" si="211"/>
        <v>98.673748761905344</v>
      </c>
      <c r="F626" s="148">
        <f t="shared" si="211"/>
        <v>99.039975870960987</v>
      </c>
      <c r="G626" s="148">
        <f t="shared" si="211"/>
        <v>99.389265768122527</v>
      </c>
      <c r="H626" s="148">
        <f t="shared" si="211"/>
        <v>99.73594435144166</v>
      </c>
      <c r="I626" s="148">
        <f t="shared" si="211"/>
        <v>100.06516330825086</v>
      </c>
      <c r="J626" s="148">
        <f t="shared" si="211"/>
        <v>100.39175509285316</v>
      </c>
      <c r="K626" s="148">
        <f t="shared" si="211"/>
        <v>100.71576358872781</v>
      </c>
      <c r="L626" s="148">
        <f t="shared" si="211"/>
        <v>101.02288675193952</v>
      </c>
      <c r="M626" s="148">
        <f t="shared" si="211"/>
        <v>101.32810656153283</v>
      </c>
      <c r="N626" s="148">
        <f t="shared" si="211"/>
        <v>101.63173812002991</v>
      </c>
      <c r="O626" s="148">
        <f t="shared" si="211"/>
        <v>101.91853035686954</v>
      </c>
      <c r="P626" s="148">
        <f t="shared" si="211"/>
        <v>102.20285915896565</v>
      </c>
      <c r="Q626" s="148">
        <f t="shared" si="211"/>
        <v>102.46996024011703</v>
      </c>
      <c r="R626" s="148">
        <f t="shared" si="211"/>
        <v>102.73451028268983</v>
      </c>
      <c r="S626" s="148">
        <f t="shared" si="211"/>
        <v>102.98156868017811</v>
      </c>
      <c r="T626" s="148">
        <f t="shared" si="211"/>
        <v>103.24118230173853</v>
      </c>
      <c r="U626" s="148">
        <f t="shared" si="211"/>
        <v>103.48374929551605</v>
      </c>
      <c r="V626" s="148">
        <f t="shared" si="211"/>
        <v>103.66015223465143</v>
      </c>
      <c r="W626" s="148">
        <f t="shared" si="211"/>
        <v>103.88606162179769</v>
      </c>
    </row>
    <row r="627" spans="1:23">
      <c r="A627" s="102" t="s">
        <v>191</v>
      </c>
      <c r="B627" s="148">
        <f t="shared" ref="B627:Q635" si="212">B615/1000</f>
        <v>361.95960478654285</v>
      </c>
      <c r="C627" s="148">
        <f t="shared" si="212"/>
        <v>362.49167740279728</v>
      </c>
      <c r="D627" s="148">
        <f t="shared" si="212"/>
        <v>364.80078047145923</v>
      </c>
      <c r="E627" s="148">
        <f t="shared" si="212"/>
        <v>367.7529920052707</v>
      </c>
      <c r="F627" s="148">
        <f t="shared" si="212"/>
        <v>370.64132854417483</v>
      </c>
      <c r="G627" s="148">
        <f t="shared" si="212"/>
        <v>373.47742283997746</v>
      </c>
      <c r="H627" s="148">
        <f t="shared" si="212"/>
        <v>376.25922044290024</v>
      </c>
      <c r="I627" s="148">
        <f t="shared" si="212"/>
        <v>378.9873287877611</v>
      </c>
      <c r="J627" s="148">
        <f t="shared" si="212"/>
        <v>381.621140263489</v>
      </c>
      <c r="K627" s="148">
        <f t="shared" si="212"/>
        <v>384.22526124275191</v>
      </c>
      <c r="L627" s="148">
        <f t="shared" si="212"/>
        <v>386.74927810991761</v>
      </c>
      <c r="M627" s="148">
        <f t="shared" si="212"/>
        <v>389.23287265394566</v>
      </c>
      <c r="N627" s="148">
        <f t="shared" si="212"/>
        <v>391.68924340309593</v>
      </c>
      <c r="O627" s="148">
        <f t="shared" si="212"/>
        <v>394.07705451216202</v>
      </c>
      <c r="P627" s="148">
        <f t="shared" si="212"/>
        <v>396.42165408586152</v>
      </c>
      <c r="Q627" s="148">
        <f t="shared" si="212"/>
        <v>398.67188028892889</v>
      </c>
      <c r="R627" s="148">
        <f t="shared" si="211"/>
        <v>400.87659176846518</v>
      </c>
      <c r="S627" s="148">
        <f t="shared" si="211"/>
        <v>402.99945588687609</v>
      </c>
      <c r="T627" s="148">
        <f t="shared" si="211"/>
        <v>405.05213723785789</v>
      </c>
      <c r="U627" s="148">
        <f t="shared" si="211"/>
        <v>407.04819372670642</v>
      </c>
      <c r="V627" s="148">
        <f t="shared" si="211"/>
        <v>408.83561885969948</v>
      </c>
      <c r="W627" s="148">
        <f t="shared" si="211"/>
        <v>410.80253547774129</v>
      </c>
    </row>
    <row r="628" spans="1:23">
      <c r="A628" s="102" t="s">
        <v>192</v>
      </c>
      <c r="B628" s="148">
        <f t="shared" si="212"/>
        <v>446.22867580285151</v>
      </c>
      <c r="C628" s="148">
        <f t="shared" si="211"/>
        <v>451.31597310966788</v>
      </c>
      <c r="D628" s="148">
        <f t="shared" si="211"/>
        <v>461.73274448824208</v>
      </c>
      <c r="E628" s="148">
        <f t="shared" si="211"/>
        <v>475.65713497903766</v>
      </c>
      <c r="F628" s="148">
        <f t="shared" si="211"/>
        <v>490.9248345376991</v>
      </c>
      <c r="G628" s="148">
        <f t="shared" si="211"/>
        <v>506.44940931401857</v>
      </c>
      <c r="H628" s="148">
        <f t="shared" si="211"/>
        <v>522.24225072117542</v>
      </c>
      <c r="I628" s="148">
        <f t="shared" si="211"/>
        <v>538.31817901229749</v>
      </c>
      <c r="J628" s="148">
        <f t="shared" si="211"/>
        <v>554.61335583166988</v>
      </c>
      <c r="K628" s="148">
        <f t="shared" si="211"/>
        <v>571.15924626864182</v>
      </c>
      <c r="L628" s="148">
        <f t="shared" si="211"/>
        <v>587.99121125607098</v>
      </c>
      <c r="M628" s="148">
        <f t="shared" si="211"/>
        <v>605.06277460624074</v>
      </c>
      <c r="N628" s="148">
        <f t="shared" si="211"/>
        <v>622.46932049251723</v>
      </c>
      <c r="O628" s="148">
        <f t="shared" si="211"/>
        <v>640.12832149929</v>
      </c>
      <c r="P628" s="148">
        <f t="shared" si="211"/>
        <v>658.02165949910307</v>
      </c>
      <c r="Q628" s="148">
        <f t="shared" si="211"/>
        <v>676.21222525051485</v>
      </c>
      <c r="R628" s="148">
        <f t="shared" si="211"/>
        <v>694.61704047282501</v>
      </c>
      <c r="S628" s="148">
        <f t="shared" si="211"/>
        <v>713.25458687318951</v>
      </c>
      <c r="T628" s="148">
        <f t="shared" si="211"/>
        <v>732.16858826540681</v>
      </c>
      <c r="U628" s="148">
        <f t="shared" si="211"/>
        <v>751.31628031760181</v>
      </c>
      <c r="V628" s="148">
        <f t="shared" si="211"/>
        <v>767.86941231521439</v>
      </c>
      <c r="W628" s="148">
        <f t="shared" si="211"/>
        <v>787.72051241933605</v>
      </c>
    </row>
    <row r="629" spans="1:23">
      <c r="A629" s="102" t="s">
        <v>193</v>
      </c>
      <c r="B629" s="148">
        <f t="shared" si="212"/>
        <v>56.647074527252506</v>
      </c>
      <c r="C629" s="148">
        <f t="shared" si="211"/>
        <v>56.946196081183601</v>
      </c>
      <c r="D629" s="148">
        <f t="shared" si="211"/>
        <v>56.917292900248093</v>
      </c>
      <c r="E629" s="148">
        <f t="shared" si="211"/>
        <v>56.801169866708037</v>
      </c>
      <c r="F629" s="148">
        <f t="shared" si="211"/>
        <v>56.727358583342614</v>
      </c>
      <c r="G629" s="148">
        <f t="shared" si="211"/>
        <v>56.676780400180299</v>
      </c>
      <c r="H629" s="148">
        <f t="shared" si="211"/>
        <v>56.667548005405727</v>
      </c>
      <c r="I629" s="148">
        <f t="shared" si="211"/>
        <v>56.655026132503906</v>
      </c>
      <c r="J629" s="148">
        <f t="shared" si="211"/>
        <v>56.671852960678706</v>
      </c>
      <c r="K629" s="148">
        <f t="shared" si="211"/>
        <v>56.751112307660108</v>
      </c>
      <c r="L629" s="148">
        <f t="shared" si="211"/>
        <v>56.807922544522413</v>
      </c>
      <c r="M629" s="148">
        <f t="shared" si="211"/>
        <v>56.892776957860988</v>
      </c>
      <c r="N629" s="148">
        <f t="shared" si="211"/>
        <v>56.987322222031899</v>
      </c>
      <c r="O629" s="148">
        <f t="shared" si="211"/>
        <v>57.109648381732114</v>
      </c>
      <c r="P629" s="148">
        <f t="shared" si="211"/>
        <v>57.263235856111379</v>
      </c>
      <c r="Q629" s="148">
        <f t="shared" si="211"/>
        <v>57.420486860749925</v>
      </c>
      <c r="R629" s="148">
        <f t="shared" si="211"/>
        <v>57.586112229239895</v>
      </c>
      <c r="S629" s="148">
        <f t="shared" si="211"/>
        <v>57.869100158487448</v>
      </c>
      <c r="T629" s="148">
        <f t="shared" si="211"/>
        <v>58.064292172694344</v>
      </c>
      <c r="U629" s="148">
        <f t="shared" si="211"/>
        <v>58.328396345661403</v>
      </c>
      <c r="V629" s="148">
        <f t="shared" si="211"/>
        <v>58.620882441323246</v>
      </c>
      <c r="W629" s="148">
        <f t="shared" si="211"/>
        <v>58.9541201056606</v>
      </c>
    </row>
    <row r="630" spans="1:23">
      <c r="A630" s="102" t="s">
        <v>194</v>
      </c>
      <c r="B630" s="148">
        <f t="shared" si="212"/>
        <v>79.555827395379211</v>
      </c>
      <c r="C630" s="148">
        <f t="shared" si="211"/>
        <v>78.58836882302387</v>
      </c>
      <c r="D630" s="148">
        <f t="shared" si="211"/>
        <v>77.743990072276517</v>
      </c>
      <c r="E630" s="148">
        <f t="shared" si="211"/>
        <v>77.630009501107295</v>
      </c>
      <c r="F630" s="148">
        <f t="shared" si="211"/>
        <v>77.793130818621762</v>
      </c>
      <c r="G630" s="148">
        <f t="shared" si="211"/>
        <v>77.985089570482046</v>
      </c>
      <c r="H630" s="148">
        <f t="shared" si="211"/>
        <v>78.200436928731136</v>
      </c>
      <c r="I630" s="148">
        <f t="shared" si="211"/>
        <v>78.463938965297331</v>
      </c>
      <c r="J630" s="148">
        <f t="shared" si="211"/>
        <v>78.705828237332938</v>
      </c>
      <c r="K630" s="148">
        <f t="shared" si="211"/>
        <v>79.015516490727279</v>
      </c>
      <c r="L630" s="148">
        <f t="shared" si="211"/>
        <v>79.327377937963774</v>
      </c>
      <c r="M630" s="148">
        <f t="shared" si="211"/>
        <v>79.638819847841347</v>
      </c>
      <c r="N630" s="148">
        <f t="shared" si="211"/>
        <v>79.999129192027681</v>
      </c>
      <c r="O630" s="148">
        <f t="shared" si="211"/>
        <v>80.33332223103649</v>
      </c>
      <c r="P630" s="148">
        <f t="shared" si="211"/>
        <v>80.71117972421186</v>
      </c>
      <c r="Q630" s="148">
        <f t="shared" si="211"/>
        <v>81.09314799537708</v>
      </c>
      <c r="R630" s="148">
        <f t="shared" si="211"/>
        <v>81.493980456900658</v>
      </c>
      <c r="S630" s="148">
        <f t="shared" si="211"/>
        <v>81.915157963044336</v>
      </c>
      <c r="T630" s="148">
        <f t="shared" si="211"/>
        <v>82.338424957630451</v>
      </c>
      <c r="U630" s="148">
        <f t="shared" si="211"/>
        <v>82.783352633947302</v>
      </c>
      <c r="V630" s="148">
        <f t="shared" si="211"/>
        <v>83.123244019348121</v>
      </c>
      <c r="W630" s="148">
        <f t="shared" si="211"/>
        <v>83.564688739737505</v>
      </c>
    </row>
    <row r="631" spans="1:23">
      <c r="A631" s="102" t="s">
        <v>195</v>
      </c>
      <c r="B631" s="148">
        <f t="shared" si="212"/>
        <v>427.16924840469835</v>
      </c>
      <c r="C631" s="148">
        <f t="shared" si="211"/>
        <v>425.71538945998395</v>
      </c>
      <c r="D631" s="148">
        <f t="shared" si="211"/>
        <v>428.31458801144561</v>
      </c>
      <c r="E631" s="148">
        <f t="shared" si="211"/>
        <v>433.64279743019796</v>
      </c>
      <c r="F631" s="148">
        <f t="shared" si="211"/>
        <v>439.97635075578188</v>
      </c>
      <c r="G631" s="148">
        <f t="shared" si="211"/>
        <v>446.34323756523315</v>
      </c>
      <c r="H631" s="148">
        <f t="shared" si="211"/>
        <v>452.72797936755302</v>
      </c>
      <c r="I631" s="148">
        <f t="shared" si="211"/>
        <v>459.16985732840521</v>
      </c>
      <c r="J631" s="148">
        <f t="shared" si="211"/>
        <v>465.61536988532777</v>
      </c>
      <c r="K631" s="148">
        <f t="shared" si="211"/>
        <v>472.10294416403451</v>
      </c>
      <c r="L631" s="148">
        <f t="shared" si="211"/>
        <v>478.6214959469782</v>
      </c>
      <c r="M631" s="148">
        <f t="shared" si="211"/>
        <v>485.18245244883605</v>
      </c>
      <c r="N631" s="148">
        <f t="shared" si="211"/>
        <v>491.77369026337357</v>
      </c>
      <c r="O631" s="148">
        <f t="shared" si="211"/>
        <v>498.40439647889684</v>
      </c>
      <c r="P631" s="148">
        <f t="shared" si="211"/>
        <v>505.06234214014586</v>
      </c>
      <c r="Q631" s="148">
        <f t="shared" si="211"/>
        <v>511.73565532204134</v>
      </c>
      <c r="R631" s="148">
        <f t="shared" si="211"/>
        <v>518.44499006895376</v>
      </c>
      <c r="S631" s="148">
        <f t="shared" si="211"/>
        <v>525.16711644721568</v>
      </c>
      <c r="T631" s="148">
        <f t="shared" si="211"/>
        <v>531.91494601684235</v>
      </c>
      <c r="U631" s="148">
        <f t="shared" si="211"/>
        <v>538.70102090691216</v>
      </c>
      <c r="V631" s="148">
        <f t="shared" si="211"/>
        <v>544.38742452330769</v>
      </c>
      <c r="W631" s="148">
        <f t="shared" si="211"/>
        <v>551.25258830069038</v>
      </c>
    </row>
    <row r="632" spans="1:23">
      <c r="A632" s="102" t="s">
        <v>196</v>
      </c>
      <c r="B632" s="148">
        <f t="shared" si="212"/>
        <v>1165.8613071596837</v>
      </c>
      <c r="C632" s="148">
        <f t="shared" si="211"/>
        <v>1171.7292671132905</v>
      </c>
      <c r="D632" s="148">
        <f t="shared" si="211"/>
        <v>1189.0248509033399</v>
      </c>
      <c r="E632" s="148">
        <f t="shared" si="211"/>
        <v>1213.56310390214</v>
      </c>
      <c r="F632" s="148">
        <f t="shared" si="211"/>
        <v>1240.458852440287</v>
      </c>
      <c r="G632" s="148">
        <f t="shared" si="211"/>
        <v>1267.4374031891459</v>
      </c>
      <c r="H632" s="148">
        <f t="shared" si="211"/>
        <v>1294.4974793372751</v>
      </c>
      <c r="I632" s="148">
        <f t="shared" si="211"/>
        <v>1321.5977039764034</v>
      </c>
      <c r="J632" s="148">
        <f t="shared" si="211"/>
        <v>1348.803434760996</v>
      </c>
      <c r="K632" s="148">
        <f t="shared" si="211"/>
        <v>1376.0313195933545</v>
      </c>
      <c r="L632" s="148">
        <f t="shared" si="211"/>
        <v>1403.3389443085189</v>
      </c>
      <c r="M632" s="148">
        <f t="shared" si="211"/>
        <v>1430.7694006296242</v>
      </c>
      <c r="N632" s="148">
        <f t="shared" si="211"/>
        <v>1458.2949543377879</v>
      </c>
      <c r="O632" s="148">
        <f t="shared" si="211"/>
        <v>1485.8944437857856</v>
      </c>
      <c r="P632" s="148">
        <f t="shared" si="211"/>
        <v>1513.5003986015106</v>
      </c>
      <c r="Q632" s="148">
        <f t="shared" si="211"/>
        <v>1541.2041029937775</v>
      </c>
      <c r="R632" s="148">
        <f t="shared" si="211"/>
        <v>1568.8848265730865</v>
      </c>
      <c r="S632" s="148">
        <f t="shared" si="211"/>
        <v>1596.5941713295815</v>
      </c>
      <c r="T632" s="148">
        <f t="shared" si="211"/>
        <v>1624.3179277285324</v>
      </c>
      <c r="U632" s="148">
        <f t="shared" si="211"/>
        <v>1652.0728761335185</v>
      </c>
      <c r="V632" s="148">
        <f t="shared" si="211"/>
        <v>1677.0020426036122</v>
      </c>
      <c r="W632" s="148">
        <f t="shared" si="211"/>
        <v>1705.2292307379776</v>
      </c>
    </row>
    <row r="633" spans="1:23">
      <c r="A633" s="102" t="s">
        <v>197</v>
      </c>
      <c r="B633" s="148">
        <f t="shared" si="212"/>
        <v>567.95989217392207</v>
      </c>
      <c r="C633" s="148">
        <f t="shared" si="211"/>
        <v>576.33305692110139</v>
      </c>
      <c r="D633" s="148">
        <f t="shared" si="211"/>
        <v>578.8465670056363</v>
      </c>
      <c r="E633" s="148">
        <f t="shared" si="211"/>
        <v>585.77851012974895</v>
      </c>
      <c r="F633" s="148">
        <f t="shared" si="211"/>
        <v>594.40562909508571</v>
      </c>
      <c r="G633" s="148">
        <f t="shared" si="211"/>
        <v>603.15373924584742</v>
      </c>
      <c r="H633" s="148">
        <f t="shared" si="211"/>
        <v>611.96682053038126</v>
      </c>
      <c r="I633" s="148">
        <f t="shared" si="211"/>
        <v>620.88504420034519</v>
      </c>
      <c r="J633" s="148">
        <f t="shared" si="211"/>
        <v>629.88077939505251</v>
      </c>
      <c r="K633" s="148">
        <f t="shared" si="211"/>
        <v>638.9948653624707</v>
      </c>
      <c r="L633" s="148">
        <f t="shared" si="211"/>
        <v>648.20143349409227</v>
      </c>
      <c r="M633" s="148">
        <f t="shared" si="211"/>
        <v>657.48509465929942</v>
      </c>
      <c r="N633" s="148">
        <f t="shared" si="211"/>
        <v>666.91959180835568</v>
      </c>
      <c r="O633" s="148">
        <f t="shared" si="211"/>
        <v>676.40226487693997</v>
      </c>
      <c r="P633" s="148">
        <f t="shared" si="211"/>
        <v>686.03185313745576</v>
      </c>
      <c r="Q633" s="148">
        <f t="shared" si="211"/>
        <v>695.72160846175893</v>
      </c>
      <c r="R633" s="148">
        <f t="shared" si="211"/>
        <v>705.53047591403492</v>
      </c>
      <c r="S633" s="148">
        <f t="shared" si="211"/>
        <v>715.44085193745832</v>
      </c>
      <c r="T633" s="148">
        <f t="shared" si="211"/>
        <v>725.45505415977175</v>
      </c>
      <c r="U633" s="148">
        <f t="shared" si="211"/>
        <v>735.57274378799912</v>
      </c>
      <c r="V633" s="148">
        <f t="shared" si="211"/>
        <v>743.74445411344868</v>
      </c>
      <c r="W633" s="148">
        <f t="shared" si="211"/>
        <v>754.08340852139997</v>
      </c>
    </row>
    <row r="634" spans="1:23">
      <c r="A634" s="102" t="s">
        <v>198</v>
      </c>
      <c r="B634" s="148">
        <f t="shared" si="212"/>
        <v>196.96218121785512</v>
      </c>
      <c r="C634" s="148">
        <f t="shared" si="211"/>
        <v>198.0544487843529</v>
      </c>
      <c r="D634" s="148">
        <f t="shared" si="211"/>
        <v>201.45217953251532</v>
      </c>
      <c r="E634" s="148">
        <f t="shared" si="211"/>
        <v>205.84518890855196</v>
      </c>
      <c r="F634" s="148">
        <f t="shared" si="211"/>
        <v>210.31358407582096</v>
      </c>
      <c r="G634" s="148">
        <f t="shared" si="211"/>
        <v>214.73173292963767</v>
      </c>
      <c r="H634" s="148">
        <f t="shared" si="211"/>
        <v>219.09718650515049</v>
      </c>
      <c r="I634" s="148">
        <f t="shared" si="211"/>
        <v>223.39640456539965</v>
      </c>
      <c r="J634" s="148">
        <f t="shared" si="211"/>
        <v>227.61110613226433</v>
      </c>
      <c r="K634" s="148">
        <f t="shared" si="211"/>
        <v>231.75923972099818</v>
      </c>
      <c r="L634" s="148">
        <f t="shared" si="211"/>
        <v>235.79006863869185</v>
      </c>
      <c r="M634" s="148">
        <f t="shared" si="211"/>
        <v>239.75430002987099</v>
      </c>
      <c r="N634" s="148">
        <f t="shared" si="211"/>
        <v>243.61868967798364</v>
      </c>
      <c r="O634" s="148">
        <f t="shared" si="211"/>
        <v>247.35111886248919</v>
      </c>
      <c r="P634" s="148">
        <f t="shared" si="211"/>
        <v>250.93506418334147</v>
      </c>
      <c r="Q634" s="148">
        <f t="shared" si="211"/>
        <v>254.3699880695882</v>
      </c>
      <c r="R634" s="148">
        <f t="shared" si="211"/>
        <v>257.60746701803589</v>
      </c>
      <c r="S634" s="148">
        <f t="shared" si="211"/>
        <v>260.69843954126981</v>
      </c>
      <c r="T634" s="148">
        <f t="shared" si="211"/>
        <v>263.62278505108515</v>
      </c>
      <c r="U634" s="148">
        <f t="shared" si="211"/>
        <v>266.36848079177133</v>
      </c>
      <c r="V634" s="148">
        <f t="shared" si="211"/>
        <v>268.76465299318096</v>
      </c>
      <c r="W634" s="148">
        <f t="shared" si="211"/>
        <v>271.37666998243179</v>
      </c>
    </row>
    <row r="635" spans="1:23">
      <c r="A635" s="102" t="s">
        <v>199</v>
      </c>
      <c r="B635" s="148">
        <f t="shared" si="212"/>
        <v>158.04355017369366</v>
      </c>
      <c r="C635" s="148">
        <f t="shared" si="211"/>
        <v>157.83869426811361</v>
      </c>
      <c r="D635" s="148">
        <f t="shared" si="211"/>
        <v>159.4304022442484</v>
      </c>
      <c r="E635" s="148">
        <f t="shared" si="211"/>
        <v>161.40947939785826</v>
      </c>
      <c r="F635" s="148">
        <f t="shared" si="211"/>
        <v>163.38693896960638</v>
      </c>
      <c r="G635" s="148">
        <f t="shared" si="211"/>
        <v>165.3509859840369</v>
      </c>
      <c r="H635" s="148">
        <f t="shared" si="211"/>
        <v>167.27162362213301</v>
      </c>
      <c r="I635" s="148">
        <f t="shared" si="211"/>
        <v>169.15072615001091</v>
      </c>
      <c r="J635" s="148">
        <f t="shared" si="211"/>
        <v>170.98686713332756</v>
      </c>
      <c r="K635" s="148">
        <f t="shared" si="211"/>
        <v>172.76767445567424</v>
      </c>
      <c r="L635" s="148">
        <f t="shared" si="211"/>
        <v>174.51953777189982</v>
      </c>
      <c r="M635" s="148">
        <f t="shared" si="211"/>
        <v>176.23002263567176</v>
      </c>
      <c r="N635" s="148">
        <f t="shared" si="211"/>
        <v>177.89813964024651</v>
      </c>
      <c r="O635" s="148">
        <f t="shared" si="211"/>
        <v>179.51015021652634</v>
      </c>
      <c r="P635" s="148">
        <f t="shared" si="211"/>
        <v>181.03976968543699</v>
      </c>
      <c r="Q635" s="148">
        <f t="shared" si="211"/>
        <v>182.52659809085509</v>
      </c>
      <c r="R635" s="148">
        <f t="shared" si="211"/>
        <v>183.94364360243387</v>
      </c>
      <c r="S635" s="148">
        <f t="shared" si="211"/>
        <v>185.30542523806352</v>
      </c>
      <c r="T635" s="148">
        <f t="shared" si="211"/>
        <v>186.61172412145226</v>
      </c>
      <c r="U635" s="148">
        <f t="shared" si="211"/>
        <v>187.84791266254834</v>
      </c>
      <c r="V635" s="148">
        <f t="shared" si="211"/>
        <v>188.99973481506177</v>
      </c>
      <c r="W635" s="148">
        <f t="shared" si="211"/>
        <v>190.22156050414651</v>
      </c>
    </row>
    <row r="636" spans="1:23">
      <c r="B636" s="149">
        <f>SUM(B626:B635)</f>
        <v>3558.4085948214483</v>
      </c>
      <c r="C636" s="149">
        <f t="shared" ref="C636:W636" si="213">SUM(C626:C635)</f>
        <v>3577.0036731005953</v>
      </c>
      <c r="D636" s="149">
        <f t="shared" si="213"/>
        <v>3616.5543328105541</v>
      </c>
      <c r="E636" s="149">
        <f t="shared" si="213"/>
        <v>3676.7541348825266</v>
      </c>
      <c r="F636" s="149">
        <f t="shared" si="213"/>
        <v>3743.6679836913813</v>
      </c>
      <c r="G636" s="149">
        <f t="shared" si="213"/>
        <v>3810.9950668066822</v>
      </c>
      <c r="H636" s="149">
        <f t="shared" si="213"/>
        <v>3878.6664898121471</v>
      </c>
      <c r="I636" s="149">
        <f t="shared" si="213"/>
        <v>3946.6893724266752</v>
      </c>
      <c r="J636" s="149">
        <f t="shared" si="213"/>
        <v>4014.9014896929916</v>
      </c>
      <c r="K636" s="149">
        <f t="shared" si="213"/>
        <v>4083.5229431950411</v>
      </c>
      <c r="L636" s="149">
        <f t="shared" si="213"/>
        <v>4152.3701567605958</v>
      </c>
      <c r="M636" s="149">
        <f t="shared" si="213"/>
        <v>4221.5766210307247</v>
      </c>
      <c r="N636" s="149">
        <f t="shared" si="213"/>
        <v>4291.2818191574497</v>
      </c>
      <c r="O636" s="149">
        <f t="shared" si="213"/>
        <v>4361.129251201728</v>
      </c>
      <c r="P636" s="149">
        <f t="shared" si="213"/>
        <v>4431.1900160721443</v>
      </c>
      <c r="Q636" s="149">
        <f t="shared" si="213"/>
        <v>4501.4256535737086</v>
      </c>
      <c r="R636" s="149">
        <f t="shared" si="213"/>
        <v>4571.7196383866658</v>
      </c>
      <c r="S636" s="149">
        <f t="shared" si="213"/>
        <v>4642.2258740553643</v>
      </c>
      <c r="T636" s="149">
        <f t="shared" si="213"/>
        <v>4712.7870620130116</v>
      </c>
      <c r="U636" s="149">
        <f t="shared" si="213"/>
        <v>4783.5230066021822</v>
      </c>
      <c r="V636" s="149">
        <f t="shared" si="213"/>
        <v>4845.0076189188476</v>
      </c>
      <c r="W636" s="149">
        <f t="shared" si="213"/>
        <v>4917.0913764109191</v>
      </c>
    </row>
    <row r="637" spans="1:23">
      <c r="T637" s="146"/>
      <c r="W637" s="146"/>
    </row>
    <row r="638" spans="1:23">
      <c r="T638" s="146"/>
      <c r="W638" s="146"/>
    </row>
    <row r="639" spans="1:23">
      <c r="T639" s="146"/>
      <c r="W639" s="146"/>
    </row>
    <row r="640" spans="1:23">
      <c r="T640" s="146"/>
      <c r="W640" s="146"/>
    </row>
    <row r="641" spans="20:23">
      <c r="T641" s="146"/>
      <c r="W641" s="146"/>
    </row>
    <row r="642" spans="20:23">
      <c r="T642" s="146"/>
      <c r="W642" s="146"/>
    </row>
    <row r="643" spans="20:23">
      <c r="T643" s="146"/>
      <c r="W643" s="146"/>
    </row>
    <row r="644" spans="20:23">
      <c r="T644" s="146"/>
      <c r="W644" s="146"/>
    </row>
    <row r="645" spans="20:23">
      <c r="T645" s="146"/>
      <c r="W645" s="146"/>
    </row>
    <row r="646" spans="20:23">
      <c r="T646" s="146"/>
      <c r="W646" s="146"/>
    </row>
    <row r="647" spans="20:23">
      <c r="T647" s="146"/>
      <c r="W647" s="146"/>
    </row>
    <row r="648" spans="20:23">
      <c r="T648" s="146"/>
      <c r="W648" s="146"/>
    </row>
    <row r="649" spans="20:23">
      <c r="T649" s="146"/>
      <c r="W649" s="146"/>
    </row>
    <row r="650" spans="20:23">
      <c r="T650" s="146"/>
      <c r="W650" s="146"/>
    </row>
    <row r="651" spans="20:23">
      <c r="T651" s="146"/>
      <c r="W651" s="146"/>
    </row>
    <row r="652" spans="20:23">
      <c r="T652" s="146"/>
      <c r="W652" s="146"/>
    </row>
    <row r="653" spans="20:23">
      <c r="T653" s="146"/>
      <c r="W653" s="146"/>
    </row>
    <row r="654" spans="20:23">
      <c r="T654" s="146"/>
      <c r="W654" s="146"/>
    </row>
    <row r="655" spans="20:23">
      <c r="T655" s="146"/>
      <c r="W655" s="146"/>
    </row>
    <row r="656" spans="20:23">
      <c r="T656" s="146"/>
      <c r="W656" s="146"/>
    </row>
    <row r="657" spans="20:23">
      <c r="T657" s="146"/>
      <c r="W657" s="146"/>
    </row>
    <row r="658" spans="20:23">
      <c r="T658" s="146"/>
      <c r="W658" s="146"/>
    </row>
    <row r="659" spans="20:23">
      <c r="T659" s="146"/>
      <c r="W659" s="146"/>
    </row>
    <row r="660" spans="20:23">
      <c r="T660" s="146"/>
      <c r="W660" s="146"/>
    </row>
    <row r="661" spans="20:23">
      <c r="T661" s="146"/>
      <c r="W661" s="146"/>
    </row>
    <row r="662" spans="20:23">
      <c r="T662" s="146"/>
      <c r="W662" s="146"/>
    </row>
    <row r="663" spans="20:23">
      <c r="T663" s="146"/>
      <c r="W663" s="146"/>
    </row>
    <row r="664" spans="20:23">
      <c r="T664" s="146"/>
      <c r="W664" s="146"/>
    </row>
    <row r="665" spans="20:23">
      <c r="T665" s="146"/>
      <c r="W665" s="146"/>
    </row>
    <row r="666" spans="20:23">
      <c r="T666" s="146"/>
      <c r="W666" s="146"/>
    </row>
    <row r="667" spans="20:23">
      <c r="T667" s="146"/>
      <c r="W667" s="146"/>
    </row>
    <row r="668" spans="20:23">
      <c r="T668" s="146"/>
      <c r="W668" s="146"/>
    </row>
    <row r="669" spans="20:23">
      <c r="T669" s="146"/>
      <c r="W669" s="146"/>
    </row>
    <row r="670" spans="20:23">
      <c r="T670" s="146"/>
      <c r="W670" s="146"/>
    </row>
    <row r="671" spans="20:23">
      <c r="T671" s="146"/>
      <c r="W671" s="146"/>
    </row>
    <row r="672" spans="20:23">
      <c r="T672" s="146"/>
      <c r="W672" s="146"/>
    </row>
    <row r="673" spans="20:23">
      <c r="T673" s="146"/>
      <c r="W673" s="146"/>
    </row>
    <row r="674" spans="20:23">
      <c r="T674" s="146"/>
      <c r="W674" s="146"/>
    </row>
    <row r="675" spans="20:23">
      <c r="T675" s="146"/>
      <c r="W675" s="146"/>
    </row>
    <row r="676" spans="20:23">
      <c r="T676" s="146"/>
      <c r="W676" s="146"/>
    </row>
    <row r="677" spans="20:23">
      <c r="T677" s="146"/>
      <c r="W677" s="146"/>
    </row>
    <row r="678" spans="20:23">
      <c r="T678" s="146"/>
      <c r="W678" s="146"/>
    </row>
    <row r="679" spans="20:23">
      <c r="T679" s="146"/>
      <c r="W679" s="146"/>
    </row>
    <row r="680" spans="20:23">
      <c r="T680" s="146"/>
      <c r="W680" s="146"/>
    </row>
    <row r="681" spans="20:23">
      <c r="T681" s="146"/>
      <c r="W681" s="146"/>
    </row>
    <row r="682" spans="20:23">
      <c r="T682" s="146"/>
      <c r="W682" s="146"/>
    </row>
    <row r="683" spans="20:23">
      <c r="T683" s="146"/>
      <c r="W683" s="146"/>
    </row>
    <row r="684" spans="20:23">
      <c r="T684" s="146"/>
      <c r="W684" s="146"/>
    </row>
    <row r="685" spans="20:23">
      <c r="T685" s="146"/>
      <c r="W685" s="146"/>
    </row>
    <row r="686" spans="20:23">
      <c r="T686" s="146"/>
      <c r="W686" s="146"/>
    </row>
    <row r="687" spans="20:23">
      <c r="T687" s="146"/>
      <c r="W687" s="146"/>
    </row>
    <row r="688" spans="20:23">
      <c r="T688" s="146"/>
      <c r="W688" s="146"/>
    </row>
    <row r="689" spans="20:23">
      <c r="T689" s="146"/>
      <c r="W689" s="146"/>
    </row>
    <row r="690" spans="20:23">
      <c r="T690" s="146"/>
      <c r="W690" s="146"/>
    </row>
    <row r="691" spans="20:23">
      <c r="T691" s="146"/>
      <c r="W691" s="146"/>
    </row>
    <row r="692" spans="20:23">
      <c r="T692" s="146"/>
      <c r="W692" s="146"/>
    </row>
    <row r="693" spans="20:23">
      <c r="T693" s="146"/>
      <c r="W693" s="146"/>
    </row>
    <row r="694" spans="20:23">
      <c r="T694" s="146"/>
      <c r="W694" s="146"/>
    </row>
    <row r="695" spans="20:23">
      <c r="T695" s="146"/>
      <c r="W695" s="146"/>
    </row>
    <row r="696" spans="20:23">
      <c r="T696" s="146"/>
      <c r="W696" s="146"/>
    </row>
    <row r="697" spans="20:23">
      <c r="T697" s="146"/>
      <c r="W697" s="146"/>
    </row>
    <row r="698" spans="20:23">
      <c r="T698" s="146"/>
      <c r="W698" s="146"/>
    </row>
    <row r="699" spans="20:23">
      <c r="T699" s="146"/>
      <c r="W699" s="146"/>
    </row>
    <row r="700" spans="20:23">
      <c r="T700" s="146"/>
      <c r="W700" s="146"/>
    </row>
    <row r="701" spans="20:23">
      <c r="T701" s="146"/>
      <c r="W701" s="146"/>
    </row>
    <row r="702" spans="20:23">
      <c r="T702" s="146"/>
      <c r="W702" s="146"/>
    </row>
    <row r="703" spans="20:23">
      <c r="T703" s="146"/>
      <c r="W703" s="146"/>
    </row>
    <row r="704" spans="20:23">
      <c r="T704" s="146"/>
      <c r="W704" s="146"/>
    </row>
    <row r="705" spans="20:23">
      <c r="T705" s="146"/>
      <c r="W705" s="146"/>
    </row>
    <row r="706" spans="20:23">
      <c r="T706" s="146"/>
      <c r="W706" s="146"/>
    </row>
    <row r="707" spans="20:23">
      <c r="T707" s="146"/>
      <c r="W707" s="146"/>
    </row>
    <row r="708" spans="20:23">
      <c r="T708" s="146"/>
      <c r="W708" s="146"/>
    </row>
    <row r="709" spans="20:23">
      <c r="T709" s="146"/>
      <c r="W709" s="146"/>
    </row>
    <row r="710" spans="20:23">
      <c r="T710" s="146"/>
      <c r="W710" s="146"/>
    </row>
    <row r="711" spans="20:23">
      <c r="T711" s="146"/>
      <c r="W711" s="146"/>
    </row>
    <row r="712" spans="20:23">
      <c r="T712" s="146"/>
      <c r="W712" s="146"/>
    </row>
    <row r="713" spans="20:23">
      <c r="T713" s="146"/>
      <c r="W713" s="146"/>
    </row>
    <row r="714" spans="20:23">
      <c r="T714" s="146"/>
      <c r="W714" s="146"/>
    </row>
    <row r="715" spans="20:23">
      <c r="T715" s="146"/>
      <c r="W715" s="146"/>
    </row>
    <row r="716" spans="20:23">
      <c r="T716" s="146"/>
      <c r="W716" s="146"/>
    </row>
    <row r="717" spans="20:23">
      <c r="T717" s="146"/>
      <c r="W717" s="146"/>
    </row>
    <row r="718" spans="20:23">
      <c r="T718" s="146"/>
      <c r="W718" s="146"/>
    </row>
    <row r="719" spans="20:23">
      <c r="T719" s="146"/>
      <c r="W719" s="146"/>
    </row>
    <row r="720" spans="20:23">
      <c r="T720" s="146"/>
      <c r="W720" s="146"/>
    </row>
    <row r="721" spans="20:23">
      <c r="T721" s="146"/>
      <c r="W721" s="146"/>
    </row>
    <row r="722" spans="20:23">
      <c r="T722" s="146"/>
      <c r="W722" s="146"/>
    </row>
    <row r="723" spans="20:23">
      <c r="T723" s="146"/>
      <c r="W723" s="146"/>
    </row>
    <row r="724" spans="20:23">
      <c r="T724" s="146"/>
      <c r="W724" s="146"/>
    </row>
    <row r="725" spans="20:23">
      <c r="T725" s="146"/>
      <c r="W725" s="146"/>
    </row>
    <row r="726" spans="20:23">
      <c r="T726" s="146"/>
      <c r="W726" s="146"/>
    </row>
    <row r="727" spans="20:23">
      <c r="T727" s="146"/>
      <c r="W727" s="146"/>
    </row>
    <row r="728" spans="20:23">
      <c r="T728" s="146"/>
      <c r="W728" s="146"/>
    </row>
    <row r="729" spans="20:23">
      <c r="T729" s="146"/>
      <c r="W729" s="146"/>
    </row>
    <row r="730" spans="20:23">
      <c r="T730" s="146"/>
      <c r="W730" s="146"/>
    </row>
    <row r="731" spans="20:23">
      <c r="T731" s="146"/>
      <c r="W731" s="146"/>
    </row>
    <row r="732" spans="20:23">
      <c r="T732" s="146"/>
      <c r="W732" s="146"/>
    </row>
    <row r="733" spans="20:23">
      <c r="T733" s="146"/>
      <c r="W733" s="146"/>
    </row>
    <row r="734" spans="20:23">
      <c r="T734" s="146"/>
      <c r="W734" s="146"/>
    </row>
    <row r="735" spans="20:23">
      <c r="T735" s="146"/>
      <c r="W735" s="146"/>
    </row>
    <row r="736" spans="20:23">
      <c r="T736" s="146"/>
      <c r="W736" s="146"/>
    </row>
    <row r="737" spans="20:23">
      <c r="T737" s="146"/>
      <c r="W737" s="146"/>
    </row>
    <row r="738" spans="20:23">
      <c r="T738" s="146"/>
      <c r="W738" s="146"/>
    </row>
    <row r="739" spans="20:23">
      <c r="T739" s="146"/>
      <c r="W739" s="146"/>
    </row>
    <row r="740" spans="20:23">
      <c r="T740" s="146"/>
      <c r="W740" s="146"/>
    </row>
    <row r="741" spans="20:23">
      <c r="T741" s="146"/>
      <c r="W741" s="146"/>
    </row>
    <row r="742" spans="20:23">
      <c r="T742" s="146"/>
      <c r="W742" s="146"/>
    </row>
    <row r="743" spans="20:23">
      <c r="T743" s="146"/>
      <c r="W743" s="146"/>
    </row>
    <row r="744" spans="20:23">
      <c r="T744" s="146"/>
      <c r="W744" s="146"/>
    </row>
    <row r="745" spans="20:23">
      <c r="T745" s="146"/>
      <c r="W745" s="146"/>
    </row>
    <row r="746" spans="20:23">
      <c r="T746" s="146"/>
      <c r="W746" s="146"/>
    </row>
    <row r="747" spans="20:23">
      <c r="T747" s="146"/>
      <c r="W747" s="146"/>
    </row>
    <row r="748" spans="20:23">
      <c r="T748" s="146"/>
      <c r="W748" s="146"/>
    </row>
    <row r="749" spans="20:23">
      <c r="T749" s="146"/>
      <c r="W749" s="146"/>
    </row>
    <row r="750" spans="20:23">
      <c r="T750" s="146"/>
      <c r="W750" s="146"/>
    </row>
    <row r="751" spans="20:23">
      <c r="T751" s="146"/>
      <c r="W751" s="146"/>
    </row>
    <row r="752" spans="20:23">
      <c r="T752" s="146"/>
      <c r="W752" s="146"/>
    </row>
    <row r="753" spans="20:23">
      <c r="T753" s="146"/>
      <c r="W753" s="146"/>
    </row>
    <row r="754" spans="20:23">
      <c r="T754" s="146"/>
      <c r="W754" s="146"/>
    </row>
    <row r="755" spans="20:23">
      <c r="T755" s="146"/>
      <c r="W755" s="146"/>
    </row>
    <row r="756" spans="20:23">
      <c r="T756" s="146"/>
      <c r="W756" s="146"/>
    </row>
    <row r="757" spans="20:23">
      <c r="T757" s="146"/>
      <c r="W757" s="146"/>
    </row>
    <row r="758" spans="20:23">
      <c r="T758" s="146"/>
      <c r="W758" s="146"/>
    </row>
    <row r="759" spans="20:23">
      <c r="T759" s="146"/>
      <c r="W759" s="146"/>
    </row>
    <row r="760" spans="20:23">
      <c r="T760" s="146"/>
      <c r="W760" s="146"/>
    </row>
    <row r="761" spans="20:23">
      <c r="T761" s="146"/>
      <c r="W761" s="146"/>
    </row>
    <row r="762" spans="20:23">
      <c r="T762" s="146"/>
      <c r="W762" s="146"/>
    </row>
    <row r="763" spans="20:23">
      <c r="T763" s="146"/>
      <c r="W763" s="146"/>
    </row>
    <row r="764" spans="20:23">
      <c r="T764" s="146"/>
      <c r="W764" s="146"/>
    </row>
    <row r="765" spans="20:23">
      <c r="T765" s="146"/>
      <c r="W765" s="146"/>
    </row>
    <row r="766" spans="20:23">
      <c r="T766" s="146"/>
      <c r="W766" s="146"/>
    </row>
    <row r="767" spans="20:23">
      <c r="T767" s="146"/>
      <c r="W767" s="146"/>
    </row>
    <row r="768" spans="20:23">
      <c r="T768" s="146"/>
      <c r="W768" s="146"/>
    </row>
    <row r="769" spans="20:23">
      <c r="T769" s="146"/>
      <c r="W769" s="146"/>
    </row>
    <row r="770" spans="20:23">
      <c r="T770" s="146"/>
      <c r="W770" s="146"/>
    </row>
    <row r="771" spans="20:23">
      <c r="T771" s="146"/>
      <c r="W771" s="146"/>
    </row>
    <row r="772" spans="20:23">
      <c r="T772" s="146"/>
      <c r="W772" s="146"/>
    </row>
    <row r="773" spans="20:23">
      <c r="T773" s="146"/>
      <c r="W773" s="146"/>
    </row>
    <row r="774" spans="20:23">
      <c r="T774" s="146"/>
      <c r="W774" s="146"/>
    </row>
    <row r="775" spans="20:23">
      <c r="T775" s="146"/>
      <c r="W775" s="146"/>
    </row>
    <row r="776" spans="20:23">
      <c r="T776" s="146"/>
      <c r="W776" s="146"/>
    </row>
    <row r="777" spans="20:23">
      <c r="T777" s="146"/>
      <c r="W777" s="146"/>
    </row>
    <row r="778" spans="20:23">
      <c r="T778" s="146"/>
      <c r="W778" s="146"/>
    </row>
    <row r="779" spans="20:23">
      <c r="T779" s="146"/>
      <c r="W779" s="146"/>
    </row>
    <row r="780" spans="20:23">
      <c r="T780" s="146"/>
      <c r="W780" s="146"/>
    </row>
    <row r="781" spans="20:23">
      <c r="T781" s="146"/>
      <c r="W781" s="146"/>
    </row>
    <row r="782" spans="20:23">
      <c r="T782" s="146"/>
      <c r="W782" s="146"/>
    </row>
    <row r="783" spans="20:23">
      <c r="T783" s="146"/>
      <c r="W783" s="146"/>
    </row>
    <row r="784" spans="20:23">
      <c r="T784" s="146"/>
      <c r="W784" s="146"/>
    </row>
    <row r="785" spans="20:23">
      <c r="T785" s="146"/>
      <c r="W785" s="146"/>
    </row>
    <row r="786" spans="20:23">
      <c r="T786" s="146"/>
      <c r="W786" s="146"/>
    </row>
    <row r="787" spans="20:23">
      <c r="T787" s="146"/>
      <c r="W787" s="146"/>
    </row>
    <row r="788" spans="20:23">
      <c r="T788" s="146"/>
      <c r="W788" s="146"/>
    </row>
    <row r="789" spans="20:23">
      <c r="T789" s="146"/>
      <c r="W789" s="146"/>
    </row>
    <row r="790" spans="20:23">
      <c r="T790" s="146"/>
      <c r="W790" s="146"/>
    </row>
    <row r="791" spans="20:23">
      <c r="T791" s="146"/>
      <c r="W791" s="146"/>
    </row>
    <row r="792" spans="20:23">
      <c r="T792" s="146"/>
      <c r="W792" s="146"/>
    </row>
    <row r="793" spans="20:23">
      <c r="T793" s="146"/>
      <c r="W793" s="146"/>
    </row>
    <row r="794" spans="20:23">
      <c r="T794" s="146"/>
      <c r="W794" s="146"/>
    </row>
    <row r="795" spans="20:23">
      <c r="T795" s="146"/>
      <c r="W795" s="146"/>
    </row>
    <row r="796" spans="20:23">
      <c r="T796" s="146"/>
      <c r="W796" s="146"/>
    </row>
    <row r="797" spans="20:23">
      <c r="T797" s="146"/>
      <c r="W797" s="146"/>
    </row>
    <row r="798" spans="20:23">
      <c r="T798" s="146"/>
      <c r="W798" s="146"/>
    </row>
    <row r="799" spans="20:23">
      <c r="T799" s="146"/>
      <c r="W799" s="146"/>
    </row>
    <row r="800" spans="20:23">
      <c r="T800" s="146"/>
      <c r="W800" s="146"/>
    </row>
    <row r="801" spans="20:23">
      <c r="T801" s="146"/>
      <c r="W801" s="146"/>
    </row>
    <row r="802" spans="20:23">
      <c r="T802" s="146"/>
      <c r="W802" s="146"/>
    </row>
    <row r="803" spans="20:23">
      <c r="T803" s="146"/>
      <c r="W803" s="146"/>
    </row>
    <row r="804" spans="20:23">
      <c r="T804" s="146"/>
      <c r="W804" s="146"/>
    </row>
    <row r="805" spans="20:23">
      <c r="T805" s="146"/>
      <c r="W805" s="146"/>
    </row>
    <row r="806" spans="20:23">
      <c r="T806" s="146"/>
      <c r="W806" s="146"/>
    </row>
    <row r="807" spans="20:23">
      <c r="T807" s="146"/>
      <c r="W807" s="146"/>
    </row>
    <row r="808" spans="20:23">
      <c r="T808" s="146"/>
      <c r="W808" s="146"/>
    </row>
    <row r="809" spans="20:23">
      <c r="T809" s="146"/>
      <c r="W809" s="146"/>
    </row>
    <row r="810" spans="20:23">
      <c r="T810" s="146"/>
      <c r="W810" s="146"/>
    </row>
    <row r="811" spans="20:23">
      <c r="T811" s="146"/>
      <c r="W811" s="146"/>
    </row>
    <row r="812" spans="20:23">
      <c r="T812" s="146"/>
      <c r="W812" s="146"/>
    </row>
    <row r="813" spans="20:23">
      <c r="T813" s="146"/>
      <c r="W813" s="146"/>
    </row>
    <row r="814" spans="20:23">
      <c r="T814" s="146"/>
      <c r="W814" s="146"/>
    </row>
    <row r="815" spans="20:23">
      <c r="T815" s="146"/>
      <c r="W815" s="146"/>
    </row>
    <row r="816" spans="20:23">
      <c r="T816" s="146"/>
    </row>
    <row r="817" spans="20:20">
      <c r="T817" s="146"/>
    </row>
    <row r="818" spans="20:20">
      <c r="T818" s="146"/>
    </row>
    <row r="819" spans="20:20">
      <c r="T819" s="146"/>
    </row>
    <row r="820" spans="20:20">
      <c r="T820" s="146"/>
    </row>
    <row r="821" spans="20:20">
      <c r="T821" s="146"/>
    </row>
    <row r="822" spans="20:20">
      <c r="T822" s="146"/>
    </row>
    <row r="823" spans="20:20">
      <c r="T823" s="146"/>
    </row>
    <row r="824" spans="20:20">
      <c r="T824" s="146"/>
    </row>
    <row r="825" spans="20:20">
      <c r="T825" s="146"/>
    </row>
    <row r="826" spans="20:20">
      <c r="T826" s="146"/>
    </row>
    <row r="827" spans="20:20">
      <c r="T827" s="146"/>
    </row>
    <row r="828" spans="20:20">
      <c r="T828" s="146"/>
    </row>
    <row r="829" spans="20:20">
      <c r="T829" s="146"/>
    </row>
    <row r="830" spans="20:20">
      <c r="T830" s="146"/>
    </row>
    <row r="831" spans="20:20">
      <c r="T831" s="146"/>
    </row>
    <row r="832" spans="20:20">
      <c r="T832" s="146"/>
    </row>
    <row r="833" spans="20:20">
      <c r="T833" s="146"/>
    </row>
    <row r="834" spans="20:20">
      <c r="T834" s="146"/>
    </row>
    <row r="835" spans="20:20">
      <c r="T835" s="146"/>
    </row>
    <row r="836" spans="20:20">
      <c r="T836" s="146"/>
    </row>
  </sheetData>
  <mergeCells count="1">
    <mergeCell ref="A1:W1"/>
  </mergeCells>
  <pageMargins left="0.7" right="0.7" top="0.75" bottom="0.75" header="0.3" footer="0.3"/>
  <pageSetup scale="51" fitToWidth="3" fitToHeight="10" orientation="portrait" r:id="rId1"/>
  <headerFooter>
    <oddHeader>&amp;L2012 CNGC IRP&amp;CAPPENDIX B
Low Scenario&amp;RPAGE &amp;P</oddHeader>
  </headerFooter>
  <rowBreaks count="3" manualBreakCount="3">
    <brk id="102" max="22" man="1"/>
    <brk id="197" max="22" man="1"/>
    <brk id="292" max="22" man="1"/>
  </rowBreaks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6" tint="0.39997558519241921"/>
    <pageSetUpPr fitToPage="1"/>
  </sheetPr>
  <dimension ref="A1:X835"/>
  <sheetViews>
    <sheetView view="pageBreakPreview" zoomScale="60" zoomScaleNormal="100" workbookViewId="0">
      <pane xSplit="1" ySplit="7" topLeftCell="B8" activePane="bottomRight" state="frozenSplit"/>
      <selection activeCell="H46" sqref="H46"/>
      <selection pane="topRight" activeCell="H46" sqref="H46"/>
      <selection pane="bottomLeft" activeCell="H46" sqref="H46"/>
      <selection pane="bottomRight" sqref="A1:XFD1"/>
    </sheetView>
  </sheetViews>
  <sheetFormatPr defaultColWidth="9.1796875" defaultRowHeight="15.5"/>
  <cols>
    <col min="1" max="1" width="48.7265625" style="102" customWidth="1"/>
    <col min="2" max="2" width="14.81640625" style="145" customWidth="1"/>
    <col min="3" max="3" width="14.81640625" style="99" customWidth="1"/>
    <col min="4" max="4" width="14.81640625" style="145" customWidth="1"/>
    <col min="5" max="5" width="14.81640625" style="99" customWidth="1"/>
    <col min="6" max="6" width="14.81640625" style="145" customWidth="1"/>
    <col min="7" max="19" width="14.81640625" style="99" customWidth="1"/>
    <col min="20" max="20" width="14.81640625" style="151" customWidth="1"/>
    <col min="21" max="22" width="14.81640625" style="147" customWidth="1"/>
    <col min="23" max="23" width="14.81640625" style="150" customWidth="1"/>
    <col min="24" max="16384" width="9.1796875" style="99"/>
  </cols>
  <sheetData>
    <row r="1" spans="1:23" ht="58.5" hidden="1" customHeight="1">
      <c r="A1" s="229" t="s">
        <v>387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</row>
    <row r="2" spans="1:23">
      <c r="A2" s="100"/>
      <c r="B2" s="102">
        <v>2011</v>
      </c>
      <c r="C2" s="102">
        <v>2012</v>
      </c>
      <c r="D2" s="102">
        <v>2013</v>
      </c>
      <c r="E2" s="102">
        <v>2014</v>
      </c>
      <c r="F2" s="102">
        <v>2015</v>
      </c>
      <c r="G2" s="102">
        <v>2016</v>
      </c>
      <c r="H2" s="102">
        <v>2017</v>
      </c>
      <c r="I2" s="102">
        <v>2018</v>
      </c>
      <c r="J2" s="102">
        <v>2019</v>
      </c>
      <c r="K2" s="102">
        <v>2020</v>
      </c>
      <c r="L2" s="102">
        <v>2021</v>
      </c>
      <c r="M2" s="102">
        <v>2022</v>
      </c>
      <c r="N2" s="102">
        <v>2023</v>
      </c>
      <c r="O2" s="102">
        <v>2024</v>
      </c>
      <c r="P2" s="102">
        <v>2025</v>
      </c>
      <c r="Q2" s="102">
        <v>2026</v>
      </c>
      <c r="R2" s="102">
        <v>2027</v>
      </c>
      <c r="S2" s="102">
        <v>2028</v>
      </c>
      <c r="T2" s="102">
        <v>2029</v>
      </c>
      <c r="U2" s="102">
        <v>2030</v>
      </c>
      <c r="V2" s="102">
        <v>2031</v>
      </c>
      <c r="W2" s="102">
        <v>2032</v>
      </c>
    </row>
    <row r="3" spans="1:23" s="105" customFormat="1" hidden="1">
      <c r="A3" s="102"/>
      <c r="B3" s="102">
        <v>2010</v>
      </c>
      <c r="C3" s="102">
        <v>2011</v>
      </c>
      <c r="D3" s="102">
        <v>2012</v>
      </c>
      <c r="E3" s="102">
        <v>2013</v>
      </c>
      <c r="F3" s="102">
        <v>2014</v>
      </c>
      <c r="G3" s="102">
        <v>2015</v>
      </c>
      <c r="H3" s="102">
        <v>2016</v>
      </c>
      <c r="I3" s="102">
        <v>2017</v>
      </c>
      <c r="J3" s="102">
        <v>2018</v>
      </c>
      <c r="K3" s="102">
        <v>2019</v>
      </c>
      <c r="L3" s="102">
        <v>2020</v>
      </c>
      <c r="M3" s="102">
        <v>2021</v>
      </c>
      <c r="N3" s="102">
        <v>2022</v>
      </c>
      <c r="O3" s="102">
        <v>2023</v>
      </c>
      <c r="P3" s="102">
        <v>2024</v>
      </c>
      <c r="Q3" s="102">
        <v>2025</v>
      </c>
      <c r="R3" s="102">
        <v>2026</v>
      </c>
      <c r="S3" s="102">
        <v>2027</v>
      </c>
      <c r="T3" s="104">
        <v>2028</v>
      </c>
      <c r="U3" s="104">
        <v>2029</v>
      </c>
      <c r="V3" s="104">
        <v>2030</v>
      </c>
      <c r="W3" s="104">
        <v>2031</v>
      </c>
    </row>
    <row r="4" spans="1:23" hidden="1">
      <c r="A4" s="102" t="s">
        <v>201</v>
      </c>
      <c r="B4" s="106"/>
      <c r="C4" s="106"/>
      <c r="D4" s="106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6"/>
      <c r="Q4" s="106"/>
      <c r="R4" s="106"/>
      <c r="S4" s="106"/>
      <c r="T4" s="107"/>
      <c r="U4" s="108"/>
      <c r="V4" s="108"/>
      <c r="W4" s="108"/>
    </row>
    <row r="5" spans="1:23" hidden="1">
      <c r="A5" s="102" t="s">
        <v>202</v>
      </c>
      <c r="B5" s="106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6"/>
      <c r="O5" s="106"/>
      <c r="P5" s="106"/>
      <c r="Q5" s="106"/>
      <c r="R5" s="106"/>
      <c r="S5" s="106"/>
      <c r="T5" s="107"/>
      <c r="U5" s="108"/>
      <c r="V5" s="108"/>
      <c r="W5" s="108"/>
    </row>
    <row r="6" spans="1:23" hidden="1">
      <c r="A6" s="102" t="s">
        <v>203</v>
      </c>
      <c r="B6" s="106"/>
      <c r="C6" s="106"/>
      <c r="D6" s="106"/>
      <c r="E6" s="106"/>
      <c r="F6" s="106"/>
      <c r="G6" s="106"/>
      <c r="H6" s="106"/>
      <c r="I6" s="106"/>
      <c r="J6" s="106"/>
      <c r="K6" s="106"/>
      <c r="L6" s="106"/>
      <c r="M6" s="106"/>
      <c r="N6" s="106"/>
      <c r="O6" s="106"/>
      <c r="P6" s="106"/>
      <c r="Q6" s="106"/>
      <c r="R6" s="106"/>
      <c r="S6" s="106"/>
      <c r="T6" s="107"/>
      <c r="U6" s="108"/>
      <c r="V6" s="108"/>
      <c r="W6" s="108"/>
    </row>
    <row r="7" spans="1:23" hidden="1">
      <c r="A7" s="102" t="s">
        <v>204</v>
      </c>
      <c r="B7" s="106"/>
      <c r="C7" s="106"/>
      <c r="D7" s="106"/>
      <c r="E7" s="106"/>
      <c r="F7" s="106"/>
      <c r="G7" s="106"/>
      <c r="H7" s="106"/>
      <c r="I7" s="106"/>
      <c r="J7" s="106"/>
      <c r="K7" s="106"/>
      <c r="L7" s="106"/>
      <c r="M7" s="106"/>
      <c r="N7" s="106"/>
      <c r="O7" s="106"/>
      <c r="P7" s="106"/>
      <c r="Q7" s="106"/>
      <c r="R7" s="106"/>
      <c r="S7" s="106"/>
      <c r="T7" s="107"/>
      <c r="U7" s="108"/>
      <c r="V7" s="108"/>
      <c r="W7" s="108"/>
    </row>
    <row r="8" spans="1:23">
      <c r="A8" s="109" t="s">
        <v>19</v>
      </c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  <c r="N8" s="110"/>
      <c r="O8" s="110"/>
      <c r="P8" s="110"/>
      <c r="Q8" s="110"/>
      <c r="R8" s="110"/>
      <c r="S8" s="110"/>
      <c r="T8" s="110"/>
      <c r="U8" s="110"/>
      <c r="V8" s="110"/>
      <c r="W8" s="110"/>
    </row>
    <row r="9" spans="1:23" ht="16" thickBot="1">
      <c r="A9" s="111" t="s">
        <v>156</v>
      </c>
      <c r="B9" s="110"/>
      <c r="C9" s="112">
        <f t="shared" ref="C9:U9" si="0">(C14-B14)/B14</f>
        <v>2.2434492303527363E-2</v>
      </c>
      <c r="D9" s="112">
        <f t="shared" si="0"/>
        <v>4.2926011309046913E-2</v>
      </c>
      <c r="E9" s="112">
        <f t="shared" si="0"/>
        <v>6.420920081287077E-3</v>
      </c>
      <c r="F9" s="112">
        <f t="shared" si="0"/>
        <v>6.9393760164907486E-3</v>
      </c>
      <c r="G9" s="112">
        <f t="shared" si="0"/>
        <v>6.3246882694365332E-3</v>
      </c>
      <c r="H9" s="112">
        <f t="shared" si="0"/>
        <v>6.180390343306438E-3</v>
      </c>
      <c r="I9" s="112">
        <f t="shared" si="0"/>
        <v>7.2948821310484116E-3</v>
      </c>
      <c r="J9" s="112">
        <f t="shared" si="0"/>
        <v>6.9011252974321095E-3</v>
      </c>
      <c r="K9" s="112">
        <f t="shared" si="0"/>
        <v>6.6560163674946526E-3</v>
      </c>
      <c r="L9" s="112">
        <f t="shared" si="0"/>
        <v>6.4722939022985653E-3</v>
      </c>
      <c r="M9" s="112">
        <f t="shared" si="0"/>
        <v>7.2053355071610122E-3</v>
      </c>
      <c r="N9" s="112">
        <f t="shared" si="0"/>
        <v>7.1228532731065358E-3</v>
      </c>
      <c r="O9" s="112">
        <f t="shared" si="0"/>
        <v>6.810899722970133E-3</v>
      </c>
      <c r="P9" s="112">
        <f t="shared" si="0"/>
        <v>5.4879139588934114E-3</v>
      </c>
      <c r="Q9" s="112">
        <f t="shared" si="0"/>
        <v>7.6204174431630349E-3</v>
      </c>
      <c r="R9" s="112">
        <f t="shared" si="0"/>
        <v>7.0832421287550067E-3</v>
      </c>
      <c r="S9" s="112">
        <f t="shared" si="0"/>
        <v>6.40490173680551E-3</v>
      </c>
      <c r="T9" s="112">
        <f t="shared" si="0"/>
        <v>7.171840504029311E-3</v>
      </c>
      <c r="U9" s="112">
        <f t="shared" si="0"/>
        <v>7.2853344314729182E-3</v>
      </c>
      <c r="V9" s="112">
        <f>(V14-T14)/T14</f>
        <v>6.0783222260886206E-3</v>
      </c>
      <c r="W9" s="112">
        <f>(W14-U14)/U14</f>
        <v>5.4868814249794283E-3</v>
      </c>
    </row>
    <row r="10" spans="1:23">
      <c r="A10" s="111" t="s">
        <v>157</v>
      </c>
      <c r="B10" s="113">
        <f t="shared" ref="B10:W10" si="1">B20*B17</f>
        <v>3536478</v>
      </c>
      <c r="C10" s="114">
        <f t="shared" si="1"/>
        <v>3565460</v>
      </c>
      <c r="D10" s="114">
        <f t="shared" si="1"/>
        <v>3909632</v>
      </c>
      <c r="E10" s="114">
        <f t="shared" si="1"/>
        <v>3908657</v>
      </c>
      <c r="F10" s="114">
        <f t="shared" si="1"/>
        <v>3913866</v>
      </c>
      <c r="G10" s="114">
        <f t="shared" si="1"/>
        <v>3917193</v>
      </c>
      <c r="H10" s="114">
        <f t="shared" si="1"/>
        <v>3920100</v>
      </c>
      <c r="I10" s="114">
        <f t="shared" si="1"/>
        <v>3928104</v>
      </c>
      <c r="J10" s="114">
        <f t="shared" si="1"/>
        <v>3928799</v>
      </c>
      <c r="K10" s="114">
        <f t="shared" si="1"/>
        <v>3929796</v>
      </c>
      <c r="L10" s="114">
        <f t="shared" si="1"/>
        <v>3929686</v>
      </c>
      <c r="M10" s="114">
        <f t="shared" si="1"/>
        <v>3929176</v>
      </c>
      <c r="N10" s="114">
        <f t="shared" si="1"/>
        <v>3928266</v>
      </c>
      <c r="O10" s="114">
        <f t="shared" si="1"/>
        <v>3925592</v>
      </c>
      <c r="P10" s="114">
        <f t="shared" si="1"/>
        <v>3917420</v>
      </c>
      <c r="Q10" s="114">
        <f t="shared" si="1"/>
        <v>3919776</v>
      </c>
      <c r="R10" s="114">
        <f t="shared" si="1"/>
        <v>3915290</v>
      </c>
      <c r="S10" s="114">
        <f t="shared" si="1"/>
        <v>3904527</v>
      </c>
      <c r="T10" s="114">
        <f t="shared" si="1"/>
        <v>3898608</v>
      </c>
      <c r="U10" s="114">
        <f t="shared" si="1"/>
        <v>3892329</v>
      </c>
      <c r="V10" s="114">
        <f t="shared" si="1"/>
        <v>3879030</v>
      </c>
      <c r="W10" s="114">
        <f t="shared" si="1"/>
        <v>3865311</v>
      </c>
    </row>
    <row r="11" spans="1:23">
      <c r="A11" s="111" t="s">
        <v>158</v>
      </c>
      <c r="B11" s="115">
        <f t="shared" ref="B11:W12" si="2">B18*B21</f>
        <v>4885689</v>
      </c>
      <c r="C11" s="116">
        <f t="shared" si="2"/>
        <v>4971756.1012248611</v>
      </c>
      <c r="D11" s="116">
        <f t="shared" si="2"/>
        <v>5037346.3432774171</v>
      </c>
      <c r="E11" s="116">
        <f t="shared" si="2"/>
        <v>5101092.3197250888</v>
      </c>
      <c r="F11" s="116">
        <f t="shared" si="2"/>
        <v>5163926.3127258392</v>
      </c>
      <c r="G11" s="116">
        <f t="shared" si="2"/>
        <v>5222560.0081801442</v>
      </c>
      <c r="H11" s="116">
        <f t="shared" si="2"/>
        <v>5280321.9985046238</v>
      </c>
      <c r="I11" s="116">
        <f t="shared" si="2"/>
        <v>5344290.4427058296</v>
      </c>
      <c r="J11" s="116">
        <f t="shared" si="2"/>
        <v>5411812.4280058257</v>
      </c>
      <c r="K11" s="116">
        <f t="shared" si="2"/>
        <v>5476798.2048220448</v>
      </c>
      <c r="L11" s="116">
        <f t="shared" si="2"/>
        <v>5541206.3415495912</v>
      </c>
      <c r="M11" s="116">
        <f t="shared" si="2"/>
        <v>5613895.7495046286</v>
      </c>
      <c r="N11" s="116">
        <f t="shared" si="2"/>
        <v>5686542.3803072982</v>
      </c>
      <c r="O11" s="116">
        <f t="shared" si="2"/>
        <v>5757619.1449092301</v>
      </c>
      <c r="P11" s="116">
        <f t="shared" si="2"/>
        <v>5820544.4153766036</v>
      </c>
      <c r="Q11" s="116">
        <f t="shared" si="2"/>
        <v>5895519.9844354801</v>
      </c>
      <c r="R11" s="116">
        <f t="shared" si="2"/>
        <v>5972106.194720638</v>
      </c>
      <c r="S11" s="116">
        <f t="shared" si="2"/>
        <v>6047824.0445605982</v>
      </c>
      <c r="T11" s="116">
        <f t="shared" si="2"/>
        <v>6127123.9191657109</v>
      </c>
      <c r="U11" s="116">
        <f t="shared" si="2"/>
        <v>6208436.1166150691</v>
      </c>
      <c r="V11" s="116">
        <f t="shared" si="2"/>
        <v>6208436.1166150691</v>
      </c>
      <c r="W11" s="116">
        <f t="shared" si="2"/>
        <v>6290944.5583497481</v>
      </c>
    </row>
    <row r="12" spans="1:23">
      <c r="A12" s="111" t="s">
        <v>159</v>
      </c>
      <c r="B12" s="115">
        <f t="shared" si="2"/>
        <v>116038</v>
      </c>
      <c r="C12" s="116">
        <f t="shared" si="2"/>
        <v>209124.97964183707</v>
      </c>
      <c r="D12" s="116">
        <f t="shared" si="2"/>
        <v>206543.40951110705</v>
      </c>
      <c r="E12" s="116">
        <f t="shared" si="2"/>
        <v>207293.44128512891</v>
      </c>
      <c r="F12" s="116">
        <f t="shared" si="2"/>
        <v>208341.24404303156</v>
      </c>
      <c r="G12" s="116">
        <f t="shared" si="2"/>
        <v>209788.28111420333</v>
      </c>
      <c r="H12" s="116">
        <f t="shared" si="2"/>
        <v>211472.25879864662</v>
      </c>
      <c r="I12" s="116">
        <f t="shared" si="2"/>
        <v>213551.56925152129</v>
      </c>
      <c r="J12" s="116">
        <f t="shared" si="2"/>
        <v>215900.27752542085</v>
      </c>
      <c r="K12" s="116">
        <f t="shared" si="2"/>
        <v>218446.58195383713</v>
      </c>
      <c r="L12" s="116">
        <f t="shared" si="2"/>
        <v>221229.49519344466</v>
      </c>
      <c r="M12" s="116">
        <f t="shared" si="2"/>
        <v>224211.97058086153</v>
      </c>
      <c r="N12" s="116">
        <f t="shared" si="2"/>
        <v>227312.18333369083</v>
      </c>
      <c r="O12" s="116">
        <f t="shared" si="2"/>
        <v>230978.40290094391</v>
      </c>
      <c r="P12" s="116">
        <f t="shared" si="2"/>
        <v>234690.55820205013</v>
      </c>
      <c r="Q12" s="116">
        <f t="shared" si="2"/>
        <v>238988.54624358375</v>
      </c>
      <c r="R12" s="116">
        <f t="shared" si="2"/>
        <v>243341.89800154709</v>
      </c>
      <c r="S12" s="116">
        <f t="shared" si="2"/>
        <v>248008.56441345345</v>
      </c>
      <c r="T12" s="116">
        <f t="shared" si="2"/>
        <v>253085.17293451188</v>
      </c>
      <c r="U12" s="116">
        <f t="shared" si="2"/>
        <v>258322.63237823211</v>
      </c>
      <c r="V12" s="116">
        <f t="shared" si="2"/>
        <v>258322.63237823211</v>
      </c>
      <c r="W12" s="116">
        <f t="shared" si="2"/>
        <v>263727.72000040102</v>
      </c>
    </row>
    <row r="13" spans="1:23">
      <c r="A13" s="111" t="s">
        <v>160</v>
      </c>
      <c r="B13" s="117">
        <v>739298.5</v>
      </c>
      <c r="C13" s="118">
        <f t="shared" ref="C13:U13" si="3">B13</f>
        <v>739298.5</v>
      </c>
      <c r="D13" s="118">
        <f t="shared" si="3"/>
        <v>739298.5</v>
      </c>
      <c r="E13" s="118">
        <f t="shared" si="3"/>
        <v>739298.5</v>
      </c>
      <c r="F13" s="118">
        <f t="shared" si="3"/>
        <v>739298.5</v>
      </c>
      <c r="G13" s="118">
        <f t="shared" si="3"/>
        <v>739298.5</v>
      </c>
      <c r="H13" s="118">
        <f t="shared" si="3"/>
        <v>739298.5</v>
      </c>
      <c r="I13" s="118">
        <f t="shared" si="3"/>
        <v>739298.5</v>
      </c>
      <c r="J13" s="118">
        <f t="shared" si="3"/>
        <v>739298.5</v>
      </c>
      <c r="K13" s="118">
        <f t="shared" si="3"/>
        <v>739298.5</v>
      </c>
      <c r="L13" s="118">
        <f t="shared" si="3"/>
        <v>739298.5</v>
      </c>
      <c r="M13" s="118">
        <f t="shared" si="3"/>
        <v>739298.5</v>
      </c>
      <c r="N13" s="118">
        <f t="shared" si="3"/>
        <v>739298.5</v>
      </c>
      <c r="O13" s="118">
        <f t="shared" si="3"/>
        <v>739298.5</v>
      </c>
      <c r="P13" s="118">
        <f t="shared" si="3"/>
        <v>739298.5</v>
      </c>
      <c r="Q13" s="118">
        <f t="shared" si="3"/>
        <v>739298.5</v>
      </c>
      <c r="R13" s="118">
        <f t="shared" si="3"/>
        <v>739298.5</v>
      </c>
      <c r="S13" s="118">
        <f t="shared" si="3"/>
        <v>739298.5</v>
      </c>
      <c r="T13" s="118">
        <f t="shared" si="3"/>
        <v>739298.5</v>
      </c>
      <c r="U13" s="118">
        <f t="shared" si="3"/>
        <v>739298.5</v>
      </c>
      <c r="V13" s="118">
        <f>T13</f>
        <v>739298.5</v>
      </c>
      <c r="W13" s="118">
        <f>U13</f>
        <v>739298.5</v>
      </c>
    </row>
    <row r="14" spans="1:23" ht="16" thickBot="1">
      <c r="A14" s="119" t="s">
        <v>161</v>
      </c>
      <c r="B14" s="120">
        <f>SUM(B10:B13)</f>
        <v>9277503.5</v>
      </c>
      <c r="C14" s="121">
        <f t="shared" ref="C14:W14" si="4">SUM(C10:C13)</f>
        <v>9485639.5808666982</v>
      </c>
      <c r="D14" s="121">
        <f t="shared" si="4"/>
        <v>9892820.2527885251</v>
      </c>
      <c r="E14" s="121">
        <f t="shared" si="4"/>
        <v>9956341.2610102184</v>
      </c>
      <c r="F14" s="121">
        <f t="shared" si="4"/>
        <v>10025432.05676887</v>
      </c>
      <c r="G14" s="121">
        <f t="shared" si="4"/>
        <v>10088839.789294349</v>
      </c>
      <c r="H14" s="121">
        <f t="shared" si="4"/>
        <v>10151192.75730327</v>
      </c>
      <c r="I14" s="121">
        <f t="shared" si="4"/>
        <v>10225244.511957349</v>
      </c>
      <c r="J14" s="121">
        <f t="shared" si="4"/>
        <v>10295810.205531247</v>
      </c>
      <c r="K14" s="121">
        <f t="shared" si="4"/>
        <v>10364339.286775881</v>
      </c>
      <c r="L14" s="121">
        <f t="shared" si="4"/>
        <v>10431420.336743034</v>
      </c>
      <c r="M14" s="121">
        <f t="shared" si="4"/>
        <v>10506582.22008549</v>
      </c>
      <c r="N14" s="121">
        <f t="shared" si="4"/>
        <v>10581419.063640989</v>
      </c>
      <c r="O14" s="121">
        <f t="shared" si="4"/>
        <v>10653488.047810173</v>
      </c>
      <c r="P14" s="121">
        <f t="shared" si="4"/>
        <v>10711953.473578654</v>
      </c>
      <c r="Q14" s="121">
        <f t="shared" si="4"/>
        <v>10793583.030679064</v>
      </c>
      <c r="R14" s="121">
        <f t="shared" si="4"/>
        <v>10870036.592722185</v>
      </c>
      <c r="S14" s="121">
        <f t="shared" si="4"/>
        <v>10939658.108974051</v>
      </c>
      <c r="T14" s="121">
        <f t="shared" si="4"/>
        <v>11018115.592100224</v>
      </c>
      <c r="U14" s="121">
        <f t="shared" si="4"/>
        <v>11098386.2489933</v>
      </c>
      <c r="V14" s="121">
        <f t="shared" si="4"/>
        <v>11085087.2489933</v>
      </c>
      <c r="W14" s="121">
        <f t="shared" si="4"/>
        <v>11159281.778350148</v>
      </c>
    </row>
    <row r="15" spans="1:23">
      <c r="A15" s="111" t="s">
        <v>162</v>
      </c>
      <c r="B15" s="116">
        <f>B14*VLOOKUP($A8,'Peak-Baseload'!$N$13:$S$28,6,FALSE)</f>
        <v>7890.2175261818611</v>
      </c>
      <c r="C15" s="116">
        <f>C14*VLOOKUP($A8,'Peak-Baseload'!$N$13:$S$28,6,FALSE)</f>
        <v>8067.2305505461445</v>
      </c>
      <c r="D15" s="116">
        <f>D14*VLOOKUP($A8,'Peak-Baseload'!$N$13:$S$28,6,FALSE)</f>
        <v>8413.5245803915768</v>
      </c>
      <c r="E15" s="116">
        <f>E14*VLOOKUP($A8,'Peak-Baseload'!$N$13:$S$28,6,FALSE)</f>
        <v>8467.5471493242148</v>
      </c>
      <c r="F15" s="116">
        <f>F14*VLOOKUP($A8,'Peak-Baseload'!$N$13:$S$28,6,FALSE)</f>
        <v>8526.3066429307401</v>
      </c>
      <c r="G15" s="116">
        <f>G14*VLOOKUP($A8,'Peak-Baseload'!$N$13:$S$28,6,FALSE)</f>
        <v>8580.2328745369032</v>
      </c>
      <c r="H15" s="116">
        <f>H14*VLOOKUP($A8,'Peak-Baseload'!$N$13:$S$28,6,FALSE)</f>
        <v>8633.2620629380126</v>
      </c>
      <c r="I15" s="116">
        <f>I14*VLOOKUP($A8,'Peak-Baseload'!$N$13:$S$28,6,FALSE)</f>
        <v>8696.2406920935973</v>
      </c>
      <c r="J15" s="116">
        <f>J14*VLOOKUP($A8,'Peak-Baseload'!$N$13:$S$28,6,FALSE)</f>
        <v>8756.2545387263617</v>
      </c>
      <c r="K15" s="116">
        <f>K14*VLOOKUP($A8,'Peak-Baseload'!$N$13:$S$28,6,FALSE)</f>
        <v>8814.5363122540748</v>
      </c>
      <c r="L15" s="116">
        <f>L14*VLOOKUP($A8,'Peak-Baseload'!$N$13:$S$28,6,FALSE)</f>
        <v>8871.5865818794646</v>
      </c>
      <c r="M15" s="116">
        <f>M14*VLOOKUP($A8,'Peak-Baseload'!$N$13:$S$28,6,FALSE)</f>
        <v>8935.5093396827342</v>
      </c>
      <c r="N15" s="116">
        <f>N14*VLOOKUP($A8,'Peak-Baseload'!$N$13:$S$28,6,FALSE)</f>
        <v>8999.1556616297676</v>
      </c>
      <c r="O15" s="116">
        <f>O14*VLOOKUP($A8,'Peak-Baseload'!$N$13:$S$28,6,FALSE)</f>
        <v>9060.4480084325278</v>
      </c>
      <c r="P15" s="116">
        <f>P14*VLOOKUP($A8,'Peak-Baseload'!$N$13:$S$28,6,FALSE)</f>
        <v>9110.1709675318325</v>
      </c>
      <c r="Q15" s="116">
        <f>Q14*VLOOKUP($A8,'Peak-Baseload'!$N$13:$S$28,6,FALSE)</f>
        <v>9179.5942732830099</v>
      </c>
      <c r="R15" s="116">
        <f>R14*VLOOKUP($A8,'Peak-Baseload'!$N$13:$S$28,6,FALSE)</f>
        <v>9244.6155621644048</v>
      </c>
      <c r="S15" s="116">
        <f>S14*VLOOKUP($A8,'Peak-Baseload'!$N$13:$S$28,6,FALSE)</f>
        <v>9303.826416434611</v>
      </c>
      <c r="T15" s="116">
        <f>T14*VLOOKUP($A8,'Peak-Baseload'!$N$13:$S$28,6,FALSE)</f>
        <v>9370.5519755704554</v>
      </c>
      <c r="U15" s="116">
        <f>U14*VLOOKUP($A8,'Peak-Baseload'!$N$13:$S$28,6,FALSE)</f>
        <v>9438.8195805199848</v>
      </c>
      <c r="V15" s="116">
        <f>V14*VLOOKUP($A8,'Peak-Baseload'!$N$13:$S$28,6,FALSE)</f>
        <v>9427.5092099142839</v>
      </c>
      <c r="W15" s="116">
        <f>W14*VLOOKUP($A8,'Peak-Baseload'!$N$13:$S$28,6,FALSE)</f>
        <v>9490.6092643500724</v>
      </c>
    </row>
    <row r="16" spans="1:23">
      <c r="A16" s="111" t="s">
        <v>163</v>
      </c>
      <c r="B16" s="116">
        <f>B24*VLOOKUP($A8,'Peak-Baseload'!$N$13:$S$28,5,FALSE)</f>
        <v>80931.121327663845</v>
      </c>
      <c r="C16" s="116">
        <f>C24*VLOOKUP($A8,'Peak-Baseload'!$N$13:$S$28,5,FALSE)</f>
        <v>81757.166133650666</v>
      </c>
      <c r="D16" s="116">
        <f>D24*VLOOKUP($A8,'Peak-Baseload'!$N$13:$S$28,5,FALSE)</f>
        <v>82136.981463852411</v>
      </c>
      <c r="E16" s="116">
        <f>E24*VLOOKUP($A8,'Peak-Baseload'!$N$13:$S$28,5,FALSE)</f>
        <v>82680.913215574095</v>
      </c>
      <c r="F16" s="116">
        <f>F24*VLOOKUP($A8,'Peak-Baseload'!$N$13:$S$28,5,FALSE)</f>
        <v>83341.966166133832</v>
      </c>
      <c r="G16" s="116">
        <f>G24*VLOOKUP($A8,'Peak-Baseload'!$N$13:$S$28,5,FALSE)</f>
        <v>83978.608320285493</v>
      </c>
      <c r="H16" s="116">
        <f>H24*VLOOKUP($A8,'Peak-Baseload'!$N$13:$S$28,5,FALSE)</f>
        <v>84615.49730212304</v>
      </c>
      <c r="I16" s="116">
        <f>I24*VLOOKUP($A8,'Peak-Baseload'!$N$13:$S$28,5,FALSE)</f>
        <v>85255.822316446094</v>
      </c>
      <c r="J16" s="116">
        <f>J24*VLOOKUP($A8,'Peak-Baseload'!$N$13:$S$28,5,FALSE)</f>
        <v>85869.765221155598</v>
      </c>
      <c r="K16" s="116">
        <f>K24*VLOOKUP($A8,'Peak-Baseload'!$N$13:$S$28,5,FALSE)</f>
        <v>86498.551395141607</v>
      </c>
      <c r="L16" s="116">
        <f>L24*VLOOKUP($A8,'Peak-Baseload'!$N$13:$S$28,5,FALSE)</f>
        <v>87115.684065060632</v>
      </c>
      <c r="M16" s="116">
        <f>M24*VLOOKUP($A8,'Peak-Baseload'!$N$13:$S$28,5,FALSE)</f>
        <v>87734.310068820443</v>
      </c>
      <c r="N16" s="116">
        <f>N24*VLOOKUP($A8,'Peak-Baseload'!$N$13:$S$28,5,FALSE)</f>
        <v>88351.612200269243</v>
      </c>
      <c r="O16" s="116">
        <f>O24*VLOOKUP($A8,'Peak-Baseload'!$N$13:$S$28,5,FALSE)</f>
        <v>88945.454441343449</v>
      </c>
      <c r="P16" s="116">
        <f>P24*VLOOKUP($A8,'Peak-Baseload'!$N$13:$S$28,5,FALSE)</f>
        <v>89552.768642603492</v>
      </c>
      <c r="Q16" s="116">
        <f>Q24*VLOOKUP($A8,'Peak-Baseload'!$N$13:$S$28,5,FALSE)</f>
        <v>90148.628980921247</v>
      </c>
      <c r="R16" s="116">
        <f>R24*VLOOKUP($A8,'Peak-Baseload'!$N$13:$S$28,5,FALSE)</f>
        <v>90731.481505019867</v>
      </c>
      <c r="S16" s="116">
        <f>S24*VLOOKUP($A8,'Peak-Baseload'!$N$13:$S$28,5,FALSE)</f>
        <v>91314.428093212264</v>
      </c>
      <c r="T16" s="116">
        <f>T24*VLOOKUP($A8,'Peak-Baseload'!$N$13:$S$28,5,FALSE)</f>
        <v>91886.43997062539</v>
      </c>
      <c r="U16" s="116">
        <f>U24*VLOOKUP($A8,'Peak-Baseload'!$N$13:$S$28,5,FALSE)</f>
        <v>92459.088149680421</v>
      </c>
      <c r="V16" s="116">
        <f>V24*VLOOKUP($A8,'Peak-Baseload'!$N$13:$S$28,5,FALSE)</f>
        <v>92901.68021944107</v>
      </c>
      <c r="W16" s="116">
        <f>W24*VLOOKUP($A8,'Peak-Baseload'!$N$13:$S$28,5,FALSE)</f>
        <v>93460.078555981978</v>
      </c>
    </row>
    <row r="17" spans="1:23">
      <c r="A17" s="104" t="s">
        <v>164</v>
      </c>
      <c r="B17" s="116">
        <f>VLOOKUP($A8,REStpcHIGH,High!B$3-1990+2,FALSE)</f>
        <v>674</v>
      </c>
      <c r="C17" s="116">
        <f>VLOOKUP($A8,REStpcHIGH,High!C$3-1990+2,FALSE)</f>
        <v>674</v>
      </c>
      <c r="D17" s="116">
        <f>VLOOKUP($A8,REStpcHIGH,High!D$3-1990+2,FALSE)</f>
        <v>736</v>
      </c>
      <c r="E17" s="116">
        <f>VLOOKUP($A8,REStpcHIGH,High!E$3-1990+2,FALSE)</f>
        <v>731</v>
      </c>
      <c r="F17" s="116">
        <f>VLOOKUP($A8,REStpcHIGH,High!F$3-1990+2,FALSE)</f>
        <v>726</v>
      </c>
      <c r="G17" s="116">
        <f>VLOOKUP($A8,REStpcHIGH,High!G$3-1990+2,FALSE)</f>
        <v>721</v>
      </c>
      <c r="H17" s="116">
        <f>VLOOKUP($A8,REStpcHIGH,High!H$3-1990+2,FALSE)</f>
        <v>716</v>
      </c>
      <c r="I17" s="116">
        <f>VLOOKUP($A8,REStpcHIGH,High!I$3-1990+2,FALSE)</f>
        <v>712</v>
      </c>
      <c r="J17" s="116">
        <f>VLOOKUP($A8,REStpcHIGH,High!J$3-1990+2,FALSE)</f>
        <v>707</v>
      </c>
      <c r="K17" s="116">
        <f>VLOOKUP($A8,REStpcHIGH,High!K$3-1990+2,FALSE)</f>
        <v>702</v>
      </c>
      <c r="L17" s="116">
        <f>VLOOKUP($A8,REStpcHIGH,High!L$3-1990+2,FALSE)</f>
        <v>697</v>
      </c>
      <c r="M17" s="116">
        <f>VLOOKUP($A8,REStpcHIGH,High!M$3-1990+2,FALSE)</f>
        <v>692</v>
      </c>
      <c r="N17" s="116">
        <f>VLOOKUP($A8,REStpcHIGH,High!N$3-1990+2,FALSE)</f>
        <v>687</v>
      </c>
      <c r="O17" s="116">
        <f>VLOOKUP($A8,REStpcHIGH,High!O$3-1990+2,FALSE)</f>
        <v>682</v>
      </c>
      <c r="P17" s="116">
        <f>VLOOKUP($A8,REStpcHIGH,High!P$3-1990+2,FALSE)</f>
        <v>676</v>
      </c>
      <c r="Q17" s="116">
        <f>VLOOKUP($A8,REStpcHIGH,High!Q$3-1990+2,FALSE)</f>
        <v>672</v>
      </c>
      <c r="R17" s="116">
        <f>VLOOKUP($A8,REStpcHIGH,High!R$3-1990+2,FALSE)</f>
        <v>667</v>
      </c>
      <c r="S17" s="116">
        <f>VLOOKUP($A8,REStpcHIGH,High!S$3-1990+2,FALSE)</f>
        <v>661</v>
      </c>
      <c r="T17" s="116">
        <f>VLOOKUP($A8,REStpcHIGH,High!T$3-1990+2,FALSE)</f>
        <v>656</v>
      </c>
      <c r="U17" s="116">
        <f>VLOOKUP($A8,REStpcHIGH,High!U$3-1990+2,FALSE)</f>
        <v>651</v>
      </c>
      <c r="V17" s="116">
        <f>VLOOKUP($A8,REStpcHIGH,High!V$3-1990+2,FALSE)</f>
        <v>645</v>
      </c>
      <c r="W17" s="116">
        <f>VLOOKUP($A8,REStpcHIGH,High!W$3-1990+2,FALSE)</f>
        <v>639</v>
      </c>
    </row>
    <row r="18" spans="1:23">
      <c r="A18" s="104" t="s">
        <v>165</v>
      </c>
      <c r="B18" s="116">
        <f>VLOOKUP($A8,COMtpcHIGH,High!B$3-1990+2,FALSE)</f>
        <v>4297</v>
      </c>
      <c r="C18" s="116">
        <f>VLOOKUP($A8,COMtpcHIGH,High!C$3-1990+2,FALSE)</f>
        <v>4294</v>
      </c>
      <c r="D18" s="116">
        <f>VLOOKUP($A8,COMtpcHIGH,High!D$3-1990+2,FALSE)</f>
        <v>4320</v>
      </c>
      <c r="E18" s="116">
        <f>VLOOKUP($A8,COMtpcHIGH,High!E$3-1990+2,FALSE)</f>
        <v>4345</v>
      </c>
      <c r="F18" s="116">
        <f>VLOOKUP($A8,COMtpcHIGH,High!F$3-1990+2,FALSE)</f>
        <v>4368</v>
      </c>
      <c r="G18" s="116">
        <f>VLOOKUP($A8,COMtpcHIGH,High!G$3-1990+2,FALSE)</f>
        <v>4387</v>
      </c>
      <c r="H18" s="116">
        <f>VLOOKUP($A8,COMtpcHIGH,High!H$3-1990+2,FALSE)</f>
        <v>4405</v>
      </c>
      <c r="I18" s="116">
        <f>VLOOKUP($A8,COMtpcHIGH,High!I$3-1990+2,FALSE)</f>
        <v>4427</v>
      </c>
      <c r="J18" s="116">
        <f>VLOOKUP($A8,COMtpcHIGH,High!J$3-1990+2,FALSE)</f>
        <v>4452</v>
      </c>
      <c r="K18" s="116">
        <f>VLOOKUP($A8,COMtpcHIGH,High!K$3-1990+2,FALSE)</f>
        <v>4474</v>
      </c>
      <c r="L18" s="116">
        <f>VLOOKUP($A8,COMtpcHIGH,High!L$3-1990+2,FALSE)</f>
        <v>4495</v>
      </c>
      <c r="M18" s="116">
        <f>VLOOKUP($A8,COMtpcHIGH,High!M$3-1990+2,FALSE)</f>
        <v>4522</v>
      </c>
      <c r="N18" s="116">
        <f>VLOOKUP($A8,COMtpcHIGH,High!N$3-1990+2,FALSE)</f>
        <v>4549</v>
      </c>
      <c r="O18" s="116">
        <f>VLOOKUP($A8,COMtpcHIGH,High!O$3-1990+2,FALSE)</f>
        <v>4574</v>
      </c>
      <c r="P18" s="116">
        <f>VLOOKUP($A8,COMtpcHIGH,High!P$3-1990+2,FALSE)</f>
        <v>4592</v>
      </c>
      <c r="Q18" s="116">
        <f>VLOOKUP($A8,COMtpcHIGH,High!Q$3-1990+2,FALSE)</f>
        <v>4619</v>
      </c>
      <c r="R18" s="116">
        <f>VLOOKUP($A8,COMtpcHIGH,High!R$3-1990+2,FALSE)</f>
        <v>4647</v>
      </c>
      <c r="S18" s="116">
        <f>VLOOKUP($A8,COMtpcHIGH,High!S$3-1990+2,FALSE)</f>
        <v>4674</v>
      </c>
      <c r="T18" s="116">
        <f>VLOOKUP($A8,COMtpcHIGH,High!T$3-1990+2,FALSE)</f>
        <v>4703</v>
      </c>
      <c r="U18" s="116">
        <f>VLOOKUP($A8,COMtpcHIGH,High!U$3-1990+2,FALSE)</f>
        <v>4733</v>
      </c>
      <c r="V18" s="116">
        <f>VLOOKUP($A8,COMtpcHIGH,High!V$3-1990+2,FALSE)</f>
        <v>4733</v>
      </c>
      <c r="W18" s="116">
        <f>VLOOKUP($A8,COMtpcHIGH,High!W$3-1990+2,FALSE)</f>
        <v>4764</v>
      </c>
    </row>
    <row r="19" spans="1:23" ht="16" thickBot="1">
      <c r="A19" s="104" t="s">
        <v>166</v>
      </c>
      <c r="B19" s="116">
        <f>VLOOKUP($A8,INDtpcHIGH,High!B$3-1990+2,FALSE)</f>
        <v>8926</v>
      </c>
      <c r="C19" s="116">
        <f>VLOOKUP($A8,INDtpcHIGH,High!C$3-1990+2,FALSE)</f>
        <v>14437</v>
      </c>
      <c r="D19" s="116">
        <f>VLOOKUP($A8,INDtpcHIGH,High!D$3-1990+2,FALSE)</f>
        <v>14437</v>
      </c>
      <c r="E19" s="116">
        <f>VLOOKUP($A8,INDtpcHIGH,High!E$3-1990+2,FALSE)</f>
        <v>14437</v>
      </c>
      <c r="F19" s="116">
        <f>VLOOKUP($A8,INDtpcHIGH,High!F$3-1990+2,FALSE)</f>
        <v>14437</v>
      </c>
      <c r="G19" s="116">
        <f>VLOOKUP($A8,INDtpcHIGH,High!G$3-1990+2,FALSE)</f>
        <v>14437</v>
      </c>
      <c r="H19" s="116">
        <f>VLOOKUP($A8,INDtpcHIGH,High!H$3-1990+2,FALSE)</f>
        <v>14437</v>
      </c>
      <c r="I19" s="116">
        <f>VLOOKUP($A8,INDtpcHIGH,High!I$3-1990+2,FALSE)</f>
        <v>14437</v>
      </c>
      <c r="J19" s="116">
        <f>VLOOKUP($A8,INDtpcHIGH,High!J$3-1990+2,FALSE)</f>
        <v>14437</v>
      </c>
      <c r="K19" s="116">
        <f>VLOOKUP($A8,INDtpcHIGH,High!K$3-1990+2,FALSE)</f>
        <v>14437</v>
      </c>
      <c r="L19" s="116">
        <f>VLOOKUP($A8,INDtpcHIGH,High!L$3-1990+2,FALSE)</f>
        <v>14437</v>
      </c>
      <c r="M19" s="116">
        <f>VLOOKUP($A8,INDtpcHIGH,High!M$3-1990+2,FALSE)</f>
        <v>14437</v>
      </c>
      <c r="N19" s="116">
        <f>VLOOKUP($A8,INDtpcHIGH,High!N$3-1990+2,FALSE)</f>
        <v>14437</v>
      </c>
      <c r="O19" s="116">
        <f>VLOOKUP($A8,INDtpcHIGH,High!O$3-1990+2,FALSE)</f>
        <v>14437</v>
      </c>
      <c r="P19" s="116">
        <f>VLOOKUP($A8,INDtpcHIGH,High!P$3-1990+2,FALSE)</f>
        <v>14437</v>
      </c>
      <c r="Q19" s="116">
        <f>VLOOKUP($A8,INDtpcHIGH,High!Q$3-1990+2,FALSE)</f>
        <v>14437</v>
      </c>
      <c r="R19" s="116">
        <f>VLOOKUP($A8,INDtpcHIGH,High!R$3-1990+2,FALSE)</f>
        <v>14437</v>
      </c>
      <c r="S19" s="116">
        <f>VLOOKUP($A8,INDtpcHIGH,High!S$3-1990+2,FALSE)</f>
        <v>14437</v>
      </c>
      <c r="T19" s="116">
        <f>VLOOKUP($A8,INDtpcHIGH,High!T$3-1990+2,FALSE)</f>
        <v>14437</v>
      </c>
      <c r="U19" s="116">
        <f>VLOOKUP($A8,INDtpcHIGH,High!U$3-1990+2,FALSE)</f>
        <v>14437</v>
      </c>
      <c r="V19" s="116">
        <f>VLOOKUP($A8,INDtpcHIGH,High!V$3-1990+2,FALSE)</f>
        <v>14437</v>
      </c>
      <c r="W19" s="116">
        <f>VLOOKUP($A8,INDtpcHIGH,High!W$3-1990+2,FALSE)</f>
        <v>14437</v>
      </c>
    </row>
    <row r="20" spans="1:23">
      <c r="A20" s="111" t="s">
        <v>167</v>
      </c>
      <c r="B20" s="113">
        <f>VLOOKUP($A8,REScHIGH,High!B$3-1990+2,FALSE)</f>
        <v>5247</v>
      </c>
      <c r="C20" s="114">
        <f>VLOOKUP($A8,REScHIGH,High!C$3-1990+2,FALSE)</f>
        <v>5290</v>
      </c>
      <c r="D20" s="114">
        <f>VLOOKUP($A8,REScHIGH,High!D$3-1990+2,FALSE)</f>
        <v>5312</v>
      </c>
      <c r="E20" s="114">
        <f>VLOOKUP($A8,REScHIGH,High!E$3-1990+2,FALSE)</f>
        <v>5347</v>
      </c>
      <c r="F20" s="114">
        <f>VLOOKUP($A8,REScHIGH,High!F$3-1990+2,FALSE)</f>
        <v>5391</v>
      </c>
      <c r="G20" s="114">
        <f>VLOOKUP($A8,REScHIGH,High!G$3-1990+2,FALSE)</f>
        <v>5433</v>
      </c>
      <c r="H20" s="114">
        <f>VLOOKUP($A8,REScHIGH,High!H$3-1990+2,FALSE)</f>
        <v>5475</v>
      </c>
      <c r="I20" s="114">
        <f>VLOOKUP($A8,REScHIGH,High!I$3-1990+2,FALSE)</f>
        <v>5517</v>
      </c>
      <c r="J20" s="114">
        <f>VLOOKUP($A8,REScHIGH,High!J$3-1990+2,FALSE)</f>
        <v>5557</v>
      </c>
      <c r="K20" s="114">
        <f>VLOOKUP($A8,REScHIGH,High!K$3-1990+2,FALSE)</f>
        <v>5598</v>
      </c>
      <c r="L20" s="114">
        <f>VLOOKUP($A8,REScHIGH,High!L$3-1990+2,FALSE)</f>
        <v>5638</v>
      </c>
      <c r="M20" s="114">
        <f>VLOOKUP($A8,REScHIGH,High!M$3-1990+2,FALSE)</f>
        <v>5678</v>
      </c>
      <c r="N20" s="114">
        <f>VLOOKUP($A8,REScHIGH,High!N$3-1990+2,FALSE)</f>
        <v>5718</v>
      </c>
      <c r="O20" s="114">
        <f>VLOOKUP($A8,REScHIGH,High!O$3-1990+2,FALSE)</f>
        <v>5756</v>
      </c>
      <c r="P20" s="114">
        <f>VLOOKUP($A8,REScHIGH,High!P$3-1990+2,FALSE)</f>
        <v>5795</v>
      </c>
      <c r="Q20" s="114">
        <f>VLOOKUP($A8,REScHIGH,High!Q$3-1990+2,FALSE)</f>
        <v>5833</v>
      </c>
      <c r="R20" s="114">
        <f>VLOOKUP($A8,REScHIGH,High!R$3-1990+2,FALSE)</f>
        <v>5870</v>
      </c>
      <c r="S20" s="114">
        <f>VLOOKUP($A8,REScHIGH,High!S$3-1990+2,FALSE)</f>
        <v>5907</v>
      </c>
      <c r="T20" s="114">
        <f>VLOOKUP($A8,REScHIGH,High!T$3-1990+2,FALSE)</f>
        <v>5943</v>
      </c>
      <c r="U20" s="114">
        <f>VLOOKUP($A8,REScHIGH,High!U$3-1990+2,FALSE)</f>
        <v>5979</v>
      </c>
      <c r="V20" s="114">
        <f>VLOOKUP($A8,REScHIGH,High!V$3-1990+2,FALSE)</f>
        <v>6014</v>
      </c>
      <c r="W20" s="114">
        <f>VLOOKUP($A8,REScHIGH,High!W$3-1990+2,FALSE)</f>
        <v>6049</v>
      </c>
    </row>
    <row r="21" spans="1:23">
      <c r="A21" s="111" t="s">
        <v>168</v>
      </c>
      <c r="B21" s="115">
        <f>VLOOKUP($A8,COMcHIGH,High!B$3-1990+2,FALSE)</f>
        <v>1137</v>
      </c>
      <c r="C21" s="116">
        <f>VLOOKUP($A8,COMcHIGH,High!C$3-1990+2,FALSE)</f>
        <v>1157.8379369410482</v>
      </c>
      <c r="D21" s="116">
        <f>VLOOKUP($A8,COMcHIGH,High!D$3-1990+2,FALSE)</f>
        <v>1166.0523942771799</v>
      </c>
      <c r="E21" s="116">
        <f>VLOOKUP($A8,COMcHIGH,High!E$3-1990+2,FALSE)</f>
        <v>1174.0143428596291</v>
      </c>
      <c r="F21" s="116">
        <f>VLOOKUP($A8,COMcHIGH,High!F$3-1990+2,FALSE)</f>
        <v>1182.2175624372342</v>
      </c>
      <c r="G21" s="116">
        <f>VLOOKUP($A8,COMcHIGH,High!G$3-1990+2,FALSE)</f>
        <v>1190.4627326601651</v>
      </c>
      <c r="H21" s="116">
        <f>VLOOKUP($A8,COMcHIGH,High!H$3-1990+2,FALSE)</f>
        <v>1198.7110098761916</v>
      </c>
      <c r="I21" s="116">
        <f>VLOOKUP($A8,COMcHIGH,High!I$3-1990+2,FALSE)</f>
        <v>1207.2036238323537</v>
      </c>
      <c r="J21" s="116">
        <f>VLOOKUP($A8,COMcHIGH,High!J$3-1990+2,FALSE)</f>
        <v>1215.5912911064299</v>
      </c>
      <c r="K21" s="116">
        <f>VLOOKUP($A8,COMcHIGH,High!K$3-1990+2,FALSE)</f>
        <v>1224.1390712610739</v>
      </c>
      <c r="L21" s="116">
        <f>VLOOKUP($A8,COMcHIGH,High!L$3-1990+2,FALSE)</f>
        <v>1232.7489080199314</v>
      </c>
      <c r="M21" s="116">
        <f>VLOOKUP($A8,COMcHIGH,High!M$3-1990+2,FALSE)</f>
        <v>1241.4630140434826</v>
      </c>
      <c r="N21" s="116">
        <f>VLOOKUP($A8,COMcHIGH,High!N$3-1990+2,FALSE)</f>
        <v>1250.064273534249</v>
      </c>
      <c r="O21" s="116">
        <f>VLOOKUP($A8,COMcHIGH,High!O$3-1990+2,FALSE)</f>
        <v>1258.7711291887254</v>
      </c>
      <c r="P21" s="116">
        <f>VLOOKUP($A8,COMcHIGH,High!P$3-1990+2,FALSE)</f>
        <v>1267.5401601429885</v>
      </c>
      <c r="Q21" s="116">
        <f>VLOOKUP($A8,COMcHIGH,High!Q$3-1990+2,FALSE)</f>
        <v>1276.3628457318641</v>
      </c>
      <c r="R21" s="116">
        <f>VLOOKUP($A8,COMcHIGH,High!R$3-1990+2,FALSE)</f>
        <v>1285.1530438391733</v>
      </c>
      <c r="S21" s="116">
        <f>VLOOKUP($A8,COMcHIGH,High!S$3-1990+2,FALSE)</f>
        <v>1293.92897829709</v>
      </c>
      <c r="T21" s="116">
        <f>VLOOKUP($A8,COMcHIGH,High!T$3-1990+2,FALSE)</f>
        <v>1302.8118050533087</v>
      </c>
      <c r="U21" s="116">
        <f>VLOOKUP($A8,COMcHIGH,High!U$3-1990+2,FALSE)</f>
        <v>1311.7338087080223</v>
      </c>
      <c r="V21" s="116">
        <f>VLOOKUP($A8,COMcHIGH,High!V$3-1990+2,FALSE)</f>
        <v>1311.7338087080223</v>
      </c>
      <c r="W21" s="116">
        <f>VLOOKUP($A8,COMcHIGH,High!W$3-1990+2,FALSE)</f>
        <v>1320.5173296284106</v>
      </c>
    </row>
    <row r="22" spans="1:23">
      <c r="A22" s="111" t="s">
        <v>169</v>
      </c>
      <c r="B22" s="115">
        <f>VLOOKUP($A8,INDcHIGH,High!B$3-1990+2,FALSE)</f>
        <v>13</v>
      </c>
      <c r="C22" s="116">
        <f>VLOOKUP($A8,INDcHIGH,High!C$3-1990+2,FALSE)</f>
        <v>14.485348731858217</v>
      </c>
      <c r="D22" s="116">
        <f>VLOOKUP($A8,INDcHIGH,High!D$3-1990+2,FALSE)</f>
        <v>14.306532486742887</v>
      </c>
      <c r="E22" s="116">
        <f>VLOOKUP($A8,INDcHIGH,High!E$3-1990+2,FALSE)</f>
        <v>14.358484538694251</v>
      </c>
      <c r="F22" s="116">
        <f>VLOOKUP($A8,INDcHIGH,High!F$3-1990+2,FALSE)</f>
        <v>14.431062135002533</v>
      </c>
      <c r="G22" s="116">
        <f>VLOOKUP($A8,INDcHIGH,High!G$3-1990+2,FALSE)</f>
        <v>14.531293282136408</v>
      </c>
      <c r="H22" s="116">
        <f>VLOOKUP($A8,INDcHIGH,High!H$3-1990+2,FALSE)</f>
        <v>14.647936468701714</v>
      </c>
      <c r="I22" s="116">
        <f>VLOOKUP($A8,INDcHIGH,High!I$3-1990+2,FALSE)</f>
        <v>14.791962959861555</v>
      </c>
      <c r="J22" s="116">
        <f>VLOOKUP($A8,INDcHIGH,High!J$3-1990+2,FALSE)</f>
        <v>14.954649686598383</v>
      </c>
      <c r="K22" s="116">
        <f>VLOOKUP($A8,INDcHIGH,High!K$3-1990+2,FALSE)</f>
        <v>15.131023201069276</v>
      </c>
      <c r="L22" s="116">
        <f>VLOOKUP($A8,INDcHIGH,High!L$3-1990+2,FALSE)</f>
        <v>15.323785772213386</v>
      </c>
      <c r="M22" s="116">
        <f>VLOOKUP($A8,INDcHIGH,High!M$3-1990+2,FALSE)</f>
        <v>15.530371308503257</v>
      </c>
      <c r="N22" s="116">
        <f>VLOOKUP($A8,INDcHIGH,High!N$3-1990+2,FALSE)</f>
        <v>15.745112096258975</v>
      </c>
      <c r="O22" s="116">
        <f>VLOOKUP($A8,INDcHIGH,High!O$3-1990+2,FALSE)</f>
        <v>15.999058176971941</v>
      </c>
      <c r="P22" s="116">
        <f>VLOOKUP($A8,INDcHIGH,High!P$3-1990+2,FALSE)</f>
        <v>16.256186063728624</v>
      </c>
      <c r="Q22" s="116">
        <f>VLOOKUP($A8,INDcHIGH,High!Q$3-1990+2,FALSE)</f>
        <v>16.553892515313692</v>
      </c>
      <c r="R22" s="116">
        <f>VLOOKUP($A8,INDcHIGH,High!R$3-1990+2,FALSE)</f>
        <v>16.855433815996889</v>
      </c>
      <c r="S22" s="116">
        <f>VLOOKUP($A8,INDcHIGH,High!S$3-1990+2,FALSE)</f>
        <v>17.178677316163569</v>
      </c>
      <c r="T22" s="116">
        <f>VLOOKUP($A8,INDcHIGH,High!T$3-1990+2,FALSE)</f>
        <v>17.530316058357823</v>
      </c>
      <c r="U22" s="116">
        <f>VLOOKUP($A8,INDcHIGH,High!U$3-1990+2,FALSE)</f>
        <v>17.893096375855933</v>
      </c>
      <c r="V22" s="116">
        <f>VLOOKUP($A8,INDcHIGH,High!V$3-1990+2,FALSE)</f>
        <v>17.893096375855933</v>
      </c>
      <c r="W22" s="116">
        <f>VLOOKUP($A8,INDcHIGH,High!W$3-1990+2,FALSE)</f>
        <v>18.267487705229691</v>
      </c>
    </row>
    <row r="23" spans="1:23">
      <c r="A23" s="111" t="s">
        <v>170</v>
      </c>
      <c r="B23" s="117">
        <v>3</v>
      </c>
      <c r="C23" s="118">
        <f t="shared" ref="C23:U23" si="5">B23</f>
        <v>3</v>
      </c>
      <c r="D23" s="118">
        <f t="shared" si="5"/>
        <v>3</v>
      </c>
      <c r="E23" s="118">
        <f t="shared" si="5"/>
        <v>3</v>
      </c>
      <c r="F23" s="118">
        <f t="shared" si="5"/>
        <v>3</v>
      </c>
      <c r="G23" s="118">
        <f t="shared" si="5"/>
        <v>3</v>
      </c>
      <c r="H23" s="118">
        <f t="shared" si="5"/>
        <v>3</v>
      </c>
      <c r="I23" s="118">
        <f t="shared" si="5"/>
        <v>3</v>
      </c>
      <c r="J23" s="118">
        <f t="shared" si="5"/>
        <v>3</v>
      </c>
      <c r="K23" s="118">
        <f t="shared" si="5"/>
        <v>3</v>
      </c>
      <c r="L23" s="118">
        <f t="shared" si="5"/>
        <v>3</v>
      </c>
      <c r="M23" s="118">
        <f t="shared" si="5"/>
        <v>3</v>
      </c>
      <c r="N23" s="118">
        <f t="shared" si="5"/>
        <v>3</v>
      </c>
      <c r="O23" s="118">
        <f t="shared" si="5"/>
        <v>3</v>
      </c>
      <c r="P23" s="118">
        <f t="shared" si="5"/>
        <v>3</v>
      </c>
      <c r="Q23" s="118">
        <f t="shared" si="5"/>
        <v>3</v>
      </c>
      <c r="R23" s="118">
        <f t="shared" si="5"/>
        <v>3</v>
      </c>
      <c r="S23" s="118">
        <f t="shared" si="5"/>
        <v>3</v>
      </c>
      <c r="T23" s="118">
        <f t="shared" si="5"/>
        <v>3</v>
      </c>
      <c r="U23" s="118">
        <f t="shared" si="5"/>
        <v>3</v>
      </c>
      <c r="V23" s="118">
        <f>T23</f>
        <v>3</v>
      </c>
      <c r="W23" s="118">
        <f>U23</f>
        <v>3</v>
      </c>
    </row>
    <row r="24" spans="1:23" ht="16" thickBot="1">
      <c r="A24" s="119" t="s">
        <v>171</v>
      </c>
      <c r="B24" s="120">
        <f>SUM(B20:B23)</f>
        <v>6400</v>
      </c>
      <c r="C24" s="121">
        <f t="shared" ref="C24:W24" si="6">SUM(C20:C23)</f>
        <v>6465.3232856729064</v>
      </c>
      <c r="D24" s="121">
        <f t="shared" si="6"/>
        <v>6495.3589267639227</v>
      </c>
      <c r="E24" s="121">
        <f t="shared" si="6"/>
        <v>6538.3728273983234</v>
      </c>
      <c r="F24" s="121">
        <f t="shared" si="6"/>
        <v>6590.6486245722363</v>
      </c>
      <c r="G24" s="121">
        <f t="shared" si="6"/>
        <v>6640.9940259423011</v>
      </c>
      <c r="H24" s="121">
        <f t="shared" si="6"/>
        <v>6691.3589463448934</v>
      </c>
      <c r="I24" s="121">
        <f t="shared" si="6"/>
        <v>6741.9955867922154</v>
      </c>
      <c r="J24" s="121">
        <f t="shared" si="6"/>
        <v>6790.5459407930284</v>
      </c>
      <c r="K24" s="121">
        <f t="shared" si="6"/>
        <v>6840.2700944621429</v>
      </c>
      <c r="L24" s="121">
        <f t="shared" si="6"/>
        <v>6889.0726937921445</v>
      </c>
      <c r="M24" s="121">
        <f t="shared" si="6"/>
        <v>6937.993385351986</v>
      </c>
      <c r="N24" s="121">
        <f t="shared" si="6"/>
        <v>6986.8093856305077</v>
      </c>
      <c r="O24" s="121">
        <f t="shared" si="6"/>
        <v>7033.770187365697</v>
      </c>
      <c r="P24" s="121">
        <f t="shared" si="6"/>
        <v>7081.7963462067173</v>
      </c>
      <c r="Q24" s="121">
        <f t="shared" si="6"/>
        <v>7128.9167382471787</v>
      </c>
      <c r="R24" s="121">
        <f t="shared" si="6"/>
        <v>7175.0084776551694</v>
      </c>
      <c r="S24" s="121">
        <f t="shared" si="6"/>
        <v>7221.1076556132539</v>
      </c>
      <c r="T24" s="121">
        <f t="shared" si="6"/>
        <v>7266.3421211116665</v>
      </c>
      <c r="U24" s="121">
        <f t="shared" si="6"/>
        <v>7311.6269050838782</v>
      </c>
      <c r="V24" s="121">
        <f t="shared" si="6"/>
        <v>7346.6269050838782</v>
      </c>
      <c r="W24" s="121">
        <f t="shared" si="6"/>
        <v>7390.7848173336397</v>
      </c>
    </row>
    <row r="25" spans="1:23">
      <c r="B25" s="106"/>
      <c r="C25" s="106"/>
      <c r="D25" s="106"/>
      <c r="E25" s="106"/>
      <c r="F25" s="106"/>
      <c r="G25" s="106"/>
      <c r="H25" s="106"/>
      <c r="I25" s="106"/>
      <c r="J25" s="106"/>
      <c r="K25" s="106"/>
      <c r="L25" s="106"/>
      <c r="M25" s="106"/>
      <c r="N25" s="106"/>
      <c r="O25" s="106"/>
      <c r="P25" s="106"/>
      <c r="Q25" s="106"/>
      <c r="R25" s="106"/>
      <c r="S25" s="106"/>
      <c r="T25" s="108"/>
      <c r="U25" s="108"/>
      <c r="V25" s="108"/>
      <c r="W25" s="108"/>
    </row>
    <row r="26" spans="1:23">
      <c r="B26" s="106"/>
      <c r="C26" s="106"/>
      <c r="D26" s="106"/>
      <c r="E26" s="106"/>
      <c r="F26" s="106"/>
      <c r="G26" s="106"/>
      <c r="H26" s="106"/>
      <c r="I26" s="106"/>
      <c r="J26" s="106"/>
      <c r="K26" s="106"/>
      <c r="L26" s="106"/>
      <c r="M26" s="106"/>
      <c r="N26" s="106"/>
      <c r="O26" s="106"/>
      <c r="P26" s="106"/>
      <c r="Q26" s="106"/>
      <c r="R26" s="106"/>
      <c r="S26" s="106"/>
      <c r="T26" s="108"/>
      <c r="U26" s="108"/>
      <c r="V26" s="108"/>
      <c r="W26" s="108"/>
    </row>
    <row r="27" spans="1:23">
      <c r="A27" s="109" t="s">
        <v>21</v>
      </c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0"/>
      <c r="R27" s="110"/>
      <c r="S27" s="110"/>
      <c r="T27" s="110"/>
      <c r="U27" s="110"/>
      <c r="V27" s="110"/>
      <c r="W27" s="110"/>
    </row>
    <row r="28" spans="1:23" ht="16" thickBot="1">
      <c r="A28" s="111" t="s">
        <v>156</v>
      </c>
      <c r="B28" s="110"/>
      <c r="C28" s="112">
        <f t="shared" ref="C28:U28" si="7">(C33-B33)/B33</f>
        <v>0.18069383015823334</v>
      </c>
      <c r="D28" s="112">
        <f t="shared" si="7"/>
        <v>1.5927560656306489E-2</v>
      </c>
      <c r="E28" s="112">
        <f t="shared" si="7"/>
        <v>1.3098710843310525E-2</v>
      </c>
      <c r="F28" s="112">
        <f t="shared" si="7"/>
        <v>1.9448896567288085E-2</v>
      </c>
      <c r="G28" s="112">
        <f t="shared" si="7"/>
        <v>2.3546779506492511E-2</v>
      </c>
      <c r="H28" s="112">
        <f t="shared" si="7"/>
        <v>2.4909486316119122E-2</v>
      </c>
      <c r="I28" s="112">
        <f t="shared" si="7"/>
        <v>1.9636903882621053E-2</v>
      </c>
      <c r="J28" s="112">
        <f t="shared" si="7"/>
        <v>1.8807017936486072E-2</v>
      </c>
      <c r="K28" s="112">
        <f t="shared" si="7"/>
        <v>2.249297360744219E-2</v>
      </c>
      <c r="L28" s="112">
        <f t="shared" si="7"/>
        <v>2.1554627347849287E-2</v>
      </c>
      <c r="M28" s="112">
        <f t="shared" si="7"/>
        <v>1.663388581912521E-2</v>
      </c>
      <c r="N28" s="112">
        <f t="shared" si="7"/>
        <v>1.6598322898953896E-2</v>
      </c>
      <c r="O28" s="112">
        <f t="shared" si="7"/>
        <v>2.2528822380113629E-2</v>
      </c>
      <c r="P28" s="112">
        <f t="shared" si="7"/>
        <v>2.551116292613137E-2</v>
      </c>
      <c r="Q28" s="112">
        <f t="shared" si="7"/>
        <v>1.6216450373420923E-2</v>
      </c>
      <c r="R28" s="112">
        <f t="shared" si="7"/>
        <v>1.7676534579480895E-2</v>
      </c>
      <c r="S28" s="112">
        <f t="shared" si="7"/>
        <v>1.8571218199148792E-2</v>
      </c>
      <c r="T28" s="112">
        <f t="shared" si="7"/>
        <v>1.6245803657965519E-2</v>
      </c>
      <c r="U28" s="112">
        <f t="shared" si="7"/>
        <v>1.4656153222792749E-2</v>
      </c>
      <c r="V28" s="112">
        <f>(V33-T33)/T33</f>
        <v>2.7049619620719771E-2</v>
      </c>
      <c r="W28" s="112">
        <f>(W33-U33)/U33</f>
        <v>2.6564336136996665E-2</v>
      </c>
    </row>
    <row r="29" spans="1:23">
      <c r="A29" s="111" t="s">
        <v>157</v>
      </c>
      <c r="B29" s="113">
        <f t="shared" ref="B29:W29" si="8">B39*B36</f>
        <v>26183026</v>
      </c>
      <c r="C29" s="114">
        <f t="shared" si="8"/>
        <v>30112236</v>
      </c>
      <c r="D29" s="114">
        <f t="shared" si="8"/>
        <v>30686807</v>
      </c>
      <c r="E29" s="114">
        <f t="shared" si="8"/>
        <v>31152250</v>
      </c>
      <c r="F29" s="114">
        <f t="shared" si="8"/>
        <v>31871208</v>
      </c>
      <c r="G29" s="114">
        <f t="shared" si="8"/>
        <v>32727462</v>
      </c>
      <c r="H29" s="114">
        <f t="shared" si="8"/>
        <v>33639232</v>
      </c>
      <c r="I29" s="114">
        <f t="shared" si="8"/>
        <v>34412742</v>
      </c>
      <c r="J29" s="114">
        <f t="shared" si="8"/>
        <v>35186900</v>
      </c>
      <c r="K29" s="114">
        <f t="shared" si="8"/>
        <v>36119726</v>
      </c>
      <c r="L29" s="114">
        <f t="shared" si="8"/>
        <v>37007893</v>
      </c>
      <c r="M29" s="114">
        <f t="shared" si="8"/>
        <v>37744350</v>
      </c>
      <c r="N29" s="114">
        <f t="shared" si="8"/>
        <v>38534040</v>
      </c>
      <c r="O29" s="114">
        <f t="shared" si="8"/>
        <v>39606039</v>
      </c>
      <c r="P29" s="114">
        <f t="shared" si="8"/>
        <v>40693536</v>
      </c>
      <c r="Q29" s="114">
        <f t="shared" si="8"/>
        <v>41496700</v>
      </c>
      <c r="R29" s="114">
        <f t="shared" si="8"/>
        <v>42421400</v>
      </c>
      <c r="S29" s="114">
        <f t="shared" si="8"/>
        <v>43353100</v>
      </c>
      <c r="T29" s="114">
        <f t="shared" si="8"/>
        <v>44225031</v>
      </c>
      <c r="U29" s="114">
        <f t="shared" si="8"/>
        <v>45037352</v>
      </c>
      <c r="V29" s="114">
        <f t="shared" si="8"/>
        <v>45851235</v>
      </c>
      <c r="W29" s="114">
        <f t="shared" si="8"/>
        <v>46679094</v>
      </c>
    </row>
    <row r="30" spans="1:23">
      <c r="A30" s="111" t="s">
        <v>158</v>
      </c>
      <c r="B30" s="115">
        <f t="shared" ref="B30:W31" si="9">B37*B40</f>
        <v>12920070</v>
      </c>
      <c r="C30" s="116">
        <f t="shared" si="9"/>
        <v>16093684.650136361</v>
      </c>
      <c r="D30" s="116">
        <f t="shared" si="9"/>
        <v>16280124.275157232</v>
      </c>
      <c r="E30" s="116">
        <f t="shared" si="9"/>
        <v>16449168.242133331</v>
      </c>
      <c r="F30" s="116">
        <f t="shared" si="9"/>
        <v>16682116.297206566</v>
      </c>
      <c r="G30" s="116">
        <f t="shared" si="9"/>
        <v>16999471.629801005</v>
      </c>
      <c r="H30" s="116">
        <f t="shared" si="9"/>
        <v>17357764.317422159</v>
      </c>
      <c r="I30" s="116">
        <f t="shared" si="9"/>
        <v>17610386.012837496</v>
      </c>
      <c r="J30" s="116">
        <f t="shared" si="9"/>
        <v>17837798.638309959</v>
      </c>
      <c r="K30" s="116">
        <f t="shared" si="9"/>
        <v>18124762.744708456</v>
      </c>
      <c r="L30" s="116">
        <f t="shared" si="9"/>
        <v>18431458.687911801</v>
      </c>
      <c r="M30" s="116">
        <f t="shared" si="9"/>
        <v>18636748.037232425</v>
      </c>
      <c r="N30" s="116">
        <f t="shared" si="9"/>
        <v>18802040.352143608</v>
      </c>
      <c r="O30" s="116">
        <f t="shared" si="9"/>
        <v>19047427.597217858</v>
      </c>
      <c r="P30" s="116">
        <f t="shared" si="9"/>
        <v>19485131.210138038</v>
      </c>
      <c r="Q30" s="116">
        <f t="shared" si="9"/>
        <v>19675539.875428781</v>
      </c>
      <c r="R30" s="116">
        <f t="shared" si="9"/>
        <v>19851225.704842206</v>
      </c>
      <c r="S30" s="116">
        <f t="shared" si="9"/>
        <v>20095895.663728911</v>
      </c>
      <c r="T30" s="116">
        <f t="shared" si="9"/>
        <v>20271684.644675788</v>
      </c>
      <c r="U30" s="116">
        <f t="shared" si="9"/>
        <v>20419451.467094921</v>
      </c>
      <c r="V30" s="116">
        <f t="shared" si="9"/>
        <v>20419451.467094921</v>
      </c>
      <c r="W30" s="116">
        <f t="shared" si="9"/>
        <v>20545128.643048309</v>
      </c>
    </row>
    <row r="31" spans="1:23">
      <c r="A31" s="111" t="s">
        <v>159</v>
      </c>
      <c r="B31" s="115">
        <f t="shared" si="9"/>
        <v>868023</v>
      </c>
      <c r="C31" s="116">
        <f t="shared" si="9"/>
        <v>1018346.8693961788</v>
      </c>
      <c r="D31" s="116">
        <f t="shared" si="9"/>
        <v>1012202.1460881336</v>
      </c>
      <c r="E31" s="116">
        <f t="shared" si="9"/>
        <v>1008399.2146616874</v>
      </c>
      <c r="F31" s="116">
        <f t="shared" si="9"/>
        <v>1005195.5877954009</v>
      </c>
      <c r="G31" s="116">
        <f t="shared" si="9"/>
        <v>1002519.1930212602</v>
      </c>
      <c r="H31" s="116">
        <f t="shared" si="9"/>
        <v>1000321.3894271959</v>
      </c>
      <c r="I31" s="116">
        <f t="shared" si="9"/>
        <v>998582.99332440284</v>
      </c>
      <c r="J31" s="116">
        <f t="shared" si="9"/>
        <v>997379.00424389541</v>
      </c>
      <c r="K31" s="116">
        <f t="shared" si="9"/>
        <v>996516.92153667554</v>
      </c>
      <c r="L31" s="116">
        <f t="shared" si="9"/>
        <v>996005.14815833408</v>
      </c>
      <c r="M31" s="116">
        <f t="shared" si="9"/>
        <v>995816.26562613598</v>
      </c>
      <c r="N31" s="116">
        <f t="shared" si="9"/>
        <v>996006.66105101572</v>
      </c>
      <c r="O31" s="116">
        <f t="shared" si="9"/>
        <v>996590.5740708966</v>
      </c>
      <c r="P31" s="116">
        <f t="shared" si="9"/>
        <v>997454.49997182621</v>
      </c>
      <c r="Q31" s="116">
        <f t="shared" si="9"/>
        <v>998688.83772499324</v>
      </c>
      <c r="R31" s="116">
        <f t="shared" si="9"/>
        <v>1000264.4146348389</v>
      </c>
      <c r="S31" s="116">
        <f t="shared" si="9"/>
        <v>1002095.5205102919</v>
      </c>
      <c r="T31" s="116">
        <f t="shared" si="9"/>
        <v>1004187.7469384081</v>
      </c>
      <c r="U31" s="116">
        <f t="shared" si="9"/>
        <v>1006574.3098471233</v>
      </c>
      <c r="V31" s="116">
        <f t="shared" si="9"/>
        <v>1006574.3098471233</v>
      </c>
      <c r="W31" s="116">
        <f t="shared" si="9"/>
        <v>1009211.2869010697</v>
      </c>
    </row>
    <row r="32" spans="1:23">
      <c r="A32" s="111" t="s">
        <v>160</v>
      </c>
      <c r="B32" s="117">
        <v>169424.33333333299</v>
      </c>
      <c r="C32" s="118">
        <f t="shared" ref="C32:U32" si="10">B32</f>
        <v>169424.33333333299</v>
      </c>
      <c r="D32" s="118">
        <f t="shared" si="10"/>
        <v>169424.33333333299</v>
      </c>
      <c r="E32" s="118">
        <f t="shared" si="10"/>
        <v>169424.33333333299</v>
      </c>
      <c r="F32" s="118">
        <f t="shared" si="10"/>
        <v>169424.33333333299</v>
      </c>
      <c r="G32" s="118">
        <f t="shared" si="10"/>
        <v>169424.33333333299</v>
      </c>
      <c r="H32" s="118">
        <f t="shared" si="10"/>
        <v>169424.33333333299</v>
      </c>
      <c r="I32" s="118">
        <f t="shared" si="10"/>
        <v>169424.33333333299</v>
      </c>
      <c r="J32" s="118">
        <f t="shared" si="10"/>
        <v>169424.33333333299</v>
      </c>
      <c r="K32" s="118">
        <f t="shared" si="10"/>
        <v>169424.33333333299</v>
      </c>
      <c r="L32" s="118">
        <f t="shared" si="10"/>
        <v>169424.33333333299</v>
      </c>
      <c r="M32" s="118">
        <f t="shared" si="10"/>
        <v>169424.33333333299</v>
      </c>
      <c r="N32" s="118">
        <f t="shared" si="10"/>
        <v>169424.33333333299</v>
      </c>
      <c r="O32" s="118">
        <f t="shared" si="10"/>
        <v>169424.33333333299</v>
      </c>
      <c r="P32" s="118">
        <f t="shared" si="10"/>
        <v>169424.33333333299</v>
      </c>
      <c r="Q32" s="118">
        <f t="shared" si="10"/>
        <v>169424.33333333299</v>
      </c>
      <c r="R32" s="118">
        <f t="shared" si="10"/>
        <v>169424.33333333299</v>
      </c>
      <c r="S32" s="118">
        <f t="shared" si="10"/>
        <v>169424.33333333299</v>
      </c>
      <c r="T32" s="118">
        <f t="shared" si="10"/>
        <v>169424.33333333299</v>
      </c>
      <c r="U32" s="118">
        <f t="shared" si="10"/>
        <v>169424.33333333299</v>
      </c>
      <c r="V32" s="118">
        <f>T32</f>
        <v>169424.33333333299</v>
      </c>
      <c r="W32" s="118">
        <f>U32</f>
        <v>169424.33333333299</v>
      </c>
    </row>
    <row r="33" spans="1:23" ht="16" thickBot="1">
      <c r="A33" s="119" t="s">
        <v>161</v>
      </c>
      <c r="B33" s="120">
        <f>SUM(B29:B32)</f>
        <v>40140543.333333336</v>
      </c>
      <c r="C33" s="121">
        <f t="shared" ref="C33:W33" si="11">SUM(C29:C32)</f>
        <v>47393691.852865875</v>
      </c>
      <c r="D33" s="121">
        <f t="shared" si="11"/>
        <v>48148557.754578695</v>
      </c>
      <c r="E33" s="121">
        <f t="shared" si="11"/>
        <v>48779241.790128358</v>
      </c>
      <c r="F33" s="121">
        <f t="shared" si="11"/>
        <v>49727944.218335301</v>
      </c>
      <c r="G33" s="121">
        <f t="shared" si="11"/>
        <v>50898877.156155601</v>
      </c>
      <c r="H33" s="121">
        <f t="shared" si="11"/>
        <v>52166742.040182687</v>
      </c>
      <c r="I33" s="121">
        <f t="shared" si="11"/>
        <v>53191135.339495242</v>
      </c>
      <c r="J33" s="121">
        <f t="shared" si="11"/>
        <v>54191501.975887187</v>
      </c>
      <c r="K33" s="121">
        <f t="shared" si="11"/>
        <v>55410429.999578469</v>
      </c>
      <c r="L33" s="121">
        <f t="shared" si="11"/>
        <v>56604781.169403471</v>
      </c>
      <c r="M33" s="121">
        <f t="shared" si="11"/>
        <v>57546338.636191897</v>
      </c>
      <c r="N33" s="121">
        <f t="shared" si="11"/>
        <v>58501511.346527956</v>
      </c>
      <c r="O33" s="121">
        <f t="shared" si="11"/>
        <v>59819481.504622087</v>
      </c>
      <c r="P33" s="121">
        <f t="shared" si="11"/>
        <v>61345546.043443203</v>
      </c>
      <c r="Q33" s="121">
        <f t="shared" si="11"/>
        <v>62340353.046487108</v>
      </c>
      <c r="R33" s="121">
        <f t="shared" si="11"/>
        <v>63442314.452810384</v>
      </c>
      <c r="S33" s="121">
        <f t="shared" si="11"/>
        <v>64620515.517572537</v>
      </c>
      <c r="T33" s="121">
        <f t="shared" si="11"/>
        <v>65670327.724947535</v>
      </c>
      <c r="U33" s="121">
        <f t="shared" si="11"/>
        <v>66632802.11027538</v>
      </c>
      <c r="V33" s="121">
        <f t="shared" si="11"/>
        <v>67446685.110275373</v>
      </c>
      <c r="W33" s="121">
        <f t="shared" si="11"/>
        <v>68402858.263282716</v>
      </c>
    </row>
    <row r="34" spans="1:23">
      <c r="A34" s="111" t="s">
        <v>162</v>
      </c>
      <c r="B34" s="116">
        <f>B33*VLOOKUP($A27,'Peak-Baseload'!$N$13:$S$28,6,FALSE)</f>
        <v>39517.137260505056</v>
      </c>
      <c r="C34" s="116">
        <f>C33*VLOOKUP($A27,'Peak-Baseload'!$N$13:$S$28,6,FALSE)</f>
        <v>46657.640148994353</v>
      </c>
      <c r="D34" s="116">
        <f>D33*VLOOKUP($A27,'Peak-Baseload'!$N$13:$S$28,6,FALSE)</f>
        <v>47400.782542547582</v>
      </c>
      <c r="E34" s="116">
        <f>E33*VLOOKUP($A27,'Peak-Baseload'!$N$13:$S$28,6,FALSE)</f>
        <v>48021.671686819056</v>
      </c>
      <c r="F34" s="116">
        <f>F33*VLOOKUP($A27,'Peak-Baseload'!$N$13:$S$28,6,FALSE)</f>
        <v>48955.640212444261</v>
      </c>
      <c r="G34" s="116">
        <f>G33*VLOOKUP($A27,'Peak-Baseload'!$N$13:$S$28,6,FALSE)</f>
        <v>50108.387878125868</v>
      </c>
      <c r="H34" s="116">
        <f>H33*VLOOKUP($A27,'Peak-Baseload'!$N$13:$S$28,6,FALSE)</f>
        <v>51356.562080298834</v>
      </c>
      <c r="I34" s="116">
        <f>I33*VLOOKUP($A27,'Peak-Baseload'!$N$13:$S$28,6,FALSE)</f>
        <v>52365.045953611523</v>
      </c>
      <c r="J34" s="116">
        <f>J33*VLOOKUP($A27,'Peak-Baseload'!$N$13:$S$28,6,FALSE)</f>
        <v>53349.876312106011</v>
      </c>
      <c r="K34" s="116">
        <f>K33*VLOOKUP($A27,'Peak-Baseload'!$N$13:$S$28,6,FALSE)</f>
        <v>54549.87367195452</v>
      </c>
      <c r="L34" s="116">
        <f>L33*VLOOKUP($A27,'Peak-Baseload'!$N$13:$S$28,6,FALSE)</f>
        <v>55725.675870825748</v>
      </c>
      <c r="M34" s="116">
        <f>M33*VLOOKUP($A27,'Peak-Baseload'!$N$13:$S$28,6,FALSE)</f>
        <v>56652.610400454651</v>
      </c>
      <c r="N34" s="116">
        <f>N33*VLOOKUP($A27,'Peak-Baseload'!$N$13:$S$28,6,FALSE)</f>
        <v>57592.948720950029</v>
      </c>
      <c r="O34" s="116">
        <f>O33*VLOOKUP($A27,'Peak-Baseload'!$N$13:$S$28,6,FALSE)</f>
        <v>58890.450033031302</v>
      </c>
      <c r="P34" s="116">
        <f>P33*VLOOKUP($A27,'Peak-Baseload'!$N$13:$S$28,6,FALSE)</f>
        <v>60392.813898617162</v>
      </c>
      <c r="Q34" s="116">
        <f>Q33*VLOOKUP($A27,'Peak-Baseload'!$N$13:$S$28,6,FALSE)</f>
        <v>61372.17096811533</v>
      </c>
      <c r="R34" s="116">
        <f>R33*VLOOKUP($A27,'Peak-Baseload'!$N$13:$S$28,6,FALSE)</f>
        <v>62457.018270451037</v>
      </c>
      <c r="S34" s="116">
        <f>S33*VLOOKUP($A27,'Peak-Baseload'!$N$13:$S$28,6,FALSE)</f>
        <v>63616.921184819803</v>
      </c>
      <c r="T34" s="116">
        <f>T33*VLOOKUP($A27,'Peak-Baseload'!$N$13:$S$28,6,FALSE)</f>
        <v>64650.429195712655</v>
      </c>
      <c r="U34" s="116">
        <f>U33*VLOOKUP($A27,'Peak-Baseload'!$N$13:$S$28,6,FALSE)</f>
        <v>65597.955791924338</v>
      </c>
      <c r="V34" s="116">
        <f>V33*VLOOKUP($A27,'Peak-Baseload'!$N$13:$S$28,6,FALSE)</f>
        <v>66399.198713772959</v>
      </c>
      <c r="W34" s="116">
        <f>W33*VLOOKUP($A27,'Peak-Baseload'!$N$13:$S$28,6,FALSE)</f>
        <v>67340.521939480866</v>
      </c>
    </row>
    <row r="35" spans="1:23">
      <c r="A35" s="111" t="s">
        <v>163</v>
      </c>
      <c r="B35" s="116">
        <f>B43*VLOOKUP($A27,'Peak-Baseload'!$N$13:$S$28,5,FALSE)</f>
        <v>677808.70254433213</v>
      </c>
      <c r="C35" s="116">
        <f>C43*VLOOKUP($A27,'Peak-Baseload'!$N$13:$S$28,5,FALSE)</f>
        <v>705236.98880277039</v>
      </c>
      <c r="D35" s="116">
        <f>D43*VLOOKUP($A27,'Peak-Baseload'!$N$13:$S$28,5,FALSE)</f>
        <v>720160.96051349002</v>
      </c>
      <c r="E35" s="116">
        <f>E43*VLOOKUP($A27,'Peak-Baseload'!$N$13:$S$28,5,FALSE)</f>
        <v>738215.224898824</v>
      </c>
      <c r="F35" s="116">
        <f>F43*VLOOKUP($A27,'Peak-Baseload'!$N$13:$S$28,5,FALSE)</f>
        <v>758131.93561093928</v>
      </c>
      <c r="G35" s="116">
        <f>G43*VLOOKUP($A27,'Peak-Baseload'!$N$13:$S$28,5,FALSE)</f>
        <v>778142.82954141789</v>
      </c>
      <c r="H35" s="116">
        <f>H43*VLOOKUP($A27,'Peak-Baseload'!$N$13:$S$28,5,FALSE)</f>
        <v>798311.82057501806</v>
      </c>
      <c r="I35" s="116">
        <f>I43*VLOOKUP($A27,'Peak-Baseload'!$N$13:$S$28,5,FALSE)</f>
        <v>818607.65409383632</v>
      </c>
      <c r="J35" s="116">
        <f>J43*VLOOKUP($A27,'Peak-Baseload'!$N$13:$S$28,5,FALSE)</f>
        <v>839010.76239107887</v>
      </c>
      <c r="K35" s="116">
        <f>K43*VLOOKUP($A27,'Peak-Baseload'!$N$13:$S$28,5,FALSE)</f>
        <v>859605.93495780486</v>
      </c>
      <c r="L35" s="116">
        <f>L43*VLOOKUP($A27,'Peak-Baseload'!$N$13:$S$28,5,FALSE)</f>
        <v>880313.1358316585</v>
      </c>
      <c r="M35" s="116">
        <f>M43*VLOOKUP($A27,'Peak-Baseload'!$N$13:$S$28,5,FALSE)</f>
        <v>901245.75045121077</v>
      </c>
      <c r="N35" s="116">
        <f>N43*VLOOKUP($A27,'Peak-Baseload'!$N$13:$S$28,5,FALSE)</f>
        <v>922286.30281129049</v>
      </c>
      <c r="O35" s="116">
        <f>O43*VLOOKUP($A27,'Peak-Baseload'!$N$13:$S$28,5,FALSE)</f>
        <v>943400.66247978108</v>
      </c>
      <c r="P35" s="116">
        <f>P43*VLOOKUP($A27,'Peak-Baseload'!$N$13:$S$28,5,FALSE)</f>
        <v>964674.02208794211</v>
      </c>
      <c r="Q35" s="116">
        <f>Q43*VLOOKUP($A27,'Peak-Baseload'!$N$13:$S$28,5,FALSE)</f>
        <v>986021.541254982</v>
      </c>
      <c r="R35" s="116">
        <f>R43*VLOOKUP($A27,'Peak-Baseload'!$N$13:$S$28,5,FALSE)</f>
        <v>1007475.5534069843</v>
      </c>
      <c r="S35" s="116">
        <f>S43*VLOOKUP($A27,'Peak-Baseload'!$N$13:$S$28,5,FALSE)</f>
        <v>1029070.9272165392</v>
      </c>
      <c r="T35" s="116">
        <f>T43*VLOOKUP($A27,'Peak-Baseload'!$N$13:$S$28,5,FALSE)</f>
        <v>1050727.6213485254</v>
      </c>
      <c r="U35" s="116">
        <f>U43*VLOOKUP($A27,'Peak-Baseload'!$N$13:$S$28,5,FALSE)</f>
        <v>1072540.5300174067</v>
      </c>
      <c r="V35" s="116">
        <f>V43*VLOOKUP($A27,'Peak-Baseload'!$N$13:$S$28,5,FALSE)</f>
        <v>1092810.4114408735</v>
      </c>
      <c r="W35" s="116">
        <f>W43*VLOOKUP($A27,'Peak-Baseload'!$N$13:$S$28,5,FALSE)</f>
        <v>1115180.9830507978</v>
      </c>
    </row>
    <row r="36" spans="1:23">
      <c r="A36" s="104" t="s">
        <v>164</v>
      </c>
      <c r="B36" s="116">
        <f>VLOOKUP($A27,REStpcHIGH,High!B$3-1990+2,FALSE)</f>
        <v>646</v>
      </c>
      <c r="C36" s="116">
        <f>VLOOKUP($A27,REStpcHIGH,High!C$3-1990+2,FALSE)</f>
        <v>714</v>
      </c>
      <c r="D36" s="116">
        <f>VLOOKUP($A27,REStpcHIGH,High!D$3-1990+2,FALSE)</f>
        <v>713</v>
      </c>
      <c r="E36" s="116">
        <f>VLOOKUP($A27,REStpcHIGH,High!E$3-1990+2,FALSE)</f>
        <v>706</v>
      </c>
      <c r="F36" s="116">
        <f>VLOOKUP($A27,REStpcHIGH,High!F$3-1990+2,FALSE)</f>
        <v>703</v>
      </c>
      <c r="G36" s="116">
        <f>VLOOKUP($A27,REStpcHIGH,High!G$3-1990+2,FALSE)</f>
        <v>703</v>
      </c>
      <c r="H36" s="116">
        <f>VLOOKUP($A27,REStpcHIGH,High!H$3-1990+2,FALSE)</f>
        <v>704</v>
      </c>
      <c r="I36" s="116">
        <f>VLOOKUP($A27,REStpcHIGH,High!I$3-1990+2,FALSE)</f>
        <v>702</v>
      </c>
      <c r="J36" s="116">
        <f>VLOOKUP($A27,REStpcHIGH,High!J$3-1990+2,FALSE)</f>
        <v>700</v>
      </c>
      <c r="K36" s="116">
        <f>VLOOKUP($A27,REStpcHIGH,High!K$3-1990+2,FALSE)</f>
        <v>701</v>
      </c>
      <c r="L36" s="116">
        <f>VLOOKUP($A27,REStpcHIGH,High!L$3-1990+2,FALSE)</f>
        <v>701</v>
      </c>
      <c r="M36" s="116">
        <f>VLOOKUP($A27,REStpcHIGH,High!M$3-1990+2,FALSE)</f>
        <v>698</v>
      </c>
      <c r="N36" s="116">
        <f>VLOOKUP($A27,REStpcHIGH,High!N$3-1990+2,FALSE)</f>
        <v>696</v>
      </c>
      <c r="O36" s="116">
        <f>VLOOKUP($A27,REStpcHIGH,High!O$3-1990+2,FALSE)</f>
        <v>699</v>
      </c>
      <c r="P36" s="116">
        <f>VLOOKUP($A27,REStpcHIGH,High!P$3-1990+2,FALSE)</f>
        <v>702</v>
      </c>
      <c r="Q36" s="116">
        <f>VLOOKUP($A27,REStpcHIGH,High!Q$3-1990+2,FALSE)</f>
        <v>700</v>
      </c>
      <c r="R36" s="116">
        <f>VLOOKUP($A27,REStpcHIGH,High!R$3-1990+2,FALSE)</f>
        <v>700</v>
      </c>
      <c r="S36" s="116">
        <f>VLOOKUP($A27,REStpcHIGH,High!S$3-1990+2,FALSE)</f>
        <v>700</v>
      </c>
      <c r="T36" s="116">
        <f>VLOOKUP($A27,REStpcHIGH,High!T$3-1990+2,FALSE)</f>
        <v>699</v>
      </c>
      <c r="U36" s="116">
        <f>VLOOKUP($A27,REStpcHIGH,High!U$3-1990+2,FALSE)</f>
        <v>697</v>
      </c>
      <c r="V36" s="116">
        <f>VLOOKUP($A27,REStpcHIGH,High!V$3-1990+2,FALSE)</f>
        <v>695</v>
      </c>
      <c r="W36" s="116">
        <f>VLOOKUP($A27,REStpcHIGH,High!W$3-1990+2,FALSE)</f>
        <v>693</v>
      </c>
    </row>
    <row r="37" spans="1:23">
      <c r="A37" s="104" t="s">
        <v>165</v>
      </c>
      <c r="B37" s="116">
        <f>VLOOKUP($A27,COMtpcHIGH,High!B$3-1990+2,FALSE)</f>
        <v>2690</v>
      </c>
      <c r="C37" s="116">
        <f>VLOOKUP($A27,COMtpcHIGH,High!C$3-1990+2,FALSE)</f>
        <v>3221</v>
      </c>
      <c r="D37" s="116">
        <f>VLOOKUP($A27,COMtpcHIGH,High!D$3-1990+2,FALSE)</f>
        <v>3173</v>
      </c>
      <c r="E37" s="116">
        <f>VLOOKUP($A27,COMtpcHIGH,High!E$3-1990+2,FALSE)</f>
        <v>3131</v>
      </c>
      <c r="F37" s="116">
        <f>VLOOKUP($A27,COMtpcHIGH,High!F$3-1990+2,FALSE)</f>
        <v>3103</v>
      </c>
      <c r="G37" s="116">
        <f>VLOOKUP($A27,COMtpcHIGH,High!G$3-1990+2,FALSE)</f>
        <v>3092</v>
      </c>
      <c r="H37" s="116">
        <f>VLOOKUP($A27,COMtpcHIGH,High!H$3-1990+2,FALSE)</f>
        <v>3089</v>
      </c>
      <c r="I37" s="116">
        <f>VLOOKUP($A27,COMtpcHIGH,High!I$3-1990+2,FALSE)</f>
        <v>3068</v>
      </c>
      <c r="J37" s="116">
        <f>VLOOKUP($A27,COMtpcHIGH,High!J$3-1990+2,FALSE)</f>
        <v>3044</v>
      </c>
      <c r="K37" s="116">
        <f>VLOOKUP($A27,COMtpcHIGH,High!K$3-1990+2,FALSE)</f>
        <v>3031</v>
      </c>
      <c r="L37" s="116">
        <f>VLOOKUP($A27,COMtpcHIGH,High!L$3-1990+2,FALSE)</f>
        <v>3022</v>
      </c>
      <c r="M37" s="116">
        <f>VLOOKUP($A27,COMtpcHIGH,High!M$3-1990+2,FALSE)</f>
        <v>2997</v>
      </c>
      <c r="N37" s="116">
        <f>VLOOKUP($A27,COMtpcHIGH,High!N$3-1990+2,FALSE)</f>
        <v>2967</v>
      </c>
      <c r="O37" s="116">
        <f>VLOOKUP($A27,COMtpcHIGH,High!O$3-1990+2,FALSE)</f>
        <v>2951</v>
      </c>
      <c r="P37" s="116">
        <f>VLOOKUP($A27,COMtpcHIGH,High!P$3-1990+2,FALSE)</f>
        <v>2965</v>
      </c>
      <c r="Q37" s="116">
        <f>VLOOKUP($A27,COMtpcHIGH,High!Q$3-1990+2,FALSE)</f>
        <v>2942</v>
      </c>
      <c r="R37" s="116">
        <f>VLOOKUP($A27,COMtpcHIGH,High!R$3-1990+2,FALSE)</f>
        <v>2918</v>
      </c>
      <c r="S37" s="116">
        <f>VLOOKUP($A27,COMtpcHIGH,High!S$3-1990+2,FALSE)</f>
        <v>2905</v>
      </c>
      <c r="T37" s="116">
        <f>VLOOKUP($A27,COMtpcHIGH,High!T$3-1990+2,FALSE)</f>
        <v>2883</v>
      </c>
      <c r="U37" s="116">
        <f>VLOOKUP($A27,COMtpcHIGH,High!U$3-1990+2,FALSE)</f>
        <v>2858</v>
      </c>
      <c r="V37" s="116">
        <f>VLOOKUP($A27,COMtpcHIGH,High!V$3-1990+2,FALSE)</f>
        <v>2858</v>
      </c>
      <c r="W37" s="116">
        <f>VLOOKUP($A27,COMtpcHIGH,High!W$3-1990+2,FALSE)</f>
        <v>2831</v>
      </c>
    </row>
    <row r="38" spans="1:23" ht="16" thickBot="1">
      <c r="A38" s="104" t="s">
        <v>166</v>
      </c>
      <c r="B38" s="116">
        <f>VLOOKUP($A27,INDtpcHIGH,High!B$3-1990+2,FALSE)</f>
        <v>22257</v>
      </c>
      <c r="C38" s="116">
        <f>VLOOKUP($A27,INDtpcHIGH,High!C$3-1990+2,FALSE)</f>
        <v>26284</v>
      </c>
      <c r="D38" s="116">
        <f>VLOOKUP($A27,INDtpcHIGH,High!D$3-1990+2,FALSE)</f>
        <v>26284</v>
      </c>
      <c r="E38" s="116">
        <f>VLOOKUP($A27,INDtpcHIGH,High!E$3-1990+2,FALSE)</f>
        <v>26284</v>
      </c>
      <c r="F38" s="116">
        <f>VLOOKUP($A27,INDtpcHIGH,High!F$3-1990+2,FALSE)</f>
        <v>26284</v>
      </c>
      <c r="G38" s="116">
        <f>VLOOKUP($A27,INDtpcHIGH,High!G$3-1990+2,FALSE)</f>
        <v>26284</v>
      </c>
      <c r="H38" s="116">
        <f>VLOOKUP($A27,INDtpcHIGH,High!H$3-1990+2,FALSE)</f>
        <v>26284</v>
      </c>
      <c r="I38" s="116">
        <f>VLOOKUP($A27,INDtpcHIGH,High!I$3-1990+2,FALSE)</f>
        <v>26284</v>
      </c>
      <c r="J38" s="116">
        <f>VLOOKUP($A27,INDtpcHIGH,High!J$3-1990+2,FALSE)</f>
        <v>26284</v>
      </c>
      <c r="K38" s="116">
        <f>VLOOKUP($A27,INDtpcHIGH,High!K$3-1990+2,FALSE)</f>
        <v>26284</v>
      </c>
      <c r="L38" s="116">
        <f>VLOOKUP($A27,INDtpcHIGH,High!L$3-1990+2,FALSE)</f>
        <v>26284</v>
      </c>
      <c r="M38" s="116">
        <f>VLOOKUP($A27,INDtpcHIGH,High!M$3-1990+2,FALSE)</f>
        <v>26284</v>
      </c>
      <c r="N38" s="116">
        <f>VLOOKUP($A27,INDtpcHIGH,High!N$3-1990+2,FALSE)</f>
        <v>26284</v>
      </c>
      <c r="O38" s="116">
        <f>VLOOKUP($A27,INDtpcHIGH,High!O$3-1990+2,FALSE)</f>
        <v>26284</v>
      </c>
      <c r="P38" s="116">
        <f>VLOOKUP($A27,INDtpcHIGH,High!P$3-1990+2,FALSE)</f>
        <v>26284</v>
      </c>
      <c r="Q38" s="116">
        <f>VLOOKUP($A27,INDtpcHIGH,High!Q$3-1990+2,FALSE)</f>
        <v>26284</v>
      </c>
      <c r="R38" s="116">
        <f>VLOOKUP($A27,INDtpcHIGH,High!R$3-1990+2,FALSE)</f>
        <v>26284</v>
      </c>
      <c r="S38" s="116">
        <f>VLOOKUP($A27,INDtpcHIGH,High!S$3-1990+2,FALSE)</f>
        <v>26284</v>
      </c>
      <c r="T38" s="116">
        <f>VLOOKUP($A27,INDtpcHIGH,High!T$3-1990+2,FALSE)</f>
        <v>26284</v>
      </c>
      <c r="U38" s="116">
        <f>VLOOKUP($A27,INDtpcHIGH,High!U$3-1990+2,FALSE)</f>
        <v>26284</v>
      </c>
      <c r="V38" s="116">
        <f>VLOOKUP($A27,INDtpcHIGH,High!V$3-1990+2,FALSE)</f>
        <v>26284</v>
      </c>
      <c r="W38" s="116">
        <f>VLOOKUP($A27,INDtpcHIGH,High!W$3-1990+2,FALSE)</f>
        <v>26284</v>
      </c>
    </row>
    <row r="39" spans="1:23">
      <c r="A39" s="111" t="s">
        <v>167</v>
      </c>
      <c r="B39" s="113">
        <f>VLOOKUP($A27,REScHIGH,High!B$3-1990+2,FALSE)</f>
        <v>40531</v>
      </c>
      <c r="C39" s="114">
        <f>VLOOKUP($A27,REScHIGH,High!C$3-1990+2,FALSE)</f>
        <v>42174</v>
      </c>
      <c r="D39" s="114">
        <f>VLOOKUP($A27,REScHIGH,High!D$3-1990+2,FALSE)</f>
        <v>43039</v>
      </c>
      <c r="E39" s="114">
        <f>VLOOKUP($A27,REScHIGH,High!E$3-1990+2,FALSE)</f>
        <v>44125</v>
      </c>
      <c r="F39" s="114">
        <f>VLOOKUP($A27,REScHIGH,High!F$3-1990+2,FALSE)</f>
        <v>45336</v>
      </c>
      <c r="G39" s="114">
        <f>VLOOKUP($A27,REScHIGH,High!G$3-1990+2,FALSE)</f>
        <v>46554</v>
      </c>
      <c r="H39" s="114">
        <f>VLOOKUP($A27,REScHIGH,High!H$3-1990+2,FALSE)</f>
        <v>47783</v>
      </c>
      <c r="I39" s="114">
        <f>VLOOKUP($A27,REScHIGH,High!I$3-1990+2,FALSE)</f>
        <v>49021</v>
      </c>
      <c r="J39" s="114">
        <f>VLOOKUP($A27,REScHIGH,High!J$3-1990+2,FALSE)</f>
        <v>50267</v>
      </c>
      <c r="K39" s="114">
        <f>VLOOKUP($A27,REScHIGH,High!K$3-1990+2,FALSE)</f>
        <v>51526</v>
      </c>
      <c r="L39" s="114">
        <f>VLOOKUP($A27,REScHIGH,High!L$3-1990+2,FALSE)</f>
        <v>52793</v>
      </c>
      <c r="M39" s="114">
        <f>VLOOKUP($A27,REScHIGH,High!M$3-1990+2,FALSE)</f>
        <v>54075</v>
      </c>
      <c r="N39" s="114">
        <f>VLOOKUP($A27,REScHIGH,High!N$3-1990+2,FALSE)</f>
        <v>55365</v>
      </c>
      <c r="O39" s="114">
        <f>VLOOKUP($A27,REScHIGH,High!O$3-1990+2,FALSE)</f>
        <v>56661</v>
      </c>
      <c r="P39" s="114">
        <f>VLOOKUP($A27,REScHIGH,High!P$3-1990+2,FALSE)</f>
        <v>57968</v>
      </c>
      <c r="Q39" s="114">
        <f>VLOOKUP($A27,REScHIGH,High!Q$3-1990+2,FALSE)</f>
        <v>59281</v>
      </c>
      <c r="R39" s="114">
        <f>VLOOKUP($A27,REScHIGH,High!R$3-1990+2,FALSE)</f>
        <v>60602</v>
      </c>
      <c r="S39" s="114">
        <f>VLOOKUP($A27,REScHIGH,High!S$3-1990+2,FALSE)</f>
        <v>61933</v>
      </c>
      <c r="T39" s="114">
        <f>VLOOKUP($A27,REScHIGH,High!T$3-1990+2,FALSE)</f>
        <v>63269</v>
      </c>
      <c r="U39" s="114">
        <f>VLOOKUP($A27,REScHIGH,High!U$3-1990+2,FALSE)</f>
        <v>64616</v>
      </c>
      <c r="V39" s="114">
        <f>VLOOKUP($A27,REScHIGH,High!V$3-1990+2,FALSE)</f>
        <v>65973</v>
      </c>
      <c r="W39" s="114">
        <f>VLOOKUP($A27,REScHIGH,High!W$3-1990+2,FALSE)</f>
        <v>67358</v>
      </c>
    </row>
    <row r="40" spans="1:23">
      <c r="A40" s="111" t="s">
        <v>168</v>
      </c>
      <c r="B40" s="115">
        <f>VLOOKUP($A27,COMcHIGH,High!B$3-1990+2,FALSE)</f>
        <v>4803</v>
      </c>
      <c r="C40" s="116">
        <f>VLOOKUP($A27,COMcHIGH,High!C$3-1990+2,FALSE)</f>
        <v>4996.4870071829746</v>
      </c>
      <c r="D40" s="116">
        <f>VLOOKUP($A27,COMcHIGH,High!D$3-1990+2,FALSE)</f>
        <v>5130.8302159335744</v>
      </c>
      <c r="E40" s="116">
        <f>VLOOKUP($A27,COMcHIGH,High!E$3-1990+2,FALSE)</f>
        <v>5253.6468355583938</v>
      </c>
      <c r="F40" s="116">
        <f>VLOOKUP($A27,COMcHIGH,High!F$3-1990+2,FALSE)</f>
        <v>5376.1251360639917</v>
      </c>
      <c r="G40" s="116">
        <f>VLOOKUP($A27,COMcHIGH,High!G$3-1990+2,FALSE)</f>
        <v>5497.8886254207646</v>
      </c>
      <c r="H40" s="116">
        <f>VLOOKUP($A27,COMcHIGH,High!H$3-1990+2,FALSE)</f>
        <v>5619.21797261967</v>
      </c>
      <c r="I40" s="116">
        <f>VLOOKUP($A27,COMcHIGH,High!I$3-1990+2,FALSE)</f>
        <v>5740.0215165702402</v>
      </c>
      <c r="J40" s="116">
        <f>VLOOKUP($A27,COMcHIGH,High!J$3-1990+2,FALSE)</f>
        <v>5859.9864120597767</v>
      </c>
      <c r="K40" s="116">
        <f>VLOOKUP($A27,COMcHIGH,High!K$3-1990+2,FALSE)</f>
        <v>5979.7963525926943</v>
      </c>
      <c r="L40" s="116">
        <f>VLOOKUP($A27,COMcHIGH,High!L$3-1990+2,FALSE)</f>
        <v>6099.0928815062216</v>
      </c>
      <c r="M40" s="116">
        <f>VLOOKUP($A27,COMcHIGH,High!M$3-1990+2,FALSE)</f>
        <v>6218.4678135576996</v>
      </c>
      <c r="N40" s="116">
        <f>VLOOKUP($A27,COMcHIGH,High!N$3-1990+2,FALSE)</f>
        <v>6337.0543822526488</v>
      </c>
      <c r="O40" s="116">
        <f>VLOOKUP($A27,COMcHIGH,High!O$3-1990+2,FALSE)</f>
        <v>6454.5671288437334</v>
      </c>
      <c r="P40" s="116">
        <f>VLOOKUP($A27,COMcHIGH,High!P$3-1990+2,FALSE)</f>
        <v>6571.7137302320534</v>
      </c>
      <c r="Q40" s="116">
        <f>VLOOKUP($A27,COMcHIGH,High!Q$3-1990+2,FALSE)</f>
        <v>6687.8109705740253</v>
      </c>
      <c r="R40" s="116">
        <f>VLOOKUP($A27,COMcHIGH,High!R$3-1990+2,FALSE)</f>
        <v>6803.0245732838266</v>
      </c>
      <c r="S40" s="116">
        <f>VLOOKUP($A27,COMcHIGH,High!S$3-1990+2,FALSE)</f>
        <v>6917.6921389772506</v>
      </c>
      <c r="T40" s="116">
        <f>VLOOKUP($A27,COMcHIGH,High!T$3-1990+2,FALSE)</f>
        <v>7031.4549582642339</v>
      </c>
      <c r="U40" s="116">
        <f>VLOOKUP($A27,COMcHIGH,High!U$3-1990+2,FALSE)</f>
        <v>7144.6646140989924</v>
      </c>
      <c r="V40" s="116">
        <f>VLOOKUP($A27,COMcHIGH,High!V$3-1990+2,FALSE)</f>
        <v>7144.6646140989924</v>
      </c>
      <c r="W40" s="116">
        <f>VLOOKUP($A27,COMcHIGH,High!W$3-1990+2,FALSE)</f>
        <v>7257.1983903385053</v>
      </c>
    </row>
    <row r="41" spans="1:23">
      <c r="A41" s="111" t="s">
        <v>169</v>
      </c>
      <c r="B41" s="115">
        <f>VLOOKUP($A27,INDcHIGH,High!B$3-1990+2,FALSE)</f>
        <v>39</v>
      </c>
      <c r="C41" s="116">
        <f>VLOOKUP($A27,INDcHIGH,High!C$3-1990+2,FALSE)</f>
        <v>38.743983769448285</v>
      </c>
      <c r="D41" s="116">
        <f>VLOOKUP($A27,INDcHIGH,High!D$3-1990+2,FALSE)</f>
        <v>38.510201875214335</v>
      </c>
      <c r="E41" s="116">
        <f>VLOOKUP($A27,INDcHIGH,High!E$3-1990+2,FALSE)</f>
        <v>38.365515700109853</v>
      </c>
      <c r="F41" s="116">
        <f>VLOOKUP($A27,INDcHIGH,High!F$3-1990+2,FALSE)</f>
        <v>38.24363064204082</v>
      </c>
      <c r="G41" s="116">
        <f>VLOOKUP($A27,INDcHIGH,High!G$3-1990+2,FALSE)</f>
        <v>38.141804634806732</v>
      </c>
      <c r="H41" s="116">
        <f>VLOOKUP($A27,INDcHIGH,High!H$3-1990+2,FALSE)</f>
        <v>38.058187088236032</v>
      </c>
      <c r="I41" s="116">
        <f>VLOOKUP($A27,INDcHIGH,High!I$3-1990+2,FALSE)</f>
        <v>37.99204814048101</v>
      </c>
      <c r="J41" s="116">
        <f>VLOOKUP($A27,INDcHIGH,High!J$3-1990+2,FALSE)</f>
        <v>37.946241220662586</v>
      </c>
      <c r="K41" s="116">
        <f>VLOOKUP($A27,INDcHIGH,High!K$3-1990+2,FALSE)</f>
        <v>37.913442456881583</v>
      </c>
      <c r="L41" s="116">
        <f>VLOOKUP($A27,INDcHIGH,High!L$3-1990+2,FALSE)</f>
        <v>37.893971547646252</v>
      </c>
      <c r="M41" s="116">
        <f>VLOOKUP($A27,INDcHIGH,High!M$3-1990+2,FALSE)</f>
        <v>37.886785330472378</v>
      </c>
      <c r="N41" s="116">
        <f>VLOOKUP($A27,INDcHIGH,High!N$3-1990+2,FALSE)</f>
        <v>37.894029107099975</v>
      </c>
      <c r="O41" s="116">
        <f>VLOOKUP($A27,INDcHIGH,High!O$3-1990+2,FALSE)</f>
        <v>37.916244638217037</v>
      </c>
      <c r="P41" s="116">
        <f>VLOOKUP($A27,INDcHIGH,High!P$3-1990+2,FALSE)</f>
        <v>37.949113528071308</v>
      </c>
      <c r="Q41" s="116">
        <f>VLOOKUP($A27,INDcHIGH,High!Q$3-1990+2,FALSE)</f>
        <v>37.996075092261194</v>
      </c>
      <c r="R41" s="116">
        <f>VLOOKUP($A27,INDcHIGH,High!R$3-1990+2,FALSE)</f>
        <v>38.05601942759241</v>
      </c>
      <c r="S41" s="116">
        <f>VLOOKUP($A27,INDcHIGH,High!S$3-1990+2,FALSE)</f>
        <v>38.125685607605078</v>
      </c>
      <c r="T41" s="116">
        <f>VLOOKUP($A27,INDcHIGH,High!T$3-1990+2,FALSE)</f>
        <v>38.205286369593978</v>
      </c>
      <c r="U41" s="116">
        <f>VLOOKUP($A27,INDcHIGH,High!U$3-1990+2,FALSE)</f>
        <v>38.296085445408742</v>
      </c>
      <c r="V41" s="116">
        <f>VLOOKUP($A27,INDcHIGH,High!V$3-1990+2,FALSE)</f>
        <v>38.296085445408742</v>
      </c>
      <c r="W41" s="116">
        <f>VLOOKUP($A27,INDcHIGH,High!W$3-1990+2,FALSE)</f>
        <v>38.396411767655977</v>
      </c>
    </row>
    <row r="42" spans="1:23">
      <c r="A42" s="111" t="s">
        <v>170</v>
      </c>
      <c r="B42" s="117">
        <v>4</v>
      </c>
      <c r="C42" s="118">
        <f t="shared" ref="C42:U42" si="12">B42</f>
        <v>4</v>
      </c>
      <c r="D42" s="118">
        <f t="shared" si="12"/>
        <v>4</v>
      </c>
      <c r="E42" s="118">
        <f t="shared" si="12"/>
        <v>4</v>
      </c>
      <c r="F42" s="118">
        <f t="shared" si="12"/>
        <v>4</v>
      </c>
      <c r="G42" s="118">
        <f t="shared" si="12"/>
        <v>4</v>
      </c>
      <c r="H42" s="118">
        <f t="shared" si="12"/>
        <v>4</v>
      </c>
      <c r="I42" s="118">
        <f t="shared" si="12"/>
        <v>4</v>
      </c>
      <c r="J42" s="118">
        <f t="shared" si="12"/>
        <v>4</v>
      </c>
      <c r="K42" s="118">
        <f t="shared" si="12"/>
        <v>4</v>
      </c>
      <c r="L42" s="118">
        <f t="shared" si="12"/>
        <v>4</v>
      </c>
      <c r="M42" s="118">
        <f t="shared" si="12"/>
        <v>4</v>
      </c>
      <c r="N42" s="118">
        <f t="shared" si="12"/>
        <v>4</v>
      </c>
      <c r="O42" s="118">
        <f t="shared" si="12"/>
        <v>4</v>
      </c>
      <c r="P42" s="118">
        <f t="shared" si="12"/>
        <v>4</v>
      </c>
      <c r="Q42" s="118">
        <f t="shared" si="12"/>
        <v>4</v>
      </c>
      <c r="R42" s="118">
        <f t="shared" si="12"/>
        <v>4</v>
      </c>
      <c r="S42" s="118">
        <f t="shared" si="12"/>
        <v>4</v>
      </c>
      <c r="T42" s="118">
        <f t="shared" si="12"/>
        <v>4</v>
      </c>
      <c r="U42" s="118">
        <f t="shared" si="12"/>
        <v>4</v>
      </c>
      <c r="V42" s="118">
        <f>T42</f>
        <v>4</v>
      </c>
      <c r="W42" s="118">
        <f>U42</f>
        <v>4</v>
      </c>
    </row>
    <row r="43" spans="1:23" ht="16" thickBot="1">
      <c r="A43" s="119" t="s">
        <v>171</v>
      </c>
      <c r="B43" s="120">
        <f>SUM(B39:B42)</f>
        <v>45377</v>
      </c>
      <c r="C43" s="121">
        <f t="shared" ref="C43:W43" si="13">SUM(C39:C42)</f>
        <v>47213.230990952419</v>
      </c>
      <c r="D43" s="121">
        <f t="shared" si="13"/>
        <v>48212.340417808788</v>
      </c>
      <c r="E43" s="121">
        <f t="shared" si="13"/>
        <v>49421.012351258505</v>
      </c>
      <c r="F43" s="121">
        <f t="shared" si="13"/>
        <v>50754.368766706037</v>
      </c>
      <c r="G43" s="121">
        <f t="shared" si="13"/>
        <v>52094.030430055565</v>
      </c>
      <c r="H43" s="121">
        <f t="shared" si="13"/>
        <v>53444.276159707908</v>
      </c>
      <c r="I43" s="121">
        <f t="shared" si="13"/>
        <v>54803.013564710724</v>
      </c>
      <c r="J43" s="121">
        <f t="shared" si="13"/>
        <v>56168.932653280441</v>
      </c>
      <c r="K43" s="121">
        <f t="shared" si="13"/>
        <v>57547.709795049581</v>
      </c>
      <c r="L43" s="121">
        <f t="shared" si="13"/>
        <v>58933.986853053866</v>
      </c>
      <c r="M43" s="121">
        <f t="shared" si="13"/>
        <v>60335.354598888167</v>
      </c>
      <c r="N43" s="121">
        <f t="shared" si="13"/>
        <v>61743.94841135975</v>
      </c>
      <c r="O43" s="121">
        <f t="shared" si="13"/>
        <v>63157.483373481948</v>
      </c>
      <c r="P43" s="121">
        <f t="shared" si="13"/>
        <v>64581.662843760125</v>
      </c>
      <c r="Q43" s="121">
        <f t="shared" si="13"/>
        <v>66010.807045666283</v>
      </c>
      <c r="R43" s="121">
        <f t="shared" si="13"/>
        <v>67447.080592711412</v>
      </c>
      <c r="S43" s="121">
        <f t="shared" si="13"/>
        <v>68892.817824584854</v>
      </c>
      <c r="T43" s="121">
        <f t="shared" si="13"/>
        <v>70342.660244633837</v>
      </c>
      <c r="U43" s="121">
        <f t="shared" si="13"/>
        <v>71802.960699544405</v>
      </c>
      <c r="V43" s="121">
        <f t="shared" si="13"/>
        <v>73159.960699544405</v>
      </c>
      <c r="W43" s="121">
        <f t="shared" si="13"/>
        <v>74657.594802106163</v>
      </c>
    </row>
    <row r="44" spans="1:23">
      <c r="A44" s="122"/>
      <c r="B44" s="123"/>
      <c r="C44" s="123"/>
      <c r="D44" s="123"/>
      <c r="E44" s="123"/>
      <c r="F44" s="123"/>
      <c r="G44" s="123"/>
      <c r="H44" s="123"/>
      <c r="I44" s="123"/>
      <c r="J44" s="123"/>
      <c r="K44" s="123"/>
      <c r="L44" s="123"/>
      <c r="M44" s="123"/>
      <c r="N44" s="123"/>
      <c r="O44" s="123"/>
      <c r="P44" s="123"/>
      <c r="Q44" s="123"/>
      <c r="R44" s="123"/>
      <c r="S44" s="123"/>
      <c r="T44" s="123"/>
      <c r="U44" s="123"/>
      <c r="V44" s="123"/>
      <c r="W44" s="123"/>
    </row>
    <row r="45" spans="1:23">
      <c r="B45" s="106"/>
      <c r="C45" s="106"/>
      <c r="D45" s="106"/>
      <c r="E45" s="106"/>
      <c r="F45" s="106"/>
      <c r="G45" s="106"/>
      <c r="H45" s="106"/>
      <c r="I45" s="106"/>
      <c r="J45" s="106"/>
      <c r="K45" s="106"/>
      <c r="L45" s="106"/>
      <c r="M45" s="106"/>
      <c r="N45" s="106"/>
      <c r="O45" s="106"/>
      <c r="P45" s="106"/>
      <c r="Q45" s="106"/>
      <c r="R45" s="106"/>
      <c r="S45" s="106"/>
      <c r="T45" s="108"/>
      <c r="U45" s="108"/>
      <c r="V45" s="108"/>
      <c r="W45" s="108"/>
    </row>
    <row r="46" spans="1:23">
      <c r="A46" s="109" t="s">
        <v>22</v>
      </c>
      <c r="B46" s="110"/>
      <c r="C46" s="110"/>
      <c r="D46" s="110"/>
      <c r="E46" s="110"/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</row>
    <row r="47" spans="1:23" ht="16" thickBot="1">
      <c r="A47" s="111" t="s">
        <v>156</v>
      </c>
      <c r="B47" s="110"/>
      <c r="C47" s="112">
        <f t="shared" ref="C47:U47" si="14">(C52-B52)/B52</f>
        <v>0.1438187397438741</v>
      </c>
      <c r="D47" s="112">
        <f t="shared" si="14"/>
        <v>1.620759263028439E-2</v>
      </c>
      <c r="E47" s="112">
        <f t="shared" si="14"/>
        <v>1.9831416623996231E-2</v>
      </c>
      <c r="F47" s="112">
        <f t="shared" si="14"/>
        <v>2.5995793568032437E-2</v>
      </c>
      <c r="G47" s="112">
        <f t="shared" si="14"/>
        <v>2.7196528527666648E-2</v>
      </c>
      <c r="H47" s="112">
        <f t="shared" si="14"/>
        <v>2.7813593745257263E-2</v>
      </c>
      <c r="I47" s="112">
        <f t="shared" si="14"/>
        <v>2.5995522034372876E-2</v>
      </c>
      <c r="J47" s="112">
        <f t="shared" si="14"/>
        <v>2.6793514936344298E-2</v>
      </c>
      <c r="K47" s="112">
        <f t="shared" si="14"/>
        <v>2.6414585476224925E-2</v>
      </c>
      <c r="L47" s="112">
        <f t="shared" si="14"/>
        <v>2.702447741821903E-2</v>
      </c>
      <c r="M47" s="112">
        <f t="shared" si="14"/>
        <v>2.5488863364008456E-2</v>
      </c>
      <c r="N47" s="112">
        <f t="shared" si="14"/>
        <v>2.5301410645385474E-2</v>
      </c>
      <c r="O47" s="112">
        <f t="shared" si="14"/>
        <v>2.652050971731142E-2</v>
      </c>
      <c r="P47" s="112">
        <f t="shared" si="14"/>
        <v>2.6510589972414074E-2</v>
      </c>
      <c r="Q47" s="112">
        <f t="shared" si="14"/>
        <v>2.4568104865249747E-2</v>
      </c>
      <c r="R47" s="112">
        <f t="shared" si="14"/>
        <v>2.5086079110063417E-2</v>
      </c>
      <c r="S47" s="112">
        <f t="shared" si="14"/>
        <v>2.4647486502554671E-2</v>
      </c>
      <c r="T47" s="112">
        <f t="shared" si="14"/>
        <v>2.4773426629419604E-2</v>
      </c>
      <c r="U47" s="112">
        <f t="shared" si="14"/>
        <v>2.3829130346178475E-2</v>
      </c>
      <c r="V47" s="112">
        <f>(V52-T52)/T52</f>
        <v>3.640222201363038E-2</v>
      </c>
      <c r="W47" s="112">
        <f>(W52-U52)/U52</f>
        <v>3.6207059806951096E-2</v>
      </c>
    </row>
    <row r="48" spans="1:23">
      <c r="A48" s="111" t="s">
        <v>157</v>
      </c>
      <c r="B48" s="113">
        <f t="shared" ref="B48:W48" si="15">B58*B55</f>
        <v>18472034</v>
      </c>
      <c r="C48" s="114">
        <f t="shared" si="15"/>
        <v>21122250</v>
      </c>
      <c r="D48" s="114">
        <f t="shared" si="15"/>
        <v>21177450</v>
      </c>
      <c r="E48" s="114">
        <f t="shared" si="15"/>
        <v>21386742</v>
      </c>
      <c r="F48" s="114">
        <f t="shared" si="15"/>
        <v>21811585</v>
      </c>
      <c r="G48" s="114">
        <f t="shared" si="15"/>
        <v>22300803</v>
      </c>
      <c r="H48" s="114">
        <f t="shared" si="15"/>
        <v>22829000</v>
      </c>
      <c r="I48" s="114">
        <f t="shared" si="15"/>
        <v>23304365</v>
      </c>
      <c r="J48" s="114">
        <f t="shared" si="15"/>
        <v>23816492</v>
      </c>
      <c r="K48" s="114">
        <f t="shared" si="15"/>
        <v>24337487</v>
      </c>
      <c r="L48" s="114">
        <f t="shared" si="15"/>
        <v>24899520</v>
      </c>
      <c r="M48" s="114">
        <f t="shared" si="15"/>
        <v>25403864</v>
      </c>
      <c r="N48" s="114">
        <f t="shared" si="15"/>
        <v>25914132</v>
      </c>
      <c r="O48" s="114">
        <f t="shared" si="15"/>
        <v>26502018</v>
      </c>
      <c r="P48" s="114">
        <f t="shared" si="15"/>
        <v>27136902</v>
      </c>
      <c r="Q48" s="114">
        <f t="shared" si="15"/>
        <v>27670080</v>
      </c>
      <c r="R48" s="114">
        <f t="shared" si="15"/>
        <v>28248760</v>
      </c>
      <c r="S48" s="114">
        <f t="shared" si="15"/>
        <v>28834840</v>
      </c>
      <c r="T48" s="114">
        <f t="shared" si="15"/>
        <v>29429800</v>
      </c>
      <c r="U48" s="114">
        <f t="shared" si="15"/>
        <v>29993054</v>
      </c>
      <c r="V48" s="114">
        <f t="shared" si="15"/>
        <v>30604207</v>
      </c>
      <c r="W48" s="114">
        <f t="shared" si="15"/>
        <v>31185666</v>
      </c>
    </row>
    <row r="49" spans="1:23">
      <c r="A49" s="111" t="s">
        <v>158</v>
      </c>
      <c r="B49" s="115">
        <f t="shared" ref="B49:W50" si="16">B56*B59</f>
        <v>8963750</v>
      </c>
      <c r="C49" s="116">
        <f t="shared" si="16"/>
        <v>10279320.365525916</v>
      </c>
      <c r="D49" s="116">
        <f t="shared" si="16"/>
        <v>10737486.193374725</v>
      </c>
      <c r="E49" s="116">
        <f t="shared" si="16"/>
        <v>11167457.852275552</v>
      </c>
      <c r="F49" s="116">
        <f t="shared" si="16"/>
        <v>11598437.47892751</v>
      </c>
      <c r="G49" s="116">
        <f t="shared" si="16"/>
        <v>12028093.68664629</v>
      </c>
      <c r="H49" s="116">
        <f t="shared" si="16"/>
        <v>12465323.953051481</v>
      </c>
      <c r="I49" s="116">
        <f t="shared" si="16"/>
        <v>12917161.990745962</v>
      </c>
      <c r="J49" s="116">
        <f t="shared" si="16"/>
        <v>13385731.960177338</v>
      </c>
      <c r="K49" s="116">
        <f t="shared" si="16"/>
        <v>13857460.06125653</v>
      </c>
      <c r="L49" s="116">
        <f t="shared" si="16"/>
        <v>14338055.743518012</v>
      </c>
      <c r="M49" s="116">
        <f t="shared" si="16"/>
        <v>14843476.340311956</v>
      </c>
      <c r="N49" s="116">
        <f t="shared" si="16"/>
        <v>15361118.778893808</v>
      </c>
      <c r="O49" s="116">
        <f t="shared" si="16"/>
        <v>15878195.89418797</v>
      </c>
      <c r="P49" s="116">
        <f t="shared" si="16"/>
        <v>16377208.07133832</v>
      </c>
      <c r="Q49" s="116">
        <f t="shared" si="16"/>
        <v>16922424.268671196</v>
      </c>
      <c r="R49" s="116">
        <f t="shared" si="16"/>
        <v>17472076.164703451</v>
      </c>
      <c r="S49" s="116">
        <f t="shared" si="16"/>
        <v>18022386.336557202</v>
      </c>
      <c r="T49" s="116">
        <f t="shared" si="16"/>
        <v>18597845.958430648</v>
      </c>
      <c r="U49" s="116">
        <f t="shared" si="16"/>
        <v>19188157.534669455</v>
      </c>
      <c r="V49" s="116">
        <f t="shared" si="16"/>
        <v>19188157.534669455</v>
      </c>
      <c r="W49" s="116">
        <f t="shared" si="16"/>
        <v>19792656.501808271</v>
      </c>
    </row>
    <row r="50" spans="1:23">
      <c r="A50" s="111" t="s">
        <v>159</v>
      </c>
      <c r="B50" s="115">
        <f t="shared" si="16"/>
        <v>104850</v>
      </c>
      <c r="C50" s="116">
        <f t="shared" si="16"/>
        <v>151356.0129929067</v>
      </c>
      <c r="D50" s="116">
        <f t="shared" si="16"/>
        <v>155183.39439109876</v>
      </c>
      <c r="E50" s="116">
        <f t="shared" si="16"/>
        <v>159007.83867108499</v>
      </c>
      <c r="F50" s="116">
        <f t="shared" si="16"/>
        <v>162887.73877801793</v>
      </c>
      <c r="G50" s="116">
        <f t="shared" si="16"/>
        <v>166806.28646830076</v>
      </c>
      <c r="H50" s="116">
        <f t="shared" si="16"/>
        <v>170775.31107073376</v>
      </c>
      <c r="I50" s="116">
        <f t="shared" si="16"/>
        <v>174802.67831774245</v>
      </c>
      <c r="J50" s="116">
        <f t="shared" si="16"/>
        <v>178873.32888488451</v>
      </c>
      <c r="K50" s="116">
        <f t="shared" si="16"/>
        <v>183002.9202663553</v>
      </c>
      <c r="L50" s="116">
        <f t="shared" si="16"/>
        <v>187182.89586252673</v>
      </c>
      <c r="M50" s="116">
        <f t="shared" si="16"/>
        <v>191426.02720287995</v>
      </c>
      <c r="N50" s="116">
        <f t="shared" si="16"/>
        <v>195721.82680968015</v>
      </c>
      <c r="O50" s="116">
        <f t="shared" si="16"/>
        <v>200074.42751883296</v>
      </c>
      <c r="P50" s="116">
        <f t="shared" si="16"/>
        <v>204487.65145601614</v>
      </c>
      <c r="Q50" s="116">
        <f t="shared" si="16"/>
        <v>208962.70375679637</v>
      </c>
      <c r="R50" s="116">
        <f t="shared" si="16"/>
        <v>213495.34894046257</v>
      </c>
      <c r="S50" s="116">
        <f t="shared" si="16"/>
        <v>218085.5381098543</v>
      </c>
      <c r="T50" s="116">
        <f t="shared" si="16"/>
        <v>222742.28533215111</v>
      </c>
      <c r="U50" s="116">
        <f t="shared" si="16"/>
        <v>227463.38063316685</v>
      </c>
      <c r="V50" s="116">
        <f t="shared" si="16"/>
        <v>227463.38063316685</v>
      </c>
      <c r="W50" s="116">
        <f t="shared" si="16"/>
        <v>232243.79279485112</v>
      </c>
    </row>
    <row r="51" spans="1:23">
      <c r="A51" s="111" t="s">
        <v>160</v>
      </c>
      <c r="B51" s="117">
        <v>357624.5</v>
      </c>
      <c r="C51" s="118">
        <f t="shared" ref="C51:U51" si="17">B51</f>
        <v>357624.5</v>
      </c>
      <c r="D51" s="118">
        <f t="shared" si="17"/>
        <v>357624.5</v>
      </c>
      <c r="E51" s="118">
        <f t="shared" si="17"/>
        <v>357624.5</v>
      </c>
      <c r="F51" s="118">
        <f t="shared" si="17"/>
        <v>357624.5</v>
      </c>
      <c r="G51" s="118">
        <f t="shared" si="17"/>
        <v>357624.5</v>
      </c>
      <c r="H51" s="118">
        <f t="shared" si="17"/>
        <v>357624.5</v>
      </c>
      <c r="I51" s="118">
        <f t="shared" si="17"/>
        <v>357624.5</v>
      </c>
      <c r="J51" s="118">
        <f t="shared" si="17"/>
        <v>357624.5</v>
      </c>
      <c r="K51" s="118">
        <f t="shared" si="17"/>
        <v>357624.5</v>
      </c>
      <c r="L51" s="118">
        <f t="shared" si="17"/>
        <v>357624.5</v>
      </c>
      <c r="M51" s="118">
        <f t="shared" si="17"/>
        <v>357624.5</v>
      </c>
      <c r="N51" s="118">
        <f t="shared" si="17"/>
        <v>357624.5</v>
      </c>
      <c r="O51" s="118">
        <f t="shared" si="17"/>
        <v>357624.5</v>
      </c>
      <c r="P51" s="118">
        <f t="shared" si="17"/>
        <v>357624.5</v>
      </c>
      <c r="Q51" s="118">
        <f t="shared" si="17"/>
        <v>357624.5</v>
      </c>
      <c r="R51" s="118">
        <f t="shared" si="17"/>
        <v>357624.5</v>
      </c>
      <c r="S51" s="118">
        <f t="shared" si="17"/>
        <v>357624.5</v>
      </c>
      <c r="T51" s="118">
        <f t="shared" si="17"/>
        <v>357624.5</v>
      </c>
      <c r="U51" s="118">
        <f t="shared" si="17"/>
        <v>357624.5</v>
      </c>
      <c r="V51" s="118">
        <f>T51</f>
        <v>357624.5</v>
      </c>
      <c r="W51" s="118">
        <f>U51</f>
        <v>357624.5</v>
      </c>
    </row>
    <row r="52" spans="1:23" ht="16" thickBot="1">
      <c r="A52" s="119" t="s">
        <v>161</v>
      </c>
      <c r="B52" s="120">
        <f>SUM(B48:B51)</f>
        <v>27898258.5</v>
      </c>
      <c r="C52" s="121">
        <f t="shared" ref="C52:W52" si="18">SUM(C48:C51)</f>
        <v>31910550.878518824</v>
      </c>
      <c r="D52" s="121">
        <f t="shared" si="18"/>
        <v>32427744.08776582</v>
      </c>
      <c r="E52" s="121">
        <f t="shared" si="18"/>
        <v>33070832.190946635</v>
      </c>
      <c r="F52" s="121">
        <f t="shared" si="18"/>
        <v>33930534.717705525</v>
      </c>
      <c r="G52" s="121">
        <f t="shared" si="18"/>
        <v>34853327.473114587</v>
      </c>
      <c r="H52" s="121">
        <f t="shared" si="18"/>
        <v>35822723.76412221</v>
      </c>
      <c r="I52" s="121">
        <f t="shared" si="18"/>
        <v>36753954.169063702</v>
      </c>
      <c r="J52" s="121">
        <f t="shared" si="18"/>
        <v>37738721.789062224</v>
      </c>
      <c r="K52" s="121">
        <f t="shared" si="18"/>
        <v>38735574.48152288</v>
      </c>
      <c r="L52" s="121">
        <f t="shared" si="18"/>
        <v>39782383.139380537</v>
      </c>
      <c r="M52" s="121">
        <f t="shared" si="18"/>
        <v>40796390.867514841</v>
      </c>
      <c r="N52" s="121">
        <f t="shared" si="18"/>
        <v>41828597.105703488</v>
      </c>
      <c r="O52" s="121">
        <f t="shared" si="18"/>
        <v>42937912.821706802</v>
      </c>
      <c r="P52" s="121">
        <f t="shared" si="18"/>
        <v>44076222.222794332</v>
      </c>
      <c r="Q52" s="121">
        <f t="shared" si="18"/>
        <v>45159091.472427994</v>
      </c>
      <c r="R52" s="121">
        <f t="shared" si="18"/>
        <v>46291956.013643913</v>
      </c>
      <c r="S52" s="121">
        <f t="shared" si="18"/>
        <v>47432936.374667056</v>
      </c>
      <c r="T52" s="121">
        <f t="shared" si="18"/>
        <v>48608012.743762799</v>
      </c>
      <c r="U52" s="121">
        <f t="shared" si="18"/>
        <v>49766299.415302627</v>
      </c>
      <c r="V52" s="121">
        <f t="shared" si="18"/>
        <v>50377452.415302627</v>
      </c>
      <c r="W52" s="121">
        <f t="shared" si="18"/>
        <v>51568190.794603124</v>
      </c>
    </row>
    <row r="53" spans="1:23">
      <c r="A53" s="111" t="s">
        <v>162</v>
      </c>
      <c r="B53" s="116">
        <f>B52*VLOOKUP($A46,'Peak-Baseload'!$N$13:$S$28,6,FALSE)</f>
        <v>31441.92200991893</v>
      </c>
      <c r="C53" s="116">
        <f>C52*VLOOKUP($A46,'Peak-Baseload'!$N$13:$S$28,6,FALSE)</f>
        <v>35963.859608510647</v>
      </c>
      <c r="D53" s="116">
        <f>D52*VLOOKUP($A46,'Peak-Baseload'!$N$13:$S$28,6,FALSE)</f>
        <v>36546.747194458127</v>
      </c>
      <c r="E53" s="116">
        <f>E52*VLOOKUP($A46,'Peak-Baseload'!$N$13:$S$28,6,FALSE)</f>
        <v>37271.520964323296</v>
      </c>
      <c r="F53" s="116">
        <f>F52*VLOOKUP($A46,'Peak-Baseload'!$N$13:$S$28,6,FALSE)</f>
        <v>38240.423729278431</v>
      </c>
      <c r="G53" s="116">
        <f>G52*VLOOKUP($A46,'Peak-Baseload'!$N$13:$S$28,6,FALSE)</f>
        <v>39280.430504141812</v>
      </c>
      <c r="H53" s="116">
        <f>H52*VLOOKUP($A46,'Peak-Baseload'!$N$13:$S$28,6,FALSE)</f>
        <v>40372.96044032283</v>
      </c>
      <c r="I53" s="116">
        <f>I52*VLOOKUP($A46,'Peak-Baseload'!$N$13:$S$28,6,FALSE)</f>
        <v>41422.476623042101</v>
      </c>
      <c r="J53" s="116">
        <f>J52*VLOOKUP($A46,'Peak-Baseload'!$N$13:$S$28,6,FALSE)</f>
        <v>42532.330369141957</v>
      </c>
      <c r="K53" s="116">
        <f>K52*VLOOKUP($A46,'Peak-Baseload'!$N$13:$S$28,6,FALSE)</f>
        <v>43655.80424518069</v>
      </c>
      <c r="L53" s="116">
        <f>L52*VLOOKUP($A46,'Peak-Baseload'!$N$13:$S$28,6,FALSE)</f>
        <v>44835.579541178769</v>
      </c>
      <c r="M53" s="116">
        <f>M52*VLOOKUP($A46,'Peak-Baseload'!$N$13:$S$28,6,FALSE)</f>
        <v>45978.387501950005</v>
      </c>
      <c r="N53" s="116">
        <f>N52*VLOOKUP($A46,'Peak-Baseload'!$N$13:$S$28,6,FALSE)</f>
        <v>47141.705564949501</v>
      </c>
      <c r="O53" s="116">
        <f>O52*VLOOKUP($A46,'Peak-Baseload'!$N$13:$S$28,6,FALSE)</f>
        <v>48391.927625475379</v>
      </c>
      <c r="P53" s="116">
        <f>P52*VLOOKUP($A46,'Peak-Baseload'!$N$13:$S$28,6,FALSE)</f>
        <v>49674.826176729097</v>
      </c>
      <c r="Q53" s="116">
        <f>Q52*VLOOKUP($A46,'Peak-Baseload'!$N$13:$S$28,6,FALSE)</f>
        <v>50895.242515402031</v>
      </c>
      <c r="R53" s="116">
        <f>R52*VLOOKUP($A46,'Peak-Baseload'!$N$13:$S$28,6,FALSE)</f>
        <v>52172.004595469269</v>
      </c>
      <c r="S53" s="116">
        <f>S52*VLOOKUP($A46,'Peak-Baseload'!$N$13:$S$28,6,FALSE)</f>
        <v>53457.913374547315</v>
      </c>
      <c r="T53" s="116">
        <f>T52*VLOOKUP($A46,'Peak-Baseload'!$N$13:$S$28,6,FALSE)</f>
        <v>54782.249069293532</v>
      </c>
      <c r="U53" s="116">
        <f>U52*VLOOKUP($A46,'Peak-Baseload'!$N$13:$S$28,6,FALSE)</f>
        <v>56087.662423022542</v>
      </c>
      <c r="V53" s="116">
        <f>V52*VLOOKUP($A46,'Peak-Baseload'!$N$13:$S$28,6,FALSE)</f>
        <v>56776.444662319955</v>
      </c>
      <c r="W53" s="116">
        <f>W52*VLOOKUP($A46,'Peak-Baseload'!$N$13:$S$28,6,FALSE)</f>
        <v>58118.431770805008</v>
      </c>
    </row>
    <row r="54" spans="1:23">
      <c r="A54" s="111" t="s">
        <v>163</v>
      </c>
      <c r="B54" s="116">
        <f>B62*VLOOKUP($A46,'Peak-Baseload'!$N$13:$S$28,5,FALSE)</f>
        <v>346238.1270770345</v>
      </c>
      <c r="C54" s="116">
        <f>C62*VLOOKUP($A46,'Peak-Baseload'!$N$13:$S$28,5,FALSE)</f>
        <v>348678.83967707836</v>
      </c>
      <c r="D54" s="116">
        <f>D62*VLOOKUP($A46,'Peak-Baseload'!$N$13:$S$28,5,FALSE)</f>
        <v>351970.88442112075</v>
      </c>
      <c r="E54" s="116">
        <f>E62*VLOOKUP($A46,'Peak-Baseload'!$N$13:$S$28,5,FALSE)</f>
        <v>358846.63045388117</v>
      </c>
      <c r="F54" s="116">
        <f>F62*VLOOKUP($A46,'Peak-Baseload'!$N$13:$S$28,5,FALSE)</f>
        <v>367334.99282730365</v>
      </c>
      <c r="G54" s="116">
        <f>G62*VLOOKUP($A46,'Peak-Baseload'!$N$13:$S$28,5,FALSE)</f>
        <v>375938.09514532366</v>
      </c>
      <c r="H54" s="116">
        <f>H62*VLOOKUP($A46,'Peak-Baseload'!$N$13:$S$28,5,FALSE)</f>
        <v>384679.41949340753</v>
      </c>
      <c r="I54" s="116">
        <f>I62*VLOOKUP($A46,'Peak-Baseload'!$N$13:$S$28,5,FALSE)</f>
        <v>393571.67461413355</v>
      </c>
      <c r="J54" s="116">
        <f>J62*VLOOKUP($A46,'Peak-Baseload'!$N$13:$S$28,5,FALSE)</f>
        <v>402564.24197643687</v>
      </c>
      <c r="K54" s="116">
        <f>K62*VLOOKUP($A46,'Peak-Baseload'!$N$13:$S$28,5,FALSE)</f>
        <v>411710.0295167485</v>
      </c>
      <c r="L54" s="116">
        <f>L62*VLOOKUP($A46,'Peak-Baseload'!$N$13:$S$28,5,FALSE)</f>
        <v>420983.98965186864</v>
      </c>
      <c r="M54" s="116">
        <f>M62*VLOOKUP($A46,'Peak-Baseload'!$N$13:$S$28,5,FALSE)</f>
        <v>430423.5316798797</v>
      </c>
      <c r="N54" s="116">
        <f>N62*VLOOKUP($A46,'Peak-Baseload'!$N$13:$S$28,5,FALSE)</f>
        <v>439987.29715154169</v>
      </c>
      <c r="O54" s="116">
        <f>O62*VLOOKUP($A46,'Peak-Baseload'!$N$13:$S$28,5,FALSE)</f>
        <v>449671.03134027362</v>
      </c>
      <c r="P54" s="116">
        <f>P62*VLOOKUP($A46,'Peak-Baseload'!$N$13:$S$28,5,FALSE)</f>
        <v>459505.73844594194</v>
      </c>
      <c r="Q54" s="116">
        <f>Q62*VLOOKUP($A46,'Peak-Baseload'!$N$13:$S$28,5,FALSE)</f>
        <v>469460.18266443163</v>
      </c>
      <c r="R54" s="116">
        <f>R62*VLOOKUP($A46,'Peak-Baseload'!$N$13:$S$28,5,FALSE)</f>
        <v>479560.1875148699</v>
      </c>
      <c r="S54" s="116">
        <f>S62*VLOOKUP($A46,'Peak-Baseload'!$N$13:$S$28,5,FALSE)</f>
        <v>489785.33710482536</v>
      </c>
      <c r="T54" s="116">
        <f>T62*VLOOKUP($A46,'Peak-Baseload'!$N$13:$S$28,5,FALSE)</f>
        <v>500154.23939211137</v>
      </c>
      <c r="U54" s="116">
        <f>U62*VLOOKUP($A46,'Peak-Baseload'!$N$13:$S$28,5,FALSE)</f>
        <v>510672.08178511349</v>
      </c>
      <c r="V54" s="116">
        <f>V62*VLOOKUP($A46,'Peak-Baseload'!$N$13:$S$28,5,FALSE)</f>
        <v>520028.95163325116</v>
      </c>
      <c r="W54" s="116">
        <f>W62*VLOOKUP($A46,'Peak-Baseload'!$N$13:$S$28,5,FALSE)</f>
        <v>530873.85148636613</v>
      </c>
    </row>
    <row r="55" spans="1:23">
      <c r="A55" s="104" t="s">
        <v>164</v>
      </c>
      <c r="B55" s="116">
        <f>VLOOKUP($A46,REStpcHIGH,High!B$3-1990+2,FALSE)</f>
        <v>658</v>
      </c>
      <c r="C55" s="116">
        <f>VLOOKUP($A46,REStpcHIGH,High!C$3-1990+2,FALSE)</f>
        <v>750</v>
      </c>
      <c r="D55" s="116">
        <f>VLOOKUP($A46,REStpcHIGH,High!D$3-1990+2,FALSE)</f>
        <v>747</v>
      </c>
      <c r="E55" s="116">
        <f>VLOOKUP($A46,REStpcHIGH,High!E$3-1990+2,FALSE)</f>
        <v>741</v>
      </c>
      <c r="F55" s="116">
        <f>VLOOKUP($A46,REStpcHIGH,High!F$3-1990+2,FALSE)</f>
        <v>739</v>
      </c>
      <c r="G55" s="116">
        <f>VLOOKUP($A46,REStpcHIGH,High!G$3-1990+2,FALSE)</f>
        <v>739</v>
      </c>
      <c r="H55" s="116">
        <f>VLOOKUP($A46,REStpcHIGH,High!H$3-1990+2,FALSE)</f>
        <v>740</v>
      </c>
      <c r="I55" s="116">
        <f>VLOOKUP($A46,REStpcHIGH,High!I$3-1990+2,FALSE)</f>
        <v>739</v>
      </c>
      <c r="J55" s="116">
        <f>VLOOKUP($A46,REStpcHIGH,High!J$3-1990+2,FALSE)</f>
        <v>739</v>
      </c>
      <c r="K55" s="116">
        <f>VLOOKUP($A46,REStpcHIGH,High!K$3-1990+2,FALSE)</f>
        <v>739</v>
      </c>
      <c r="L55" s="116">
        <f>VLOOKUP($A46,REStpcHIGH,High!L$3-1990+2,FALSE)</f>
        <v>740</v>
      </c>
      <c r="M55" s="116">
        <f>VLOOKUP($A46,REStpcHIGH,High!M$3-1990+2,FALSE)</f>
        <v>739</v>
      </c>
      <c r="N55" s="116">
        <f>VLOOKUP($A46,REStpcHIGH,High!N$3-1990+2,FALSE)</f>
        <v>738</v>
      </c>
      <c r="O55" s="116">
        <f>VLOOKUP($A46,REStpcHIGH,High!O$3-1990+2,FALSE)</f>
        <v>739</v>
      </c>
      <c r="P55" s="116">
        <f>VLOOKUP($A46,REStpcHIGH,High!P$3-1990+2,FALSE)</f>
        <v>741</v>
      </c>
      <c r="Q55" s="116">
        <f>VLOOKUP($A46,REStpcHIGH,High!Q$3-1990+2,FALSE)</f>
        <v>740</v>
      </c>
      <c r="R55" s="116">
        <f>VLOOKUP($A46,REStpcHIGH,High!R$3-1990+2,FALSE)</f>
        <v>740</v>
      </c>
      <c r="S55" s="116">
        <f>VLOOKUP($A46,REStpcHIGH,High!S$3-1990+2,FALSE)</f>
        <v>740</v>
      </c>
      <c r="T55" s="116">
        <f>VLOOKUP($A46,REStpcHIGH,High!T$3-1990+2,FALSE)</f>
        <v>740</v>
      </c>
      <c r="U55" s="116">
        <f>VLOOKUP($A46,REStpcHIGH,High!U$3-1990+2,FALSE)</f>
        <v>739</v>
      </c>
      <c r="V55" s="116">
        <f>VLOOKUP($A46,REStpcHIGH,High!V$3-1990+2,FALSE)</f>
        <v>739</v>
      </c>
      <c r="W55" s="116">
        <f>VLOOKUP($A46,REStpcHIGH,High!W$3-1990+2,FALSE)</f>
        <v>738</v>
      </c>
    </row>
    <row r="56" spans="1:23">
      <c r="A56" s="104" t="s">
        <v>165</v>
      </c>
      <c r="B56" s="116">
        <f>VLOOKUP($A46,COMtpcHIGH,High!B$3-1990+2,FALSE)</f>
        <v>3550</v>
      </c>
      <c r="C56" s="116">
        <f>VLOOKUP($A46,COMtpcHIGH,High!C$3-1990+2,FALSE)</f>
        <v>3878</v>
      </c>
      <c r="D56" s="116">
        <f>VLOOKUP($A46,COMtpcHIGH,High!D$3-1990+2,FALSE)</f>
        <v>3898</v>
      </c>
      <c r="E56" s="116">
        <f>VLOOKUP($A46,COMtpcHIGH,High!E$3-1990+2,FALSE)</f>
        <v>3918</v>
      </c>
      <c r="F56" s="116">
        <f>VLOOKUP($A46,COMtpcHIGH,High!F$3-1990+2,FALSE)</f>
        <v>3935</v>
      </c>
      <c r="G56" s="116">
        <f>VLOOKUP($A46,COMtpcHIGH,High!G$3-1990+2,FALSE)</f>
        <v>3949</v>
      </c>
      <c r="H56" s="116">
        <f>VLOOKUP($A46,COMtpcHIGH,High!H$3-1990+2,FALSE)</f>
        <v>3963</v>
      </c>
      <c r="I56" s="116">
        <f>VLOOKUP($A46,COMtpcHIGH,High!I$3-1990+2,FALSE)</f>
        <v>3979</v>
      </c>
      <c r="J56" s="116">
        <f>VLOOKUP($A46,COMtpcHIGH,High!J$3-1990+2,FALSE)</f>
        <v>3998</v>
      </c>
      <c r="K56" s="116">
        <f>VLOOKUP($A46,COMtpcHIGH,High!K$3-1990+2,FALSE)</f>
        <v>4015</v>
      </c>
      <c r="L56" s="116">
        <f>VLOOKUP($A46,COMtpcHIGH,High!L$3-1990+2,FALSE)</f>
        <v>4032</v>
      </c>
      <c r="M56" s="116">
        <f>VLOOKUP($A46,COMtpcHIGH,High!M$3-1990+2,FALSE)</f>
        <v>4053</v>
      </c>
      <c r="N56" s="116">
        <f>VLOOKUP($A46,COMtpcHIGH,High!N$3-1990+2,FALSE)</f>
        <v>4075</v>
      </c>
      <c r="O56" s="116">
        <f>VLOOKUP($A46,COMtpcHIGH,High!O$3-1990+2,FALSE)</f>
        <v>4095</v>
      </c>
      <c r="P56" s="116">
        <f>VLOOKUP($A46,COMtpcHIGH,High!P$3-1990+2,FALSE)</f>
        <v>4108</v>
      </c>
      <c r="Q56" s="116">
        <f>VLOOKUP($A46,COMtpcHIGH,High!Q$3-1990+2,FALSE)</f>
        <v>4131</v>
      </c>
      <c r="R56" s="116">
        <f>VLOOKUP($A46,COMtpcHIGH,High!R$3-1990+2,FALSE)</f>
        <v>4153</v>
      </c>
      <c r="S56" s="116">
        <f>VLOOKUP($A46,COMtpcHIGH,High!S$3-1990+2,FALSE)</f>
        <v>4173</v>
      </c>
      <c r="T56" s="116">
        <f>VLOOKUP($A46,COMtpcHIGH,High!T$3-1990+2,FALSE)</f>
        <v>4197</v>
      </c>
      <c r="U56" s="116">
        <f>VLOOKUP($A46,COMtpcHIGH,High!U$3-1990+2,FALSE)</f>
        <v>4222</v>
      </c>
      <c r="V56" s="116">
        <f>VLOOKUP($A46,COMtpcHIGH,High!V$3-1990+2,FALSE)</f>
        <v>4222</v>
      </c>
      <c r="W56" s="116">
        <f>VLOOKUP($A46,COMtpcHIGH,High!W$3-1990+2,FALSE)</f>
        <v>4248</v>
      </c>
    </row>
    <row r="57" spans="1:23" ht="16" thickBot="1">
      <c r="A57" s="104" t="s">
        <v>166</v>
      </c>
      <c r="B57" s="116">
        <f>VLOOKUP($A46,INDtpcHIGH,High!B$3-1990+2,FALSE)</f>
        <v>104850</v>
      </c>
      <c r="C57" s="116">
        <f>VLOOKUP($A46,INDtpcHIGH,High!C$3-1990+2,FALSE)</f>
        <v>144856</v>
      </c>
      <c r="D57" s="116">
        <f>VLOOKUP($A46,INDtpcHIGH,High!D$3-1990+2,FALSE)</f>
        <v>144856</v>
      </c>
      <c r="E57" s="116">
        <f>VLOOKUP($A46,INDtpcHIGH,High!E$3-1990+2,FALSE)</f>
        <v>144856</v>
      </c>
      <c r="F57" s="116">
        <f>VLOOKUP($A46,INDtpcHIGH,High!F$3-1990+2,FALSE)</f>
        <v>144856</v>
      </c>
      <c r="G57" s="116">
        <f>VLOOKUP($A46,INDtpcHIGH,High!G$3-1990+2,FALSE)</f>
        <v>144856</v>
      </c>
      <c r="H57" s="116">
        <f>VLOOKUP($A46,INDtpcHIGH,High!H$3-1990+2,FALSE)</f>
        <v>144856</v>
      </c>
      <c r="I57" s="116">
        <f>VLOOKUP($A46,INDtpcHIGH,High!I$3-1990+2,FALSE)</f>
        <v>144856</v>
      </c>
      <c r="J57" s="116">
        <f>VLOOKUP($A46,INDtpcHIGH,High!J$3-1990+2,FALSE)</f>
        <v>144856</v>
      </c>
      <c r="K57" s="116">
        <f>VLOOKUP($A46,INDtpcHIGH,High!K$3-1990+2,FALSE)</f>
        <v>144856</v>
      </c>
      <c r="L57" s="116">
        <f>VLOOKUP($A46,INDtpcHIGH,High!L$3-1990+2,FALSE)</f>
        <v>144856</v>
      </c>
      <c r="M57" s="116">
        <f>VLOOKUP($A46,INDtpcHIGH,High!M$3-1990+2,FALSE)</f>
        <v>144856</v>
      </c>
      <c r="N57" s="116">
        <f>VLOOKUP($A46,INDtpcHIGH,High!N$3-1990+2,FALSE)</f>
        <v>144856</v>
      </c>
      <c r="O57" s="116">
        <f>VLOOKUP($A46,INDtpcHIGH,High!O$3-1990+2,FALSE)</f>
        <v>144856</v>
      </c>
      <c r="P57" s="116">
        <f>VLOOKUP($A46,INDtpcHIGH,High!P$3-1990+2,FALSE)</f>
        <v>144856</v>
      </c>
      <c r="Q57" s="116">
        <f>VLOOKUP($A46,INDtpcHIGH,High!Q$3-1990+2,FALSE)</f>
        <v>144856</v>
      </c>
      <c r="R57" s="116">
        <f>VLOOKUP($A46,INDtpcHIGH,High!R$3-1990+2,FALSE)</f>
        <v>144856</v>
      </c>
      <c r="S57" s="116">
        <f>VLOOKUP($A46,INDtpcHIGH,High!S$3-1990+2,FALSE)</f>
        <v>144856</v>
      </c>
      <c r="T57" s="116">
        <f>VLOOKUP($A46,INDtpcHIGH,High!T$3-1990+2,FALSE)</f>
        <v>144856</v>
      </c>
      <c r="U57" s="116">
        <f>VLOOKUP($A46,INDtpcHIGH,High!U$3-1990+2,FALSE)</f>
        <v>144856</v>
      </c>
      <c r="V57" s="116">
        <f>VLOOKUP($A46,INDtpcHIGH,High!V$3-1990+2,FALSE)</f>
        <v>144856</v>
      </c>
      <c r="W57" s="116">
        <f>VLOOKUP($A46,INDtpcHIGH,High!W$3-1990+2,FALSE)</f>
        <v>144856</v>
      </c>
    </row>
    <row r="58" spans="1:23">
      <c r="A58" s="111" t="s">
        <v>167</v>
      </c>
      <c r="B58" s="113">
        <f>VLOOKUP($A46,REScHIGH,High!B$3-1990+2,FALSE)</f>
        <v>28073</v>
      </c>
      <c r="C58" s="114">
        <f>VLOOKUP($A46,REScHIGH,High!C$3-1990+2,FALSE)</f>
        <v>28163</v>
      </c>
      <c r="D58" s="114">
        <f>VLOOKUP($A46,REScHIGH,High!D$3-1990+2,FALSE)</f>
        <v>28350</v>
      </c>
      <c r="E58" s="114">
        <f>VLOOKUP($A46,REScHIGH,High!E$3-1990+2,FALSE)</f>
        <v>28862</v>
      </c>
      <c r="F58" s="114">
        <f>VLOOKUP($A46,REScHIGH,High!F$3-1990+2,FALSE)</f>
        <v>29515</v>
      </c>
      <c r="G58" s="114">
        <f>VLOOKUP($A46,REScHIGH,High!G$3-1990+2,FALSE)</f>
        <v>30177</v>
      </c>
      <c r="H58" s="114">
        <f>VLOOKUP($A46,REScHIGH,High!H$3-1990+2,FALSE)</f>
        <v>30850</v>
      </c>
      <c r="I58" s="114">
        <f>VLOOKUP($A46,REScHIGH,High!I$3-1990+2,FALSE)</f>
        <v>31535</v>
      </c>
      <c r="J58" s="114">
        <f>VLOOKUP($A46,REScHIGH,High!J$3-1990+2,FALSE)</f>
        <v>32228</v>
      </c>
      <c r="K58" s="114">
        <f>VLOOKUP($A46,REScHIGH,High!K$3-1990+2,FALSE)</f>
        <v>32933</v>
      </c>
      <c r="L58" s="114">
        <f>VLOOKUP($A46,REScHIGH,High!L$3-1990+2,FALSE)</f>
        <v>33648</v>
      </c>
      <c r="M58" s="114">
        <f>VLOOKUP($A46,REScHIGH,High!M$3-1990+2,FALSE)</f>
        <v>34376</v>
      </c>
      <c r="N58" s="114">
        <f>VLOOKUP($A46,REScHIGH,High!N$3-1990+2,FALSE)</f>
        <v>35114</v>
      </c>
      <c r="O58" s="114">
        <f>VLOOKUP($A46,REScHIGH,High!O$3-1990+2,FALSE)</f>
        <v>35862</v>
      </c>
      <c r="P58" s="114">
        <f>VLOOKUP($A46,REScHIGH,High!P$3-1990+2,FALSE)</f>
        <v>36622</v>
      </c>
      <c r="Q58" s="114">
        <f>VLOOKUP($A46,REScHIGH,High!Q$3-1990+2,FALSE)</f>
        <v>37392</v>
      </c>
      <c r="R58" s="114">
        <f>VLOOKUP($A46,REScHIGH,High!R$3-1990+2,FALSE)</f>
        <v>38174</v>
      </c>
      <c r="S58" s="114">
        <f>VLOOKUP($A46,REScHIGH,High!S$3-1990+2,FALSE)</f>
        <v>38966</v>
      </c>
      <c r="T58" s="114">
        <f>VLOOKUP($A46,REScHIGH,High!T$3-1990+2,FALSE)</f>
        <v>39770</v>
      </c>
      <c r="U58" s="114">
        <f>VLOOKUP($A46,REScHIGH,High!U$3-1990+2,FALSE)</f>
        <v>40586</v>
      </c>
      <c r="V58" s="114">
        <f>VLOOKUP($A46,REScHIGH,High!V$3-1990+2,FALSE)</f>
        <v>41413</v>
      </c>
      <c r="W58" s="114">
        <f>VLOOKUP($A46,REScHIGH,High!W$3-1990+2,FALSE)</f>
        <v>42257</v>
      </c>
    </row>
    <row r="59" spans="1:23">
      <c r="A59" s="111" t="s">
        <v>168</v>
      </c>
      <c r="B59" s="115">
        <f>VLOOKUP($A46,COMcHIGH,High!B$3-1990+2,FALSE)</f>
        <v>2525</v>
      </c>
      <c r="C59" s="116">
        <f>VLOOKUP($A46,COMcHIGH,High!C$3-1990+2,FALSE)</f>
        <v>2650.6757002387612</v>
      </c>
      <c r="D59" s="116">
        <f>VLOOKUP($A46,COMcHIGH,High!D$3-1990+2,FALSE)</f>
        <v>2754.614210716964</v>
      </c>
      <c r="E59" s="116">
        <f>VLOOKUP($A46,COMcHIGH,High!E$3-1990+2,FALSE)</f>
        <v>2850.2955212546076</v>
      </c>
      <c r="F59" s="116">
        <f>VLOOKUP($A46,COMcHIGH,High!F$3-1990+2,FALSE)</f>
        <v>2947.5063478850088</v>
      </c>
      <c r="G59" s="116">
        <f>VLOOKUP($A46,COMcHIGH,High!G$3-1990+2,FALSE)</f>
        <v>3045.8581125971868</v>
      </c>
      <c r="H59" s="116">
        <f>VLOOKUP($A46,COMcHIGH,High!H$3-1990+2,FALSE)</f>
        <v>3145.4261804318653</v>
      </c>
      <c r="I59" s="116">
        <f>VLOOKUP($A46,COMcHIGH,High!I$3-1990+2,FALSE)</f>
        <v>3246.3337498733254</v>
      </c>
      <c r="J59" s="116">
        <f>VLOOKUP($A46,COMcHIGH,High!J$3-1990+2,FALSE)</f>
        <v>3348.1070435661177</v>
      </c>
      <c r="K59" s="116">
        <f>VLOOKUP($A46,COMcHIGH,High!K$3-1990+2,FALSE)</f>
        <v>3451.4221821311407</v>
      </c>
      <c r="L59" s="116">
        <f>VLOOKUP($A46,COMcHIGH,High!L$3-1990+2,FALSE)</f>
        <v>3556.0654125788719</v>
      </c>
      <c r="M59" s="116">
        <f>VLOOKUP($A46,COMcHIGH,High!M$3-1990+2,FALSE)</f>
        <v>3662.3430398006308</v>
      </c>
      <c r="N59" s="116">
        <f>VLOOKUP($A46,COMcHIGH,High!N$3-1990+2,FALSE)</f>
        <v>3769.5997003420389</v>
      </c>
      <c r="O59" s="116">
        <f>VLOOKUP($A46,COMcHIGH,High!O$3-1990+2,FALSE)</f>
        <v>3877.459314820017</v>
      </c>
      <c r="P59" s="116">
        <f>VLOOKUP($A46,COMcHIGH,High!P$3-1990+2,FALSE)</f>
        <v>3986.6621400531453</v>
      </c>
      <c r="Q59" s="116">
        <f>VLOOKUP($A46,COMcHIGH,High!Q$3-1990+2,FALSE)</f>
        <v>4096.4474143479047</v>
      </c>
      <c r="R59" s="116">
        <f>VLOOKUP($A46,COMcHIGH,High!R$3-1990+2,FALSE)</f>
        <v>4207.097559524067</v>
      </c>
      <c r="S59" s="116">
        <f>VLOOKUP($A46,COMcHIGH,High!S$3-1990+2,FALSE)</f>
        <v>4318.8081324124614</v>
      </c>
      <c r="T59" s="116">
        <f>VLOOKUP($A46,COMcHIGH,High!T$3-1990+2,FALSE)</f>
        <v>4431.2237213320577</v>
      </c>
      <c r="U59" s="116">
        <f>VLOOKUP($A46,COMcHIGH,High!U$3-1990+2,FALSE)</f>
        <v>4544.8028267810178</v>
      </c>
      <c r="V59" s="116">
        <f>VLOOKUP($A46,COMcHIGH,High!V$3-1990+2,FALSE)</f>
        <v>4544.8028267810178</v>
      </c>
      <c r="W59" s="116">
        <f>VLOOKUP($A46,COMcHIGH,High!W$3-1990+2,FALSE)</f>
        <v>4659.2882537213445</v>
      </c>
    </row>
    <row r="60" spans="1:23">
      <c r="A60" s="111" t="s">
        <v>169</v>
      </c>
      <c r="B60" s="115">
        <f>VLOOKUP($A46,INDcHIGH,High!B$3-1990+2,FALSE)</f>
        <v>1</v>
      </c>
      <c r="C60" s="116">
        <f>VLOOKUP($A46,INDcHIGH,High!C$3-1990+2,FALSE)</f>
        <v>1.0448722385880234</v>
      </c>
      <c r="D60" s="116">
        <f>VLOOKUP($A46,INDcHIGH,High!D$3-1990+2,FALSE)</f>
        <v>1.0712942121216846</v>
      </c>
      <c r="E60" s="116">
        <f>VLOOKUP($A46,INDcHIGH,High!E$3-1990+2,FALSE)</f>
        <v>1.0976959095314311</v>
      </c>
      <c r="F60" s="116">
        <f>VLOOKUP($A46,INDcHIGH,High!F$3-1990+2,FALSE)</f>
        <v>1.1244804411140576</v>
      </c>
      <c r="G60" s="116">
        <f>VLOOKUP($A46,INDcHIGH,High!G$3-1990+2,FALSE)</f>
        <v>1.1515317727142871</v>
      </c>
      <c r="H60" s="116">
        <f>VLOOKUP($A46,INDcHIGH,High!H$3-1990+2,FALSE)</f>
        <v>1.1789315670095388</v>
      </c>
      <c r="I60" s="116">
        <f>VLOOKUP($A46,INDcHIGH,High!I$3-1990+2,FALSE)</f>
        <v>1.2067341243562051</v>
      </c>
      <c r="J60" s="116">
        <f>VLOOKUP($A46,INDcHIGH,High!J$3-1990+2,FALSE)</f>
        <v>1.2348354841006552</v>
      </c>
      <c r="K60" s="116">
        <f>VLOOKUP($A46,INDcHIGH,High!K$3-1990+2,FALSE)</f>
        <v>1.2633437363060922</v>
      </c>
      <c r="L60" s="116">
        <f>VLOOKUP($A46,INDcHIGH,High!L$3-1990+2,FALSE)</f>
        <v>1.2921998112782813</v>
      </c>
      <c r="M60" s="116">
        <f>VLOOKUP($A46,INDcHIGH,High!M$3-1990+2,FALSE)</f>
        <v>1.3214918760899097</v>
      </c>
      <c r="N60" s="116">
        <f>VLOOKUP($A46,INDcHIGH,High!N$3-1990+2,FALSE)</f>
        <v>1.3511475314082961</v>
      </c>
      <c r="O60" s="116">
        <f>VLOOKUP($A46,INDcHIGH,High!O$3-1990+2,FALSE)</f>
        <v>1.381195307883919</v>
      </c>
      <c r="P60" s="116">
        <f>VLOOKUP($A46,INDcHIGH,High!P$3-1990+2,FALSE)</f>
        <v>1.4116615912079316</v>
      </c>
      <c r="Q60" s="116">
        <f>VLOOKUP($A46,INDcHIGH,High!Q$3-1990+2,FALSE)</f>
        <v>1.4425547009222701</v>
      </c>
      <c r="R60" s="116">
        <f>VLOOKUP($A46,INDcHIGH,High!R$3-1990+2,FALSE)</f>
        <v>1.4738453977775348</v>
      </c>
      <c r="S60" s="116">
        <f>VLOOKUP($A46,INDcHIGH,High!S$3-1990+2,FALSE)</f>
        <v>1.5055333442167</v>
      </c>
      <c r="T60" s="116">
        <f>VLOOKUP($A46,INDcHIGH,High!T$3-1990+2,FALSE)</f>
        <v>1.5376807680189368</v>
      </c>
      <c r="U60" s="116">
        <f>VLOOKUP($A46,INDcHIGH,High!U$3-1990+2,FALSE)</f>
        <v>1.5702724128318251</v>
      </c>
      <c r="V60" s="116">
        <f>VLOOKUP($A46,INDcHIGH,High!V$3-1990+2,FALSE)</f>
        <v>1.5702724128318251</v>
      </c>
      <c r="W60" s="116">
        <f>VLOOKUP($A46,INDcHIGH,High!W$3-1990+2,FALSE)</f>
        <v>1.603273546106831</v>
      </c>
    </row>
    <row r="61" spans="1:23">
      <c r="A61" s="111" t="s">
        <v>170</v>
      </c>
      <c r="B61" s="117">
        <v>3</v>
      </c>
      <c r="C61" s="118">
        <f t="shared" ref="C61:U61" si="19">B61</f>
        <v>3</v>
      </c>
      <c r="D61" s="118">
        <f t="shared" si="19"/>
        <v>3</v>
      </c>
      <c r="E61" s="118">
        <f t="shared" si="19"/>
        <v>3</v>
      </c>
      <c r="F61" s="118">
        <f t="shared" si="19"/>
        <v>3</v>
      </c>
      <c r="G61" s="118">
        <f t="shared" si="19"/>
        <v>3</v>
      </c>
      <c r="H61" s="118">
        <f t="shared" si="19"/>
        <v>3</v>
      </c>
      <c r="I61" s="118">
        <f t="shared" si="19"/>
        <v>3</v>
      </c>
      <c r="J61" s="118">
        <f t="shared" si="19"/>
        <v>3</v>
      </c>
      <c r="K61" s="118">
        <f t="shared" si="19"/>
        <v>3</v>
      </c>
      <c r="L61" s="118">
        <f t="shared" si="19"/>
        <v>3</v>
      </c>
      <c r="M61" s="118">
        <f t="shared" si="19"/>
        <v>3</v>
      </c>
      <c r="N61" s="118">
        <f t="shared" si="19"/>
        <v>3</v>
      </c>
      <c r="O61" s="118">
        <f t="shared" si="19"/>
        <v>3</v>
      </c>
      <c r="P61" s="118">
        <f t="shared" si="19"/>
        <v>3</v>
      </c>
      <c r="Q61" s="118">
        <f t="shared" si="19"/>
        <v>3</v>
      </c>
      <c r="R61" s="118">
        <f t="shared" si="19"/>
        <v>3</v>
      </c>
      <c r="S61" s="118">
        <f t="shared" si="19"/>
        <v>3</v>
      </c>
      <c r="T61" s="118">
        <f t="shared" si="19"/>
        <v>3</v>
      </c>
      <c r="U61" s="118">
        <f t="shared" si="19"/>
        <v>3</v>
      </c>
      <c r="V61" s="118">
        <f>T61</f>
        <v>3</v>
      </c>
      <c r="W61" s="118">
        <f>U61</f>
        <v>3</v>
      </c>
    </row>
    <row r="62" spans="1:23" ht="16" thickBot="1">
      <c r="A62" s="119" t="s">
        <v>171</v>
      </c>
      <c r="B62" s="120">
        <f>SUM(B58:B61)</f>
        <v>30602</v>
      </c>
      <c r="C62" s="121">
        <f t="shared" ref="C62:W62" si="20">SUM(C58:C61)</f>
        <v>30817.720572477348</v>
      </c>
      <c r="D62" s="121">
        <f t="shared" si="20"/>
        <v>31108.685504929086</v>
      </c>
      <c r="E62" s="121">
        <f t="shared" si="20"/>
        <v>31716.393217164139</v>
      </c>
      <c r="F62" s="121">
        <f t="shared" si="20"/>
        <v>32466.630828326124</v>
      </c>
      <c r="G62" s="121">
        <f t="shared" si="20"/>
        <v>33227.0096443699</v>
      </c>
      <c r="H62" s="121">
        <f t="shared" si="20"/>
        <v>33999.605111998877</v>
      </c>
      <c r="I62" s="121">
        <f t="shared" si="20"/>
        <v>34785.540483997676</v>
      </c>
      <c r="J62" s="121">
        <f t="shared" si="20"/>
        <v>35580.341879050218</v>
      </c>
      <c r="K62" s="121">
        <f t="shared" si="20"/>
        <v>36388.685525867448</v>
      </c>
      <c r="L62" s="121">
        <f t="shared" si="20"/>
        <v>37208.357612390151</v>
      </c>
      <c r="M62" s="121">
        <f t="shared" si="20"/>
        <v>38042.664531676724</v>
      </c>
      <c r="N62" s="121">
        <f t="shared" si="20"/>
        <v>38887.95084787345</v>
      </c>
      <c r="O62" s="121">
        <f t="shared" si="20"/>
        <v>39743.840510127899</v>
      </c>
      <c r="P62" s="121">
        <f t="shared" si="20"/>
        <v>40613.07380164435</v>
      </c>
      <c r="Q62" s="121">
        <f t="shared" si="20"/>
        <v>41492.889969048825</v>
      </c>
      <c r="R62" s="121">
        <f t="shared" si="20"/>
        <v>42385.571404921844</v>
      </c>
      <c r="S62" s="121">
        <f t="shared" si="20"/>
        <v>43289.313665756679</v>
      </c>
      <c r="T62" s="121">
        <f t="shared" si="20"/>
        <v>44205.761402100077</v>
      </c>
      <c r="U62" s="121">
        <f t="shared" si="20"/>
        <v>45135.37309919385</v>
      </c>
      <c r="V62" s="121">
        <f t="shared" si="20"/>
        <v>45962.37309919385</v>
      </c>
      <c r="W62" s="121">
        <f t="shared" si="20"/>
        <v>46920.891527267449</v>
      </c>
    </row>
    <row r="63" spans="1:23">
      <c r="B63" s="106"/>
      <c r="C63" s="106"/>
      <c r="D63" s="106"/>
      <c r="E63" s="106"/>
      <c r="F63" s="106"/>
      <c r="G63" s="106"/>
      <c r="H63" s="106"/>
      <c r="I63" s="106"/>
      <c r="J63" s="106"/>
      <c r="K63" s="106"/>
      <c r="L63" s="106"/>
      <c r="M63" s="106"/>
      <c r="N63" s="106"/>
      <c r="O63" s="106"/>
      <c r="P63" s="106"/>
      <c r="Q63" s="106"/>
      <c r="R63" s="106"/>
      <c r="S63" s="106"/>
      <c r="T63" s="108"/>
      <c r="U63" s="108"/>
      <c r="V63" s="108"/>
      <c r="W63" s="108"/>
    </row>
    <row r="64" spans="1:23">
      <c r="B64" s="106"/>
      <c r="C64" s="106"/>
      <c r="D64" s="106"/>
      <c r="E64" s="106"/>
      <c r="F64" s="106"/>
      <c r="G64" s="106"/>
      <c r="H64" s="106"/>
      <c r="I64" s="106"/>
      <c r="J64" s="106"/>
      <c r="K64" s="106"/>
      <c r="L64" s="106"/>
      <c r="M64" s="106"/>
      <c r="N64" s="106"/>
      <c r="O64" s="106"/>
      <c r="P64" s="106"/>
      <c r="Q64" s="106"/>
      <c r="R64" s="106"/>
      <c r="S64" s="106"/>
      <c r="T64" s="108"/>
      <c r="U64" s="108"/>
      <c r="V64" s="108"/>
      <c r="W64" s="108"/>
    </row>
    <row r="65" spans="1:23">
      <c r="A65" s="109" t="s">
        <v>23</v>
      </c>
      <c r="B65" s="110"/>
      <c r="C65" s="110"/>
      <c r="D65" s="110"/>
      <c r="E65" s="110"/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</row>
    <row r="66" spans="1:23" ht="16" thickBot="1">
      <c r="A66" s="111" t="s">
        <v>156</v>
      </c>
      <c r="B66" s="110"/>
      <c r="C66" s="112">
        <f t="shared" ref="C66:U66" si="21">(C71-B71)/B71</f>
        <v>0.10295714914112164</v>
      </c>
      <c r="D66" s="112">
        <f t="shared" si="21"/>
        <v>4.220918601768002E-2</v>
      </c>
      <c r="E66" s="112">
        <f t="shared" si="21"/>
        <v>3.0151248441923906E-2</v>
      </c>
      <c r="F66" s="112">
        <f t="shared" si="21"/>
        <v>3.2793425542322792E-2</v>
      </c>
      <c r="G66" s="112">
        <f t="shared" si="21"/>
        <v>3.295587598507526E-2</v>
      </c>
      <c r="H66" s="112">
        <f t="shared" si="21"/>
        <v>3.407234022574758E-2</v>
      </c>
      <c r="I66" s="112">
        <f t="shared" si="21"/>
        <v>3.1438000868250889E-2</v>
      </c>
      <c r="J66" s="112">
        <f t="shared" si="21"/>
        <v>2.9170527209292883E-2</v>
      </c>
      <c r="K66" s="112">
        <f t="shared" si="21"/>
        <v>2.7462889018643674E-2</v>
      </c>
      <c r="L66" s="112">
        <f t="shared" si="21"/>
        <v>2.8256480012316697E-2</v>
      </c>
      <c r="M66" s="112">
        <f t="shared" si="21"/>
        <v>2.7421061188860566E-2</v>
      </c>
      <c r="N66" s="112">
        <f t="shared" si="21"/>
        <v>2.4502043775430974E-2</v>
      </c>
      <c r="O66" s="112">
        <f t="shared" si="21"/>
        <v>2.4376796491446771E-2</v>
      </c>
      <c r="P66" s="112">
        <f t="shared" si="21"/>
        <v>2.5980907779978316E-2</v>
      </c>
      <c r="Q66" s="112">
        <f t="shared" si="21"/>
        <v>2.5883114749487339E-2</v>
      </c>
      <c r="R66" s="112">
        <f t="shared" si="21"/>
        <v>2.1447320356360898E-2</v>
      </c>
      <c r="S66" s="112">
        <f t="shared" si="21"/>
        <v>2.1677143844337166E-2</v>
      </c>
      <c r="T66" s="112">
        <f t="shared" si="21"/>
        <v>2.0245427692242954E-2</v>
      </c>
      <c r="U66" s="112">
        <f t="shared" si="21"/>
        <v>1.9414217651867599E-2</v>
      </c>
      <c r="V66" s="112">
        <f>(V71-T71)/T71</f>
        <v>3.542018384514159E-2</v>
      </c>
      <c r="W66" s="112">
        <f>(W71-U71)/U71</f>
        <v>3.4720168949517502E-2</v>
      </c>
    </row>
    <row r="67" spans="1:23">
      <c r="A67" s="111" t="s">
        <v>157</v>
      </c>
      <c r="B67" s="113">
        <f t="shared" ref="B67:W67" si="22">B77*B74</f>
        <v>11220370</v>
      </c>
      <c r="C67" s="114">
        <f t="shared" si="22"/>
        <v>11772264</v>
      </c>
      <c r="D67" s="114">
        <f t="shared" si="22"/>
        <v>12423537</v>
      </c>
      <c r="E67" s="114">
        <f t="shared" si="22"/>
        <v>12829081</v>
      </c>
      <c r="F67" s="114">
        <f t="shared" si="22"/>
        <v>13331360</v>
      </c>
      <c r="G67" s="114">
        <f t="shared" si="22"/>
        <v>13843121</v>
      </c>
      <c r="H67" s="114">
        <f t="shared" si="22"/>
        <v>14418192</v>
      </c>
      <c r="I67" s="114">
        <f t="shared" si="22"/>
        <v>15008310</v>
      </c>
      <c r="J67" s="114">
        <f t="shared" si="22"/>
        <v>15583540</v>
      </c>
      <c r="K67" s="114">
        <f t="shared" si="22"/>
        <v>16114248</v>
      </c>
      <c r="L67" s="114">
        <f t="shared" si="22"/>
        <v>16715226</v>
      </c>
      <c r="M67" s="114">
        <f t="shared" si="22"/>
        <v>17362800</v>
      </c>
      <c r="N67" s="114">
        <f t="shared" si="22"/>
        <v>17960268</v>
      </c>
      <c r="O67" s="114">
        <f t="shared" si="22"/>
        <v>18566280</v>
      </c>
      <c r="P67" s="114">
        <f t="shared" si="22"/>
        <v>19184325</v>
      </c>
      <c r="Q67" s="114">
        <f t="shared" si="22"/>
        <v>19959262</v>
      </c>
      <c r="R67" s="114">
        <f t="shared" si="22"/>
        <v>20601780</v>
      </c>
      <c r="S67" s="114">
        <f t="shared" si="22"/>
        <v>21254996</v>
      </c>
      <c r="T67" s="114">
        <f t="shared" si="22"/>
        <v>21918586</v>
      </c>
      <c r="U67" s="114">
        <f t="shared" si="22"/>
        <v>22592226</v>
      </c>
      <c r="V67" s="114">
        <f t="shared" si="22"/>
        <v>23275592</v>
      </c>
      <c r="W67" s="114">
        <f t="shared" si="22"/>
        <v>23978760</v>
      </c>
    </row>
    <row r="68" spans="1:23">
      <c r="A68" s="111" t="s">
        <v>158</v>
      </c>
      <c r="B68" s="115">
        <f t="shared" ref="B68:W69" si="23">B75*B78</f>
        <v>12463347</v>
      </c>
      <c r="C68" s="116">
        <f t="shared" si="23"/>
        <v>14113860.209829817</v>
      </c>
      <c r="D68" s="116">
        <f t="shared" si="23"/>
        <v>14582745.52757648</v>
      </c>
      <c r="E68" s="116">
        <f t="shared" si="23"/>
        <v>15008832.329468491</v>
      </c>
      <c r="F68" s="116">
        <f t="shared" si="23"/>
        <v>15438535.352493808</v>
      </c>
      <c r="G68" s="116">
        <f t="shared" si="23"/>
        <v>15893797.637044437</v>
      </c>
      <c r="H68" s="116">
        <f t="shared" si="23"/>
        <v>16351396.421294654</v>
      </c>
      <c r="I68" s="116">
        <f t="shared" si="23"/>
        <v>16745964.145047501</v>
      </c>
      <c r="J68" s="116">
        <f t="shared" si="23"/>
        <v>17112517.621637378</v>
      </c>
      <c r="K68" s="116">
        <f t="shared" si="23"/>
        <v>17493809.697615158</v>
      </c>
      <c r="L68" s="116">
        <f t="shared" si="23"/>
        <v>17856972.826859605</v>
      </c>
      <c r="M68" s="116">
        <f t="shared" si="23"/>
        <v>18171177.695809681</v>
      </c>
      <c r="N68" s="116">
        <f t="shared" si="23"/>
        <v>18455745.468009759</v>
      </c>
      <c r="O68" s="116">
        <f t="shared" si="23"/>
        <v>18748532.39346204</v>
      </c>
      <c r="P68" s="116">
        <f t="shared" si="23"/>
        <v>19112190.402365971</v>
      </c>
      <c r="Q68" s="116">
        <f t="shared" si="23"/>
        <v>19340456.791117582</v>
      </c>
      <c r="R68" s="116">
        <f t="shared" si="23"/>
        <v>19549136.238897018</v>
      </c>
      <c r="S68" s="116">
        <f t="shared" si="23"/>
        <v>19774580.573009469</v>
      </c>
      <c r="T68" s="116">
        <f t="shared" si="23"/>
        <v>19948702.133612879</v>
      </c>
      <c r="U68" s="116">
        <f t="shared" si="23"/>
        <v>20094060.609650757</v>
      </c>
      <c r="V68" s="116">
        <f t="shared" si="23"/>
        <v>20094060.609650757</v>
      </c>
      <c r="W68" s="116">
        <f t="shared" si="23"/>
        <v>20208476.107464865</v>
      </c>
    </row>
    <row r="69" spans="1:23">
      <c r="A69" s="111" t="s">
        <v>159</v>
      </c>
      <c r="B69" s="115">
        <f t="shared" si="23"/>
        <v>231728</v>
      </c>
      <c r="C69" s="116">
        <f t="shared" si="23"/>
        <v>512320.85329126241</v>
      </c>
      <c r="D69" s="116">
        <f t="shared" si="23"/>
        <v>514919.71071755124</v>
      </c>
      <c r="E69" s="116">
        <f t="shared" si="23"/>
        <v>519159.52410025574</v>
      </c>
      <c r="F69" s="116">
        <f t="shared" si="23"/>
        <v>523707.16229950654</v>
      </c>
      <c r="G69" s="116">
        <f t="shared" si="23"/>
        <v>528717.0284677468</v>
      </c>
      <c r="H69" s="116">
        <f t="shared" si="23"/>
        <v>534129.93799774593</v>
      </c>
      <c r="I69" s="116">
        <f t="shared" si="23"/>
        <v>539901.68100866769</v>
      </c>
      <c r="J69" s="116">
        <f t="shared" si="23"/>
        <v>546030.84567649255</v>
      </c>
      <c r="K69" s="116">
        <f t="shared" si="23"/>
        <v>552485.16992950102</v>
      </c>
      <c r="L69" s="116">
        <f t="shared" si="23"/>
        <v>559291.16865900264</v>
      </c>
      <c r="M69" s="116">
        <f t="shared" si="23"/>
        <v>566377.22693940904</v>
      </c>
      <c r="N69" s="116">
        <f t="shared" si="23"/>
        <v>573808.27545084222</v>
      </c>
      <c r="O69" s="116">
        <f t="shared" si="23"/>
        <v>581611.82805521844</v>
      </c>
      <c r="P69" s="116">
        <f t="shared" si="23"/>
        <v>589724.48715473642</v>
      </c>
      <c r="Q69" s="116">
        <f t="shared" si="23"/>
        <v>598230.57870351069</v>
      </c>
      <c r="R69" s="116">
        <f t="shared" si="23"/>
        <v>607056.40123045642</v>
      </c>
      <c r="S69" s="116">
        <f t="shared" si="23"/>
        <v>616277.95445469429</v>
      </c>
      <c r="T69" s="116">
        <f t="shared" si="23"/>
        <v>625781.65582453564</v>
      </c>
      <c r="U69" s="116">
        <f t="shared" si="23"/>
        <v>635662.61759661301</v>
      </c>
      <c r="V69" s="116">
        <f t="shared" si="23"/>
        <v>635662.61759661301</v>
      </c>
      <c r="W69" s="116">
        <f t="shared" si="23"/>
        <v>645850.63739885099</v>
      </c>
    </row>
    <row r="70" spans="1:23">
      <c r="A70" s="111" t="s">
        <v>160</v>
      </c>
      <c r="B70" s="117">
        <v>201385</v>
      </c>
      <c r="C70" s="118">
        <f t="shared" ref="C70:U70" si="24">B70</f>
        <v>201385</v>
      </c>
      <c r="D70" s="118">
        <f t="shared" si="24"/>
        <v>201385</v>
      </c>
      <c r="E70" s="118">
        <f t="shared" si="24"/>
        <v>201385</v>
      </c>
      <c r="F70" s="118">
        <f t="shared" si="24"/>
        <v>201385</v>
      </c>
      <c r="G70" s="118">
        <f t="shared" si="24"/>
        <v>201385</v>
      </c>
      <c r="H70" s="118">
        <f t="shared" si="24"/>
        <v>201385</v>
      </c>
      <c r="I70" s="118">
        <f t="shared" si="24"/>
        <v>201385</v>
      </c>
      <c r="J70" s="118">
        <f t="shared" si="24"/>
        <v>201385</v>
      </c>
      <c r="K70" s="118">
        <f t="shared" si="24"/>
        <v>201385</v>
      </c>
      <c r="L70" s="118">
        <f t="shared" si="24"/>
        <v>201385</v>
      </c>
      <c r="M70" s="118">
        <f t="shared" si="24"/>
        <v>201385</v>
      </c>
      <c r="N70" s="118">
        <f t="shared" si="24"/>
        <v>201385</v>
      </c>
      <c r="O70" s="118">
        <f t="shared" si="24"/>
        <v>201385</v>
      </c>
      <c r="P70" s="118">
        <f t="shared" si="24"/>
        <v>201385</v>
      </c>
      <c r="Q70" s="118">
        <f t="shared" si="24"/>
        <v>201385</v>
      </c>
      <c r="R70" s="118">
        <f t="shared" si="24"/>
        <v>201385</v>
      </c>
      <c r="S70" s="118">
        <f t="shared" si="24"/>
        <v>201385</v>
      </c>
      <c r="T70" s="118">
        <f t="shared" si="24"/>
        <v>201385</v>
      </c>
      <c r="U70" s="118">
        <f t="shared" si="24"/>
        <v>201385</v>
      </c>
      <c r="V70" s="118">
        <f>T70</f>
        <v>201385</v>
      </c>
      <c r="W70" s="118">
        <f>U70</f>
        <v>201385</v>
      </c>
    </row>
    <row r="71" spans="1:23" ht="16" thickBot="1">
      <c r="A71" s="119" t="s">
        <v>161</v>
      </c>
      <c r="B71" s="120">
        <f>SUM(B67:B70)</f>
        <v>24116830</v>
      </c>
      <c r="C71" s="121">
        <f t="shared" ref="C71:W71" si="25">SUM(C67:C70)</f>
        <v>26599830.063121077</v>
      </c>
      <c r="D71" s="121">
        <f t="shared" si="25"/>
        <v>27722587.238294031</v>
      </c>
      <c r="E71" s="121">
        <f t="shared" si="25"/>
        <v>28558457.853568744</v>
      </c>
      <c r="F71" s="121">
        <f t="shared" si="25"/>
        <v>29494987.514793314</v>
      </c>
      <c r="G71" s="121">
        <f t="shared" si="25"/>
        <v>30467020.665512186</v>
      </c>
      <c r="H71" s="121">
        <f t="shared" si="25"/>
        <v>31505103.359292399</v>
      </c>
      <c r="I71" s="121">
        <f t="shared" si="25"/>
        <v>32495560.826056167</v>
      </c>
      <c r="J71" s="121">
        <f t="shared" si="25"/>
        <v>33443473.467313871</v>
      </c>
      <c r="K71" s="121">
        <f t="shared" si="25"/>
        <v>34361927.867544666</v>
      </c>
      <c r="L71" s="121">
        <f t="shared" si="25"/>
        <v>35332874.99551861</v>
      </c>
      <c r="M71" s="121">
        <f t="shared" si="25"/>
        <v>36301739.922749087</v>
      </c>
      <c r="N71" s="121">
        <f t="shared" si="25"/>
        <v>37191206.743460596</v>
      </c>
      <c r="O71" s="121">
        <f t="shared" si="25"/>
        <v>38097809.221517257</v>
      </c>
      <c r="P71" s="121">
        <f t="shared" si="25"/>
        <v>39087624.889520705</v>
      </c>
      <c r="Q71" s="121">
        <f t="shared" si="25"/>
        <v>40099334.369821087</v>
      </c>
      <c r="R71" s="121">
        <f t="shared" si="25"/>
        <v>40959357.640127473</v>
      </c>
      <c r="S71" s="121">
        <f t="shared" si="25"/>
        <v>41847239.527464166</v>
      </c>
      <c r="T71" s="121">
        <f t="shared" si="25"/>
        <v>42694454.789437413</v>
      </c>
      <c r="U71" s="121">
        <f t="shared" si="25"/>
        <v>43523334.227247372</v>
      </c>
      <c r="V71" s="121">
        <f t="shared" si="25"/>
        <v>44206700.227247372</v>
      </c>
      <c r="W71" s="121">
        <f t="shared" si="25"/>
        <v>45034471.744863719</v>
      </c>
    </row>
    <row r="72" spans="1:23">
      <c r="A72" s="111" t="s">
        <v>162</v>
      </c>
      <c r="B72" s="116">
        <f>B71*VLOOKUP($A65,'Peak-Baseload'!$N$13:$S$28,6,FALSE)</f>
        <v>19419.066334372725</v>
      </c>
      <c r="C72" s="116">
        <f>C71*VLOOKUP($A65,'Peak-Baseload'!$N$13:$S$28,6,FALSE)</f>
        <v>21418.398043142075</v>
      </c>
      <c r="D72" s="116">
        <f>D71*VLOOKUP($A65,'Peak-Baseload'!$N$13:$S$28,6,FALSE)</f>
        <v>22322.451190345771</v>
      </c>
      <c r="E72" s="116">
        <f>E71*VLOOKUP($A65,'Peak-Baseload'!$N$13:$S$28,6,FALSE)</f>
        <v>22995.500962018607</v>
      </c>
      <c r="F72" s="116">
        <f>F71*VLOOKUP($A65,'Peak-Baseload'!$N$13:$S$28,6,FALSE)</f>
        <v>23749.602210624977</v>
      </c>
      <c r="G72" s="116">
        <f>G71*VLOOKUP($A65,'Peak-Baseload'!$N$13:$S$28,6,FALSE)</f>
        <v>24532.2911557732</v>
      </c>
      <c r="H72" s="116">
        <f>H71*VLOOKUP($A65,'Peak-Baseload'!$N$13:$S$28,6,FALSE)</f>
        <v>25368.163726549803</v>
      </c>
      <c r="I72" s="116">
        <f>I71*VLOOKUP($A65,'Peak-Baseload'!$N$13:$S$28,6,FALSE)</f>
        <v>26165.688079811007</v>
      </c>
      <c r="J72" s="116">
        <f>J71*VLOOKUP($A65,'Peak-Baseload'!$N$13:$S$28,6,FALSE)</f>
        <v>26928.954995893004</v>
      </c>
      <c r="K72" s="116">
        <f>K71*VLOOKUP($A65,'Peak-Baseload'!$N$13:$S$28,6,FALSE)</f>
        <v>27668.501898333263</v>
      </c>
      <c r="L72" s="116">
        <f>L71*VLOOKUP($A65,'Peak-Baseload'!$N$13:$S$28,6,FALSE)</f>
        <v>28450.316369194265</v>
      </c>
      <c r="M72" s="116">
        <f>M71*VLOOKUP($A65,'Peak-Baseload'!$N$13:$S$28,6,FALSE)</f>
        <v>29230.454235196383</v>
      </c>
      <c r="N72" s="116">
        <f>N71*VLOOKUP($A65,'Peak-Baseload'!$N$13:$S$28,6,FALSE)</f>
        <v>29946.660104442897</v>
      </c>
      <c r="O72" s="116">
        <f>O71*VLOOKUP($A65,'Peak-Baseload'!$N$13:$S$28,6,FALSE)</f>
        <v>30676.663743407429</v>
      </c>
      <c r="P72" s="116">
        <f>P71*VLOOKUP($A65,'Peak-Baseload'!$N$13:$S$28,6,FALSE)</f>
        <v>31473.671315122301</v>
      </c>
      <c r="Q72" s="116">
        <f>Q71*VLOOKUP($A65,'Peak-Baseload'!$N$13:$S$28,6,FALSE)</f>
        <v>32288.30796135926</v>
      </c>
      <c r="R72" s="116">
        <f>R71*VLOOKUP($A65,'Peak-Baseload'!$N$13:$S$28,6,FALSE)</f>
        <v>32980.80564597137</v>
      </c>
      <c r="S72" s="116">
        <f>S71*VLOOKUP($A65,'Peak-Baseload'!$N$13:$S$28,6,FALSE)</f>
        <v>33695.735314061218</v>
      </c>
      <c r="T72" s="116">
        <f>T71*VLOOKUP($A65,'Peak-Baseload'!$N$13:$S$28,6,FALSE)</f>
        <v>34377.919886899006</v>
      </c>
      <c r="U72" s="116">
        <f>U71*VLOOKUP($A65,'Peak-Baseload'!$N$13:$S$28,6,FALSE)</f>
        <v>35045.34030600173</v>
      </c>
      <c r="V72" s="116">
        <f>V71*VLOOKUP($A65,'Peak-Baseload'!$N$13:$S$28,6,FALSE)</f>
        <v>35595.592129506513</v>
      </c>
      <c r="W72" s="116">
        <f>W71*VLOOKUP($A65,'Peak-Baseload'!$N$13:$S$28,6,FALSE)</f>
        <v>36262.120442319443</v>
      </c>
    </row>
    <row r="73" spans="1:23">
      <c r="A73" s="111" t="s">
        <v>163</v>
      </c>
      <c r="B73" s="116">
        <f>B81*VLOOKUP($A65,'Peak-Baseload'!$N$13:$S$28,5,FALSE)</f>
        <v>368868.6255427305</v>
      </c>
      <c r="C73" s="116">
        <f>C81*VLOOKUP($A65,'Peak-Baseload'!$N$13:$S$28,5,FALSE)</f>
        <v>388694.60232643533</v>
      </c>
      <c r="D73" s="116">
        <f>D81*VLOOKUP($A65,'Peak-Baseload'!$N$13:$S$28,5,FALSE)</f>
        <v>401124.3893631465</v>
      </c>
      <c r="E73" s="116">
        <f>E81*VLOOKUP($A65,'Peak-Baseload'!$N$13:$S$28,5,FALSE)</f>
        <v>417439.38061816833</v>
      </c>
      <c r="F73" s="116">
        <f>F81*VLOOKUP($A65,'Peak-Baseload'!$N$13:$S$28,5,FALSE)</f>
        <v>436074.46235340828</v>
      </c>
      <c r="G73" s="116">
        <f>G81*VLOOKUP($A65,'Peak-Baseload'!$N$13:$S$28,5,FALSE)</f>
        <v>455206.35072983132</v>
      </c>
      <c r="H73" s="116">
        <f>H81*VLOOKUP($A65,'Peak-Baseload'!$N$13:$S$28,5,FALSE)</f>
        <v>474907.51067742688</v>
      </c>
      <c r="I73" s="116">
        <f>I81*VLOOKUP($A65,'Peak-Baseload'!$N$13:$S$28,5,FALSE)</f>
        <v>495159.88192287099</v>
      </c>
      <c r="J73" s="116">
        <f>J81*VLOOKUP($A65,'Peak-Baseload'!$N$13:$S$28,5,FALSE)</f>
        <v>515908.59805543919</v>
      </c>
      <c r="K73" s="116">
        <f>K81*VLOOKUP($A65,'Peak-Baseload'!$N$13:$S$28,5,FALSE)</f>
        <v>537263.47080762731</v>
      </c>
      <c r="L73" s="116">
        <f>L81*VLOOKUP($A65,'Peak-Baseload'!$N$13:$S$28,5,FALSE)</f>
        <v>559221.37391907501</v>
      </c>
      <c r="M73" s="116">
        <f>M81*VLOOKUP($A65,'Peak-Baseload'!$N$13:$S$28,5,FALSE)</f>
        <v>581819.94647793099</v>
      </c>
      <c r="N73" s="116">
        <f>N81*VLOOKUP($A65,'Peak-Baseload'!$N$13:$S$28,5,FALSE)</f>
        <v>605021.96051693836</v>
      </c>
      <c r="O73" s="116">
        <f>O81*VLOOKUP($A65,'Peak-Baseload'!$N$13:$S$28,5,FALSE)</f>
        <v>628751.12018343888</v>
      </c>
      <c r="P73" s="116">
        <f>P81*VLOOKUP($A65,'Peak-Baseload'!$N$13:$S$28,5,FALSE)</f>
        <v>653136.94293444755</v>
      </c>
      <c r="Q73" s="116">
        <f>Q81*VLOOKUP($A65,'Peak-Baseload'!$N$13:$S$28,5,FALSE)</f>
        <v>678064.75781144178</v>
      </c>
      <c r="R73" s="116">
        <f>R81*VLOOKUP($A65,'Peak-Baseload'!$N$13:$S$28,5,FALSE)</f>
        <v>703609.78381316818</v>
      </c>
      <c r="S73" s="116">
        <f>S81*VLOOKUP($A65,'Peak-Baseload'!$N$13:$S$28,5,FALSE)</f>
        <v>729786.60189948441</v>
      </c>
      <c r="T73" s="116">
        <f>T81*VLOOKUP($A65,'Peak-Baseload'!$N$13:$S$28,5,FALSE)</f>
        <v>756596.47113180521</v>
      </c>
      <c r="U73" s="116">
        <f>U81*VLOOKUP($A65,'Peak-Baseload'!$N$13:$S$28,5,FALSE)</f>
        <v>784039.34168534854</v>
      </c>
      <c r="V73" s="116">
        <f>V81*VLOOKUP($A65,'Peak-Baseload'!$N$13:$S$28,5,FALSE)</f>
        <v>808550.61529229139</v>
      </c>
      <c r="W73" s="116">
        <f>W81*VLOOKUP($A65,'Peak-Baseload'!$N$13:$S$28,5,FALSE)</f>
        <v>837507.42591740598</v>
      </c>
    </row>
    <row r="74" spans="1:23">
      <c r="A74" s="104" t="s">
        <v>164</v>
      </c>
      <c r="B74" s="116">
        <f>VLOOKUP($A65,REStpcHIGH,High!B$3-1990+2,FALSE)</f>
        <v>553</v>
      </c>
      <c r="C74" s="116">
        <f>VLOOKUP($A65,REStpcHIGH,High!C$3-1990+2,FALSE)</f>
        <v>553</v>
      </c>
      <c r="D74" s="116">
        <f>VLOOKUP($A65,REStpcHIGH,High!D$3-1990+2,FALSE)</f>
        <v>567</v>
      </c>
      <c r="E74" s="116">
        <f>VLOOKUP($A65,REStpcHIGH,High!E$3-1990+2,FALSE)</f>
        <v>563</v>
      </c>
      <c r="F74" s="116">
        <f>VLOOKUP($A65,REStpcHIGH,High!F$3-1990+2,FALSE)</f>
        <v>560</v>
      </c>
      <c r="G74" s="116">
        <f>VLOOKUP($A65,REStpcHIGH,High!G$3-1990+2,FALSE)</f>
        <v>557</v>
      </c>
      <c r="H74" s="116">
        <f>VLOOKUP($A65,REStpcHIGH,High!H$3-1990+2,FALSE)</f>
        <v>556</v>
      </c>
      <c r="I74" s="116">
        <f>VLOOKUP($A65,REStpcHIGH,High!I$3-1990+2,FALSE)</f>
        <v>555</v>
      </c>
      <c r="J74" s="116">
        <f>VLOOKUP($A65,REStpcHIGH,High!J$3-1990+2,FALSE)</f>
        <v>553</v>
      </c>
      <c r="K74" s="116">
        <f>VLOOKUP($A65,REStpcHIGH,High!K$3-1990+2,FALSE)</f>
        <v>549</v>
      </c>
      <c r="L74" s="116">
        <f>VLOOKUP($A65,REStpcHIGH,High!L$3-1990+2,FALSE)</f>
        <v>547</v>
      </c>
      <c r="M74" s="116">
        <f>VLOOKUP($A65,REStpcHIGH,High!M$3-1990+2,FALSE)</f>
        <v>546</v>
      </c>
      <c r="N74" s="116">
        <f>VLOOKUP($A65,REStpcHIGH,High!N$3-1990+2,FALSE)</f>
        <v>543</v>
      </c>
      <c r="O74" s="116">
        <f>VLOOKUP($A65,REStpcHIGH,High!O$3-1990+2,FALSE)</f>
        <v>540</v>
      </c>
      <c r="P74" s="116">
        <f>VLOOKUP($A65,REStpcHIGH,High!P$3-1990+2,FALSE)</f>
        <v>537</v>
      </c>
      <c r="Q74" s="116">
        <f>VLOOKUP($A65,REStpcHIGH,High!Q$3-1990+2,FALSE)</f>
        <v>538</v>
      </c>
      <c r="R74" s="116">
        <f>VLOOKUP($A65,REStpcHIGH,High!R$3-1990+2,FALSE)</f>
        <v>535</v>
      </c>
      <c r="S74" s="116">
        <f>VLOOKUP($A65,REStpcHIGH,High!S$3-1990+2,FALSE)</f>
        <v>532</v>
      </c>
      <c r="T74" s="116">
        <f>VLOOKUP($A65,REStpcHIGH,High!T$3-1990+2,FALSE)</f>
        <v>529</v>
      </c>
      <c r="U74" s="116">
        <f>VLOOKUP($A65,REStpcHIGH,High!U$3-1990+2,FALSE)</f>
        <v>526</v>
      </c>
      <c r="V74" s="116">
        <f>VLOOKUP($A65,REStpcHIGH,High!V$3-1990+2,FALSE)</f>
        <v>523</v>
      </c>
      <c r="W74" s="116">
        <f>VLOOKUP($A65,REStpcHIGH,High!W$3-1990+2,FALSE)</f>
        <v>520</v>
      </c>
    </row>
    <row r="75" spans="1:23">
      <c r="A75" s="104" t="s">
        <v>165</v>
      </c>
      <c r="B75" s="116">
        <f>VLOOKUP($A65,COMtpcHIGH,High!B$3-1990+2,FALSE)</f>
        <v>4069</v>
      </c>
      <c r="C75" s="116">
        <f>VLOOKUP($A65,COMtpcHIGH,High!C$3-1990+2,FALSE)</f>
        <v>4250</v>
      </c>
      <c r="D75" s="116">
        <f>VLOOKUP($A65,COMtpcHIGH,High!D$3-1990+2,FALSE)</f>
        <v>4184</v>
      </c>
      <c r="E75" s="116">
        <f>VLOOKUP($A65,COMtpcHIGH,High!E$3-1990+2,FALSE)</f>
        <v>4120</v>
      </c>
      <c r="F75" s="116">
        <f>VLOOKUP($A65,COMtpcHIGH,High!F$3-1990+2,FALSE)</f>
        <v>4058</v>
      </c>
      <c r="G75" s="116">
        <f>VLOOKUP($A65,COMtpcHIGH,High!G$3-1990+2,FALSE)</f>
        <v>4004</v>
      </c>
      <c r="H75" s="116">
        <f>VLOOKUP($A65,COMtpcHIGH,High!H$3-1990+2,FALSE)</f>
        <v>3951</v>
      </c>
      <c r="I75" s="116">
        <f>VLOOKUP($A65,COMtpcHIGH,High!I$3-1990+2,FALSE)</f>
        <v>3884</v>
      </c>
      <c r="J75" s="116">
        <f>VLOOKUP($A65,COMtpcHIGH,High!J$3-1990+2,FALSE)</f>
        <v>3813</v>
      </c>
      <c r="K75" s="116">
        <f>VLOOKUP($A65,COMtpcHIGH,High!K$3-1990+2,FALSE)</f>
        <v>3747</v>
      </c>
      <c r="L75" s="116">
        <f>VLOOKUP($A65,COMtpcHIGH,High!L$3-1990+2,FALSE)</f>
        <v>3679</v>
      </c>
      <c r="M75" s="116">
        <f>VLOOKUP($A65,COMtpcHIGH,High!M$3-1990+2,FALSE)</f>
        <v>3603</v>
      </c>
      <c r="N75" s="116">
        <f>VLOOKUP($A65,COMtpcHIGH,High!N$3-1990+2,FALSE)</f>
        <v>3524</v>
      </c>
      <c r="O75" s="116">
        <f>VLOOKUP($A65,COMtpcHIGH,High!O$3-1990+2,FALSE)</f>
        <v>3450</v>
      </c>
      <c r="P75" s="116">
        <f>VLOOKUP($A65,COMtpcHIGH,High!P$3-1990+2,FALSE)</f>
        <v>3391</v>
      </c>
      <c r="Q75" s="116">
        <f>VLOOKUP($A65,COMtpcHIGH,High!Q$3-1990+2,FALSE)</f>
        <v>3311</v>
      </c>
      <c r="R75" s="116">
        <f>VLOOKUP($A65,COMtpcHIGH,High!R$3-1990+2,FALSE)</f>
        <v>3231</v>
      </c>
      <c r="S75" s="116">
        <f>VLOOKUP($A65,COMtpcHIGH,High!S$3-1990+2,FALSE)</f>
        <v>3157</v>
      </c>
      <c r="T75" s="116">
        <f>VLOOKUP($A65,COMtpcHIGH,High!T$3-1990+2,FALSE)</f>
        <v>3078</v>
      </c>
      <c r="U75" s="116">
        <f>VLOOKUP($A65,COMtpcHIGH,High!U$3-1990+2,FALSE)</f>
        <v>2998</v>
      </c>
      <c r="V75" s="116">
        <f>VLOOKUP($A65,COMtpcHIGH,High!V$3-1990+2,FALSE)</f>
        <v>2998</v>
      </c>
      <c r="W75" s="116">
        <f>VLOOKUP($A65,COMtpcHIGH,High!W$3-1990+2,FALSE)</f>
        <v>2917</v>
      </c>
    </row>
    <row r="76" spans="1:23" ht="16" thickBot="1">
      <c r="A76" s="104" t="s">
        <v>166</v>
      </c>
      <c r="B76" s="116">
        <f>VLOOKUP($A65,INDtpcHIGH,High!B$3-1990+2,FALSE)</f>
        <v>14483</v>
      </c>
      <c r="C76" s="116">
        <f>VLOOKUP($A65,INDtpcHIGH,High!C$3-1990+2,FALSE)</f>
        <v>31551</v>
      </c>
      <c r="D76" s="116">
        <f>VLOOKUP($A65,INDtpcHIGH,High!D$3-1990+2,FALSE)</f>
        <v>31551</v>
      </c>
      <c r="E76" s="116">
        <f>VLOOKUP($A65,INDtpcHIGH,High!E$3-1990+2,FALSE)</f>
        <v>31551</v>
      </c>
      <c r="F76" s="116">
        <f>VLOOKUP($A65,INDtpcHIGH,High!F$3-1990+2,FALSE)</f>
        <v>31551</v>
      </c>
      <c r="G76" s="116">
        <f>VLOOKUP($A65,INDtpcHIGH,High!G$3-1990+2,FALSE)</f>
        <v>31551</v>
      </c>
      <c r="H76" s="116">
        <f>VLOOKUP($A65,INDtpcHIGH,High!H$3-1990+2,FALSE)</f>
        <v>31551</v>
      </c>
      <c r="I76" s="116">
        <f>VLOOKUP($A65,INDtpcHIGH,High!I$3-1990+2,FALSE)</f>
        <v>31551</v>
      </c>
      <c r="J76" s="116">
        <f>VLOOKUP($A65,INDtpcHIGH,High!J$3-1990+2,FALSE)</f>
        <v>31551</v>
      </c>
      <c r="K76" s="116">
        <f>VLOOKUP($A65,INDtpcHIGH,High!K$3-1990+2,FALSE)</f>
        <v>31551</v>
      </c>
      <c r="L76" s="116">
        <f>VLOOKUP($A65,INDtpcHIGH,High!L$3-1990+2,FALSE)</f>
        <v>31551</v>
      </c>
      <c r="M76" s="116">
        <f>VLOOKUP($A65,INDtpcHIGH,High!M$3-1990+2,FALSE)</f>
        <v>31551</v>
      </c>
      <c r="N76" s="116">
        <f>VLOOKUP($A65,INDtpcHIGH,High!N$3-1990+2,FALSE)</f>
        <v>31551</v>
      </c>
      <c r="O76" s="116">
        <f>VLOOKUP($A65,INDtpcHIGH,High!O$3-1990+2,FALSE)</f>
        <v>31551</v>
      </c>
      <c r="P76" s="116">
        <f>VLOOKUP($A65,INDtpcHIGH,High!P$3-1990+2,FALSE)</f>
        <v>31551</v>
      </c>
      <c r="Q76" s="116">
        <f>VLOOKUP($A65,INDtpcHIGH,High!Q$3-1990+2,FALSE)</f>
        <v>31551</v>
      </c>
      <c r="R76" s="116">
        <f>VLOOKUP($A65,INDtpcHIGH,High!R$3-1990+2,FALSE)</f>
        <v>31551</v>
      </c>
      <c r="S76" s="116">
        <f>VLOOKUP($A65,INDtpcHIGH,High!S$3-1990+2,FALSE)</f>
        <v>31551</v>
      </c>
      <c r="T76" s="116">
        <f>VLOOKUP($A65,INDtpcHIGH,High!T$3-1990+2,FALSE)</f>
        <v>31551</v>
      </c>
      <c r="U76" s="116">
        <f>VLOOKUP($A65,INDtpcHIGH,High!U$3-1990+2,FALSE)</f>
        <v>31551</v>
      </c>
      <c r="V76" s="116">
        <f>VLOOKUP($A65,INDtpcHIGH,High!V$3-1990+2,FALSE)</f>
        <v>31551</v>
      </c>
      <c r="W76" s="116">
        <f>VLOOKUP($A65,INDtpcHIGH,High!W$3-1990+2,FALSE)</f>
        <v>31551</v>
      </c>
    </row>
    <row r="77" spans="1:23">
      <c r="A77" s="111" t="s">
        <v>167</v>
      </c>
      <c r="B77" s="113">
        <f>VLOOKUP($A65,REScHIGH,High!B$3-1990+2,FALSE)</f>
        <v>20290</v>
      </c>
      <c r="C77" s="114">
        <f>VLOOKUP($A65,REScHIGH,High!C$3-1990+2,FALSE)</f>
        <v>21288</v>
      </c>
      <c r="D77" s="114">
        <f>VLOOKUP($A65,REScHIGH,High!D$3-1990+2,FALSE)</f>
        <v>21911</v>
      </c>
      <c r="E77" s="114">
        <f>VLOOKUP($A65,REScHIGH,High!E$3-1990+2,FALSE)</f>
        <v>22787</v>
      </c>
      <c r="F77" s="114">
        <f>VLOOKUP($A65,REScHIGH,High!F$3-1990+2,FALSE)</f>
        <v>23806</v>
      </c>
      <c r="G77" s="114">
        <f>VLOOKUP($A65,REScHIGH,High!G$3-1990+2,FALSE)</f>
        <v>24853</v>
      </c>
      <c r="H77" s="114">
        <f>VLOOKUP($A65,REScHIGH,High!H$3-1990+2,FALSE)</f>
        <v>25932</v>
      </c>
      <c r="I77" s="114">
        <f>VLOOKUP($A65,REScHIGH,High!I$3-1990+2,FALSE)</f>
        <v>27042</v>
      </c>
      <c r="J77" s="114">
        <f>VLOOKUP($A65,REScHIGH,High!J$3-1990+2,FALSE)</f>
        <v>28180</v>
      </c>
      <c r="K77" s="114">
        <f>VLOOKUP($A65,REScHIGH,High!K$3-1990+2,FALSE)</f>
        <v>29352</v>
      </c>
      <c r="L77" s="114">
        <f>VLOOKUP($A65,REScHIGH,High!L$3-1990+2,FALSE)</f>
        <v>30558</v>
      </c>
      <c r="M77" s="114">
        <f>VLOOKUP($A65,REScHIGH,High!M$3-1990+2,FALSE)</f>
        <v>31800</v>
      </c>
      <c r="N77" s="114">
        <f>VLOOKUP($A65,REScHIGH,High!N$3-1990+2,FALSE)</f>
        <v>33076</v>
      </c>
      <c r="O77" s="114">
        <f>VLOOKUP($A65,REScHIGH,High!O$3-1990+2,FALSE)</f>
        <v>34382</v>
      </c>
      <c r="P77" s="114">
        <f>VLOOKUP($A65,REScHIGH,High!P$3-1990+2,FALSE)</f>
        <v>35725</v>
      </c>
      <c r="Q77" s="114">
        <f>VLOOKUP($A65,REScHIGH,High!Q$3-1990+2,FALSE)</f>
        <v>37099</v>
      </c>
      <c r="R77" s="114">
        <f>VLOOKUP($A65,REScHIGH,High!R$3-1990+2,FALSE)</f>
        <v>38508</v>
      </c>
      <c r="S77" s="114">
        <f>VLOOKUP($A65,REScHIGH,High!S$3-1990+2,FALSE)</f>
        <v>39953</v>
      </c>
      <c r="T77" s="114">
        <f>VLOOKUP($A65,REScHIGH,High!T$3-1990+2,FALSE)</f>
        <v>41434</v>
      </c>
      <c r="U77" s="114">
        <f>VLOOKUP($A65,REScHIGH,High!U$3-1990+2,FALSE)</f>
        <v>42951</v>
      </c>
      <c r="V77" s="114">
        <f>VLOOKUP($A65,REScHIGH,High!V$3-1990+2,FALSE)</f>
        <v>44504</v>
      </c>
      <c r="W77" s="114">
        <f>VLOOKUP($A65,REScHIGH,High!W$3-1990+2,FALSE)</f>
        <v>46113</v>
      </c>
    </row>
    <row r="78" spans="1:23">
      <c r="A78" s="111" t="s">
        <v>168</v>
      </c>
      <c r="B78" s="115">
        <f>VLOOKUP($A65,COMcHIGH,High!B$3-1990+2,FALSE)</f>
        <v>3063</v>
      </c>
      <c r="C78" s="116">
        <f>VLOOKUP($A65,COMcHIGH,High!C$3-1990+2,FALSE)</f>
        <v>3320.9082846658393</v>
      </c>
      <c r="D78" s="116">
        <f>VLOOKUP($A65,COMcHIGH,High!D$3-1990+2,FALSE)</f>
        <v>3485.3598297266922</v>
      </c>
      <c r="E78" s="116">
        <f>VLOOKUP($A65,COMcHIGH,High!E$3-1990+2,FALSE)</f>
        <v>3642.9204683175949</v>
      </c>
      <c r="F78" s="116">
        <f>VLOOKUP($A65,COMcHIGH,High!F$3-1990+2,FALSE)</f>
        <v>3804.4690370857093</v>
      </c>
      <c r="G78" s="116">
        <f>VLOOKUP($A65,COMcHIGH,High!G$3-1990+2,FALSE)</f>
        <v>3969.4799293317774</v>
      </c>
      <c r="H78" s="116">
        <f>VLOOKUP($A65,COMcHIGH,High!H$3-1990+2,FALSE)</f>
        <v>4138.546297467642</v>
      </c>
      <c r="I78" s="116">
        <f>VLOOKUP($A65,COMcHIGH,High!I$3-1990+2,FALSE)</f>
        <v>4311.525269064753</v>
      </c>
      <c r="J78" s="116">
        <f>VLOOKUP($A65,COMcHIGH,High!J$3-1990+2,FALSE)</f>
        <v>4487.9406298550693</v>
      </c>
      <c r="K78" s="116">
        <f>VLOOKUP($A65,COMcHIGH,High!K$3-1990+2,FALSE)</f>
        <v>4668.7509201001221</v>
      </c>
      <c r="L78" s="116">
        <f>VLOOKUP($A65,COMcHIGH,High!L$3-1990+2,FALSE)</f>
        <v>4853.7572239357451</v>
      </c>
      <c r="M78" s="116">
        <f>VLOOKUP($A65,COMcHIGH,High!M$3-1990+2,FALSE)</f>
        <v>5043.3465711378522</v>
      </c>
      <c r="N78" s="116">
        <f>VLOOKUP($A65,COMcHIGH,High!N$3-1990+2,FALSE)</f>
        <v>5237.1581918302381</v>
      </c>
      <c r="O78" s="116">
        <f>VLOOKUP($A65,COMcHIGH,High!O$3-1990+2,FALSE)</f>
        <v>5434.357215496243</v>
      </c>
      <c r="P78" s="116">
        <f>VLOOKUP($A65,COMcHIGH,High!P$3-1990+2,FALSE)</f>
        <v>5636.1516963627164</v>
      </c>
      <c r="Q78" s="116">
        <f>VLOOKUP($A65,COMcHIGH,High!Q$3-1990+2,FALSE)</f>
        <v>5841.2735702559894</v>
      </c>
      <c r="R78" s="116">
        <f>VLOOKUP($A65,COMcHIGH,High!R$3-1990+2,FALSE)</f>
        <v>6050.490943638817</v>
      </c>
      <c r="S78" s="116">
        <f>VLOOKUP($A65,COMcHIGH,High!S$3-1990+2,FALSE)</f>
        <v>6263.725236936797</v>
      </c>
      <c r="T78" s="116">
        <f>VLOOKUP($A65,COMcHIGH,High!T$3-1990+2,FALSE)</f>
        <v>6481.0598224863152</v>
      </c>
      <c r="U78" s="116">
        <f>VLOOKUP($A65,COMcHIGH,High!U$3-1990+2,FALSE)</f>
        <v>6702.4885289028543</v>
      </c>
      <c r="V78" s="116">
        <f>VLOOKUP($A65,COMcHIGH,High!V$3-1990+2,FALSE)</f>
        <v>6702.4885289028543</v>
      </c>
      <c r="W78" s="116">
        <f>VLOOKUP($A65,COMcHIGH,High!W$3-1990+2,FALSE)</f>
        <v>6927.8286278590549</v>
      </c>
    </row>
    <row r="79" spans="1:23">
      <c r="A79" s="111" t="s">
        <v>169</v>
      </c>
      <c r="B79" s="115">
        <f>VLOOKUP($A65,INDcHIGH,High!B$3-1990+2,FALSE)</f>
        <v>16</v>
      </c>
      <c r="C79" s="116">
        <f>VLOOKUP($A65,INDcHIGH,High!C$3-1990+2,FALSE)</f>
        <v>16.237864197371316</v>
      </c>
      <c r="D79" s="116">
        <f>VLOOKUP($A65,INDcHIGH,High!D$3-1990+2,FALSE)</f>
        <v>16.320234246697449</v>
      </c>
      <c r="E79" s="116">
        <f>VLOOKUP($A65,INDcHIGH,High!E$3-1990+2,FALSE)</f>
        <v>16.454613929836004</v>
      </c>
      <c r="F79" s="116">
        <f>VLOOKUP($A65,INDcHIGH,High!F$3-1990+2,FALSE)</f>
        <v>16.598750033263812</v>
      </c>
      <c r="G79" s="116">
        <f>VLOOKUP($A65,INDcHIGH,High!G$3-1990+2,FALSE)</f>
        <v>16.757536321122842</v>
      </c>
      <c r="H79" s="116">
        <f>VLOOKUP($A65,INDcHIGH,High!H$3-1990+2,FALSE)</f>
        <v>16.929096954066303</v>
      </c>
      <c r="I79" s="116">
        <f>VLOOKUP($A65,INDcHIGH,High!I$3-1990+2,FALSE)</f>
        <v>17.112030712454999</v>
      </c>
      <c r="J79" s="116">
        <f>VLOOKUP($A65,INDcHIGH,High!J$3-1990+2,FALSE)</f>
        <v>17.306292848926898</v>
      </c>
      <c r="K79" s="116">
        <f>VLOOKUP($A65,INDcHIGH,High!K$3-1990+2,FALSE)</f>
        <v>17.510860826265443</v>
      </c>
      <c r="L79" s="116">
        <f>VLOOKUP($A65,INDcHIGH,High!L$3-1990+2,FALSE)</f>
        <v>17.726575026433476</v>
      </c>
      <c r="M79" s="116">
        <f>VLOOKUP($A65,INDcHIGH,High!M$3-1990+2,FALSE)</f>
        <v>17.951165634667966</v>
      </c>
      <c r="N79" s="116">
        <f>VLOOKUP($A65,INDcHIGH,High!N$3-1990+2,FALSE)</f>
        <v>18.186690610466933</v>
      </c>
      <c r="O79" s="116">
        <f>VLOOKUP($A65,INDcHIGH,High!O$3-1990+2,FALSE)</f>
        <v>18.434021997883377</v>
      </c>
      <c r="P79" s="116">
        <f>VLOOKUP($A65,INDcHIGH,High!P$3-1990+2,FALSE)</f>
        <v>18.691150428028791</v>
      </c>
      <c r="Q79" s="116">
        <f>VLOOKUP($A65,INDcHIGH,High!Q$3-1990+2,FALSE)</f>
        <v>18.960748588111649</v>
      </c>
      <c r="R79" s="116">
        <f>VLOOKUP($A65,INDcHIGH,High!R$3-1990+2,FALSE)</f>
        <v>19.240480530900967</v>
      </c>
      <c r="S79" s="116">
        <f>VLOOKUP($A65,INDcHIGH,High!S$3-1990+2,FALSE)</f>
        <v>19.532755045947649</v>
      </c>
      <c r="T79" s="116">
        <f>VLOOKUP($A65,INDcHIGH,High!T$3-1990+2,FALSE)</f>
        <v>19.833972166477629</v>
      </c>
      <c r="U79" s="116">
        <f>VLOOKUP($A65,INDcHIGH,High!U$3-1990+2,FALSE)</f>
        <v>20.147146448499669</v>
      </c>
      <c r="V79" s="116">
        <f>VLOOKUP($A65,INDcHIGH,High!V$3-1990+2,FALSE)</f>
        <v>20.147146448499669</v>
      </c>
      <c r="W79" s="116">
        <f>VLOOKUP($A65,INDcHIGH,High!W$3-1990+2,FALSE)</f>
        <v>20.470052847733857</v>
      </c>
    </row>
    <row r="80" spans="1:23">
      <c r="A80" s="111" t="s">
        <v>170</v>
      </c>
      <c r="B80" s="117">
        <v>2</v>
      </c>
      <c r="C80" s="118">
        <f t="shared" ref="C80:U80" si="26">B80</f>
        <v>2</v>
      </c>
      <c r="D80" s="118">
        <f t="shared" si="26"/>
        <v>2</v>
      </c>
      <c r="E80" s="118">
        <f t="shared" si="26"/>
        <v>2</v>
      </c>
      <c r="F80" s="118">
        <f t="shared" si="26"/>
        <v>2</v>
      </c>
      <c r="G80" s="118">
        <f t="shared" si="26"/>
        <v>2</v>
      </c>
      <c r="H80" s="118">
        <f t="shared" si="26"/>
        <v>2</v>
      </c>
      <c r="I80" s="118">
        <f t="shared" si="26"/>
        <v>2</v>
      </c>
      <c r="J80" s="118">
        <f t="shared" si="26"/>
        <v>2</v>
      </c>
      <c r="K80" s="118">
        <f t="shared" si="26"/>
        <v>2</v>
      </c>
      <c r="L80" s="118">
        <f t="shared" si="26"/>
        <v>2</v>
      </c>
      <c r="M80" s="118">
        <f t="shared" si="26"/>
        <v>2</v>
      </c>
      <c r="N80" s="118">
        <f t="shared" si="26"/>
        <v>2</v>
      </c>
      <c r="O80" s="118">
        <f t="shared" si="26"/>
        <v>2</v>
      </c>
      <c r="P80" s="118">
        <f t="shared" si="26"/>
        <v>2</v>
      </c>
      <c r="Q80" s="118">
        <f t="shared" si="26"/>
        <v>2</v>
      </c>
      <c r="R80" s="118">
        <f t="shared" si="26"/>
        <v>2</v>
      </c>
      <c r="S80" s="118">
        <f t="shared" si="26"/>
        <v>2</v>
      </c>
      <c r="T80" s="118">
        <f t="shared" si="26"/>
        <v>2</v>
      </c>
      <c r="U80" s="118">
        <f t="shared" si="26"/>
        <v>2</v>
      </c>
      <c r="V80" s="118">
        <f>T80</f>
        <v>2</v>
      </c>
      <c r="W80" s="118">
        <f>U80</f>
        <v>2</v>
      </c>
    </row>
    <row r="81" spans="1:23" ht="16" thickBot="1">
      <c r="A81" s="119" t="s">
        <v>171</v>
      </c>
      <c r="B81" s="120">
        <f>SUM(B77:B80)</f>
        <v>23371</v>
      </c>
      <c r="C81" s="121">
        <f t="shared" ref="C81:W81" si="27">SUM(C77:C80)</f>
        <v>24627.146148863209</v>
      </c>
      <c r="D81" s="121">
        <f t="shared" si="27"/>
        <v>25414.680063973388</v>
      </c>
      <c r="E81" s="121">
        <f t="shared" si="27"/>
        <v>26448.375082247432</v>
      </c>
      <c r="F81" s="121">
        <f t="shared" si="27"/>
        <v>27629.067787118973</v>
      </c>
      <c r="G81" s="121">
        <f t="shared" si="27"/>
        <v>28841.237465652899</v>
      </c>
      <c r="H81" s="121">
        <f t="shared" si="27"/>
        <v>30089.475394421708</v>
      </c>
      <c r="I81" s="121">
        <f t="shared" si="27"/>
        <v>31372.637299777209</v>
      </c>
      <c r="J81" s="121">
        <f t="shared" si="27"/>
        <v>32687.246922703995</v>
      </c>
      <c r="K81" s="121">
        <f t="shared" si="27"/>
        <v>34040.26178092639</v>
      </c>
      <c r="L81" s="121">
        <f t="shared" si="27"/>
        <v>35431.483798962181</v>
      </c>
      <c r="M81" s="121">
        <f t="shared" si="27"/>
        <v>36863.297736772518</v>
      </c>
      <c r="N81" s="121">
        <f t="shared" si="27"/>
        <v>38333.34488244071</v>
      </c>
      <c r="O81" s="121">
        <f t="shared" si="27"/>
        <v>39836.79123749413</v>
      </c>
      <c r="P81" s="121">
        <f t="shared" si="27"/>
        <v>41381.842846790743</v>
      </c>
      <c r="Q81" s="121">
        <f t="shared" si="27"/>
        <v>42961.234318844101</v>
      </c>
      <c r="R81" s="121">
        <f t="shared" si="27"/>
        <v>44579.731424169717</v>
      </c>
      <c r="S81" s="121">
        <f t="shared" si="27"/>
        <v>46238.257991982748</v>
      </c>
      <c r="T81" s="121">
        <f t="shared" si="27"/>
        <v>47936.893794652788</v>
      </c>
      <c r="U81" s="121">
        <f t="shared" si="27"/>
        <v>49675.635675351354</v>
      </c>
      <c r="V81" s="121">
        <f t="shared" si="27"/>
        <v>51228.635675351354</v>
      </c>
      <c r="W81" s="121">
        <f t="shared" si="27"/>
        <v>53063.298680706786</v>
      </c>
    </row>
    <row r="82" spans="1:23">
      <c r="A82" s="122"/>
      <c r="B82" s="123"/>
      <c r="C82" s="123"/>
      <c r="D82" s="123"/>
      <c r="E82" s="123"/>
      <c r="F82" s="123"/>
      <c r="G82" s="123"/>
      <c r="H82" s="123"/>
      <c r="I82" s="123"/>
      <c r="J82" s="123"/>
      <c r="K82" s="123"/>
      <c r="L82" s="123"/>
      <c r="M82" s="123"/>
      <c r="N82" s="123"/>
      <c r="O82" s="123"/>
      <c r="P82" s="123"/>
      <c r="Q82" s="123"/>
      <c r="R82" s="123"/>
      <c r="S82" s="123"/>
      <c r="T82" s="123"/>
      <c r="U82" s="123"/>
      <c r="V82" s="123"/>
      <c r="W82" s="123"/>
    </row>
    <row r="83" spans="1:23">
      <c r="B83" s="106"/>
      <c r="C83" s="106"/>
      <c r="D83" s="106"/>
      <c r="E83" s="106"/>
      <c r="F83" s="106"/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/>
      <c r="S83" s="106"/>
      <c r="T83" s="108"/>
      <c r="U83" s="108"/>
      <c r="V83" s="108"/>
      <c r="W83" s="108"/>
    </row>
    <row r="84" spans="1:23">
      <c r="A84" s="109" t="s">
        <v>24</v>
      </c>
      <c r="B84" s="110"/>
      <c r="C84" s="110"/>
      <c r="D84" s="110"/>
      <c r="E84" s="110"/>
      <c r="F84" s="110"/>
      <c r="G84" s="110"/>
      <c r="H84" s="110"/>
      <c r="I84" s="110"/>
      <c r="J84" s="110"/>
      <c r="K84" s="110"/>
      <c r="L84" s="110"/>
      <c r="M84" s="110"/>
      <c r="N84" s="110"/>
      <c r="O84" s="110"/>
      <c r="P84" s="110"/>
      <c r="Q84" s="110"/>
      <c r="R84" s="110"/>
      <c r="S84" s="110"/>
      <c r="T84" s="110"/>
      <c r="U84" s="110"/>
      <c r="V84" s="110"/>
      <c r="W84" s="110"/>
    </row>
    <row r="85" spans="1:23" ht="16" thickBot="1">
      <c r="A85" s="111" t="s">
        <v>156</v>
      </c>
      <c r="B85" s="110"/>
      <c r="C85" s="112">
        <f t="shared" ref="C85:U85" si="28">(C90-B90)/B90</f>
        <v>9.4061767284271278E-2</v>
      </c>
      <c r="D85" s="112">
        <f t="shared" si="28"/>
        <v>4.2882677404539805E-2</v>
      </c>
      <c r="E85" s="112">
        <f t="shared" si="28"/>
        <v>1.1265518859128857E-2</v>
      </c>
      <c r="F85" s="112">
        <f t="shared" si="28"/>
        <v>1.267653760760221E-2</v>
      </c>
      <c r="G85" s="112">
        <f t="shared" si="28"/>
        <v>1.1748049850114028E-2</v>
      </c>
      <c r="H85" s="112">
        <f t="shared" si="28"/>
        <v>1.1540983304750242E-2</v>
      </c>
      <c r="I85" s="112">
        <f t="shared" si="28"/>
        <v>1.3160046236544362E-2</v>
      </c>
      <c r="J85" s="112">
        <f t="shared" si="28"/>
        <v>1.2787747480943253E-2</v>
      </c>
      <c r="K85" s="112">
        <f t="shared" si="28"/>
        <v>1.2264071079019098E-2</v>
      </c>
      <c r="L85" s="112">
        <f t="shared" si="28"/>
        <v>1.2477753727498386E-2</v>
      </c>
      <c r="M85" s="112">
        <f t="shared" si="28"/>
        <v>1.3135532649113598E-2</v>
      </c>
      <c r="N85" s="112">
        <f t="shared" si="28"/>
        <v>1.366369576368434E-2</v>
      </c>
      <c r="O85" s="112">
        <f t="shared" si="28"/>
        <v>1.2341492382939901E-2</v>
      </c>
      <c r="P85" s="112">
        <f t="shared" si="28"/>
        <v>1.0348076112286548E-2</v>
      </c>
      <c r="Q85" s="112">
        <f t="shared" si="28"/>
        <v>1.3574374125400371E-2</v>
      </c>
      <c r="R85" s="112">
        <f t="shared" si="28"/>
        <v>1.2968024018827774E-2</v>
      </c>
      <c r="S85" s="112">
        <f t="shared" si="28"/>
        <v>1.1869608721313629E-2</v>
      </c>
      <c r="T85" s="112">
        <f t="shared" si="28"/>
        <v>1.3239691701622478E-2</v>
      </c>
      <c r="U85" s="112">
        <f t="shared" si="28"/>
        <v>1.2785599434382988E-2</v>
      </c>
      <c r="V85" s="112">
        <f>(V90-T90)/T90</f>
        <v>1.4533563813960176E-2</v>
      </c>
      <c r="W85" s="112">
        <f>(W90-U90)/U90</f>
        <v>1.4583531977242492E-2</v>
      </c>
    </row>
    <row r="86" spans="1:23">
      <c r="A86" s="111" t="s">
        <v>157</v>
      </c>
      <c r="B86" s="113">
        <f t="shared" ref="B86:W86" si="29">B96*B93</f>
        <v>1354917</v>
      </c>
      <c r="C86" s="114">
        <f t="shared" si="29"/>
        <v>1342796</v>
      </c>
      <c r="D86" s="114">
        <f t="shared" si="29"/>
        <v>1559976</v>
      </c>
      <c r="E86" s="114">
        <f t="shared" si="29"/>
        <v>1557308</v>
      </c>
      <c r="F86" s="114">
        <f t="shared" si="29"/>
        <v>1569280</v>
      </c>
      <c r="G86" s="114">
        <f t="shared" si="29"/>
        <v>1582182</v>
      </c>
      <c r="H86" s="114">
        <f t="shared" si="29"/>
        <v>1597416</v>
      </c>
      <c r="I86" s="114">
        <f t="shared" si="29"/>
        <v>1614231</v>
      </c>
      <c r="J86" s="114">
        <f t="shared" si="29"/>
        <v>1628082</v>
      </c>
      <c r="K86" s="114">
        <f t="shared" si="29"/>
        <v>1642200</v>
      </c>
      <c r="L86" s="114">
        <f t="shared" si="29"/>
        <v>1659376</v>
      </c>
      <c r="M86" s="114">
        <f t="shared" si="29"/>
        <v>1674036</v>
      </c>
      <c r="N86" s="114">
        <f t="shared" si="29"/>
        <v>1690096</v>
      </c>
      <c r="O86" s="114">
        <f t="shared" si="29"/>
        <v>1704620</v>
      </c>
      <c r="P86" s="114">
        <f t="shared" si="29"/>
        <v>1719936</v>
      </c>
      <c r="Q86" s="114">
        <f t="shared" si="29"/>
        <v>1739055</v>
      </c>
      <c r="R86" s="114">
        <f t="shared" si="29"/>
        <v>1754796</v>
      </c>
      <c r="S86" s="114">
        <f t="shared" si="29"/>
        <v>1767576</v>
      </c>
      <c r="T86" s="114">
        <f t="shared" si="29"/>
        <v>1786785</v>
      </c>
      <c r="U86" s="114">
        <f t="shared" si="29"/>
        <v>1799772</v>
      </c>
      <c r="V86" s="114">
        <f t="shared" si="29"/>
        <v>1815528</v>
      </c>
      <c r="W86" s="114">
        <f t="shared" si="29"/>
        <v>1831416</v>
      </c>
    </row>
    <row r="87" spans="1:23">
      <c r="A87" s="111" t="s">
        <v>158</v>
      </c>
      <c r="B87" s="115">
        <f t="shared" ref="B87:W88" si="30">B94*B97</f>
        <v>4490847</v>
      </c>
      <c r="C87" s="116">
        <f t="shared" si="30"/>
        <v>4879476.1223273827</v>
      </c>
      <c r="D87" s="116">
        <f t="shared" si="30"/>
        <v>4964040.7299899701</v>
      </c>
      <c r="E87" s="116">
        <f t="shared" si="30"/>
        <v>5046400.1120647658</v>
      </c>
      <c r="F87" s="116">
        <f t="shared" si="30"/>
        <v>5125424.5170026636</v>
      </c>
      <c r="G87" s="116">
        <f t="shared" si="30"/>
        <v>5197309.3309728829</v>
      </c>
      <c r="H87" s="116">
        <f t="shared" si="30"/>
        <v>5266101.2545454483</v>
      </c>
      <c r="I87" s="116">
        <f t="shared" si="30"/>
        <v>5346560.0188558819</v>
      </c>
      <c r="J87" s="116">
        <f t="shared" si="30"/>
        <v>5428256.6457640557</v>
      </c>
      <c r="K87" s="116">
        <f t="shared" si="30"/>
        <v>5506537.9912303882</v>
      </c>
      <c r="L87" s="116">
        <f t="shared" si="30"/>
        <v>5584516.4480920127</v>
      </c>
      <c r="M87" s="116">
        <f t="shared" si="30"/>
        <v>5671483.5268110605</v>
      </c>
      <c r="N87" s="116">
        <f t="shared" si="30"/>
        <v>5762537.6092283037</v>
      </c>
      <c r="O87" s="116">
        <f t="shared" si="30"/>
        <v>5845552.9434322258</v>
      </c>
      <c r="P87" s="116">
        <f t="shared" si="30"/>
        <v>5912013.8117801845</v>
      </c>
      <c r="Q87" s="116">
        <f t="shared" si="30"/>
        <v>6002917.3042115141</v>
      </c>
      <c r="R87" s="116">
        <f t="shared" si="30"/>
        <v>6093443.8579110466</v>
      </c>
      <c r="S87" s="116">
        <f t="shared" si="30"/>
        <v>6178634.4036258608</v>
      </c>
      <c r="T87" s="116">
        <f t="shared" si="30"/>
        <v>6270633.7288427381</v>
      </c>
      <c r="U87" s="116">
        <f t="shared" si="30"/>
        <v>6366205.0428553764</v>
      </c>
      <c r="V87" s="116">
        <f t="shared" si="30"/>
        <v>6366205.0428553764</v>
      </c>
      <c r="W87" s="116">
        <f t="shared" si="30"/>
        <v>6461006.0703537641</v>
      </c>
    </row>
    <row r="88" spans="1:23">
      <c r="A88" s="111" t="s">
        <v>159</v>
      </c>
      <c r="B88" s="115">
        <f t="shared" si="30"/>
        <v>518868</v>
      </c>
      <c r="C88" s="116">
        <f t="shared" si="30"/>
        <v>752084.90214207268</v>
      </c>
      <c r="D88" s="116">
        <f t="shared" si="30"/>
        <v>754460.04117941181</v>
      </c>
      <c r="E88" s="116">
        <f t="shared" si="30"/>
        <v>758088.68185025232</v>
      </c>
      <c r="F88" s="116">
        <f t="shared" si="30"/>
        <v>761904.43444302992</v>
      </c>
      <c r="G88" s="116">
        <f t="shared" si="30"/>
        <v>766099.15866683214</v>
      </c>
      <c r="H88" s="116">
        <f t="shared" si="30"/>
        <v>770513.35384223843</v>
      </c>
      <c r="I88" s="116">
        <f t="shared" si="30"/>
        <v>775250.682944256</v>
      </c>
      <c r="J88" s="116">
        <f t="shared" si="30"/>
        <v>780132.7395983967</v>
      </c>
      <c r="K88" s="116">
        <f t="shared" si="30"/>
        <v>785282.01644583105</v>
      </c>
      <c r="L88" s="116">
        <f t="shared" si="30"/>
        <v>790593.00487093464</v>
      </c>
      <c r="M88" s="116">
        <f t="shared" si="30"/>
        <v>796047.18832334969</v>
      </c>
      <c r="N88" s="116">
        <f t="shared" si="30"/>
        <v>801783.09565998381</v>
      </c>
      <c r="O88" s="116">
        <f t="shared" si="30"/>
        <v>807566.2630672052</v>
      </c>
      <c r="P88" s="116">
        <f t="shared" si="30"/>
        <v>813492.28076136252</v>
      </c>
      <c r="Q88" s="116">
        <f t="shared" si="30"/>
        <v>819706.97875516757</v>
      </c>
      <c r="R88" s="116">
        <f t="shared" si="30"/>
        <v>825991.81402193906</v>
      </c>
      <c r="S88" s="116">
        <f t="shared" si="30"/>
        <v>832376.2173681428</v>
      </c>
      <c r="T88" s="116">
        <f t="shared" si="30"/>
        <v>838949.93215028127</v>
      </c>
      <c r="U88" s="116">
        <f t="shared" si="30"/>
        <v>845639.90754321299</v>
      </c>
      <c r="V88" s="116">
        <f t="shared" si="30"/>
        <v>845639.90754321299</v>
      </c>
      <c r="W88" s="116">
        <f t="shared" si="30"/>
        <v>852330.30527388828</v>
      </c>
    </row>
    <row r="89" spans="1:23">
      <c r="A89" s="111" t="s">
        <v>160</v>
      </c>
      <c r="B89" s="117">
        <v>117545</v>
      </c>
      <c r="C89" s="118">
        <f t="shared" ref="C89:U89" si="31">B89</f>
        <v>117545</v>
      </c>
      <c r="D89" s="118">
        <f t="shared" si="31"/>
        <v>117545</v>
      </c>
      <c r="E89" s="118">
        <f t="shared" si="31"/>
        <v>117545</v>
      </c>
      <c r="F89" s="118">
        <f t="shared" si="31"/>
        <v>117545</v>
      </c>
      <c r="G89" s="118">
        <f t="shared" si="31"/>
        <v>117545</v>
      </c>
      <c r="H89" s="118">
        <f t="shared" si="31"/>
        <v>117545</v>
      </c>
      <c r="I89" s="118">
        <f t="shared" si="31"/>
        <v>117545</v>
      </c>
      <c r="J89" s="118">
        <f t="shared" si="31"/>
        <v>117545</v>
      </c>
      <c r="K89" s="118">
        <f t="shared" si="31"/>
        <v>117545</v>
      </c>
      <c r="L89" s="118">
        <f t="shared" si="31"/>
        <v>117545</v>
      </c>
      <c r="M89" s="118">
        <f t="shared" si="31"/>
        <v>117545</v>
      </c>
      <c r="N89" s="118">
        <f t="shared" si="31"/>
        <v>117545</v>
      </c>
      <c r="O89" s="118">
        <f t="shared" si="31"/>
        <v>117545</v>
      </c>
      <c r="P89" s="118">
        <f t="shared" si="31"/>
        <v>117545</v>
      </c>
      <c r="Q89" s="118">
        <f t="shared" si="31"/>
        <v>117545</v>
      </c>
      <c r="R89" s="118">
        <f t="shared" si="31"/>
        <v>117545</v>
      </c>
      <c r="S89" s="118">
        <f t="shared" si="31"/>
        <v>117545</v>
      </c>
      <c r="T89" s="118">
        <f t="shared" si="31"/>
        <v>117545</v>
      </c>
      <c r="U89" s="118">
        <f t="shared" si="31"/>
        <v>117545</v>
      </c>
      <c r="V89" s="118">
        <f>T89</f>
        <v>117545</v>
      </c>
      <c r="W89" s="118">
        <f>U89</f>
        <v>117545</v>
      </c>
    </row>
    <row r="90" spans="1:23" ht="16" thickBot="1">
      <c r="A90" s="119" t="s">
        <v>161</v>
      </c>
      <c r="B90" s="120">
        <f>SUM(B86:B89)</f>
        <v>6482177</v>
      </c>
      <c r="C90" s="121">
        <f t="shared" ref="C90:W90" si="32">SUM(C86:C89)</f>
        <v>7091902.0244694557</v>
      </c>
      <c r="D90" s="121">
        <f t="shared" si="32"/>
        <v>7396021.7711693821</v>
      </c>
      <c r="E90" s="121">
        <f t="shared" si="32"/>
        <v>7479341.7939150184</v>
      </c>
      <c r="F90" s="121">
        <f t="shared" si="32"/>
        <v>7574153.9514456932</v>
      </c>
      <c r="G90" s="121">
        <f t="shared" si="32"/>
        <v>7663135.4896397153</v>
      </c>
      <c r="H90" s="121">
        <f t="shared" si="32"/>
        <v>7751575.6083876863</v>
      </c>
      <c r="I90" s="121">
        <f t="shared" si="32"/>
        <v>7853586.7018001378</v>
      </c>
      <c r="J90" s="121">
        <f t="shared" si="32"/>
        <v>7954016.3853624519</v>
      </c>
      <c r="K90" s="121">
        <f t="shared" si="32"/>
        <v>8051565.0076762196</v>
      </c>
      <c r="L90" s="121">
        <f t="shared" si="32"/>
        <v>8152030.4529629471</v>
      </c>
      <c r="M90" s="121">
        <f t="shared" si="32"/>
        <v>8259111.7151344102</v>
      </c>
      <c r="N90" s="121">
        <f t="shared" si="32"/>
        <v>8371961.7048882879</v>
      </c>
      <c r="O90" s="121">
        <f t="shared" si="32"/>
        <v>8475284.2064994313</v>
      </c>
      <c r="P90" s="121">
        <f t="shared" si="32"/>
        <v>8562987.0925415475</v>
      </c>
      <c r="Q90" s="121">
        <f t="shared" si="32"/>
        <v>8679224.2829666808</v>
      </c>
      <c r="R90" s="121">
        <f t="shared" si="32"/>
        <v>8791776.671932986</v>
      </c>
      <c r="S90" s="121">
        <f t="shared" si="32"/>
        <v>8896131.6209940035</v>
      </c>
      <c r="T90" s="121">
        <f t="shared" si="32"/>
        <v>9013913.6609930191</v>
      </c>
      <c r="U90" s="121">
        <f t="shared" si="32"/>
        <v>9129161.9503985886</v>
      </c>
      <c r="V90" s="121">
        <f t="shared" si="32"/>
        <v>9144917.9503985886</v>
      </c>
      <c r="W90" s="121">
        <f t="shared" si="32"/>
        <v>9262297.3756276518</v>
      </c>
    </row>
    <row r="91" spans="1:23">
      <c r="A91" s="111" t="s">
        <v>162</v>
      </c>
      <c r="B91" s="116">
        <f>B90*VLOOKUP($A84,'Peak-Baseload'!$N$13:$S$28,6,FALSE)</f>
        <v>7466.969034562504</v>
      </c>
      <c r="C91" s="116">
        <f>C90*VLOOKUP($A84,'Peak-Baseload'!$N$13:$S$28,6,FALSE)</f>
        <v>8169.3253382103821</v>
      </c>
      <c r="D91" s="116">
        <f>D90*VLOOKUP($A84,'Peak-Baseload'!$N$13:$S$28,6,FALSE)</f>
        <v>8519.647881301591</v>
      </c>
      <c r="E91" s="116">
        <f>E90*VLOOKUP($A84,'Peak-Baseload'!$N$13:$S$28,6,FALSE)</f>
        <v>8615.6261351815301</v>
      </c>
      <c r="F91" s="116">
        <f>F90*VLOOKUP($A84,'Peak-Baseload'!$N$13:$S$28,6,FALSE)</f>
        <v>8724.8424438971997</v>
      </c>
      <c r="G91" s="116">
        <f>G90*VLOOKUP($A84,'Peak-Baseload'!$N$13:$S$28,6,FALSE)</f>
        <v>8827.3423278624959</v>
      </c>
      <c r="H91" s="116">
        <f>H90*VLOOKUP($A84,'Peak-Baseload'!$N$13:$S$28,6,FALSE)</f>
        <v>8929.2185382936714</v>
      </c>
      <c r="I91" s="116">
        <f>I90*VLOOKUP($A84,'Peak-Baseload'!$N$13:$S$28,6,FALSE)</f>
        <v>9046.7274671138257</v>
      </c>
      <c r="J91" s="116">
        <f>J90*VLOOKUP($A84,'Peak-Baseload'!$N$13:$S$28,6,FALSE)</f>
        <v>9162.4147334921909</v>
      </c>
      <c r="K91" s="116">
        <f>K90*VLOOKUP($A84,'Peak-Baseload'!$N$13:$S$28,6,FALSE)</f>
        <v>9274.7832390391904</v>
      </c>
      <c r="L91" s="116">
        <f>L90*VLOOKUP($A84,'Peak-Baseload'!$N$13:$S$28,6,FALSE)</f>
        <v>9390.5117001718518</v>
      </c>
      <c r="M91" s="116">
        <f>M90*VLOOKUP($A84,'Peak-Baseload'!$N$13:$S$28,6,FALSE)</f>
        <v>9513.8610732013422</v>
      </c>
      <c r="N91" s="116">
        <f>N90*VLOOKUP($A84,'Peak-Baseload'!$N$13:$S$28,6,FALSE)</f>
        <v>9643.8555764435241</v>
      </c>
      <c r="O91" s="116">
        <f>O90*VLOOKUP($A84,'Peak-Baseload'!$N$13:$S$28,6,FALSE)</f>
        <v>9762.8751465823734</v>
      </c>
      <c r="P91" s="116">
        <f>P90*VLOOKUP($A84,'Peak-Baseload'!$N$13:$S$28,6,FALSE)</f>
        <v>9863.9021216739602</v>
      </c>
      <c r="Q91" s="116">
        <f>Q90*VLOOKUP($A84,'Peak-Baseload'!$N$13:$S$28,6,FALSE)</f>
        <v>9997.7984194098917</v>
      </c>
      <c r="R91" s="116">
        <f>R90*VLOOKUP($A84,'Peak-Baseload'!$N$13:$S$28,6,FALSE)</f>
        <v>10127.450109448198</v>
      </c>
      <c r="S91" s="116">
        <f>S90*VLOOKUP($A84,'Peak-Baseload'!$N$13:$S$28,6,FALSE)</f>
        <v>10247.658979591974</v>
      </c>
      <c r="T91" s="116">
        <f>T90*VLOOKUP($A84,'Peak-Baseload'!$N$13:$S$28,6,FALSE)</f>
        <v>10383.334825145133</v>
      </c>
      <c r="U91" s="116">
        <f>U90*VLOOKUP($A84,'Peak-Baseload'!$N$13:$S$28,6,FALSE)</f>
        <v>10516.091985012519</v>
      </c>
      <c r="V91" s="116">
        <f>V90*VLOOKUP($A84,'Peak-Baseload'!$N$13:$S$28,6,FALSE)</f>
        <v>10534.241684428096</v>
      </c>
      <c r="W91" s="116">
        <f>W90*VLOOKUP($A84,'Peak-Baseload'!$N$13:$S$28,6,FALSE)</f>
        <v>10669.453748751572</v>
      </c>
    </row>
    <row r="92" spans="1:23">
      <c r="A92" s="111" t="s">
        <v>163</v>
      </c>
      <c r="B92" s="116">
        <f>B100*VLOOKUP($A84,'Peak-Baseload'!$N$13:$S$28,5,FALSE)</f>
        <v>79555.827395379209</v>
      </c>
      <c r="C92" s="116">
        <f>C100*VLOOKUP($A84,'Peak-Baseload'!$N$13:$S$28,5,FALSE)</f>
        <v>79325.175624795287</v>
      </c>
      <c r="D92" s="116">
        <f>D100*VLOOKUP($A84,'Peak-Baseload'!$N$13:$S$28,5,FALSE)</f>
        <v>78749.922122904813</v>
      </c>
      <c r="E92" s="116">
        <f>E100*VLOOKUP($A84,'Peak-Baseload'!$N$13:$S$28,5,FALSE)</f>
        <v>79374.52522823961</v>
      </c>
      <c r="F92" s="116">
        <f>F100*VLOOKUP($A84,'Peak-Baseload'!$N$13:$S$28,5,FALSE)</f>
        <v>80422.481515984604</v>
      </c>
      <c r="G92" s="116">
        <f>G100*VLOOKUP($A84,'Peak-Baseload'!$N$13:$S$28,5,FALSE)</f>
        <v>81523.18120512928</v>
      </c>
      <c r="H92" s="116">
        <f>H100*VLOOKUP($A84,'Peak-Baseload'!$N$13:$S$28,5,FALSE)</f>
        <v>82625.393481347463</v>
      </c>
      <c r="I92" s="116">
        <f>I100*VLOOKUP($A84,'Peak-Baseload'!$N$13:$S$28,5,FALSE)</f>
        <v>83799.311118212529</v>
      </c>
      <c r="J92" s="116">
        <f>J100*VLOOKUP($A84,'Peak-Baseload'!$N$13:$S$28,5,FALSE)</f>
        <v>84971.094157571701</v>
      </c>
      <c r="K92" s="116">
        <f>K100*VLOOKUP($A84,'Peak-Baseload'!$N$13:$S$28,5,FALSE)</f>
        <v>86170.007151520622</v>
      </c>
      <c r="L92" s="116">
        <f>L100*VLOOKUP($A84,'Peak-Baseload'!$N$13:$S$28,5,FALSE)</f>
        <v>87393.237432729045</v>
      </c>
      <c r="M92" s="116">
        <f>M100*VLOOKUP($A84,'Peak-Baseload'!$N$13:$S$28,5,FALSE)</f>
        <v>88635.894294023659</v>
      </c>
      <c r="N92" s="116">
        <f>N100*VLOOKUP($A84,'Peak-Baseload'!$N$13:$S$28,5,FALSE)</f>
        <v>89953.299071475922</v>
      </c>
      <c r="O92" s="116">
        <f>O100*VLOOKUP($A84,'Peak-Baseload'!$N$13:$S$28,5,FALSE)</f>
        <v>91218.546057742467</v>
      </c>
      <c r="P92" s="116">
        <f>P100*VLOOKUP($A84,'Peak-Baseload'!$N$13:$S$28,5,FALSE)</f>
        <v>92528.200453231082</v>
      </c>
      <c r="Q92" s="116">
        <f>Q100*VLOOKUP($A84,'Peak-Baseload'!$N$13:$S$28,5,FALSE)</f>
        <v>93887.451766485465</v>
      </c>
      <c r="R92" s="116">
        <f>R100*VLOOKUP($A84,'Peak-Baseload'!$N$13:$S$28,5,FALSE)</f>
        <v>95242.303983833495</v>
      </c>
      <c r="S92" s="116">
        <f>S100*VLOOKUP($A84,'Peak-Baseload'!$N$13:$S$28,5,FALSE)</f>
        <v>96616.723260042389</v>
      </c>
      <c r="T92" s="116">
        <f>T100*VLOOKUP($A84,'Peak-Baseload'!$N$13:$S$28,5,FALSE)</f>
        <v>98016.32696898398</v>
      </c>
      <c r="U92" s="116">
        <f>U100*VLOOKUP($A84,'Peak-Baseload'!$N$13:$S$28,5,FALSE)</f>
        <v>99438.209045362266</v>
      </c>
      <c r="V92" s="116">
        <f>V100*VLOOKUP($A84,'Peak-Baseload'!$N$13:$S$28,5,FALSE)</f>
        <v>100542.85604791493</v>
      </c>
      <c r="W92" s="116">
        <f>W100*VLOOKUP($A84,'Peak-Baseload'!$N$13:$S$28,5,FALSE)</f>
        <v>101979.496146287</v>
      </c>
    </row>
    <row r="93" spans="1:23">
      <c r="A93" s="104" t="s">
        <v>164</v>
      </c>
      <c r="B93" s="116">
        <f>VLOOKUP($A84,REStpcHIGH,High!B$3-1990+2,FALSE)</f>
        <v>527</v>
      </c>
      <c r="C93" s="116">
        <f>VLOOKUP($A84,REStpcHIGH,High!C$3-1990+2,FALSE)</f>
        <v>527</v>
      </c>
      <c r="D93" s="116">
        <f>VLOOKUP($A84,REStpcHIGH,High!D$3-1990+2,FALSE)</f>
        <v>622</v>
      </c>
      <c r="E93" s="116">
        <f>VLOOKUP($A84,REStpcHIGH,High!E$3-1990+2,FALSE)</f>
        <v>617</v>
      </c>
      <c r="F93" s="116">
        <f>VLOOKUP($A84,REStpcHIGH,High!F$3-1990+2,FALSE)</f>
        <v>613</v>
      </c>
      <c r="G93" s="116">
        <f>VLOOKUP($A84,REStpcHIGH,High!G$3-1990+2,FALSE)</f>
        <v>609</v>
      </c>
      <c r="H93" s="116">
        <f>VLOOKUP($A84,REStpcHIGH,High!H$3-1990+2,FALSE)</f>
        <v>606</v>
      </c>
      <c r="I93" s="116">
        <f>VLOOKUP($A84,REStpcHIGH,High!I$3-1990+2,FALSE)</f>
        <v>603</v>
      </c>
      <c r="J93" s="116">
        <f>VLOOKUP($A84,REStpcHIGH,High!J$3-1990+2,FALSE)</f>
        <v>599</v>
      </c>
      <c r="K93" s="116">
        <f>VLOOKUP($A84,REStpcHIGH,High!K$3-1990+2,FALSE)</f>
        <v>595</v>
      </c>
      <c r="L93" s="116">
        <f>VLOOKUP($A84,REStpcHIGH,High!L$3-1990+2,FALSE)</f>
        <v>592</v>
      </c>
      <c r="M93" s="116">
        <f>VLOOKUP($A84,REStpcHIGH,High!M$3-1990+2,FALSE)</f>
        <v>588</v>
      </c>
      <c r="N93" s="116">
        <f>VLOOKUP($A84,REStpcHIGH,High!N$3-1990+2,FALSE)</f>
        <v>584</v>
      </c>
      <c r="O93" s="116">
        <f>VLOOKUP($A84,REStpcHIGH,High!O$3-1990+2,FALSE)</f>
        <v>580</v>
      </c>
      <c r="P93" s="116">
        <f>VLOOKUP($A84,REStpcHIGH,High!P$3-1990+2,FALSE)</f>
        <v>576</v>
      </c>
      <c r="Q93" s="116">
        <f>VLOOKUP($A84,REStpcHIGH,High!Q$3-1990+2,FALSE)</f>
        <v>573</v>
      </c>
      <c r="R93" s="116">
        <f>VLOOKUP($A84,REStpcHIGH,High!R$3-1990+2,FALSE)</f>
        <v>569</v>
      </c>
      <c r="S93" s="116">
        <f>VLOOKUP($A84,REStpcHIGH,High!S$3-1990+2,FALSE)</f>
        <v>564</v>
      </c>
      <c r="T93" s="116">
        <f>VLOOKUP($A84,REStpcHIGH,High!T$3-1990+2,FALSE)</f>
        <v>561</v>
      </c>
      <c r="U93" s="116">
        <f>VLOOKUP($A84,REStpcHIGH,High!U$3-1990+2,FALSE)</f>
        <v>556</v>
      </c>
      <c r="V93" s="116">
        <f>VLOOKUP($A84,REStpcHIGH,High!V$3-1990+2,FALSE)</f>
        <v>552</v>
      </c>
      <c r="W93" s="116">
        <f>VLOOKUP($A84,REStpcHIGH,High!W$3-1990+2,FALSE)</f>
        <v>548</v>
      </c>
    </row>
    <row r="94" spans="1:23">
      <c r="A94" s="104" t="s">
        <v>165</v>
      </c>
      <c r="B94" s="116">
        <f>VLOOKUP($A84,COMtpcHIGH,High!B$3-1990+2,FALSE)</f>
        <v>3929</v>
      </c>
      <c r="C94" s="116">
        <f>VLOOKUP($A84,COMtpcHIGH,High!C$3-1990+2,FALSE)</f>
        <v>4227</v>
      </c>
      <c r="D94" s="116">
        <f>VLOOKUP($A84,COMtpcHIGH,High!D$3-1990+2,FALSE)</f>
        <v>4253</v>
      </c>
      <c r="E94" s="116">
        <f>VLOOKUP($A84,COMtpcHIGH,High!E$3-1990+2,FALSE)</f>
        <v>4275</v>
      </c>
      <c r="F94" s="116">
        <f>VLOOKUP($A84,COMtpcHIGH,High!F$3-1990+2,FALSE)</f>
        <v>4294</v>
      </c>
      <c r="G94" s="116">
        <f>VLOOKUP($A84,COMtpcHIGH,High!G$3-1990+2,FALSE)</f>
        <v>4305</v>
      </c>
      <c r="H94" s="116">
        <f>VLOOKUP($A84,COMtpcHIGH,High!H$3-1990+2,FALSE)</f>
        <v>4313</v>
      </c>
      <c r="I94" s="116">
        <f>VLOOKUP($A84,COMtpcHIGH,High!I$3-1990+2,FALSE)</f>
        <v>4329</v>
      </c>
      <c r="J94" s="116">
        <f>VLOOKUP($A84,COMtpcHIGH,High!J$3-1990+2,FALSE)</f>
        <v>4346</v>
      </c>
      <c r="K94" s="116">
        <f>VLOOKUP($A84,COMtpcHIGH,High!K$3-1990+2,FALSE)</f>
        <v>4359</v>
      </c>
      <c r="L94" s="116">
        <f>VLOOKUP($A84,COMtpcHIGH,High!L$3-1990+2,FALSE)</f>
        <v>4371</v>
      </c>
      <c r="M94" s="116">
        <f>VLOOKUP($A84,COMtpcHIGH,High!M$3-1990+2,FALSE)</f>
        <v>4390</v>
      </c>
      <c r="N94" s="116">
        <f>VLOOKUP($A84,COMtpcHIGH,High!N$3-1990+2,FALSE)</f>
        <v>4410</v>
      </c>
      <c r="O94" s="116">
        <f>VLOOKUP($A84,COMtpcHIGH,High!O$3-1990+2,FALSE)</f>
        <v>4425</v>
      </c>
      <c r="P94" s="116">
        <f>VLOOKUP($A84,COMtpcHIGH,High!P$3-1990+2,FALSE)</f>
        <v>4427</v>
      </c>
      <c r="Q94" s="116">
        <f>VLOOKUP($A84,COMtpcHIGH,High!Q$3-1990+2,FALSE)</f>
        <v>4446</v>
      </c>
      <c r="R94" s="116">
        <f>VLOOKUP($A84,COMtpcHIGH,High!R$3-1990+2,FALSE)</f>
        <v>4465</v>
      </c>
      <c r="S94" s="116">
        <f>VLOOKUP($A84,COMtpcHIGH,High!S$3-1990+2,FALSE)</f>
        <v>4480</v>
      </c>
      <c r="T94" s="116">
        <f>VLOOKUP($A84,COMtpcHIGH,High!T$3-1990+2,FALSE)</f>
        <v>4499</v>
      </c>
      <c r="U94" s="116">
        <f>VLOOKUP($A84,COMtpcHIGH,High!U$3-1990+2,FALSE)</f>
        <v>4520</v>
      </c>
      <c r="V94" s="116">
        <f>VLOOKUP($A84,COMtpcHIGH,High!V$3-1990+2,FALSE)</f>
        <v>4520</v>
      </c>
      <c r="W94" s="116">
        <f>VLOOKUP($A84,COMtpcHIGH,High!W$3-1990+2,FALSE)</f>
        <v>4541</v>
      </c>
    </row>
    <row r="95" spans="1:23" ht="16" thickBot="1">
      <c r="A95" s="104" t="s">
        <v>166</v>
      </c>
      <c r="B95" s="116">
        <f>VLOOKUP($A84,INDtpcHIGH,High!B$3-1990+2,FALSE)</f>
        <v>17892</v>
      </c>
      <c r="C95" s="116">
        <f>VLOOKUP($A84,INDtpcHIGH,High!C$3-1990+2,FALSE)</f>
        <v>25252</v>
      </c>
      <c r="D95" s="116">
        <f>VLOOKUP($A84,INDtpcHIGH,High!D$3-1990+2,FALSE)</f>
        <v>25252</v>
      </c>
      <c r="E95" s="116">
        <f>VLOOKUP($A84,INDtpcHIGH,High!E$3-1990+2,FALSE)</f>
        <v>25252</v>
      </c>
      <c r="F95" s="116">
        <f>VLOOKUP($A84,INDtpcHIGH,High!F$3-1990+2,FALSE)</f>
        <v>25252</v>
      </c>
      <c r="G95" s="116">
        <f>VLOOKUP($A84,INDtpcHIGH,High!G$3-1990+2,FALSE)</f>
        <v>25252</v>
      </c>
      <c r="H95" s="116">
        <f>VLOOKUP($A84,INDtpcHIGH,High!H$3-1990+2,FALSE)</f>
        <v>25252</v>
      </c>
      <c r="I95" s="116">
        <f>VLOOKUP($A84,INDtpcHIGH,High!I$3-1990+2,FALSE)</f>
        <v>25252</v>
      </c>
      <c r="J95" s="116">
        <f>VLOOKUP($A84,INDtpcHIGH,High!J$3-1990+2,FALSE)</f>
        <v>25252</v>
      </c>
      <c r="K95" s="116">
        <f>VLOOKUP($A84,INDtpcHIGH,High!K$3-1990+2,FALSE)</f>
        <v>25252</v>
      </c>
      <c r="L95" s="116">
        <f>VLOOKUP($A84,INDtpcHIGH,High!L$3-1990+2,FALSE)</f>
        <v>25252</v>
      </c>
      <c r="M95" s="116">
        <f>VLOOKUP($A84,INDtpcHIGH,High!M$3-1990+2,FALSE)</f>
        <v>25252</v>
      </c>
      <c r="N95" s="116">
        <f>VLOOKUP($A84,INDtpcHIGH,High!N$3-1990+2,FALSE)</f>
        <v>25252</v>
      </c>
      <c r="O95" s="116">
        <f>VLOOKUP($A84,INDtpcHIGH,High!O$3-1990+2,FALSE)</f>
        <v>25252</v>
      </c>
      <c r="P95" s="116">
        <f>VLOOKUP($A84,INDtpcHIGH,High!P$3-1990+2,FALSE)</f>
        <v>25252</v>
      </c>
      <c r="Q95" s="116">
        <f>VLOOKUP($A84,INDtpcHIGH,High!Q$3-1990+2,FALSE)</f>
        <v>25252</v>
      </c>
      <c r="R95" s="116">
        <f>VLOOKUP($A84,INDtpcHIGH,High!R$3-1990+2,FALSE)</f>
        <v>25252</v>
      </c>
      <c r="S95" s="116">
        <f>VLOOKUP($A84,INDtpcHIGH,High!S$3-1990+2,FALSE)</f>
        <v>25252</v>
      </c>
      <c r="T95" s="116">
        <f>VLOOKUP($A84,INDtpcHIGH,High!T$3-1990+2,FALSE)</f>
        <v>25252</v>
      </c>
      <c r="U95" s="116">
        <f>VLOOKUP($A84,INDtpcHIGH,High!U$3-1990+2,FALSE)</f>
        <v>25252</v>
      </c>
      <c r="V95" s="116">
        <f>VLOOKUP($A84,INDtpcHIGH,High!V$3-1990+2,FALSE)</f>
        <v>25252</v>
      </c>
      <c r="W95" s="116">
        <f>VLOOKUP($A84,INDtpcHIGH,High!W$3-1990+2,FALSE)</f>
        <v>25252</v>
      </c>
    </row>
    <row r="96" spans="1:23">
      <c r="A96" s="111" t="s">
        <v>167</v>
      </c>
      <c r="B96" s="113">
        <f>VLOOKUP($A84,REScHIGH,High!B$3-1990+2,FALSE)</f>
        <v>2571</v>
      </c>
      <c r="C96" s="114">
        <f>VLOOKUP($A84,REScHIGH,High!C$3-1990+2,FALSE)</f>
        <v>2548</v>
      </c>
      <c r="D96" s="114">
        <f>VLOOKUP($A84,REScHIGH,High!D$3-1990+2,FALSE)</f>
        <v>2508</v>
      </c>
      <c r="E96" s="114">
        <f>VLOOKUP($A84,REScHIGH,High!E$3-1990+2,FALSE)</f>
        <v>2524</v>
      </c>
      <c r="F96" s="114">
        <f>VLOOKUP($A84,REScHIGH,High!F$3-1990+2,FALSE)</f>
        <v>2560</v>
      </c>
      <c r="G96" s="114">
        <f>VLOOKUP($A84,REScHIGH,High!G$3-1990+2,FALSE)</f>
        <v>2598</v>
      </c>
      <c r="H96" s="114">
        <f>VLOOKUP($A84,REScHIGH,High!H$3-1990+2,FALSE)</f>
        <v>2636</v>
      </c>
      <c r="I96" s="114">
        <f>VLOOKUP($A84,REScHIGH,High!I$3-1990+2,FALSE)</f>
        <v>2677</v>
      </c>
      <c r="J96" s="114">
        <f>VLOOKUP($A84,REScHIGH,High!J$3-1990+2,FALSE)</f>
        <v>2718</v>
      </c>
      <c r="K96" s="114">
        <f>VLOOKUP($A84,REScHIGH,High!K$3-1990+2,FALSE)</f>
        <v>2760</v>
      </c>
      <c r="L96" s="114">
        <f>VLOOKUP($A84,REScHIGH,High!L$3-1990+2,FALSE)</f>
        <v>2803</v>
      </c>
      <c r="M96" s="114">
        <f>VLOOKUP($A84,REScHIGH,High!M$3-1990+2,FALSE)</f>
        <v>2847</v>
      </c>
      <c r="N96" s="114">
        <f>VLOOKUP($A84,REScHIGH,High!N$3-1990+2,FALSE)</f>
        <v>2894</v>
      </c>
      <c r="O96" s="114">
        <f>VLOOKUP($A84,REScHIGH,High!O$3-1990+2,FALSE)</f>
        <v>2939</v>
      </c>
      <c r="P96" s="114">
        <f>VLOOKUP($A84,REScHIGH,High!P$3-1990+2,FALSE)</f>
        <v>2986</v>
      </c>
      <c r="Q96" s="114">
        <f>VLOOKUP($A84,REScHIGH,High!Q$3-1990+2,FALSE)</f>
        <v>3035</v>
      </c>
      <c r="R96" s="114">
        <f>VLOOKUP($A84,REScHIGH,High!R$3-1990+2,FALSE)</f>
        <v>3084</v>
      </c>
      <c r="S96" s="114">
        <f>VLOOKUP($A84,REScHIGH,High!S$3-1990+2,FALSE)</f>
        <v>3134</v>
      </c>
      <c r="T96" s="114">
        <f>VLOOKUP($A84,REScHIGH,High!T$3-1990+2,FALSE)</f>
        <v>3185</v>
      </c>
      <c r="U96" s="114">
        <f>VLOOKUP($A84,REScHIGH,High!U$3-1990+2,FALSE)</f>
        <v>3237</v>
      </c>
      <c r="V96" s="114">
        <f>VLOOKUP($A84,REScHIGH,High!V$3-1990+2,FALSE)</f>
        <v>3289</v>
      </c>
      <c r="W96" s="114">
        <f>VLOOKUP($A84,REScHIGH,High!W$3-1990+2,FALSE)</f>
        <v>3342</v>
      </c>
    </row>
    <row r="97" spans="1:23">
      <c r="A97" s="111" t="s">
        <v>168</v>
      </c>
      <c r="B97" s="115">
        <f>VLOOKUP($A84,COMcHIGH,High!B$3-1990+2,FALSE)</f>
        <v>1143</v>
      </c>
      <c r="C97" s="116">
        <f>VLOOKUP($A84,COMcHIGH,High!C$3-1990+2,FALSE)</f>
        <v>1154.3591488827497</v>
      </c>
      <c r="D97" s="116">
        <f>VLOOKUP($A84,COMcHIGH,High!D$3-1990+2,FALSE)</f>
        <v>1167.1856877474654</v>
      </c>
      <c r="E97" s="116">
        <f>VLOOKUP($A84,COMcHIGH,High!E$3-1990+2,FALSE)</f>
        <v>1180.4444706584247</v>
      </c>
      <c r="F97" s="116">
        <f>VLOOKUP($A84,COMcHIGH,High!F$3-1990+2,FALSE)</f>
        <v>1193.624712855767</v>
      </c>
      <c r="G97" s="116">
        <f>VLOOKUP($A84,COMcHIGH,High!G$3-1990+2,FALSE)</f>
        <v>1207.2727830366744</v>
      </c>
      <c r="H97" s="116">
        <f>VLOOKUP($A84,COMcHIGH,High!H$3-1990+2,FALSE)</f>
        <v>1220.9833653015182</v>
      </c>
      <c r="I97" s="116">
        <f>VLOOKUP($A84,COMcHIGH,High!I$3-1990+2,FALSE)</f>
        <v>1235.0565994123081</v>
      </c>
      <c r="J97" s="116">
        <f>VLOOKUP($A84,COMcHIGH,High!J$3-1990+2,FALSE)</f>
        <v>1249.02361844548</v>
      </c>
      <c r="K97" s="116">
        <f>VLOOKUP($A84,COMcHIGH,High!K$3-1990+2,FALSE)</f>
        <v>1263.2571670636357</v>
      </c>
      <c r="L97" s="116">
        <f>VLOOKUP($A84,COMcHIGH,High!L$3-1990+2,FALSE)</f>
        <v>1277.629020382524</v>
      </c>
      <c r="M97" s="116">
        <f>VLOOKUP($A84,COMcHIGH,High!M$3-1990+2,FALSE)</f>
        <v>1291.9096872006971</v>
      </c>
      <c r="N97" s="116">
        <f>VLOOKUP($A84,COMcHIGH,High!N$3-1990+2,FALSE)</f>
        <v>1306.6978705733115</v>
      </c>
      <c r="O97" s="116">
        <f>VLOOKUP($A84,COMcHIGH,High!O$3-1990+2,FALSE)</f>
        <v>1321.0289137699945</v>
      </c>
      <c r="P97" s="116">
        <f>VLOOKUP($A84,COMcHIGH,High!P$3-1990+2,FALSE)</f>
        <v>1335.4447282087608</v>
      </c>
      <c r="Q97" s="116">
        <f>VLOOKUP($A84,COMcHIGH,High!Q$3-1990+2,FALSE)</f>
        <v>1350.183829107403</v>
      </c>
      <c r="R97" s="116">
        <f>VLOOKUP($A84,COMcHIGH,High!R$3-1990+2,FALSE)</f>
        <v>1364.7130700808616</v>
      </c>
      <c r="S97" s="116">
        <f>VLOOKUP($A84,COMcHIGH,High!S$3-1990+2,FALSE)</f>
        <v>1379.1594650950583</v>
      </c>
      <c r="T97" s="116">
        <f>VLOOKUP($A84,COMcHIGH,High!T$3-1990+2,FALSE)</f>
        <v>1393.7838917187682</v>
      </c>
      <c r="U97" s="116">
        <f>VLOOKUP($A84,COMcHIGH,High!U$3-1990+2,FALSE)</f>
        <v>1408.4524431095965</v>
      </c>
      <c r="V97" s="116">
        <f>VLOOKUP($A84,COMcHIGH,High!V$3-1990+2,FALSE)</f>
        <v>1408.4524431095965</v>
      </c>
      <c r="W97" s="116">
        <f>VLOOKUP($A84,COMcHIGH,High!W$3-1990+2,FALSE)</f>
        <v>1422.8156948587898</v>
      </c>
    </row>
    <row r="98" spans="1:23">
      <c r="A98" s="111" t="s">
        <v>169</v>
      </c>
      <c r="B98" s="115">
        <f>VLOOKUP($A84,INDcHIGH,High!B$3-1990+2,FALSE)</f>
        <v>29</v>
      </c>
      <c r="C98" s="116">
        <f>VLOOKUP($A84,INDcHIGH,High!C$3-1990+2,FALSE)</f>
        <v>29.78318161500367</v>
      </c>
      <c r="D98" s="116">
        <f>VLOOKUP($A84,INDcHIGH,High!D$3-1990+2,FALSE)</f>
        <v>29.877239077277515</v>
      </c>
      <c r="E98" s="116">
        <f>VLOOKUP($A84,INDcHIGH,High!E$3-1990+2,FALSE)</f>
        <v>30.020936236743715</v>
      </c>
      <c r="F98" s="116">
        <f>VLOOKUP($A84,INDcHIGH,High!F$3-1990+2,FALSE)</f>
        <v>30.172043182442181</v>
      </c>
      <c r="G98" s="116">
        <f>VLOOKUP($A84,INDcHIGH,High!G$3-1990+2,FALSE)</f>
        <v>30.338157716887064</v>
      </c>
      <c r="H98" s="116">
        <f>VLOOKUP($A84,INDcHIGH,High!H$3-1990+2,FALSE)</f>
        <v>30.512963481793062</v>
      </c>
      <c r="I98" s="116">
        <f>VLOOKUP($A84,INDcHIGH,High!I$3-1990+2,FALSE)</f>
        <v>30.700565616357359</v>
      </c>
      <c r="J98" s="116">
        <f>VLOOKUP($A84,INDcHIGH,High!J$3-1990+2,FALSE)</f>
        <v>30.893899081197397</v>
      </c>
      <c r="K98" s="116">
        <f>VLOOKUP($A84,INDcHIGH,High!K$3-1990+2,FALSE)</f>
        <v>31.097814685800373</v>
      </c>
      <c r="L98" s="116">
        <f>VLOOKUP($A84,INDcHIGH,High!L$3-1990+2,FALSE)</f>
        <v>31.308134202080414</v>
      </c>
      <c r="M98" s="116">
        <f>VLOOKUP($A84,INDcHIGH,High!M$3-1990+2,FALSE)</f>
        <v>31.524124359391323</v>
      </c>
      <c r="N98" s="116">
        <f>VLOOKUP($A84,INDcHIGH,High!N$3-1990+2,FALSE)</f>
        <v>31.751271014572463</v>
      </c>
      <c r="O98" s="116">
        <f>VLOOKUP($A84,INDcHIGH,High!O$3-1990+2,FALSE)</f>
        <v>31.98028920747684</v>
      </c>
      <c r="P98" s="116">
        <f>VLOOKUP($A84,INDcHIGH,High!P$3-1990+2,FALSE)</f>
        <v>32.214964389409253</v>
      </c>
      <c r="Q98" s="116">
        <f>VLOOKUP($A84,INDcHIGH,High!Q$3-1990+2,FALSE)</f>
        <v>32.461071548992855</v>
      </c>
      <c r="R98" s="116">
        <f>VLOOKUP($A84,INDcHIGH,High!R$3-1990+2,FALSE)</f>
        <v>32.709956202357795</v>
      </c>
      <c r="S98" s="116">
        <f>VLOOKUP($A84,INDcHIGH,High!S$3-1990+2,FALSE)</f>
        <v>32.962783833682195</v>
      </c>
      <c r="T98" s="116">
        <f>VLOOKUP($A84,INDcHIGH,High!T$3-1990+2,FALSE)</f>
        <v>33.223108353804896</v>
      </c>
      <c r="U98" s="116">
        <f>VLOOKUP($A84,INDcHIGH,High!U$3-1990+2,FALSE)</f>
        <v>33.488036889878543</v>
      </c>
      <c r="V98" s="116">
        <f>VLOOKUP($A84,INDcHIGH,High!V$3-1990+2,FALSE)</f>
        <v>33.488036889878543</v>
      </c>
      <c r="W98" s="116">
        <f>VLOOKUP($A84,INDcHIGH,High!W$3-1990+2,FALSE)</f>
        <v>33.752982150874715</v>
      </c>
    </row>
    <row r="99" spans="1:23">
      <c r="A99" s="111" t="s">
        <v>170</v>
      </c>
      <c r="B99" s="117">
        <v>2</v>
      </c>
      <c r="C99" s="118">
        <f t="shared" ref="C99:U99" si="33">B99</f>
        <v>2</v>
      </c>
      <c r="D99" s="118">
        <f t="shared" si="33"/>
        <v>2</v>
      </c>
      <c r="E99" s="118">
        <f t="shared" si="33"/>
        <v>2</v>
      </c>
      <c r="F99" s="118">
        <f t="shared" si="33"/>
        <v>2</v>
      </c>
      <c r="G99" s="118">
        <f t="shared" si="33"/>
        <v>2</v>
      </c>
      <c r="H99" s="118">
        <f t="shared" si="33"/>
        <v>2</v>
      </c>
      <c r="I99" s="118">
        <f t="shared" si="33"/>
        <v>2</v>
      </c>
      <c r="J99" s="118">
        <f t="shared" si="33"/>
        <v>2</v>
      </c>
      <c r="K99" s="118">
        <f t="shared" si="33"/>
        <v>2</v>
      </c>
      <c r="L99" s="118">
        <f t="shared" si="33"/>
        <v>2</v>
      </c>
      <c r="M99" s="118">
        <f t="shared" si="33"/>
        <v>2</v>
      </c>
      <c r="N99" s="118">
        <f t="shared" si="33"/>
        <v>2</v>
      </c>
      <c r="O99" s="118">
        <f t="shared" si="33"/>
        <v>2</v>
      </c>
      <c r="P99" s="118">
        <f t="shared" si="33"/>
        <v>2</v>
      </c>
      <c r="Q99" s="118">
        <f t="shared" si="33"/>
        <v>2</v>
      </c>
      <c r="R99" s="118">
        <f t="shared" si="33"/>
        <v>2</v>
      </c>
      <c r="S99" s="118">
        <f t="shared" si="33"/>
        <v>2</v>
      </c>
      <c r="T99" s="118">
        <f t="shared" si="33"/>
        <v>2</v>
      </c>
      <c r="U99" s="118">
        <f t="shared" si="33"/>
        <v>2</v>
      </c>
      <c r="V99" s="118">
        <f>T99</f>
        <v>2</v>
      </c>
      <c r="W99" s="118">
        <f>U99</f>
        <v>2</v>
      </c>
    </row>
    <row r="100" spans="1:23" ht="16" thickBot="1">
      <c r="A100" s="119" t="s">
        <v>171</v>
      </c>
      <c r="B100" s="120">
        <f>SUM(B96:B99)</f>
        <v>3745</v>
      </c>
      <c r="C100" s="121">
        <f t="shared" ref="C100:W100" si="34">SUM(C96:C99)</f>
        <v>3734.1423304977534</v>
      </c>
      <c r="D100" s="121">
        <f t="shared" si="34"/>
        <v>3707.062926824743</v>
      </c>
      <c r="E100" s="121">
        <f t="shared" si="34"/>
        <v>3736.4654068951681</v>
      </c>
      <c r="F100" s="121">
        <f t="shared" si="34"/>
        <v>3785.7967560382094</v>
      </c>
      <c r="G100" s="121">
        <f t="shared" si="34"/>
        <v>3837.6109407535614</v>
      </c>
      <c r="H100" s="121">
        <f t="shared" si="34"/>
        <v>3889.4963287833116</v>
      </c>
      <c r="I100" s="121">
        <f t="shared" si="34"/>
        <v>3944.7571650286654</v>
      </c>
      <c r="J100" s="121">
        <f t="shared" si="34"/>
        <v>3999.9175175266773</v>
      </c>
      <c r="K100" s="121">
        <f t="shared" si="34"/>
        <v>4056.3549817494363</v>
      </c>
      <c r="L100" s="121">
        <f t="shared" si="34"/>
        <v>4113.9371545846043</v>
      </c>
      <c r="M100" s="121">
        <f t="shared" si="34"/>
        <v>4172.4338115600885</v>
      </c>
      <c r="N100" s="121">
        <f t="shared" si="34"/>
        <v>4234.4491415878838</v>
      </c>
      <c r="O100" s="121">
        <f t="shared" si="34"/>
        <v>4294.0092029774714</v>
      </c>
      <c r="P100" s="121">
        <f t="shared" si="34"/>
        <v>4355.6596925981694</v>
      </c>
      <c r="Q100" s="121">
        <f t="shared" si="34"/>
        <v>4419.6449006563953</v>
      </c>
      <c r="R100" s="121">
        <f t="shared" si="34"/>
        <v>4483.4230262832189</v>
      </c>
      <c r="S100" s="121">
        <f t="shared" si="34"/>
        <v>4548.1222489287402</v>
      </c>
      <c r="T100" s="121">
        <f t="shared" si="34"/>
        <v>4614.0070000725727</v>
      </c>
      <c r="U100" s="121">
        <f t="shared" si="34"/>
        <v>4680.9404799994745</v>
      </c>
      <c r="V100" s="121">
        <f t="shared" si="34"/>
        <v>4732.9404799994745</v>
      </c>
      <c r="W100" s="121">
        <f t="shared" si="34"/>
        <v>4800.5686770096645</v>
      </c>
    </row>
    <row r="101" spans="1:23">
      <c r="B101" s="106"/>
      <c r="C101" s="106"/>
      <c r="D101" s="106"/>
      <c r="E101" s="106"/>
      <c r="F101" s="106"/>
      <c r="G101" s="106"/>
      <c r="H101" s="106"/>
      <c r="I101" s="106"/>
      <c r="J101" s="106"/>
      <c r="K101" s="106"/>
      <c r="L101" s="106"/>
      <c r="M101" s="106"/>
      <c r="N101" s="106"/>
      <c r="O101" s="106"/>
      <c r="P101" s="106"/>
      <c r="Q101" s="106"/>
      <c r="R101" s="106"/>
      <c r="S101" s="106"/>
      <c r="T101" s="108"/>
      <c r="U101" s="108"/>
      <c r="V101" s="108"/>
      <c r="W101" s="108"/>
    </row>
    <row r="102" spans="1:23">
      <c r="B102" s="106"/>
      <c r="C102" s="106"/>
      <c r="D102" s="106"/>
      <c r="E102" s="106"/>
      <c r="F102" s="106"/>
      <c r="G102" s="106"/>
      <c r="H102" s="106"/>
      <c r="I102" s="106"/>
      <c r="J102" s="106"/>
      <c r="K102" s="106"/>
      <c r="L102" s="106"/>
      <c r="M102" s="106"/>
      <c r="N102" s="106"/>
      <c r="O102" s="106"/>
      <c r="P102" s="106"/>
      <c r="Q102" s="106"/>
      <c r="R102" s="106"/>
      <c r="S102" s="106"/>
      <c r="T102" s="108"/>
      <c r="U102" s="108"/>
      <c r="V102" s="108"/>
      <c r="W102" s="108"/>
    </row>
    <row r="103" spans="1:23">
      <c r="A103" s="109" t="s">
        <v>25</v>
      </c>
      <c r="B103" s="110"/>
      <c r="C103" s="110"/>
      <c r="D103" s="110"/>
      <c r="E103" s="110"/>
      <c r="F103" s="110"/>
      <c r="G103" s="110"/>
      <c r="H103" s="110"/>
      <c r="I103" s="110"/>
      <c r="J103" s="110"/>
      <c r="K103" s="110"/>
      <c r="L103" s="110"/>
      <c r="M103" s="110"/>
      <c r="N103" s="110"/>
      <c r="O103" s="110"/>
      <c r="P103" s="110"/>
      <c r="Q103" s="110"/>
      <c r="R103" s="110"/>
      <c r="S103" s="110"/>
      <c r="T103" s="110"/>
      <c r="U103" s="110"/>
      <c r="V103" s="110"/>
      <c r="W103" s="110"/>
    </row>
    <row r="104" spans="1:23" ht="16" thickBot="1">
      <c r="A104" s="111" t="s">
        <v>156</v>
      </c>
      <c r="B104" s="110"/>
      <c r="C104" s="112">
        <f t="shared" ref="C104:U104" si="35">(C109-B109)/B109</f>
        <v>1.9340648482977382E-2</v>
      </c>
      <c r="D104" s="112">
        <f t="shared" si="35"/>
        <v>2.848590179933648E-2</v>
      </c>
      <c r="E104" s="112">
        <f t="shared" si="35"/>
        <v>8.1922973917836622E-3</v>
      </c>
      <c r="F104" s="112">
        <f t="shared" si="35"/>
        <v>1.0106910200938743E-2</v>
      </c>
      <c r="G104" s="112">
        <f t="shared" si="35"/>
        <v>1.3798451419103132E-2</v>
      </c>
      <c r="H104" s="112">
        <f t="shared" si="35"/>
        <v>1.6735951641456689E-2</v>
      </c>
      <c r="I104" s="112">
        <f t="shared" si="35"/>
        <v>1.4198100102399818E-2</v>
      </c>
      <c r="J104" s="112">
        <f t="shared" si="35"/>
        <v>1.2704403478711063E-2</v>
      </c>
      <c r="K104" s="112">
        <f t="shared" si="35"/>
        <v>1.4734581708497153E-2</v>
      </c>
      <c r="L104" s="112">
        <f t="shared" si="35"/>
        <v>1.5308739974041839E-2</v>
      </c>
      <c r="M104" s="112">
        <f t="shared" si="35"/>
        <v>1.3913006296543316E-2</v>
      </c>
      <c r="N104" s="112">
        <f t="shared" si="35"/>
        <v>1.1924871931424013E-2</v>
      </c>
      <c r="O104" s="112">
        <f t="shared" si="35"/>
        <v>1.3671417148422174E-2</v>
      </c>
      <c r="P104" s="112">
        <f t="shared" si="35"/>
        <v>1.8712078102693624E-2</v>
      </c>
      <c r="Q104" s="112">
        <f t="shared" si="35"/>
        <v>1.5742541468936937E-2</v>
      </c>
      <c r="R104" s="112">
        <f t="shared" si="35"/>
        <v>1.3328424691607259E-2</v>
      </c>
      <c r="S104" s="112">
        <f t="shared" si="35"/>
        <v>1.5004423694822784E-2</v>
      </c>
      <c r="T104" s="112">
        <f t="shared" si="35"/>
        <v>1.4740318501571689E-2</v>
      </c>
      <c r="U104" s="112">
        <f t="shared" si="35"/>
        <v>1.3580497434440415E-2</v>
      </c>
      <c r="V104" s="112">
        <f>(V109-T109)/T109</f>
        <v>1.1357405468533402E-2</v>
      </c>
      <c r="W104" s="112">
        <f>(W109-U109)/U109</f>
        <v>1.0986238575357079E-2</v>
      </c>
    </row>
    <row r="105" spans="1:23">
      <c r="A105" s="111" t="s">
        <v>157</v>
      </c>
      <c r="B105" s="113">
        <f t="shared" ref="B105:W105" si="36">B115*B112</f>
        <v>959920</v>
      </c>
      <c r="C105" s="114">
        <f t="shared" si="36"/>
        <v>964080</v>
      </c>
      <c r="D105" s="114">
        <f t="shared" si="36"/>
        <v>1032855</v>
      </c>
      <c r="E105" s="114">
        <f t="shared" si="36"/>
        <v>1021796</v>
      </c>
      <c r="F105" s="114">
        <f t="shared" si="36"/>
        <v>1010086</v>
      </c>
      <c r="G105" s="114">
        <f t="shared" si="36"/>
        <v>1002573</v>
      </c>
      <c r="H105" s="114">
        <f t="shared" si="36"/>
        <v>1002528</v>
      </c>
      <c r="I105" s="114">
        <f t="shared" si="36"/>
        <v>1001926</v>
      </c>
      <c r="J105" s="114">
        <f t="shared" si="36"/>
        <v>996124</v>
      </c>
      <c r="K105" s="114">
        <f t="shared" si="36"/>
        <v>991640</v>
      </c>
      <c r="L105" s="114">
        <f t="shared" si="36"/>
        <v>987108</v>
      </c>
      <c r="M105" s="114">
        <f t="shared" si="36"/>
        <v>984447</v>
      </c>
      <c r="N105" s="114">
        <f t="shared" si="36"/>
        <v>975975</v>
      </c>
      <c r="O105" s="114">
        <f t="shared" si="36"/>
        <v>965500</v>
      </c>
      <c r="P105" s="114">
        <f t="shared" si="36"/>
        <v>958815</v>
      </c>
      <c r="Q105" s="114">
        <f t="shared" si="36"/>
        <v>961785</v>
      </c>
      <c r="R105" s="114">
        <f t="shared" si="36"/>
        <v>952572</v>
      </c>
      <c r="S105" s="114">
        <f t="shared" si="36"/>
        <v>943782</v>
      </c>
      <c r="T105" s="114">
        <f t="shared" si="36"/>
        <v>938361</v>
      </c>
      <c r="U105" s="114">
        <f t="shared" si="36"/>
        <v>929445</v>
      </c>
      <c r="V105" s="114">
        <f t="shared" si="36"/>
        <v>918020</v>
      </c>
      <c r="W105" s="114">
        <f t="shared" si="36"/>
        <v>906525</v>
      </c>
    </row>
    <row r="106" spans="1:23">
      <c r="A106" s="111" t="s">
        <v>158</v>
      </c>
      <c r="B106" s="115">
        <f t="shared" ref="B106:W107" si="37">B113*B116</f>
        <v>2403109</v>
      </c>
      <c r="C106" s="116">
        <f t="shared" si="37"/>
        <v>2443822.2271652198</v>
      </c>
      <c r="D106" s="116">
        <f t="shared" si="37"/>
        <v>2457022.7585283439</v>
      </c>
      <c r="E106" s="116">
        <f t="shared" si="37"/>
        <v>2469170.8353461656</v>
      </c>
      <c r="F106" s="116">
        <f t="shared" si="37"/>
        <v>2489014.7243512818</v>
      </c>
      <c r="G106" s="116">
        <f t="shared" si="37"/>
        <v>2519337.7721949387</v>
      </c>
      <c r="H106" s="116">
        <f t="shared" si="37"/>
        <v>2554322.4992558579</v>
      </c>
      <c r="I106" s="116">
        <f t="shared" si="37"/>
        <v>2578793.9989085705</v>
      </c>
      <c r="J106" s="116">
        <f t="shared" si="37"/>
        <v>2601439.8002347709</v>
      </c>
      <c r="K106" s="116">
        <f t="shared" si="37"/>
        <v>2631081.3327492829</v>
      </c>
      <c r="L106" s="116">
        <f t="shared" si="37"/>
        <v>2662787.7574527776</v>
      </c>
      <c r="M106" s="116">
        <f t="shared" si="37"/>
        <v>2685754.3278907454</v>
      </c>
      <c r="N106" s="116">
        <f t="shared" si="37"/>
        <v>2704822.4428871758</v>
      </c>
      <c r="O106" s="116">
        <f t="shared" si="37"/>
        <v>2733046.2528226241</v>
      </c>
      <c r="P106" s="116">
        <f t="shared" si="37"/>
        <v>2781084.4820305258</v>
      </c>
      <c r="Q106" s="116">
        <f t="shared" si="37"/>
        <v>2804616.0129207294</v>
      </c>
      <c r="R106" s="116">
        <f t="shared" si="37"/>
        <v>2828407.5150093571</v>
      </c>
      <c r="S106" s="116">
        <f t="shared" si="37"/>
        <v>2858932.2502232664</v>
      </c>
      <c r="T106" s="116">
        <f t="shared" si="37"/>
        <v>2883887.8871779433</v>
      </c>
      <c r="U106" s="116">
        <f t="shared" si="37"/>
        <v>2905641.6745769726</v>
      </c>
      <c r="V106" s="116">
        <f t="shared" si="37"/>
        <v>2905641.6745769726</v>
      </c>
      <c r="W106" s="116">
        <f t="shared" si="37"/>
        <v>2927066.1477118009</v>
      </c>
    </row>
    <row r="107" spans="1:23">
      <c r="A107" s="111" t="s">
        <v>159</v>
      </c>
      <c r="B107" s="115">
        <f t="shared" si="37"/>
        <v>566134</v>
      </c>
      <c r="C107" s="116">
        <f t="shared" si="37"/>
        <v>597253.35259074974</v>
      </c>
      <c r="D107" s="116">
        <f t="shared" si="37"/>
        <v>629368.31824952061</v>
      </c>
      <c r="E107" s="116">
        <f t="shared" si="37"/>
        <v>662025.33851489844</v>
      </c>
      <c r="F107" s="116">
        <f t="shared" si="37"/>
        <v>695865.37858310796</v>
      </c>
      <c r="G107" s="116">
        <f t="shared" si="37"/>
        <v>730939.3805140265</v>
      </c>
      <c r="H107" s="116">
        <f t="shared" si="37"/>
        <v>767175.16468315851</v>
      </c>
      <c r="I107" s="116">
        <f t="shared" si="37"/>
        <v>804698.62845049752</v>
      </c>
      <c r="J107" s="116">
        <f t="shared" si="37"/>
        <v>843568.96749372501</v>
      </c>
      <c r="K107" s="116">
        <f t="shared" si="37"/>
        <v>883849.6833581744</v>
      </c>
      <c r="L107" s="116">
        <f t="shared" si="37"/>
        <v>925665.19782356243</v>
      </c>
      <c r="M107" s="116">
        <f t="shared" si="37"/>
        <v>969019.44967957877</v>
      </c>
      <c r="N107" s="116">
        <f t="shared" si="37"/>
        <v>1013745.4602421474</v>
      </c>
      <c r="O107" s="116">
        <f t="shared" si="37"/>
        <v>1060177.7183279626</v>
      </c>
      <c r="P107" s="116">
        <f t="shared" si="37"/>
        <v>1107870.1224494693</v>
      </c>
      <c r="Q107" s="116">
        <f t="shared" si="37"/>
        <v>1157684.8213321851</v>
      </c>
      <c r="R107" s="116">
        <f t="shared" si="37"/>
        <v>1208736.6397888318</v>
      </c>
      <c r="S107" s="116">
        <f t="shared" si="37"/>
        <v>1261869.73488284</v>
      </c>
      <c r="T107" s="116">
        <f t="shared" si="37"/>
        <v>1316988.6936869051</v>
      </c>
      <c r="U107" s="116">
        <f t="shared" si="37"/>
        <v>1373944.3226502878</v>
      </c>
      <c r="V107" s="116">
        <f t="shared" si="37"/>
        <v>1373944.3226502878</v>
      </c>
      <c r="W107" s="116">
        <f t="shared" si="37"/>
        <v>1432667.5177836679</v>
      </c>
    </row>
    <row r="108" spans="1:23">
      <c r="A108" s="111" t="s">
        <v>160</v>
      </c>
      <c r="B108" s="117">
        <v>1</v>
      </c>
      <c r="C108" s="118">
        <f t="shared" ref="C108:U108" si="38">B108</f>
        <v>1</v>
      </c>
      <c r="D108" s="118">
        <f t="shared" si="38"/>
        <v>1</v>
      </c>
      <c r="E108" s="118">
        <f t="shared" si="38"/>
        <v>1</v>
      </c>
      <c r="F108" s="118">
        <f t="shared" si="38"/>
        <v>1</v>
      </c>
      <c r="G108" s="118">
        <f t="shared" si="38"/>
        <v>1</v>
      </c>
      <c r="H108" s="118">
        <f t="shared" si="38"/>
        <v>1</v>
      </c>
      <c r="I108" s="118">
        <f t="shared" si="38"/>
        <v>1</v>
      </c>
      <c r="J108" s="118">
        <f t="shared" si="38"/>
        <v>1</v>
      </c>
      <c r="K108" s="118">
        <f t="shared" si="38"/>
        <v>1</v>
      </c>
      <c r="L108" s="118">
        <f t="shared" si="38"/>
        <v>1</v>
      </c>
      <c r="M108" s="118">
        <f t="shared" si="38"/>
        <v>1</v>
      </c>
      <c r="N108" s="118">
        <f t="shared" si="38"/>
        <v>1</v>
      </c>
      <c r="O108" s="118">
        <f t="shared" si="38"/>
        <v>1</v>
      </c>
      <c r="P108" s="118">
        <f t="shared" si="38"/>
        <v>1</v>
      </c>
      <c r="Q108" s="118">
        <f t="shared" si="38"/>
        <v>1</v>
      </c>
      <c r="R108" s="118">
        <f t="shared" si="38"/>
        <v>1</v>
      </c>
      <c r="S108" s="118">
        <f t="shared" si="38"/>
        <v>1</v>
      </c>
      <c r="T108" s="118">
        <f t="shared" si="38"/>
        <v>1</v>
      </c>
      <c r="U108" s="118">
        <f t="shared" si="38"/>
        <v>1</v>
      </c>
      <c r="V108" s="118">
        <f>T108</f>
        <v>1</v>
      </c>
      <c r="W108" s="118">
        <f>U108</f>
        <v>1</v>
      </c>
    </row>
    <row r="109" spans="1:23" ht="16" thickBot="1">
      <c r="A109" s="119" t="s">
        <v>161</v>
      </c>
      <c r="B109" s="120">
        <f>SUM(B105:B108)</f>
        <v>3929164</v>
      </c>
      <c r="C109" s="121">
        <f t="shared" ref="C109:W109" si="39">SUM(C105:C108)</f>
        <v>4005156.5797559693</v>
      </c>
      <c r="D109" s="121">
        <f t="shared" si="39"/>
        <v>4119247.0767778642</v>
      </c>
      <c r="E109" s="121">
        <f t="shared" si="39"/>
        <v>4152993.173861064</v>
      </c>
      <c r="F109" s="121">
        <f t="shared" si="39"/>
        <v>4194967.1029343894</v>
      </c>
      <c r="G109" s="121">
        <f t="shared" si="39"/>
        <v>4252851.1527089654</v>
      </c>
      <c r="H109" s="121">
        <f t="shared" si="39"/>
        <v>4324026.6639390159</v>
      </c>
      <c r="I109" s="121">
        <f t="shared" si="39"/>
        <v>4385419.627359068</v>
      </c>
      <c r="J109" s="121">
        <f t="shared" si="39"/>
        <v>4441133.7677284963</v>
      </c>
      <c r="K109" s="121">
        <f t="shared" si="39"/>
        <v>4506572.0161074577</v>
      </c>
      <c r="L109" s="121">
        <f t="shared" si="39"/>
        <v>4575561.9552763402</v>
      </c>
      <c r="M109" s="121">
        <f t="shared" si="39"/>
        <v>4639221.777570324</v>
      </c>
      <c r="N109" s="121">
        <f t="shared" si="39"/>
        <v>4694543.9031293234</v>
      </c>
      <c r="O109" s="121">
        <f t="shared" si="39"/>
        <v>4758724.9711505864</v>
      </c>
      <c r="P109" s="121">
        <f t="shared" si="39"/>
        <v>4847770.6044799946</v>
      </c>
      <c r="Q109" s="121">
        <f t="shared" si="39"/>
        <v>4924086.8342529144</v>
      </c>
      <c r="R109" s="121">
        <f t="shared" si="39"/>
        <v>4989717.1547981892</v>
      </c>
      <c r="S109" s="121">
        <f t="shared" si="39"/>
        <v>5064584.9851061068</v>
      </c>
      <c r="T109" s="121">
        <f t="shared" si="39"/>
        <v>5139238.5808648486</v>
      </c>
      <c r="U109" s="121">
        <f t="shared" si="39"/>
        <v>5209031.9972272608</v>
      </c>
      <c r="V109" s="121">
        <f t="shared" si="39"/>
        <v>5197606.9972272608</v>
      </c>
      <c r="W109" s="121">
        <f t="shared" si="39"/>
        <v>5266259.6654954683</v>
      </c>
    </row>
    <row r="110" spans="1:23">
      <c r="A110" s="111" t="s">
        <v>162</v>
      </c>
      <c r="B110" s="116">
        <f>B109*VLOOKUP($A103,'Peak-Baseload'!$N$13:$S$28,6,FALSE)</f>
        <v>3441.0863320280637</v>
      </c>
      <c r="C110" s="116">
        <f>C109*VLOOKUP($A103,'Peak-Baseload'!$N$13:$S$28,6,FALSE)</f>
        <v>3507.6391731753965</v>
      </c>
      <c r="D110" s="116">
        <f>D109*VLOOKUP($A103,'Peak-Baseload'!$N$13:$S$28,6,FALSE)</f>
        <v>3607.5574382099767</v>
      </c>
      <c r="E110" s="116">
        <f>E109*VLOOKUP($A103,'Peak-Baseload'!$N$13:$S$28,6,FALSE)</f>
        <v>3637.111621601734</v>
      </c>
      <c r="F110" s="116">
        <f>F109*VLOOKUP($A103,'Peak-Baseload'!$N$13:$S$28,6,FALSE)</f>
        <v>3673.8715821520532</v>
      </c>
      <c r="G110" s="116">
        <f>G109*VLOOKUP($A103,'Peak-Baseload'!$N$13:$S$28,6,FALSE)</f>
        <v>3724.565320698402</v>
      </c>
      <c r="H110" s="116">
        <f>H109*VLOOKUP($A103,'Peak-Baseload'!$N$13:$S$28,6,FALSE)</f>
        <v>3786.8994657910571</v>
      </c>
      <c r="I110" s="116">
        <f>I109*VLOOKUP($A103,'Peak-Baseload'!$N$13:$S$28,6,FALSE)</f>
        <v>3840.6662434840828</v>
      </c>
      <c r="J110" s="116">
        <f>J109*VLOOKUP($A103,'Peak-Baseload'!$N$13:$S$28,6,FALSE)</f>
        <v>3889.4596170683703</v>
      </c>
      <c r="K110" s="116">
        <f>K109*VLOOKUP($A103,'Peak-Baseload'!$N$13:$S$28,6,FALSE)</f>
        <v>3946.7691775979642</v>
      </c>
      <c r="L110" s="116">
        <f>L109*VLOOKUP($A103,'Peak-Baseload'!$N$13:$S$28,6,FALSE)</f>
        <v>4007.1892406753745</v>
      </c>
      <c r="M110" s="116">
        <f>M109*VLOOKUP($A103,'Peak-Baseload'!$N$13:$S$28,6,FALSE)</f>
        <v>4062.9412898123314</v>
      </c>
      <c r="N110" s="116">
        <f>N109*VLOOKUP($A103,'Peak-Baseload'!$N$13:$S$28,6,FALSE)</f>
        <v>4111.3913443582378</v>
      </c>
      <c r="O110" s="116">
        <f>O109*VLOOKUP($A103,'Peak-Baseload'!$N$13:$S$28,6,FALSE)</f>
        <v>4167.5998904873722</v>
      </c>
      <c r="P110" s="116">
        <f>P109*VLOOKUP($A103,'Peak-Baseload'!$N$13:$S$28,6,FALSE)</f>
        <v>4245.5843451389492</v>
      </c>
      <c r="Q110" s="116">
        <f>Q109*VLOOKUP($A103,'Peak-Baseload'!$N$13:$S$28,6,FALSE)</f>
        <v>4312.4206327521688</v>
      </c>
      <c r="R110" s="116">
        <f>R109*VLOOKUP($A103,'Peak-Baseload'!$N$13:$S$28,6,FALSE)</f>
        <v>4369.898406394339</v>
      </c>
      <c r="S110" s="116">
        <f>S109*VLOOKUP($A103,'Peak-Baseload'!$N$13:$S$28,6,FALSE)</f>
        <v>4435.4662135872104</v>
      </c>
      <c r="T110" s="116">
        <f>T109*VLOOKUP($A103,'Peak-Baseload'!$N$13:$S$28,6,FALSE)</f>
        <v>4500.846398278446</v>
      </c>
      <c r="U110" s="116">
        <f>U109*VLOOKUP($A103,'Peak-Baseload'!$N$13:$S$28,6,FALSE)</f>
        <v>4561.970131243077</v>
      </c>
      <c r="V110" s="116">
        <f>V109*VLOOKUP($A103,'Peak-Baseload'!$N$13:$S$28,6,FALSE)</f>
        <v>4551.964335775283</v>
      </c>
      <c r="W110" s="116">
        <f>W109*VLOOKUP($A103,'Peak-Baseload'!$N$13:$S$28,6,FALSE)</f>
        <v>4612.0890234785666</v>
      </c>
    </row>
    <row r="111" spans="1:23">
      <c r="A111" s="111" t="s">
        <v>163</v>
      </c>
      <c r="B111" s="116">
        <f>B119*VLOOKUP($A103,'Peak-Baseload'!$N$13:$S$28,5,FALSE)</f>
        <v>77360.050260121003</v>
      </c>
      <c r="C111" s="116">
        <f>C119*VLOOKUP($A103,'Peak-Baseload'!$N$13:$S$28,5,FALSE)</f>
        <v>78070.397192386008</v>
      </c>
      <c r="D111" s="116">
        <f>D119*VLOOKUP($A103,'Peak-Baseload'!$N$13:$S$28,5,FALSE)</f>
        <v>78569.181123153263</v>
      </c>
      <c r="E111" s="116">
        <f>E119*VLOOKUP($A103,'Peak-Baseload'!$N$13:$S$28,5,FALSE)</f>
        <v>79035.146263827628</v>
      </c>
      <c r="F111" s="116">
        <f>F119*VLOOKUP($A103,'Peak-Baseload'!$N$13:$S$28,5,FALSE)</f>
        <v>79470.312050626948</v>
      </c>
      <c r="G111" s="116">
        <f>G119*VLOOKUP($A103,'Peak-Baseload'!$N$13:$S$28,5,FALSE)</f>
        <v>79934.775572395898</v>
      </c>
      <c r="H111" s="116">
        <f>H119*VLOOKUP($A103,'Peak-Baseload'!$N$13:$S$28,5,FALSE)</f>
        <v>80398.121191166036</v>
      </c>
      <c r="I111" s="116">
        <f>I119*VLOOKUP($A103,'Peak-Baseload'!$N$13:$S$28,5,FALSE)</f>
        <v>80829.766017248156</v>
      </c>
      <c r="J111" s="116">
        <f>J119*VLOOKUP($A103,'Peak-Baseload'!$N$13:$S$28,5,FALSE)</f>
        <v>81290.218256079577</v>
      </c>
      <c r="K111" s="116">
        <f>K119*VLOOKUP($A103,'Peak-Baseload'!$N$13:$S$28,5,FALSE)</f>
        <v>81720.571680803245</v>
      </c>
      <c r="L111" s="116">
        <f>L119*VLOOKUP($A103,'Peak-Baseload'!$N$13:$S$28,5,FALSE)</f>
        <v>82150.910662117196</v>
      </c>
      <c r="M111" s="116">
        <f>M119*VLOOKUP($A103,'Peak-Baseload'!$N$13:$S$28,5,FALSE)</f>
        <v>82581.180963891282</v>
      </c>
      <c r="N111" s="116">
        <f>N119*VLOOKUP($A103,'Peak-Baseload'!$N$13:$S$28,5,FALSE)</f>
        <v>83010.937974004104</v>
      </c>
      <c r="O111" s="116">
        <f>O119*VLOOKUP($A103,'Peak-Baseload'!$N$13:$S$28,5,FALSE)</f>
        <v>83439.589772338149</v>
      </c>
      <c r="P111" s="116">
        <f>P119*VLOOKUP($A103,'Peak-Baseload'!$N$13:$S$28,5,FALSE)</f>
        <v>83866.767682429272</v>
      </c>
      <c r="Q111" s="116">
        <f>Q119*VLOOKUP($A103,'Peak-Baseload'!$N$13:$S$28,5,FALSE)</f>
        <v>84294.37559518982</v>
      </c>
      <c r="R111" s="116">
        <f>R119*VLOOKUP($A103,'Peak-Baseload'!$N$13:$S$28,5,FALSE)</f>
        <v>84688.209327507328</v>
      </c>
      <c r="S111" s="116">
        <f>S119*VLOOKUP($A103,'Peak-Baseload'!$N$13:$S$28,5,FALSE)</f>
        <v>85113.839184844852</v>
      </c>
      <c r="T111" s="116">
        <f>T119*VLOOKUP($A103,'Peak-Baseload'!$N$13:$S$28,5,FALSE)</f>
        <v>85507.89571366382</v>
      </c>
      <c r="U111" s="116">
        <f>U119*VLOOKUP($A103,'Peak-Baseload'!$N$13:$S$28,5,FALSE)</f>
        <v>85933.430394187424</v>
      </c>
      <c r="V111" s="116">
        <f>V119*VLOOKUP($A103,'Peak-Baseload'!$N$13:$S$28,5,FALSE)</f>
        <v>86087.841672151742</v>
      </c>
      <c r="W111" s="116">
        <f>W119*VLOOKUP($A103,'Peak-Baseload'!$N$13:$S$28,5,FALSE)</f>
        <v>86481.593321506458</v>
      </c>
    </row>
    <row r="112" spans="1:23">
      <c r="A112" s="104" t="s">
        <v>164</v>
      </c>
      <c r="B112" s="116">
        <f>VLOOKUP($A103,REStpcHIGH,High!B$3-1990+2,FALSE)</f>
        <v>520</v>
      </c>
      <c r="C112" s="116">
        <f>VLOOKUP($A103,REStpcHIGH,High!C$3-1990+2,FALSE)</f>
        <v>520</v>
      </c>
      <c r="D112" s="116">
        <f>VLOOKUP($A103,REStpcHIGH,High!D$3-1990+2,FALSE)</f>
        <v>555</v>
      </c>
      <c r="E112" s="116">
        <f>VLOOKUP($A103,REStpcHIGH,High!E$3-1990+2,FALSE)</f>
        <v>547</v>
      </c>
      <c r="F112" s="116">
        <f>VLOOKUP($A103,REStpcHIGH,High!F$3-1990+2,FALSE)</f>
        <v>539</v>
      </c>
      <c r="G112" s="116">
        <f>VLOOKUP($A103,REStpcHIGH,High!G$3-1990+2,FALSE)</f>
        <v>533</v>
      </c>
      <c r="H112" s="116">
        <f>VLOOKUP($A103,REStpcHIGH,High!H$3-1990+2,FALSE)</f>
        <v>531</v>
      </c>
      <c r="I112" s="116">
        <f>VLOOKUP($A103,REStpcHIGH,High!I$3-1990+2,FALSE)</f>
        <v>529</v>
      </c>
      <c r="J112" s="116">
        <f>VLOOKUP($A103,REStpcHIGH,High!J$3-1990+2,FALSE)</f>
        <v>524</v>
      </c>
      <c r="K112" s="116">
        <f>VLOOKUP($A103,REStpcHIGH,High!K$3-1990+2,FALSE)</f>
        <v>520</v>
      </c>
      <c r="L112" s="116">
        <f>VLOOKUP($A103,REStpcHIGH,High!L$3-1990+2,FALSE)</f>
        <v>516</v>
      </c>
      <c r="M112" s="116">
        <f>VLOOKUP($A103,REStpcHIGH,High!M$3-1990+2,FALSE)</f>
        <v>513</v>
      </c>
      <c r="N112" s="116">
        <f>VLOOKUP($A103,REStpcHIGH,High!N$3-1990+2,FALSE)</f>
        <v>507</v>
      </c>
      <c r="O112" s="116">
        <f>VLOOKUP($A103,REStpcHIGH,High!O$3-1990+2,FALSE)</f>
        <v>500</v>
      </c>
      <c r="P112" s="116">
        <f>VLOOKUP($A103,REStpcHIGH,High!P$3-1990+2,FALSE)</f>
        <v>495</v>
      </c>
      <c r="Q112" s="116">
        <f>VLOOKUP($A103,REStpcHIGH,High!Q$3-1990+2,FALSE)</f>
        <v>495</v>
      </c>
      <c r="R112" s="116">
        <f>VLOOKUP($A103,REStpcHIGH,High!R$3-1990+2,FALSE)</f>
        <v>489</v>
      </c>
      <c r="S112" s="116">
        <f>VLOOKUP($A103,REStpcHIGH,High!S$3-1990+2,FALSE)</f>
        <v>483</v>
      </c>
      <c r="T112" s="116">
        <f>VLOOKUP($A103,REStpcHIGH,High!T$3-1990+2,FALSE)</f>
        <v>479</v>
      </c>
      <c r="U112" s="116">
        <f>VLOOKUP($A103,REStpcHIGH,High!U$3-1990+2,FALSE)</f>
        <v>473</v>
      </c>
      <c r="V112" s="116">
        <f>VLOOKUP($A103,REStpcHIGH,High!V$3-1990+2,FALSE)</f>
        <v>466</v>
      </c>
      <c r="W112" s="116">
        <f>VLOOKUP($A103,REStpcHIGH,High!W$3-1990+2,FALSE)</f>
        <v>459</v>
      </c>
    </row>
    <row r="113" spans="1:23">
      <c r="A113" s="104" t="s">
        <v>165</v>
      </c>
      <c r="B113" s="116">
        <f>VLOOKUP($A103,COMtpcHIGH,High!B$3-1990+2,FALSE)</f>
        <v>3749</v>
      </c>
      <c r="C113" s="116">
        <f>VLOOKUP($A103,COMtpcHIGH,High!C$3-1990+2,FALSE)</f>
        <v>3735</v>
      </c>
      <c r="D113" s="116">
        <f>VLOOKUP($A103,COMtpcHIGH,High!D$3-1990+2,FALSE)</f>
        <v>3709</v>
      </c>
      <c r="E113" s="116">
        <f>VLOOKUP($A103,COMtpcHIGH,High!E$3-1990+2,FALSE)</f>
        <v>3688</v>
      </c>
      <c r="F113" s="116">
        <f>VLOOKUP($A103,COMtpcHIGH,High!F$3-1990+2,FALSE)</f>
        <v>3679</v>
      </c>
      <c r="G113" s="116">
        <f>VLOOKUP($A103,COMtpcHIGH,High!G$3-1990+2,FALSE)</f>
        <v>3686</v>
      </c>
      <c r="H113" s="116">
        <f>VLOOKUP($A103,COMtpcHIGH,High!H$3-1990+2,FALSE)</f>
        <v>3700</v>
      </c>
      <c r="I113" s="116">
        <f>VLOOKUP($A103,COMtpcHIGH,High!I$3-1990+2,FALSE)</f>
        <v>3699</v>
      </c>
      <c r="J113" s="116">
        <f>VLOOKUP($A103,COMtpcHIGH,High!J$3-1990+2,FALSE)</f>
        <v>3696</v>
      </c>
      <c r="K113" s="116">
        <f>VLOOKUP($A103,COMtpcHIGH,High!K$3-1990+2,FALSE)</f>
        <v>3703</v>
      </c>
      <c r="L113" s="116">
        <f>VLOOKUP($A103,COMtpcHIGH,High!L$3-1990+2,FALSE)</f>
        <v>3713</v>
      </c>
      <c r="M113" s="116">
        <f>VLOOKUP($A103,COMtpcHIGH,High!M$3-1990+2,FALSE)</f>
        <v>3711</v>
      </c>
      <c r="N113" s="116">
        <f>VLOOKUP($A103,COMtpcHIGH,High!N$3-1990+2,FALSE)</f>
        <v>3704</v>
      </c>
      <c r="O113" s="116">
        <f>VLOOKUP($A103,COMtpcHIGH,High!O$3-1990+2,FALSE)</f>
        <v>3710</v>
      </c>
      <c r="P113" s="116">
        <f>VLOOKUP($A103,COMtpcHIGH,High!P$3-1990+2,FALSE)</f>
        <v>3743</v>
      </c>
      <c r="Q113" s="116">
        <f>VLOOKUP($A103,COMtpcHIGH,High!Q$3-1990+2,FALSE)</f>
        <v>3743</v>
      </c>
      <c r="R113" s="116">
        <f>VLOOKUP($A103,COMtpcHIGH,High!R$3-1990+2,FALSE)</f>
        <v>3744</v>
      </c>
      <c r="S113" s="116">
        <f>VLOOKUP($A103,COMtpcHIGH,High!S$3-1990+2,FALSE)</f>
        <v>3754</v>
      </c>
      <c r="T113" s="116">
        <f>VLOOKUP($A103,COMtpcHIGH,High!T$3-1990+2,FALSE)</f>
        <v>3757</v>
      </c>
      <c r="U113" s="116">
        <f>VLOOKUP($A103,COMtpcHIGH,High!U$3-1990+2,FALSE)</f>
        <v>3756</v>
      </c>
      <c r="V113" s="116">
        <f>VLOOKUP($A103,COMtpcHIGH,High!V$3-1990+2,FALSE)</f>
        <v>3756</v>
      </c>
      <c r="W113" s="116">
        <f>VLOOKUP($A103,COMtpcHIGH,High!W$3-1990+2,FALSE)</f>
        <v>3755</v>
      </c>
    </row>
    <row r="114" spans="1:23" ht="16" thickBot="1">
      <c r="A114" s="104" t="s">
        <v>166</v>
      </c>
      <c r="B114" s="116">
        <f>VLOOKUP($A103,INDtpcHIGH,High!B$3-1990+2,FALSE)</f>
        <v>33302</v>
      </c>
      <c r="C114" s="116">
        <f>VLOOKUP($A103,INDtpcHIGH,High!C$3-1990+2,FALSE)</f>
        <v>31941</v>
      </c>
      <c r="D114" s="116">
        <f>VLOOKUP($A103,INDtpcHIGH,High!D$3-1990+2,FALSE)</f>
        <v>31941</v>
      </c>
      <c r="E114" s="116">
        <f>VLOOKUP($A103,INDtpcHIGH,High!E$3-1990+2,FALSE)</f>
        <v>31941</v>
      </c>
      <c r="F114" s="116">
        <f>VLOOKUP($A103,INDtpcHIGH,High!F$3-1990+2,FALSE)</f>
        <v>31941</v>
      </c>
      <c r="G114" s="116">
        <f>VLOOKUP($A103,INDtpcHIGH,High!G$3-1990+2,FALSE)</f>
        <v>31941</v>
      </c>
      <c r="H114" s="116">
        <f>VLOOKUP($A103,INDtpcHIGH,High!H$3-1990+2,FALSE)</f>
        <v>31941</v>
      </c>
      <c r="I114" s="116">
        <f>VLOOKUP($A103,INDtpcHIGH,High!I$3-1990+2,FALSE)</f>
        <v>31941</v>
      </c>
      <c r="J114" s="116">
        <f>VLOOKUP($A103,INDtpcHIGH,High!J$3-1990+2,FALSE)</f>
        <v>31941</v>
      </c>
      <c r="K114" s="116">
        <f>VLOOKUP($A103,INDtpcHIGH,High!K$3-1990+2,FALSE)</f>
        <v>31941</v>
      </c>
      <c r="L114" s="116">
        <f>VLOOKUP($A103,INDtpcHIGH,High!L$3-1990+2,FALSE)</f>
        <v>31941</v>
      </c>
      <c r="M114" s="116">
        <f>VLOOKUP($A103,INDtpcHIGH,High!M$3-1990+2,FALSE)</f>
        <v>31941</v>
      </c>
      <c r="N114" s="116">
        <f>VLOOKUP($A103,INDtpcHIGH,High!N$3-1990+2,FALSE)</f>
        <v>31941</v>
      </c>
      <c r="O114" s="116">
        <f>VLOOKUP($A103,INDtpcHIGH,High!O$3-1990+2,FALSE)</f>
        <v>31941</v>
      </c>
      <c r="P114" s="116">
        <f>VLOOKUP($A103,INDtpcHIGH,High!P$3-1990+2,FALSE)</f>
        <v>31941</v>
      </c>
      <c r="Q114" s="116">
        <f>VLOOKUP($A103,INDtpcHIGH,High!Q$3-1990+2,FALSE)</f>
        <v>31941</v>
      </c>
      <c r="R114" s="116">
        <f>VLOOKUP($A103,INDtpcHIGH,High!R$3-1990+2,FALSE)</f>
        <v>31941</v>
      </c>
      <c r="S114" s="116">
        <f>VLOOKUP($A103,INDtpcHIGH,High!S$3-1990+2,FALSE)</f>
        <v>31941</v>
      </c>
      <c r="T114" s="116">
        <f>VLOOKUP($A103,INDtpcHIGH,High!T$3-1990+2,FALSE)</f>
        <v>31941</v>
      </c>
      <c r="U114" s="116">
        <f>VLOOKUP($A103,INDtpcHIGH,High!U$3-1990+2,FALSE)</f>
        <v>31941</v>
      </c>
      <c r="V114" s="116">
        <f>VLOOKUP($A103,INDtpcHIGH,High!V$3-1990+2,FALSE)</f>
        <v>31941</v>
      </c>
      <c r="W114" s="116">
        <f>VLOOKUP($A103,INDtpcHIGH,High!W$3-1990+2,FALSE)</f>
        <v>31941</v>
      </c>
    </row>
    <row r="115" spans="1:23">
      <c r="A115" s="111" t="s">
        <v>167</v>
      </c>
      <c r="B115" s="113">
        <f>VLOOKUP($A103,REScHIGH,High!B$3-1990+2,FALSE)</f>
        <v>1846</v>
      </c>
      <c r="C115" s="114">
        <f>VLOOKUP($A103,REScHIGH,High!C$3-1990+2,FALSE)</f>
        <v>1854</v>
      </c>
      <c r="D115" s="114">
        <f>VLOOKUP($A103,REScHIGH,High!D$3-1990+2,FALSE)</f>
        <v>1861</v>
      </c>
      <c r="E115" s="114">
        <f>VLOOKUP($A103,REScHIGH,High!E$3-1990+2,FALSE)</f>
        <v>1868</v>
      </c>
      <c r="F115" s="114">
        <f>VLOOKUP($A103,REScHIGH,High!F$3-1990+2,FALSE)</f>
        <v>1874</v>
      </c>
      <c r="G115" s="114">
        <f>VLOOKUP($A103,REScHIGH,High!G$3-1990+2,FALSE)</f>
        <v>1881</v>
      </c>
      <c r="H115" s="114">
        <f>VLOOKUP($A103,REScHIGH,High!H$3-1990+2,FALSE)</f>
        <v>1888</v>
      </c>
      <c r="I115" s="114">
        <f>VLOOKUP($A103,REScHIGH,High!I$3-1990+2,FALSE)</f>
        <v>1894</v>
      </c>
      <c r="J115" s="114">
        <f>VLOOKUP($A103,REScHIGH,High!J$3-1990+2,FALSE)</f>
        <v>1901</v>
      </c>
      <c r="K115" s="114">
        <f>VLOOKUP($A103,REScHIGH,High!K$3-1990+2,FALSE)</f>
        <v>1907</v>
      </c>
      <c r="L115" s="114">
        <f>VLOOKUP($A103,REScHIGH,High!L$3-1990+2,FALSE)</f>
        <v>1913</v>
      </c>
      <c r="M115" s="114">
        <f>VLOOKUP($A103,REScHIGH,High!M$3-1990+2,FALSE)</f>
        <v>1919</v>
      </c>
      <c r="N115" s="114">
        <f>VLOOKUP($A103,REScHIGH,High!N$3-1990+2,FALSE)</f>
        <v>1925</v>
      </c>
      <c r="O115" s="114">
        <f>VLOOKUP($A103,REScHIGH,High!O$3-1990+2,FALSE)</f>
        <v>1931</v>
      </c>
      <c r="P115" s="114">
        <f>VLOOKUP($A103,REScHIGH,High!P$3-1990+2,FALSE)</f>
        <v>1937</v>
      </c>
      <c r="Q115" s="114">
        <f>VLOOKUP($A103,REScHIGH,High!Q$3-1990+2,FALSE)</f>
        <v>1943</v>
      </c>
      <c r="R115" s="114">
        <f>VLOOKUP($A103,REScHIGH,High!R$3-1990+2,FALSE)</f>
        <v>1948</v>
      </c>
      <c r="S115" s="114">
        <f>VLOOKUP($A103,REScHIGH,High!S$3-1990+2,FALSE)</f>
        <v>1954</v>
      </c>
      <c r="T115" s="114">
        <f>VLOOKUP($A103,REScHIGH,High!T$3-1990+2,FALSE)</f>
        <v>1959</v>
      </c>
      <c r="U115" s="114">
        <f>VLOOKUP($A103,REScHIGH,High!U$3-1990+2,FALSE)</f>
        <v>1965</v>
      </c>
      <c r="V115" s="114">
        <f>VLOOKUP($A103,REScHIGH,High!V$3-1990+2,FALSE)</f>
        <v>1970</v>
      </c>
      <c r="W115" s="114">
        <f>VLOOKUP($A103,REScHIGH,High!W$3-1990+2,FALSE)</f>
        <v>1975</v>
      </c>
    </row>
    <row r="116" spans="1:23">
      <c r="A116" s="111" t="s">
        <v>168</v>
      </c>
      <c r="B116" s="115">
        <f>VLOOKUP($A103,COMcHIGH,High!B$3-1990+2,FALSE)</f>
        <v>641</v>
      </c>
      <c r="C116" s="116">
        <f>VLOOKUP($A103,COMcHIGH,High!C$3-1990+2,FALSE)</f>
        <v>654.30313980327173</v>
      </c>
      <c r="D116" s="116">
        <f>VLOOKUP($A103,COMcHIGH,High!D$3-1990+2,FALSE)</f>
        <v>662.44884295722397</v>
      </c>
      <c r="E116" s="116">
        <f>VLOOKUP($A103,COMcHIGH,High!E$3-1990+2,FALSE)</f>
        <v>669.5148685862705</v>
      </c>
      <c r="F116" s="116">
        <f>VLOOKUP($A103,COMcHIGH,High!F$3-1990+2,FALSE)</f>
        <v>676.54654100333835</v>
      </c>
      <c r="G116" s="116">
        <f>VLOOKUP($A103,COMcHIGH,High!G$3-1990+2,FALSE)</f>
        <v>683.4882724348721</v>
      </c>
      <c r="H116" s="116">
        <f>VLOOKUP($A103,COMcHIGH,High!H$3-1990+2,FALSE)</f>
        <v>690.35743223131294</v>
      </c>
      <c r="I116" s="116">
        <f>VLOOKUP($A103,COMcHIGH,High!I$3-1990+2,FALSE)</f>
        <v>697.159772616537</v>
      </c>
      <c r="J116" s="116">
        <f>VLOOKUP($A103,COMcHIGH,High!J$3-1990+2,FALSE)</f>
        <v>703.85275980378003</v>
      </c>
      <c r="K116" s="116">
        <f>VLOOKUP($A103,COMcHIGH,High!K$3-1990+2,FALSE)</f>
        <v>710.5269599646997</v>
      </c>
      <c r="L116" s="116">
        <f>VLOOKUP($A103,COMcHIGH,High!L$3-1990+2,FALSE)</f>
        <v>717.15264138238012</v>
      </c>
      <c r="M116" s="116">
        <f>VLOOKUP($A103,COMcHIGH,High!M$3-1990+2,FALSE)</f>
        <v>723.72792451919838</v>
      </c>
      <c r="N116" s="116">
        <f>VLOOKUP($A103,COMcHIGH,High!N$3-1990+2,FALSE)</f>
        <v>730.24364008833038</v>
      </c>
      <c r="O116" s="116">
        <f>VLOOKUP($A103,COMcHIGH,High!O$3-1990+2,FALSE)</f>
        <v>736.67014900879349</v>
      </c>
      <c r="P116" s="116">
        <f>VLOOKUP($A103,COMcHIGH,High!P$3-1990+2,FALSE)</f>
        <v>743.00947957000426</v>
      </c>
      <c r="Q116" s="116">
        <f>VLOOKUP($A103,COMcHIGH,High!Q$3-1990+2,FALSE)</f>
        <v>749.29628985325394</v>
      </c>
      <c r="R116" s="116">
        <f>VLOOKUP($A103,COMcHIGH,High!R$3-1990+2,FALSE)</f>
        <v>755.4507251627557</v>
      </c>
      <c r="S116" s="116">
        <f>VLOOKUP($A103,COMcHIGH,High!S$3-1990+2,FALSE)</f>
        <v>761.5695924942105</v>
      </c>
      <c r="T116" s="116">
        <f>VLOOKUP($A103,COMcHIGH,High!T$3-1990+2,FALSE)</f>
        <v>767.60390928345578</v>
      </c>
      <c r="U116" s="116">
        <f>VLOOKUP($A103,COMcHIGH,High!U$3-1990+2,FALSE)</f>
        <v>773.60001985542397</v>
      </c>
      <c r="V116" s="116">
        <f>VLOOKUP($A103,COMcHIGH,High!V$3-1990+2,FALSE)</f>
        <v>773.60001985542397</v>
      </c>
      <c r="W116" s="116">
        <f>VLOOKUP($A103,COMcHIGH,High!W$3-1990+2,FALSE)</f>
        <v>779.51162389129183</v>
      </c>
    </row>
    <row r="117" spans="1:23">
      <c r="A117" s="111" t="s">
        <v>169</v>
      </c>
      <c r="B117" s="115">
        <f>VLOOKUP($A103,INDcHIGH,High!B$3-1990+2,FALSE)</f>
        <v>17</v>
      </c>
      <c r="C117" s="116">
        <f>VLOOKUP($A103,INDcHIGH,High!C$3-1990+2,FALSE)</f>
        <v>18.698642891291748</v>
      </c>
      <c r="D117" s="116">
        <f>VLOOKUP($A103,INDcHIGH,High!D$3-1990+2,FALSE)</f>
        <v>19.704089360055121</v>
      </c>
      <c r="E117" s="116">
        <f>VLOOKUP($A103,INDcHIGH,High!E$3-1990+2,FALSE)</f>
        <v>20.726506324626605</v>
      </c>
      <c r="F117" s="116">
        <f>VLOOKUP($A103,INDcHIGH,High!F$3-1990+2,FALSE)</f>
        <v>21.785960946216711</v>
      </c>
      <c r="G117" s="116">
        <f>VLOOKUP($A103,INDcHIGH,High!G$3-1990+2,FALSE)</f>
        <v>22.884048104756474</v>
      </c>
      <c r="H117" s="116">
        <f>VLOOKUP($A103,INDcHIGH,High!H$3-1990+2,FALSE)</f>
        <v>24.018508020511522</v>
      </c>
      <c r="I117" s="116">
        <f>VLOOKUP($A103,INDcHIGH,High!I$3-1990+2,FALSE)</f>
        <v>25.193282253232447</v>
      </c>
      <c r="J117" s="116">
        <f>VLOOKUP($A103,INDcHIGH,High!J$3-1990+2,FALSE)</f>
        <v>26.41022408483532</v>
      </c>
      <c r="K117" s="116">
        <f>VLOOKUP($A103,INDcHIGH,High!K$3-1990+2,FALSE)</f>
        <v>27.671321604150602</v>
      </c>
      <c r="L117" s="116">
        <f>VLOOKUP($A103,INDcHIGH,High!L$3-1990+2,FALSE)</f>
        <v>28.980470173869399</v>
      </c>
      <c r="M117" s="116">
        <f>VLOOKUP($A103,INDcHIGH,High!M$3-1990+2,FALSE)</f>
        <v>30.33779310853069</v>
      </c>
      <c r="N117" s="116">
        <f>VLOOKUP($A103,INDcHIGH,High!N$3-1990+2,FALSE)</f>
        <v>31.738062685643762</v>
      </c>
      <c r="O117" s="116">
        <f>VLOOKUP($A103,INDcHIGH,High!O$3-1990+2,FALSE)</f>
        <v>33.191750988634126</v>
      </c>
      <c r="P117" s="116">
        <f>VLOOKUP($A103,INDcHIGH,High!P$3-1990+2,FALSE)</f>
        <v>34.684891595424979</v>
      </c>
      <c r="Q117" s="116">
        <f>VLOOKUP($A103,INDcHIGH,High!Q$3-1990+2,FALSE)</f>
        <v>36.244476420030217</v>
      </c>
      <c r="R117" s="116">
        <f>VLOOKUP($A103,INDcHIGH,High!R$3-1990+2,FALSE)</f>
        <v>37.842792642335297</v>
      </c>
      <c r="S117" s="116">
        <f>VLOOKUP($A103,INDcHIGH,High!S$3-1990+2,FALSE)</f>
        <v>39.506268898370116</v>
      </c>
      <c r="T117" s="116">
        <f>VLOOKUP($A103,INDcHIGH,High!T$3-1990+2,FALSE)</f>
        <v>41.231918026577283</v>
      </c>
      <c r="U117" s="116">
        <f>VLOOKUP($A103,INDcHIGH,High!U$3-1990+2,FALSE)</f>
        <v>43.015069116505046</v>
      </c>
      <c r="V117" s="116">
        <f>VLOOKUP($A103,INDcHIGH,High!V$3-1990+2,FALSE)</f>
        <v>43.015069116505046</v>
      </c>
      <c r="W117" s="116">
        <f>VLOOKUP($A103,INDcHIGH,High!W$3-1990+2,FALSE)</f>
        <v>44.85355867955505</v>
      </c>
    </row>
    <row r="118" spans="1:23">
      <c r="A118" s="111" t="s">
        <v>170</v>
      </c>
      <c r="B118" s="117">
        <v>1</v>
      </c>
      <c r="C118" s="118">
        <f t="shared" ref="C118:U118" si="40">B118</f>
        <v>1</v>
      </c>
      <c r="D118" s="118">
        <f t="shared" si="40"/>
        <v>1</v>
      </c>
      <c r="E118" s="118">
        <f t="shared" si="40"/>
        <v>1</v>
      </c>
      <c r="F118" s="118">
        <f t="shared" si="40"/>
        <v>1</v>
      </c>
      <c r="G118" s="118">
        <f t="shared" si="40"/>
        <v>1</v>
      </c>
      <c r="H118" s="118">
        <f t="shared" si="40"/>
        <v>1</v>
      </c>
      <c r="I118" s="118">
        <f t="shared" si="40"/>
        <v>1</v>
      </c>
      <c r="J118" s="118">
        <f t="shared" si="40"/>
        <v>1</v>
      </c>
      <c r="K118" s="118">
        <f t="shared" si="40"/>
        <v>1</v>
      </c>
      <c r="L118" s="118">
        <f t="shared" si="40"/>
        <v>1</v>
      </c>
      <c r="M118" s="118">
        <f t="shared" si="40"/>
        <v>1</v>
      </c>
      <c r="N118" s="118">
        <f t="shared" si="40"/>
        <v>1</v>
      </c>
      <c r="O118" s="118">
        <f t="shared" si="40"/>
        <v>1</v>
      </c>
      <c r="P118" s="118">
        <f t="shared" si="40"/>
        <v>1</v>
      </c>
      <c r="Q118" s="118">
        <f t="shared" si="40"/>
        <v>1</v>
      </c>
      <c r="R118" s="118">
        <f t="shared" si="40"/>
        <v>1</v>
      </c>
      <c r="S118" s="118">
        <f t="shared" si="40"/>
        <v>1</v>
      </c>
      <c r="T118" s="118">
        <f t="shared" si="40"/>
        <v>1</v>
      </c>
      <c r="U118" s="118">
        <f t="shared" si="40"/>
        <v>1</v>
      </c>
      <c r="V118" s="118">
        <f>T118</f>
        <v>1</v>
      </c>
      <c r="W118" s="118">
        <f>U118</f>
        <v>1</v>
      </c>
    </row>
    <row r="119" spans="1:23" ht="16" thickBot="1">
      <c r="A119" s="119" t="s">
        <v>171</v>
      </c>
      <c r="B119" s="120">
        <f>SUM(B115:B118)</f>
        <v>2505</v>
      </c>
      <c r="C119" s="121">
        <f t="shared" ref="C119:W119" si="41">SUM(C115:C118)</f>
        <v>2528.0017826945636</v>
      </c>
      <c r="D119" s="121">
        <f t="shared" si="41"/>
        <v>2544.152932317279</v>
      </c>
      <c r="E119" s="121">
        <f t="shared" si="41"/>
        <v>2559.2413749108973</v>
      </c>
      <c r="F119" s="121">
        <f t="shared" si="41"/>
        <v>2573.3325019495551</v>
      </c>
      <c r="G119" s="121">
        <f t="shared" si="41"/>
        <v>2588.3723205396286</v>
      </c>
      <c r="H119" s="121">
        <f t="shared" si="41"/>
        <v>2603.3759402518244</v>
      </c>
      <c r="I119" s="121">
        <f t="shared" si="41"/>
        <v>2617.3530548697695</v>
      </c>
      <c r="J119" s="121">
        <f t="shared" si="41"/>
        <v>2632.2629838886151</v>
      </c>
      <c r="K119" s="121">
        <f t="shared" si="41"/>
        <v>2646.1982815688507</v>
      </c>
      <c r="L119" s="121">
        <f t="shared" si="41"/>
        <v>2660.1331115562498</v>
      </c>
      <c r="M119" s="121">
        <f t="shared" si="41"/>
        <v>2674.0657176277291</v>
      </c>
      <c r="N119" s="121">
        <f t="shared" si="41"/>
        <v>2687.9817027739741</v>
      </c>
      <c r="O119" s="121">
        <f t="shared" si="41"/>
        <v>2701.8618999974278</v>
      </c>
      <c r="P119" s="121">
        <f t="shared" si="41"/>
        <v>2715.6943711654294</v>
      </c>
      <c r="Q119" s="121">
        <f t="shared" si="41"/>
        <v>2729.5407662732846</v>
      </c>
      <c r="R119" s="121">
        <f t="shared" si="41"/>
        <v>2742.2935178050907</v>
      </c>
      <c r="S119" s="121">
        <f t="shared" si="41"/>
        <v>2756.0758613925809</v>
      </c>
      <c r="T119" s="121">
        <f t="shared" si="41"/>
        <v>2768.835827310033</v>
      </c>
      <c r="U119" s="121">
        <f t="shared" si="41"/>
        <v>2782.6150889719288</v>
      </c>
      <c r="V119" s="121">
        <f t="shared" si="41"/>
        <v>2787.6150889719288</v>
      </c>
      <c r="W119" s="121">
        <f t="shared" si="41"/>
        <v>2800.3651825708471</v>
      </c>
    </row>
    <row r="120" spans="1:23">
      <c r="A120" s="122"/>
      <c r="B120" s="123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</row>
    <row r="121" spans="1:23">
      <c r="B121" s="106"/>
      <c r="C121" s="106"/>
      <c r="D121" s="106"/>
      <c r="E121" s="106"/>
      <c r="F121" s="106"/>
      <c r="G121" s="106"/>
      <c r="H121" s="106"/>
      <c r="I121" s="106"/>
      <c r="J121" s="106"/>
      <c r="K121" s="106"/>
      <c r="L121" s="106"/>
      <c r="M121" s="106"/>
      <c r="N121" s="106"/>
      <c r="O121" s="106"/>
      <c r="P121" s="106"/>
      <c r="Q121" s="106"/>
      <c r="R121" s="106"/>
      <c r="S121" s="106"/>
      <c r="T121" s="108"/>
      <c r="U121" s="108"/>
      <c r="V121" s="108"/>
      <c r="W121" s="108"/>
    </row>
    <row r="122" spans="1:23">
      <c r="A122" s="109" t="s">
        <v>26</v>
      </c>
      <c r="B122" s="110"/>
      <c r="C122" s="110"/>
      <c r="D122" s="110"/>
      <c r="E122" s="110"/>
      <c r="F122" s="110"/>
      <c r="G122" s="110"/>
      <c r="H122" s="110"/>
      <c r="I122" s="110"/>
      <c r="J122" s="110"/>
      <c r="K122" s="110"/>
      <c r="L122" s="110"/>
      <c r="M122" s="110"/>
      <c r="N122" s="110"/>
      <c r="O122" s="110"/>
      <c r="P122" s="110"/>
      <c r="Q122" s="110"/>
      <c r="R122" s="110"/>
      <c r="S122" s="110"/>
      <c r="T122" s="110"/>
      <c r="U122" s="110"/>
      <c r="V122" s="110"/>
      <c r="W122" s="110"/>
    </row>
    <row r="123" spans="1:23" ht="16" thickBot="1">
      <c r="A123" s="111" t="s">
        <v>156</v>
      </c>
      <c r="B123" s="110"/>
      <c r="C123" s="112">
        <f t="shared" ref="C123:U123" si="42">(C128-B128)/B128</f>
        <v>5.6853231189763431E-2</v>
      </c>
      <c r="D123" s="112">
        <f t="shared" si="42"/>
        <v>8.6578976807751881E-2</v>
      </c>
      <c r="E123" s="112">
        <f t="shared" si="42"/>
        <v>1.6324937075660368E-2</v>
      </c>
      <c r="F123" s="112">
        <f t="shared" si="42"/>
        <v>1.8996842329544888E-2</v>
      </c>
      <c r="G123" s="112">
        <f t="shared" si="42"/>
        <v>2.1075327555789256E-2</v>
      </c>
      <c r="H123" s="112">
        <f t="shared" si="42"/>
        <v>2.151643880820886E-2</v>
      </c>
      <c r="I123" s="112">
        <f t="shared" si="42"/>
        <v>2.0189177257018763E-2</v>
      </c>
      <c r="J123" s="112">
        <f t="shared" si="42"/>
        <v>1.9900773212925105E-2</v>
      </c>
      <c r="K123" s="112">
        <f t="shared" si="42"/>
        <v>1.9612816536183117E-2</v>
      </c>
      <c r="L123" s="112">
        <f t="shared" si="42"/>
        <v>1.9728169216266658E-2</v>
      </c>
      <c r="M123" s="112">
        <f t="shared" si="42"/>
        <v>1.9594235241131009E-2</v>
      </c>
      <c r="N123" s="112">
        <f t="shared" si="42"/>
        <v>1.7927215520162389E-2</v>
      </c>
      <c r="O123" s="112">
        <f t="shared" si="42"/>
        <v>1.8865305344161712E-2</v>
      </c>
      <c r="P123" s="112">
        <f t="shared" si="42"/>
        <v>2.0856848399855542E-2</v>
      </c>
      <c r="Q123" s="112">
        <f t="shared" si="42"/>
        <v>1.887014452764563E-2</v>
      </c>
      <c r="R123" s="112">
        <f t="shared" si="42"/>
        <v>1.6847915835812643E-2</v>
      </c>
      <c r="S123" s="112">
        <f t="shared" si="42"/>
        <v>1.8367905725244653E-2</v>
      </c>
      <c r="T123" s="112">
        <f t="shared" si="42"/>
        <v>1.6519375925478863E-2</v>
      </c>
      <c r="U123" s="112">
        <f t="shared" si="42"/>
        <v>1.6007174018654407E-2</v>
      </c>
      <c r="V123" s="112">
        <f>(V128-T128)/T128</f>
        <v>2.5437528470323684E-2</v>
      </c>
      <c r="W123" s="112">
        <f>(W128-U128)/U128</f>
        <v>2.5149719316054159E-2</v>
      </c>
    </row>
    <row r="124" spans="1:23">
      <c r="A124" s="111" t="s">
        <v>157</v>
      </c>
      <c r="B124" s="113">
        <f t="shared" ref="B124:W124" si="43">B134*B131</f>
        <v>22513736</v>
      </c>
      <c r="C124" s="114">
        <f t="shared" si="43"/>
        <v>23018072</v>
      </c>
      <c r="D124" s="114">
        <f t="shared" si="43"/>
        <v>26240048</v>
      </c>
      <c r="E124" s="114">
        <f t="shared" si="43"/>
        <v>26712993</v>
      </c>
      <c r="F124" s="114">
        <f t="shared" si="43"/>
        <v>27275040</v>
      </c>
      <c r="G124" s="114">
        <f t="shared" si="43"/>
        <v>27879228</v>
      </c>
      <c r="H124" s="114">
        <f t="shared" si="43"/>
        <v>28489842</v>
      </c>
      <c r="I124" s="114">
        <f t="shared" si="43"/>
        <v>29103240</v>
      </c>
      <c r="J124" s="114">
        <f t="shared" si="43"/>
        <v>29723463</v>
      </c>
      <c r="K124" s="114">
        <f t="shared" si="43"/>
        <v>30305665</v>
      </c>
      <c r="L124" s="114">
        <f t="shared" si="43"/>
        <v>30891445</v>
      </c>
      <c r="M124" s="114">
        <f t="shared" si="43"/>
        <v>31527496</v>
      </c>
      <c r="N124" s="114">
        <f t="shared" si="43"/>
        <v>32121606</v>
      </c>
      <c r="O124" s="114">
        <f t="shared" si="43"/>
        <v>32718656</v>
      </c>
      <c r="P124" s="114">
        <f t="shared" si="43"/>
        <v>33317090</v>
      </c>
      <c r="Q124" s="114">
        <f t="shared" si="43"/>
        <v>33969643</v>
      </c>
      <c r="R124" s="114">
        <f t="shared" si="43"/>
        <v>34519328</v>
      </c>
      <c r="S124" s="114">
        <f t="shared" si="43"/>
        <v>35122724</v>
      </c>
      <c r="T124" s="114">
        <f t="shared" si="43"/>
        <v>35674043</v>
      </c>
      <c r="U124" s="114">
        <f t="shared" si="43"/>
        <v>36221904</v>
      </c>
      <c r="V124" s="114">
        <f t="shared" si="43"/>
        <v>36771884</v>
      </c>
      <c r="W124" s="114">
        <f t="shared" si="43"/>
        <v>37328104</v>
      </c>
    </row>
    <row r="125" spans="1:23">
      <c r="A125" s="111" t="s">
        <v>158</v>
      </c>
      <c r="B125" s="115">
        <f t="shared" ref="B125:W126" si="44">B132*B135</f>
        <v>13637637</v>
      </c>
      <c r="C125" s="116">
        <f t="shared" si="44"/>
        <v>15095167.083105251</v>
      </c>
      <c r="D125" s="116">
        <f t="shared" si="44"/>
        <v>15411295.330127122</v>
      </c>
      <c r="E125" s="116">
        <f t="shared" si="44"/>
        <v>15725072.847983668</v>
      </c>
      <c r="F125" s="116">
        <f t="shared" si="44"/>
        <v>16071173.824935159</v>
      </c>
      <c r="G125" s="116">
        <f t="shared" si="44"/>
        <v>16477371.360736847</v>
      </c>
      <c r="H125" s="116">
        <f t="shared" si="44"/>
        <v>16911173.187764253</v>
      </c>
      <c r="I125" s="116">
        <f t="shared" si="44"/>
        <v>17296342.965820666</v>
      </c>
      <c r="J125" s="116">
        <f t="shared" si="44"/>
        <v>17675325.923185799</v>
      </c>
      <c r="K125" s="116">
        <f t="shared" si="44"/>
        <v>18093115.975617196</v>
      </c>
      <c r="L125" s="116">
        <f t="shared" si="44"/>
        <v>18528019.434024259</v>
      </c>
      <c r="M125" s="116">
        <f t="shared" si="44"/>
        <v>18921858.075077109</v>
      </c>
      <c r="N125" s="116">
        <f t="shared" si="44"/>
        <v>19288157.928385027</v>
      </c>
      <c r="O125" s="116">
        <f t="shared" si="44"/>
        <v>19714082.179263249</v>
      </c>
      <c r="P125" s="116">
        <f t="shared" si="44"/>
        <v>20260765.826197043</v>
      </c>
      <c r="Q125" s="116">
        <f t="shared" si="44"/>
        <v>20665885.306997597</v>
      </c>
      <c r="R125" s="116">
        <f t="shared" si="44"/>
        <v>21079034.297906429</v>
      </c>
      <c r="S125" s="116">
        <f t="shared" si="44"/>
        <v>21537816.642759331</v>
      </c>
      <c r="T125" s="116">
        <f t="shared" si="44"/>
        <v>21959786.440688714</v>
      </c>
      <c r="U125" s="116">
        <f t="shared" si="44"/>
        <v>22369315.606541425</v>
      </c>
      <c r="V125" s="116">
        <f t="shared" si="44"/>
        <v>22369315.606541425</v>
      </c>
      <c r="W125" s="116">
        <f t="shared" si="44"/>
        <v>22775736.486066565</v>
      </c>
    </row>
    <row r="126" spans="1:23">
      <c r="A126" s="111" t="s">
        <v>159</v>
      </c>
      <c r="B126" s="115">
        <f t="shared" si="44"/>
        <v>1260259</v>
      </c>
      <c r="C126" s="116">
        <f t="shared" si="44"/>
        <v>1432470.6538644321</v>
      </c>
      <c r="D126" s="116">
        <f t="shared" si="44"/>
        <v>1329014.2201061528</v>
      </c>
      <c r="E126" s="116">
        <f t="shared" si="44"/>
        <v>1245983.6417072066</v>
      </c>
      <c r="F126" s="116">
        <f t="shared" si="44"/>
        <v>1170068.9095785951</v>
      </c>
      <c r="G126" s="116">
        <f t="shared" si="44"/>
        <v>1100512.6294861552</v>
      </c>
      <c r="H126" s="116">
        <f t="shared" si="44"/>
        <v>1036861.1170329654</v>
      </c>
      <c r="I126" s="116">
        <f t="shared" si="44"/>
        <v>978359.11869638029</v>
      </c>
      <c r="J126" s="116">
        <f t="shared" si="44"/>
        <v>924498.06058724981</v>
      </c>
      <c r="K126" s="116">
        <f t="shared" si="44"/>
        <v>874712.99961741909</v>
      </c>
      <c r="L126" s="116">
        <f t="shared" si="44"/>
        <v>828571.01454730541</v>
      </c>
      <c r="M126" s="116">
        <f t="shared" si="44"/>
        <v>785702.10759312846</v>
      </c>
      <c r="N126" s="116">
        <f t="shared" si="44"/>
        <v>746034.7099824883</v>
      </c>
      <c r="O126" s="116">
        <f t="shared" si="44"/>
        <v>709353.3306129087</v>
      </c>
      <c r="P126" s="116">
        <f t="shared" si="44"/>
        <v>675218.93972170865</v>
      </c>
      <c r="Q126" s="116">
        <f t="shared" si="44"/>
        <v>643668.23035641748</v>
      </c>
      <c r="R126" s="116">
        <f t="shared" si="44"/>
        <v>614279.15954934643</v>
      </c>
      <c r="S126" s="116">
        <f t="shared" si="44"/>
        <v>586904.95277941891</v>
      </c>
      <c r="T126" s="116">
        <f t="shared" si="44"/>
        <v>561372.83753868309</v>
      </c>
      <c r="U126" s="116">
        <f t="shared" si="44"/>
        <v>537523.99422037415</v>
      </c>
      <c r="V126" s="116">
        <f t="shared" si="44"/>
        <v>537523.99422037415</v>
      </c>
      <c r="W126" s="116">
        <f t="shared" si="44"/>
        <v>515117.65683516726</v>
      </c>
    </row>
    <row r="127" spans="1:23">
      <c r="A127" s="111" t="s">
        <v>160</v>
      </c>
      <c r="B127" s="117">
        <v>124981</v>
      </c>
      <c r="C127" s="118">
        <f t="shared" ref="C127:U127" si="45">B127</f>
        <v>124981</v>
      </c>
      <c r="D127" s="118">
        <f t="shared" si="45"/>
        <v>124981</v>
      </c>
      <c r="E127" s="118">
        <f t="shared" si="45"/>
        <v>124981</v>
      </c>
      <c r="F127" s="118">
        <f t="shared" si="45"/>
        <v>124981</v>
      </c>
      <c r="G127" s="118">
        <f t="shared" si="45"/>
        <v>124981</v>
      </c>
      <c r="H127" s="118">
        <f t="shared" si="45"/>
        <v>124981</v>
      </c>
      <c r="I127" s="118">
        <f t="shared" si="45"/>
        <v>124981</v>
      </c>
      <c r="J127" s="118">
        <f t="shared" si="45"/>
        <v>124981</v>
      </c>
      <c r="K127" s="118">
        <f t="shared" si="45"/>
        <v>124981</v>
      </c>
      <c r="L127" s="118">
        <f t="shared" si="45"/>
        <v>124981</v>
      </c>
      <c r="M127" s="118">
        <f t="shared" si="45"/>
        <v>124981</v>
      </c>
      <c r="N127" s="118">
        <f t="shared" si="45"/>
        <v>124981</v>
      </c>
      <c r="O127" s="118">
        <f t="shared" si="45"/>
        <v>124981</v>
      </c>
      <c r="P127" s="118">
        <f t="shared" si="45"/>
        <v>124981</v>
      </c>
      <c r="Q127" s="118">
        <f t="shared" si="45"/>
        <v>124981</v>
      </c>
      <c r="R127" s="118">
        <f t="shared" si="45"/>
        <v>124981</v>
      </c>
      <c r="S127" s="118">
        <f t="shared" si="45"/>
        <v>124981</v>
      </c>
      <c r="T127" s="118">
        <f t="shared" si="45"/>
        <v>124981</v>
      </c>
      <c r="U127" s="118">
        <f t="shared" si="45"/>
        <v>124981</v>
      </c>
      <c r="V127" s="118">
        <f>T127</f>
        <v>124981</v>
      </c>
      <c r="W127" s="118">
        <f>U127</f>
        <v>124981</v>
      </c>
    </row>
    <row r="128" spans="1:23" ht="16" thickBot="1">
      <c r="A128" s="119" t="s">
        <v>161</v>
      </c>
      <c r="B128" s="120">
        <f>SUM(B124:B127)</f>
        <v>37536613</v>
      </c>
      <c r="C128" s="121">
        <f t="shared" ref="C128:W128" si="46">SUM(C124:C127)</f>
        <v>39670690.73696968</v>
      </c>
      <c r="D128" s="121">
        <f t="shared" si="46"/>
        <v>43105338.550233275</v>
      </c>
      <c r="E128" s="121">
        <f t="shared" si="46"/>
        <v>43809030.48969087</v>
      </c>
      <c r="F128" s="121">
        <f t="shared" si="46"/>
        <v>44641263.734513752</v>
      </c>
      <c r="G128" s="121">
        <f t="shared" si="46"/>
        <v>45582092.990223005</v>
      </c>
      <c r="H128" s="121">
        <f t="shared" si="46"/>
        <v>46562857.304797225</v>
      </c>
      <c r="I128" s="121">
        <f t="shared" si="46"/>
        <v>47502923.084517047</v>
      </c>
      <c r="J128" s="121">
        <f t="shared" si="46"/>
        <v>48448267.983773045</v>
      </c>
      <c r="K128" s="121">
        <f t="shared" si="46"/>
        <v>49398474.97523462</v>
      </c>
      <c r="L128" s="121">
        <f t="shared" si="46"/>
        <v>50373016.448571563</v>
      </c>
      <c r="M128" s="121">
        <f t="shared" si="46"/>
        <v>51360037.182670236</v>
      </c>
      <c r="N128" s="121">
        <f t="shared" si="46"/>
        <v>52280779.638367519</v>
      </c>
      <c r="O128" s="121">
        <f t="shared" si="46"/>
        <v>53267072.509876154</v>
      </c>
      <c r="P128" s="121">
        <f t="shared" si="46"/>
        <v>54378055.765918754</v>
      </c>
      <c r="Q128" s="121">
        <f t="shared" si="46"/>
        <v>55404177.537354015</v>
      </c>
      <c r="R128" s="121">
        <f t="shared" si="46"/>
        <v>56337622.457455777</v>
      </c>
      <c r="S128" s="121">
        <f t="shared" si="46"/>
        <v>57372426.59553875</v>
      </c>
      <c r="T128" s="121">
        <f t="shared" si="46"/>
        <v>58320183.278227396</v>
      </c>
      <c r="U128" s="121">
        <f t="shared" si="46"/>
        <v>59253724.600761801</v>
      </c>
      <c r="V128" s="121">
        <f t="shared" si="46"/>
        <v>59803704.600761801</v>
      </c>
      <c r="W128" s="121">
        <f t="shared" si="46"/>
        <v>60743939.142901734</v>
      </c>
    </row>
    <row r="129" spans="1:23">
      <c r="A129" s="111" t="s">
        <v>162</v>
      </c>
      <c r="B129" s="116">
        <f>B128*VLOOKUP($A122,'Peak-Baseload'!$N$13:$S$28,6,FALSE)</f>
        <v>36772.245140154868</v>
      </c>
      <c r="C129" s="116">
        <f>C128*VLOOKUP($A122,'Peak-Baseload'!$N$13:$S$28,6,FALSE)</f>
        <v>38862.866094474746</v>
      </c>
      <c r="D129" s="116">
        <f>D128*VLOOKUP($A122,'Peak-Baseload'!$N$13:$S$28,6,FALSE)</f>
        <v>42227.573276751042</v>
      </c>
      <c r="E129" s="116">
        <f>E128*VLOOKUP($A122,'Peak-Baseload'!$N$13:$S$28,6,FALSE)</f>
        <v>42916.935753351841</v>
      </c>
      <c r="F129" s="116">
        <f>F128*VLOOKUP($A122,'Peak-Baseload'!$N$13:$S$28,6,FALSE)</f>
        <v>43732.222015125473</v>
      </c>
      <c r="G129" s="116">
        <f>G128*VLOOKUP($A122,'Peak-Baseload'!$N$13:$S$28,6,FALSE)</f>
        <v>44653.89291883674</v>
      </c>
      <c r="H129" s="116">
        <f>H128*VLOOKUP($A122,'Peak-Baseload'!$N$13:$S$28,6,FALSE)</f>
        <v>45614.685673373198</v>
      </c>
      <c r="I129" s="116">
        <f>I128*VLOOKUP($A122,'Peak-Baseload'!$N$13:$S$28,6,FALSE)</f>
        <v>46535.608647956127</v>
      </c>
      <c r="J129" s="116">
        <f>J128*VLOOKUP($A122,'Peak-Baseload'!$N$13:$S$28,6,FALSE)</f>
        <v>47461.703241984535</v>
      </c>
      <c r="K129" s="116">
        <f>K128*VLOOKUP($A122,'Peak-Baseload'!$N$13:$S$28,6,FALSE)</f>
        <v>48392.560920164346</v>
      </c>
      <c r="L129" s="116">
        <f>L128*VLOOKUP($A122,'Peak-Baseload'!$N$13:$S$28,6,FALSE)</f>
        <v>49347.257550805843</v>
      </c>
      <c r="M129" s="116">
        <f>M128*VLOOKUP($A122,'Peak-Baseload'!$N$13:$S$28,6,FALSE)</f>
        <v>50314.179323761011</v>
      </c>
      <c r="N129" s="116">
        <f>N128*VLOOKUP($A122,'Peak-Baseload'!$N$13:$S$28,6,FALSE)</f>
        <v>51216.172460218171</v>
      </c>
      <c r="O129" s="116">
        <f>O128*VLOOKUP($A122,'Peak-Baseload'!$N$13:$S$28,6,FALSE)</f>
        <v>52182.381192239438</v>
      </c>
      <c r="P129" s="116">
        <f>P128*VLOOKUP($A122,'Peak-Baseload'!$N$13:$S$28,6,FALSE)</f>
        <v>53270.741205909449</v>
      </c>
      <c r="Q129" s="116">
        <f>Q128*VLOOKUP($A122,'Peak-Baseload'!$N$13:$S$28,6,FALSE)</f>
        <v>54275.967791559764</v>
      </c>
      <c r="R129" s="116">
        <f>R128*VLOOKUP($A122,'Peak-Baseload'!$N$13:$S$28,6,FALSE)</f>
        <v>55190.404728819238</v>
      </c>
      <c r="S129" s="116">
        <f>S128*VLOOKUP($A122,'Peak-Baseload'!$N$13:$S$28,6,FALSE)</f>
        <v>56204.136879816288</v>
      </c>
      <c r="T129" s="116">
        <f>T128*VLOOKUP($A122,'Peak-Baseload'!$N$13:$S$28,6,FALSE)</f>
        <v>57132.594145501047</v>
      </c>
      <c r="U129" s="116">
        <f>U128*VLOOKUP($A122,'Peak-Baseload'!$N$13:$S$28,6,FALSE)</f>
        <v>58047.125522125236</v>
      </c>
      <c r="V129" s="116">
        <f>V128*VLOOKUP($A122,'Peak-Baseload'!$N$13:$S$28,6,FALSE)</f>
        <v>58585.906135660676</v>
      </c>
      <c r="W129" s="116">
        <f>W128*VLOOKUP($A122,'Peak-Baseload'!$N$13:$S$28,6,FALSE)</f>
        <v>59506.99443611045</v>
      </c>
    </row>
    <row r="130" spans="1:23">
      <c r="A130" s="111" t="s">
        <v>163</v>
      </c>
      <c r="B130" s="116">
        <f>B138*VLOOKUP($A122,'Peak-Baseload'!$N$13:$S$28,5,FALSE)</f>
        <v>488052.60461535142</v>
      </c>
      <c r="C130" s="116">
        <f>C138*VLOOKUP($A122,'Peak-Baseload'!$N$13:$S$28,5,FALSE)</f>
        <v>498829.64428324887</v>
      </c>
      <c r="D130" s="116">
        <f>D138*VLOOKUP($A122,'Peak-Baseload'!$N$13:$S$28,5,FALSE)</f>
        <v>505607.87229167426</v>
      </c>
      <c r="E130" s="116">
        <f>E138*VLOOKUP($A122,'Peak-Baseload'!$N$13:$S$28,5,FALSE)</f>
        <v>517062.28486401477</v>
      </c>
      <c r="F130" s="116">
        <f>F138*VLOOKUP($A122,'Peak-Baseload'!$N$13:$S$28,5,FALSE)</f>
        <v>530824.23332888086</v>
      </c>
      <c r="G130" s="116">
        <f>G138*VLOOKUP($A122,'Peak-Baseload'!$N$13:$S$28,5,FALSE)</f>
        <v>544796.02582405508</v>
      </c>
      <c r="H130" s="116">
        <f>H138*VLOOKUP($A122,'Peak-Baseload'!$N$13:$S$28,5,FALSE)</f>
        <v>559015.77436552919</v>
      </c>
      <c r="I130" s="116">
        <f>I138*VLOOKUP($A122,'Peak-Baseload'!$N$13:$S$28,5,FALSE)</f>
        <v>573417.74059016537</v>
      </c>
      <c r="J130" s="116">
        <f>J138*VLOOKUP($A122,'Peak-Baseload'!$N$13:$S$28,5,FALSE)</f>
        <v>588080.64564228302</v>
      </c>
      <c r="K130" s="116">
        <f>K138*VLOOKUP($A122,'Peak-Baseload'!$N$13:$S$28,5,FALSE)</f>
        <v>602991.52934127848</v>
      </c>
      <c r="L130" s="116">
        <f>L138*VLOOKUP($A122,'Peak-Baseload'!$N$13:$S$28,5,FALSE)</f>
        <v>618147.73948021163</v>
      </c>
      <c r="M130" s="116">
        <f>M138*VLOOKUP($A122,'Peak-Baseload'!$N$13:$S$28,5,FALSE)</f>
        <v>633566.36860693793</v>
      </c>
      <c r="N130" s="116">
        <f>N138*VLOOKUP($A122,'Peak-Baseload'!$N$13:$S$28,5,FALSE)</f>
        <v>649229.48706640932</v>
      </c>
      <c r="O130" s="116">
        <f>O138*VLOOKUP($A122,'Peak-Baseload'!$N$13:$S$28,5,FALSE)</f>
        <v>665140.04055506538</v>
      </c>
      <c r="P130" s="116">
        <f>P138*VLOOKUP($A122,'Peak-Baseload'!$N$13:$S$28,5,FALSE)</f>
        <v>681268.87814121239</v>
      </c>
      <c r="Q130" s="116">
        <f>Q138*VLOOKUP($A122,'Peak-Baseload'!$N$13:$S$28,5,FALSE)</f>
        <v>697658.38353439549</v>
      </c>
      <c r="R130" s="116">
        <f>R138*VLOOKUP($A122,'Peak-Baseload'!$N$13:$S$28,5,FALSE)</f>
        <v>714224.77579063468</v>
      </c>
      <c r="S130" s="116">
        <f>S138*VLOOKUP($A122,'Peak-Baseload'!$N$13:$S$28,5,FALSE)</f>
        <v>731050.19732011575</v>
      </c>
      <c r="T130" s="116">
        <f>T138*VLOOKUP($A122,'Peak-Baseload'!$N$13:$S$28,5,FALSE)</f>
        <v>748134.68899680476</v>
      </c>
      <c r="U130" s="116">
        <f>U138*VLOOKUP($A122,'Peak-Baseload'!$N$13:$S$28,5,FALSE)</f>
        <v>765410.62580552476</v>
      </c>
      <c r="V130" s="116">
        <f>V138*VLOOKUP($A122,'Peak-Baseload'!$N$13:$S$28,5,FALSE)</f>
        <v>781034.31640169339</v>
      </c>
      <c r="W130" s="116">
        <f>W138*VLOOKUP($A122,'Peak-Baseload'!$N$13:$S$28,5,FALSE)</f>
        <v>798985.45148575958</v>
      </c>
    </row>
    <row r="131" spans="1:23">
      <c r="A131" s="104" t="s">
        <v>164</v>
      </c>
      <c r="B131" s="116">
        <f>VLOOKUP($A122,REStpcHIGH,High!B$3-1990+2,FALSE)</f>
        <v>632</v>
      </c>
      <c r="C131" s="116">
        <f>VLOOKUP($A122,REStpcHIGH,High!C$3-1990+2,FALSE)</f>
        <v>632</v>
      </c>
      <c r="D131" s="116">
        <f>VLOOKUP($A122,REStpcHIGH,High!D$3-1990+2,FALSE)</f>
        <v>712</v>
      </c>
      <c r="E131" s="116">
        <f>VLOOKUP($A122,REStpcHIGH,High!E$3-1990+2,FALSE)</f>
        <v>709</v>
      </c>
      <c r="F131" s="116">
        <f>VLOOKUP($A122,REStpcHIGH,High!F$3-1990+2,FALSE)</f>
        <v>705</v>
      </c>
      <c r="G131" s="116">
        <f>VLOOKUP($A122,REStpcHIGH,High!G$3-1990+2,FALSE)</f>
        <v>702</v>
      </c>
      <c r="H131" s="116">
        <f>VLOOKUP($A122,REStpcHIGH,High!H$3-1990+2,FALSE)</f>
        <v>699</v>
      </c>
      <c r="I131" s="116">
        <f>VLOOKUP($A122,REStpcHIGH,High!I$3-1990+2,FALSE)</f>
        <v>696</v>
      </c>
      <c r="J131" s="116">
        <f>VLOOKUP($A122,REStpcHIGH,High!J$3-1990+2,FALSE)</f>
        <v>693</v>
      </c>
      <c r="K131" s="116">
        <f>VLOOKUP($A122,REStpcHIGH,High!K$3-1990+2,FALSE)</f>
        <v>689</v>
      </c>
      <c r="L131" s="116">
        <f>VLOOKUP($A122,REStpcHIGH,High!L$3-1990+2,FALSE)</f>
        <v>685</v>
      </c>
      <c r="M131" s="116">
        <f>VLOOKUP($A122,REStpcHIGH,High!M$3-1990+2,FALSE)</f>
        <v>682</v>
      </c>
      <c r="N131" s="116">
        <f>VLOOKUP($A122,REStpcHIGH,High!N$3-1990+2,FALSE)</f>
        <v>678</v>
      </c>
      <c r="O131" s="116">
        <f>VLOOKUP($A122,REStpcHIGH,High!O$3-1990+2,FALSE)</f>
        <v>674</v>
      </c>
      <c r="P131" s="116">
        <f>VLOOKUP($A122,REStpcHIGH,High!P$3-1990+2,FALSE)</f>
        <v>670</v>
      </c>
      <c r="Q131" s="116">
        <f>VLOOKUP($A122,REStpcHIGH,High!Q$3-1990+2,FALSE)</f>
        <v>667</v>
      </c>
      <c r="R131" s="116">
        <f>VLOOKUP($A122,REStpcHIGH,High!R$3-1990+2,FALSE)</f>
        <v>662</v>
      </c>
      <c r="S131" s="116">
        <f>VLOOKUP($A122,REStpcHIGH,High!S$3-1990+2,FALSE)</f>
        <v>658</v>
      </c>
      <c r="T131" s="116">
        <f>VLOOKUP($A122,REStpcHIGH,High!T$3-1990+2,FALSE)</f>
        <v>653</v>
      </c>
      <c r="U131" s="116">
        <f>VLOOKUP($A122,REStpcHIGH,High!U$3-1990+2,FALSE)</f>
        <v>648</v>
      </c>
      <c r="V131" s="116">
        <f>VLOOKUP($A122,REStpcHIGH,High!V$3-1990+2,FALSE)</f>
        <v>643</v>
      </c>
      <c r="W131" s="116">
        <f>VLOOKUP($A122,REStpcHIGH,High!W$3-1990+2,FALSE)</f>
        <v>638</v>
      </c>
    </row>
    <row r="132" spans="1:23">
      <c r="A132" s="104" t="s">
        <v>165</v>
      </c>
      <c r="B132" s="116">
        <f>VLOOKUP($A122,COMtpcHIGH,High!B$3-1990+2,FALSE)</f>
        <v>2977</v>
      </c>
      <c r="C132" s="116">
        <f>VLOOKUP($A122,COMtpcHIGH,High!C$3-1990+2,FALSE)</f>
        <v>3223</v>
      </c>
      <c r="D132" s="116">
        <f>VLOOKUP($A122,COMtpcHIGH,High!D$3-1990+2,FALSE)</f>
        <v>3200</v>
      </c>
      <c r="E132" s="116">
        <f>VLOOKUP($A122,COMtpcHIGH,High!E$3-1990+2,FALSE)</f>
        <v>3181</v>
      </c>
      <c r="F132" s="116">
        <f>VLOOKUP($A122,COMtpcHIGH,High!F$3-1990+2,FALSE)</f>
        <v>3168</v>
      </c>
      <c r="G132" s="116">
        <f>VLOOKUP($A122,COMtpcHIGH,High!G$3-1990+2,FALSE)</f>
        <v>3166</v>
      </c>
      <c r="H132" s="116">
        <f>VLOOKUP($A122,COMtpcHIGH,High!H$3-1990+2,FALSE)</f>
        <v>3168</v>
      </c>
      <c r="I132" s="116">
        <f>VLOOKUP($A122,COMtpcHIGH,High!I$3-1990+2,FALSE)</f>
        <v>3160</v>
      </c>
      <c r="J132" s="116">
        <f>VLOOKUP($A122,COMtpcHIGH,High!J$3-1990+2,FALSE)</f>
        <v>3150</v>
      </c>
      <c r="K132" s="116">
        <f>VLOOKUP($A122,COMtpcHIGH,High!K$3-1990+2,FALSE)</f>
        <v>3146</v>
      </c>
      <c r="L132" s="116">
        <f>VLOOKUP($A122,COMtpcHIGH,High!L$3-1990+2,FALSE)</f>
        <v>3144</v>
      </c>
      <c r="M132" s="116">
        <f>VLOOKUP($A122,COMtpcHIGH,High!M$3-1990+2,FALSE)</f>
        <v>3134</v>
      </c>
      <c r="N132" s="116">
        <f>VLOOKUP($A122,COMtpcHIGH,High!N$3-1990+2,FALSE)</f>
        <v>3119</v>
      </c>
      <c r="O132" s="116">
        <f>VLOOKUP($A122,COMtpcHIGH,High!O$3-1990+2,FALSE)</f>
        <v>3113</v>
      </c>
      <c r="P132" s="116">
        <f>VLOOKUP($A122,COMtpcHIGH,High!P$3-1990+2,FALSE)</f>
        <v>3125</v>
      </c>
      <c r="Q132" s="116">
        <f>VLOOKUP($A122,COMtpcHIGH,High!Q$3-1990+2,FALSE)</f>
        <v>3114</v>
      </c>
      <c r="R132" s="116">
        <f>VLOOKUP($A122,COMtpcHIGH,High!R$3-1990+2,FALSE)</f>
        <v>3104</v>
      </c>
      <c r="S132" s="116">
        <f>VLOOKUP($A122,COMtpcHIGH,High!S$3-1990+2,FALSE)</f>
        <v>3100</v>
      </c>
      <c r="T132" s="116">
        <f>VLOOKUP($A122,COMtpcHIGH,High!T$3-1990+2,FALSE)</f>
        <v>3090</v>
      </c>
      <c r="U132" s="116">
        <f>VLOOKUP($A122,COMtpcHIGH,High!U$3-1990+2,FALSE)</f>
        <v>3078</v>
      </c>
      <c r="V132" s="116">
        <f>VLOOKUP($A122,COMtpcHIGH,High!V$3-1990+2,FALSE)</f>
        <v>3078</v>
      </c>
      <c r="W132" s="116">
        <f>VLOOKUP($A122,COMtpcHIGH,High!W$3-1990+2,FALSE)</f>
        <v>3065</v>
      </c>
    </row>
    <row r="133" spans="1:23" ht="16" thickBot="1">
      <c r="A133" s="104" t="s">
        <v>166</v>
      </c>
      <c r="B133" s="116">
        <f>VLOOKUP($A122,INDtpcHIGH,High!B$3-1990+2,FALSE)</f>
        <v>13849</v>
      </c>
      <c r="C133" s="116">
        <f>VLOOKUP($A122,INDtpcHIGH,High!C$3-1990+2,FALSE)</f>
        <v>17850</v>
      </c>
      <c r="D133" s="116">
        <f>VLOOKUP($A122,INDtpcHIGH,High!D$3-1990+2,FALSE)</f>
        <v>17850</v>
      </c>
      <c r="E133" s="116">
        <f>VLOOKUP($A122,INDtpcHIGH,High!E$3-1990+2,FALSE)</f>
        <v>17850</v>
      </c>
      <c r="F133" s="116">
        <f>VLOOKUP($A122,INDtpcHIGH,High!F$3-1990+2,FALSE)</f>
        <v>17850</v>
      </c>
      <c r="G133" s="116">
        <f>VLOOKUP($A122,INDtpcHIGH,High!G$3-1990+2,FALSE)</f>
        <v>17850</v>
      </c>
      <c r="H133" s="116">
        <f>VLOOKUP($A122,INDtpcHIGH,High!H$3-1990+2,FALSE)</f>
        <v>17850</v>
      </c>
      <c r="I133" s="116">
        <f>VLOOKUP($A122,INDtpcHIGH,High!I$3-1990+2,FALSE)</f>
        <v>17850</v>
      </c>
      <c r="J133" s="116">
        <f>VLOOKUP($A122,INDtpcHIGH,High!J$3-1990+2,FALSE)</f>
        <v>17850</v>
      </c>
      <c r="K133" s="116">
        <f>VLOOKUP($A122,INDtpcHIGH,High!K$3-1990+2,FALSE)</f>
        <v>17850</v>
      </c>
      <c r="L133" s="116">
        <f>VLOOKUP($A122,INDtpcHIGH,High!L$3-1990+2,FALSE)</f>
        <v>17850</v>
      </c>
      <c r="M133" s="116">
        <f>VLOOKUP($A122,INDtpcHIGH,High!M$3-1990+2,FALSE)</f>
        <v>17850</v>
      </c>
      <c r="N133" s="116">
        <f>VLOOKUP($A122,INDtpcHIGH,High!N$3-1990+2,FALSE)</f>
        <v>17850</v>
      </c>
      <c r="O133" s="116">
        <f>VLOOKUP($A122,INDtpcHIGH,High!O$3-1990+2,FALSE)</f>
        <v>17850</v>
      </c>
      <c r="P133" s="116">
        <f>VLOOKUP($A122,INDtpcHIGH,High!P$3-1990+2,FALSE)</f>
        <v>17850</v>
      </c>
      <c r="Q133" s="116">
        <f>VLOOKUP($A122,INDtpcHIGH,High!Q$3-1990+2,FALSE)</f>
        <v>17850</v>
      </c>
      <c r="R133" s="116">
        <f>VLOOKUP($A122,INDtpcHIGH,High!R$3-1990+2,FALSE)</f>
        <v>17850</v>
      </c>
      <c r="S133" s="116">
        <f>VLOOKUP($A122,INDtpcHIGH,High!S$3-1990+2,FALSE)</f>
        <v>17850</v>
      </c>
      <c r="T133" s="116">
        <f>VLOOKUP($A122,INDtpcHIGH,High!T$3-1990+2,FALSE)</f>
        <v>17850</v>
      </c>
      <c r="U133" s="116">
        <f>VLOOKUP($A122,INDtpcHIGH,High!U$3-1990+2,FALSE)</f>
        <v>17850</v>
      </c>
      <c r="V133" s="116">
        <f>VLOOKUP($A122,INDtpcHIGH,High!V$3-1990+2,FALSE)</f>
        <v>17850</v>
      </c>
      <c r="W133" s="116">
        <f>VLOOKUP($A122,INDtpcHIGH,High!W$3-1990+2,FALSE)</f>
        <v>17850</v>
      </c>
    </row>
    <row r="134" spans="1:23">
      <c r="A134" s="111" t="s">
        <v>167</v>
      </c>
      <c r="B134" s="113">
        <f>VLOOKUP($A122,REScHIGH,High!B$3-1990+2,FALSE)</f>
        <v>35623</v>
      </c>
      <c r="C134" s="114">
        <f>VLOOKUP($A122,REScHIGH,High!C$3-1990+2,FALSE)</f>
        <v>36421</v>
      </c>
      <c r="D134" s="114">
        <f>VLOOKUP($A122,REScHIGH,High!D$3-1990+2,FALSE)</f>
        <v>36854</v>
      </c>
      <c r="E134" s="114">
        <f>VLOOKUP($A122,REScHIGH,High!E$3-1990+2,FALSE)</f>
        <v>37677</v>
      </c>
      <c r="F134" s="114">
        <f>VLOOKUP($A122,REScHIGH,High!F$3-1990+2,FALSE)</f>
        <v>38688</v>
      </c>
      <c r="G134" s="114">
        <f>VLOOKUP($A122,REScHIGH,High!G$3-1990+2,FALSE)</f>
        <v>39714</v>
      </c>
      <c r="H134" s="114">
        <f>VLOOKUP($A122,REScHIGH,High!H$3-1990+2,FALSE)</f>
        <v>40758</v>
      </c>
      <c r="I134" s="114">
        <f>VLOOKUP($A122,REScHIGH,High!I$3-1990+2,FALSE)</f>
        <v>41815</v>
      </c>
      <c r="J134" s="114">
        <f>VLOOKUP($A122,REScHIGH,High!J$3-1990+2,FALSE)</f>
        <v>42891</v>
      </c>
      <c r="K134" s="114">
        <f>VLOOKUP($A122,REScHIGH,High!K$3-1990+2,FALSE)</f>
        <v>43985</v>
      </c>
      <c r="L134" s="114">
        <f>VLOOKUP($A122,REScHIGH,High!L$3-1990+2,FALSE)</f>
        <v>45097</v>
      </c>
      <c r="M134" s="114">
        <f>VLOOKUP($A122,REScHIGH,High!M$3-1990+2,FALSE)</f>
        <v>46228</v>
      </c>
      <c r="N134" s="114">
        <f>VLOOKUP($A122,REScHIGH,High!N$3-1990+2,FALSE)</f>
        <v>47377</v>
      </c>
      <c r="O134" s="114">
        <f>VLOOKUP($A122,REScHIGH,High!O$3-1990+2,FALSE)</f>
        <v>48544</v>
      </c>
      <c r="P134" s="114">
        <f>VLOOKUP($A122,REScHIGH,High!P$3-1990+2,FALSE)</f>
        <v>49727</v>
      </c>
      <c r="Q134" s="114">
        <f>VLOOKUP($A122,REScHIGH,High!Q$3-1990+2,FALSE)</f>
        <v>50929</v>
      </c>
      <c r="R134" s="114">
        <f>VLOOKUP($A122,REScHIGH,High!R$3-1990+2,FALSE)</f>
        <v>52144</v>
      </c>
      <c r="S134" s="114">
        <f>VLOOKUP($A122,REScHIGH,High!S$3-1990+2,FALSE)</f>
        <v>53378</v>
      </c>
      <c r="T134" s="114">
        <f>VLOOKUP($A122,REScHIGH,High!T$3-1990+2,FALSE)</f>
        <v>54631</v>
      </c>
      <c r="U134" s="114">
        <f>VLOOKUP($A122,REScHIGH,High!U$3-1990+2,FALSE)</f>
        <v>55898</v>
      </c>
      <c r="V134" s="114">
        <f>VLOOKUP($A122,REScHIGH,High!V$3-1990+2,FALSE)</f>
        <v>57188</v>
      </c>
      <c r="W134" s="114">
        <f>VLOOKUP($A122,REScHIGH,High!W$3-1990+2,FALSE)</f>
        <v>58508</v>
      </c>
    </row>
    <row r="135" spans="1:23">
      <c r="A135" s="111" t="s">
        <v>168</v>
      </c>
      <c r="B135" s="115">
        <f>VLOOKUP($A122,COMcHIGH,High!B$3-1990+2,FALSE)</f>
        <v>4581</v>
      </c>
      <c r="C135" s="116">
        <f>VLOOKUP($A122,COMcHIGH,High!C$3-1990+2,FALSE)</f>
        <v>4683.576507324</v>
      </c>
      <c r="D135" s="116">
        <f>VLOOKUP($A122,COMcHIGH,High!D$3-1990+2,FALSE)</f>
        <v>4816.0297906647256</v>
      </c>
      <c r="E135" s="116">
        <f>VLOOKUP($A122,COMcHIGH,High!E$3-1990+2,FALSE)</f>
        <v>4943.4369217175945</v>
      </c>
      <c r="F135" s="116">
        <f>VLOOKUP($A122,COMcHIGH,High!F$3-1990+2,FALSE)</f>
        <v>5072.9715356487241</v>
      </c>
      <c r="G135" s="116">
        <f>VLOOKUP($A122,COMcHIGH,High!G$3-1990+2,FALSE)</f>
        <v>5204.476108887191</v>
      </c>
      <c r="H135" s="116">
        <f>VLOOKUP($A122,COMcHIGH,High!H$3-1990+2,FALSE)</f>
        <v>5338.12284967306</v>
      </c>
      <c r="I135" s="116">
        <f>VLOOKUP($A122,COMcHIGH,High!I$3-1990+2,FALSE)</f>
        <v>5473.5262550065399</v>
      </c>
      <c r="J135" s="116">
        <f>VLOOKUP($A122,COMcHIGH,High!J$3-1990+2,FALSE)</f>
        <v>5611.2145787891432</v>
      </c>
      <c r="K135" s="116">
        <f>VLOOKUP($A122,COMcHIGH,High!K$3-1990+2,FALSE)</f>
        <v>5751.149388308072</v>
      </c>
      <c r="L135" s="116">
        <f>VLOOKUP($A122,COMcHIGH,High!L$3-1990+2,FALSE)</f>
        <v>5893.1359522977928</v>
      </c>
      <c r="M135" s="116">
        <f>VLOOKUP($A122,COMcHIGH,High!M$3-1990+2,FALSE)</f>
        <v>6037.6062779441954</v>
      </c>
      <c r="N135" s="116">
        <f>VLOOKUP($A122,COMcHIGH,High!N$3-1990+2,FALSE)</f>
        <v>6184.0839783215861</v>
      </c>
      <c r="O135" s="116">
        <f>VLOOKUP($A122,COMcHIGH,High!O$3-1990+2,FALSE)</f>
        <v>6332.8243428407477</v>
      </c>
      <c r="P135" s="116">
        <f>VLOOKUP($A122,COMcHIGH,High!P$3-1990+2,FALSE)</f>
        <v>6483.4450643830532</v>
      </c>
      <c r="Q135" s="116">
        <f>VLOOKUP($A122,COMcHIGH,High!Q$3-1990+2,FALSE)</f>
        <v>6636.4435796395619</v>
      </c>
      <c r="R135" s="116">
        <f>VLOOKUP($A122,COMcHIGH,High!R$3-1990+2,FALSE)</f>
        <v>6790.9259980368652</v>
      </c>
      <c r="S135" s="116">
        <f>VLOOKUP($A122,COMcHIGH,High!S$3-1990+2,FALSE)</f>
        <v>6947.6827879868806</v>
      </c>
      <c r="T135" s="116">
        <f>VLOOKUP($A122,COMcHIGH,High!T$3-1990+2,FALSE)</f>
        <v>7106.7270034591311</v>
      </c>
      <c r="U135" s="116">
        <f>VLOOKUP($A122,COMcHIGH,High!U$3-1990+2,FALSE)</f>
        <v>7267.4839527425029</v>
      </c>
      <c r="V135" s="116">
        <f>VLOOKUP($A122,COMcHIGH,High!V$3-1990+2,FALSE)</f>
        <v>7267.4839527425029</v>
      </c>
      <c r="W135" s="116">
        <f>VLOOKUP($A122,COMcHIGH,High!W$3-1990+2,FALSE)</f>
        <v>7430.9091308536917</v>
      </c>
    </row>
    <row r="136" spans="1:23">
      <c r="A136" s="111" t="s">
        <v>169</v>
      </c>
      <c r="B136" s="115">
        <f>VLOOKUP($A122,INDcHIGH,High!B$3-1990+2,FALSE)</f>
        <v>91</v>
      </c>
      <c r="C136" s="116">
        <f>VLOOKUP($A122,INDcHIGH,High!C$3-1990+2,FALSE)</f>
        <v>80.250456799127846</v>
      </c>
      <c r="D136" s="116">
        <f>VLOOKUP($A122,INDcHIGH,High!D$3-1990+2,FALSE)</f>
        <v>74.454578157207436</v>
      </c>
      <c r="E136" s="116">
        <f>VLOOKUP($A122,INDcHIGH,High!E$3-1990+2,FALSE)</f>
        <v>69.80300513765863</v>
      </c>
      <c r="F136" s="116">
        <f>VLOOKUP($A122,INDcHIGH,High!F$3-1990+2,FALSE)</f>
        <v>65.550078967988526</v>
      </c>
      <c r="G136" s="116">
        <f>VLOOKUP($A122,INDcHIGH,High!G$3-1990+2,FALSE)</f>
        <v>61.653368598664159</v>
      </c>
      <c r="H136" s="116">
        <f>VLOOKUP($A122,INDcHIGH,High!H$3-1990+2,FALSE)</f>
        <v>58.087457536860811</v>
      </c>
      <c r="I136" s="116">
        <f>VLOOKUP($A122,INDcHIGH,High!I$3-1990+2,FALSE)</f>
        <v>54.810034660861639</v>
      </c>
      <c r="J136" s="116">
        <f>VLOOKUP($A122,INDcHIGH,High!J$3-1990+2,FALSE)</f>
        <v>51.792608436260494</v>
      </c>
      <c r="K136" s="116">
        <f>VLOOKUP($A122,INDcHIGH,High!K$3-1990+2,FALSE)</f>
        <v>49.0035293903316</v>
      </c>
      <c r="L136" s="116">
        <f>VLOOKUP($A122,INDcHIGH,High!L$3-1990+2,FALSE)</f>
        <v>46.418544232342043</v>
      </c>
      <c r="M136" s="116">
        <f>VLOOKUP($A122,INDcHIGH,High!M$3-1990+2,FALSE)</f>
        <v>44.016924795133249</v>
      </c>
      <c r="N136" s="116">
        <f>VLOOKUP($A122,INDcHIGH,High!N$3-1990+2,FALSE)</f>
        <v>41.794661623668816</v>
      </c>
      <c r="O136" s="116">
        <f>VLOOKUP($A122,INDcHIGH,High!O$3-1990+2,FALSE)</f>
        <v>39.739682387277796</v>
      </c>
      <c r="P136" s="116">
        <f>VLOOKUP($A122,INDcHIGH,High!P$3-1990+2,FALSE)</f>
        <v>37.827391581048104</v>
      </c>
      <c r="Q136" s="116">
        <f>VLOOKUP($A122,INDcHIGH,High!Q$3-1990+2,FALSE)</f>
        <v>36.059844837894538</v>
      </c>
      <c r="R136" s="116">
        <f>VLOOKUP($A122,INDcHIGH,High!R$3-1990+2,FALSE)</f>
        <v>34.413398294081034</v>
      </c>
      <c r="S136" s="116">
        <f>VLOOKUP($A122,INDcHIGH,High!S$3-1990+2,FALSE)</f>
        <v>32.879829287362405</v>
      </c>
      <c r="T136" s="116">
        <f>VLOOKUP($A122,INDcHIGH,High!T$3-1990+2,FALSE)</f>
        <v>31.449458685640511</v>
      </c>
      <c r="U136" s="116">
        <f>VLOOKUP($A122,INDcHIGH,High!U$3-1990+2,FALSE)</f>
        <v>30.113389031953734</v>
      </c>
      <c r="V136" s="116">
        <f>VLOOKUP($A122,INDcHIGH,High!V$3-1990+2,FALSE)</f>
        <v>30.113389031953734</v>
      </c>
      <c r="W136" s="116">
        <f>VLOOKUP($A122,INDcHIGH,High!W$3-1990+2,FALSE)</f>
        <v>28.858132035583601</v>
      </c>
    </row>
    <row r="137" spans="1:23">
      <c r="A137" s="111" t="s">
        <v>170</v>
      </c>
      <c r="B137" s="117">
        <v>2</v>
      </c>
      <c r="C137" s="118">
        <f t="shared" ref="C137:U137" si="47">B137</f>
        <v>2</v>
      </c>
      <c r="D137" s="118">
        <f t="shared" si="47"/>
        <v>2</v>
      </c>
      <c r="E137" s="118">
        <f t="shared" si="47"/>
        <v>2</v>
      </c>
      <c r="F137" s="118">
        <f t="shared" si="47"/>
        <v>2</v>
      </c>
      <c r="G137" s="118">
        <f t="shared" si="47"/>
        <v>2</v>
      </c>
      <c r="H137" s="118">
        <f t="shared" si="47"/>
        <v>2</v>
      </c>
      <c r="I137" s="118">
        <f t="shared" si="47"/>
        <v>2</v>
      </c>
      <c r="J137" s="118">
        <f t="shared" si="47"/>
        <v>2</v>
      </c>
      <c r="K137" s="118">
        <f t="shared" si="47"/>
        <v>2</v>
      </c>
      <c r="L137" s="118">
        <f t="shared" si="47"/>
        <v>2</v>
      </c>
      <c r="M137" s="118">
        <f t="shared" si="47"/>
        <v>2</v>
      </c>
      <c r="N137" s="118">
        <f t="shared" si="47"/>
        <v>2</v>
      </c>
      <c r="O137" s="118">
        <f t="shared" si="47"/>
        <v>2</v>
      </c>
      <c r="P137" s="118">
        <f t="shared" si="47"/>
        <v>2</v>
      </c>
      <c r="Q137" s="118">
        <f t="shared" si="47"/>
        <v>2</v>
      </c>
      <c r="R137" s="118">
        <f t="shared" si="47"/>
        <v>2</v>
      </c>
      <c r="S137" s="118">
        <f t="shared" si="47"/>
        <v>2</v>
      </c>
      <c r="T137" s="118">
        <f t="shared" si="47"/>
        <v>2</v>
      </c>
      <c r="U137" s="118">
        <f t="shared" si="47"/>
        <v>2</v>
      </c>
      <c r="V137" s="118">
        <f>T137</f>
        <v>2</v>
      </c>
      <c r="W137" s="118">
        <f>U137</f>
        <v>2</v>
      </c>
    </row>
    <row r="138" spans="1:23" ht="16" thickBot="1">
      <c r="A138" s="119" t="s">
        <v>171</v>
      </c>
      <c r="B138" s="120">
        <f>SUM(B134:B137)</f>
        <v>40297</v>
      </c>
      <c r="C138" s="121">
        <f t="shared" ref="C138:W138" si="48">SUM(C134:C137)</f>
        <v>41186.826964123131</v>
      </c>
      <c r="D138" s="121">
        <f t="shared" si="48"/>
        <v>41746.484368821933</v>
      </c>
      <c r="E138" s="121">
        <f t="shared" si="48"/>
        <v>42692.239926855247</v>
      </c>
      <c r="F138" s="121">
        <f t="shared" si="48"/>
        <v>43828.521614616708</v>
      </c>
      <c r="G138" s="121">
        <f t="shared" si="48"/>
        <v>44982.129477485854</v>
      </c>
      <c r="H138" s="121">
        <f t="shared" si="48"/>
        <v>46156.21030720992</v>
      </c>
      <c r="I138" s="121">
        <f t="shared" si="48"/>
        <v>47345.336289667401</v>
      </c>
      <c r="J138" s="121">
        <f t="shared" si="48"/>
        <v>48556.007187225405</v>
      </c>
      <c r="K138" s="121">
        <f t="shared" si="48"/>
        <v>49787.152917698404</v>
      </c>
      <c r="L138" s="121">
        <f t="shared" si="48"/>
        <v>51038.554496530138</v>
      </c>
      <c r="M138" s="121">
        <f t="shared" si="48"/>
        <v>52311.623202739327</v>
      </c>
      <c r="N138" s="121">
        <f t="shared" si="48"/>
        <v>53604.878639945251</v>
      </c>
      <c r="O138" s="121">
        <f t="shared" si="48"/>
        <v>54918.564025228021</v>
      </c>
      <c r="P138" s="121">
        <f t="shared" si="48"/>
        <v>56250.272455964099</v>
      </c>
      <c r="Q138" s="121">
        <f t="shared" si="48"/>
        <v>57603.503424477458</v>
      </c>
      <c r="R138" s="121">
        <f t="shared" si="48"/>
        <v>58971.33939633095</v>
      </c>
      <c r="S138" s="121">
        <f t="shared" si="48"/>
        <v>60360.562617274241</v>
      </c>
      <c r="T138" s="121">
        <f t="shared" si="48"/>
        <v>61771.176462144773</v>
      </c>
      <c r="U138" s="121">
        <f t="shared" si="48"/>
        <v>63197.597341774461</v>
      </c>
      <c r="V138" s="121">
        <f t="shared" si="48"/>
        <v>64487.597341774461</v>
      </c>
      <c r="W138" s="121">
        <f t="shared" si="48"/>
        <v>65969.767262889276</v>
      </c>
    </row>
    <row r="139" spans="1:23">
      <c r="B139" s="106"/>
      <c r="C139" s="106"/>
      <c r="D139" s="106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8"/>
      <c r="U139" s="108"/>
      <c r="V139" s="108"/>
      <c r="W139" s="108"/>
    </row>
    <row r="140" spans="1:23">
      <c r="B140" s="106"/>
      <c r="C140" s="106"/>
      <c r="D140" s="106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8"/>
      <c r="U140" s="108"/>
      <c r="V140" s="108"/>
      <c r="W140" s="108"/>
    </row>
    <row r="141" spans="1:23">
      <c r="A141" s="109" t="s">
        <v>30</v>
      </c>
      <c r="B141" s="110"/>
      <c r="C141" s="110"/>
      <c r="D141" s="110"/>
      <c r="E141" s="110"/>
      <c r="F141" s="110"/>
      <c r="G141" s="110"/>
      <c r="H141" s="110"/>
      <c r="I141" s="110"/>
      <c r="J141" s="110"/>
      <c r="K141" s="110"/>
      <c r="L141" s="110"/>
      <c r="M141" s="110"/>
      <c r="N141" s="110"/>
      <c r="O141" s="110"/>
      <c r="P141" s="110"/>
      <c r="Q141" s="110"/>
      <c r="R141" s="110"/>
      <c r="S141" s="110"/>
      <c r="T141" s="110"/>
      <c r="U141" s="110"/>
      <c r="V141" s="110"/>
      <c r="W141" s="110"/>
    </row>
    <row r="142" spans="1:23" ht="16" thickBot="1">
      <c r="A142" s="111" t="s">
        <v>156</v>
      </c>
      <c r="B142" s="110"/>
      <c r="C142" s="112">
        <f t="shared" ref="C142:U142" si="49">(C147-B147)/B147</f>
        <v>6.0748840280167092E-4</v>
      </c>
      <c r="D142" s="112">
        <f t="shared" si="49"/>
        <v>4.0890418583851423E-2</v>
      </c>
      <c r="E142" s="112">
        <f t="shared" si="49"/>
        <v>-2.6070977901573207E-3</v>
      </c>
      <c r="F142" s="112">
        <f t="shared" si="49"/>
        <v>-1.7974227596877419E-3</v>
      </c>
      <c r="G142" s="112">
        <f t="shared" si="49"/>
        <v>-2.1959301520112271E-5</v>
      </c>
      <c r="H142" s="112">
        <f t="shared" si="49"/>
        <v>2.3171888053529345E-3</v>
      </c>
      <c r="I142" s="112">
        <f t="shared" si="49"/>
        <v>2.8525516331167652E-3</v>
      </c>
      <c r="J142" s="112">
        <f t="shared" si="49"/>
        <v>1.1068793961691223E-3</v>
      </c>
      <c r="K142" s="112">
        <f t="shared" si="49"/>
        <v>2.1872129769572244E-4</v>
      </c>
      <c r="L142" s="112">
        <f t="shared" si="49"/>
        <v>1.8076348645921011E-3</v>
      </c>
      <c r="M142" s="112">
        <f t="shared" si="49"/>
        <v>2.6481651865781601E-3</v>
      </c>
      <c r="N142" s="112">
        <f t="shared" si="49"/>
        <v>2.2252913599323033E-4</v>
      </c>
      <c r="O142" s="112">
        <f t="shared" si="49"/>
        <v>-4.2074470385047201E-4</v>
      </c>
      <c r="P142" s="112">
        <f t="shared" si="49"/>
        <v>1.9450364766326479E-3</v>
      </c>
      <c r="Q142" s="112">
        <f t="shared" si="49"/>
        <v>5.0512735376494807E-3</v>
      </c>
      <c r="R142" s="112">
        <f t="shared" si="49"/>
        <v>6.1656873347116223E-4</v>
      </c>
      <c r="S142" s="112">
        <f t="shared" si="49"/>
        <v>4.4732789584199246E-4</v>
      </c>
      <c r="T142" s="112">
        <f t="shared" si="49"/>
        <v>2.4161672985705536E-3</v>
      </c>
      <c r="U142" s="112">
        <f t="shared" si="49"/>
        <v>3.5181140096681265E-4</v>
      </c>
      <c r="V142" s="112">
        <f>(V147-T147)/T147</f>
        <v>1.785174248535439E-3</v>
      </c>
      <c r="W142" s="112">
        <f>(W147-U147)/U147</f>
        <v>1.9327602908057178E-3</v>
      </c>
    </row>
    <row r="143" spans="1:23">
      <c r="A143" s="111" t="s">
        <v>157</v>
      </c>
      <c r="B143" s="113">
        <f t="shared" ref="B143:W143" si="50">B153*B150</f>
        <v>2850529</v>
      </c>
      <c r="C143" s="114">
        <f t="shared" si="50"/>
        <v>2859726</v>
      </c>
      <c r="D143" s="114">
        <f t="shared" si="50"/>
        <v>3212550</v>
      </c>
      <c r="E143" s="114">
        <f t="shared" si="50"/>
        <v>3192071</v>
      </c>
      <c r="F143" s="114">
        <f t="shared" si="50"/>
        <v>3181465</v>
      </c>
      <c r="G143" s="114">
        <f t="shared" si="50"/>
        <v>3186810</v>
      </c>
      <c r="H143" s="114">
        <f t="shared" si="50"/>
        <v>3213054</v>
      </c>
      <c r="I143" s="114">
        <f t="shared" si="50"/>
        <v>3244198</v>
      </c>
      <c r="J143" s="114">
        <f t="shared" si="50"/>
        <v>3259830</v>
      </c>
      <c r="K143" s="114">
        <f t="shared" si="50"/>
        <v>3268860</v>
      </c>
      <c r="L143" s="114">
        <f t="shared" si="50"/>
        <v>3289384</v>
      </c>
      <c r="M143" s="114">
        <f t="shared" si="50"/>
        <v>3320288</v>
      </c>
      <c r="N143" s="114">
        <f t="shared" si="50"/>
        <v>3329408</v>
      </c>
      <c r="O143" s="114">
        <f t="shared" si="50"/>
        <v>3333037</v>
      </c>
      <c r="P143" s="114">
        <f t="shared" si="50"/>
        <v>3358050</v>
      </c>
      <c r="Q143" s="114">
        <f t="shared" si="50"/>
        <v>3410124</v>
      </c>
      <c r="R143" s="114">
        <f t="shared" si="50"/>
        <v>3423689</v>
      </c>
      <c r="S143" s="114">
        <f t="shared" si="50"/>
        <v>3437280</v>
      </c>
      <c r="T143" s="114">
        <f t="shared" si="50"/>
        <v>3467568</v>
      </c>
      <c r="U143" s="114">
        <f t="shared" si="50"/>
        <v>3480625</v>
      </c>
      <c r="V143" s="114">
        <f t="shared" si="50"/>
        <v>3493706</v>
      </c>
      <c r="W143" s="114">
        <f t="shared" si="50"/>
        <v>3506811</v>
      </c>
    </row>
    <row r="144" spans="1:23">
      <c r="A144" s="111" t="s">
        <v>158</v>
      </c>
      <c r="B144" s="115">
        <f t="shared" ref="B144:W145" si="51">B151*B154</f>
        <v>4351874</v>
      </c>
      <c r="C144" s="116">
        <f t="shared" si="51"/>
        <v>4469260.6829527877</v>
      </c>
      <c r="D144" s="116">
        <f t="shared" si="51"/>
        <v>4490376.4743978102</v>
      </c>
      <c r="E144" s="116">
        <f t="shared" si="51"/>
        <v>4502374.6696392912</v>
      </c>
      <c r="F144" s="116">
        <f t="shared" si="51"/>
        <v>4511065.9606984248</v>
      </c>
      <c r="G144" s="116">
        <f t="shared" si="51"/>
        <v>4518796.5014746543</v>
      </c>
      <c r="H144" s="116">
        <f t="shared" si="51"/>
        <v>4525795.6053363699</v>
      </c>
      <c r="I144" s="116">
        <f t="shared" si="51"/>
        <v>4532016.0356520843</v>
      </c>
      <c r="J144" s="116">
        <f t="shared" si="51"/>
        <v>4537461.3352610422</v>
      </c>
      <c r="K144" s="116">
        <f t="shared" si="51"/>
        <v>4541036.7155997735</v>
      </c>
      <c r="L144" s="116">
        <f t="shared" si="51"/>
        <v>4546941.1278915191</v>
      </c>
      <c r="M144" s="116">
        <f t="shared" si="51"/>
        <v>4549651.5409515491</v>
      </c>
      <c r="N144" s="116">
        <f t="shared" si="51"/>
        <v>4551849.3381049465</v>
      </c>
      <c r="O144" s="116">
        <f t="shared" si="51"/>
        <v>4553058.3812372936</v>
      </c>
      <c r="P144" s="116">
        <f t="shared" si="51"/>
        <v>4553922.7463307511</v>
      </c>
      <c r="Q144" s="116">
        <f t="shared" si="51"/>
        <v>4555255.0994772371</v>
      </c>
      <c r="R144" s="116">
        <f t="shared" si="51"/>
        <v>4554574.1686544949</v>
      </c>
      <c r="S144" s="116">
        <f t="shared" si="51"/>
        <v>4551959.1064524986</v>
      </c>
      <c r="T144" s="116">
        <f t="shared" si="51"/>
        <v>4550187.2424630653</v>
      </c>
      <c r="U144" s="116">
        <f t="shared" si="51"/>
        <v>4546543.5894080363</v>
      </c>
      <c r="V144" s="116">
        <f t="shared" si="51"/>
        <v>4546543.5894080363</v>
      </c>
      <c r="W144" s="116">
        <f t="shared" si="51"/>
        <v>4543917.3471100722</v>
      </c>
    </row>
    <row r="145" spans="1:23">
      <c r="A145" s="111" t="s">
        <v>159</v>
      </c>
      <c r="B145" s="115">
        <f t="shared" si="51"/>
        <v>1336800</v>
      </c>
      <c r="C145" s="116">
        <f t="shared" si="51"/>
        <v>1215450.7791417218</v>
      </c>
      <c r="D145" s="116">
        <f t="shared" si="51"/>
        <v>1194059.8948669329</v>
      </c>
      <c r="E145" s="116">
        <f t="shared" si="51"/>
        <v>1179143.7010380356</v>
      </c>
      <c r="F145" s="116">
        <f t="shared" si="51"/>
        <v>1164969.7698592325</v>
      </c>
      <c r="G145" s="116">
        <f t="shared" si="51"/>
        <v>1151698.0257821807</v>
      </c>
      <c r="H145" s="116">
        <f t="shared" si="51"/>
        <v>1139158.2265426083</v>
      </c>
      <c r="I145" s="116">
        <f t="shared" si="51"/>
        <v>1127339.4453608829</v>
      </c>
      <c r="J145" s="116">
        <f t="shared" si="51"/>
        <v>1116202.9338428348</v>
      </c>
      <c r="K145" s="116">
        <f t="shared" si="51"/>
        <v>1105564.0448172353</v>
      </c>
      <c r="L145" s="116">
        <f t="shared" si="51"/>
        <v>1095391.3688630464</v>
      </c>
      <c r="M145" s="116">
        <f t="shared" si="51"/>
        <v>1085634.4785449428</v>
      </c>
      <c r="N145" s="116">
        <f t="shared" si="51"/>
        <v>1076326.7723943871</v>
      </c>
      <c r="O145" s="116">
        <f t="shared" si="51"/>
        <v>1067687.3243779626</v>
      </c>
      <c r="P145" s="116">
        <f t="shared" si="51"/>
        <v>1059375.8612726014</v>
      </c>
      <c r="Q145" s="116">
        <f t="shared" si="51"/>
        <v>1051677.0104656033</v>
      </c>
      <c r="R145" s="116">
        <f t="shared" si="51"/>
        <v>1044400.2739109118</v>
      </c>
      <c r="S145" s="116">
        <f t="shared" si="51"/>
        <v>1037495.0304515855</v>
      </c>
      <c r="T145" s="116">
        <f t="shared" si="51"/>
        <v>1030975.9089777127</v>
      </c>
      <c r="U145" s="116">
        <f t="shared" si="51"/>
        <v>1024773.2249460823</v>
      </c>
      <c r="V145" s="116">
        <f t="shared" si="51"/>
        <v>1024773.2249460823</v>
      </c>
      <c r="W145" s="116">
        <f t="shared" si="51"/>
        <v>1018858.2192736096</v>
      </c>
    </row>
    <row r="146" spans="1:23">
      <c r="A146" s="111" t="s">
        <v>160</v>
      </c>
      <c r="B146" s="117">
        <v>77360</v>
      </c>
      <c r="C146" s="118">
        <f t="shared" ref="C146:U146" si="52">B146</f>
        <v>77360</v>
      </c>
      <c r="D146" s="118">
        <f t="shared" si="52"/>
        <v>77360</v>
      </c>
      <c r="E146" s="118">
        <f t="shared" si="52"/>
        <v>77360</v>
      </c>
      <c r="F146" s="118">
        <f t="shared" si="52"/>
        <v>77360</v>
      </c>
      <c r="G146" s="118">
        <f t="shared" si="52"/>
        <v>77360</v>
      </c>
      <c r="H146" s="118">
        <f t="shared" si="52"/>
        <v>77360</v>
      </c>
      <c r="I146" s="118">
        <f t="shared" si="52"/>
        <v>77360</v>
      </c>
      <c r="J146" s="118">
        <f t="shared" si="52"/>
        <v>77360</v>
      </c>
      <c r="K146" s="118">
        <f t="shared" si="52"/>
        <v>77360</v>
      </c>
      <c r="L146" s="118">
        <f t="shared" si="52"/>
        <v>77360</v>
      </c>
      <c r="M146" s="118">
        <f t="shared" si="52"/>
        <v>77360</v>
      </c>
      <c r="N146" s="118">
        <f t="shared" si="52"/>
        <v>77360</v>
      </c>
      <c r="O146" s="118">
        <f t="shared" si="52"/>
        <v>77360</v>
      </c>
      <c r="P146" s="118">
        <f t="shared" si="52"/>
        <v>77360</v>
      </c>
      <c r="Q146" s="118">
        <f t="shared" si="52"/>
        <v>77360</v>
      </c>
      <c r="R146" s="118">
        <f t="shared" si="52"/>
        <v>77360</v>
      </c>
      <c r="S146" s="118">
        <f t="shared" si="52"/>
        <v>77360</v>
      </c>
      <c r="T146" s="118">
        <f t="shared" si="52"/>
        <v>77360</v>
      </c>
      <c r="U146" s="118">
        <f t="shared" si="52"/>
        <v>77360</v>
      </c>
      <c r="V146" s="118">
        <f>T146</f>
        <v>77360</v>
      </c>
      <c r="W146" s="118">
        <f>U146</f>
        <v>77360</v>
      </c>
    </row>
    <row r="147" spans="1:23" ht="16" thickBot="1">
      <c r="A147" s="119" t="s">
        <v>161</v>
      </c>
      <c r="B147" s="120">
        <f>SUM(B143:B146)</f>
        <v>8616563</v>
      </c>
      <c r="C147" s="121">
        <f t="shared" ref="C147:W147" si="53">SUM(C143:C146)</f>
        <v>8621797.46209451</v>
      </c>
      <c r="D147" s="121">
        <f t="shared" si="53"/>
        <v>8974346.3692647424</v>
      </c>
      <c r="E147" s="121">
        <f t="shared" si="53"/>
        <v>8950949.3706773259</v>
      </c>
      <c r="F147" s="121">
        <f t="shared" si="53"/>
        <v>8934860.7305576578</v>
      </c>
      <c r="G147" s="121">
        <f t="shared" si="53"/>
        <v>8934664.5272568353</v>
      </c>
      <c r="H147" s="121">
        <f t="shared" si="53"/>
        <v>8955367.8318789788</v>
      </c>
      <c r="I147" s="121">
        <f t="shared" si="53"/>
        <v>8980913.4810129665</v>
      </c>
      <c r="J147" s="121">
        <f t="shared" si="53"/>
        <v>8990854.2691038772</v>
      </c>
      <c r="K147" s="121">
        <f t="shared" si="53"/>
        <v>8992820.7604170088</v>
      </c>
      <c r="L147" s="121">
        <f t="shared" si="53"/>
        <v>9009076.4967545662</v>
      </c>
      <c r="M147" s="121">
        <f t="shared" si="53"/>
        <v>9032934.0194964912</v>
      </c>
      <c r="N147" s="121">
        <f t="shared" si="53"/>
        <v>9034944.1104993336</v>
      </c>
      <c r="O147" s="121">
        <f t="shared" si="53"/>
        <v>9031142.705615256</v>
      </c>
      <c r="P147" s="121">
        <f t="shared" si="53"/>
        <v>9048708.6076033525</v>
      </c>
      <c r="Q147" s="121">
        <f t="shared" si="53"/>
        <v>9094416.1099428404</v>
      </c>
      <c r="R147" s="121">
        <f t="shared" si="53"/>
        <v>9100023.4425654076</v>
      </c>
      <c r="S147" s="121">
        <f t="shared" si="53"/>
        <v>9104094.1369040832</v>
      </c>
      <c r="T147" s="121">
        <f t="shared" si="53"/>
        <v>9126091.1514407787</v>
      </c>
      <c r="U147" s="121">
        <f t="shared" si="53"/>
        <v>9129301.814354118</v>
      </c>
      <c r="V147" s="121">
        <f t="shared" si="53"/>
        <v>9142382.814354118</v>
      </c>
      <c r="W147" s="121">
        <f t="shared" si="53"/>
        <v>9146946.5663836822</v>
      </c>
    </row>
    <row r="148" spans="1:23">
      <c r="A148" s="111" t="s">
        <v>162</v>
      </c>
      <c r="B148" s="116">
        <f>B147*VLOOKUP($A141,'Peak-Baseload'!$N$13:$S$28,6,FALSE)</f>
        <v>6037.0296640342358</v>
      </c>
      <c r="C148" s="116">
        <f>C147*VLOOKUP($A141,'Peak-Baseload'!$N$13:$S$28,6,FALSE)</f>
        <v>6040.6970895425065</v>
      </c>
      <c r="D148" s="116">
        <f>D147*VLOOKUP($A141,'Peak-Baseload'!$N$13:$S$28,6,FALSE)</f>
        <v>6287.7037220721522</v>
      </c>
      <c r="E148" s="116">
        <f>E147*VLOOKUP($A141,'Peak-Baseload'!$N$13:$S$28,6,FALSE)</f>
        <v>6271.3110635931744</v>
      </c>
      <c r="F148" s="116">
        <f>F147*VLOOKUP($A141,'Peak-Baseload'!$N$13:$S$28,6,FALSE)</f>
        <v>6260.0388663543899</v>
      </c>
      <c r="G148" s="116">
        <f>G147*VLOOKUP($A141,'Peak-Baseload'!$N$13:$S$28,6,FALSE)</f>
        <v>6259.9014002733966</v>
      </c>
      <c r="H148" s="116">
        <f>H147*VLOOKUP($A141,'Peak-Baseload'!$N$13:$S$28,6,FALSE)</f>
        <v>6274.4067737207224</v>
      </c>
      <c r="I148" s="116">
        <f>I147*VLOOKUP($A141,'Peak-Baseload'!$N$13:$S$28,6,FALSE)</f>
        <v>6292.3048430099388</v>
      </c>
      <c r="J148" s="116">
        <f>J147*VLOOKUP($A141,'Peak-Baseload'!$N$13:$S$28,6,FALSE)</f>
        <v>6299.2696655950813</v>
      </c>
      <c r="K148" s="116">
        <f>K147*VLOOKUP($A141,'Peak-Baseload'!$N$13:$S$28,6,FALSE)</f>
        <v>6300.6474500308759</v>
      </c>
      <c r="L148" s="116">
        <f>L147*VLOOKUP($A141,'Peak-Baseload'!$N$13:$S$28,6,FALSE)</f>
        <v>6312.0367200310548</v>
      </c>
      <c r="M148" s="116">
        <f>M147*VLOOKUP($A141,'Peak-Baseload'!$N$13:$S$28,6,FALSE)</f>
        <v>6328.752035929444</v>
      </c>
      <c r="N148" s="116">
        <f>N147*VLOOKUP($A141,'Peak-Baseload'!$N$13:$S$28,6,FALSE)</f>
        <v>6330.1603676519153</v>
      </c>
      <c r="O148" s="116">
        <f>O147*VLOOKUP($A141,'Peak-Baseload'!$N$13:$S$28,6,FALSE)</f>
        <v>6327.496986202701</v>
      </c>
      <c r="P148" s="116">
        <f>P147*VLOOKUP($A141,'Peak-Baseload'!$N$13:$S$28,6,FALSE)</f>
        <v>6339.8041986466487</v>
      </c>
      <c r="Q148" s="116">
        <f>Q147*VLOOKUP($A141,'Peak-Baseload'!$N$13:$S$28,6,FALSE)</f>
        <v>6371.8282838291516</v>
      </c>
      <c r="R148" s="116">
        <f>R147*VLOOKUP($A141,'Peak-Baseload'!$N$13:$S$28,6,FALSE)</f>
        <v>6375.7569539240076</v>
      </c>
      <c r="S148" s="116">
        <f>S147*VLOOKUP($A141,'Peak-Baseload'!$N$13:$S$28,6,FALSE)</f>
        <v>6378.6090078666066</v>
      </c>
      <c r="T148" s="116">
        <f>T147*VLOOKUP($A141,'Peak-Baseload'!$N$13:$S$28,6,FALSE)</f>
        <v>6394.0207943617816</v>
      </c>
      <c r="U148" s="116">
        <f>U147*VLOOKUP($A141,'Peak-Baseload'!$N$13:$S$28,6,FALSE)</f>
        <v>6396.2702837752568</v>
      </c>
      <c r="V148" s="116">
        <f>V147*VLOOKUP($A141,'Peak-Baseload'!$N$13:$S$28,6,FALSE)</f>
        <v>6405.4352356284762</v>
      </c>
      <c r="W148" s="116">
        <f>W147*VLOOKUP($A141,'Peak-Baseload'!$N$13:$S$28,6,FALSE)</f>
        <v>6408.6327409889982</v>
      </c>
    </row>
    <row r="149" spans="1:23">
      <c r="A149" s="111" t="s">
        <v>163</v>
      </c>
      <c r="B149" s="116">
        <f>B157*VLOOKUP($A141,'Peak-Baseload'!$N$13:$S$28,5,FALSE)</f>
        <v>98021.233179569084</v>
      </c>
      <c r="C149" s="116">
        <f>C157*VLOOKUP($A141,'Peak-Baseload'!$N$13:$S$28,5,FALSE)</f>
        <v>98314.230893617525</v>
      </c>
      <c r="D149" s="116">
        <f>D157*VLOOKUP($A141,'Peak-Baseload'!$N$13:$S$28,5,FALSE)</f>
        <v>98779.041610652232</v>
      </c>
      <c r="E149" s="116">
        <f>E157*VLOOKUP($A141,'Peak-Baseload'!$N$13:$S$28,5,FALSE)</f>
        <v>99127.640867554204</v>
      </c>
      <c r="F149" s="116">
        <f>F157*VLOOKUP($A141,'Peak-Baseload'!$N$13:$S$28,5,FALSE)</f>
        <v>99459.634921943754</v>
      </c>
      <c r="G149" s="116">
        <f>G157*VLOOKUP($A141,'Peak-Baseload'!$N$13:$S$28,5,FALSE)</f>
        <v>99788.118530503983</v>
      </c>
      <c r="H149" s="116">
        <f>H157*VLOOKUP($A141,'Peak-Baseload'!$N$13:$S$28,5,FALSE)</f>
        <v>100099.30072081138</v>
      </c>
      <c r="I149" s="116">
        <f>I157*VLOOKUP($A141,'Peak-Baseload'!$N$13:$S$28,5,FALSE)</f>
        <v>100392.94634611811</v>
      </c>
      <c r="J149" s="116">
        <f>J157*VLOOKUP($A141,'Peak-Baseload'!$N$13:$S$28,5,FALSE)</f>
        <v>100698.43179606514</v>
      </c>
      <c r="K149" s="116">
        <f>K157*VLOOKUP($A141,'Peak-Baseload'!$N$13:$S$28,5,FALSE)</f>
        <v>100972.88165490472</v>
      </c>
      <c r="L149" s="116">
        <f>L157*VLOOKUP($A141,'Peak-Baseload'!$N$13:$S$28,5,FALSE)</f>
        <v>101260.44724959068</v>
      </c>
      <c r="M149" s="116">
        <f>M157*VLOOKUP($A141,'Peak-Baseload'!$N$13:$S$28,5,FALSE)</f>
        <v>101531.96074310951</v>
      </c>
      <c r="N149" s="116">
        <f>N157*VLOOKUP($A141,'Peak-Baseload'!$N$13:$S$28,5,FALSE)</f>
        <v>101801.64899409891</v>
      </c>
      <c r="O149" s="116">
        <f>O157*VLOOKUP($A141,'Peak-Baseload'!$N$13:$S$28,5,FALSE)</f>
        <v>102067.45802770925</v>
      </c>
      <c r="P149" s="116">
        <f>P157*VLOOKUP($A141,'Peak-Baseload'!$N$13:$S$28,5,FALSE)</f>
        <v>102317.40123678524</v>
      </c>
      <c r="Q149" s="116">
        <f>Q157*VLOOKUP($A141,'Peak-Baseload'!$N$13:$S$28,5,FALSE)</f>
        <v>102548.88037982513</v>
      </c>
      <c r="R149" s="116">
        <f>R157*VLOOKUP($A141,'Peak-Baseload'!$N$13:$S$28,5,FALSE)</f>
        <v>102778.04434694545</v>
      </c>
      <c r="S149" s="116">
        <f>S157*VLOOKUP($A141,'Peak-Baseload'!$N$13:$S$28,5,FALSE)</f>
        <v>103005.2501451081</v>
      </c>
      <c r="T149" s="116">
        <f>T157*VLOOKUP($A141,'Peak-Baseload'!$N$13:$S$28,5,FALSE)</f>
        <v>103230.20901642773</v>
      </c>
      <c r="U149" s="116">
        <f>U157*VLOOKUP($A141,'Peak-Baseload'!$N$13:$S$28,5,FALSE)</f>
        <v>103438.75770741221</v>
      </c>
      <c r="V149" s="116">
        <f>V157*VLOOKUP($A141,'Peak-Baseload'!$N$13:$S$28,5,FALSE)</f>
        <v>103615.16064654761</v>
      </c>
      <c r="W149" s="116">
        <f>W157*VLOOKUP($A141,'Peak-Baseload'!$N$13:$S$28,5,FALSE)</f>
        <v>103822.15577905413</v>
      </c>
    </row>
    <row r="150" spans="1:23">
      <c r="A150" s="104" t="s">
        <v>164</v>
      </c>
      <c r="B150" s="116">
        <f>VLOOKUP($A141,REStpcHIGH,High!B$3-1990+2,FALSE)</f>
        <v>541</v>
      </c>
      <c r="C150" s="116">
        <f>VLOOKUP($A141,REStpcHIGH,High!C$3-1990+2,FALSE)</f>
        <v>541</v>
      </c>
      <c r="D150" s="116">
        <f>VLOOKUP($A141,REStpcHIGH,High!D$3-1990+2,FALSE)</f>
        <v>605</v>
      </c>
      <c r="E150" s="116">
        <f>VLOOKUP($A141,REStpcHIGH,High!E$3-1990+2,FALSE)</f>
        <v>599</v>
      </c>
      <c r="F150" s="116">
        <f>VLOOKUP($A141,REStpcHIGH,High!F$3-1990+2,FALSE)</f>
        <v>595</v>
      </c>
      <c r="G150" s="116">
        <f>VLOOKUP($A141,REStpcHIGH,High!G$3-1990+2,FALSE)</f>
        <v>594</v>
      </c>
      <c r="H150" s="116">
        <f>VLOOKUP($A141,REStpcHIGH,High!H$3-1990+2,FALSE)</f>
        <v>597</v>
      </c>
      <c r="I150" s="116">
        <f>VLOOKUP($A141,REStpcHIGH,High!I$3-1990+2,FALSE)</f>
        <v>601</v>
      </c>
      <c r="J150" s="116">
        <f>VLOOKUP($A141,REStpcHIGH,High!J$3-1990+2,FALSE)</f>
        <v>602</v>
      </c>
      <c r="K150" s="116">
        <f>VLOOKUP($A141,REStpcHIGH,High!K$3-1990+2,FALSE)</f>
        <v>602</v>
      </c>
      <c r="L150" s="116">
        <f>VLOOKUP($A141,REStpcHIGH,High!L$3-1990+2,FALSE)</f>
        <v>604</v>
      </c>
      <c r="M150" s="116">
        <f>VLOOKUP($A141,REStpcHIGH,High!M$3-1990+2,FALSE)</f>
        <v>608</v>
      </c>
      <c r="N150" s="116">
        <f>VLOOKUP($A141,REStpcHIGH,High!N$3-1990+2,FALSE)</f>
        <v>608</v>
      </c>
      <c r="O150" s="116">
        <f>VLOOKUP($A141,REStpcHIGH,High!O$3-1990+2,FALSE)</f>
        <v>607</v>
      </c>
      <c r="P150" s="116">
        <f>VLOOKUP($A141,REStpcHIGH,High!P$3-1990+2,FALSE)</f>
        <v>610</v>
      </c>
      <c r="Q150" s="116">
        <f>VLOOKUP($A141,REStpcHIGH,High!Q$3-1990+2,FALSE)</f>
        <v>618</v>
      </c>
      <c r="R150" s="116">
        <f>VLOOKUP($A141,REStpcHIGH,High!R$3-1990+2,FALSE)</f>
        <v>619</v>
      </c>
      <c r="S150" s="116">
        <f>VLOOKUP($A141,REStpcHIGH,High!S$3-1990+2,FALSE)</f>
        <v>620</v>
      </c>
      <c r="T150" s="116">
        <f>VLOOKUP($A141,REStpcHIGH,High!T$3-1990+2,FALSE)</f>
        <v>624</v>
      </c>
      <c r="U150" s="116">
        <f>VLOOKUP($A141,REStpcHIGH,High!U$3-1990+2,FALSE)</f>
        <v>625</v>
      </c>
      <c r="V150" s="116">
        <f>VLOOKUP($A141,REStpcHIGH,High!V$3-1990+2,FALSE)</f>
        <v>626</v>
      </c>
      <c r="W150" s="116">
        <f>VLOOKUP($A141,REStpcHIGH,High!W$3-1990+2,FALSE)</f>
        <v>627</v>
      </c>
    </row>
    <row r="151" spans="1:23">
      <c r="A151" s="104" t="s">
        <v>165</v>
      </c>
      <c r="B151" s="116">
        <f>VLOOKUP($A141,COMtpcHIGH,High!B$3-1990+2,FALSE)</f>
        <v>3226</v>
      </c>
      <c r="C151" s="116">
        <f>VLOOKUP($A141,COMtpcHIGH,High!C$3-1990+2,FALSE)</f>
        <v>3304</v>
      </c>
      <c r="D151" s="116">
        <f>VLOOKUP($A141,COMtpcHIGH,High!D$3-1990+2,FALSE)</f>
        <v>3299</v>
      </c>
      <c r="E151" s="116">
        <f>VLOOKUP($A141,COMtpcHIGH,High!E$3-1990+2,FALSE)</f>
        <v>3295</v>
      </c>
      <c r="F151" s="116">
        <f>VLOOKUP($A141,COMtpcHIGH,High!F$3-1990+2,FALSE)</f>
        <v>3289</v>
      </c>
      <c r="G151" s="116">
        <f>VLOOKUP($A141,COMtpcHIGH,High!G$3-1990+2,FALSE)</f>
        <v>3283</v>
      </c>
      <c r="H151" s="116">
        <f>VLOOKUP($A141,COMtpcHIGH,High!H$3-1990+2,FALSE)</f>
        <v>3277</v>
      </c>
      <c r="I151" s="116">
        <f>VLOOKUP($A141,COMtpcHIGH,High!I$3-1990+2,FALSE)</f>
        <v>3271</v>
      </c>
      <c r="J151" s="116">
        <f>VLOOKUP($A141,COMtpcHIGH,High!J$3-1990+2,FALSE)</f>
        <v>3265</v>
      </c>
      <c r="K151" s="116">
        <f>VLOOKUP($A141,COMtpcHIGH,High!K$3-1990+2,FALSE)</f>
        <v>3258</v>
      </c>
      <c r="L151" s="116">
        <f>VLOOKUP($A141,COMtpcHIGH,High!L$3-1990+2,FALSE)</f>
        <v>3253</v>
      </c>
      <c r="M151" s="116">
        <f>VLOOKUP($A141,COMtpcHIGH,High!M$3-1990+2,FALSE)</f>
        <v>3246</v>
      </c>
      <c r="N151" s="116">
        <f>VLOOKUP($A141,COMtpcHIGH,High!N$3-1990+2,FALSE)</f>
        <v>3239</v>
      </c>
      <c r="O151" s="116">
        <f>VLOOKUP($A141,COMtpcHIGH,High!O$3-1990+2,FALSE)</f>
        <v>3232</v>
      </c>
      <c r="P151" s="116">
        <f>VLOOKUP($A141,COMtpcHIGH,High!P$3-1990+2,FALSE)</f>
        <v>3225</v>
      </c>
      <c r="Q151" s="116">
        <f>VLOOKUP($A141,COMtpcHIGH,High!Q$3-1990+2,FALSE)</f>
        <v>3219</v>
      </c>
      <c r="R151" s="116">
        <f>VLOOKUP($A141,COMtpcHIGH,High!R$3-1990+2,FALSE)</f>
        <v>3212</v>
      </c>
      <c r="S151" s="116">
        <f>VLOOKUP($A141,COMtpcHIGH,High!S$3-1990+2,FALSE)</f>
        <v>3204</v>
      </c>
      <c r="T151" s="116">
        <f>VLOOKUP($A141,COMtpcHIGH,High!T$3-1990+2,FALSE)</f>
        <v>3197</v>
      </c>
      <c r="U151" s="116">
        <f>VLOOKUP($A141,COMtpcHIGH,High!U$3-1990+2,FALSE)</f>
        <v>3189</v>
      </c>
      <c r="V151" s="116">
        <f>VLOOKUP($A141,COMtpcHIGH,High!V$3-1990+2,FALSE)</f>
        <v>3189</v>
      </c>
      <c r="W151" s="116">
        <f>VLOOKUP($A141,COMtpcHIGH,High!W$3-1990+2,FALSE)</f>
        <v>3182</v>
      </c>
    </row>
    <row r="152" spans="1:23" ht="16" thickBot="1">
      <c r="A152" s="104" t="s">
        <v>166</v>
      </c>
      <c r="B152" s="116">
        <f>VLOOKUP($A141,INDtpcHIGH,High!B$3-1990+2,FALSE)</f>
        <v>27850</v>
      </c>
      <c r="C152" s="116">
        <f>VLOOKUP($A141,INDtpcHIGH,High!C$3-1990+2,FALSE)</f>
        <v>25724</v>
      </c>
      <c r="D152" s="116">
        <f>VLOOKUP($A141,INDtpcHIGH,High!D$3-1990+2,FALSE)</f>
        <v>25724</v>
      </c>
      <c r="E152" s="116">
        <f>VLOOKUP($A141,INDtpcHIGH,High!E$3-1990+2,FALSE)</f>
        <v>25724</v>
      </c>
      <c r="F152" s="116">
        <f>VLOOKUP($A141,INDtpcHIGH,High!F$3-1990+2,FALSE)</f>
        <v>25724</v>
      </c>
      <c r="G152" s="116">
        <f>VLOOKUP($A141,INDtpcHIGH,High!G$3-1990+2,FALSE)</f>
        <v>25724</v>
      </c>
      <c r="H152" s="116">
        <f>VLOOKUP($A141,INDtpcHIGH,High!H$3-1990+2,FALSE)</f>
        <v>25724</v>
      </c>
      <c r="I152" s="116">
        <f>VLOOKUP($A141,INDtpcHIGH,High!I$3-1990+2,FALSE)</f>
        <v>25724</v>
      </c>
      <c r="J152" s="116">
        <f>VLOOKUP($A141,INDtpcHIGH,High!J$3-1990+2,FALSE)</f>
        <v>25724</v>
      </c>
      <c r="K152" s="116">
        <f>VLOOKUP($A141,INDtpcHIGH,High!K$3-1990+2,FALSE)</f>
        <v>25724</v>
      </c>
      <c r="L152" s="116">
        <f>VLOOKUP($A141,INDtpcHIGH,High!L$3-1990+2,FALSE)</f>
        <v>25724</v>
      </c>
      <c r="M152" s="116">
        <f>VLOOKUP($A141,INDtpcHIGH,High!M$3-1990+2,FALSE)</f>
        <v>25724</v>
      </c>
      <c r="N152" s="116">
        <f>VLOOKUP($A141,INDtpcHIGH,High!N$3-1990+2,FALSE)</f>
        <v>25724</v>
      </c>
      <c r="O152" s="116">
        <f>VLOOKUP($A141,INDtpcHIGH,High!O$3-1990+2,FALSE)</f>
        <v>25724</v>
      </c>
      <c r="P152" s="116">
        <f>VLOOKUP($A141,INDtpcHIGH,High!P$3-1990+2,FALSE)</f>
        <v>25724</v>
      </c>
      <c r="Q152" s="116">
        <f>VLOOKUP($A141,INDtpcHIGH,High!Q$3-1990+2,FALSE)</f>
        <v>25724</v>
      </c>
      <c r="R152" s="116">
        <f>VLOOKUP($A141,INDtpcHIGH,High!R$3-1990+2,FALSE)</f>
        <v>25724</v>
      </c>
      <c r="S152" s="116">
        <f>VLOOKUP($A141,INDtpcHIGH,High!S$3-1990+2,FALSE)</f>
        <v>25724</v>
      </c>
      <c r="T152" s="116">
        <f>VLOOKUP($A141,INDtpcHIGH,High!T$3-1990+2,FALSE)</f>
        <v>25724</v>
      </c>
      <c r="U152" s="116">
        <f>VLOOKUP($A141,INDtpcHIGH,High!U$3-1990+2,FALSE)</f>
        <v>25724</v>
      </c>
      <c r="V152" s="116">
        <f>VLOOKUP($A141,INDtpcHIGH,High!V$3-1990+2,FALSE)</f>
        <v>25724</v>
      </c>
      <c r="W152" s="116">
        <f>VLOOKUP($A141,INDtpcHIGH,High!W$3-1990+2,FALSE)</f>
        <v>25724</v>
      </c>
    </row>
    <row r="153" spans="1:23">
      <c r="A153" s="111" t="s">
        <v>167</v>
      </c>
      <c r="B153" s="113">
        <f>VLOOKUP($A141,REScHIGH,High!B$3-1990+2,FALSE)</f>
        <v>5269</v>
      </c>
      <c r="C153" s="114">
        <f>VLOOKUP($A141,REScHIGH,High!C$3-1990+2,FALSE)</f>
        <v>5286</v>
      </c>
      <c r="D153" s="114">
        <f>VLOOKUP($A141,REScHIGH,High!D$3-1990+2,FALSE)</f>
        <v>5310</v>
      </c>
      <c r="E153" s="114">
        <f>VLOOKUP($A141,REScHIGH,High!E$3-1990+2,FALSE)</f>
        <v>5329</v>
      </c>
      <c r="F153" s="114">
        <f>VLOOKUP($A141,REScHIGH,High!F$3-1990+2,FALSE)</f>
        <v>5347</v>
      </c>
      <c r="G153" s="114">
        <f>VLOOKUP($A141,REScHIGH,High!G$3-1990+2,FALSE)</f>
        <v>5365</v>
      </c>
      <c r="H153" s="114">
        <f>VLOOKUP($A141,REScHIGH,High!H$3-1990+2,FALSE)</f>
        <v>5382</v>
      </c>
      <c r="I153" s="114">
        <f>VLOOKUP($A141,REScHIGH,High!I$3-1990+2,FALSE)</f>
        <v>5398</v>
      </c>
      <c r="J153" s="114">
        <f>VLOOKUP($A141,REScHIGH,High!J$3-1990+2,FALSE)</f>
        <v>5415</v>
      </c>
      <c r="K153" s="114">
        <f>VLOOKUP($A141,REScHIGH,High!K$3-1990+2,FALSE)</f>
        <v>5430</v>
      </c>
      <c r="L153" s="114">
        <f>VLOOKUP($A141,REScHIGH,High!L$3-1990+2,FALSE)</f>
        <v>5446</v>
      </c>
      <c r="M153" s="114">
        <f>VLOOKUP($A141,REScHIGH,High!M$3-1990+2,FALSE)</f>
        <v>5461</v>
      </c>
      <c r="N153" s="114">
        <f>VLOOKUP($A141,REScHIGH,High!N$3-1990+2,FALSE)</f>
        <v>5476</v>
      </c>
      <c r="O153" s="114">
        <f>VLOOKUP($A141,REScHIGH,High!O$3-1990+2,FALSE)</f>
        <v>5491</v>
      </c>
      <c r="P153" s="114">
        <f>VLOOKUP($A141,REScHIGH,High!P$3-1990+2,FALSE)</f>
        <v>5505</v>
      </c>
      <c r="Q153" s="114">
        <f>VLOOKUP($A141,REScHIGH,High!Q$3-1990+2,FALSE)</f>
        <v>5518</v>
      </c>
      <c r="R153" s="114">
        <f>VLOOKUP($A141,REScHIGH,High!R$3-1990+2,FALSE)</f>
        <v>5531</v>
      </c>
      <c r="S153" s="114">
        <f>VLOOKUP($A141,REScHIGH,High!S$3-1990+2,FALSE)</f>
        <v>5544</v>
      </c>
      <c r="T153" s="114">
        <f>VLOOKUP($A141,REScHIGH,High!T$3-1990+2,FALSE)</f>
        <v>5557</v>
      </c>
      <c r="U153" s="114">
        <f>VLOOKUP($A141,REScHIGH,High!U$3-1990+2,FALSE)</f>
        <v>5569</v>
      </c>
      <c r="V153" s="114">
        <f>VLOOKUP($A141,REScHIGH,High!V$3-1990+2,FALSE)</f>
        <v>5581</v>
      </c>
      <c r="W153" s="114">
        <f>VLOOKUP($A141,REScHIGH,High!W$3-1990+2,FALSE)</f>
        <v>5593</v>
      </c>
    </row>
    <row r="154" spans="1:23">
      <c r="A154" s="111" t="s">
        <v>168</v>
      </c>
      <c r="B154" s="115">
        <f>VLOOKUP($A141,COMcHIGH,High!B$3-1990+2,FALSE)</f>
        <v>1349</v>
      </c>
      <c r="C154" s="116">
        <f>VLOOKUP($A141,COMcHIGH,High!C$3-1990+2,FALSE)</f>
        <v>1352.6818047677928</v>
      </c>
      <c r="D154" s="116">
        <f>VLOOKUP($A141,COMcHIGH,High!D$3-1990+2,FALSE)</f>
        <v>1361.1326081836344</v>
      </c>
      <c r="E154" s="116">
        <f>VLOOKUP($A141,COMcHIGH,High!E$3-1990+2,FALSE)</f>
        <v>1366.4263033806651</v>
      </c>
      <c r="F154" s="116">
        <f>VLOOKUP($A141,COMcHIGH,High!F$3-1990+2,FALSE)</f>
        <v>1371.5615569165172</v>
      </c>
      <c r="G154" s="116">
        <f>VLOOKUP($A141,COMcHIGH,High!G$3-1990+2,FALSE)</f>
        <v>1376.4229367878934</v>
      </c>
      <c r="H154" s="116">
        <f>VLOOKUP($A141,COMcHIGH,High!H$3-1990+2,FALSE)</f>
        <v>1381.0789152689563</v>
      </c>
      <c r="I154" s="116">
        <f>VLOOKUP($A141,COMcHIGH,High!I$3-1990+2,FALSE)</f>
        <v>1385.5139210186744</v>
      </c>
      <c r="J154" s="116">
        <f>VLOOKUP($A141,COMcHIGH,High!J$3-1990+2,FALSE)</f>
        <v>1389.7278209069043</v>
      </c>
      <c r="K154" s="116">
        <f>VLOOKUP($A141,COMcHIGH,High!K$3-1990+2,FALSE)</f>
        <v>1393.8111465929323</v>
      </c>
      <c r="L154" s="116">
        <f>VLOOKUP($A141,COMcHIGH,High!L$3-1990+2,FALSE)</f>
        <v>1397.76856067984</v>
      </c>
      <c r="M154" s="116">
        <f>VLOOKUP($A141,COMcHIGH,High!M$3-1990+2,FALSE)</f>
        <v>1401.6178499542666</v>
      </c>
      <c r="N154" s="116">
        <f>VLOOKUP($A141,COMcHIGH,High!N$3-1990+2,FALSE)</f>
        <v>1405.3255134624719</v>
      </c>
      <c r="O154" s="116">
        <f>VLOOKUP($A141,COMcHIGH,High!O$3-1990+2,FALSE)</f>
        <v>1408.7433110263903</v>
      </c>
      <c r="P154" s="116">
        <f>VLOOKUP($A141,COMcHIGH,High!P$3-1990+2,FALSE)</f>
        <v>1412.0690686296903</v>
      </c>
      <c r="Q154" s="116">
        <f>VLOOKUP($A141,COMcHIGH,High!Q$3-1990+2,FALSE)</f>
        <v>1415.1149734318847</v>
      </c>
      <c r="R154" s="116">
        <f>VLOOKUP($A141,COMcHIGH,High!R$3-1990+2,FALSE)</f>
        <v>1417.9869765424953</v>
      </c>
      <c r="S154" s="116">
        <f>VLOOKUP($A141,COMcHIGH,High!S$3-1990+2,FALSE)</f>
        <v>1420.7113316019033</v>
      </c>
      <c r="T154" s="116">
        <f>VLOOKUP($A141,COMcHIGH,High!T$3-1990+2,FALSE)</f>
        <v>1423.2678268573866</v>
      </c>
      <c r="U154" s="116">
        <f>VLOOKUP($A141,COMcHIGH,High!U$3-1990+2,FALSE)</f>
        <v>1425.6957006610337</v>
      </c>
      <c r="V154" s="116">
        <f>VLOOKUP($A141,COMcHIGH,High!V$3-1990+2,FALSE)</f>
        <v>1425.6957006610337</v>
      </c>
      <c r="W154" s="116">
        <f>VLOOKUP($A141,COMcHIGH,High!W$3-1990+2,FALSE)</f>
        <v>1428.0067087083821</v>
      </c>
    </row>
    <row r="155" spans="1:23">
      <c r="A155" s="111" t="s">
        <v>169</v>
      </c>
      <c r="B155" s="115">
        <f>VLOOKUP($A141,INDcHIGH,High!B$3-1990+2,FALSE)</f>
        <v>48</v>
      </c>
      <c r="C155" s="116">
        <f>VLOOKUP($A141,INDcHIGH,High!C$3-1990+2,FALSE)</f>
        <v>47.249680420685813</v>
      </c>
      <c r="D155" s="116">
        <f>VLOOKUP($A141,INDcHIGH,High!D$3-1990+2,FALSE)</f>
        <v>46.418126841351764</v>
      </c>
      <c r="E155" s="116">
        <f>VLOOKUP($A141,INDcHIGH,High!E$3-1990+2,FALSE)</f>
        <v>45.838271693283922</v>
      </c>
      <c r="F155" s="116">
        <f>VLOOKUP($A141,INDcHIGH,High!F$3-1990+2,FALSE)</f>
        <v>45.28727141421367</v>
      </c>
      <c r="G155" s="116">
        <f>VLOOKUP($A141,INDcHIGH,High!G$3-1990+2,FALSE)</f>
        <v>44.77134293975201</v>
      </c>
      <c r="H155" s="116">
        <f>VLOOKUP($A141,INDcHIGH,High!H$3-1990+2,FALSE)</f>
        <v>44.283868237545029</v>
      </c>
      <c r="I155" s="116">
        <f>VLOOKUP($A141,INDcHIGH,High!I$3-1990+2,FALSE)</f>
        <v>43.824422537742301</v>
      </c>
      <c r="J155" s="116">
        <f>VLOOKUP($A141,INDcHIGH,High!J$3-1990+2,FALSE)</f>
        <v>43.391499527399894</v>
      </c>
      <c r="K155" s="116">
        <f>VLOOKUP($A141,INDcHIGH,High!K$3-1990+2,FALSE)</f>
        <v>42.977921194885525</v>
      </c>
      <c r="L155" s="116">
        <f>VLOOKUP($A141,INDcHIGH,High!L$3-1990+2,FALSE)</f>
        <v>42.582466523987186</v>
      </c>
      <c r="M155" s="116">
        <f>VLOOKUP($A141,INDcHIGH,High!M$3-1990+2,FALSE)</f>
        <v>42.203175188343288</v>
      </c>
      <c r="N155" s="116">
        <f>VLOOKUP($A141,INDcHIGH,High!N$3-1990+2,FALSE)</f>
        <v>41.841345529248443</v>
      </c>
      <c r="O155" s="116">
        <f>VLOOKUP($A141,INDcHIGH,High!O$3-1990+2,FALSE)</f>
        <v>41.505493872568913</v>
      </c>
      <c r="P155" s="116">
        <f>VLOOKUP($A141,INDcHIGH,High!P$3-1990+2,FALSE)</f>
        <v>41.182392367928834</v>
      </c>
      <c r="Q155" s="116">
        <f>VLOOKUP($A141,INDcHIGH,High!Q$3-1990+2,FALSE)</f>
        <v>40.883105678183924</v>
      </c>
      <c r="R155" s="116">
        <f>VLOOKUP($A141,INDcHIGH,High!R$3-1990+2,FALSE)</f>
        <v>40.60022834360565</v>
      </c>
      <c r="S155" s="116">
        <f>VLOOKUP($A141,INDcHIGH,High!S$3-1990+2,FALSE)</f>
        <v>40.331792507058992</v>
      </c>
      <c r="T155" s="116">
        <f>VLOOKUP($A141,INDcHIGH,High!T$3-1990+2,FALSE)</f>
        <v>40.078366854988055</v>
      </c>
      <c r="U155" s="116">
        <f>VLOOKUP($A141,INDcHIGH,High!U$3-1990+2,FALSE)</f>
        <v>39.837242456308594</v>
      </c>
      <c r="V155" s="116">
        <f>VLOOKUP($A141,INDcHIGH,High!V$3-1990+2,FALSE)</f>
        <v>39.837242456308594</v>
      </c>
      <c r="W155" s="116">
        <f>VLOOKUP($A141,INDcHIGH,High!W$3-1990+2,FALSE)</f>
        <v>39.607301324584419</v>
      </c>
    </row>
    <row r="156" spans="1:23">
      <c r="A156" s="111" t="s">
        <v>170</v>
      </c>
      <c r="B156" s="117">
        <v>2</v>
      </c>
      <c r="C156" s="118">
        <f t="shared" ref="C156:U156" si="54">B156</f>
        <v>2</v>
      </c>
      <c r="D156" s="118">
        <f t="shared" si="54"/>
        <v>2</v>
      </c>
      <c r="E156" s="118">
        <f t="shared" si="54"/>
        <v>2</v>
      </c>
      <c r="F156" s="118">
        <f t="shared" si="54"/>
        <v>2</v>
      </c>
      <c r="G156" s="118">
        <f t="shared" si="54"/>
        <v>2</v>
      </c>
      <c r="H156" s="118">
        <f t="shared" si="54"/>
        <v>2</v>
      </c>
      <c r="I156" s="118">
        <f t="shared" si="54"/>
        <v>2</v>
      </c>
      <c r="J156" s="118">
        <f t="shared" si="54"/>
        <v>2</v>
      </c>
      <c r="K156" s="118">
        <f t="shared" si="54"/>
        <v>2</v>
      </c>
      <c r="L156" s="118">
        <f t="shared" si="54"/>
        <v>2</v>
      </c>
      <c r="M156" s="118">
        <f t="shared" si="54"/>
        <v>2</v>
      </c>
      <c r="N156" s="118">
        <f t="shared" si="54"/>
        <v>2</v>
      </c>
      <c r="O156" s="118">
        <f t="shared" si="54"/>
        <v>2</v>
      </c>
      <c r="P156" s="118">
        <f t="shared" si="54"/>
        <v>2</v>
      </c>
      <c r="Q156" s="118">
        <f t="shared" si="54"/>
        <v>2</v>
      </c>
      <c r="R156" s="118">
        <f t="shared" si="54"/>
        <v>2</v>
      </c>
      <c r="S156" s="118">
        <f t="shared" si="54"/>
        <v>2</v>
      </c>
      <c r="T156" s="118">
        <f t="shared" si="54"/>
        <v>2</v>
      </c>
      <c r="U156" s="118">
        <f t="shared" si="54"/>
        <v>2</v>
      </c>
      <c r="V156" s="118">
        <f>T156</f>
        <v>2</v>
      </c>
      <c r="W156" s="118">
        <f>U156</f>
        <v>2</v>
      </c>
    </row>
    <row r="157" spans="1:23" ht="16" thickBot="1">
      <c r="A157" s="119" t="s">
        <v>171</v>
      </c>
      <c r="B157" s="120">
        <f>SUM(B153:B156)</f>
        <v>6668</v>
      </c>
      <c r="C157" s="121">
        <f t="shared" ref="C157:W157" si="55">SUM(C153:C156)</f>
        <v>6687.9314851884783</v>
      </c>
      <c r="D157" s="121">
        <f t="shared" si="55"/>
        <v>6719.5507350249864</v>
      </c>
      <c r="E157" s="121">
        <f t="shared" si="55"/>
        <v>6743.2645750739493</v>
      </c>
      <c r="F157" s="121">
        <f t="shared" si="55"/>
        <v>6765.8488283307315</v>
      </c>
      <c r="G157" s="121">
        <f t="shared" si="55"/>
        <v>6788.1942797276452</v>
      </c>
      <c r="H157" s="121">
        <f t="shared" si="55"/>
        <v>6809.3627835065008</v>
      </c>
      <c r="I157" s="121">
        <f t="shared" si="55"/>
        <v>6829.3383435564165</v>
      </c>
      <c r="J157" s="121">
        <f t="shared" si="55"/>
        <v>6850.1193204343044</v>
      </c>
      <c r="K157" s="121">
        <f t="shared" si="55"/>
        <v>6868.7890677878177</v>
      </c>
      <c r="L157" s="121">
        <f t="shared" si="55"/>
        <v>6888.3510272038275</v>
      </c>
      <c r="M157" s="121">
        <f t="shared" si="55"/>
        <v>6906.8210251426099</v>
      </c>
      <c r="N157" s="121">
        <f t="shared" si="55"/>
        <v>6925.1668589917208</v>
      </c>
      <c r="O157" s="121">
        <f t="shared" si="55"/>
        <v>6943.248804898959</v>
      </c>
      <c r="P157" s="121">
        <f t="shared" si="55"/>
        <v>6960.2514609976188</v>
      </c>
      <c r="Q157" s="121">
        <f t="shared" si="55"/>
        <v>6975.9980791100679</v>
      </c>
      <c r="R157" s="121">
        <f t="shared" si="55"/>
        <v>6991.5872048861011</v>
      </c>
      <c r="S157" s="121">
        <f t="shared" si="55"/>
        <v>7007.0431241089618</v>
      </c>
      <c r="T157" s="121">
        <f t="shared" si="55"/>
        <v>7022.3461937123748</v>
      </c>
      <c r="U157" s="121">
        <f t="shared" si="55"/>
        <v>7036.5329431173423</v>
      </c>
      <c r="V157" s="121">
        <f t="shared" si="55"/>
        <v>7048.5329431173423</v>
      </c>
      <c r="W157" s="121">
        <f t="shared" si="55"/>
        <v>7062.6140100329667</v>
      </c>
    </row>
    <row r="158" spans="1:23">
      <c r="A158" s="122"/>
      <c r="B158" s="123"/>
      <c r="C158" s="123"/>
      <c r="D158" s="123"/>
      <c r="E158" s="123"/>
      <c r="F158" s="123"/>
      <c r="G158" s="123"/>
      <c r="H158" s="123"/>
      <c r="I158" s="123"/>
      <c r="J158" s="123"/>
      <c r="K158" s="123"/>
      <c r="L158" s="123"/>
      <c r="M158" s="123"/>
      <c r="N158" s="123"/>
      <c r="O158" s="123"/>
      <c r="P158" s="123"/>
      <c r="Q158" s="123"/>
      <c r="R158" s="123"/>
      <c r="S158" s="123"/>
      <c r="T158" s="123"/>
      <c r="U158" s="123"/>
      <c r="V158" s="123"/>
      <c r="W158" s="123"/>
    </row>
    <row r="159" spans="1:23">
      <c r="B159" s="106"/>
      <c r="C159" s="106"/>
      <c r="D159" s="106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8"/>
      <c r="U159" s="108"/>
      <c r="V159" s="108"/>
      <c r="W159" s="108"/>
    </row>
    <row r="160" spans="1:23">
      <c r="A160" s="109" t="s">
        <v>27</v>
      </c>
      <c r="B160" s="110"/>
      <c r="C160" s="110"/>
      <c r="D160" s="110"/>
      <c r="E160" s="110"/>
      <c r="F160" s="110"/>
      <c r="G160" s="110"/>
      <c r="H160" s="110"/>
      <c r="I160" s="110"/>
      <c r="J160" s="110"/>
      <c r="K160" s="110"/>
      <c r="L160" s="110"/>
      <c r="M160" s="110"/>
      <c r="N160" s="110"/>
      <c r="O160" s="110"/>
      <c r="P160" s="110"/>
      <c r="Q160" s="110"/>
      <c r="R160" s="110"/>
      <c r="S160" s="110"/>
      <c r="T160" s="110"/>
      <c r="U160" s="110"/>
      <c r="V160" s="110"/>
      <c r="W160" s="110"/>
    </row>
    <row r="161" spans="1:23" ht="16" thickBot="1">
      <c r="A161" s="111" t="s">
        <v>156</v>
      </c>
      <c r="B161" s="110"/>
      <c r="C161" s="112">
        <f t="shared" ref="C161:U161" si="56">(C166-B166)/B166</f>
        <v>7.3751537891811367E-2</v>
      </c>
      <c r="D161" s="112">
        <f t="shared" si="56"/>
        <v>1.3954440809510084E-2</v>
      </c>
      <c r="E161" s="112">
        <f t="shared" si="56"/>
        <v>5.4817892178057976E-3</v>
      </c>
      <c r="F161" s="112">
        <f t="shared" si="56"/>
        <v>8.9051105201423501E-3</v>
      </c>
      <c r="G161" s="112">
        <f t="shared" si="56"/>
        <v>8.4213601220956245E-3</v>
      </c>
      <c r="H161" s="112">
        <f t="shared" si="56"/>
        <v>7.7596739480168785E-3</v>
      </c>
      <c r="I161" s="112">
        <f t="shared" si="56"/>
        <v>7.4837941710254778E-3</v>
      </c>
      <c r="J161" s="112">
        <f t="shared" si="56"/>
        <v>8.1068882641852705E-3</v>
      </c>
      <c r="K161" s="112">
        <f t="shared" si="56"/>
        <v>7.223711850106132E-3</v>
      </c>
      <c r="L161" s="112">
        <f t="shared" si="56"/>
        <v>6.9093749541586924E-3</v>
      </c>
      <c r="M161" s="112">
        <f t="shared" si="56"/>
        <v>6.3996300799111271E-3</v>
      </c>
      <c r="N161" s="112">
        <f t="shared" si="56"/>
        <v>6.2550377653670724E-3</v>
      </c>
      <c r="O161" s="112">
        <f t="shared" si="56"/>
        <v>8.2301569956442378E-3</v>
      </c>
      <c r="P161" s="112">
        <f t="shared" si="56"/>
        <v>5.1238652456333947E-3</v>
      </c>
      <c r="Q161" s="112">
        <f t="shared" si="56"/>
        <v>5.9951931868586919E-3</v>
      </c>
      <c r="R161" s="112">
        <f t="shared" si="56"/>
        <v>5.481891516407527E-3</v>
      </c>
      <c r="S161" s="112">
        <f t="shared" si="56"/>
        <v>4.7114496383015457E-3</v>
      </c>
      <c r="T161" s="112">
        <f t="shared" si="56"/>
        <v>3.9058425910675708E-3</v>
      </c>
      <c r="U161" s="112">
        <f t="shared" si="56"/>
        <v>3.8559883719073056E-3</v>
      </c>
      <c r="V161" s="112">
        <f>(V166-T166)/T166</f>
        <v>8.0153203768892935E-3</v>
      </c>
      <c r="W161" s="112">
        <f>(W166-U166)/U166</f>
        <v>7.684136744751568E-3</v>
      </c>
    </row>
    <row r="162" spans="1:23">
      <c r="A162" s="111" t="s">
        <v>157</v>
      </c>
      <c r="B162" s="113">
        <f t="shared" ref="B162:W162" si="57">B172*B169</f>
        <v>5983450</v>
      </c>
      <c r="C162" s="114">
        <f t="shared" si="57"/>
        <v>6459280</v>
      </c>
      <c r="D162" s="114">
        <f t="shared" si="57"/>
        <v>6570414</v>
      </c>
      <c r="E162" s="114">
        <f t="shared" si="57"/>
        <v>6601560</v>
      </c>
      <c r="F162" s="114">
        <f t="shared" si="57"/>
        <v>6677664</v>
      </c>
      <c r="G162" s="114">
        <f t="shared" si="57"/>
        <v>6762176</v>
      </c>
      <c r="H162" s="114">
        <f t="shared" si="57"/>
        <v>6844864</v>
      </c>
      <c r="I162" s="114">
        <f t="shared" si="57"/>
        <v>6913730</v>
      </c>
      <c r="J162" s="114">
        <f t="shared" si="57"/>
        <v>6990819</v>
      </c>
      <c r="K162" s="114">
        <f t="shared" si="57"/>
        <v>7066694</v>
      </c>
      <c r="L162" s="114">
        <f t="shared" si="57"/>
        <v>7142569</v>
      </c>
      <c r="M162" s="114">
        <f t="shared" si="57"/>
        <v>7204128</v>
      </c>
      <c r="N162" s="114">
        <f t="shared" si="57"/>
        <v>7262420</v>
      </c>
      <c r="O162" s="114">
        <f t="shared" si="57"/>
        <v>7352591</v>
      </c>
      <c r="P162" s="114">
        <f t="shared" si="57"/>
        <v>7429152</v>
      </c>
      <c r="Q162" s="114">
        <f t="shared" si="57"/>
        <v>7491168</v>
      </c>
      <c r="R162" s="114">
        <f t="shared" si="57"/>
        <v>7549536</v>
      </c>
      <c r="S162" s="114">
        <f t="shared" si="57"/>
        <v>7607296</v>
      </c>
      <c r="T162" s="114">
        <f t="shared" si="57"/>
        <v>7649414</v>
      </c>
      <c r="U162" s="114">
        <f t="shared" si="57"/>
        <v>7688928</v>
      </c>
      <c r="V162" s="114">
        <f t="shared" si="57"/>
        <v>7738620</v>
      </c>
      <c r="W162" s="114">
        <f t="shared" si="57"/>
        <v>7776065</v>
      </c>
    </row>
    <row r="163" spans="1:23">
      <c r="A163" s="111" t="s">
        <v>158</v>
      </c>
      <c r="B163" s="115">
        <f t="shared" ref="B163:W164" si="58">B170*B173</f>
        <v>3816638</v>
      </c>
      <c r="C163" s="116">
        <f t="shared" si="58"/>
        <v>4026479.9981656941</v>
      </c>
      <c r="D163" s="116">
        <f t="shared" si="58"/>
        <v>4066558.0028431891</v>
      </c>
      <c r="E163" s="116">
        <f t="shared" si="58"/>
        <v>4097850.9260571301</v>
      </c>
      <c r="F163" s="116">
        <f t="shared" si="58"/>
        <v>4121289.3234485863</v>
      </c>
      <c r="G163" s="116">
        <f t="shared" si="58"/>
        <v>4131881.5624552094</v>
      </c>
      <c r="H163" s="116">
        <f t="shared" si="58"/>
        <v>4137543.7260543075</v>
      </c>
      <c r="I163" s="116">
        <f t="shared" si="58"/>
        <v>4154565.3930563554</v>
      </c>
      <c r="J163" s="116">
        <f t="shared" si="58"/>
        <v>4170781.620726001</v>
      </c>
      <c r="K163" s="116">
        <f t="shared" si="58"/>
        <v>4178941.5763465874</v>
      </c>
      <c r="L163" s="116">
        <f t="shared" si="58"/>
        <v>4183973.0977711841</v>
      </c>
      <c r="M163" s="116">
        <f t="shared" si="58"/>
        <v>4197979.9445191603</v>
      </c>
      <c r="N163" s="116">
        <f t="shared" si="58"/>
        <v>4213962.1111333081</v>
      </c>
      <c r="O163" s="116">
        <f t="shared" si="58"/>
        <v>4221255.6249730373</v>
      </c>
      <c r="P163" s="116">
        <f t="shared" si="58"/>
        <v>4206718.0816913657</v>
      </c>
      <c r="Q163" s="116">
        <f t="shared" si="58"/>
        <v>4217129.0847798986</v>
      </c>
      <c r="R163" s="116">
        <f t="shared" si="58"/>
        <v>4225479.9568353239</v>
      </c>
      <c r="S163" s="116">
        <f t="shared" si="58"/>
        <v>4225615.1844258169</v>
      </c>
      <c r="T163" s="116">
        <f t="shared" si="58"/>
        <v>4232011.3282422507</v>
      </c>
      <c r="U163" s="116">
        <f t="shared" si="58"/>
        <v>4240484.1350564687</v>
      </c>
      <c r="V163" s="116">
        <f t="shared" si="58"/>
        <v>4240484.1350564687</v>
      </c>
      <c r="W163" s="116">
        <f t="shared" si="58"/>
        <v>4247391.480078971</v>
      </c>
    </row>
    <row r="164" spans="1:23">
      <c r="A164" s="111" t="s">
        <v>159</v>
      </c>
      <c r="B164" s="115">
        <f t="shared" si="58"/>
        <v>69381</v>
      </c>
      <c r="C164" s="116">
        <f t="shared" si="58"/>
        <v>111597.59251140185</v>
      </c>
      <c r="D164" s="116">
        <f t="shared" si="58"/>
        <v>108265.80102466261</v>
      </c>
      <c r="E164" s="116">
        <f t="shared" si="58"/>
        <v>104730.01202851345</v>
      </c>
      <c r="F164" s="116">
        <f t="shared" si="58"/>
        <v>101399.69267101413</v>
      </c>
      <c r="G164" s="116">
        <f t="shared" si="58"/>
        <v>98091.260292466002</v>
      </c>
      <c r="H164" s="116">
        <f t="shared" si="58"/>
        <v>95036.595305642055</v>
      </c>
      <c r="I164" s="116">
        <f t="shared" si="58"/>
        <v>92050.249029440369</v>
      </c>
      <c r="J164" s="116">
        <f t="shared" si="58"/>
        <v>89220.704576760909</v>
      </c>
      <c r="K164" s="116">
        <f t="shared" si="58"/>
        <v>86458.447510902028</v>
      </c>
      <c r="L164" s="116">
        <f t="shared" si="58"/>
        <v>83849.619622292143</v>
      </c>
      <c r="M164" s="116">
        <f t="shared" si="58"/>
        <v>81306.065332145939</v>
      </c>
      <c r="N164" s="116">
        <f t="shared" si="58"/>
        <v>78861.093280002213</v>
      </c>
      <c r="O164" s="116">
        <f t="shared" si="58"/>
        <v>76498.053365603133</v>
      </c>
      <c r="P164" s="116">
        <f t="shared" si="58"/>
        <v>74169.397968128687</v>
      </c>
      <c r="Q164" s="116">
        <f t="shared" si="58"/>
        <v>71946.349781088909</v>
      </c>
      <c r="R164" s="116">
        <f t="shared" si="58"/>
        <v>69805.49975269071</v>
      </c>
      <c r="S164" s="116">
        <f t="shared" si="58"/>
        <v>67716.556641036936</v>
      </c>
      <c r="T164" s="116">
        <f t="shared" si="58"/>
        <v>65684.395421944864</v>
      </c>
      <c r="U164" s="116">
        <f t="shared" si="58"/>
        <v>63765.508636062521</v>
      </c>
      <c r="V164" s="116">
        <f t="shared" si="58"/>
        <v>63765.508636062521</v>
      </c>
      <c r="W164" s="116">
        <f t="shared" si="58"/>
        <v>61878.38831592819</v>
      </c>
    </row>
    <row r="165" spans="1:23">
      <c r="A165" s="111" t="s">
        <v>160</v>
      </c>
      <c r="B165" s="117">
        <v>1</v>
      </c>
      <c r="C165" s="118">
        <f t="shared" ref="C165:U165" si="59">B165</f>
        <v>1</v>
      </c>
      <c r="D165" s="118">
        <f t="shared" si="59"/>
        <v>1</v>
      </c>
      <c r="E165" s="118">
        <f t="shared" si="59"/>
        <v>1</v>
      </c>
      <c r="F165" s="118">
        <f t="shared" si="59"/>
        <v>1</v>
      </c>
      <c r="G165" s="118">
        <f t="shared" si="59"/>
        <v>1</v>
      </c>
      <c r="H165" s="118">
        <f t="shared" si="59"/>
        <v>1</v>
      </c>
      <c r="I165" s="118">
        <f t="shared" si="59"/>
        <v>1</v>
      </c>
      <c r="J165" s="118">
        <f t="shared" si="59"/>
        <v>1</v>
      </c>
      <c r="K165" s="118">
        <f t="shared" si="59"/>
        <v>1</v>
      </c>
      <c r="L165" s="118">
        <f t="shared" si="59"/>
        <v>1</v>
      </c>
      <c r="M165" s="118">
        <f t="shared" si="59"/>
        <v>1</v>
      </c>
      <c r="N165" s="118">
        <f t="shared" si="59"/>
        <v>1</v>
      </c>
      <c r="O165" s="118">
        <f t="shared" si="59"/>
        <v>1</v>
      </c>
      <c r="P165" s="118">
        <f t="shared" si="59"/>
        <v>1</v>
      </c>
      <c r="Q165" s="118">
        <f t="shared" si="59"/>
        <v>1</v>
      </c>
      <c r="R165" s="118">
        <f t="shared" si="59"/>
        <v>1</v>
      </c>
      <c r="S165" s="118">
        <f t="shared" si="59"/>
        <v>1</v>
      </c>
      <c r="T165" s="118">
        <f t="shared" si="59"/>
        <v>1</v>
      </c>
      <c r="U165" s="118">
        <f t="shared" si="59"/>
        <v>1</v>
      </c>
      <c r="V165" s="118">
        <f>T165</f>
        <v>1</v>
      </c>
      <c r="W165" s="118">
        <f>U165</f>
        <v>1</v>
      </c>
    </row>
    <row r="166" spans="1:23" ht="16" thickBot="1">
      <c r="A166" s="119" t="s">
        <v>161</v>
      </c>
      <c r="B166" s="120">
        <f>SUM(B162:B165)</f>
        <v>9869470</v>
      </c>
      <c r="C166" s="121">
        <f t="shared" ref="C166:W166" si="60">SUM(C162:C165)</f>
        <v>10597358.590677096</v>
      </c>
      <c r="D166" s="121">
        <f t="shared" si="60"/>
        <v>10745238.803867852</v>
      </c>
      <c r="E166" s="121">
        <f t="shared" si="60"/>
        <v>10804141.938085644</v>
      </c>
      <c r="F166" s="121">
        <f t="shared" si="60"/>
        <v>10900354.016119601</v>
      </c>
      <c r="G166" s="121">
        <f t="shared" si="60"/>
        <v>10992149.822747676</v>
      </c>
      <c r="H166" s="121">
        <f t="shared" si="60"/>
        <v>11077445.321359949</v>
      </c>
      <c r="I166" s="121">
        <f t="shared" si="60"/>
        <v>11160346.642085796</v>
      </c>
      <c r="J166" s="121">
        <f t="shared" si="60"/>
        <v>11250822.325302761</v>
      </c>
      <c r="K166" s="121">
        <f t="shared" si="60"/>
        <v>11332095.023857489</v>
      </c>
      <c r="L166" s="121">
        <f t="shared" si="60"/>
        <v>11410392.717393477</v>
      </c>
      <c r="M166" s="121">
        <f t="shared" si="60"/>
        <v>11483415.009851307</v>
      </c>
      <c r="N166" s="121">
        <f t="shared" si="60"/>
        <v>11555244.20441331</v>
      </c>
      <c r="O166" s="121">
        <f t="shared" si="60"/>
        <v>11650345.678338639</v>
      </c>
      <c r="P166" s="121">
        <f t="shared" si="60"/>
        <v>11710040.479659494</v>
      </c>
      <c r="Q166" s="121">
        <f t="shared" si="60"/>
        <v>11780244.434560988</v>
      </c>
      <c r="R166" s="121">
        <f t="shared" si="60"/>
        <v>11844822.456588015</v>
      </c>
      <c r="S166" s="121">
        <f t="shared" si="60"/>
        <v>11900628.741066853</v>
      </c>
      <c r="T166" s="121">
        <f t="shared" si="60"/>
        <v>11947110.723664194</v>
      </c>
      <c r="U166" s="121">
        <f t="shared" si="60"/>
        <v>11993178.643692533</v>
      </c>
      <c r="V166" s="121">
        <f t="shared" si="60"/>
        <v>12042870.643692533</v>
      </c>
      <c r="W166" s="121">
        <f t="shared" si="60"/>
        <v>12085335.8683949</v>
      </c>
    </row>
    <row r="167" spans="1:23">
      <c r="A167" s="111" t="s">
        <v>162</v>
      </c>
      <c r="B167" s="116">
        <f>B166*VLOOKUP($A160,'Peak-Baseload'!$N$13:$S$28,6,FALSE)</f>
        <v>6791.7620240153128</v>
      </c>
      <c r="C167" s="116">
        <f>C166*VLOOKUP($A160,'Peak-Baseload'!$N$13:$S$28,6,FALSE)</f>
        <v>7292.6649182816436</v>
      </c>
      <c r="D167" s="116">
        <f>D166*VLOOKUP($A160,'Peak-Baseload'!$N$13:$S$28,6,FALSE)</f>
        <v>7394.4299792273951</v>
      </c>
      <c r="E167" s="116">
        <f>E166*VLOOKUP($A160,'Peak-Baseload'!$N$13:$S$28,6,FALSE)</f>
        <v>7434.9646857593443</v>
      </c>
      <c r="F167" s="116">
        <f>F166*VLOOKUP($A160,'Peak-Baseload'!$N$13:$S$28,6,FALSE)</f>
        <v>7501.1738679993869</v>
      </c>
      <c r="G167" s="116">
        <f>G166*VLOOKUP($A160,'Peak-Baseload'!$N$13:$S$28,6,FALSE)</f>
        <v>7564.3439544802623</v>
      </c>
      <c r="H167" s="116">
        <f>H166*VLOOKUP($A160,'Peak-Baseload'!$N$13:$S$28,6,FALSE)</f>
        <v>7623.040797197682</v>
      </c>
      <c r="I167" s="116">
        <f>I166*VLOOKUP($A160,'Peak-Baseload'!$N$13:$S$28,6,FALSE)</f>
        <v>7680.0900654812394</v>
      </c>
      <c r="J167" s="116">
        <f>J166*VLOOKUP($A160,'Peak-Baseload'!$N$13:$S$28,6,FALSE)</f>
        <v>7742.3516975009752</v>
      </c>
      <c r="K167" s="116">
        <f>K166*VLOOKUP($A160,'Peak-Baseload'!$N$13:$S$28,6,FALSE)</f>
        <v>7798.2802152059021</v>
      </c>
      <c r="L167" s="116">
        <f>L166*VLOOKUP($A160,'Peak-Baseload'!$N$13:$S$28,6,FALSE)</f>
        <v>7852.1614572103572</v>
      </c>
      <c r="M167" s="116">
        <f>M166*VLOOKUP($A160,'Peak-Baseload'!$N$13:$S$28,6,FALSE)</f>
        <v>7902.4123858642397</v>
      </c>
      <c r="N167" s="116">
        <f>N166*VLOOKUP($A160,'Peak-Baseload'!$N$13:$S$28,6,FALSE)</f>
        <v>7951.8422737753244</v>
      </c>
      <c r="O167" s="116">
        <f>O166*VLOOKUP($A160,'Peak-Baseload'!$N$13:$S$28,6,FALSE)</f>
        <v>8017.2871840930966</v>
      </c>
      <c r="P167" s="116">
        <f>P166*VLOOKUP($A160,'Peak-Baseload'!$N$13:$S$28,6,FALSE)</f>
        <v>8058.3666832599329</v>
      </c>
      <c r="Q167" s="116">
        <f>Q166*VLOOKUP($A160,'Peak-Baseload'!$N$13:$S$28,6,FALSE)</f>
        <v>8106.6781482966217</v>
      </c>
      <c r="R167" s="116">
        <f>R166*VLOOKUP($A160,'Peak-Baseload'!$N$13:$S$28,6,FALSE)</f>
        <v>8151.1180784640155</v>
      </c>
      <c r="S167" s="116">
        <f>S166*VLOOKUP($A160,'Peak-Baseload'!$N$13:$S$28,6,FALSE)</f>
        <v>8189.5216607865477</v>
      </c>
      <c r="T167" s="116">
        <f>T166*VLOOKUP($A160,'Peak-Baseload'!$N$13:$S$28,6,FALSE)</f>
        <v>8221.5086432897187</v>
      </c>
      <c r="U167" s="116">
        <f>U166*VLOOKUP($A160,'Peak-Baseload'!$N$13:$S$28,6,FALSE)</f>
        <v>8253.2106850177788</v>
      </c>
      <c r="V167" s="116">
        <f>V166*VLOOKUP($A160,'Peak-Baseload'!$N$13:$S$28,6,FALSE)</f>
        <v>8287.4066690470499</v>
      </c>
      <c r="W167" s="116">
        <f>W166*VLOOKUP($A160,'Peak-Baseload'!$N$13:$S$28,6,FALSE)</f>
        <v>8316.6294845046996</v>
      </c>
    </row>
    <row r="168" spans="1:23">
      <c r="A168" s="111" t="s">
        <v>163</v>
      </c>
      <c r="B168" s="116">
        <f>B176*VLOOKUP($A160,'Peak-Baseload'!$N$13:$S$28,5,FALSE)</f>
        <v>158043.55017369366</v>
      </c>
      <c r="C168" s="116">
        <f>C176*VLOOKUP($A160,'Peak-Baseload'!$N$13:$S$28,5,FALSE)</f>
        <v>159667.32866266687</v>
      </c>
      <c r="D168" s="116">
        <f>D176*VLOOKUP($A160,'Peak-Baseload'!$N$13:$S$28,5,FALSE)</f>
        <v>162240.37817888151</v>
      </c>
      <c r="E168" s="116">
        <f>E176*VLOOKUP($A160,'Peak-Baseload'!$N$13:$S$28,5,FALSE)</f>
        <v>164228.02969772863</v>
      </c>
      <c r="F168" s="116">
        <f>F176*VLOOKUP($A160,'Peak-Baseload'!$N$13:$S$28,5,FALSE)</f>
        <v>166268.97948239907</v>
      </c>
      <c r="G168" s="116">
        <f>G176*VLOOKUP($A160,'Peak-Baseload'!$N$13:$S$28,5,FALSE)</f>
        <v>168256.07670232479</v>
      </c>
      <c r="H168" s="116">
        <f>H176*VLOOKUP($A160,'Peak-Baseload'!$N$13:$S$28,5,FALSE)</f>
        <v>170198.93443762831</v>
      </c>
      <c r="I168" s="116">
        <f>I176*VLOOKUP($A160,'Peak-Baseload'!$N$13:$S$28,5,FALSE)</f>
        <v>172086.81553557128</v>
      </c>
      <c r="J168" s="116">
        <f>J176*VLOOKUP($A160,'Peak-Baseload'!$N$13:$S$28,5,FALSE)</f>
        <v>173903.87394959104</v>
      </c>
      <c r="K168" s="116">
        <f>K176*VLOOKUP($A160,'Peak-Baseload'!$N$13:$S$28,5,FALSE)</f>
        <v>175693.58623658898</v>
      </c>
      <c r="L168" s="116">
        <f>L176*VLOOKUP($A160,'Peak-Baseload'!$N$13:$S$28,5,FALSE)</f>
        <v>177481.99026232702</v>
      </c>
      <c r="M168" s="116">
        <f>M176*VLOOKUP($A160,'Peak-Baseload'!$N$13:$S$28,5,FALSE)</f>
        <v>179215.4258887707</v>
      </c>
      <c r="N168" s="116">
        <f>N176*VLOOKUP($A160,'Peak-Baseload'!$N$13:$S$28,5,FALSE)</f>
        <v>180878.45085828388</v>
      </c>
      <c r="O168" s="116">
        <f>O176*VLOOKUP($A160,'Peak-Baseload'!$N$13:$S$28,5,FALSE)</f>
        <v>182444.28238972672</v>
      </c>
      <c r="P168" s="116">
        <f>P176*VLOOKUP($A160,'Peak-Baseload'!$N$13:$S$28,5,FALSE)</f>
        <v>183969.34840423515</v>
      </c>
      <c r="Q168" s="116">
        <f>Q176*VLOOKUP($A160,'Peak-Baseload'!$N$13:$S$28,5,FALSE)</f>
        <v>185437.76763275679</v>
      </c>
      <c r="R168" s="116">
        <f>R176*VLOOKUP($A160,'Peak-Baseload'!$N$13:$S$28,5,FALSE)</f>
        <v>186822.26564392628</v>
      </c>
      <c r="S168" s="116">
        <f>S176*VLOOKUP($A160,'Peak-Baseload'!$N$13:$S$28,5,FALSE)</f>
        <v>188193.77384931044</v>
      </c>
      <c r="T168" s="116">
        <f>T176*VLOOKUP($A160,'Peak-Baseload'!$N$13:$S$28,5,FALSE)</f>
        <v>189495.5086481802</v>
      </c>
      <c r="U168" s="116">
        <f>U176*VLOOKUP($A160,'Peak-Baseload'!$N$13:$S$28,5,FALSE)</f>
        <v>190740.49130831065</v>
      </c>
      <c r="V168" s="116">
        <f>V176*VLOOKUP($A160,'Peak-Baseload'!$N$13:$S$28,5,FALSE)</f>
        <v>191851.66091426476</v>
      </c>
      <c r="W168" s="116">
        <f>W176*VLOOKUP($A160,'Peak-Baseload'!$N$13:$S$28,5,FALSE)</f>
        <v>193055.5964675929</v>
      </c>
    </row>
    <row r="169" spans="1:23">
      <c r="A169" s="104" t="s">
        <v>164</v>
      </c>
      <c r="B169" s="116">
        <f>VLOOKUP($A160,REStpcHIGH,High!B$3-1990+2,FALSE)</f>
        <v>575</v>
      </c>
      <c r="C169" s="116">
        <f>VLOOKUP($A160,REStpcHIGH,High!C$3-1990+2,FALSE)</f>
        <v>614</v>
      </c>
      <c r="D169" s="116">
        <f>VLOOKUP($A160,REStpcHIGH,High!D$3-1990+2,FALSE)</f>
        <v>614</v>
      </c>
      <c r="E169" s="116">
        <f>VLOOKUP($A160,REStpcHIGH,High!E$3-1990+2,FALSE)</f>
        <v>609</v>
      </c>
      <c r="F169" s="116">
        <f>VLOOKUP($A160,REStpcHIGH,High!F$3-1990+2,FALSE)</f>
        <v>608</v>
      </c>
      <c r="G169" s="116">
        <f>VLOOKUP($A160,REStpcHIGH,High!G$3-1990+2,FALSE)</f>
        <v>608</v>
      </c>
      <c r="H169" s="116">
        <f>VLOOKUP($A160,REStpcHIGH,High!H$3-1990+2,FALSE)</f>
        <v>608</v>
      </c>
      <c r="I169" s="116">
        <f>VLOOKUP($A160,REStpcHIGH,High!I$3-1990+2,FALSE)</f>
        <v>607</v>
      </c>
      <c r="J169" s="116">
        <f>VLOOKUP($A160,REStpcHIGH,High!J$3-1990+2,FALSE)</f>
        <v>607</v>
      </c>
      <c r="K169" s="116">
        <f>VLOOKUP($A160,REStpcHIGH,High!K$3-1990+2,FALSE)</f>
        <v>607</v>
      </c>
      <c r="L169" s="116">
        <f>VLOOKUP($A160,REStpcHIGH,High!L$3-1990+2,FALSE)</f>
        <v>607</v>
      </c>
      <c r="M169" s="116">
        <f>VLOOKUP($A160,REStpcHIGH,High!M$3-1990+2,FALSE)</f>
        <v>606</v>
      </c>
      <c r="N169" s="116">
        <f>VLOOKUP($A160,REStpcHIGH,High!N$3-1990+2,FALSE)</f>
        <v>605</v>
      </c>
      <c r="O169" s="116">
        <f>VLOOKUP($A160,REStpcHIGH,High!O$3-1990+2,FALSE)</f>
        <v>607</v>
      </c>
      <c r="P169" s="116">
        <f>VLOOKUP($A160,REStpcHIGH,High!P$3-1990+2,FALSE)</f>
        <v>608</v>
      </c>
      <c r="Q169" s="116">
        <f>VLOOKUP($A160,REStpcHIGH,High!Q$3-1990+2,FALSE)</f>
        <v>608</v>
      </c>
      <c r="R169" s="116">
        <f>VLOOKUP($A160,REStpcHIGH,High!R$3-1990+2,FALSE)</f>
        <v>608</v>
      </c>
      <c r="S169" s="116">
        <f>VLOOKUP($A160,REStpcHIGH,High!S$3-1990+2,FALSE)</f>
        <v>608</v>
      </c>
      <c r="T169" s="116">
        <f>VLOOKUP($A160,REStpcHIGH,High!T$3-1990+2,FALSE)</f>
        <v>607</v>
      </c>
      <c r="U169" s="116">
        <f>VLOOKUP($A160,REStpcHIGH,High!U$3-1990+2,FALSE)</f>
        <v>606</v>
      </c>
      <c r="V169" s="116">
        <f>VLOOKUP($A160,REStpcHIGH,High!V$3-1990+2,FALSE)</f>
        <v>606</v>
      </c>
      <c r="W169" s="116">
        <f>VLOOKUP($A160,REStpcHIGH,High!W$3-1990+2,FALSE)</f>
        <v>605</v>
      </c>
    </row>
    <row r="170" spans="1:23">
      <c r="A170" s="104" t="s">
        <v>165</v>
      </c>
      <c r="B170" s="116">
        <f>VLOOKUP($A160,COMtpcHIGH,High!B$3-1990+2,FALSE)</f>
        <v>3046</v>
      </c>
      <c r="C170" s="116">
        <f>VLOOKUP($A160,COMtpcHIGH,High!C$3-1990+2,FALSE)</f>
        <v>3198</v>
      </c>
      <c r="D170" s="116">
        <f>VLOOKUP($A160,COMtpcHIGH,High!D$3-1990+2,FALSE)</f>
        <v>3207</v>
      </c>
      <c r="E170" s="116">
        <f>VLOOKUP($A160,COMtpcHIGH,High!E$3-1990+2,FALSE)</f>
        <v>3212</v>
      </c>
      <c r="F170" s="116">
        <f>VLOOKUP($A160,COMtpcHIGH,High!F$3-1990+2,FALSE)</f>
        <v>3211</v>
      </c>
      <c r="G170" s="116">
        <f>VLOOKUP($A160,COMtpcHIGH,High!G$3-1990+2,FALSE)</f>
        <v>3200</v>
      </c>
      <c r="H170" s="116">
        <f>VLOOKUP($A160,COMtpcHIGH,High!H$3-1990+2,FALSE)</f>
        <v>3186</v>
      </c>
      <c r="I170" s="116">
        <f>VLOOKUP($A160,COMtpcHIGH,High!I$3-1990+2,FALSE)</f>
        <v>3181</v>
      </c>
      <c r="J170" s="116">
        <f>VLOOKUP($A160,COMtpcHIGH,High!J$3-1990+2,FALSE)</f>
        <v>3176</v>
      </c>
      <c r="K170" s="116">
        <f>VLOOKUP($A160,COMtpcHIGH,High!K$3-1990+2,FALSE)</f>
        <v>3165</v>
      </c>
      <c r="L170" s="116">
        <f>VLOOKUP($A160,COMtpcHIGH,High!L$3-1990+2,FALSE)</f>
        <v>3152</v>
      </c>
      <c r="M170" s="116">
        <f>VLOOKUP($A160,COMtpcHIGH,High!M$3-1990+2,FALSE)</f>
        <v>3146</v>
      </c>
      <c r="N170" s="116">
        <f>VLOOKUP($A160,COMtpcHIGH,High!N$3-1990+2,FALSE)</f>
        <v>3142</v>
      </c>
      <c r="O170" s="116">
        <f>VLOOKUP($A160,COMtpcHIGH,High!O$3-1990+2,FALSE)</f>
        <v>3132</v>
      </c>
      <c r="P170" s="116">
        <f>VLOOKUP($A160,COMtpcHIGH,High!P$3-1990+2,FALSE)</f>
        <v>3106</v>
      </c>
      <c r="Q170" s="116">
        <f>VLOOKUP($A160,COMtpcHIGH,High!Q$3-1990+2,FALSE)</f>
        <v>3099</v>
      </c>
      <c r="R170" s="116">
        <f>VLOOKUP($A160,COMtpcHIGH,High!R$3-1990+2,FALSE)</f>
        <v>3091</v>
      </c>
      <c r="S170" s="116">
        <f>VLOOKUP($A160,COMtpcHIGH,High!S$3-1990+2,FALSE)</f>
        <v>3077</v>
      </c>
      <c r="T170" s="116">
        <f>VLOOKUP($A160,COMtpcHIGH,High!T$3-1990+2,FALSE)</f>
        <v>3068</v>
      </c>
      <c r="U170" s="116">
        <f>VLOOKUP($A160,COMtpcHIGH,High!U$3-1990+2,FALSE)</f>
        <v>3061</v>
      </c>
      <c r="V170" s="116">
        <f>VLOOKUP($A160,COMtpcHIGH,High!V$3-1990+2,FALSE)</f>
        <v>3061</v>
      </c>
      <c r="W170" s="116">
        <f>VLOOKUP($A160,COMtpcHIGH,High!W$3-1990+2,FALSE)</f>
        <v>3053</v>
      </c>
    </row>
    <row r="171" spans="1:23" ht="16" thickBot="1">
      <c r="A171" s="104" t="s">
        <v>166</v>
      </c>
      <c r="B171" s="116">
        <f>VLOOKUP($A160,INDtpcHIGH,High!B$3-1990+2,FALSE)</f>
        <v>23127</v>
      </c>
      <c r="C171" s="116">
        <f>VLOOKUP($A160,INDtpcHIGH,High!C$3-1990+2,FALSE)</f>
        <v>40337</v>
      </c>
      <c r="D171" s="116">
        <f>VLOOKUP($A160,INDtpcHIGH,High!D$3-1990+2,FALSE)</f>
        <v>40337</v>
      </c>
      <c r="E171" s="116">
        <f>VLOOKUP($A160,INDtpcHIGH,High!E$3-1990+2,FALSE)</f>
        <v>40337</v>
      </c>
      <c r="F171" s="116">
        <f>VLOOKUP($A160,INDtpcHIGH,High!F$3-1990+2,FALSE)</f>
        <v>40337</v>
      </c>
      <c r="G171" s="116">
        <f>VLOOKUP($A160,INDtpcHIGH,High!G$3-1990+2,FALSE)</f>
        <v>40337</v>
      </c>
      <c r="H171" s="116">
        <f>VLOOKUP($A160,INDtpcHIGH,High!H$3-1990+2,FALSE)</f>
        <v>40337</v>
      </c>
      <c r="I171" s="116">
        <f>VLOOKUP($A160,INDtpcHIGH,High!I$3-1990+2,FALSE)</f>
        <v>40337</v>
      </c>
      <c r="J171" s="116">
        <f>VLOOKUP($A160,INDtpcHIGH,High!J$3-1990+2,FALSE)</f>
        <v>40337</v>
      </c>
      <c r="K171" s="116">
        <f>VLOOKUP($A160,INDtpcHIGH,High!K$3-1990+2,FALSE)</f>
        <v>40337</v>
      </c>
      <c r="L171" s="116">
        <f>VLOOKUP($A160,INDtpcHIGH,High!L$3-1990+2,FALSE)</f>
        <v>40337</v>
      </c>
      <c r="M171" s="116">
        <f>VLOOKUP($A160,INDtpcHIGH,High!M$3-1990+2,FALSE)</f>
        <v>40337</v>
      </c>
      <c r="N171" s="116">
        <f>VLOOKUP($A160,INDtpcHIGH,High!N$3-1990+2,FALSE)</f>
        <v>40337</v>
      </c>
      <c r="O171" s="116">
        <f>VLOOKUP($A160,INDtpcHIGH,High!O$3-1990+2,FALSE)</f>
        <v>40337</v>
      </c>
      <c r="P171" s="116">
        <f>VLOOKUP($A160,INDtpcHIGH,High!P$3-1990+2,FALSE)</f>
        <v>40337</v>
      </c>
      <c r="Q171" s="116">
        <f>VLOOKUP($A160,INDtpcHIGH,High!Q$3-1990+2,FALSE)</f>
        <v>40337</v>
      </c>
      <c r="R171" s="116">
        <f>VLOOKUP($A160,INDtpcHIGH,High!R$3-1990+2,FALSE)</f>
        <v>40337</v>
      </c>
      <c r="S171" s="116">
        <f>VLOOKUP($A160,INDtpcHIGH,High!S$3-1990+2,FALSE)</f>
        <v>40337</v>
      </c>
      <c r="T171" s="116">
        <f>VLOOKUP($A160,INDtpcHIGH,High!T$3-1990+2,FALSE)</f>
        <v>40337</v>
      </c>
      <c r="U171" s="116">
        <f>VLOOKUP($A160,INDtpcHIGH,High!U$3-1990+2,FALSE)</f>
        <v>40337</v>
      </c>
      <c r="V171" s="116">
        <f>VLOOKUP($A160,INDtpcHIGH,High!V$3-1990+2,FALSE)</f>
        <v>40337</v>
      </c>
      <c r="W171" s="116">
        <f>VLOOKUP($A160,INDtpcHIGH,High!W$3-1990+2,FALSE)</f>
        <v>40337</v>
      </c>
    </row>
    <row r="172" spans="1:23">
      <c r="A172" s="111" t="s">
        <v>167</v>
      </c>
      <c r="B172" s="113">
        <f>VLOOKUP($A160,REScHIGH,High!B$3-1990+2,FALSE)</f>
        <v>10406</v>
      </c>
      <c r="C172" s="114">
        <f>VLOOKUP($A160,REScHIGH,High!C$3-1990+2,FALSE)</f>
        <v>10520</v>
      </c>
      <c r="D172" s="114">
        <f>VLOOKUP($A160,REScHIGH,High!D$3-1990+2,FALSE)</f>
        <v>10701</v>
      </c>
      <c r="E172" s="114">
        <f>VLOOKUP($A160,REScHIGH,High!E$3-1990+2,FALSE)</f>
        <v>10840</v>
      </c>
      <c r="F172" s="114">
        <f>VLOOKUP($A160,REScHIGH,High!F$3-1990+2,FALSE)</f>
        <v>10983</v>
      </c>
      <c r="G172" s="114">
        <f>VLOOKUP($A160,REScHIGH,High!G$3-1990+2,FALSE)</f>
        <v>11122</v>
      </c>
      <c r="H172" s="114">
        <f>VLOOKUP($A160,REScHIGH,High!H$3-1990+2,FALSE)</f>
        <v>11258</v>
      </c>
      <c r="I172" s="114">
        <f>VLOOKUP($A160,REScHIGH,High!I$3-1990+2,FALSE)</f>
        <v>11390</v>
      </c>
      <c r="J172" s="114">
        <f>VLOOKUP($A160,REScHIGH,High!J$3-1990+2,FALSE)</f>
        <v>11517</v>
      </c>
      <c r="K172" s="114">
        <f>VLOOKUP($A160,REScHIGH,High!K$3-1990+2,FALSE)</f>
        <v>11642</v>
      </c>
      <c r="L172" s="114">
        <f>VLOOKUP($A160,REScHIGH,High!L$3-1990+2,FALSE)</f>
        <v>11767</v>
      </c>
      <c r="M172" s="114">
        <f>VLOOKUP($A160,REScHIGH,High!M$3-1990+2,FALSE)</f>
        <v>11888</v>
      </c>
      <c r="N172" s="114">
        <f>VLOOKUP($A160,REScHIGH,High!N$3-1990+2,FALSE)</f>
        <v>12004</v>
      </c>
      <c r="O172" s="114">
        <f>VLOOKUP($A160,REScHIGH,High!O$3-1990+2,FALSE)</f>
        <v>12113</v>
      </c>
      <c r="P172" s="114">
        <f>VLOOKUP($A160,REScHIGH,High!P$3-1990+2,FALSE)</f>
        <v>12219</v>
      </c>
      <c r="Q172" s="114">
        <f>VLOOKUP($A160,REScHIGH,High!Q$3-1990+2,FALSE)</f>
        <v>12321</v>
      </c>
      <c r="R172" s="114">
        <f>VLOOKUP($A160,REScHIGH,High!R$3-1990+2,FALSE)</f>
        <v>12417</v>
      </c>
      <c r="S172" s="114">
        <f>VLOOKUP($A160,REScHIGH,High!S$3-1990+2,FALSE)</f>
        <v>12512</v>
      </c>
      <c r="T172" s="114">
        <f>VLOOKUP($A160,REScHIGH,High!T$3-1990+2,FALSE)</f>
        <v>12602</v>
      </c>
      <c r="U172" s="114">
        <f>VLOOKUP($A160,REScHIGH,High!U$3-1990+2,FALSE)</f>
        <v>12688</v>
      </c>
      <c r="V172" s="114">
        <f>VLOOKUP($A160,REScHIGH,High!V$3-1990+2,FALSE)</f>
        <v>12770</v>
      </c>
      <c r="W172" s="114">
        <f>VLOOKUP($A160,REScHIGH,High!W$3-1990+2,FALSE)</f>
        <v>12853</v>
      </c>
    </row>
    <row r="173" spans="1:23">
      <c r="A173" s="111" t="s">
        <v>168</v>
      </c>
      <c r="B173" s="115">
        <f>VLOOKUP($A160,COMcHIGH,High!B$3-1990+2,FALSE)</f>
        <v>1253</v>
      </c>
      <c r="C173" s="116">
        <f>VLOOKUP($A160,COMcHIGH,High!C$3-1990+2,FALSE)</f>
        <v>1259.061913122481</v>
      </c>
      <c r="D173" s="116">
        <f>VLOOKUP($A160,COMcHIGH,High!D$3-1990+2,FALSE)</f>
        <v>1268.0255699542217</v>
      </c>
      <c r="E173" s="116">
        <f>VLOOKUP($A160,COMcHIGH,High!E$3-1990+2,FALSE)</f>
        <v>1275.7941861946233</v>
      </c>
      <c r="F173" s="116">
        <f>VLOOKUP($A160,COMcHIGH,High!F$3-1990+2,FALSE)</f>
        <v>1283.4909135623127</v>
      </c>
      <c r="G173" s="116">
        <f>VLOOKUP($A160,COMcHIGH,High!G$3-1990+2,FALSE)</f>
        <v>1291.212988267253</v>
      </c>
      <c r="H173" s="116">
        <f>VLOOKUP($A160,COMcHIGH,High!H$3-1990+2,FALSE)</f>
        <v>1298.664069696895</v>
      </c>
      <c r="I173" s="116">
        <f>VLOOKUP($A160,COMcHIGH,High!I$3-1990+2,FALSE)</f>
        <v>1306.0563951764714</v>
      </c>
      <c r="J173" s="116">
        <f>VLOOKUP($A160,COMcHIGH,High!J$3-1990+2,FALSE)</f>
        <v>1313.2183944351389</v>
      </c>
      <c r="K173" s="116">
        <f>VLOOKUP($A160,COMcHIGH,High!K$3-1990+2,FALSE)</f>
        <v>1320.3606876292536</v>
      </c>
      <c r="L173" s="116">
        <f>VLOOKUP($A160,COMcHIGH,High!L$3-1990+2,FALSE)</f>
        <v>1327.4026325416194</v>
      </c>
      <c r="M173" s="116">
        <f>VLOOKUP($A160,COMcHIGH,High!M$3-1990+2,FALSE)</f>
        <v>1334.3865049329818</v>
      </c>
      <c r="N173" s="116">
        <f>VLOOKUP($A160,COMcHIGH,High!N$3-1990+2,FALSE)</f>
        <v>1341.17190042435</v>
      </c>
      <c r="O173" s="116">
        <f>VLOOKUP($A160,COMcHIGH,High!O$3-1990+2,FALSE)</f>
        <v>1347.7827665942009</v>
      </c>
      <c r="P173" s="116">
        <f>VLOOKUP($A160,COMcHIGH,High!P$3-1990+2,FALSE)</f>
        <v>1354.3844435580702</v>
      </c>
      <c r="Q173" s="116">
        <f>VLOOKUP($A160,COMcHIGH,High!Q$3-1990+2,FALSE)</f>
        <v>1360.8031896676021</v>
      </c>
      <c r="R173" s="116">
        <f>VLOOKUP($A160,COMcHIGH,High!R$3-1990+2,FALSE)</f>
        <v>1367.0268381867756</v>
      </c>
      <c r="S173" s="116">
        <f>VLOOKUP($A160,COMcHIGH,High!S$3-1990+2,FALSE)</f>
        <v>1373.2906026733237</v>
      </c>
      <c r="T173" s="116">
        <f>VLOOKUP($A160,COMcHIGH,High!T$3-1990+2,FALSE)</f>
        <v>1379.4039531428457</v>
      </c>
      <c r="U173" s="116">
        <f>VLOOKUP($A160,COMcHIGH,High!U$3-1990+2,FALSE)</f>
        <v>1385.3264080550371</v>
      </c>
      <c r="V173" s="116">
        <f>VLOOKUP($A160,COMcHIGH,High!V$3-1990+2,FALSE)</f>
        <v>1385.3264080550371</v>
      </c>
      <c r="W173" s="116">
        <f>VLOOKUP($A160,COMcHIGH,High!W$3-1990+2,FALSE)</f>
        <v>1391.218958427439</v>
      </c>
    </row>
    <row r="174" spans="1:23">
      <c r="A174" s="111" t="s">
        <v>169</v>
      </c>
      <c r="B174" s="115">
        <f>VLOOKUP($A160,INDcHIGH,High!B$3-1990+2,FALSE)</f>
        <v>3</v>
      </c>
      <c r="C174" s="116">
        <f>VLOOKUP($A160,INDcHIGH,High!C$3-1990+2,FALSE)</f>
        <v>2.7666309470560986</v>
      </c>
      <c r="D174" s="116">
        <f>VLOOKUP($A160,INDcHIGH,High!D$3-1990+2,FALSE)</f>
        <v>2.6840320555485686</v>
      </c>
      <c r="E174" s="116">
        <f>VLOOKUP($A160,INDcHIGH,High!E$3-1990+2,FALSE)</f>
        <v>2.5963758343087848</v>
      </c>
      <c r="F174" s="116">
        <f>VLOOKUP($A160,INDcHIGH,High!F$3-1990+2,FALSE)</f>
        <v>2.5138134385555229</v>
      </c>
      <c r="G174" s="116">
        <f>VLOOKUP($A160,INDcHIGH,High!G$3-1990+2,FALSE)</f>
        <v>2.4317936458454024</v>
      </c>
      <c r="H174" s="116">
        <f>VLOOKUP($A160,INDcHIGH,High!H$3-1990+2,FALSE)</f>
        <v>2.3560650347235059</v>
      </c>
      <c r="I174" s="116">
        <f>VLOOKUP($A160,INDcHIGH,High!I$3-1990+2,FALSE)</f>
        <v>2.2820301219585089</v>
      </c>
      <c r="J174" s="116">
        <f>VLOOKUP($A160,INDcHIGH,High!J$3-1990+2,FALSE)</f>
        <v>2.2118825043201258</v>
      </c>
      <c r="K174" s="116">
        <f>VLOOKUP($A160,INDcHIGH,High!K$3-1990+2,FALSE)</f>
        <v>2.1434030173513654</v>
      </c>
      <c r="L174" s="116">
        <f>VLOOKUP($A160,INDcHIGH,High!L$3-1990+2,FALSE)</f>
        <v>2.078727213781197</v>
      </c>
      <c r="M174" s="116">
        <f>VLOOKUP($A160,INDcHIGH,High!M$3-1990+2,FALSE)</f>
        <v>2.0156696167822581</v>
      </c>
      <c r="N174" s="116">
        <f>VLOOKUP($A160,INDcHIGH,High!N$3-1990+2,FALSE)</f>
        <v>1.9550559853237031</v>
      </c>
      <c r="O174" s="116">
        <f>VLOOKUP($A160,INDcHIGH,High!O$3-1990+2,FALSE)</f>
        <v>1.8964735445274348</v>
      </c>
      <c r="P174" s="116">
        <f>VLOOKUP($A160,INDcHIGH,High!P$3-1990+2,FALSE)</f>
        <v>1.8387435349215036</v>
      </c>
      <c r="Q174" s="116">
        <f>VLOOKUP($A160,INDcHIGH,High!Q$3-1990+2,FALSE)</f>
        <v>1.7836316478937182</v>
      </c>
      <c r="R174" s="116">
        <f>VLOOKUP($A160,INDcHIGH,High!R$3-1990+2,FALSE)</f>
        <v>1.7305575464881053</v>
      </c>
      <c r="S174" s="116">
        <f>VLOOKUP($A160,INDcHIGH,High!S$3-1990+2,FALSE)</f>
        <v>1.6787702764468586</v>
      </c>
      <c r="T174" s="116">
        <f>VLOOKUP($A160,INDcHIGH,High!T$3-1990+2,FALSE)</f>
        <v>1.6283906939520754</v>
      </c>
      <c r="U174" s="116">
        <f>VLOOKUP($A160,INDcHIGH,High!U$3-1990+2,FALSE)</f>
        <v>1.5808193131879544</v>
      </c>
      <c r="V174" s="116">
        <f>VLOOKUP($A160,INDcHIGH,High!V$3-1990+2,FALSE)</f>
        <v>1.5808193131879544</v>
      </c>
      <c r="W174" s="116">
        <f>VLOOKUP($A160,INDcHIGH,High!W$3-1990+2,FALSE)</f>
        <v>1.5340354591548253</v>
      </c>
    </row>
    <row r="175" spans="1:23">
      <c r="A175" s="111" t="s">
        <v>170</v>
      </c>
      <c r="B175" s="117">
        <v>1</v>
      </c>
      <c r="C175" s="118">
        <f t="shared" ref="C175:U175" si="61">B175</f>
        <v>1</v>
      </c>
      <c r="D175" s="118">
        <f t="shared" si="61"/>
        <v>1</v>
      </c>
      <c r="E175" s="118">
        <f t="shared" si="61"/>
        <v>1</v>
      </c>
      <c r="F175" s="118">
        <f t="shared" si="61"/>
        <v>1</v>
      </c>
      <c r="G175" s="118">
        <f t="shared" si="61"/>
        <v>1</v>
      </c>
      <c r="H175" s="118">
        <f t="shared" si="61"/>
        <v>1</v>
      </c>
      <c r="I175" s="118">
        <f t="shared" si="61"/>
        <v>1</v>
      </c>
      <c r="J175" s="118">
        <f t="shared" si="61"/>
        <v>1</v>
      </c>
      <c r="K175" s="118">
        <f t="shared" si="61"/>
        <v>1</v>
      </c>
      <c r="L175" s="118">
        <f t="shared" si="61"/>
        <v>1</v>
      </c>
      <c r="M175" s="118">
        <f t="shared" si="61"/>
        <v>1</v>
      </c>
      <c r="N175" s="118">
        <f t="shared" si="61"/>
        <v>1</v>
      </c>
      <c r="O175" s="118">
        <f t="shared" si="61"/>
        <v>1</v>
      </c>
      <c r="P175" s="118">
        <f t="shared" si="61"/>
        <v>1</v>
      </c>
      <c r="Q175" s="118">
        <f t="shared" si="61"/>
        <v>1</v>
      </c>
      <c r="R175" s="118">
        <f t="shared" si="61"/>
        <v>1</v>
      </c>
      <c r="S175" s="118">
        <f t="shared" si="61"/>
        <v>1</v>
      </c>
      <c r="T175" s="118">
        <f t="shared" si="61"/>
        <v>1</v>
      </c>
      <c r="U175" s="118">
        <f t="shared" si="61"/>
        <v>1</v>
      </c>
      <c r="V175" s="118">
        <f>T175</f>
        <v>1</v>
      </c>
      <c r="W175" s="118">
        <f>U175</f>
        <v>1</v>
      </c>
    </row>
    <row r="176" spans="1:23" ht="16" thickBot="1">
      <c r="A176" s="119" t="s">
        <v>171</v>
      </c>
      <c r="B176" s="120">
        <f>SUM(B172:B175)</f>
        <v>11663</v>
      </c>
      <c r="C176" s="121">
        <f t="shared" ref="C176:W176" si="62">SUM(C172:C175)</f>
        <v>11782.828544069538</v>
      </c>
      <c r="D176" s="121">
        <f t="shared" si="62"/>
        <v>11972.709602009771</v>
      </c>
      <c r="E176" s="121">
        <f t="shared" si="62"/>
        <v>12119.390562028933</v>
      </c>
      <c r="F176" s="121">
        <f t="shared" si="62"/>
        <v>12270.004727000869</v>
      </c>
      <c r="G176" s="121">
        <f t="shared" si="62"/>
        <v>12416.644781913097</v>
      </c>
      <c r="H176" s="121">
        <f t="shared" si="62"/>
        <v>12560.020134731618</v>
      </c>
      <c r="I176" s="121">
        <f t="shared" si="62"/>
        <v>12699.338425298429</v>
      </c>
      <c r="J176" s="121">
        <f t="shared" si="62"/>
        <v>12833.430276939458</v>
      </c>
      <c r="K176" s="121">
        <f t="shared" si="62"/>
        <v>12965.504090646606</v>
      </c>
      <c r="L176" s="121">
        <f t="shared" si="62"/>
        <v>13097.4813597554</v>
      </c>
      <c r="M176" s="121">
        <f t="shared" si="62"/>
        <v>13225.402174549763</v>
      </c>
      <c r="N176" s="121">
        <f t="shared" si="62"/>
        <v>13348.126956409673</v>
      </c>
      <c r="O176" s="121">
        <f t="shared" si="62"/>
        <v>13463.679240138728</v>
      </c>
      <c r="P176" s="121">
        <f t="shared" si="62"/>
        <v>13576.223187092992</v>
      </c>
      <c r="Q176" s="121">
        <f t="shared" si="62"/>
        <v>13684.586821315495</v>
      </c>
      <c r="R176" s="121">
        <f t="shared" si="62"/>
        <v>13786.757395733264</v>
      </c>
      <c r="S176" s="121">
        <f t="shared" si="62"/>
        <v>13887.96937294977</v>
      </c>
      <c r="T176" s="121">
        <f t="shared" si="62"/>
        <v>13984.032343836798</v>
      </c>
      <c r="U176" s="121">
        <f t="shared" si="62"/>
        <v>14075.907227368225</v>
      </c>
      <c r="V176" s="121">
        <f t="shared" si="62"/>
        <v>14157.907227368225</v>
      </c>
      <c r="W176" s="121">
        <f t="shared" si="62"/>
        <v>14246.752993886594</v>
      </c>
    </row>
    <row r="177" spans="1:23">
      <c r="B177" s="106"/>
      <c r="C177" s="106"/>
      <c r="D177" s="106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8"/>
      <c r="U177" s="108"/>
      <c r="V177" s="108"/>
      <c r="W177" s="108"/>
    </row>
    <row r="178" spans="1:23">
      <c r="B178" s="106"/>
      <c r="C178" s="106"/>
      <c r="D178" s="106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8"/>
      <c r="U178" s="108"/>
      <c r="V178" s="108"/>
      <c r="W178" s="108"/>
    </row>
    <row r="179" spans="1:23">
      <c r="A179" s="109" t="s">
        <v>28</v>
      </c>
      <c r="B179" s="110"/>
      <c r="C179" s="110"/>
      <c r="D179" s="110"/>
      <c r="E179" s="110"/>
      <c r="F179" s="110"/>
      <c r="G179" s="110"/>
      <c r="H179" s="110"/>
      <c r="I179" s="110"/>
      <c r="J179" s="110"/>
      <c r="K179" s="110"/>
      <c r="L179" s="110"/>
      <c r="M179" s="110"/>
      <c r="N179" s="110"/>
      <c r="O179" s="110"/>
      <c r="P179" s="110"/>
      <c r="Q179" s="110"/>
      <c r="R179" s="110"/>
      <c r="S179" s="110"/>
      <c r="T179" s="110"/>
      <c r="U179" s="110"/>
      <c r="V179" s="110"/>
      <c r="W179" s="110"/>
    </row>
    <row r="180" spans="1:23" ht="16" thickBot="1">
      <c r="A180" s="111" t="s">
        <v>156</v>
      </c>
      <c r="B180" s="110"/>
      <c r="C180" s="112">
        <f t="shared" ref="C180:U180" si="63">(C185-B185)/B185</f>
        <v>-2.5176105189098762E-2</v>
      </c>
      <c r="D180" s="112">
        <f t="shared" si="63"/>
        <v>9.8274436112833555E-3</v>
      </c>
      <c r="E180" s="112">
        <f t="shared" si="63"/>
        <v>-2.0778677215086427E-2</v>
      </c>
      <c r="F180" s="112">
        <f t="shared" si="63"/>
        <v>-2.2457685833738989E-2</v>
      </c>
      <c r="G180" s="112">
        <f t="shared" si="63"/>
        <v>-2.3306722499244117E-2</v>
      </c>
      <c r="H180" s="112">
        <f t="shared" si="63"/>
        <v>-2.2914146118480753E-2</v>
      </c>
      <c r="I180" s="112">
        <f t="shared" si="63"/>
        <v>-2.2368901916839989E-2</v>
      </c>
      <c r="J180" s="112">
        <f t="shared" si="63"/>
        <v>-2.4050501920349032E-2</v>
      </c>
      <c r="K180" s="112">
        <f t="shared" si="63"/>
        <v>-2.5206951367558357E-2</v>
      </c>
      <c r="L180" s="112">
        <f t="shared" si="63"/>
        <v>-2.5141404722377702E-2</v>
      </c>
      <c r="M180" s="112">
        <f t="shared" si="63"/>
        <v>-2.4311068224527117E-2</v>
      </c>
      <c r="N180" s="112">
        <f t="shared" si="63"/>
        <v>-2.5185509576411462E-2</v>
      </c>
      <c r="O180" s="112">
        <f t="shared" si="63"/>
        <v>-2.6869076238382757E-2</v>
      </c>
      <c r="P180" s="112">
        <f t="shared" si="63"/>
        <v>-2.7977183181031838E-2</v>
      </c>
      <c r="Q180" s="112">
        <f t="shared" si="63"/>
        <v>-2.3172260812463288E-2</v>
      </c>
      <c r="R180" s="112">
        <f t="shared" si="63"/>
        <v>-2.7572434652263562E-2</v>
      </c>
      <c r="S180" s="112">
        <f t="shared" si="63"/>
        <v>-2.757708051649161E-2</v>
      </c>
      <c r="T180" s="112">
        <f t="shared" si="63"/>
        <v>-2.6845323888713614E-2</v>
      </c>
      <c r="U180" s="112">
        <f t="shared" si="63"/>
        <v>-2.7283906413017964E-2</v>
      </c>
      <c r="V180" s="112">
        <f>(V185-T185)/T185</f>
        <v>-2.8682234328050539E-2</v>
      </c>
      <c r="W180" s="112">
        <f>(W185-U185)/U185</f>
        <v>-2.9502392484965327E-2</v>
      </c>
    </row>
    <row r="181" spans="1:23">
      <c r="A181" s="111" t="s">
        <v>157</v>
      </c>
      <c r="B181" s="113">
        <f t="shared" ref="B181:W181" si="64">B191*B188</f>
        <v>647946</v>
      </c>
      <c r="C181" s="114">
        <f t="shared" si="64"/>
        <v>655188</v>
      </c>
      <c r="D181" s="114">
        <f t="shared" si="64"/>
        <v>801864</v>
      </c>
      <c r="E181" s="114">
        <f t="shared" si="64"/>
        <v>789940</v>
      </c>
      <c r="F181" s="114">
        <f t="shared" si="64"/>
        <v>778939</v>
      </c>
      <c r="G181" s="114">
        <f t="shared" si="64"/>
        <v>774098</v>
      </c>
      <c r="H181" s="114">
        <f t="shared" si="64"/>
        <v>774996</v>
      </c>
      <c r="I181" s="114">
        <f t="shared" si="64"/>
        <v>777954</v>
      </c>
      <c r="J181" s="114">
        <f t="shared" si="64"/>
        <v>774087</v>
      </c>
      <c r="K181" s="114">
        <f t="shared" si="64"/>
        <v>770180</v>
      </c>
      <c r="L181" s="114">
        <f t="shared" si="64"/>
        <v>769419</v>
      </c>
      <c r="M181" s="114">
        <f t="shared" si="64"/>
        <v>769754</v>
      </c>
      <c r="N181" s="114">
        <f t="shared" si="64"/>
        <v>765756</v>
      </c>
      <c r="O181" s="114">
        <f t="shared" si="64"/>
        <v>759638</v>
      </c>
      <c r="P181" s="114">
        <f t="shared" si="64"/>
        <v>757170</v>
      </c>
      <c r="Q181" s="114">
        <f t="shared" si="64"/>
        <v>767125</v>
      </c>
      <c r="R181" s="114">
        <f t="shared" si="64"/>
        <v>760930</v>
      </c>
      <c r="S181" s="114">
        <f t="shared" si="64"/>
        <v>756318</v>
      </c>
      <c r="T181" s="114">
        <f t="shared" si="64"/>
        <v>754464</v>
      </c>
      <c r="U181" s="114">
        <f t="shared" si="64"/>
        <v>749800</v>
      </c>
      <c r="V181" s="114">
        <f t="shared" si="64"/>
        <v>744648</v>
      </c>
      <c r="W181" s="114">
        <f t="shared" si="64"/>
        <v>737836</v>
      </c>
    </row>
    <row r="182" spans="1:23">
      <c r="A182" s="111" t="s">
        <v>158</v>
      </c>
      <c r="B182" s="115">
        <f t="shared" ref="B182:W183" si="65">B189*B192</f>
        <v>3597080</v>
      </c>
      <c r="C182" s="116">
        <f t="shared" si="65"/>
        <v>3797688.8621621253</v>
      </c>
      <c r="D182" s="116">
        <f t="shared" si="65"/>
        <v>3709438.031995689</v>
      </c>
      <c r="E182" s="116">
        <f t="shared" si="65"/>
        <v>3614306.3438251517</v>
      </c>
      <c r="F182" s="116">
        <f t="shared" si="65"/>
        <v>3511799.5807317095</v>
      </c>
      <c r="G182" s="116">
        <f t="shared" si="65"/>
        <v>3401798.8691780432</v>
      </c>
      <c r="H182" s="116">
        <f t="shared" si="65"/>
        <v>3290987.7227210333</v>
      </c>
      <c r="I182" s="116">
        <f t="shared" si="65"/>
        <v>3183969.3277000333</v>
      </c>
      <c r="J182" s="116">
        <f t="shared" si="65"/>
        <v>3078150.7107017385</v>
      </c>
      <c r="K182" s="116">
        <f t="shared" si="65"/>
        <v>2969704.4146585367</v>
      </c>
      <c r="L182" s="116">
        <f t="shared" si="65"/>
        <v>2861627.1043019998</v>
      </c>
      <c r="M182" s="116">
        <f t="shared" si="65"/>
        <v>2759224.2846703799</v>
      </c>
      <c r="N182" s="116">
        <f t="shared" si="65"/>
        <v>2660087.3520964342</v>
      </c>
      <c r="O182" s="116">
        <f t="shared" si="65"/>
        <v>2558716.3039816036</v>
      </c>
      <c r="P182" s="116">
        <f t="shared" si="65"/>
        <v>2452137.0884695156</v>
      </c>
      <c r="Q182" s="116">
        <f t="shared" si="65"/>
        <v>2356290.159999962</v>
      </c>
      <c r="R182" s="116">
        <f t="shared" si="65"/>
        <v>2261151.6627153866</v>
      </c>
      <c r="S182" s="116">
        <f t="shared" si="65"/>
        <v>2167587.4191544442</v>
      </c>
      <c r="T182" s="116">
        <f t="shared" si="65"/>
        <v>2077050.413204893</v>
      </c>
      <c r="U182" s="116">
        <f t="shared" si="65"/>
        <v>1990233.6956197782</v>
      </c>
      <c r="V182" s="116">
        <f t="shared" si="65"/>
        <v>1990233.6956197782</v>
      </c>
      <c r="W182" s="116">
        <f t="shared" si="65"/>
        <v>1905678.5676899781</v>
      </c>
    </row>
    <row r="183" spans="1:23">
      <c r="A183" s="111" t="s">
        <v>159</v>
      </c>
      <c r="B183" s="115">
        <f t="shared" si="65"/>
        <v>1247000</v>
      </c>
      <c r="C183" s="116">
        <f t="shared" si="65"/>
        <v>898471.55747632962</v>
      </c>
      <c r="D183" s="116">
        <f t="shared" si="65"/>
        <v>893577.10607379046</v>
      </c>
      <c r="E183" s="116">
        <f t="shared" si="65"/>
        <v>886337.70337950788</v>
      </c>
      <c r="F183" s="116">
        <f t="shared" si="65"/>
        <v>878881.63220657478</v>
      </c>
      <c r="G183" s="116">
        <f t="shared" si="65"/>
        <v>871005.61378006788</v>
      </c>
      <c r="H183" s="116">
        <f t="shared" si="65"/>
        <v>863080.04888697597</v>
      </c>
      <c r="I183" s="116">
        <f t="shared" si="65"/>
        <v>854741.63804315496</v>
      </c>
      <c r="J183" s="116">
        <f t="shared" si="65"/>
        <v>846282.02719135687</v>
      </c>
      <c r="K183" s="116">
        <f t="shared" si="65"/>
        <v>837787.25614487729</v>
      </c>
      <c r="L183" s="116">
        <f t="shared" si="65"/>
        <v>829130.03564517503</v>
      </c>
      <c r="M183" s="116">
        <f t="shared" si="65"/>
        <v>820439.25063895225</v>
      </c>
      <c r="N183" s="116">
        <f t="shared" si="65"/>
        <v>811621.22999093693</v>
      </c>
      <c r="O183" s="116">
        <f t="shared" si="65"/>
        <v>802681.7186909822</v>
      </c>
      <c r="P183" s="116">
        <f t="shared" si="65"/>
        <v>793756.09043577302</v>
      </c>
      <c r="Q183" s="116">
        <f t="shared" si="65"/>
        <v>784670.03875903913</v>
      </c>
      <c r="R183" s="116">
        <f t="shared" si="65"/>
        <v>775608.98913017754</v>
      </c>
      <c r="S183" s="116">
        <f t="shared" si="65"/>
        <v>766416.44396973087</v>
      </c>
      <c r="T183" s="116">
        <f t="shared" si="65"/>
        <v>757170.03722878022</v>
      </c>
      <c r="U183" s="116">
        <f t="shared" si="65"/>
        <v>748125.91773618141</v>
      </c>
      <c r="V183" s="116">
        <f t="shared" si="65"/>
        <v>748125.91773618141</v>
      </c>
      <c r="W183" s="116">
        <f t="shared" si="65"/>
        <v>738912.14070345846</v>
      </c>
    </row>
    <row r="184" spans="1:23">
      <c r="A184" s="111" t="s">
        <v>160</v>
      </c>
      <c r="B184" s="117">
        <v>95716</v>
      </c>
      <c r="C184" s="118">
        <f t="shared" ref="C184:U184" si="66">B184</f>
        <v>95716</v>
      </c>
      <c r="D184" s="118">
        <f t="shared" si="66"/>
        <v>95716</v>
      </c>
      <c r="E184" s="118">
        <f t="shared" si="66"/>
        <v>95716</v>
      </c>
      <c r="F184" s="118">
        <f t="shared" si="66"/>
        <v>95716</v>
      </c>
      <c r="G184" s="118">
        <f t="shared" si="66"/>
        <v>95716</v>
      </c>
      <c r="H184" s="118">
        <f t="shared" si="66"/>
        <v>95716</v>
      </c>
      <c r="I184" s="118">
        <f t="shared" si="66"/>
        <v>95716</v>
      </c>
      <c r="J184" s="118">
        <f t="shared" si="66"/>
        <v>95716</v>
      </c>
      <c r="K184" s="118">
        <f t="shared" si="66"/>
        <v>95716</v>
      </c>
      <c r="L184" s="118">
        <f t="shared" si="66"/>
        <v>95716</v>
      </c>
      <c r="M184" s="118">
        <f t="shared" si="66"/>
        <v>95716</v>
      </c>
      <c r="N184" s="118">
        <f t="shared" si="66"/>
        <v>95716</v>
      </c>
      <c r="O184" s="118">
        <f t="shared" si="66"/>
        <v>95716</v>
      </c>
      <c r="P184" s="118">
        <f t="shared" si="66"/>
        <v>95716</v>
      </c>
      <c r="Q184" s="118">
        <f t="shared" si="66"/>
        <v>95716</v>
      </c>
      <c r="R184" s="118">
        <f t="shared" si="66"/>
        <v>95716</v>
      </c>
      <c r="S184" s="118">
        <f t="shared" si="66"/>
        <v>95716</v>
      </c>
      <c r="T184" s="118">
        <f t="shared" si="66"/>
        <v>95716</v>
      </c>
      <c r="U184" s="118">
        <f t="shared" si="66"/>
        <v>95716</v>
      </c>
      <c r="V184" s="118">
        <f>T184</f>
        <v>95716</v>
      </c>
      <c r="W184" s="118">
        <f>U184</f>
        <v>95716</v>
      </c>
    </row>
    <row r="185" spans="1:23" ht="16" thickBot="1">
      <c r="A185" s="119" t="s">
        <v>161</v>
      </c>
      <c r="B185" s="120">
        <f>SUM(B181:B184)</f>
        <v>5587742</v>
      </c>
      <c r="C185" s="121">
        <f t="shared" ref="C185:W185" si="67">SUM(C181:C184)</f>
        <v>5447064.4196384549</v>
      </c>
      <c r="D185" s="121">
        <f t="shared" si="67"/>
        <v>5500595.1380694797</v>
      </c>
      <c r="E185" s="121">
        <f t="shared" si="67"/>
        <v>5386300.0472046603</v>
      </c>
      <c r="F185" s="121">
        <f t="shared" si="67"/>
        <v>5265336.2129382845</v>
      </c>
      <c r="G185" s="121">
        <f t="shared" si="67"/>
        <v>5142618.482958111</v>
      </c>
      <c r="H185" s="121">
        <f t="shared" si="67"/>
        <v>5024779.771608009</v>
      </c>
      <c r="I185" s="121">
        <f t="shared" si="67"/>
        <v>4912380.9657431878</v>
      </c>
      <c r="J185" s="121">
        <f t="shared" si="67"/>
        <v>4794235.7378930952</v>
      </c>
      <c r="K185" s="121">
        <f t="shared" si="67"/>
        <v>4673387.6708034137</v>
      </c>
      <c r="L185" s="121">
        <f t="shared" si="67"/>
        <v>4555892.139947175</v>
      </c>
      <c r="M185" s="121">
        <f t="shared" si="67"/>
        <v>4445133.5353093324</v>
      </c>
      <c r="N185" s="121">
        <f t="shared" si="67"/>
        <v>4333180.5820873715</v>
      </c>
      <c r="O185" s="121">
        <f t="shared" si="67"/>
        <v>4216752.0226725861</v>
      </c>
      <c r="P185" s="121">
        <f t="shared" si="67"/>
        <v>4098779.1789052887</v>
      </c>
      <c r="Q185" s="121">
        <f t="shared" si="67"/>
        <v>4003801.1987590012</v>
      </c>
      <c r="R185" s="121">
        <f t="shared" si="67"/>
        <v>3893406.6518455641</v>
      </c>
      <c r="S185" s="121">
        <f t="shared" si="67"/>
        <v>3786037.863124175</v>
      </c>
      <c r="T185" s="121">
        <f t="shared" si="67"/>
        <v>3684400.4504336733</v>
      </c>
      <c r="U185" s="121">
        <f t="shared" si="67"/>
        <v>3583875.6133559598</v>
      </c>
      <c r="V185" s="121">
        <f t="shared" si="67"/>
        <v>3578723.6133559598</v>
      </c>
      <c r="W185" s="121">
        <f t="shared" si="67"/>
        <v>3478142.7083934364</v>
      </c>
    </row>
    <row r="186" spans="1:23">
      <c r="A186" s="111" t="s">
        <v>162</v>
      </c>
      <c r="B186" s="116">
        <f>B185*VLOOKUP($A179,'Peak-Baseload'!$N$13:$S$28,6,FALSE)</f>
        <v>4996.0804095474859</v>
      </c>
      <c r="C186" s="116">
        <f>C185*VLOOKUP($A179,'Peak-Baseload'!$N$13:$S$28,6,FALSE)</f>
        <v>4870.2985636235226</v>
      </c>
      <c r="D186" s="116">
        <f>D185*VLOOKUP($A179,'Peak-Baseload'!$N$13:$S$28,6,FALSE)</f>
        <v>4918.1611481276468</v>
      </c>
      <c r="E186" s="116">
        <f>E185*VLOOKUP($A179,'Peak-Baseload'!$N$13:$S$28,6,FALSE)</f>
        <v>4815.9682651389239</v>
      </c>
      <c r="F186" s="116">
        <f>F185*VLOOKUP($A179,'Peak-Baseload'!$N$13:$S$28,6,FALSE)</f>
        <v>4707.8127628551765</v>
      </c>
      <c r="G186" s="116">
        <f>G185*VLOOKUP($A179,'Peak-Baseload'!$N$13:$S$28,6,FALSE)</f>
        <v>4598.0890772129114</v>
      </c>
      <c r="H186" s="116">
        <f>H185*VLOOKUP($A179,'Peak-Baseload'!$N$13:$S$28,6,FALSE)</f>
        <v>4492.7277922318644</v>
      </c>
      <c r="I186" s="116">
        <f>I185*VLOOKUP($A179,'Peak-Baseload'!$N$13:$S$28,6,FALSE)</f>
        <v>4392.2304049083687</v>
      </c>
      <c r="J186" s="116">
        <f>J185*VLOOKUP($A179,'Peak-Baseload'!$N$13:$S$28,6,FALSE)</f>
        <v>4286.5950591205046</v>
      </c>
      <c r="K186" s="116">
        <f>K185*VLOOKUP($A179,'Peak-Baseload'!$N$13:$S$28,6,FALSE)</f>
        <v>4178.5430659328385</v>
      </c>
      <c r="L186" s="116">
        <f>L185*VLOOKUP($A179,'Peak-Baseload'!$N$13:$S$28,6,FALSE)</f>
        <v>4073.4886235623358</v>
      </c>
      <c r="M186" s="116">
        <f>M185*VLOOKUP($A179,'Peak-Baseload'!$N$13:$S$28,6,FALSE)</f>
        <v>3974.4577637230768</v>
      </c>
      <c r="N186" s="116">
        <f>N185*VLOOKUP($A179,'Peak-Baseload'!$N$13:$S$28,6,FALSE)</f>
        <v>3874.3590196537862</v>
      </c>
      <c r="O186" s="116">
        <f>O185*VLOOKUP($A179,'Peak-Baseload'!$N$13:$S$28,6,FALSE)</f>
        <v>3770.2585717798429</v>
      </c>
      <c r="P186" s="116">
        <f>P185*VLOOKUP($A179,'Peak-Baseload'!$N$13:$S$28,6,FALSE)</f>
        <v>3664.7773570773029</v>
      </c>
      <c r="Q186" s="116">
        <f>Q185*VLOOKUP($A179,'Peak-Baseload'!$N$13:$S$28,6,FALSE)</f>
        <v>3579.8561803394978</v>
      </c>
      <c r="R186" s="116">
        <f>R185*VLOOKUP($A179,'Peak-Baseload'!$N$13:$S$28,6,FALSE)</f>
        <v>3481.1508297425848</v>
      </c>
      <c r="S186" s="116">
        <f>S185*VLOOKUP($A179,'Peak-Baseload'!$N$13:$S$28,6,FALSE)</f>
        <v>3385.150853020722</v>
      </c>
      <c r="T186" s="116">
        <f>T185*VLOOKUP($A179,'Peak-Baseload'!$N$13:$S$28,6,FALSE)</f>
        <v>3294.2753819592258</v>
      </c>
      <c r="U186" s="116">
        <f>U185*VLOOKUP($A179,'Peak-Baseload'!$N$13:$S$28,6,FALSE)</f>
        <v>3204.3946807391412</v>
      </c>
      <c r="V186" s="116">
        <f>V185*VLOOKUP($A179,'Peak-Baseload'!$N$13:$S$28,6,FALSE)</f>
        <v>3199.7882035127432</v>
      </c>
      <c r="W186" s="116">
        <f>W185*VLOOKUP($A179,'Peak-Baseload'!$N$13:$S$28,6,FALSE)</f>
        <v>3109.85737119124</v>
      </c>
    </row>
    <row r="187" spans="1:23">
      <c r="A187" s="111" t="s">
        <v>163</v>
      </c>
      <c r="B187" s="116">
        <f>B195*VLOOKUP($A179,'Peak-Baseload'!$N$13:$S$28,5,FALSE)</f>
        <v>59195.861072812811</v>
      </c>
      <c r="C187" s="116">
        <f>C195*VLOOKUP($A179,'Peak-Baseload'!$N$13:$S$28,5,FALSE)</f>
        <v>59699.288815769156</v>
      </c>
      <c r="D187" s="116">
        <f>D195*VLOOKUP($A179,'Peak-Baseload'!$N$13:$S$28,5,FALSE)</f>
        <v>59938.853150363539</v>
      </c>
      <c r="E187" s="116">
        <f>E195*VLOOKUP($A179,'Peak-Baseload'!$N$13:$S$28,5,FALSE)</f>
        <v>60095.043734407307</v>
      </c>
      <c r="F187" s="116">
        <f>F195*VLOOKUP($A179,'Peak-Baseload'!$N$13:$S$28,5,FALSE)</f>
        <v>60229.929838813427</v>
      </c>
      <c r="G187" s="116">
        <f>G195*VLOOKUP($A179,'Peak-Baseload'!$N$13:$S$28,5,FALSE)</f>
        <v>60368.70371272209</v>
      </c>
      <c r="H187" s="116">
        <f>H195*VLOOKUP($A179,'Peak-Baseload'!$N$13:$S$28,5,FALSE)</f>
        <v>60485.238364315075</v>
      </c>
      <c r="I187" s="116">
        <f>I195*VLOOKUP($A179,'Peak-Baseload'!$N$13:$S$28,5,FALSE)</f>
        <v>60631.344093264968</v>
      </c>
      <c r="J187" s="116">
        <f>J195*VLOOKUP($A179,'Peak-Baseload'!$N$13:$S$28,5,FALSE)</f>
        <v>60754.230251624205</v>
      </c>
      <c r="K187" s="116">
        <f>K195*VLOOKUP($A179,'Peak-Baseload'!$N$13:$S$28,5,FALSE)</f>
        <v>60879.750702068086</v>
      </c>
      <c r="L187" s="116">
        <f>L195*VLOOKUP($A179,'Peak-Baseload'!$N$13:$S$28,5,FALSE)</f>
        <v>61007.833743212337</v>
      </c>
      <c r="M187" s="116">
        <f>M195*VLOOKUP($A179,'Peak-Baseload'!$N$13:$S$28,5,FALSE)</f>
        <v>61113.022079506656</v>
      </c>
      <c r="N187" s="116">
        <f>N195*VLOOKUP($A179,'Peak-Baseload'!$N$13:$S$28,5,FALSE)</f>
        <v>61246.036909485571</v>
      </c>
      <c r="O187" s="116">
        <f>O195*VLOOKUP($A179,'Peak-Baseload'!$N$13:$S$28,5,FALSE)</f>
        <v>61354.40548922414</v>
      </c>
      <c r="P187" s="116">
        <f>P195*VLOOKUP($A179,'Peak-Baseload'!$N$13:$S$28,5,FALSE)</f>
        <v>61490.372169423899</v>
      </c>
      <c r="Q187" s="116">
        <f>Q195*VLOOKUP($A179,'Peak-Baseload'!$N$13:$S$28,5,FALSE)</f>
        <v>61602.166073502565</v>
      </c>
      <c r="R187" s="116">
        <f>R195*VLOOKUP($A179,'Peak-Baseload'!$N$13:$S$28,5,FALSE)</f>
        <v>61714.714238969515</v>
      </c>
      <c r="S187" s="116">
        <f>S195*VLOOKUP($A179,'Peak-Baseload'!$N$13:$S$28,5,FALSE)</f>
        <v>61828.937553010677</v>
      </c>
      <c r="T187" s="116">
        <f>T195*VLOOKUP($A179,'Peak-Baseload'!$N$13:$S$28,5,FALSE)</f>
        <v>61918.661564344991</v>
      </c>
      <c r="U187" s="116">
        <f>U195*VLOOKUP($A179,'Peak-Baseload'!$N$13:$S$28,5,FALSE)</f>
        <v>62034.814282662119</v>
      </c>
      <c r="V187" s="116">
        <f>V195*VLOOKUP($A179,'Peak-Baseload'!$N$13:$S$28,5,FALSE)</f>
        <v>62111.925695262398</v>
      </c>
      <c r="W187" s="116">
        <f>W195*VLOOKUP($A179,'Peak-Baseload'!$N$13:$S$28,5,FALSE)</f>
        <v>62203.621925698404</v>
      </c>
    </row>
    <row r="188" spans="1:23">
      <c r="A188" s="104" t="s">
        <v>164</v>
      </c>
      <c r="B188" s="116">
        <f>VLOOKUP($A179,REStpcHIGH,High!B$3-1990+2,FALSE)</f>
        <v>426</v>
      </c>
      <c r="C188" s="116">
        <f>VLOOKUP($A179,REStpcHIGH,High!C$3-1990+2,FALSE)</f>
        <v>426</v>
      </c>
      <c r="D188" s="116">
        <f>VLOOKUP($A179,REStpcHIGH,High!D$3-1990+2,FALSE)</f>
        <v>518</v>
      </c>
      <c r="E188" s="116">
        <f>VLOOKUP($A179,REStpcHIGH,High!E$3-1990+2,FALSE)</f>
        <v>508</v>
      </c>
      <c r="F188" s="116">
        <f>VLOOKUP($A179,REStpcHIGH,High!F$3-1990+2,FALSE)</f>
        <v>499</v>
      </c>
      <c r="G188" s="116">
        <f>VLOOKUP($A179,REStpcHIGH,High!G$3-1990+2,FALSE)</f>
        <v>494</v>
      </c>
      <c r="H188" s="116">
        <f>VLOOKUP($A179,REStpcHIGH,High!H$3-1990+2,FALSE)</f>
        <v>493</v>
      </c>
      <c r="I188" s="116">
        <f>VLOOKUP($A179,REStpcHIGH,High!I$3-1990+2,FALSE)</f>
        <v>493</v>
      </c>
      <c r="J188" s="116">
        <f>VLOOKUP($A179,REStpcHIGH,High!J$3-1990+2,FALSE)</f>
        <v>489</v>
      </c>
      <c r="K188" s="116">
        <f>VLOOKUP($A179,REStpcHIGH,High!K$3-1990+2,FALSE)</f>
        <v>485</v>
      </c>
      <c r="L188" s="116">
        <f>VLOOKUP($A179,REStpcHIGH,High!L$3-1990+2,FALSE)</f>
        <v>483</v>
      </c>
      <c r="M188" s="116">
        <f>VLOOKUP($A179,REStpcHIGH,High!M$3-1990+2,FALSE)</f>
        <v>482</v>
      </c>
      <c r="N188" s="116">
        <f>VLOOKUP($A179,REStpcHIGH,High!N$3-1990+2,FALSE)</f>
        <v>478</v>
      </c>
      <c r="O188" s="116">
        <f>VLOOKUP($A179,REStpcHIGH,High!O$3-1990+2,FALSE)</f>
        <v>473</v>
      </c>
      <c r="P188" s="116">
        <f>VLOOKUP($A179,REStpcHIGH,High!P$3-1990+2,FALSE)</f>
        <v>470</v>
      </c>
      <c r="Q188" s="116">
        <f>VLOOKUP($A179,REStpcHIGH,High!Q$3-1990+2,FALSE)</f>
        <v>475</v>
      </c>
      <c r="R188" s="116">
        <f>VLOOKUP($A179,REStpcHIGH,High!R$3-1990+2,FALSE)</f>
        <v>470</v>
      </c>
      <c r="S188" s="116">
        <f>VLOOKUP($A179,REStpcHIGH,High!S$3-1990+2,FALSE)</f>
        <v>466</v>
      </c>
      <c r="T188" s="116">
        <f>VLOOKUP($A179,REStpcHIGH,High!T$3-1990+2,FALSE)</f>
        <v>464</v>
      </c>
      <c r="U188" s="116">
        <f>VLOOKUP($A179,REStpcHIGH,High!U$3-1990+2,FALSE)</f>
        <v>460</v>
      </c>
      <c r="V188" s="116">
        <f>VLOOKUP($A179,REStpcHIGH,High!V$3-1990+2,FALSE)</f>
        <v>456</v>
      </c>
      <c r="W188" s="116">
        <f>VLOOKUP($A179,REStpcHIGH,High!W$3-1990+2,FALSE)</f>
        <v>451</v>
      </c>
    </row>
    <row r="189" spans="1:23">
      <c r="A189" s="104" t="s">
        <v>165</v>
      </c>
      <c r="B189" s="116">
        <f>VLOOKUP($A179,COMtpcHIGH,High!B$3-1990+2,FALSE)</f>
        <v>4733</v>
      </c>
      <c r="C189" s="116">
        <f>VLOOKUP($A179,COMtpcHIGH,High!C$3-1990+2,FALSE)</f>
        <v>4977</v>
      </c>
      <c r="D189" s="116">
        <f>VLOOKUP($A179,COMtpcHIGH,High!D$3-1990+2,FALSE)</f>
        <v>4865</v>
      </c>
      <c r="E189" s="116">
        <f>VLOOKUP($A179,COMtpcHIGH,High!E$3-1990+2,FALSE)</f>
        <v>4745</v>
      </c>
      <c r="F189" s="116">
        <f>VLOOKUP($A179,COMtpcHIGH,High!F$3-1990+2,FALSE)</f>
        <v>4614</v>
      </c>
      <c r="G189" s="116">
        <f>VLOOKUP($A179,COMtpcHIGH,High!G$3-1990+2,FALSE)</f>
        <v>4472</v>
      </c>
      <c r="H189" s="116">
        <f>VLOOKUP($A179,COMtpcHIGH,High!H$3-1990+2,FALSE)</f>
        <v>4328</v>
      </c>
      <c r="I189" s="116">
        <f>VLOOKUP($A179,COMtpcHIGH,High!I$3-1990+2,FALSE)</f>
        <v>4188</v>
      </c>
      <c r="J189" s="116">
        <f>VLOOKUP($A179,COMtpcHIGH,High!J$3-1990+2,FALSE)</f>
        <v>4049</v>
      </c>
      <c r="K189" s="116">
        <f>VLOOKUP($A179,COMtpcHIGH,High!K$3-1990+2,FALSE)</f>
        <v>3906</v>
      </c>
      <c r="L189" s="116">
        <f>VLOOKUP($A179,COMtpcHIGH,High!L$3-1990+2,FALSE)</f>
        <v>3763</v>
      </c>
      <c r="M189" s="116">
        <f>VLOOKUP($A179,COMtpcHIGH,High!M$3-1990+2,FALSE)</f>
        <v>3627</v>
      </c>
      <c r="N189" s="116">
        <f>VLOOKUP($A179,COMtpcHIGH,High!N$3-1990+2,FALSE)</f>
        <v>3495</v>
      </c>
      <c r="O189" s="116">
        <f>VLOOKUP($A179,COMtpcHIGH,High!O$3-1990+2,FALSE)</f>
        <v>3360</v>
      </c>
      <c r="P189" s="116">
        <f>VLOOKUP($A179,COMtpcHIGH,High!P$3-1990+2,FALSE)</f>
        <v>3218</v>
      </c>
      <c r="Q189" s="116">
        <f>VLOOKUP($A179,COMtpcHIGH,High!Q$3-1990+2,FALSE)</f>
        <v>3090</v>
      </c>
      <c r="R189" s="116">
        <f>VLOOKUP($A179,COMtpcHIGH,High!R$3-1990+2,FALSE)</f>
        <v>2963</v>
      </c>
      <c r="S189" s="116">
        <f>VLOOKUP($A179,COMtpcHIGH,High!S$3-1990+2,FALSE)</f>
        <v>2838</v>
      </c>
      <c r="T189" s="116">
        <f>VLOOKUP($A179,COMtpcHIGH,High!T$3-1990+2,FALSE)</f>
        <v>2717</v>
      </c>
      <c r="U189" s="116">
        <f>VLOOKUP($A179,COMtpcHIGH,High!U$3-1990+2,FALSE)</f>
        <v>2601</v>
      </c>
      <c r="V189" s="116">
        <f>VLOOKUP($A179,COMtpcHIGH,High!V$3-1990+2,FALSE)</f>
        <v>2601</v>
      </c>
      <c r="W189" s="116">
        <f>VLOOKUP($A179,COMtpcHIGH,High!W$3-1990+2,FALSE)</f>
        <v>2488</v>
      </c>
    </row>
    <row r="190" spans="1:23" ht="16" thickBot="1">
      <c r="A190" s="104" t="s">
        <v>166</v>
      </c>
      <c r="B190" s="116">
        <f>VLOOKUP($A179,INDtpcHIGH,High!B$3-1990+2,FALSE)</f>
        <v>62350</v>
      </c>
      <c r="C190" s="116">
        <f>VLOOKUP($A179,INDtpcHIGH,High!C$3-1990+2,FALSE)</f>
        <v>45986</v>
      </c>
      <c r="D190" s="116">
        <f>VLOOKUP($A179,INDtpcHIGH,High!D$3-1990+2,FALSE)</f>
        <v>45986</v>
      </c>
      <c r="E190" s="116">
        <f>VLOOKUP($A179,INDtpcHIGH,High!E$3-1990+2,FALSE)</f>
        <v>45986</v>
      </c>
      <c r="F190" s="116">
        <f>VLOOKUP($A179,INDtpcHIGH,High!F$3-1990+2,FALSE)</f>
        <v>45986</v>
      </c>
      <c r="G190" s="116">
        <f>VLOOKUP($A179,INDtpcHIGH,High!G$3-1990+2,FALSE)</f>
        <v>45986</v>
      </c>
      <c r="H190" s="116">
        <f>VLOOKUP($A179,INDtpcHIGH,High!H$3-1990+2,FALSE)</f>
        <v>45986</v>
      </c>
      <c r="I190" s="116">
        <f>VLOOKUP($A179,INDtpcHIGH,High!I$3-1990+2,FALSE)</f>
        <v>45986</v>
      </c>
      <c r="J190" s="116">
        <f>VLOOKUP($A179,INDtpcHIGH,High!J$3-1990+2,FALSE)</f>
        <v>45986</v>
      </c>
      <c r="K190" s="116">
        <f>VLOOKUP($A179,INDtpcHIGH,High!K$3-1990+2,FALSE)</f>
        <v>45986</v>
      </c>
      <c r="L190" s="116">
        <f>VLOOKUP($A179,INDtpcHIGH,High!L$3-1990+2,FALSE)</f>
        <v>45986</v>
      </c>
      <c r="M190" s="116">
        <f>VLOOKUP($A179,INDtpcHIGH,High!M$3-1990+2,FALSE)</f>
        <v>45986</v>
      </c>
      <c r="N190" s="116">
        <f>VLOOKUP($A179,INDtpcHIGH,High!N$3-1990+2,FALSE)</f>
        <v>45986</v>
      </c>
      <c r="O190" s="116">
        <f>VLOOKUP($A179,INDtpcHIGH,High!O$3-1990+2,FALSE)</f>
        <v>45986</v>
      </c>
      <c r="P190" s="116">
        <f>VLOOKUP($A179,INDtpcHIGH,High!P$3-1990+2,FALSE)</f>
        <v>45986</v>
      </c>
      <c r="Q190" s="116">
        <f>VLOOKUP($A179,INDtpcHIGH,High!Q$3-1990+2,FALSE)</f>
        <v>45986</v>
      </c>
      <c r="R190" s="116">
        <f>VLOOKUP($A179,INDtpcHIGH,High!R$3-1990+2,FALSE)</f>
        <v>45986</v>
      </c>
      <c r="S190" s="116">
        <f>VLOOKUP($A179,INDtpcHIGH,High!S$3-1990+2,FALSE)</f>
        <v>45986</v>
      </c>
      <c r="T190" s="116">
        <f>VLOOKUP($A179,INDtpcHIGH,High!T$3-1990+2,FALSE)</f>
        <v>45986</v>
      </c>
      <c r="U190" s="116">
        <f>VLOOKUP($A179,INDtpcHIGH,High!U$3-1990+2,FALSE)</f>
        <v>45986</v>
      </c>
      <c r="V190" s="116">
        <f>VLOOKUP($A179,INDtpcHIGH,High!V$3-1990+2,FALSE)</f>
        <v>45986</v>
      </c>
      <c r="W190" s="116">
        <f>VLOOKUP($A179,INDtpcHIGH,High!W$3-1990+2,FALSE)</f>
        <v>45986</v>
      </c>
    </row>
    <row r="191" spans="1:23">
      <c r="A191" s="111" t="s">
        <v>167</v>
      </c>
      <c r="B191" s="113">
        <f>VLOOKUP($A179,REScHIGH,High!B$3-1990+2,FALSE)</f>
        <v>1521</v>
      </c>
      <c r="C191" s="114">
        <f>VLOOKUP($A179,REScHIGH,High!C$3-1990+2,FALSE)</f>
        <v>1538</v>
      </c>
      <c r="D191" s="114">
        <f>VLOOKUP($A179,REScHIGH,High!D$3-1990+2,FALSE)</f>
        <v>1548</v>
      </c>
      <c r="E191" s="114">
        <f>VLOOKUP($A179,REScHIGH,High!E$3-1990+2,FALSE)</f>
        <v>1555</v>
      </c>
      <c r="F191" s="114">
        <f>VLOOKUP($A179,REScHIGH,High!F$3-1990+2,FALSE)</f>
        <v>1561</v>
      </c>
      <c r="G191" s="114">
        <f>VLOOKUP($A179,REScHIGH,High!G$3-1990+2,FALSE)</f>
        <v>1567</v>
      </c>
      <c r="H191" s="114">
        <f>VLOOKUP($A179,REScHIGH,High!H$3-1990+2,FALSE)</f>
        <v>1572</v>
      </c>
      <c r="I191" s="114">
        <f>VLOOKUP($A179,REScHIGH,High!I$3-1990+2,FALSE)</f>
        <v>1578</v>
      </c>
      <c r="J191" s="114">
        <f>VLOOKUP($A179,REScHIGH,High!J$3-1990+2,FALSE)</f>
        <v>1583</v>
      </c>
      <c r="K191" s="114">
        <f>VLOOKUP($A179,REScHIGH,High!K$3-1990+2,FALSE)</f>
        <v>1588</v>
      </c>
      <c r="L191" s="114">
        <f>VLOOKUP($A179,REScHIGH,High!L$3-1990+2,FALSE)</f>
        <v>1593</v>
      </c>
      <c r="M191" s="114">
        <f>VLOOKUP($A179,REScHIGH,High!M$3-1990+2,FALSE)</f>
        <v>1597</v>
      </c>
      <c r="N191" s="114">
        <f>VLOOKUP($A179,REScHIGH,High!N$3-1990+2,FALSE)</f>
        <v>1602</v>
      </c>
      <c r="O191" s="114">
        <f>VLOOKUP($A179,REScHIGH,High!O$3-1990+2,FALSE)</f>
        <v>1606</v>
      </c>
      <c r="P191" s="114">
        <f>VLOOKUP($A179,REScHIGH,High!P$3-1990+2,FALSE)</f>
        <v>1611</v>
      </c>
      <c r="Q191" s="114">
        <f>VLOOKUP($A179,REScHIGH,High!Q$3-1990+2,FALSE)</f>
        <v>1615</v>
      </c>
      <c r="R191" s="114">
        <f>VLOOKUP($A179,REScHIGH,High!R$3-1990+2,FALSE)</f>
        <v>1619</v>
      </c>
      <c r="S191" s="114">
        <f>VLOOKUP($A179,REScHIGH,High!S$3-1990+2,FALSE)</f>
        <v>1623</v>
      </c>
      <c r="T191" s="114">
        <f>VLOOKUP($A179,REScHIGH,High!T$3-1990+2,FALSE)</f>
        <v>1626</v>
      </c>
      <c r="U191" s="114">
        <f>VLOOKUP($A179,REScHIGH,High!U$3-1990+2,FALSE)</f>
        <v>1630</v>
      </c>
      <c r="V191" s="114">
        <f>VLOOKUP($A179,REScHIGH,High!V$3-1990+2,FALSE)</f>
        <v>1633</v>
      </c>
      <c r="W191" s="114">
        <f>VLOOKUP($A179,REScHIGH,High!W$3-1990+2,FALSE)</f>
        <v>1636</v>
      </c>
    </row>
    <row r="192" spans="1:23">
      <c r="A192" s="111" t="s">
        <v>168</v>
      </c>
      <c r="B192" s="115">
        <f>VLOOKUP($A179,COMcHIGH,High!B$3-1990+2,FALSE)</f>
        <v>760</v>
      </c>
      <c r="C192" s="116">
        <f>VLOOKUP($A179,COMcHIGH,High!C$3-1990+2,FALSE)</f>
        <v>763.0477922768988</v>
      </c>
      <c r="D192" s="116">
        <f>VLOOKUP($A179,COMcHIGH,High!D$3-1990+2,FALSE)</f>
        <v>762.47441562090216</v>
      </c>
      <c r="E192" s="116">
        <f>VLOOKUP($A179,COMcHIGH,High!E$3-1990+2,FALSE)</f>
        <v>761.70839701267687</v>
      </c>
      <c r="F192" s="116">
        <f>VLOOKUP($A179,COMcHIGH,High!F$3-1990+2,FALSE)</f>
        <v>761.11824463192659</v>
      </c>
      <c r="G192" s="116">
        <f>VLOOKUP($A179,COMcHIGH,High!G$3-1990+2,FALSE)</f>
        <v>760.68847700761251</v>
      </c>
      <c r="H192" s="116">
        <f>VLOOKUP($A179,COMcHIGH,High!H$3-1990+2,FALSE)</f>
        <v>760.39457549007238</v>
      </c>
      <c r="I192" s="116">
        <f>VLOOKUP($A179,COMcHIGH,High!I$3-1990+2,FALSE)</f>
        <v>760.26010690067653</v>
      </c>
      <c r="J192" s="116">
        <f>VLOOKUP($A179,COMcHIGH,High!J$3-1990+2,FALSE)</f>
        <v>760.22492237632468</v>
      </c>
      <c r="K192" s="116">
        <f>VLOOKUP($A179,COMcHIGH,High!K$3-1990+2,FALSE)</f>
        <v>760.2929889038752</v>
      </c>
      <c r="L192" s="116">
        <f>VLOOKUP($A179,COMcHIGH,High!L$3-1990+2,FALSE)</f>
        <v>760.46428495934094</v>
      </c>
      <c r="M192" s="116">
        <f>VLOOKUP($A179,COMcHIGH,High!M$3-1990+2,FALSE)</f>
        <v>760.74559819971876</v>
      </c>
      <c r="N192" s="116">
        <f>VLOOKUP($A179,COMcHIGH,High!N$3-1990+2,FALSE)</f>
        <v>761.11226097179804</v>
      </c>
      <c r="O192" s="116">
        <f>VLOOKUP($A179,COMcHIGH,High!O$3-1990+2,FALSE)</f>
        <v>761.52270951833441</v>
      </c>
      <c r="P192" s="116">
        <f>VLOOKUP($A179,COMcHIGH,High!P$3-1990+2,FALSE)</f>
        <v>762.0065532844983</v>
      </c>
      <c r="Q192" s="116">
        <f>VLOOKUP($A179,COMcHIGH,High!Q$3-1990+2,FALSE)</f>
        <v>762.55344983817542</v>
      </c>
      <c r="R192" s="116">
        <f>VLOOKUP($A179,COMcHIGH,High!R$3-1990+2,FALSE)</f>
        <v>763.12914705210483</v>
      </c>
      <c r="S192" s="116">
        <f>VLOOKUP($A179,COMcHIGH,High!S$3-1990+2,FALSE)</f>
        <v>763.77287496632994</v>
      </c>
      <c r="T192" s="116">
        <f>VLOOKUP($A179,COMcHIGH,High!T$3-1990+2,FALSE)</f>
        <v>764.46463496683589</v>
      </c>
      <c r="U192" s="116">
        <f>VLOOKUP($A179,COMcHIGH,High!U$3-1990+2,FALSE)</f>
        <v>765.18019823905354</v>
      </c>
      <c r="V192" s="116">
        <f>VLOOKUP($A179,COMcHIGH,High!V$3-1990+2,FALSE)</f>
        <v>765.18019823905354</v>
      </c>
      <c r="W192" s="116">
        <f>VLOOKUP($A179,COMcHIGH,High!W$3-1990+2,FALSE)</f>
        <v>765.9479773673545</v>
      </c>
    </row>
    <row r="193" spans="1:23">
      <c r="A193" s="111" t="s">
        <v>169</v>
      </c>
      <c r="B193" s="115">
        <f>VLOOKUP($A179,INDcHIGH,High!B$3-1990+2,FALSE)</f>
        <v>20</v>
      </c>
      <c r="C193" s="116">
        <f>VLOOKUP($A179,INDcHIGH,High!C$3-1990+2,FALSE)</f>
        <v>19.537936708483659</v>
      </c>
      <c r="D193" s="116">
        <f>VLOOKUP($A179,INDcHIGH,High!D$3-1990+2,FALSE)</f>
        <v>19.431503198229688</v>
      </c>
      <c r="E193" s="116">
        <f>VLOOKUP($A179,INDcHIGH,High!E$3-1990+2,FALSE)</f>
        <v>19.274076966457354</v>
      </c>
      <c r="F193" s="116">
        <f>VLOOKUP($A179,INDcHIGH,High!F$3-1990+2,FALSE)</f>
        <v>19.111939116395746</v>
      </c>
      <c r="G193" s="116">
        <f>VLOOKUP($A179,INDcHIGH,High!G$3-1990+2,FALSE)</f>
        <v>18.940669198888095</v>
      </c>
      <c r="H193" s="116">
        <f>VLOOKUP($A179,INDcHIGH,High!H$3-1990+2,FALSE)</f>
        <v>18.768321856368807</v>
      </c>
      <c r="I193" s="116">
        <f>VLOOKUP($A179,INDcHIGH,High!I$3-1990+2,FALSE)</f>
        <v>18.586996869550624</v>
      </c>
      <c r="J193" s="116">
        <f>VLOOKUP($A179,INDcHIGH,High!J$3-1990+2,FALSE)</f>
        <v>18.403036297815788</v>
      </c>
      <c r="K193" s="116">
        <f>VLOOKUP($A179,INDcHIGH,High!K$3-1990+2,FALSE)</f>
        <v>18.218311141322953</v>
      </c>
      <c r="L193" s="116">
        <f>VLOOKUP($A179,INDcHIGH,High!L$3-1990+2,FALSE)</f>
        <v>18.030053399842888</v>
      </c>
      <c r="M193" s="116">
        <f>VLOOKUP($A179,INDcHIGH,High!M$3-1990+2,FALSE)</f>
        <v>17.841065773038583</v>
      </c>
      <c r="N193" s="116">
        <f>VLOOKUP($A179,INDcHIGH,High!N$3-1990+2,FALSE)</f>
        <v>17.649311311941393</v>
      </c>
      <c r="O193" s="116">
        <f>VLOOKUP($A179,INDcHIGH,High!O$3-1990+2,FALSE)</f>
        <v>17.454914945656988</v>
      </c>
      <c r="P193" s="116">
        <f>VLOOKUP($A179,INDcHIGH,High!P$3-1990+2,FALSE)</f>
        <v>17.260820476574892</v>
      </c>
      <c r="Q193" s="116">
        <f>VLOOKUP($A179,INDcHIGH,High!Q$3-1990+2,FALSE)</f>
        <v>17.063237480081746</v>
      </c>
      <c r="R193" s="116">
        <f>VLOOKUP($A179,INDcHIGH,High!R$3-1990+2,FALSE)</f>
        <v>16.866198171838768</v>
      </c>
      <c r="S193" s="116">
        <f>VLOOKUP($A179,INDcHIGH,High!S$3-1990+2,FALSE)</f>
        <v>16.666299394809961</v>
      </c>
      <c r="T193" s="116">
        <f>VLOOKUP($A179,INDcHIGH,High!T$3-1990+2,FALSE)</f>
        <v>16.465229357386601</v>
      </c>
      <c r="U193" s="116">
        <f>VLOOKUP($A179,INDcHIGH,High!U$3-1990+2,FALSE)</f>
        <v>16.268558207632353</v>
      </c>
      <c r="V193" s="116">
        <f>VLOOKUP($A179,INDcHIGH,High!V$3-1990+2,FALSE)</f>
        <v>16.268558207632353</v>
      </c>
      <c r="W193" s="116">
        <f>VLOOKUP($A179,INDcHIGH,High!W$3-1990+2,FALSE)</f>
        <v>16.068197727644467</v>
      </c>
    </row>
    <row r="194" spans="1:23">
      <c r="A194" s="111" t="s">
        <v>170</v>
      </c>
      <c r="B194" s="117">
        <v>2</v>
      </c>
      <c r="C194" s="118">
        <f t="shared" ref="C194:U194" si="68">B194</f>
        <v>2</v>
      </c>
      <c r="D194" s="118">
        <f t="shared" si="68"/>
        <v>2</v>
      </c>
      <c r="E194" s="118">
        <f t="shared" si="68"/>
        <v>2</v>
      </c>
      <c r="F194" s="118">
        <f t="shared" si="68"/>
        <v>2</v>
      </c>
      <c r="G194" s="118">
        <f t="shared" si="68"/>
        <v>2</v>
      </c>
      <c r="H194" s="118">
        <f t="shared" si="68"/>
        <v>2</v>
      </c>
      <c r="I194" s="118">
        <f t="shared" si="68"/>
        <v>2</v>
      </c>
      <c r="J194" s="118">
        <f t="shared" si="68"/>
        <v>2</v>
      </c>
      <c r="K194" s="118">
        <f t="shared" si="68"/>
        <v>2</v>
      </c>
      <c r="L194" s="118">
        <f t="shared" si="68"/>
        <v>2</v>
      </c>
      <c r="M194" s="118">
        <f t="shared" si="68"/>
        <v>2</v>
      </c>
      <c r="N194" s="118">
        <f t="shared" si="68"/>
        <v>2</v>
      </c>
      <c r="O194" s="118">
        <f t="shared" si="68"/>
        <v>2</v>
      </c>
      <c r="P194" s="118">
        <f t="shared" si="68"/>
        <v>2</v>
      </c>
      <c r="Q194" s="118">
        <f t="shared" si="68"/>
        <v>2</v>
      </c>
      <c r="R194" s="118">
        <f t="shared" si="68"/>
        <v>2</v>
      </c>
      <c r="S194" s="118">
        <f t="shared" si="68"/>
        <v>2</v>
      </c>
      <c r="T194" s="118">
        <f t="shared" si="68"/>
        <v>2</v>
      </c>
      <c r="U194" s="118">
        <f t="shared" si="68"/>
        <v>2</v>
      </c>
      <c r="V194" s="118">
        <f>T194</f>
        <v>2</v>
      </c>
      <c r="W194" s="118">
        <f>U194</f>
        <v>2</v>
      </c>
    </row>
    <row r="195" spans="1:23" ht="16" thickBot="1">
      <c r="A195" s="119" t="s">
        <v>171</v>
      </c>
      <c r="B195" s="120">
        <f>SUM(B191:B194)</f>
        <v>2303</v>
      </c>
      <c r="C195" s="121">
        <f t="shared" ref="C195:W195" si="69">SUM(C191:C194)</f>
        <v>2322.5857289853825</v>
      </c>
      <c r="D195" s="121">
        <f t="shared" si="69"/>
        <v>2331.9059188191318</v>
      </c>
      <c r="E195" s="121">
        <f t="shared" si="69"/>
        <v>2337.9824739791343</v>
      </c>
      <c r="F195" s="121">
        <f t="shared" si="69"/>
        <v>2343.2301837483224</v>
      </c>
      <c r="G195" s="121">
        <f t="shared" si="69"/>
        <v>2348.6291462065005</v>
      </c>
      <c r="H195" s="121">
        <f t="shared" si="69"/>
        <v>2353.1628973464412</v>
      </c>
      <c r="I195" s="121">
        <f t="shared" si="69"/>
        <v>2358.847103770227</v>
      </c>
      <c r="J195" s="121">
        <f t="shared" si="69"/>
        <v>2363.6279586741402</v>
      </c>
      <c r="K195" s="121">
        <f t="shared" si="69"/>
        <v>2368.5113000451979</v>
      </c>
      <c r="L195" s="121">
        <f t="shared" si="69"/>
        <v>2373.494338359184</v>
      </c>
      <c r="M195" s="121">
        <f t="shared" si="69"/>
        <v>2377.5866639727574</v>
      </c>
      <c r="N195" s="121">
        <f t="shared" si="69"/>
        <v>2382.7615722837395</v>
      </c>
      <c r="O195" s="121">
        <f t="shared" si="69"/>
        <v>2386.9776244639916</v>
      </c>
      <c r="P195" s="121">
        <f t="shared" si="69"/>
        <v>2392.267373761073</v>
      </c>
      <c r="Q195" s="121">
        <f t="shared" si="69"/>
        <v>2396.6166873182569</v>
      </c>
      <c r="R195" s="121">
        <f t="shared" si="69"/>
        <v>2400.9953452239433</v>
      </c>
      <c r="S195" s="121">
        <f t="shared" si="69"/>
        <v>2405.43917436114</v>
      </c>
      <c r="T195" s="121">
        <f t="shared" si="69"/>
        <v>2408.9298643242228</v>
      </c>
      <c r="U195" s="121">
        <f t="shared" si="69"/>
        <v>2413.4487564466858</v>
      </c>
      <c r="V195" s="121">
        <f t="shared" si="69"/>
        <v>2416.4487564466858</v>
      </c>
      <c r="W195" s="121">
        <f t="shared" si="69"/>
        <v>2420.0161750949992</v>
      </c>
    </row>
    <row r="196" spans="1:23">
      <c r="A196" s="122"/>
      <c r="B196" s="123"/>
      <c r="C196" s="123"/>
      <c r="D196" s="123"/>
      <c r="E196" s="123"/>
      <c r="F196" s="123"/>
      <c r="G196" s="123"/>
      <c r="H196" s="123"/>
      <c r="I196" s="123"/>
      <c r="J196" s="123"/>
      <c r="K196" s="123"/>
      <c r="L196" s="123"/>
      <c r="M196" s="123"/>
      <c r="N196" s="123"/>
      <c r="O196" s="123"/>
      <c r="P196" s="123"/>
      <c r="Q196" s="123"/>
      <c r="R196" s="123"/>
      <c r="S196" s="123"/>
      <c r="T196" s="123"/>
      <c r="U196" s="123"/>
      <c r="V196" s="123"/>
      <c r="W196" s="123"/>
    </row>
    <row r="197" spans="1:23">
      <c r="B197" s="106"/>
      <c r="C197" s="106"/>
      <c r="D197" s="106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8"/>
      <c r="U197" s="108"/>
      <c r="V197" s="108"/>
      <c r="W197" s="108"/>
    </row>
    <row r="198" spans="1:23">
      <c r="A198" s="109" t="s">
        <v>29</v>
      </c>
      <c r="B198" s="110"/>
      <c r="C198" s="110"/>
      <c r="D198" s="110"/>
      <c r="E198" s="110"/>
      <c r="F198" s="110"/>
      <c r="G198" s="110"/>
      <c r="H198" s="110"/>
      <c r="I198" s="110"/>
      <c r="J198" s="110"/>
      <c r="K198" s="110"/>
      <c r="L198" s="110"/>
      <c r="M198" s="110"/>
      <c r="N198" s="110"/>
      <c r="O198" s="110"/>
      <c r="P198" s="110"/>
      <c r="Q198" s="110"/>
      <c r="R198" s="110"/>
      <c r="S198" s="110"/>
      <c r="T198" s="110"/>
      <c r="U198" s="110"/>
      <c r="V198" s="110"/>
      <c r="W198" s="110"/>
    </row>
    <row r="199" spans="1:23" ht="16" thickBot="1">
      <c r="A199" s="111" t="s">
        <v>156</v>
      </c>
      <c r="B199" s="110"/>
      <c r="C199" s="112">
        <f t="shared" ref="C199:U199" si="70">(C204-B204)/B204</f>
        <v>5.0796119463722589E-2</v>
      </c>
      <c r="D199" s="112">
        <f t="shared" si="70"/>
        <v>-1.669135275670976E-3</v>
      </c>
      <c r="E199" s="112">
        <f t="shared" si="70"/>
        <v>-2.2273743160840013E-3</v>
      </c>
      <c r="F199" s="112">
        <f t="shared" si="70"/>
        <v>1.8588052723063958E-3</v>
      </c>
      <c r="G199" s="112">
        <f t="shared" si="70"/>
        <v>6.7504670218047364E-3</v>
      </c>
      <c r="H199" s="112">
        <f t="shared" si="70"/>
        <v>8.1461411666415399E-3</v>
      </c>
      <c r="I199" s="112">
        <f t="shared" si="70"/>
        <v>3.6189181513038618E-3</v>
      </c>
      <c r="J199" s="112">
        <f t="shared" si="70"/>
        <v>2.7090510031659259E-3</v>
      </c>
      <c r="K199" s="112">
        <f t="shared" si="70"/>
        <v>5.9065204052989005E-3</v>
      </c>
      <c r="L199" s="112">
        <f t="shared" si="70"/>
        <v>6.7399633123899003E-3</v>
      </c>
      <c r="M199" s="112">
        <f t="shared" si="70"/>
        <v>1.8878700053629378E-3</v>
      </c>
      <c r="N199" s="112">
        <f t="shared" si="70"/>
        <v>1.2298014796396179E-3</v>
      </c>
      <c r="O199" s="112">
        <f t="shared" si="70"/>
        <v>5.7328701330202981E-3</v>
      </c>
      <c r="P199" s="112">
        <f t="shared" si="70"/>
        <v>1.2974800691300857E-2</v>
      </c>
      <c r="Q199" s="112">
        <f t="shared" si="70"/>
        <v>2.4934419791029267E-3</v>
      </c>
      <c r="R199" s="112">
        <f t="shared" si="70"/>
        <v>2.5939632211990069E-3</v>
      </c>
      <c r="S199" s="112">
        <f t="shared" si="70"/>
        <v>5.4128047967416148E-3</v>
      </c>
      <c r="T199" s="112">
        <f t="shared" si="70"/>
        <v>3.5056359236963126E-3</v>
      </c>
      <c r="U199" s="112">
        <f t="shared" si="70"/>
        <v>1.023415322708121E-3</v>
      </c>
      <c r="V199" s="112">
        <f>(V204-T204)/T204</f>
        <v>2.6574443757331244E-3</v>
      </c>
      <c r="W199" s="112">
        <f>(W204-U204)/U204</f>
        <v>3.067792692646472E-3</v>
      </c>
    </row>
    <row r="200" spans="1:23">
      <c r="A200" s="111" t="s">
        <v>157</v>
      </c>
      <c r="B200" s="113">
        <f t="shared" ref="B200:W200" si="71">B210*B207</f>
        <v>11555289</v>
      </c>
      <c r="C200" s="114">
        <f t="shared" si="71"/>
        <v>12031503</v>
      </c>
      <c r="D200" s="114">
        <f t="shared" si="71"/>
        <v>12136432</v>
      </c>
      <c r="E200" s="114">
        <f t="shared" si="71"/>
        <v>12190731</v>
      </c>
      <c r="F200" s="114">
        <f t="shared" si="71"/>
        <v>12282228</v>
      </c>
      <c r="G200" s="114">
        <f t="shared" si="71"/>
        <v>12389940</v>
      </c>
      <c r="H200" s="114">
        <f t="shared" si="71"/>
        <v>12494592</v>
      </c>
      <c r="I200" s="114">
        <f t="shared" si="71"/>
        <v>12576213</v>
      </c>
      <c r="J200" s="114">
        <f t="shared" si="71"/>
        <v>12654450</v>
      </c>
      <c r="K200" s="114">
        <f t="shared" si="71"/>
        <v>12751440</v>
      </c>
      <c r="L200" s="114">
        <f t="shared" si="71"/>
        <v>12847210</v>
      </c>
      <c r="M200" s="114">
        <f t="shared" si="71"/>
        <v>12899328</v>
      </c>
      <c r="N200" s="114">
        <f t="shared" si="71"/>
        <v>12969769</v>
      </c>
      <c r="O200" s="114">
        <f t="shared" si="71"/>
        <v>13078688</v>
      </c>
      <c r="P200" s="114">
        <f t="shared" si="71"/>
        <v>13186677</v>
      </c>
      <c r="Q200" s="114">
        <f t="shared" si="71"/>
        <v>13247712</v>
      </c>
      <c r="R200" s="114">
        <f t="shared" si="71"/>
        <v>13305440</v>
      </c>
      <c r="S200" s="114">
        <f t="shared" si="71"/>
        <v>13382529</v>
      </c>
      <c r="T200" s="114">
        <f t="shared" si="71"/>
        <v>13457190</v>
      </c>
      <c r="U200" s="114">
        <f t="shared" si="71"/>
        <v>13485450</v>
      </c>
      <c r="V200" s="114">
        <f t="shared" si="71"/>
        <v>13533828</v>
      </c>
      <c r="W200" s="114">
        <f t="shared" si="71"/>
        <v>13582575</v>
      </c>
    </row>
    <row r="201" spans="1:23">
      <c r="A201" s="111" t="s">
        <v>158</v>
      </c>
      <c r="B201" s="115">
        <f t="shared" ref="B201:W202" si="72">B208*B211</f>
        <v>11732568</v>
      </c>
      <c r="C201" s="116">
        <f t="shared" si="72"/>
        <v>12942845.230076715</v>
      </c>
      <c r="D201" s="116">
        <f t="shared" si="72"/>
        <v>12841751.766383093</v>
      </c>
      <c r="E201" s="116">
        <f t="shared" si="72"/>
        <v>12761367.801947538</v>
      </c>
      <c r="F201" s="116">
        <f t="shared" si="72"/>
        <v>12755116.038147019</v>
      </c>
      <c r="G201" s="116">
        <f t="shared" si="72"/>
        <v>12866034.364210326</v>
      </c>
      <c r="H201" s="116">
        <f t="shared" si="72"/>
        <v>13018577.658879407</v>
      </c>
      <c r="I201" s="116">
        <f t="shared" si="72"/>
        <v>13067647.632795781</v>
      </c>
      <c r="J201" s="116">
        <f t="shared" si="72"/>
        <v>13093413.151577977</v>
      </c>
      <c r="K201" s="116">
        <f t="shared" si="72"/>
        <v>13189789.80873576</v>
      </c>
      <c r="L201" s="116">
        <f t="shared" si="72"/>
        <v>13311062.638594231</v>
      </c>
      <c r="M201" s="116">
        <f t="shared" si="72"/>
        <v>13337830.872872766</v>
      </c>
      <c r="N201" s="116">
        <f t="shared" si="72"/>
        <v>13326565.794673881</v>
      </c>
      <c r="O201" s="116">
        <f t="shared" si="72"/>
        <v>13404462.368776942</v>
      </c>
      <c r="P201" s="116">
        <f t="shared" si="72"/>
        <v>13692217.762328105</v>
      </c>
      <c r="Q201" s="116">
        <f t="shared" si="72"/>
        <v>13724498.374832498</v>
      </c>
      <c r="R201" s="116">
        <f t="shared" si="72"/>
        <v>13762197.021563042</v>
      </c>
      <c r="S201" s="116">
        <f t="shared" si="72"/>
        <v>13862707.91012913</v>
      </c>
      <c r="T201" s="116">
        <f t="shared" si="72"/>
        <v>13909328.89400769</v>
      </c>
      <c r="U201" s="116">
        <f t="shared" si="72"/>
        <v>13928545.28764528</v>
      </c>
      <c r="V201" s="116">
        <f t="shared" si="72"/>
        <v>13928545.28764528</v>
      </c>
      <c r="W201" s="116">
        <f t="shared" si="72"/>
        <v>13938865.101554828</v>
      </c>
    </row>
    <row r="202" spans="1:23">
      <c r="A202" s="111" t="s">
        <v>159</v>
      </c>
      <c r="B202" s="115">
        <f t="shared" si="72"/>
        <v>2899974</v>
      </c>
      <c r="C202" s="116">
        <f t="shared" si="72"/>
        <v>2551367.0328646014</v>
      </c>
      <c r="D202" s="116">
        <f t="shared" si="72"/>
        <v>2501336.1738464339</v>
      </c>
      <c r="E202" s="116">
        <f t="shared" si="72"/>
        <v>2465878.7741823904</v>
      </c>
      <c r="F202" s="116">
        <f t="shared" si="72"/>
        <v>2431877.9421884059</v>
      </c>
      <c r="G202" s="116">
        <f t="shared" si="72"/>
        <v>2399693.5394979166</v>
      </c>
      <c r="H202" s="116">
        <f t="shared" si="72"/>
        <v>2369011.0943990429</v>
      </c>
      <c r="I202" s="116">
        <f t="shared" si="72"/>
        <v>2339768.0446129492</v>
      </c>
      <c r="J202" s="116">
        <f t="shared" si="72"/>
        <v>2311982.2756147357</v>
      </c>
      <c r="K202" s="116">
        <f t="shared" si="72"/>
        <v>2285240.5127342353</v>
      </c>
      <c r="L202" s="116">
        <f t="shared" si="72"/>
        <v>2259457.3229064476</v>
      </c>
      <c r="M202" s="116">
        <f t="shared" si="72"/>
        <v>2234504.1653897832</v>
      </c>
      <c r="N202" s="116">
        <f t="shared" si="72"/>
        <v>2210527.8040065221</v>
      </c>
      <c r="O202" s="116">
        <f t="shared" si="72"/>
        <v>2188001.0839544758</v>
      </c>
      <c r="P202" s="116">
        <f t="shared" si="72"/>
        <v>2166211.6832995671</v>
      </c>
      <c r="Q202" s="116">
        <f t="shared" si="72"/>
        <v>2145693.5849415865</v>
      </c>
      <c r="R202" s="116">
        <f t="shared" si="72"/>
        <v>2126188.0635810988</v>
      </c>
      <c r="S202" s="116">
        <f t="shared" si="72"/>
        <v>2107423.1992052179</v>
      </c>
      <c r="T202" s="116">
        <f t="shared" si="72"/>
        <v>2089568.5018525124</v>
      </c>
      <c r="U202" s="116">
        <f t="shared" si="72"/>
        <v>2072391.9283988513</v>
      </c>
      <c r="V202" s="116">
        <f t="shared" si="72"/>
        <v>2072391.9283988513</v>
      </c>
      <c r="W202" s="116">
        <f t="shared" si="72"/>
        <v>2055866.895529181</v>
      </c>
    </row>
    <row r="203" spans="1:23">
      <c r="A203" s="111" t="s">
        <v>160</v>
      </c>
      <c r="B203" s="117">
        <v>150485.33333333299</v>
      </c>
      <c r="C203" s="118">
        <f t="shared" ref="C203:U203" si="73">B203</f>
        <v>150485.33333333299</v>
      </c>
      <c r="D203" s="118">
        <f t="shared" si="73"/>
        <v>150485.33333333299</v>
      </c>
      <c r="E203" s="118">
        <f t="shared" si="73"/>
        <v>150485.33333333299</v>
      </c>
      <c r="F203" s="118">
        <f t="shared" si="73"/>
        <v>150485.33333333299</v>
      </c>
      <c r="G203" s="118">
        <f t="shared" si="73"/>
        <v>150485.33333333299</v>
      </c>
      <c r="H203" s="118">
        <f t="shared" si="73"/>
        <v>150485.33333333299</v>
      </c>
      <c r="I203" s="118">
        <f t="shared" si="73"/>
        <v>150485.33333333299</v>
      </c>
      <c r="J203" s="118">
        <f t="shared" si="73"/>
        <v>150485.33333333299</v>
      </c>
      <c r="K203" s="118">
        <f t="shared" si="73"/>
        <v>150485.33333333299</v>
      </c>
      <c r="L203" s="118">
        <f t="shared" si="73"/>
        <v>150485.33333333299</v>
      </c>
      <c r="M203" s="118">
        <f t="shared" si="73"/>
        <v>150485.33333333299</v>
      </c>
      <c r="N203" s="118">
        <f t="shared" si="73"/>
        <v>150485.33333333299</v>
      </c>
      <c r="O203" s="118">
        <f t="shared" si="73"/>
        <v>150485.33333333299</v>
      </c>
      <c r="P203" s="118">
        <f t="shared" si="73"/>
        <v>150485.33333333299</v>
      </c>
      <c r="Q203" s="118">
        <f t="shared" si="73"/>
        <v>150485.33333333299</v>
      </c>
      <c r="R203" s="118">
        <f t="shared" si="73"/>
        <v>150485.33333333299</v>
      </c>
      <c r="S203" s="118">
        <f t="shared" si="73"/>
        <v>150485.33333333299</v>
      </c>
      <c r="T203" s="118">
        <f t="shared" si="73"/>
        <v>150485.33333333299</v>
      </c>
      <c r="U203" s="118">
        <f t="shared" si="73"/>
        <v>150485.33333333299</v>
      </c>
      <c r="V203" s="118">
        <f>T203</f>
        <v>150485.33333333299</v>
      </c>
      <c r="W203" s="118">
        <f>U203</f>
        <v>150485.33333333299</v>
      </c>
    </row>
    <row r="204" spans="1:23" ht="16" thickBot="1">
      <c r="A204" s="119" t="s">
        <v>161</v>
      </c>
      <c r="B204" s="120">
        <f>SUM(B200:B203)</f>
        <v>26338316.333333332</v>
      </c>
      <c r="C204" s="121">
        <f t="shared" ref="C204:W204" si="74">SUM(C200:C203)</f>
        <v>27676200.596274648</v>
      </c>
      <c r="D204" s="121">
        <f t="shared" si="74"/>
        <v>27630005.27356286</v>
      </c>
      <c r="E204" s="121">
        <f t="shared" si="74"/>
        <v>27568462.90946326</v>
      </c>
      <c r="F204" s="121">
        <f t="shared" si="74"/>
        <v>27619707.313668754</v>
      </c>
      <c r="G204" s="121">
        <f t="shared" si="74"/>
        <v>27806153.237041574</v>
      </c>
      <c r="H204" s="121">
        <f t="shared" si="74"/>
        <v>28032666.086611781</v>
      </c>
      <c r="I204" s="121">
        <f t="shared" si="74"/>
        <v>28134114.010742061</v>
      </c>
      <c r="J204" s="121">
        <f t="shared" si="74"/>
        <v>28210330.760526046</v>
      </c>
      <c r="K204" s="121">
        <f t="shared" si="74"/>
        <v>28376955.654803324</v>
      </c>
      <c r="L204" s="121">
        <f t="shared" si="74"/>
        <v>28568215.294834014</v>
      </c>
      <c r="M204" s="121">
        <f t="shared" si="74"/>
        <v>28622148.371595882</v>
      </c>
      <c r="N204" s="121">
        <f t="shared" si="74"/>
        <v>28657347.932013735</v>
      </c>
      <c r="O204" s="121">
        <f t="shared" si="74"/>
        <v>28821636.786064748</v>
      </c>
      <c r="P204" s="121">
        <f t="shared" si="74"/>
        <v>29195591.778961003</v>
      </c>
      <c r="Q204" s="121">
        <f t="shared" si="74"/>
        <v>29268389.293107416</v>
      </c>
      <c r="R204" s="121">
        <f t="shared" si="74"/>
        <v>29344310.418477472</v>
      </c>
      <c r="S204" s="121">
        <f t="shared" si="74"/>
        <v>29503145.442667682</v>
      </c>
      <c r="T204" s="121">
        <f t="shared" si="74"/>
        <v>29606572.729193535</v>
      </c>
      <c r="U204" s="121">
        <f t="shared" si="74"/>
        <v>29636872.549377464</v>
      </c>
      <c r="V204" s="121">
        <f t="shared" si="74"/>
        <v>29685250.549377464</v>
      </c>
      <c r="W204" s="121">
        <f t="shared" si="74"/>
        <v>29727792.330417339</v>
      </c>
    </row>
    <row r="205" spans="1:23">
      <c r="A205" s="111" t="s">
        <v>162</v>
      </c>
      <c r="B205" s="116">
        <f>B204*VLOOKUP($A198,'Peak-Baseload'!$N$13:$S$28,6,FALSE)</f>
        <v>19017.416515627818</v>
      </c>
      <c r="C205" s="116">
        <f>C204*VLOOKUP($A198,'Peak-Baseload'!$N$13:$S$28,6,FALSE)</f>
        <v>19983.427476847017</v>
      </c>
      <c r="D205" s="116">
        <f>D204*VLOOKUP($A198,'Peak-Baseload'!$N$13:$S$28,6,FALSE)</f>
        <v>19950.072433116598</v>
      </c>
      <c r="E205" s="116">
        <f>E204*VLOOKUP($A198,'Peak-Baseload'!$N$13:$S$28,6,FALSE)</f>
        <v>19905.636154175059</v>
      </c>
      <c r="F205" s="116">
        <f>F204*VLOOKUP($A198,'Peak-Baseload'!$N$13:$S$28,6,FALSE)</f>
        <v>19942.636855607052</v>
      </c>
      <c r="G205" s="116">
        <f>G204*VLOOKUP($A198,'Peak-Baseload'!$N$13:$S$28,6,FALSE)</f>
        <v>20077.258968028658</v>
      </c>
      <c r="H205" s="116">
        <f>H204*VLOOKUP($A198,'Peak-Baseload'!$N$13:$S$28,6,FALSE)</f>
        <v>20240.811153821436</v>
      </c>
      <c r="I205" s="116">
        <f>I204*VLOOKUP($A198,'Peak-Baseload'!$N$13:$S$28,6,FALSE)</f>
        <v>20314.060992703115</v>
      </c>
      <c r="J205" s="116">
        <f>J204*VLOOKUP($A198,'Peak-Baseload'!$N$13:$S$28,6,FALSE)</f>
        <v>20369.092820013771</v>
      </c>
      <c r="K205" s="116">
        <f>K204*VLOOKUP($A198,'Peak-Baseload'!$N$13:$S$28,6,FALSE)</f>
        <v>20489.40328239261</v>
      </c>
      <c r="L205" s="116">
        <f>L204*VLOOKUP($A198,'Peak-Baseload'!$N$13:$S$28,6,FALSE)</f>
        <v>20627.501108808698</v>
      </c>
      <c r="M205" s="116">
        <f>M204*VLOOKUP($A198,'Peak-Baseload'!$N$13:$S$28,6,FALSE)</f>
        <v>20666.443149437608</v>
      </c>
      <c r="N205" s="116">
        <f>N204*VLOOKUP($A198,'Peak-Baseload'!$N$13:$S$28,6,FALSE)</f>
        <v>20691.858771801675</v>
      </c>
      <c r="O205" s="116">
        <f>O204*VLOOKUP($A198,'Peak-Baseload'!$N$13:$S$28,6,FALSE)</f>
        <v>20810.482510951213</v>
      </c>
      <c r="P205" s="116">
        <f>P204*VLOOKUP($A198,'Peak-Baseload'!$N$13:$S$28,6,FALSE)</f>
        <v>21080.494373820606</v>
      </c>
      <c r="Q205" s="116">
        <f>Q204*VLOOKUP($A198,'Peak-Baseload'!$N$13:$S$28,6,FALSE)</f>
        <v>21133.057363432534</v>
      </c>
      <c r="R205" s="116">
        <f>R204*VLOOKUP($A198,'Peak-Baseload'!$N$13:$S$28,6,FALSE)</f>
        <v>21187.875736984766</v>
      </c>
      <c r="S205" s="116">
        <f>S204*VLOOKUP($A198,'Peak-Baseload'!$N$13:$S$28,6,FALSE)</f>
        <v>21302.561572406681</v>
      </c>
      <c r="T205" s="116">
        <f>T204*VLOOKUP($A198,'Peak-Baseload'!$N$13:$S$28,6,FALSE)</f>
        <v>21377.240597521664</v>
      </c>
      <c r="U205" s="116">
        <f>U204*VLOOKUP($A198,'Peak-Baseload'!$N$13:$S$28,6,FALSE)</f>
        <v>21399.118393106386</v>
      </c>
      <c r="V205" s="116">
        <f>V204*VLOOKUP($A198,'Peak-Baseload'!$N$13:$S$28,6,FALSE)</f>
        <v>21434.04942531624</v>
      </c>
      <c r="W205" s="116">
        <f>W204*VLOOKUP($A198,'Peak-Baseload'!$N$13:$S$28,6,FALSE)</f>
        <v>21464.766452141834</v>
      </c>
    </row>
    <row r="206" spans="1:23">
      <c r="A206" s="111" t="s">
        <v>163</v>
      </c>
      <c r="B206" s="116">
        <f>B214*VLOOKUP($A198,'Peak-Baseload'!$N$13:$S$28,5,FALSE)</f>
        <v>302763.74371373001</v>
      </c>
      <c r="C206" s="116">
        <f>C214*VLOOKUP($A198,'Peak-Baseload'!$N$13:$S$28,5,FALSE)</f>
        <v>306979.50403100665</v>
      </c>
      <c r="D206" s="116">
        <f>D214*VLOOKUP($A198,'Peak-Baseload'!$N$13:$S$28,5,FALSE)</f>
        <v>310869.50358610973</v>
      </c>
      <c r="E206" s="116">
        <f>E214*VLOOKUP($A198,'Peak-Baseload'!$N$13:$S$28,5,FALSE)</f>
        <v>313617.11323347379</v>
      </c>
      <c r="F206" s="116">
        <f>F214*VLOOKUP($A198,'Peak-Baseload'!$N$13:$S$28,5,FALSE)</f>
        <v>316321.90937306901</v>
      </c>
      <c r="G206" s="116">
        <f>G214*VLOOKUP($A198,'Peak-Baseload'!$N$13:$S$28,5,FALSE)</f>
        <v>318941.62543095852</v>
      </c>
      <c r="H206" s="116">
        <f>H214*VLOOKUP($A198,'Peak-Baseload'!$N$13:$S$28,5,FALSE)</f>
        <v>321490.38441233581</v>
      </c>
      <c r="I206" s="116">
        <f>I214*VLOOKUP($A198,'Peak-Baseload'!$N$13:$S$28,5,FALSE)</f>
        <v>323982.17704417487</v>
      </c>
      <c r="J206" s="116">
        <f>J214*VLOOKUP($A198,'Peak-Baseload'!$N$13:$S$28,5,FALSE)</f>
        <v>326402.02997577708</v>
      </c>
      <c r="K206" s="116">
        <f>K214*VLOOKUP($A198,'Peak-Baseload'!$N$13:$S$28,5,FALSE)</f>
        <v>328778.95619791799</v>
      </c>
      <c r="L206" s="116">
        <f>L214*VLOOKUP($A198,'Peak-Baseload'!$N$13:$S$28,5,FALSE)</f>
        <v>331126.91847007471</v>
      </c>
      <c r="M206" s="116">
        <f>M214*VLOOKUP($A198,'Peak-Baseload'!$N$13:$S$28,5,FALSE)</f>
        <v>333446.8242120202</v>
      </c>
      <c r="N206" s="116">
        <f>N214*VLOOKUP($A198,'Peak-Baseload'!$N$13:$S$28,5,FALSE)</f>
        <v>335709.93387492059</v>
      </c>
      <c r="O206" s="116">
        <f>O214*VLOOKUP($A198,'Peak-Baseload'!$N$13:$S$28,5,FALSE)</f>
        <v>337872.97191319417</v>
      </c>
      <c r="P206" s="116">
        <f>P214*VLOOKUP($A198,'Peak-Baseload'!$N$13:$S$28,5,FALSE)</f>
        <v>340006.6607643193</v>
      </c>
      <c r="Q206" s="116">
        <f>Q214*VLOOKUP($A198,'Peak-Baseload'!$N$13:$S$28,5,FALSE)</f>
        <v>342055.01121552184</v>
      </c>
      <c r="R206" s="116">
        <f>R214*VLOOKUP($A198,'Peak-Baseload'!$N$13:$S$28,5,FALSE)</f>
        <v>344030.63357207348</v>
      </c>
      <c r="S206" s="116">
        <f>S214*VLOOKUP($A198,'Peak-Baseload'!$N$13:$S$28,5,FALSE)</f>
        <v>345950.77587720565</v>
      </c>
      <c r="T206" s="116">
        <f>T214*VLOOKUP($A198,'Peak-Baseload'!$N$13:$S$28,5,FALSE)</f>
        <v>347812.14595762291</v>
      </c>
      <c r="U206" s="116">
        <f>U214*VLOOKUP($A198,'Peak-Baseload'!$N$13:$S$28,5,FALSE)</f>
        <v>349630.68002260773</v>
      </c>
      <c r="V206" s="116">
        <f>V214*VLOOKUP($A198,'Peak-Baseload'!$N$13:$S$28,5,FALSE)</f>
        <v>351195.93820892327</v>
      </c>
      <c r="W206" s="116">
        <f>W214*VLOOKUP($A198,'Peak-Baseload'!$N$13:$S$28,5,FALSE)</f>
        <v>352984.53414179548</v>
      </c>
    </row>
    <row r="207" spans="1:23">
      <c r="A207" s="104" t="s">
        <v>164</v>
      </c>
      <c r="B207" s="116">
        <f>VLOOKUP($A198,REStpcHIGH,High!B$3-1990+2,FALSE)</f>
        <v>603</v>
      </c>
      <c r="C207" s="116">
        <f>VLOOKUP($A198,REStpcHIGH,High!C$3-1990+2,FALSE)</f>
        <v>619</v>
      </c>
      <c r="D207" s="116">
        <f>VLOOKUP($A198,REStpcHIGH,High!D$3-1990+2,FALSE)</f>
        <v>616</v>
      </c>
      <c r="E207" s="116">
        <f>VLOOKUP($A198,REStpcHIGH,High!E$3-1990+2,FALSE)</f>
        <v>613</v>
      </c>
      <c r="F207" s="116">
        <f>VLOOKUP($A198,REStpcHIGH,High!F$3-1990+2,FALSE)</f>
        <v>612</v>
      </c>
      <c r="G207" s="116">
        <f>VLOOKUP($A198,REStpcHIGH,High!G$3-1990+2,FALSE)</f>
        <v>612</v>
      </c>
      <c r="H207" s="116">
        <f>VLOOKUP($A198,REStpcHIGH,High!H$3-1990+2,FALSE)</f>
        <v>612</v>
      </c>
      <c r="I207" s="116">
        <f>VLOOKUP($A198,REStpcHIGH,High!I$3-1990+2,FALSE)</f>
        <v>611</v>
      </c>
      <c r="J207" s="116">
        <f>VLOOKUP($A198,REStpcHIGH,High!J$3-1990+2,FALSE)</f>
        <v>610</v>
      </c>
      <c r="K207" s="116">
        <f>VLOOKUP($A198,REStpcHIGH,High!K$3-1990+2,FALSE)</f>
        <v>610</v>
      </c>
      <c r="L207" s="116">
        <f>VLOOKUP($A198,REStpcHIGH,High!L$3-1990+2,FALSE)</f>
        <v>610</v>
      </c>
      <c r="M207" s="116">
        <f>VLOOKUP($A198,REStpcHIGH,High!M$3-1990+2,FALSE)</f>
        <v>608</v>
      </c>
      <c r="N207" s="116">
        <f>VLOOKUP($A198,REStpcHIGH,High!N$3-1990+2,FALSE)</f>
        <v>607</v>
      </c>
      <c r="O207" s="116">
        <f>VLOOKUP($A198,REStpcHIGH,High!O$3-1990+2,FALSE)</f>
        <v>608</v>
      </c>
      <c r="P207" s="116">
        <f>VLOOKUP($A198,REStpcHIGH,High!P$3-1990+2,FALSE)</f>
        <v>609</v>
      </c>
      <c r="Q207" s="116">
        <f>VLOOKUP($A198,REStpcHIGH,High!Q$3-1990+2,FALSE)</f>
        <v>608</v>
      </c>
      <c r="R207" s="116">
        <f>VLOOKUP($A198,REStpcHIGH,High!R$3-1990+2,FALSE)</f>
        <v>607</v>
      </c>
      <c r="S207" s="116">
        <f>VLOOKUP($A198,REStpcHIGH,High!S$3-1990+2,FALSE)</f>
        <v>607</v>
      </c>
      <c r="T207" s="116">
        <f>VLOOKUP($A198,REStpcHIGH,High!T$3-1990+2,FALSE)</f>
        <v>607</v>
      </c>
      <c r="U207" s="116">
        <f>VLOOKUP($A198,REStpcHIGH,High!U$3-1990+2,FALSE)</f>
        <v>605</v>
      </c>
      <c r="V207" s="116">
        <f>VLOOKUP($A198,REStpcHIGH,High!V$3-1990+2,FALSE)</f>
        <v>604</v>
      </c>
      <c r="W207" s="116">
        <f>VLOOKUP($A198,REStpcHIGH,High!W$3-1990+2,FALSE)</f>
        <v>603</v>
      </c>
    </row>
    <row r="208" spans="1:23">
      <c r="A208" s="104" t="s">
        <v>165</v>
      </c>
      <c r="B208" s="116">
        <f>VLOOKUP($A198,COMtpcHIGH,High!B$3-1990+2,FALSE)</f>
        <v>3464</v>
      </c>
      <c r="C208" s="116">
        <f>VLOOKUP($A198,COMtpcHIGH,High!C$3-1990+2,FALSE)</f>
        <v>3774</v>
      </c>
      <c r="D208" s="116">
        <f>VLOOKUP($A198,COMtpcHIGH,High!D$3-1990+2,FALSE)</f>
        <v>3715</v>
      </c>
      <c r="E208" s="116">
        <f>VLOOKUP($A198,COMtpcHIGH,High!E$3-1990+2,FALSE)</f>
        <v>3669</v>
      </c>
      <c r="F208" s="116">
        <f>VLOOKUP($A198,COMtpcHIGH,High!F$3-1990+2,FALSE)</f>
        <v>3645</v>
      </c>
      <c r="G208" s="116">
        <f>VLOOKUP($A198,COMtpcHIGH,High!G$3-1990+2,FALSE)</f>
        <v>3655</v>
      </c>
      <c r="H208" s="116">
        <f>VLOOKUP($A198,COMtpcHIGH,High!H$3-1990+2,FALSE)</f>
        <v>3677</v>
      </c>
      <c r="I208" s="116">
        <f>VLOOKUP($A198,COMtpcHIGH,High!I$3-1990+2,FALSE)</f>
        <v>3670</v>
      </c>
      <c r="J208" s="116">
        <f>VLOOKUP($A198,COMtpcHIGH,High!J$3-1990+2,FALSE)</f>
        <v>3657</v>
      </c>
      <c r="K208" s="116">
        <f>VLOOKUP($A198,COMtpcHIGH,High!K$3-1990+2,FALSE)</f>
        <v>3664</v>
      </c>
      <c r="L208" s="116">
        <f>VLOOKUP($A198,COMtpcHIGH,High!L$3-1990+2,FALSE)</f>
        <v>3678</v>
      </c>
      <c r="M208" s="116">
        <f>VLOOKUP($A198,COMtpcHIGH,High!M$3-1990+2,FALSE)</f>
        <v>3666</v>
      </c>
      <c r="N208" s="116">
        <f>VLOOKUP($A198,COMtpcHIGH,High!N$3-1990+2,FALSE)</f>
        <v>3644</v>
      </c>
      <c r="O208" s="116">
        <f>VLOOKUP($A198,COMtpcHIGH,High!O$3-1990+2,FALSE)</f>
        <v>3647</v>
      </c>
      <c r="P208" s="116">
        <f>VLOOKUP($A198,COMtpcHIGH,High!P$3-1990+2,FALSE)</f>
        <v>3707</v>
      </c>
      <c r="Q208" s="116">
        <f>VLOOKUP($A198,COMtpcHIGH,High!Q$3-1990+2,FALSE)</f>
        <v>3698</v>
      </c>
      <c r="R208" s="116">
        <f>VLOOKUP($A198,COMtpcHIGH,High!R$3-1990+2,FALSE)</f>
        <v>3691</v>
      </c>
      <c r="S208" s="116">
        <f>VLOOKUP($A198,COMtpcHIGH,High!S$3-1990+2,FALSE)</f>
        <v>3701</v>
      </c>
      <c r="T208" s="116">
        <f>VLOOKUP($A198,COMtpcHIGH,High!T$3-1990+2,FALSE)</f>
        <v>3697</v>
      </c>
      <c r="U208" s="116">
        <f>VLOOKUP($A198,COMtpcHIGH,High!U$3-1990+2,FALSE)</f>
        <v>3686</v>
      </c>
      <c r="V208" s="116">
        <f>VLOOKUP($A198,COMtpcHIGH,High!V$3-1990+2,FALSE)</f>
        <v>3686</v>
      </c>
      <c r="W208" s="116">
        <f>VLOOKUP($A198,COMtpcHIGH,High!W$3-1990+2,FALSE)</f>
        <v>3673</v>
      </c>
    </row>
    <row r="209" spans="1:23" ht="16" thickBot="1">
      <c r="A209" s="104" t="s">
        <v>166</v>
      </c>
      <c r="B209" s="116">
        <f>VLOOKUP($A198,INDtpcHIGH,High!B$3-1990+2,FALSE)</f>
        <v>37662</v>
      </c>
      <c r="C209" s="116">
        <f>VLOOKUP($A198,INDtpcHIGH,High!C$3-1990+2,FALSE)</f>
        <v>33729</v>
      </c>
      <c r="D209" s="116">
        <f>VLOOKUP($A198,INDtpcHIGH,High!D$3-1990+2,FALSE)</f>
        <v>33729</v>
      </c>
      <c r="E209" s="116">
        <f>VLOOKUP($A198,INDtpcHIGH,High!E$3-1990+2,FALSE)</f>
        <v>33729</v>
      </c>
      <c r="F209" s="116">
        <f>VLOOKUP($A198,INDtpcHIGH,High!F$3-1990+2,FALSE)</f>
        <v>33729</v>
      </c>
      <c r="G209" s="116">
        <f>VLOOKUP($A198,INDtpcHIGH,High!G$3-1990+2,FALSE)</f>
        <v>33729</v>
      </c>
      <c r="H209" s="116">
        <f>VLOOKUP($A198,INDtpcHIGH,High!H$3-1990+2,FALSE)</f>
        <v>33729</v>
      </c>
      <c r="I209" s="116">
        <f>VLOOKUP($A198,INDtpcHIGH,High!I$3-1990+2,FALSE)</f>
        <v>33729</v>
      </c>
      <c r="J209" s="116">
        <f>VLOOKUP($A198,INDtpcHIGH,High!J$3-1990+2,FALSE)</f>
        <v>33729</v>
      </c>
      <c r="K209" s="116">
        <f>VLOOKUP($A198,INDtpcHIGH,High!K$3-1990+2,FALSE)</f>
        <v>33729</v>
      </c>
      <c r="L209" s="116">
        <f>VLOOKUP($A198,INDtpcHIGH,High!L$3-1990+2,FALSE)</f>
        <v>33729</v>
      </c>
      <c r="M209" s="116">
        <f>VLOOKUP($A198,INDtpcHIGH,High!M$3-1990+2,FALSE)</f>
        <v>33729</v>
      </c>
      <c r="N209" s="116">
        <f>VLOOKUP($A198,INDtpcHIGH,High!N$3-1990+2,FALSE)</f>
        <v>33729</v>
      </c>
      <c r="O209" s="116">
        <f>VLOOKUP($A198,INDtpcHIGH,High!O$3-1990+2,FALSE)</f>
        <v>33729</v>
      </c>
      <c r="P209" s="116">
        <f>VLOOKUP($A198,INDtpcHIGH,High!P$3-1990+2,FALSE)</f>
        <v>33729</v>
      </c>
      <c r="Q209" s="116">
        <f>VLOOKUP($A198,INDtpcHIGH,High!Q$3-1990+2,FALSE)</f>
        <v>33729</v>
      </c>
      <c r="R209" s="116">
        <f>VLOOKUP($A198,INDtpcHIGH,High!R$3-1990+2,FALSE)</f>
        <v>33729</v>
      </c>
      <c r="S209" s="116">
        <f>VLOOKUP($A198,INDtpcHIGH,High!S$3-1990+2,FALSE)</f>
        <v>33729</v>
      </c>
      <c r="T209" s="116">
        <f>VLOOKUP($A198,INDtpcHIGH,High!T$3-1990+2,FALSE)</f>
        <v>33729</v>
      </c>
      <c r="U209" s="116">
        <f>VLOOKUP($A198,INDtpcHIGH,High!U$3-1990+2,FALSE)</f>
        <v>33729</v>
      </c>
      <c r="V209" s="116">
        <f>VLOOKUP($A198,INDtpcHIGH,High!V$3-1990+2,FALSE)</f>
        <v>33729</v>
      </c>
      <c r="W209" s="116">
        <f>VLOOKUP($A198,INDtpcHIGH,High!W$3-1990+2,FALSE)</f>
        <v>33729</v>
      </c>
    </row>
    <row r="210" spans="1:23">
      <c r="A210" s="111" t="s">
        <v>167</v>
      </c>
      <c r="B210" s="113">
        <f>VLOOKUP($A198,REScHIGH,High!B$3-1990+2,FALSE)</f>
        <v>19163</v>
      </c>
      <c r="C210" s="114">
        <f>VLOOKUP($A198,REScHIGH,High!C$3-1990+2,FALSE)</f>
        <v>19437</v>
      </c>
      <c r="D210" s="114">
        <f>VLOOKUP($A198,REScHIGH,High!D$3-1990+2,FALSE)</f>
        <v>19702</v>
      </c>
      <c r="E210" s="114">
        <f>VLOOKUP($A198,REScHIGH,High!E$3-1990+2,FALSE)</f>
        <v>19887</v>
      </c>
      <c r="F210" s="114">
        <f>VLOOKUP($A198,REScHIGH,High!F$3-1990+2,FALSE)</f>
        <v>20069</v>
      </c>
      <c r="G210" s="114">
        <f>VLOOKUP($A198,REScHIGH,High!G$3-1990+2,FALSE)</f>
        <v>20245</v>
      </c>
      <c r="H210" s="114">
        <f>VLOOKUP($A198,REScHIGH,High!H$3-1990+2,FALSE)</f>
        <v>20416</v>
      </c>
      <c r="I210" s="114">
        <f>VLOOKUP($A198,REScHIGH,High!I$3-1990+2,FALSE)</f>
        <v>20583</v>
      </c>
      <c r="J210" s="114">
        <f>VLOOKUP($A198,REScHIGH,High!J$3-1990+2,FALSE)</f>
        <v>20745</v>
      </c>
      <c r="K210" s="114">
        <f>VLOOKUP($A198,REScHIGH,High!K$3-1990+2,FALSE)</f>
        <v>20904</v>
      </c>
      <c r="L210" s="114">
        <f>VLOOKUP($A198,REScHIGH,High!L$3-1990+2,FALSE)</f>
        <v>21061</v>
      </c>
      <c r="M210" s="114">
        <f>VLOOKUP($A198,REScHIGH,High!M$3-1990+2,FALSE)</f>
        <v>21216</v>
      </c>
      <c r="N210" s="114">
        <f>VLOOKUP($A198,REScHIGH,High!N$3-1990+2,FALSE)</f>
        <v>21367</v>
      </c>
      <c r="O210" s="114">
        <f>VLOOKUP($A198,REScHIGH,High!O$3-1990+2,FALSE)</f>
        <v>21511</v>
      </c>
      <c r="P210" s="114">
        <f>VLOOKUP($A198,REScHIGH,High!P$3-1990+2,FALSE)</f>
        <v>21653</v>
      </c>
      <c r="Q210" s="114">
        <f>VLOOKUP($A198,REScHIGH,High!Q$3-1990+2,FALSE)</f>
        <v>21789</v>
      </c>
      <c r="R210" s="114">
        <f>VLOOKUP($A198,REScHIGH,High!R$3-1990+2,FALSE)</f>
        <v>21920</v>
      </c>
      <c r="S210" s="114">
        <f>VLOOKUP($A198,REScHIGH,High!S$3-1990+2,FALSE)</f>
        <v>22047</v>
      </c>
      <c r="T210" s="114">
        <f>VLOOKUP($A198,REScHIGH,High!T$3-1990+2,FALSE)</f>
        <v>22170</v>
      </c>
      <c r="U210" s="114">
        <f>VLOOKUP($A198,REScHIGH,High!U$3-1990+2,FALSE)</f>
        <v>22290</v>
      </c>
      <c r="V210" s="114">
        <f>VLOOKUP($A198,REScHIGH,High!V$3-1990+2,FALSE)</f>
        <v>22407</v>
      </c>
      <c r="W210" s="114">
        <f>VLOOKUP($A198,REScHIGH,High!W$3-1990+2,FALSE)</f>
        <v>22525</v>
      </c>
    </row>
    <row r="211" spans="1:23">
      <c r="A211" s="111" t="s">
        <v>168</v>
      </c>
      <c r="B211" s="115">
        <f>VLOOKUP($A198,COMcHIGH,High!B$3-1990+2,FALSE)</f>
        <v>3387</v>
      </c>
      <c r="C211" s="116">
        <f>VLOOKUP($A198,COMcHIGH,High!C$3-1990+2,FALSE)</f>
        <v>3429.4767435285416</v>
      </c>
      <c r="D211" s="116">
        <f>VLOOKUP($A198,COMcHIGH,High!D$3-1990+2,FALSE)</f>
        <v>3456.7299505741839</v>
      </c>
      <c r="E211" s="116">
        <f>VLOOKUP($A198,COMcHIGH,High!E$3-1990+2,FALSE)</f>
        <v>3478.1596625640605</v>
      </c>
      <c r="F211" s="116">
        <f>VLOOKUP($A198,COMcHIGH,High!F$3-1990+2,FALSE)</f>
        <v>3499.3459638263425</v>
      </c>
      <c r="G211" s="116">
        <f>VLOOKUP($A198,COMcHIGH,High!G$3-1990+2,FALSE)</f>
        <v>3520.1188410972163</v>
      </c>
      <c r="H211" s="116">
        <f>VLOOKUP($A198,COMcHIGH,High!H$3-1990+2,FALSE)</f>
        <v>3540.5432849821614</v>
      </c>
      <c r="I211" s="116">
        <f>VLOOKUP($A198,COMcHIGH,High!I$3-1990+2,FALSE)</f>
        <v>3560.6669299171067</v>
      </c>
      <c r="J211" s="116">
        <f>VLOOKUP($A198,COMcHIGH,High!J$3-1990+2,FALSE)</f>
        <v>3580.3700168383862</v>
      </c>
      <c r="K211" s="116">
        <f>VLOOKUP($A198,COMcHIGH,High!K$3-1990+2,FALSE)</f>
        <v>3599.833463082904</v>
      </c>
      <c r="L211" s="116">
        <f>VLOOKUP($A198,COMcHIGH,High!L$3-1990+2,FALSE)</f>
        <v>3619.103490645522</v>
      </c>
      <c r="M211" s="116">
        <f>VLOOKUP($A198,COMcHIGH,High!M$3-1990+2,FALSE)</f>
        <v>3638.2517383722766</v>
      </c>
      <c r="N211" s="116">
        <f>VLOOKUP($A198,COMcHIGH,High!N$3-1990+2,FALSE)</f>
        <v>3657.1256297129203</v>
      </c>
      <c r="O211" s="116">
        <f>VLOOKUP($A198,COMcHIGH,High!O$3-1990+2,FALSE)</f>
        <v>3675.4763829934031</v>
      </c>
      <c r="P211" s="116">
        <f>VLOOKUP($A198,COMcHIGH,High!P$3-1990+2,FALSE)</f>
        <v>3693.6114816099553</v>
      </c>
      <c r="Q211" s="116">
        <f>VLOOKUP($A198,COMcHIGH,High!Q$3-1990+2,FALSE)</f>
        <v>3711.33000941928</v>
      </c>
      <c r="R211" s="116">
        <f>VLOOKUP($A198,COMcHIGH,High!R$3-1990+2,FALSE)</f>
        <v>3728.5822328808026</v>
      </c>
      <c r="S211" s="116">
        <f>VLOOKUP($A198,COMcHIGH,High!S$3-1990+2,FALSE)</f>
        <v>3745.6654715290815</v>
      </c>
      <c r="T211" s="116">
        <f>VLOOKUP($A198,COMcHIGH,High!T$3-1990+2,FALSE)</f>
        <v>3762.3286161773572</v>
      </c>
      <c r="U211" s="116">
        <f>VLOOKUP($A198,COMcHIGH,High!U$3-1990+2,FALSE)</f>
        <v>3778.7697470551493</v>
      </c>
      <c r="V211" s="116">
        <f>VLOOKUP($A198,COMcHIGH,High!V$3-1990+2,FALSE)</f>
        <v>3778.7697470551493</v>
      </c>
      <c r="W211" s="116">
        <f>VLOOKUP($A198,COMcHIGH,High!W$3-1990+2,FALSE)</f>
        <v>3794.9537439572086</v>
      </c>
    </row>
    <row r="212" spans="1:23">
      <c r="A212" s="111" t="s">
        <v>169</v>
      </c>
      <c r="B212" s="115">
        <f>VLOOKUP($A198,INDcHIGH,High!B$3-1990+2,FALSE)</f>
        <v>77</v>
      </c>
      <c r="C212" s="116">
        <f>VLOOKUP($A198,INDcHIGH,High!C$3-1990+2,FALSE)</f>
        <v>75.643127067645096</v>
      </c>
      <c r="D212" s="116">
        <f>VLOOKUP($A198,INDcHIGH,High!D$3-1990+2,FALSE)</f>
        <v>74.1598082909791</v>
      </c>
      <c r="E212" s="116">
        <f>VLOOKUP($A198,INDcHIGH,High!E$3-1990+2,FALSE)</f>
        <v>73.1085645640959</v>
      </c>
      <c r="F212" s="116">
        <f>VLOOKUP($A198,INDcHIGH,High!F$3-1990+2,FALSE)</f>
        <v>72.100505268119591</v>
      </c>
      <c r="G212" s="116">
        <f>VLOOKUP($A198,INDcHIGH,High!G$3-1990+2,FALSE)</f>
        <v>71.146299608583604</v>
      </c>
      <c r="H212" s="116">
        <f>VLOOKUP($A198,INDcHIGH,High!H$3-1990+2,FALSE)</f>
        <v>70.236624103858489</v>
      </c>
      <c r="I212" s="116">
        <f>VLOOKUP($A198,INDcHIGH,High!I$3-1990+2,FALSE)</f>
        <v>69.369623902663861</v>
      </c>
      <c r="J212" s="116">
        <f>VLOOKUP($A198,INDcHIGH,High!J$3-1990+2,FALSE)</f>
        <v>68.545829274948431</v>
      </c>
      <c r="K212" s="116">
        <f>VLOOKUP($A198,INDcHIGH,High!K$3-1990+2,FALSE)</f>
        <v>67.752987421335803</v>
      </c>
      <c r="L212" s="116">
        <f>VLOOKUP($A198,INDcHIGH,High!L$3-1990+2,FALSE)</f>
        <v>66.988565415708962</v>
      </c>
      <c r="M212" s="116">
        <f>VLOOKUP($A198,INDcHIGH,High!M$3-1990+2,FALSE)</f>
        <v>66.24875227222222</v>
      </c>
      <c r="N212" s="116">
        <f>VLOOKUP($A198,INDcHIGH,High!N$3-1990+2,FALSE)</f>
        <v>65.53789925602662</v>
      </c>
      <c r="O212" s="116">
        <f>VLOOKUP($A198,INDcHIGH,High!O$3-1990+2,FALSE)</f>
        <v>64.870025318108333</v>
      </c>
      <c r="P212" s="116">
        <f>VLOOKUP($A198,INDcHIGH,High!P$3-1990+2,FALSE)</f>
        <v>64.224011482687516</v>
      </c>
      <c r="Q212" s="116">
        <f>VLOOKUP($A198,INDcHIGH,High!Q$3-1990+2,FALSE)</f>
        <v>63.61568931606589</v>
      </c>
      <c r="R212" s="116">
        <f>VLOOKUP($A198,INDcHIGH,High!R$3-1990+2,FALSE)</f>
        <v>63.037388110560606</v>
      </c>
      <c r="S212" s="116">
        <f>VLOOKUP($A198,INDcHIGH,High!S$3-1990+2,FALSE)</f>
        <v>62.481045960604163</v>
      </c>
      <c r="T212" s="116">
        <f>VLOOKUP($A198,INDcHIGH,High!T$3-1990+2,FALSE)</f>
        <v>61.951688512926928</v>
      </c>
      <c r="U212" s="116">
        <f>VLOOKUP($A198,INDcHIGH,High!U$3-1990+2,FALSE)</f>
        <v>61.442436135042584</v>
      </c>
      <c r="V212" s="116">
        <f>VLOOKUP($A198,INDcHIGH,High!V$3-1990+2,FALSE)</f>
        <v>61.442436135042584</v>
      </c>
      <c r="W212" s="116">
        <f>VLOOKUP($A198,INDcHIGH,High!W$3-1990+2,FALSE)</f>
        <v>60.952500682770939</v>
      </c>
    </row>
    <row r="213" spans="1:23">
      <c r="A213" s="111" t="s">
        <v>170</v>
      </c>
      <c r="B213" s="117">
        <v>4</v>
      </c>
      <c r="C213" s="118">
        <f t="shared" ref="C213:U213" si="75">B213</f>
        <v>4</v>
      </c>
      <c r="D213" s="118">
        <f t="shared" si="75"/>
        <v>4</v>
      </c>
      <c r="E213" s="118">
        <f t="shared" si="75"/>
        <v>4</v>
      </c>
      <c r="F213" s="118">
        <f t="shared" si="75"/>
        <v>4</v>
      </c>
      <c r="G213" s="118">
        <f t="shared" si="75"/>
        <v>4</v>
      </c>
      <c r="H213" s="118">
        <f t="shared" si="75"/>
        <v>4</v>
      </c>
      <c r="I213" s="118">
        <f t="shared" si="75"/>
        <v>4</v>
      </c>
      <c r="J213" s="118">
        <f t="shared" si="75"/>
        <v>4</v>
      </c>
      <c r="K213" s="118">
        <f t="shared" si="75"/>
        <v>4</v>
      </c>
      <c r="L213" s="118">
        <f t="shared" si="75"/>
        <v>4</v>
      </c>
      <c r="M213" s="118">
        <f t="shared" si="75"/>
        <v>4</v>
      </c>
      <c r="N213" s="118">
        <f t="shared" si="75"/>
        <v>4</v>
      </c>
      <c r="O213" s="118">
        <f t="shared" si="75"/>
        <v>4</v>
      </c>
      <c r="P213" s="118">
        <f t="shared" si="75"/>
        <v>4</v>
      </c>
      <c r="Q213" s="118">
        <f t="shared" si="75"/>
        <v>4</v>
      </c>
      <c r="R213" s="118">
        <f t="shared" si="75"/>
        <v>4</v>
      </c>
      <c r="S213" s="118">
        <f t="shared" si="75"/>
        <v>4</v>
      </c>
      <c r="T213" s="118">
        <f t="shared" si="75"/>
        <v>4</v>
      </c>
      <c r="U213" s="118">
        <f t="shared" si="75"/>
        <v>4</v>
      </c>
      <c r="V213" s="118">
        <f>T213</f>
        <v>4</v>
      </c>
      <c r="W213" s="118">
        <f>U213</f>
        <v>4</v>
      </c>
    </row>
    <row r="214" spans="1:23" ht="16" thickBot="1">
      <c r="A214" s="119" t="s">
        <v>171</v>
      </c>
      <c r="B214" s="120">
        <f>SUM(B210:B213)</f>
        <v>22631</v>
      </c>
      <c r="C214" s="121">
        <f t="shared" ref="C214:W214" si="76">SUM(C210:C213)</f>
        <v>22946.119870596187</v>
      </c>
      <c r="D214" s="121">
        <f t="shared" si="76"/>
        <v>23236.889758865163</v>
      </c>
      <c r="E214" s="121">
        <f t="shared" si="76"/>
        <v>23442.268227128156</v>
      </c>
      <c r="F214" s="121">
        <f t="shared" si="76"/>
        <v>23644.446469094462</v>
      </c>
      <c r="G214" s="121">
        <f t="shared" si="76"/>
        <v>23840.2651407058</v>
      </c>
      <c r="H214" s="121">
        <f t="shared" si="76"/>
        <v>24030.779909086021</v>
      </c>
      <c r="I214" s="121">
        <f t="shared" si="76"/>
        <v>24217.036553819773</v>
      </c>
      <c r="J214" s="121">
        <f t="shared" si="76"/>
        <v>24397.915846113337</v>
      </c>
      <c r="K214" s="121">
        <f t="shared" si="76"/>
        <v>24575.586450504241</v>
      </c>
      <c r="L214" s="121">
        <f t="shared" si="76"/>
        <v>24751.092056061229</v>
      </c>
      <c r="M214" s="121">
        <f t="shared" si="76"/>
        <v>24924.500490644499</v>
      </c>
      <c r="N214" s="121">
        <f t="shared" si="76"/>
        <v>25093.663528968948</v>
      </c>
      <c r="O214" s="121">
        <f t="shared" si="76"/>
        <v>25255.34640831151</v>
      </c>
      <c r="P214" s="121">
        <f t="shared" si="76"/>
        <v>25414.835493092643</v>
      </c>
      <c r="Q214" s="121">
        <f t="shared" si="76"/>
        <v>25567.945698735348</v>
      </c>
      <c r="R214" s="121">
        <f t="shared" si="76"/>
        <v>25715.619620991361</v>
      </c>
      <c r="S214" s="121">
        <f t="shared" si="76"/>
        <v>25859.146517489688</v>
      </c>
      <c r="T214" s="121">
        <f t="shared" si="76"/>
        <v>25998.280304690285</v>
      </c>
      <c r="U214" s="121">
        <f t="shared" si="76"/>
        <v>26134.212183190193</v>
      </c>
      <c r="V214" s="121">
        <f t="shared" si="76"/>
        <v>26251.212183190193</v>
      </c>
      <c r="W214" s="121">
        <f t="shared" si="76"/>
        <v>26384.90624463998</v>
      </c>
    </row>
    <row r="215" spans="1:23">
      <c r="B215" s="106"/>
      <c r="C215" s="106"/>
      <c r="D215" s="106"/>
      <c r="E215" s="106"/>
      <c r="F215" s="106"/>
      <c r="G215" s="106"/>
      <c r="H215" s="106"/>
      <c r="I215" s="106"/>
      <c r="J215" s="106"/>
      <c r="K215" s="106"/>
      <c r="L215" s="106"/>
      <c r="M215" s="106"/>
      <c r="N215" s="106"/>
      <c r="O215" s="106"/>
      <c r="P215" s="106"/>
      <c r="Q215" s="106"/>
      <c r="R215" s="106"/>
      <c r="S215" s="106"/>
      <c r="T215" s="108"/>
      <c r="U215" s="108"/>
      <c r="V215" s="108"/>
      <c r="W215" s="108"/>
    </row>
    <row r="216" spans="1:23">
      <c r="B216" s="106"/>
      <c r="C216" s="106"/>
      <c r="D216" s="106"/>
      <c r="E216" s="106"/>
      <c r="F216" s="106"/>
      <c r="G216" s="106"/>
      <c r="H216" s="106"/>
      <c r="I216" s="106"/>
      <c r="J216" s="106"/>
      <c r="K216" s="106"/>
      <c r="L216" s="106"/>
      <c r="M216" s="106"/>
      <c r="N216" s="106"/>
      <c r="O216" s="106"/>
      <c r="P216" s="106"/>
      <c r="Q216" s="106"/>
      <c r="R216" s="106"/>
      <c r="S216" s="106"/>
      <c r="T216" s="108"/>
      <c r="U216" s="108"/>
      <c r="V216" s="108"/>
      <c r="W216" s="108"/>
    </row>
    <row r="217" spans="1:23">
      <c r="A217" s="109" t="s">
        <v>31</v>
      </c>
      <c r="B217" s="110"/>
      <c r="C217" s="110"/>
      <c r="D217" s="110"/>
      <c r="E217" s="110"/>
      <c r="F217" s="110"/>
      <c r="G217" s="110"/>
      <c r="H217" s="110"/>
      <c r="I217" s="110"/>
      <c r="J217" s="110"/>
      <c r="K217" s="110"/>
      <c r="L217" s="110"/>
      <c r="M217" s="110"/>
      <c r="N217" s="110"/>
      <c r="O217" s="110"/>
      <c r="P217" s="110"/>
      <c r="Q217" s="110"/>
      <c r="R217" s="110"/>
      <c r="S217" s="110"/>
      <c r="T217" s="110"/>
      <c r="U217" s="110"/>
      <c r="V217" s="110"/>
      <c r="W217" s="110"/>
    </row>
    <row r="218" spans="1:23" ht="16" thickBot="1">
      <c r="A218" s="111" t="s">
        <v>156</v>
      </c>
      <c r="B218" s="110"/>
      <c r="C218" s="112">
        <f t="shared" ref="C218:U218" si="77">(C223-B223)/B223</f>
        <v>7.9179870790175674E-2</v>
      </c>
      <c r="D218" s="112">
        <f t="shared" si="77"/>
        <v>-1.320965053858923E-2</v>
      </c>
      <c r="E218" s="112">
        <f t="shared" si="77"/>
        <v>-6.7772862766895051E-3</v>
      </c>
      <c r="F218" s="112">
        <f t="shared" si="77"/>
        <v>-2.0801751499862817E-3</v>
      </c>
      <c r="G218" s="112">
        <f t="shared" si="77"/>
        <v>-8.7947267469126874E-5</v>
      </c>
      <c r="H218" s="112">
        <f t="shared" si="77"/>
        <v>2.3492278049158867E-3</v>
      </c>
      <c r="I218" s="112">
        <f t="shared" si="77"/>
        <v>8.5845117923656698E-4</v>
      </c>
      <c r="J218" s="112">
        <f t="shared" si="77"/>
        <v>-4.3445776344786012E-4</v>
      </c>
      <c r="K218" s="112">
        <f t="shared" si="77"/>
        <v>2.6626456672974711E-3</v>
      </c>
      <c r="L218" s="112">
        <f t="shared" si="77"/>
        <v>3.6765340621027712E-3</v>
      </c>
      <c r="M218" s="112">
        <f t="shared" si="77"/>
        <v>1.287839895764346E-3</v>
      </c>
      <c r="N218" s="112">
        <f t="shared" si="77"/>
        <v>1.4946338560242679E-3</v>
      </c>
      <c r="O218" s="112">
        <f t="shared" si="77"/>
        <v>1.5570373709767689E-3</v>
      </c>
      <c r="P218" s="112">
        <f t="shared" si="77"/>
        <v>7.3768668156509402E-3</v>
      </c>
      <c r="Q218" s="112">
        <f t="shared" si="77"/>
        <v>2.1205590864901988E-3</v>
      </c>
      <c r="R218" s="112">
        <f t="shared" si="77"/>
        <v>2.5963455556615111E-3</v>
      </c>
      <c r="S218" s="112">
        <f t="shared" si="77"/>
        <v>3.9845116631822448E-3</v>
      </c>
      <c r="T218" s="112">
        <f t="shared" si="77"/>
        <v>3.741074419270512E-3</v>
      </c>
      <c r="U218" s="112">
        <f t="shared" si="77"/>
        <v>2.825690068788995E-3</v>
      </c>
      <c r="V218" s="112">
        <f>(V223-T223)/T223</f>
        <v>7.0271031787958807E-3</v>
      </c>
      <c r="W218" s="112">
        <f>(W223-U223)/U223</f>
        <v>7.0978278299744331E-3</v>
      </c>
    </row>
    <row r="219" spans="1:23">
      <c r="A219" s="111" t="s">
        <v>157</v>
      </c>
      <c r="B219" s="113">
        <f t="shared" ref="B219:W219" si="78">B229*B226</f>
        <v>2076126</v>
      </c>
      <c r="C219" s="114">
        <f t="shared" si="78"/>
        <v>2116800</v>
      </c>
      <c r="D219" s="114">
        <f t="shared" si="78"/>
        <v>2104880</v>
      </c>
      <c r="E219" s="114">
        <f t="shared" si="78"/>
        <v>2095551</v>
      </c>
      <c r="F219" s="114">
        <f t="shared" si="78"/>
        <v>2098530</v>
      </c>
      <c r="G219" s="114">
        <f t="shared" si="78"/>
        <v>2101489</v>
      </c>
      <c r="H219" s="114">
        <f t="shared" si="78"/>
        <v>2111130</v>
      </c>
      <c r="I219" s="114">
        <f t="shared" si="78"/>
        <v>2117214</v>
      </c>
      <c r="J219" s="114">
        <f t="shared" si="78"/>
        <v>2120514</v>
      </c>
      <c r="K219" s="114">
        <f t="shared" si="78"/>
        <v>2131173</v>
      </c>
      <c r="L219" s="114">
        <f t="shared" si="78"/>
        <v>2144620</v>
      </c>
      <c r="M219" s="114">
        <f t="shared" si="78"/>
        <v>2153118</v>
      </c>
      <c r="N219" s="114">
        <f t="shared" si="78"/>
        <v>2165031</v>
      </c>
      <c r="O219" s="114">
        <f t="shared" si="78"/>
        <v>2171875</v>
      </c>
      <c r="P219" s="114">
        <f t="shared" si="78"/>
        <v>2191000</v>
      </c>
      <c r="Q219" s="114">
        <f t="shared" si="78"/>
        <v>2202500</v>
      </c>
      <c r="R219" s="114">
        <f t="shared" si="78"/>
        <v>2217500</v>
      </c>
      <c r="S219" s="114">
        <f t="shared" si="78"/>
        <v>2231424</v>
      </c>
      <c r="T219" s="114">
        <f t="shared" si="78"/>
        <v>2250625</v>
      </c>
      <c r="U219" s="114">
        <f t="shared" si="78"/>
        <v>2265744</v>
      </c>
      <c r="V219" s="114">
        <f t="shared" si="78"/>
        <v>2282592</v>
      </c>
      <c r="W219" s="114">
        <f t="shared" si="78"/>
        <v>2299440</v>
      </c>
    </row>
    <row r="220" spans="1:23">
      <c r="A220" s="111" t="s">
        <v>158</v>
      </c>
      <c r="B220" s="115">
        <f t="shared" ref="B220:W221" si="79">B227*B230</f>
        <v>1525590</v>
      </c>
      <c r="C220" s="116">
        <f t="shared" si="79"/>
        <v>1706160.607118072</v>
      </c>
      <c r="D220" s="116">
        <f t="shared" si="79"/>
        <v>1707908.6604893515</v>
      </c>
      <c r="E220" s="116">
        <f t="shared" si="79"/>
        <v>1705405.8939035246</v>
      </c>
      <c r="F220" s="116">
        <f t="shared" si="79"/>
        <v>1704748.8941707201</v>
      </c>
      <c r="G220" s="116">
        <f t="shared" si="79"/>
        <v>1710525.7244176613</v>
      </c>
      <c r="H220" s="116">
        <f t="shared" si="79"/>
        <v>1717472.2664590583</v>
      </c>
      <c r="I220" s="116">
        <f t="shared" si="79"/>
        <v>1719711.0804480133</v>
      </c>
      <c r="J220" s="116">
        <f t="shared" si="79"/>
        <v>1718411.0328322256</v>
      </c>
      <c r="K220" s="116">
        <f t="shared" si="79"/>
        <v>1721469.0769106629</v>
      </c>
      <c r="L220" s="116">
        <f t="shared" si="79"/>
        <v>1725132.2379084355</v>
      </c>
      <c r="M220" s="116">
        <f t="shared" si="79"/>
        <v>1723801.6102926093</v>
      </c>
      <c r="N220" s="116">
        <f t="shared" si="79"/>
        <v>1719420.8239166804</v>
      </c>
      <c r="O220" s="116">
        <f t="shared" si="79"/>
        <v>1719207.275898482</v>
      </c>
      <c r="P220" s="116">
        <f t="shared" si="79"/>
        <v>1728809.1071836085</v>
      </c>
      <c r="Q220" s="116">
        <f t="shared" si="79"/>
        <v>1725443.987359473</v>
      </c>
      <c r="R220" s="116">
        <f t="shared" si="79"/>
        <v>1720178.4962490178</v>
      </c>
      <c r="S220" s="116">
        <f t="shared" si="79"/>
        <v>1721358.0833229097</v>
      </c>
      <c r="T220" s="116">
        <f t="shared" si="79"/>
        <v>1715791.6246369735</v>
      </c>
      <c r="U220" s="116">
        <f t="shared" si="79"/>
        <v>1710030.3341995655</v>
      </c>
      <c r="V220" s="116">
        <f t="shared" si="79"/>
        <v>1710030.3341995655</v>
      </c>
      <c r="W220" s="116">
        <f t="shared" si="79"/>
        <v>1702572.7758022605</v>
      </c>
    </row>
    <row r="221" spans="1:23">
      <c r="A221" s="111" t="s">
        <v>159</v>
      </c>
      <c r="B221" s="115">
        <f t="shared" si="79"/>
        <v>73716</v>
      </c>
      <c r="C221" s="116">
        <f t="shared" si="79"/>
        <v>143491.70291987574</v>
      </c>
      <c r="D221" s="116">
        <f t="shared" si="79"/>
        <v>101268.1874453644</v>
      </c>
      <c r="E221" s="116">
        <f t="shared" si="79"/>
        <v>86573.263492214624</v>
      </c>
      <c r="F221" s="116">
        <f t="shared" si="79"/>
        <v>76164.517516606851</v>
      </c>
      <c r="G221" s="116">
        <f t="shared" si="79"/>
        <v>67087.500734359695</v>
      </c>
      <c r="H221" s="116">
        <f t="shared" si="79"/>
        <v>59612.8558476287</v>
      </c>
      <c r="I221" s="116">
        <f t="shared" si="79"/>
        <v>54627.885573994405</v>
      </c>
      <c r="J221" s="116">
        <f t="shared" si="79"/>
        <v>50937.217357367073</v>
      </c>
      <c r="K221" s="116">
        <f t="shared" si="79"/>
        <v>47577.500808426994</v>
      </c>
      <c r="L221" s="116">
        <f t="shared" si="79"/>
        <v>44806.633614352766</v>
      </c>
      <c r="M221" s="116">
        <f t="shared" si="79"/>
        <v>42680.587607084111</v>
      </c>
      <c r="N221" s="116">
        <f t="shared" si="79"/>
        <v>41006.742635507449</v>
      </c>
      <c r="O221" s="116">
        <f t="shared" si="79"/>
        <v>40488.377897086262</v>
      </c>
      <c r="P221" s="116">
        <f t="shared" si="79"/>
        <v>40764.227078197931</v>
      </c>
      <c r="Q221" s="116">
        <f t="shared" si="79"/>
        <v>41027.978794572089</v>
      </c>
      <c r="R221" s="116">
        <f t="shared" si="79"/>
        <v>41598.295226242044</v>
      </c>
      <c r="S221" s="116">
        <f t="shared" si="79"/>
        <v>42350.186923525136</v>
      </c>
      <c r="T221" s="116">
        <f t="shared" si="79"/>
        <v>43661.736488357179</v>
      </c>
      <c r="U221" s="116">
        <f t="shared" si="79"/>
        <v>45635.268351552419</v>
      </c>
      <c r="V221" s="116">
        <f t="shared" si="79"/>
        <v>45635.268351552419</v>
      </c>
      <c r="W221" s="116">
        <f t="shared" si="79"/>
        <v>47940.10683939937</v>
      </c>
    </row>
    <row r="222" spans="1:23">
      <c r="A222" s="111" t="s">
        <v>160</v>
      </c>
      <c r="B222" s="117">
        <v>1</v>
      </c>
      <c r="C222" s="118">
        <f t="shared" ref="C222:U222" si="80">B222</f>
        <v>1</v>
      </c>
      <c r="D222" s="118">
        <f t="shared" si="80"/>
        <v>1</v>
      </c>
      <c r="E222" s="118">
        <f t="shared" si="80"/>
        <v>1</v>
      </c>
      <c r="F222" s="118">
        <f t="shared" si="80"/>
        <v>1</v>
      </c>
      <c r="G222" s="118">
        <f t="shared" si="80"/>
        <v>1</v>
      </c>
      <c r="H222" s="118">
        <f t="shared" si="80"/>
        <v>1</v>
      </c>
      <c r="I222" s="118">
        <f t="shared" si="80"/>
        <v>1</v>
      </c>
      <c r="J222" s="118">
        <f t="shared" si="80"/>
        <v>1</v>
      </c>
      <c r="K222" s="118">
        <f t="shared" si="80"/>
        <v>1</v>
      </c>
      <c r="L222" s="118">
        <f t="shared" si="80"/>
        <v>1</v>
      </c>
      <c r="M222" s="118">
        <f t="shared" si="80"/>
        <v>1</v>
      </c>
      <c r="N222" s="118">
        <f t="shared" si="80"/>
        <v>1</v>
      </c>
      <c r="O222" s="118">
        <f t="shared" si="80"/>
        <v>1</v>
      </c>
      <c r="P222" s="118">
        <f t="shared" si="80"/>
        <v>1</v>
      </c>
      <c r="Q222" s="118">
        <f t="shared" si="80"/>
        <v>1</v>
      </c>
      <c r="R222" s="118">
        <f t="shared" si="80"/>
        <v>1</v>
      </c>
      <c r="S222" s="118">
        <f t="shared" si="80"/>
        <v>1</v>
      </c>
      <c r="T222" s="118">
        <f t="shared" si="80"/>
        <v>1</v>
      </c>
      <c r="U222" s="118">
        <f t="shared" si="80"/>
        <v>1</v>
      </c>
      <c r="V222" s="118">
        <f>T222</f>
        <v>1</v>
      </c>
      <c r="W222" s="118">
        <f>U222</f>
        <v>1</v>
      </c>
    </row>
    <row r="223" spans="1:23" ht="16" thickBot="1">
      <c r="A223" s="119" t="s">
        <v>161</v>
      </c>
      <c r="B223" s="120">
        <f>SUM(B219:B222)</f>
        <v>3675433</v>
      </c>
      <c r="C223" s="121">
        <f t="shared" ref="C223:W223" si="81">SUM(C219:C222)</f>
        <v>3966453.3100379477</v>
      </c>
      <c r="D223" s="121">
        <f t="shared" si="81"/>
        <v>3914057.8479347159</v>
      </c>
      <c r="E223" s="121">
        <f t="shared" si="81"/>
        <v>3887531.1573957391</v>
      </c>
      <c r="F223" s="121">
        <f t="shared" si="81"/>
        <v>3879444.4116873271</v>
      </c>
      <c r="G223" s="121">
        <f t="shared" si="81"/>
        <v>3879103.2251520208</v>
      </c>
      <c r="H223" s="121">
        <f t="shared" si="81"/>
        <v>3888216.1223066868</v>
      </c>
      <c r="I223" s="121">
        <f t="shared" si="81"/>
        <v>3891553.9660220076</v>
      </c>
      <c r="J223" s="121">
        <f t="shared" si="81"/>
        <v>3889863.2501895931</v>
      </c>
      <c r="K223" s="121">
        <f t="shared" si="81"/>
        <v>3900220.57771909</v>
      </c>
      <c r="L223" s="121">
        <f t="shared" si="81"/>
        <v>3914559.8715227884</v>
      </c>
      <c r="M223" s="121">
        <f t="shared" si="81"/>
        <v>3919601.1978996936</v>
      </c>
      <c r="N223" s="121">
        <f t="shared" si="81"/>
        <v>3925459.5665521878</v>
      </c>
      <c r="O223" s="121">
        <f t="shared" si="81"/>
        <v>3931571.6537955678</v>
      </c>
      <c r="P223" s="121">
        <f t="shared" si="81"/>
        <v>3960574.3342618062</v>
      </c>
      <c r="Q223" s="121">
        <f t="shared" si="81"/>
        <v>3968972.966154045</v>
      </c>
      <c r="R223" s="121">
        <f t="shared" si="81"/>
        <v>3979277.7914752597</v>
      </c>
      <c r="S223" s="121">
        <f t="shared" si="81"/>
        <v>3995133.270246435</v>
      </c>
      <c r="T223" s="121">
        <f t="shared" si="81"/>
        <v>4010079.3611253304</v>
      </c>
      <c r="U223" s="121">
        <f t="shared" si="81"/>
        <v>4021410.602551118</v>
      </c>
      <c r="V223" s="121">
        <f t="shared" si="81"/>
        <v>4038258.602551118</v>
      </c>
      <c r="W223" s="121">
        <f t="shared" si="81"/>
        <v>4049953.8826416596</v>
      </c>
    </row>
    <row r="224" spans="1:23">
      <c r="A224" s="111" t="s">
        <v>162</v>
      </c>
      <c r="B224" s="116">
        <f>B223*VLOOKUP($A217,'Peak-Baseload'!$N$13:$S$28,6,FALSE)</f>
        <v>3003.3704735521424</v>
      </c>
      <c r="C224" s="116">
        <f>C223*VLOOKUP($A217,'Peak-Baseload'!$N$13:$S$28,6,FALSE)</f>
        <v>3241.1769595830297</v>
      </c>
      <c r="D224" s="116">
        <f>D223*VLOOKUP($A217,'Peak-Baseload'!$N$13:$S$28,6,FALSE)</f>
        <v>3198.3621446132106</v>
      </c>
      <c r="E224" s="116">
        <f>E223*VLOOKUP($A217,'Peak-Baseload'!$N$13:$S$28,6,FALSE)</f>
        <v>3176.68592874264</v>
      </c>
      <c r="F224" s="116">
        <f>F223*VLOOKUP($A217,'Peak-Baseload'!$N$13:$S$28,6,FALSE)</f>
        <v>3170.0778656143589</v>
      </c>
      <c r="G224" s="116">
        <f>G223*VLOOKUP($A217,'Peak-Baseload'!$N$13:$S$28,6,FALSE)</f>
        <v>3169.7990659284137</v>
      </c>
      <c r="H224" s="116">
        <f>H223*VLOOKUP($A217,'Peak-Baseload'!$N$13:$S$28,6,FALSE)</f>
        <v>3177.2456460300891</v>
      </c>
      <c r="I224" s="116">
        <f>I223*VLOOKUP($A217,'Peak-Baseload'!$N$13:$S$28,6,FALSE)</f>
        <v>3179.9731563016476</v>
      </c>
      <c r="J224" s="116">
        <f>J223*VLOOKUP($A217,'Peak-Baseload'!$N$13:$S$28,6,FALSE)</f>
        <v>3178.5915922763365</v>
      </c>
      <c r="K224" s="116">
        <f>K223*VLOOKUP($A217,'Peak-Baseload'!$N$13:$S$28,6,FALSE)</f>
        <v>3187.0550554076194</v>
      </c>
      <c r="L224" s="116">
        <f>L223*VLOOKUP($A217,'Peak-Baseload'!$N$13:$S$28,6,FALSE)</f>
        <v>3198.7723718766224</v>
      </c>
      <c r="M224" s="116">
        <f>M223*VLOOKUP($A217,'Peak-Baseload'!$N$13:$S$28,6,FALSE)</f>
        <v>3202.8918785545939</v>
      </c>
      <c r="N224" s="116">
        <f>N223*VLOOKUP($A217,'Peak-Baseload'!$N$13:$S$28,6,FALSE)</f>
        <v>3207.6790291934667</v>
      </c>
      <c r="O224" s="116">
        <f>O223*VLOOKUP($A217,'Peak-Baseload'!$N$13:$S$28,6,FALSE)</f>
        <v>3212.6735053160196</v>
      </c>
      <c r="P224" s="116">
        <f>P223*VLOOKUP($A217,'Peak-Baseload'!$N$13:$S$28,6,FALSE)</f>
        <v>3236.372969886906</v>
      </c>
      <c r="Q224" s="116">
        <f>Q223*VLOOKUP($A217,'Peak-Baseload'!$N$13:$S$28,6,FALSE)</f>
        <v>3243.2358899954711</v>
      </c>
      <c r="R224" s="116">
        <f>R223*VLOOKUP($A217,'Peak-Baseload'!$N$13:$S$28,6,FALSE)</f>
        <v>3251.6564510844228</v>
      </c>
      <c r="S224" s="116">
        <f>S223*VLOOKUP($A217,'Peak-Baseload'!$N$13:$S$28,6,FALSE)</f>
        <v>3264.6127141384304</v>
      </c>
      <c r="T224" s="116">
        <f>T223*VLOOKUP($A217,'Peak-Baseload'!$N$13:$S$28,6,FALSE)</f>
        <v>3276.825873252119</v>
      </c>
      <c r="U224" s="116">
        <f>U223*VLOOKUP($A217,'Peak-Baseload'!$N$13:$S$28,6,FALSE)</f>
        <v>3286.0851675793183</v>
      </c>
      <c r="V224" s="116">
        <f>V223*VLOOKUP($A217,'Peak-Baseload'!$N$13:$S$28,6,FALSE)</f>
        <v>3299.8524667624097</v>
      </c>
      <c r="W224" s="116">
        <f>W223*VLOOKUP($A217,'Peak-Baseload'!$N$13:$S$28,6,FALSE)</f>
        <v>3309.4092343334291</v>
      </c>
    </row>
    <row r="225" spans="1:23">
      <c r="A225" s="111" t="s">
        <v>163</v>
      </c>
      <c r="B225" s="116">
        <f>B233*VLOOKUP($A217,'Peak-Baseload'!$N$13:$S$28,5,FALSE)</f>
        <v>26214.916573971081</v>
      </c>
      <c r="C225" s="116">
        <f>C233*VLOOKUP($A217,'Peak-Baseload'!$N$13:$S$28,5,FALSE)</f>
        <v>26339.881281442893</v>
      </c>
      <c r="D225" s="116">
        <f>D233*VLOOKUP($A217,'Peak-Baseload'!$N$13:$S$28,5,FALSE)</f>
        <v>26102.731945826043</v>
      </c>
      <c r="E225" s="116">
        <f>E233*VLOOKUP($A217,'Peak-Baseload'!$N$13:$S$28,5,FALSE)</f>
        <v>26135.503042269142</v>
      </c>
      <c r="F225" s="116">
        <f>F233*VLOOKUP($A217,'Peak-Baseload'!$N$13:$S$28,5,FALSE)</f>
        <v>26228.197137013529</v>
      </c>
      <c r="G225" s="116">
        <f>G233*VLOOKUP($A217,'Peak-Baseload'!$N$13:$S$28,5,FALSE)</f>
        <v>26321.834017054141</v>
      </c>
      <c r="H225" s="116">
        <f>H233*VLOOKUP($A217,'Peak-Baseload'!$N$13:$S$28,5,FALSE)</f>
        <v>26414.021928308863</v>
      </c>
      <c r="I225" s="116">
        <f>I233*VLOOKUP($A217,'Peak-Baseload'!$N$13:$S$28,5,FALSE)</f>
        <v>26541.050440005762</v>
      </c>
      <c r="J225" s="116">
        <f>J233*VLOOKUP($A217,'Peak-Baseload'!$N$13:$S$28,5,FALSE)</f>
        <v>26672.483229899288</v>
      </c>
      <c r="K225" s="116">
        <f>K233*VLOOKUP($A217,'Peak-Baseload'!$N$13:$S$28,5,FALSE)</f>
        <v>26812.348678868872</v>
      </c>
      <c r="L225" s="116">
        <f>L233*VLOOKUP($A217,'Peak-Baseload'!$N$13:$S$28,5,FALSE)</f>
        <v>26943.572806455912</v>
      </c>
      <c r="M225" s="116">
        <f>M233*VLOOKUP($A217,'Peak-Baseload'!$N$13:$S$28,5,FALSE)</f>
        <v>27096.549322530882</v>
      </c>
      <c r="N225" s="116">
        <f>N233*VLOOKUP($A217,'Peak-Baseload'!$N$13:$S$28,5,FALSE)</f>
        <v>27248.124294890571</v>
      </c>
      <c r="O225" s="116">
        <f>O233*VLOOKUP($A217,'Peak-Baseload'!$N$13:$S$28,5,FALSE)</f>
        <v>27417.711653267226</v>
      </c>
      <c r="P225" s="116">
        <f>P233*VLOOKUP($A217,'Peak-Baseload'!$N$13:$S$28,5,FALSE)</f>
        <v>27607.629549685669</v>
      </c>
      <c r="Q225" s="116">
        <f>Q233*VLOOKUP($A217,'Peak-Baseload'!$N$13:$S$28,5,FALSE)</f>
        <v>27790.5139566367</v>
      </c>
      <c r="R225" s="116">
        <f>R233*VLOOKUP($A217,'Peak-Baseload'!$N$13:$S$28,5,FALSE)</f>
        <v>27970.765333536041</v>
      </c>
      <c r="S225" s="116">
        <f>S233*VLOOKUP($A217,'Peak-Baseload'!$N$13:$S$28,5,FALSE)</f>
        <v>28182.82332099614</v>
      </c>
      <c r="T225" s="116">
        <f>T233*VLOOKUP($A217,'Peak-Baseload'!$N$13:$S$28,5,FALSE)</f>
        <v>28367.293058526506</v>
      </c>
      <c r="U225" s="116">
        <f>U233*VLOOKUP($A217,'Peak-Baseload'!$N$13:$S$28,5,FALSE)</f>
        <v>28589.527239391111</v>
      </c>
      <c r="V225" s="116">
        <f>V233*VLOOKUP($A217,'Peak-Baseload'!$N$13:$S$28,5,FALSE)</f>
        <v>28773.18129945785</v>
      </c>
      <c r="W225" s="116">
        <f>W233*VLOOKUP($A217,'Peak-Baseload'!$N$13:$S$28,5,FALSE)</f>
        <v>28970.177836119754</v>
      </c>
    </row>
    <row r="226" spans="1:23">
      <c r="A226" s="104" t="s">
        <v>164</v>
      </c>
      <c r="B226" s="116">
        <f>VLOOKUP($A217,REStpcHIGH,High!B$3-1990+2,FALSE)</f>
        <v>619</v>
      </c>
      <c r="C226" s="116">
        <f>VLOOKUP($A217,REStpcHIGH,High!C$3-1990+2,FALSE)</f>
        <v>630</v>
      </c>
      <c r="D226" s="116">
        <f>VLOOKUP($A217,REStpcHIGH,High!D$3-1990+2,FALSE)</f>
        <v>634</v>
      </c>
      <c r="E226" s="116">
        <f>VLOOKUP($A217,REStpcHIGH,High!E$3-1990+2,FALSE)</f>
        <v>631</v>
      </c>
      <c r="F226" s="116">
        <f>VLOOKUP($A217,REStpcHIGH,High!F$3-1990+2,FALSE)</f>
        <v>630</v>
      </c>
      <c r="G226" s="116">
        <f>VLOOKUP($A217,REStpcHIGH,High!G$3-1990+2,FALSE)</f>
        <v>629</v>
      </c>
      <c r="H226" s="116">
        <f>VLOOKUP($A217,REStpcHIGH,High!H$3-1990+2,FALSE)</f>
        <v>630</v>
      </c>
      <c r="I226" s="116">
        <f>VLOOKUP($A217,REStpcHIGH,High!I$3-1990+2,FALSE)</f>
        <v>629</v>
      </c>
      <c r="J226" s="116">
        <f>VLOOKUP($A217,REStpcHIGH,High!J$3-1990+2,FALSE)</f>
        <v>627</v>
      </c>
      <c r="K226" s="116">
        <f>VLOOKUP($A217,REStpcHIGH,High!K$3-1990+2,FALSE)</f>
        <v>627</v>
      </c>
      <c r="L226" s="116">
        <f>VLOOKUP($A217,REStpcHIGH,High!L$3-1990+2,FALSE)</f>
        <v>628</v>
      </c>
      <c r="M226" s="116">
        <f>VLOOKUP($A217,REStpcHIGH,High!M$3-1990+2,FALSE)</f>
        <v>627</v>
      </c>
      <c r="N226" s="116">
        <f>VLOOKUP($A217,REStpcHIGH,High!N$3-1990+2,FALSE)</f>
        <v>627</v>
      </c>
      <c r="O226" s="116">
        <f>VLOOKUP($A217,REStpcHIGH,High!O$3-1990+2,FALSE)</f>
        <v>625</v>
      </c>
      <c r="P226" s="116">
        <f>VLOOKUP($A217,REStpcHIGH,High!P$3-1990+2,FALSE)</f>
        <v>626</v>
      </c>
      <c r="Q226" s="116">
        <f>VLOOKUP($A217,REStpcHIGH,High!Q$3-1990+2,FALSE)</f>
        <v>625</v>
      </c>
      <c r="R226" s="116">
        <f>VLOOKUP($A217,REStpcHIGH,High!R$3-1990+2,FALSE)</f>
        <v>625</v>
      </c>
      <c r="S226" s="116">
        <f>VLOOKUP($A217,REStpcHIGH,High!S$3-1990+2,FALSE)</f>
        <v>624</v>
      </c>
      <c r="T226" s="116">
        <f>VLOOKUP($A217,REStpcHIGH,High!T$3-1990+2,FALSE)</f>
        <v>625</v>
      </c>
      <c r="U226" s="116">
        <f>VLOOKUP($A217,REStpcHIGH,High!U$3-1990+2,FALSE)</f>
        <v>624</v>
      </c>
      <c r="V226" s="116">
        <f>VLOOKUP($A217,REStpcHIGH,High!V$3-1990+2,FALSE)</f>
        <v>624</v>
      </c>
      <c r="W226" s="116">
        <f>VLOOKUP($A217,REStpcHIGH,High!W$3-1990+2,FALSE)</f>
        <v>624</v>
      </c>
    </row>
    <row r="227" spans="1:23">
      <c r="A227" s="104" t="s">
        <v>165</v>
      </c>
      <c r="B227" s="116">
        <f>VLOOKUP($A217,COMtpcHIGH,High!B$3-1990+2,FALSE)</f>
        <v>3082</v>
      </c>
      <c r="C227" s="116">
        <f>VLOOKUP($A217,COMtpcHIGH,High!C$3-1990+2,FALSE)</f>
        <v>3363</v>
      </c>
      <c r="D227" s="116">
        <f>VLOOKUP($A217,COMtpcHIGH,High!D$3-1990+2,FALSE)</f>
        <v>3325</v>
      </c>
      <c r="E227" s="116">
        <f>VLOOKUP($A217,COMtpcHIGH,High!E$3-1990+2,FALSE)</f>
        <v>3293</v>
      </c>
      <c r="F227" s="116">
        <f>VLOOKUP($A217,COMtpcHIGH,High!F$3-1990+2,FALSE)</f>
        <v>3267</v>
      </c>
      <c r="G227" s="116">
        <f>VLOOKUP($A217,COMtpcHIGH,High!G$3-1990+2,FALSE)</f>
        <v>3253</v>
      </c>
      <c r="H227" s="116">
        <f>VLOOKUP($A217,COMtpcHIGH,High!H$3-1990+2,FALSE)</f>
        <v>3243</v>
      </c>
      <c r="I227" s="116">
        <f>VLOOKUP($A217,COMtpcHIGH,High!I$3-1990+2,FALSE)</f>
        <v>3224</v>
      </c>
      <c r="J227" s="116">
        <f>VLOOKUP($A217,COMtpcHIGH,High!J$3-1990+2,FALSE)</f>
        <v>3201</v>
      </c>
      <c r="K227" s="116">
        <f>VLOOKUP($A217,COMtpcHIGH,High!K$3-1990+2,FALSE)</f>
        <v>3185</v>
      </c>
      <c r="L227" s="116">
        <f>VLOOKUP($A217,COMtpcHIGH,High!L$3-1990+2,FALSE)</f>
        <v>3172</v>
      </c>
      <c r="M227" s="116">
        <f>VLOOKUP($A217,COMtpcHIGH,High!M$3-1990+2,FALSE)</f>
        <v>3149</v>
      </c>
      <c r="N227" s="116">
        <f>VLOOKUP($A217,COMtpcHIGH,High!N$3-1990+2,FALSE)</f>
        <v>3122</v>
      </c>
      <c r="O227" s="116">
        <f>VLOOKUP($A217,COMtpcHIGH,High!O$3-1990+2,FALSE)</f>
        <v>3105</v>
      </c>
      <c r="P227" s="116">
        <f>VLOOKUP($A217,COMtpcHIGH,High!P$3-1990+2,FALSE)</f>
        <v>3106</v>
      </c>
      <c r="Q227" s="116">
        <f>VLOOKUP($A217,COMtpcHIGH,High!Q$3-1990+2,FALSE)</f>
        <v>3084</v>
      </c>
      <c r="R227" s="116">
        <f>VLOOKUP($A217,COMtpcHIGH,High!R$3-1990+2,FALSE)</f>
        <v>3061</v>
      </c>
      <c r="S227" s="116">
        <f>VLOOKUP($A217,COMtpcHIGH,High!S$3-1990+2,FALSE)</f>
        <v>3046</v>
      </c>
      <c r="T227" s="116">
        <f>VLOOKUP($A217,COMtpcHIGH,High!T$3-1990+2,FALSE)</f>
        <v>3025</v>
      </c>
      <c r="U227" s="116">
        <f>VLOOKUP($A217,COMtpcHIGH,High!U$3-1990+2,FALSE)</f>
        <v>3001</v>
      </c>
      <c r="V227" s="116">
        <f>VLOOKUP($A217,COMtpcHIGH,High!V$3-1990+2,FALSE)</f>
        <v>3001</v>
      </c>
      <c r="W227" s="116">
        <f>VLOOKUP($A217,COMtpcHIGH,High!W$3-1990+2,FALSE)</f>
        <v>2978</v>
      </c>
    </row>
    <row r="228" spans="1:23" ht="16" thickBot="1">
      <c r="A228" s="104" t="s">
        <v>166</v>
      </c>
      <c r="B228" s="116">
        <f>VLOOKUP($A217,INDtpcHIGH,High!B$3-1990+2,FALSE)</f>
        <v>18429</v>
      </c>
      <c r="C228" s="116">
        <f>VLOOKUP($A217,INDtpcHIGH,High!C$3-1990+2,FALSE)</f>
        <v>35528</v>
      </c>
      <c r="D228" s="116">
        <f>VLOOKUP($A217,INDtpcHIGH,High!D$3-1990+2,FALSE)</f>
        <v>35528</v>
      </c>
      <c r="E228" s="116">
        <f>VLOOKUP($A217,INDtpcHIGH,High!E$3-1990+2,FALSE)</f>
        <v>35528</v>
      </c>
      <c r="F228" s="116">
        <f>VLOOKUP($A217,INDtpcHIGH,High!F$3-1990+2,FALSE)</f>
        <v>35528</v>
      </c>
      <c r="G228" s="116">
        <f>VLOOKUP($A217,INDtpcHIGH,High!G$3-1990+2,FALSE)</f>
        <v>35528</v>
      </c>
      <c r="H228" s="116">
        <f>VLOOKUP($A217,INDtpcHIGH,High!H$3-1990+2,FALSE)</f>
        <v>35528</v>
      </c>
      <c r="I228" s="116">
        <f>VLOOKUP($A217,INDtpcHIGH,High!I$3-1990+2,FALSE)</f>
        <v>35528</v>
      </c>
      <c r="J228" s="116">
        <f>VLOOKUP($A217,INDtpcHIGH,High!J$3-1990+2,FALSE)</f>
        <v>35528</v>
      </c>
      <c r="K228" s="116">
        <f>VLOOKUP($A217,INDtpcHIGH,High!K$3-1990+2,FALSE)</f>
        <v>35528</v>
      </c>
      <c r="L228" s="116">
        <f>VLOOKUP($A217,INDtpcHIGH,High!L$3-1990+2,FALSE)</f>
        <v>35528</v>
      </c>
      <c r="M228" s="116">
        <f>VLOOKUP($A217,INDtpcHIGH,High!M$3-1990+2,FALSE)</f>
        <v>35528</v>
      </c>
      <c r="N228" s="116">
        <f>VLOOKUP($A217,INDtpcHIGH,High!N$3-1990+2,FALSE)</f>
        <v>35528</v>
      </c>
      <c r="O228" s="116">
        <f>VLOOKUP($A217,INDtpcHIGH,High!O$3-1990+2,FALSE)</f>
        <v>35528</v>
      </c>
      <c r="P228" s="116">
        <f>VLOOKUP($A217,INDtpcHIGH,High!P$3-1990+2,FALSE)</f>
        <v>35528</v>
      </c>
      <c r="Q228" s="116">
        <f>VLOOKUP($A217,INDtpcHIGH,High!Q$3-1990+2,FALSE)</f>
        <v>35528</v>
      </c>
      <c r="R228" s="116">
        <f>VLOOKUP($A217,INDtpcHIGH,High!R$3-1990+2,FALSE)</f>
        <v>35528</v>
      </c>
      <c r="S228" s="116">
        <f>VLOOKUP($A217,INDtpcHIGH,High!S$3-1990+2,FALSE)</f>
        <v>35528</v>
      </c>
      <c r="T228" s="116">
        <f>VLOOKUP($A217,INDtpcHIGH,High!T$3-1990+2,FALSE)</f>
        <v>35528</v>
      </c>
      <c r="U228" s="116">
        <f>VLOOKUP($A217,INDtpcHIGH,High!U$3-1990+2,FALSE)</f>
        <v>35528</v>
      </c>
      <c r="V228" s="116">
        <f>VLOOKUP($A217,INDtpcHIGH,High!V$3-1990+2,FALSE)</f>
        <v>35528</v>
      </c>
      <c r="W228" s="116">
        <f>VLOOKUP($A217,INDtpcHIGH,High!W$3-1990+2,FALSE)</f>
        <v>35528</v>
      </c>
    </row>
    <row r="229" spans="1:23">
      <c r="A229" s="111" t="s">
        <v>167</v>
      </c>
      <c r="B229" s="113">
        <f>VLOOKUP($A217,REScHIGH,High!B$3-1990+2,FALSE)</f>
        <v>3354</v>
      </c>
      <c r="C229" s="114">
        <f>VLOOKUP($A217,REScHIGH,High!C$3-1990+2,FALSE)</f>
        <v>3360</v>
      </c>
      <c r="D229" s="114">
        <f>VLOOKUP($A217,REScHIGH,High!D$3-1990+2,FALSE)</f>
        <v>3320</v>
      </c>
      <c r="E229" s="114">
        <f>VLOOKUP($A217,REScHIGH,High!E$3-1990+2,FALSE)</f>
        <v>3321</v>
      </c>
      <c r="F229" s="114">
        <f>VLOOKUP($A217,REScHIGH,High!F$3-1990+2,FALSE)</f>
        <v>3331</v>
      </c>
      <c r="G229" s="114">
        <f>VLOOKUP($A217,REScHIGH,High!G$3-1990+2,FALSE)</f>
        <v>3341</v>
      </c>
      <c r="H229" s="114">
        <f>VLOOKUP($A217,REScHIGH,High!H$3-1990+2,FALSE)</f>
        <v>3351</v>
      </c>
      <c r="I229" s="114">
        <f>VLOOKUP($A217,REScHIGH,High!I$3-1990+2,FALSE)</f>
        <v>3366</v>
      </c>
      <c r="J229" s="114">
        <f>VLOOKUP($A217,REScHIGH,High!J$3-1990+2,FALSE)</f>
        <v>3382</v>
      </c>
      <c r="K229" s="114">
        <f>VLOOKUP($A217,REScHIGH,High!K$3-1990+2,FALSE)</f>
        <v>3399</v>
      </c>
      <c r="L229" s="114">
        <f>VLOOKUP($A217,REScHIGH,High!L$3-1990+2,FALSE)</f>
        <v>3415</v>
      </c>
      <c r="M229" s="114">
        <f>VLOOKUP($A217,REScHIGH,High!M$3-1990+2,FALSE)</f>
        <v>3434</v>
      </c>
      <c r="N229" s="114">
        <f>VLOOKUP($A217,REScHIGH,High!N$3-1990+2,FALSE)</f>
        <v>3453</v>
      </c>
      <c r="O229" s="114">
        <f>VLOOKUP($A217,REScHIGH,High!O$3-1990+2,FALSE)</f>
        <v>3475</v>
      </c>
      <c r="P229" s="114">
        <f>VLOOKUP($A217,REScHIGH,High!P$3-1990+2,FALSE)</f>
        <v>3500</v>
      </c>
      <c r="Q229" s="114">
        <f>VLOOKUP($A217,REScHIGH,High!Q$3-1990+2,FALSE)</f>
        <v>3524</v>
      </c>
      <c r="R229" s="114">
        <f>VLOOKUP($A217,REScHIGH,High!R$3-1990+2,FALSE)</f>
        <v>3548</v>
      </c>
      <c r="S229" s="114">
        <f>VLOOKUP($A217,REScHIGH,High!S$3-1990+2,FALSE)</f>
        <v>3576</v>
      </c>
      <c r="T229" s="114">
        <f>VLOOKUP($A217,REScHIGH,High!T$3-1990+2,FALSE)</f>
        <v>3601</v>
      </c>
      <c r="U229" s="114">
        <f>VLOOKUP($A217,REScHIGH,High!U$3-1990+2,FALSE)</f>
        <v>3631</v>
      </c>
      <c r="V229" s="114">
        <f>VLOOKUP($A217,REScHIGH,High!V$3-1990+2,FALSE)</f>
        <v>3658</v>
      </c>
      <c r="W229" s="114">
        <f>VLOOKUP($A217,REScHIGH,High!W$3-1990+2,FALSE)</f>
        <v>3685</v>
      </c>
    </row>
    <row r="230" spans="1:23">
      <c r="A230" s="111" t="s">
        <v>168</v>
      </c>
      <c r="B230" s="115">
        <f>VLOOKUP($A217,COMcHIGH,High!B$3-1990+2,FALSE)</f>
        <v>495</v>
      </c>
      <c r="C230" s="116">
        <f>VLOOKUP($A217,COMcHIGH,High!C$3-1990+2,FALSE)</f>
        <v>507.3329191549426</v>
      </c>
      <c r="D230" s="116">
        <f>VLOOKUP($A217,COMcHIGH,High!D$3-1990+2,FALSE)</f>
        <v>513.65673999679746</v>
      </c>
      <c r="E230" s="116">
        <f>VLOOKUP($A217,COMcHIGH,High!E$3-1990+2,FALSE)</f>
        <v>517.88821557957021</v>
      </c>
      <c r="F230" s="116">
        <f>VLOOKUP($A217,COMcHIGH,High!F$3-1990+2,FALSE)</f>
        <v>521.80866059709831</v>
      </c>
      <c r="G230" s="116">
        <f>VLOOKUP($A217,COMcHIGH,High!G$3-1990+2,FALSE)</f>
        <v>525.83022576626536</v>
      </c>
      <c r="H230" s="116">
        <f>VLOOKUP($A217,COMcHIGH,High!H$3-1990+2,FALSE)</f>
        <v>529.59366835000253</v>
      </c>
      <c r="I230" s="116">
        <f>VLOOKUP($A217,COMcHIGH,High!I$3-1990+2,FALSE)</f>
        <v>533.40914405955743</v>
      </c>
      <c r="J230" s="116">
        <f>VLOOKUP($A217,COMcHIGH,High!J$3-1990+2,FALSE)</f>
        <v>536.83568660800552</v>
      </c>
      <c r="K230" s="116">
        <f>VLOOKUP($A217,COMcHIGH,High!K$3-1990+2,FALSE)</f>
        <v>540.49264581182513</v>
      </c>
      <c r="L230" s="116">
        <f>VLOOKUP($A217,COMcHIGH,High!L$3-1990+2,FALSE)</f>
        <v>543.8626222914362</v>
      </c>
      <c r="M230" s="116">
        <f>VLOOKUP($A217,COMcHIGH,High!M$3-1990+2,FALSE)</f>
        <v>547.41238815262284</v>
      </c>
      <c r="N230" s="116">
        <f>VLOOKUP($A217,COMcHIGH,High!N$3-1990+2,FALSE)</f>
        <v>550.74337729554145</v>
      </c>
      <c r="O230" s="116">
        <f>VLOOKUP($A217,COMcHIGH,High!O$3-1990+2,FALSE)</f>
        <v>553.68994392865761</v>
      </c>
      <c r="P230" s="116">
        <f>VLOOKUP($A217,COMcHIGH,High!P$3-1990+2,FALSE)</f>
        <v>556.60306090908193</v>
      </c>
      <c r="Q230" s="116">
        <f>VLOOKUP($A217,COMcHIGH,High!Q$3-1990+2,FALSE)</f>
        <v>559.48248617362935</v>
      </c>
      <c r="R230" s="116">
        <f>VLOOKUP($A217,COMcHIGH,High!R$3-1990+2,FALSE)</f>
        <v>561.96618629500745</v>
      </c>
      <c r="S230" s="116">
        <f>VLOOKUP($A217,COMcHIGH,High!S$3-1990+2,FALSE)</f>
        <v>565.12084153739647</v>
      </c>
      <c r="T230" s="116">
        <f>VLOOKUP($A217,COMcHIGH,High!T$3-1990+2,FALSE)</f>
        <v>567.20384285519788</v>
      </c>
      <c r="U230" s="116">
        <f>VLOOKUP($A217,COMcHIGH,High!U$3-1990+2,FALSE)</f>
        <v>569.82017134274088</v>
      </c>
      <c r="V230" s="116">
        <f>VLOOKUP($A217,COMcHIGH,High!V$3-1990+2,FALSE)</f>
        <v>569.82017134274088</v>
      </c>
      <c r="W230" s="116">
        <f>VLOOKUP($A217,COMcHIGH,High!W$3-1990+2,FALSE)</f>
        <v>571.71684882547368</v>
      </c>
    </row>
    <row r="231" spans="1:23">
      <c r="A231" s="111" t="s">
        <v>169</v>
      </c>
      <c r="B231" s="115">
        <f>VLOOKUP($A217,INDcHIGH,High!B$3-1990+2,FALSE)</f>
        <v>4</v>
      </c>
      <c r="C231" s="116">
        <f>VLOOKUP($A217,INDcHIGH,High!C$3-1990+2,FALSE)</f>
        <v>4.0388342411584031</v>
      </c>
      <c r="D231" s="116">
        <f>VLOOKUP($A217,INDcHIGH,High!D$3-1990+2,FALSE)</f>
        <v>2.8503768139316707</v>
      </c>
      <c r="E231" s="116">
        <f>VLOOKUP($A217,INDcHIGH,High!E$3-1990+2,FALSE)</f>
        <v>2.4367615259011095</v>
      </c>
      <c r="F231" s="116">
        <f>VLOOKUP($A217,INDcHIGH,High!F$3-1990+2,FALSE)</f>
        <v>2.1437884912352749</v>
      </c>
      <c r="G231" s="116">
        <f>VLOOKUP($A217,INDcHIGH,High!G$3-1990+2,FALSE)</f>
        <v>1.888299390181257</v>
      </c>
      <c r="H231" s="116">
        <f>VLOOKUP($A217,INDcHIGH,High!H$3-1990+2,FALSE)</f>
        <v>1.6779119524777275</v>
      </c>
      <c r="I231" s="116">
        <f>VLOOKUP($A217,INDcHIGH,High!I$3-1990+2,FALSE)</f>
        <v>1.5376009224835174</v>
      </c>
      <c r="J231" s="116">
        <f>VLOOKUP($A217,INDcHIGH,High!J$3-1990+2,FALSE)</f>
        <v>1.4337203714638334</v>
      </c>
      <c r="K231" s="116">
        <f>VLOOKUP($A217,INDcHIGH,High!K$3-1990+2,FALSE)</f>
        <v>1.3391550554049481</v>
      </c>
      <c r="L231" s="116">
        <f>VLOOKUP($A217,INDcHIGH,High!L$3-1990+2,FALSE)</f>
        <v>1.2611639724823454</v>
      </c>
      <c r="M231" s="116">
        <f>VLOOKUP($A217,INDcHIGH,High!M$3-1990+2,FALSE)</f>
        <v>1.2013225514265962</v>
      </c>
      <c r="N231" s="116">
        <f>VLOOKUP($A217,INDcHIGH,High!N$3-1990+2,FALSE)</f>
        <v>1.1542091487139003</v>
      </c>
      <c r="O231" s="116">
        <f>VLOOKUP($A217,INDcHIGH,High!O$3-1990+2,FALSE)</f>
        <v>1.1396188329510881</v>
      </c>
      <c r="P231" s="116">
        <f>VLOOKUP($A217,INDcHIGH,High!P$3-1990+2,FALSE)</f>
        <v>1.1473831084833914</v>
      </c>
      <c r="Q231" s="116">
        <f>VLOOKUP($A217,INDcHIGH,High!Q$3-1990+2,FALSE)</f>
        <v>1.1548068789285095</v>
      </c>
      <c r="R231" s="116">
        <f>VLOOKUP($A217,INDcHIGH,High!R$3-1990+2,FALSE)</f>
        <v>1.1708594693267858</v>
      </c>
      <c r="S231" s="116">
        <f>VLOOKUP($A217,INDcHIGH,High!S$3-1990+2,FALSE)</f>
        <v>1.1920228249134524</v>
      </c>
      <c r="T231" s="116">
        <f>VLOOKUP($A217,INDcHIGH,High!T$3-1990+2,FALSE)</f>
        <v>1.2289387662789117</v>
      </c>
      <c r="U231" s="116">
        <f>VLOOKUP($A217,INDcHIGH,High!U$3-1990+2,FALSE)</f>
        <v>1.2844874001225066</v>
      </c>
      <c r="V231" s="116">
        <f>VLOOKUP($A217,INDcHIGH,High!V$3-1990+2,FALSE)</f>
        <v>1.2844874001225066</v>
      </c>
      <c r="W231" s="116">
        <f>VLOOKUP($A217,INDcHIGH,High!W$3-1990+2,FALSE)</f>
        <v>1.3493612598344791</v>
      </c>
    </row>
    <row r="232" spans="1:23">
      <c r="A232" s="111" t="s">
        <v>170</v>
      </c>
      <c r="B232" s="117">
        <v>1</v>
      </c>
      <c r="C232" s="118">
        <f t="shared" ref="C232:U232" si="82">B232</f>
        <v>1</v>
      </c>
      <c r="D232" s="118">
        <f t="shared" si="82"/>
        <v>1</v>
      </c>
      <c r="E232" s="118">
        <f t="shared" si="82"/>
        <v>1</v>
      </c>
      <c r="F232" s="118">
        <f t="shared" si="82"/>
        <v>1</v>
      </c>
      <c r="G232" s="118">
        <f t="shared" si="82"/>
        <v>1</v>
      </c>
      <c r="H232" s="118">
        <f t="shared" si="82"/>
        <v>1</v>
      </c>
      <c r="I232" s="118">
        <f t="shared" si="82"/>
        <v>1</v>
      </c>
      <c r="J232" s="118">
        <f t="shared" si="82"/>
        <v>1</v>
      </c>
      <c r="K232" s="118">
        <f t="shared" si="82"/>
        <v>1</v>
      </c>
      <c r="L232" s="118">
        <f t="shared" si="82"/>
        <v>1</v>
      </c>
      <c r="M232" s="118">
        <f t="shared" si="82"/>
        <v>1</v>
      </c>
      <c r="N232" s="118">
        <f t="shared" si="82"/>
        <v>1</v>
      </c>
      <c r="O232" s="118">
        <f t="shared" si="82"/>
        <v>1</v>
      </c>
      <c r="P232" s="118">
        <f t="shared" si="82"/>
        <v>1</v>
      </c>
      <c r="Q232" s="118">
        <f t="shared" si="82"/>
        <v>1</v>
      </c>
      <c r="R232" s="118">
        <f t="shared" si="82"/>
        <v>1</v>
      </c>
      <c r="S232" s="118">
        <f t="shared" si="82"/>
        <v>1</v>
      </c>
      <c r="T232" s="118">
        <f t="shared" si="82"/>
        <v>1</v>
      </c>
      <c r="U232" s="118">
        <f t="shared" si="82"/>
        <v>1</v>
      </c>
      <c r="V232" s="118">
        <f>T232</f>
        <v>1</v>
      </c>
      <c r="W232" s="118">
        <f>U232</f>
        <v>1</v>
      </c>
    </row>
    <row r="233" spans="1:23" ht="16" thickBot="1">
      <c r="A233" s="119" t="s">
        <v>171</v>
      </c>
      <c r="B233" s="120">
        <f>SUM(B229:B232)</f>
        <v>3854</v>
      </c>
      <c r="C233" s="121">
        <f t="shared" ref="C233:W233" si="83">SUM(C229:C232)</f>
        <v>3872.3717533961012</v>
      </c>
      <c r="D233" s="121">
        <f t="shared" si="83"/>
        <v>3837.5071168107293</v>
      </c>
      <c r="E233" s="121">
        <f t="shared" si="83"/>
        <v>3842.3249771054711</v>
      </c>
      <c r="F233" s="121">
        <f t="shared" si="83"/>
        <v>3855.9524490883337</v>
      </c>
      <c r="G233" s="121">
        <f t="shared" si="83"/>
        <v>3869.7185251564465</v>
      </c>
      <c r="H233" s="121">
        <f t="shared" si="83"/>
        <v>3883.2715803024803</v>
      </c>
      <c r="I233" s="121">
        <f t="shared" si="83"/>
        <v>3901.9467449820409</v>
      </c>
      <c r="J233" s="121">
        <f t="shared" si="83"/>
        <v>3921.2694069794697</v>
      </c>
      <c r="K233" s="121">
        <f t="shared" si="83"/>
        <v>3941.8318008672304</v>
      </c>
      <c r="L233" s="121">
        <f t="shared" si="83"/>
        <v>3961.1237862639186</v>
      </c>
      <c r="M233" s="121">
        <f t="shared" si="83"/>
        <v>3983.6137107040495</v>
      </c>
      <c r="N233" s="121">
        <f t="shared" si="83"/>
        <v>4005.8975864442555</v>
      </c>
      <c r="O233" s="121">
        <f t="shared" si="83"/>
        <v>4030.8295627616085</v>
      </c>
      <c r="P233" s="121">
        <f t="shared" si="83"/>
        <v>4058.7504440175658</v>
      </c>
      <c r="Q233" s="121">
        <f t="shared" si="83"/>
        <v>4085.6372930525577</v>
      </c>
      <c r="R233" s="121">
        <f t="shared" si="83"/>
        <v>4112.1370457643334</v>
      </c>
      <c r="S233" s="121">
        <f t="shared" si="83"/>
        <v>4143.3128643623104</v>
      </c>
      <c r="T233" s="121">
        <f t="shared" si="83"/>
        <v>4170.4327816214764</v>
      </c>
      <c r="U233" s="121">
        <f t="shared" si="83"/>
        <v>4203.1046587428627</v>
      </c>
      <c r="V233" s="121">
        <f t="shared" si="83"/>
        <v>4230.1046587428627</v>
      </c>
      <c r="W233" s="121">
        <f t="shared" si="83"/>
        <v>4259.0662100853078</v>
      </c>
    </row>
    <row r="234" spans="1:23">
      <c r="B234" s="106"/>
      <c r="C234" s="106"/>
      <c r="D234" s="106"/>
      <c r="E234" s="106"/>
      <c r="F234" s="106"/>
      <c r="G234" s="106"/>
      <c r="H234" s="106"/>
      <c r="I234" s="106"/>
      <c r="J234" s="106"/>
      <c r="K234" s="106"/>
      <c r="L234" s="106"/>
      <c r="M234" s="106"/>
      <c r="N234" s="106"/>
      <c r="O234" s="106"/>
      <c r="P234" s="106"/>
      <c r="Q234" s="106"/>
      <c r="R234" s="106"/>
      <c r="S234" s="106"/>
      <c r="T234" s="108"/>
      <c r="U234" s="108"/>
      <c r="V234" s="108"/>
      <c r="W234" s="108"/>
    </row>
    <row r="235" spans="1:23">
      <c r="B235" s="106"/>
      <c r="C235" s="106"/>
      <c r="D235" s="106"/>
      <c r="E235" s="106"/>
      <c r="F235" s="106"/>
      <c r="G235" s="106"/>
      <c r="H235" s="106"/>
      <c r="I235" s="106"/>
      <c r="J235" s="106"/>
      <c r="K235" s="106"/>
      <c r="L235" s="106"/>
      <c r="M235" s="106"/>
      <c r="N235" s="106"/>
      <c r="O235" s="106"/>
      <c r="P235" s="106"/>
      <c r="Q235" s="106"/>
      <c r="R235" s="106"/>
      <c r="S235" s="106"/>
      <c r="T235" s="108"/>
      <c r="U235" s="108"/>
      <c r="V235" s="108"/>
      <c r="W235" s="108"/>
    </row>
    <row r="236" spans="1:23">
      <c r="A236" s="109" t="s">
        <v>32</v>
      </c>
      <c r="B236" s="110"/>
      <c r="C236" s="110"/>
      <c r="D236" s="110"/>
      <c r="E236" s="110"/>
      <c r="F236" s="110"/>
      <c r="G236" s="110"/>
      <c r="H236" s="110"/>
      <c r="I236" s="110"/>
      <c r="J236" s="110"/>
      <c r="K236" s="110"/>
      <c r="L236" s="110"/>
      <c r="M236" s="110"/>
      <c r="N236" s="110"/>
      <c r="O236" s="110"/>
      <c r="P236" s="110"/>
      <c r="Q236" s="110"/>
      <c r="R236" s="110"/>
      <c r="S236" s="110"/>
      <c r="T236" s="110"/>
      <c r="U236" s="110"/>
      <c r="V236" s="110"/>
      <c r="W236" s="110"/>
    </row>
    <row r="237" spans="1:23" ht="16" thickBot="1">
      <c r="A237" s="111" t="s">
        <v>156</v>
      </c>
      <c r="B237" s="110"/>
      <c r="C237" s="112">
        <f t="shared" ref="C237:U237" si="84">(C242-B242)/B242</f>
        <v>0.1087605428699374</v>
      </c>
      <c r="D237" s="112">
        <f t="shared" si="84"/>
        <v>1.180337745946681E-2</v>
      </c>
      <c r="E237" s="112">
        <f t="shared" si="84"/>
        <v>1.2087543187768281E-2</v>
      </c>
      <c r="F237" s="112">
        <f t="shared" si="84"/>
        <v>2.2407394208836206E-2</v>
      </c>
      <c r="G237" s="112">
        <f t="shared" si="84"/>
        <v>3.0360149780086124E-2</v>
      </c>
      <c r="H237" s="112">
        <f t="shared" si="84"/>
        <v>3.1777673523045322E-2</v>
      </c>
      <c r="I237" s="112">
        <f t="shared" si="84"/>
        <v>2.7637562856208383E-2</v>
      </c>
      <c r="J237" s="112">
        <f t="shared" si="84"/>
        <v>2.782799566863519E-2</v>
      </c>
      <c r="K237" s="112">
        <f t="shared" si="84"/>
        <v>3.1235609175660071E-2</v>
      </c>
      <c r="L237" s="112">
        <f t="shared" si="84"/>
        <v>3.2555107833522862E-2</v>
      </c>
      <c r="M237" s="112">
        <f t="shared" si="84"/>
        <v>2.8482926029827563E-2</v>
      </c>
      <c r="N237" s="112">
        <f t="shared" si="84"/>
        <v>2.8204029155701353E-2</v>
      </c>
      <c r="O237" s="112">
        <f t="shared" si="84"/>
        <v>3.2900996258441034E-2</v>
      </c>
      <c r="P237" s="112">
        <f t="shared" si="84"/>
        <v>4.2559766540283997E-2</v>
      </c>
      <c r="Q237" s="112">
        <f t="shared" si="84"/>
        <v>3.0372395746966121E-2</v>
      </c>
      <c r="R237" s="112">
        <f t="shared" si="84"/>
        <v>3.1830482058048705E-2</v>
      </c>
      <c r="S237" s="112">
        <f t="shared" si="84"/>
        <v>3.4895556719339117E-2</v>
      </c>
      <c r="T237" s="112">
        <f t="shared" si="84"/>
        <v>3.291897502883169E-2</v>
      </c>
      <c r="U237" s="112">
        <f t="shared" si="84"/>
        <v>3.136764351738023E-2</v>
      </c>
      <c r="V237" s="112">
        <f>(V242-T242)/T242</f>
        <v>4.2091754993146872E-2</v>
      </c>
      <c r="W237" s="112">
        <f>(W242-U242)/U242</f>
        <v>4.1960578640046702E-2</v>
      </c>
    </row>
    <row r="238" spans="1:23">
      <c r="A238" s="111" t="s">
        <v>157</v>
      </c>
      <c r="B238" s="113">
        <f t="shared" ref="B238:W238" si="85">B248*B245</f>
        <v>26866154</v>
      </c>
      <c r="C238" s="114">
        <f t="shared" si="85"/>
        <v>29716440</v>
      </c>
      <c r="D238" s="114">
        <f t="shared" si="85"/>
        <v>29986215</v>
      </c>
      <c r="E238" s="114">
        <f t="shared" si="85"/>
        <v>30180234</v>
      </c>
      <c r="F238" s="114">
        <f t="shared" si="85"/>
        <v>30733992</v>
      </c>
      <c r="G238" s="114">
        <f t="shared" si="85"/>
        <v>31459575</v>
      </c>
      <c r="H238" s="114">
        <f t="shared" si="85"/>
        <v>32159400</v>
      </c>
      <c r="I238" s="114">
        <f t="shared" si="85"/>
        <v>32831532</v>
      </c>
      <c r="J238" s="114">
        <f t="shared" si="85"/>
        <v>33559092</v>
      </c>
      <c r="K238" s="114">
        <f t="shared" si="85"/>
        <v>34302906</v>
      </c>
      <c r="L238" s="114">
        <f t="shared" si="85"/>
        <v>35062974</v>
      </c>
      <c r="M238" s="114">
        <f t="shared" si="85"/>
        <v>35789900</v>
      </c>
      <c r="N238" s="114">
        <f t="shared" si="85"/>
        <v>36582225</v>
      </c>
      <c r="O238" s="114">
        <f t="shared" si="85"/>
        <v>37436058</v>
      </c>
      <c r="P238" s="114">
        <f t="shared" si="85"/>
        <v>38360784</v>
      </c>
      <c r="Q238" s="114">
        <f t="shared" si="85"/>
        <v>39151450</v>
      </c>
      <c r="R238" s="114">
        <f t="shared" si="85"/>
        <v>40012475</v>
      </c>
      <c r="S238" s="114">
        <f t="shared" si="85"/>
        <v>40890550</v>
      </c>
      <c r="T238" s="114">
        <f t="shared" si="85"/>
        <v>41785675</v>
      </c>
      <c r="U238" s="114">
        <f t="shared" si="85"/>
        <v>42645852</v>
      </c>
      <c r="V238" s="114">
        <f t="shared" si="85"/>
        <v>43521446</v>
      </c>
      <c r="W238" s="114">
        <f t="shared" si="85"/>
        <v>44414704</v>
      </c>
    </row>
    <row r="239" spans="1:23">
      <c r="A239" s="111" t="s">
        <v>158</v>
      </c>
      <c r="B239" s="115">
        <f t="shared" ref="B239:W240" si="86">B246*B249</f>
        <v>16866234</v>
      </c>
      <c r="C239" s="116">
        <f t="shared" si="86"/>
        <v>18673437.761245918</v>
      </c>
      <c r="D239" s="116">
        <f t="shared" si="86"/>
        <v>19077792.780719709</v>
      </c>
      <c r="E239" s="116">
        <f t="shared" si="86"/>
        <v>19553924.761580031</v>
      </c>
      <c r="F239" s="116">
        <f t="shared" si="86"/>
        <v>20203536.499760959</v>
      </c>
      <c r="G239" s="116">
        <f t="shared" si="86"/>
        <v>21120380.774876799</v>
      </c>
      <c r="H239" s="116">
        <f t="shared" si="86"/>
        <v>22182967.60948154</v>
      </c>
      <c r="I239" s="116">
        <f t="shared" si="86"/>
        <v>23090846.774776727</v>
      </c>
      <c r="J239" s="116">
        <f t="shared" si="86"/>
        <v>23992393.176088244</v>
      </c>
      <c r="K239" s="116">
        <f t="shared" si="86"/>
        <v>25120039.686689444</v>
      </c>
      <c r="L239" s="116">
        <f t="shared" si="86"/>
        <v>26365975.543204263</v>
      </c>
      <c r="M239" s="116">
        <f t="shared" si="86"/>
        <v>27450406.736671347</v>
      </c>
      <c r="N239" s="116">
        <f t="shared" si="86"/>
        <v>28498299.07224356</v>
      </c>
      <c r="O239" s="116">
        <f t="shared" si="86"/>
        <v>29846631.241003051</v>
      </c>
      <c r="P239" s="116">
        <f t="shared" si="86"/>
        <v>31858487.722821906</v>
      </c>
      <c r="Q239" s="116">
        <f t="shared" si="86"/>
        <v>33250769.8279767</v>
      </c>
      <c r="R239" s="116">
        <f t="shared" si="86"/>
        <v>34743456.602005169</v>
      </c>
      <c r="S239" s="116">
        <f t="shared" si="86"/>
        <v>36525853.466997504</v>
      </c>
      <c r="T239" s="116">
        <f t="shared" si="86"/>
        <v>38225016.11658664</v>
      </c>
      <c r="U239" s="116">
        <f t="shared" si="86"/>
        <v>39915628.062040947</v>
      </c>
      <c r="V239" s="116">
        <f t="shared" si="86"/>
        <v>39915628.062040947</v>
      </c>
      <c r="W239" s="116">
        <f t="shared" si="86"/>
        <v>41667395.386273839</v>
      </c>
    </row>
    <row r="240" spans="1:23">
      <c r="A240" s="111" t="s">
        <v>159</v>
      </c>
      <c r="B240" s="115">
        <f t="shared" si="86"/>
        <v>1720070</v>
      </c>
      <c r="C240" s="116">
        <f t="shared" si="86"/>
        <v>2006014.354367651</v>
      </c>
      <c r="D240" s="116">
        <f t="shared" si="86"/>
        <v>1926726.0837443897</v>
      </c>
      <c r="E240" s="116">
        <f t="shared" si="86"/>
        <v>1872927.8127343201</v>
      </c>
      <c r="F240" s="116">
        <f t="shared" si="86"/>
        <v>1825938.4298009919</v>
      </c>
      <c r="G240" s="116">
        <f t="shared" si="86"/>
        <v>1785417.943943416</v>
      </c>
      <c r="H240" s="116">
        <f t="shared" si="86"/>
        <v>1750611.2381113719</v>
      </c>
      <c r="I240" s="116">
        <f t="shared" si="86"/>
        <v>1720873.3291460644</v>
      </c>
      <c r="J240" s="116">
        <f t="shared" si="86"/>
        <v>1695863.1255365524</v>
      </c>
      <c r="K240" s="116">
        <f t="shared" si="86"/>
        <v>1675029.6624147231</v>
      </c>
      <c r="L240" s="116">
        <f t="shared" si="86"/>
        <v>1658077.0143550155</v>
      </c>
      <c r="M240" s="116">
        <f t="shared" si="86"/>
        <v>1643622.9602515905</v>
      </c>
      <c r="N240" s="116">
        <f t="shared" si="86"/>
        <v>1633393.8977918962</v>
      </c>
      <c r="O240" s="116">
        <f t="shared" si="86"/>
        <v>1626183.1274514804</v>
      </c>
      <c r="P240" s="116">
        <f t="shared" si="86"/>
        <v>1622346.2087480421</v>
      </c>
      <c r="Q240" s="116">
        <f t="shared" si="86"/>
        <v>1621400.1848856285</v>
      </c>
      <c r="R240" s="116">
        <f t="shared" si="86"/>
        <v>1623895.9513788649</v>
      </c>
      <c r="S240" s="116">
        <f t="shared" si="86"/>
        <v>1628740.7258845426</v>
      </c>
      <c r="T240" s="116">
        <f t="shared" si="86"/>
        <v>1636538.2370502618</v>
      </c>
      <c r="U240" s="116">
        <f t="shared" si="86"/>
        <v>1646830.5075102574</v>
      </c>
      <c r="V240" s="116">
        <f t="shared" si="86"/>
        <v>1646830.5075102574</v>
      </c>
      <c r="W240" s="116">
        <f t="shared" si="86"/>
        <v>1659640.6630370864</v>
      </c>
    </row>
    <row r="241" spans="1:23">
      <c r="A241" s="111" t="s">
        <v>160</v>
      </c>
      <c r="B241" s="117">
        <v>1</v>
      </c>
      <c r="C241" s="118">
        <f t="shared" ref="C241:U241" si="87">B241</f>
        <v>1</v>
      </c>
      <c r="D241" s="118">
        <f t="shared" si="87"/>
        <v>1</v>
      </c>
      <c r="E241" s="118">
        <f t="shared" si="87"/>
        <v>1</v>
      </c>
      <c r="F241" s="118">
        <f t="shared" si="87"/>
        <v>1</v>
      </c>
      <c r="G241" s="118">
        <f t="shared" si="87"/>
        <v>1</v>
      </c>
      <c r="H241" s="118">
        <f t="shared" si="87"/>
        <v>1</v>
      </c>
      <c r="I241" s="118">
        <f t="shared" si="87"/>
        <v>1</v>
      </c>
      <c r="J241" s="118">
        <f t="shared" si="87"/>
        <v>1</v>
      </c>
      <c r="K241" s="118">
        <f t="shared" si="87"/>
        <v>1</v>
      </c>
      <c r="L241" s="118">
        <f t="shared" si="87"/>
        <v>1</v>
      </c>
      <c r="M241" s="118">
        <f t="shared" si="87"/>
        <v>1</v>
      </c>
      <c r="N241" s="118">
        <f t="shared" si="87"/>
        <v>1</v>
      </c>
      <c r="O241" s="118">
        <f t="shared" si="87"/>
        <v>1</v>
      </c>
      <c r="P241" s="118">
        <f t="shared" si="87"/>
        <v>1</v>
      </c>
      <c r="Q241" s="118">
        <f t="shared" si="87"/>
        <v>1</v>
      </c>
      <c r="R241" s="118">
        <f t="shared" si="87"/>
        <v>1</v>
      </c>
      <c r="S241" s="118">
        <f t="shared" si="87"/>
        <v>1</v>
      </c>
      <c r="T241" s="118">
        <f t="shared" si="87"/>
        <v>1</v>
      </c>
      <c r="U241" s="118">
        <f t="shared" si="87"/>
        <v>1</v>
      </c>
      <c r="V241" s="118">
        <f>T241</f>
        <v>1</v>
      </c>
      <c r="W241" s="118">
        <f>U241</f>
        <v>1</v>
      </c>
    </row>
    <row r="242" spans="1:23" ht="16" thickBot="1">
      <c r="A242" s="119" t="s">
        <v>161</v>
      </c>
      <c r="B242" s="120">
        <f>SUM(B238:B241)</f>
        <v>45452459</v>
      </c>
      <c r="C242" s="121">
        <f t="shared" ref="C242:W242" si="88">SUM(C238:C241)</f>
        <v>50395893.115613572</v>
      </c>
      <c r="D242" s="121">
        <f t="shared" si="88"/>
        <v>50990734.864464104</v>
      </c>
      <c r="E242" s="121">
        <f t="shared" si="88"/>
        <v>51607087.574314356</v>
      </c>
      <c r="F242" s="121">
        <f t="shared" si="88"/>
        <v>52763467.92956195</v>
      </c>
      <c r="G242" s="121">
        <f t="shared" si="88"/>
        <v>54365374.718820222</v>
      </c>
      <c r="H242" s="121">
        <f t="shared" si="88"/>
        <v>56092979.847592913</v>
      </c>
      <c r="I242" s="121">
        <f t="shared" si="88"/>
        <v>57643253.103922792</v>
      </c>
      <c r="J242" s="121">
        <f t="shared" si="88"/>
        <v>59247349.301624797</v>
      </c>
      <c r="K242" s="121">
        <f t="shared" si="88"/>
        <v>61097976.349104166</v>
      </c>
      <c r="L242" s="121">
        <f t="shared" si="88"/>
        <v>63087027.557559282</v>
      </c>
      <c r="M242" s="121">
        <f t="shared" si="88"/>
        <v>64883930.696922936</v>
      </c>
      <c r="N242" s="121">
        <f t="shared" si="88"/>
        <v>66713918.970035456</v>
      </c>
      <c r="O242" s="121">
        <f t="shared" si="88"/>
        <v>68908873.368454531</v>
      </c>
      <c r="P242" s="121">
        <f t="shared" si="88"/>
        <v>71841618.931569949</v>
      </c>
      <c r="Q242" s="121">
        <f t="shared" si="88"/>
        <v>74023621.012862325</v>
      </c>
      <c r="R242" s="121">
        <f t="shared" si="88"/>
        <v>76379828.553384036</v>
      </c>
      <c r="S242" s="121">
        <f t="shared" si="88"/>
        <v>79045145.192882046</v>
      </c>
      <c r="T242" s="121">
        <f t="shared" si="88"/>
        <v>81647230.353636906</v>
      </c>
      <c r="U242" s="121">
        <f t="shared" si="88"/>
        <v>84208311.569551215</v>
      </c>
      <c r="V242" s="121">
        <f t="shared" si="88"/>
        <v>85083905.569551215</v>
      </c>
      <c r="W242" s="121">
        <f t="shared" si="88"/>
        <v>87741741.049310923</v>
      </c>
    </row>
    <row r="243" spans="1:23">
      <c r="A243" s="111" t="s">
        <v>162</v>
      </c>
      <c r="B243" s="116">
        <f>B242*VLOOKUP($A236,'Peak-Baseload'!$N$13:$S$28,6,FALSE)</f>
        <v>38296.950049136365</v>
      </c>
      <c r="C243" s="116">
        <f>C242*VLOOKUP($A236,'Peak-Baseload'!$N$13:$S$28,6,FALSE)</f>
        <v>42462.147126743308</v>
      </c>
      <c r="D243" s="116">
        <f>D242*VLOOKUP($A236,'Peak-Baseload'!$N$13:$S$28,6,FALSE)</f>
        <v>42963.343877019674</v>
      </c>
      <c r="E243" s="116">
        <f>E242*VLOOKUP($A236,'Peak-Baseload'!$N$13:$S$28,6,FALSE)</f>
        <v>43482.665151624089</v>
      </c>
      <c r="F243" s="116">
        <f>F242*VLOOKUP($A236,'Peak-Baseload'!$N$13:$S$28,6,FALSE)</f>
        <v>44456.998370927351</v>
      </c>
      <c r="G243" s="116">
        <f>G242*VLOOKUP($A236,'Peak-Baseload'!$N$13:$S$28,6,FALSE)</f>
        <v>45806.71950024175</v>
      </c>
      <c r="H243" s="116">
        <f>H242*VLOOKUP($A236,'Peak-Baseload'!$N$13:$S$28,6,FALSE)</f>
        <v>47262.35047768215</v>
      </c>
      <c r="I243" s="116">
        <f>I242*VLOOKUP($A236,'Peak-Baseload'!$N$13:$S$28,6,FALSE)</f>
        <v>48568.566659741242</v>
      </c>
      <c r="J243" s="116">
        <f>J242*VLOOKUP($A236,'Peak-Baseload'!$N$13:$S$28,6,FALSE)</f>
        <v>49920.132522380336</v>
      </c>
      <c r="K243" s="116">
        <f>K242*VLOOKUP($A236,'Peak-Baseload'!$N$13:$S$28,6,FALSE)</f>
        <v>51479.418271846567</v>
      </c>
      <c r="L243" s="116">
        <f>L242*VLOOKUP($A236,'Peak-Baseload'!$N$13:$S$28,6,FALSE)</f>
        <v>53155.336284893565</v>
      </c>
      <c r="M243" s="116">
        <f>M242*VLOOKUP($A236,'Peak-Baseload'!$N$13:$S$28,6,FALSE)</f>
        <v>54669.355796386793</v>
      </c>
      <c r="N243" s="116">
        <f>N242*VLOOKUP($A236,'Peak-Baseload'!$N$13:$S$28,6,FALSE)</f>
        <v>56211.251901191499</v>
      </c>
      <c r="O243" s="116">
        <f>O242*VLOOKUP($A236,'Peak-Baseload'!$N$13:$S$28,6,FALSE)</f>
        <v>58060.658089674886</v>
      </c>
      <c r="P243" s="116">
        <f>P242*VLOOKUP($A236,'Peak-Baseload'!$N$13:$S$28,6,FALSE)</f>
        <v>60531.706143146701</v>
      </c>
      <c r="Q243" s="116">
        <f>Q242*VLOOKUP($A236,'Peak-Baseload'!$N$13:$S$28,6,FALSE)</f>
        <v>62370.199077365411</v>
      </c>
      <c r="R243" s="116">
        <f>R242*VLOOKUP($A236,'Peak-Baseload'!$N$13:$S$28,6,FALSE)</f>
        <v>64355.472580054418</v>
      </c>
      <c r="S243" s="116">
        <f>S242*VLOOKUP($A236,'Peak-Baseload'!$N$13:$S$28,6,FALSE)</f>
        <v>66601.192623671581</v>
      </c>
      <c r="T243" s="116">
        <f>T242*VLOOKUP($A236,'Peak-Baseload'!$N$13:$S$28,6,FALSE)</f>
        <v>68793.635620540634</v>
      </c>
      <c r="U243" s="116">
        <f>U242*VLOOKUP($A236,'Peak-Baseload'!$N$13:$S$28,6,FALSE)</f>
        <v>70951.529858950307</v>
      </c>
      <c r="V243" s="116">
        <f>V242*VLOOKUP($A236,'Peak-Baseload'!$N$13:$S$28,6,FALSE)</f>
        <v>71689.280476168249</v>
      </c>
      <c r="W243" s="116">
        <f>W242*VLOOKUP($A236,'Peak-Baseload'!$N$13:$S$28,6,FALSE)</f>
        <v>73928.697107228407</v>
      </c>
    </row>
    <row r="244" spans="1:23">
      <c r="A244" s="111" t="s">
        <v>163</v>
      </c>
      <c r="B244" s="116">
        <f>B252*VLOOKUP($A236,'Peak-Baseload'!$N$13:$S$28,5,FALSE)</f>
        <v>567959.89217392204</v>
      </c>
      <c r="C244" s="116">
        <f>C252*VLOOKUP($A236,'Peak-Baseload'!$N$13:$S$28,5,FALSE)</f>
        <v>580392.17235688923</v>
      </c>
      <c r="D244" s="116">
        <f>D252*VLOOKUP($A236,'Peak-Baseload'!$N$13:$S$28,5,FALSE)</f>
        <v>584187.2315906334</v>
      </c>
      <c r="E244" s="116">
        <f>E252*VLOOKUP($A236,'Peak-Baseload'!$N$13:$S$28,5,FALSE)</f>
        <v>594974.39212375332</v>
      </c>
      <c r="F244" s="116">
        <f>F252*VLOOKUP($A236,'Peak-Baseload'!$N$13:$S$28,5,FALSE)</f>
        <v>608703.14945835108</v>
      </c>
      <c r="G244" s="116">
        <f>G252*VLOOKUP($A236,'Peak-Baseload'!$N$13:$S$28,5,FALSE)</f>
        <v>622721.23856016819</v>
      </c>
      <c r="H244" s="116">
        <f>H252*VLOOKUP($A236,'Peak-Baseload'!$N$13:$S$28,5,FALSE)</f>
        <v>637009.43929918029</v>
      </c>
      <c r="I244" s="116">
        <f>I252*VLOOKUP($A236,'Peak-Baseload'!$N$13:$S$28,5,FALSE)</f>
        <v>651588.04395718488</v>
      </c>
      <c r="J244" s="116">
        <f>J252*VLOOKUP($A236,'Peak-Baseload'!$N$13:$S$28,5,FALSE)</f>
        <v>666438.8013064625</v>
      </c>
      <c r="K244" s="116">
        <f>K252*VLOOKUP($A236,'Peak-Baseload'!$N$13:$S$28,5,FALSE)</f>
        <v>681608.75710105116</v>
      </c>
      <c r="L244" s="116">
        <f>L252*VLOOKUP($A236,'Peak-Baseload'!$N$13:$S$28,5,FALSE)</f>
        <v>697096.15000705945</v>
      </c>
      <c r="M244" s="116">
        <f>M252*VLOOKUP($A236,'Peak-Baseload'!$N$13:$S$28,5,FALSE)</f>
        <v>712849.40079697955</v>
      </c>
      <c r="N244" s="116">
        <f>N252*VLOOKUP($A236,'Peak-Baseload'!$N$13:$S$28,5,FALSE)</f>
        <v>728991.08433931635</v>
      </c>
      <c r="O244" s="116">
        <f>O252*VLOOKUP($A236,'Peak-Baseload'!$N$13:$S$28,5,FALSE)</f>
        <v>745386.40612426552</v>
      </c>
      <c r="P244" s="116">
        <f>P252*VLOOKUP($A236,'Peak-Baseload'!$N$13:$S$28,5,FALSE)</f>
        <v>762160.91928238899</v>
      </c>
      <c r="Q244" s="116">
        <f>Q252*VLOOKUP($A236,'Peak-Baseload'!$N$13:$S$28,5,FALSE)</f>
        <v>779187.80267532507</v>
      </c>
      <c r="R244" s="116">
        <f>R252*VLOOKUP($A236,'Peak-Baseload'!$N$13:$S$28,5,FALSE)</f>
        <v>796616.97187713091</v>
      </c>
      <c r="S244" s="116">
        <f>S252*VLOOKUP($A236,'Peak-Baseload'!$N$13:$S$28,5,FALSE)</f>
        <v>814377.83396057051</v>
      </c>
      <c r="T244" s="116">
        <f>T252*VLOOKUP($A236,'Peak-Baseload'!$N$13:$S$28,5,FALSE)</f>
        <v>832468.37538699852</v>
      </c>
      <c r="U244" s="116">
        <f>U252*VLOOKUP($A236,'Peak-Baseload'!$N$13:$S$28,5,FALSE)</f>
        <v>850946.21785728878</v>
      </c>
      <c r="V244" s="116">
        <f>V252*VLOOKUP($A236,'Peak-Baseload'!$N$13:$S$28,5,FALSE)</f>
        <v>866613.00007359672</v>
      </c>
      <c r="W244" s="116">
        <f>W252*VLOOKUP($A236,'Peak-Baseload'!$N$13:$S$28,5,FALSE)</f>
        <v>885776.35760665312</v>
      </c>
    </row>
    <row r="245" spans="1:23">
      <c r="A245" s="104" t="s">
        <v>164</v>
      </c>
      <c r="B245" s="116">
        <f>VLOOKUP($A236,REStpcHIGH,High!B$3-1990+2,FALSE)</f>
        <v>719</v>
      </c>
      <c r="C245" s="116">
        <f>VLOOKUP($A236,REStpcHIGH,High!C$3-1990+2,FALSE)</f>
        <v>780</v>
      </c>
      <c r="D245" s="116">
        <f>VLOOKUP($A236,REStpcHIGH,High!D$3-1990+2,FALSE)</f>
        <v>785</v>
      </c>
      <c r="E245" s="116">
        <f>VLOOKUP($A236,REStpcHIGH,High!E$3-1990+2,FALSE)</f>
        <v>777</v>
      </c>
      <c r="F245" s="116">
        <f>VLOOKUP($A236,REStpcHIGH,High!F$3-1990+2,FALSE)</f>
        <v>774</v>
      </c>
      <c r="G245" s="116">
        <f>VLOOKUP($A236,REStpcHIGH,High!G$3-1990+2,FALSE)</f>
        <v>775</v>
      </c>
      <c r="H245" s="116">
        <f>VLOOKUP($A236,REStpcHIGH,High!H$3-1990+2,FALSE)</f>
        <v>775</v>
      </c>
      <c r="I245" s="116">
        <f>VLOOKUP($A236,REStpcHIGH,High!I$3-1990+2,FALSE)</f>
        <v>774</v>
      </c>
      <c r="J245" s="116">
        <f>VLOOKUP($A236,REStpcHIGH,High!J$3-1990+2,FALSE)</f>
        <v>774</v>
      </c>
      <c r="K245" s="116">
        <f>VLOOKUP($A236,REStpcHIGH,High!K$3-1990+2,FALSE)</f>
        <v>774</v>
      </c>
      <c r="L245" s="116">
        <f>VLOOKUP($A236,REStpcHIGH,High!L$3-1990+2,FALSE)</f>
        <v>774</v>
      </c>
      <c r="M245" s="116">
        <f>VLOOKUP($A236,REStpcHIGH,High!M$3-1990+2,FALSE)</f>
        <v>773</v>
      </c>
      <c r="N245" s="116">
        <f>VLOOKUP($A236,REStpcHIGH,High!N$3-1990+2,FALSE)</f>
        <v>773</v>
      </c>
      <c r="O245" s="116">
        <f>VLOOKUP($A236,REStpcHIGH,High!O$3-1990+2,FALSE)</f>
        <v>774</v>
      </c>
      <c r="P245" s="116">
        <f>VLOOKUP($A236,REStpcHIGH,High!P$3-1990+2,FALSE)</f>
        <v>776</v>
      </c>
      <c r="Q245" s="116">
        <f>VLOOKUP($A236,REStpcHIGH,High!Q$3-1990+2,FALSE)</f>
        <v>775</v>
      </c>
      <c r="R245" s="116">
        <f>VLOOKUP($A236,REStpcHIGH,High!R$3-1990+2,FALSE)</f>
        <v>775</v>
      </c>
      <c r="S245" s="116">
        <f>VLOOKUP($A236,REStpcHIGH,High!S$3-1990+2,FALSE)</f>
        <v>775</v>
      </c>
      <c r="T245" s="116">
        <f>VLOOKUP($A236,REStpcHIGH,High!T$3-1990+2,FALSE)</f>
        <v>775</v>
      </c>
      <c r="U245" s="116">
        <f>VLOOKUP($A236,REStpcHIGH,High!U$3-1990+2,FALSE)</f>
        <v>774</v>
      </c>
      <c r="V245" s="116">
        <f>VLOOKUP($A236,REStpcHIGH,High!V$3-1990+2,FALSE)</f>
        <v>773</v>
      </c>
      <c r="W245" s="116">
        <f>VLOOKUP($A236,REStpcHIGH,High!W$3-1990+2,FALSE)</f>
        <v>772</v>
      </c>
    </row>
    <row r="246" spans="1:23">
      <c r="A246" s="104" t="s">
        <v>165</v>
      </c>
      <c r="B246" s="116">
        <f>VLOOKUP($A236,COMtpcHIGH,High!B$3-1990+2,FALSE)</f>
        <v>2709</v>
      </c>
      <c r="C246" s="116">
        <f>VLOOKUP($A236,COMtpcHIGH,High!C$3-1990+2,FALSE)</f>
        <v>2893</v>
      </c>
      <c r="D246" s="116">
        <f>VLOOKUP($A236,COMtpcHIGH,High!D$3-1990+2,FALSE)</f>
        <v>2870</v>
      </c>
      <c r="E246" s="116">
        <f>VLOOKUP($A236,COMtpcHIGH,High!E$3-1990+2,FALSE)</f>
        <v>2861</v>
      </c>
      <c r="F246" s="116">
        <f>VLOOKUP($A236,COMtpcHIGH,High!F$3-1990+2,FALSE)</f>
        <v>2876</v>
      </c>
      <c r="G246" s="116">
        <f>VLOOKUP($A236,COMtpcHIGH,High!G$3-1990+2,FALSE)</f>
        <v>2926</v>
      </c>
      <c r="H246" s="116">
        <f>VLOOKUP($A236,COMtpcHIGH,High!H$3-1990+2,FALSE)</f>
        <v>2992</v>
      </c>
      <c r="I246" s="116">
        <f>VLOOKUP($A236,COMtpcHIGH,High!I$3-1990+2,FALSE)</f>
        <v>3033</v>
      </c>
      <c r="J246" s="116">
        <f>VLOOKUP($A236,COMtpcHIGH,High!J$3-1990+2,FALSE)</f>
        <v>3070</v>
      </c>
      <c r="K246" s="116">
        <f>VLOOKUP($A236,COMtpcHIGH,High!K$3-1990+2,FALSE)</f>
        <v>3132</v>
      </c>
      <c r="L246" s="116">
        <f>VLOOKUP($A236,COMtpcHIGH,High!L$3-1990+2,FALSE)</f>
        <v>3204</v>
      </c>
      <c r="M246" s="116">
        <f>VLOOKUP($A236,COMtpcHIGH,High!M$3-1990+2,FALSE)</f>
        <v>3252</v>
      </c>
      <c r="N246" s="116">
        <f>VLOOKUP($A236,COMtpcHIGH,High!N$3-1990+2,FALSE)</f>
        <v>3292</v>
      </c>
      <c r="O246" s="116">
        <f>VLOOKUP($A236,COMtpcHIGH,High!O$3-1990+2,FALSE)</f>
        <v>3363</v>
      </c>
      <c r="P246" s="116">
        <f>VLOOKUP($A236,COMtpcHIGH,High!P$3-1990+2,FALSE)</f>
        <v>3502</v>
      </c>
      <c r="Q246" s="116">
        <f>VLOOKUP($A236,COMtpcHIGH,High!Q$3-1990+2,FALSE)</f>
        <v>3567</v>
      </c>
      <c r="R246" s="116">
        <f>VLOOKUP($A236,COMtpcHIGH,High!R$3-1990+2,FALSE)</f>
        <v>3638</v>
      </c>
      <c r="S246" s="116">
        <f>VLOOKUP($A236,COMtpcHIGH,High!S$3-1990+2,FALSE)</f>
        <v>3734</v>
      </c>
      <c r="T246" s="116">
        <f>VLOOKUP($A236,COMtpcHIGH,High!T$3-1990+2,FALSE)</f>
        <v>3816</v>
      </c>
      <c r="U246" s="116">
        <f>VLOOKUP($A236,COMtpcHIGH,High!U$3-1990+2,FALSE)</f>
        <v>3892</v>
      </c>
      <c r="V246" s="116">
        <f>VLOOKUP($A236,COMtpcHIGH,High!V$3-1990+2,FALSE)</f>
        <v>3892</v>
      </c>
      <c r="W246" s="116">
        <f>VLOOKUP($A236,COMtpcHIGH,High!W$3-1990+2,FALSE)</f>
        <v>3969</v>
      </c>
    </row>
    <row r="247" spans="1:23" ht="16" thickBot="1">
      <c r="A247" s="104" t="s">
        <v>166</v>
      </c>
      <c r="B247" s="116">
        <f>VLOOKUP($A236,INDtpcHIGH,High!B$3-1990+2,FALSE)</f>
        <v>31274</v>
      </c>
      <c r="C247" s="116">
        <f>VLOOKUP($A236,INDtpcHIGH,High!C$3-1990+2,FALSE)</f>
        <v>40338</v>
      </c>
      <c r="D247" s="116">
        <f>VLOOKUP($A236,INDtpcHIGH,High!D$3-1990+2,FALSE)</f>
        <v>40338</v>
      </c>
      <c r="E247" s="116">
        <f>VLOOKUP($A236,INDtpcHIGH,High!E$3-1990+2,FALSE)</f>
        <v>40338</v>
      </c>
      <c r="F247" s="116">
        <f>VLOOKUP($A236,INDtpcHIGH,High!F$3-1990+2,FALSE)</f>
        <v>40338</v>
      </c>
      <c r="G247" s="116">
        <f>VLOOKUP($A236,INDtpcHIGH,High!G$3-1990+2,FALSE)</f>
        <v>40338</v>
      </c>
      <c r="H247" s="116">
        <f>VLOOKUP($A236,INDtpcHIGH,High!H$3-1990+2,FALSE)</f>
        <v>40338</v>
      </c>
      <c r="I247" s="116">
        <f>VLOOKUP($A236,INDtpcHIGH,High!I$3-1990+2,FALSE)</f>
        <v>40338</v>
      </c>
      <c r="J247" s="116">
        <f>VLOOKUP($A236,INDtpcHIGH,High!J$3-1990+2,FALSE)</f>
        <v>40338</v>
      </c>
      <c r="K247" s="116">
        <f>VLOOKUP($A236,INDtpcHIGH,High!K$3-1990+2,FALSE)</f>
        <v>40338</v>
      </c>
      <c r="L247" s="116">
        <f>VLOOKUP($A236,INDtpcHIGH,High!L$3-1990+2,FALSE)</f>
        <v>40338</v>
      </c>
      <c r="M247" s="116">
        <f>VLOOKUP($A236,INDtpcHIGH,High!M$3-1990+2,FALSE)</f>
        <v>40338</v>
      </c>
      <c r="N247" s="116">
        <f>VLOOKUP($A236,INDtpcHIGH,High!N$3-1990+2,FALSE)</f>
        <v>40338</v>
      </c>
      <c r="O247" s="116">
        <f>VLOOKUP($A236,INDtpcHIGH,High!O$3-1990+2,FALSE)</f>
        <v>40338</v>
      </c>
      <c r="P247" s="116">
        <f>VLOOKUP($A236,INDtpcHIGH,High!P$3-1990+2,FALSE)</f>
        <v>40338</v>
      </c>
      <c r="Q247" s="116">
        <f>VLOOKUP($A236,INDtpcHIGH,High!Q$3-1990+2,FALSE)</f>
        <v>40338</v>
      </c>
      <c r="R247" s="116">
        <f>VLOOKUP($A236,INDtpcHIGH,High!R$3-1990+2,FALSE)</f>
        <v>40338</v>
      </c>
      <c r="S247" s="116">
        <f>VLOOKUP($A236,INDtpcHIGH,High!S$3-1990+2,FALSE)</f>
        <v>40338</v>
      </c>
      <c r="T247" s="116">
        <f>VLOOKUP($A236,INDtpcHIGH,High!T$3-1990+2,FALSE)</f>
        <v>40338</v>
      </c>
      <c r="U247" s="116">
        <f>VLOOKUP($A236,INDtpcHIGH,High!U$3-1990+2,FALSE)</f>
        <v>40338</v>
      </c>
      <c r="V247" s="116">
        <f>VLOOKUP($A236,INDtpcHIGH,High!V$3-1990+2,FALSE)</f>
        <v>40338</v>
      </c>
      <c r="W247" s="116">
        <f>VLOOKUP($A236,INDtpcHIGH,High!W$3-1990+2,FALSE)</f>
        <v>40338</v>
      </c>
    </row>
    <row r="248" spans="1:23">
      <c r="A248" s="111" t="s">
        <v>167</v>
      </c>
      <c r="B248" s="113">
        <f>VLOOKUP($A236,REScHIGH,High!B$3-1990+2,FALSE)</f>
        <v>37366</v>
      </c>
      <c r="C248" s="114">
        <f>VLOOKUP($A236,REScHIGH,High!C$3-1990+2,FALSE)</f>
        <v>38098</v>
      </c>
      <c r="D248" s="114">
        <f>VLOOKUP($A236,REScHIGH,High!D$3-1990+2,FALSE)</f>
        <v>38199</v>
      </c>
      <c r="E248" s="114">
        <f>VLOOKUP($A236,REScHIGH,High!E$3-1990+2,FALSE)</f>
        <v>38842</v>
      </c>
      <c r="F248" s="114">
        <f>VLOOKUP($A236,REScHIGH,High!F$3-1990+2,FALSE)</f>
        <v>39708</v>
      </c>
      <c r="G248" s="114">
        <f>VLOOKUP($A236,REScHIGH,High!G$3-1990+2,FALSE)</f>
        <v>40593</v>
      </c>
      <c r="H248" s="114">
        <f>VLOOKUP($A236,REScHIGH,High!H$3-1990+2,FALSE)</f>
        <v>41496</v>
      </c>
      <c r="I248" s="114">
        <f>VLOOKUP($A236,REScHIGH,High!I$3-1990+2,FALSE)</f>
        <v>42418</v>
      </c>
      <c r="J248" s="114">
        <f>VLOOKUP($A236,REScHIGH,High!J$3-1990+2,FALSE)</f>
        <v>43358</v>
      </c>
      <c r="K248" s="114">
        <f>VLOOKUP($A236,REScHIGH,High!K$3-1990+2,FALSE)</f>
        <v>44319</v>
      </c>
      <c r="L248" s="114">
        <f>VLOOKUP($A236,REScHIGH,High!L$3-1990+2,FALSE)</f>
        <v>45301</v>
      </c>
      <c r="M248" s="114">
        <f>VLOOKUP($A236,REScHIGH,High!M$3-1990+2,FALSE)</f>
        <v>46300</v>
      </c>
      <c r="N248" s="114">
        <f>VLOOKUP($A236,REScHIGH,High!N$3-1990+2,FALSE)</f>
        <v>47325</v>
      </c>
      <c r="O248" s="114">
        <f>VLOOKUP($A236,REScHIGH,High!O$3-1990+2,FALSE)</f>
        <v>48367</v>
      </c>
      <c r="P248" s="114">
        <f>VLOOKUP($A236,REScHIGH,High!P$3-1990+2,FALSE)</f>
        <v>49434</v>
      </c>
      <c r="Q248" s="114">
        <f>VLOOKUP($A236,REScHIGH,High!Q$3-1990+2,FALSE)</f>
        <v>50518</v>
      </c>
      <c r="R248" s="114">
        <f>VLOOKUP($A236,REScHIGH,High!R$3-1990+2,FALSE)</f>
        <v>51629</v>
      </c>
      <c r="S248" s="114">
        <f>VLOOKUP($A236,REScHIGH,High!S$3-1990+2,FALSE)</f>
        <v>52762</v>
      </c>
      <c r="T248" s="114">
        <f>VLOOKUP($A236,REScHIGH,High!T$3-1990+2,FALSE)</f>
        <v>53917</v>
      </c>
      <c r="U248" s="114">
        <f>VLOOKUP($A236,REScHIGH,High!U$3-1990+2,FALSE)</f>
        <v>55098</v>
      </c>
      <c r="V248" s="114">
        <f>VLOOKUP($A236,REScHIGH,High!V$3-1990+2,FALSE)</f>
        <v>56302</v>
      </c>
      <c r="W248" s="114">
        <f>VLOOKUP($A236,REScHIGH,High!W$3-1990+2,FALSE)</f>
        <v>57532</v>
      </c>
    </row>
    <row r="249" spans="1:23">
      <c r="A249" s="111" t="s">
        <v>168</v>
      </c>
      <c r="B249" s="115">
        <f>VLOOKUP($A236,COMcHIGH,High!B$3-1990+2,FALSE)</f>
        <v>6226</v>
      </c>
      <c r="C249" s="116">
        <f>VLOOKUP($A236,COMcHIGH,High!C$3-1990+2,FALSE)</f>
        <v>6454.6967719481227</v>
      </c>
      <c r="D249" s="116">
        <f>VLOOKUP($A236,COMcHIGH,High!D$3-1990+2,FALSE)</f>
        <v>6647.3145577420592</v>
      </c>
      <c r="E249" s="116">
        <f>VLOOKUP($A236,COMcHIGH,High!E$3-1990+2,FALSE)</f>
        <v>6834.6468932471271</v>
      </c>
      <c r="F249" s="116">
        <f>VLOOKUP($A236,COMcHIGH,High!F$3-1990+2,FALSE)</f>
        <v>7024.8736090963002</v>
      </c>
      <c r="G249" s="116">
        <f>VLOOKUP($A236,COMcHIGH,High!G$3-1990+2,FALSE)</f>
        <v>7218.1752477364316</v>
      </c>
      <c r="H249" s="116">
        <f>VLOOKUP($A236,COMcHIGH,High!H$3-1990+2,FALSE)</f>
        <v>7414.0934523668247</v>
      </c>
      <c r="I249" s="116">
        <f>VLOOKUP($A236,COMcHIGH,High!I$3-1990+2,FALSE)</f>
        <v>7613.2036843972064</v>
      </c>
      <c r="J249" s="116">
        <f>VLOOKUP($A236,COMcHIGH,High!J$3-1990+2,FALSE)</f>
        <v>7815.1117837420989</v>
      </c>
      <c r="K249" s="116">
        <f>VLOOKUP($A236,COMcHIGH,High!K$3-1990+2,FALSE)</f>
        <v>8020.4468986875618</v>
      </c>
      <c r="L249" s="116">
        <f>VLOOKUP($A236,COMcHIGH,High!L$3-1990+2,FALSE)</f>
        <v>8229.0810059938394</v>
      </c>
      <c r="M249" s="116">
        <f>VLOOKUP($A236,COMcHIGH,High!M$3-1990+2,FALSE)</f>
        <v>8441.0844823712632</v>
      </c>
      <c r="N249" s="116">
        <f>VLOOKUP($A236,COMcHIGH,High!N$3-1990+2,FALSE)</f>
        <v>8656.8344690897811</v>
      </c>
      <c r="O249" s="116">
        <f>VLOOKUP($A236,COMcHIGH,High!O$3-1990+2,FALSE)</f>
        <v>8875.0018557844342</v>
      </c>
      <c r="P249" s="116">
        <f>VLOOKUP($A236,COMcHIGH,High!P$3-1990+2,FALSE)</f>
        <v>9097.2266484357242</v>
      </c>
      <c r="Q249" s="116">
        <f>VLOOKUP($A236,COMcHIGH,High!Q$3-1990+2,FALSE)</f>
        <v>9321.7745522783007</v>
      </c>
      <c r="R249" s="116">
        <f>VLOOKUP($A236,COMcHIGH,High!R$3-1990+2,FALSE)</f>
        <v>9550.1529967029055</v>
      </c>
      <c r="S249" s="116">
        <f>VLOOKUP($A236,COMcHIGH,High!S$3-1990+2,FALSE)</f>
        <v>9781.9639708081158</v>
      </c>
      <c r="T249" s="116">
        <f>VLOOKUP($A236,COMcHIGH,High!T$3-1990+2,FALSE)</f>
        <v>10017.03776640111</v>
      </c>
      <c r="U249" s="116">
        <f>VLOOKUP($A236,COMcHIGH,High!U$3-1990+2,FALSE)</f>
        <v>10255.813993330152</v>
      </c>
      <c r="V249" s="116">
        <f>VLOOKUP($A236,COMcHIGH,High!V$3-1990+2,FALSE)</f>
        <v>10255.813993330152</v>
      </c>
      <c r="W249" s="116">
        <f>VLOOKUP($A236,COMcHIGH,High!W$3-1990+2,FALSE)</f>
        <v>10498.20997386592</v>
      </c>
    </row>
    <row r="250" spans="1:23">
      <c r="A250" s="111" t="s">
        <v>169</v>
      </c>
      <c r="B250" s="115">
        <f>VLOOKUP($A236,INDcHIGH,High!B$3-1990+2,FALSE)</f>
        <v>55</v>
      </c>
      <c r="C250" s="116">
        <f>VLOOKUP($A236,INDcHIGH,High!C$3-1990+2,FALSE)</f>
        <v>49.730139183094131</v>
      </c>
      <c r="D250" s="116">
        <f>VLOOKUP($A236,INDcHIGH,High!D$3-1990+2,FALSE)</f>
        <v>47.764541716108624</v>
      </c>
      <c r="E250" s="116">
        <f>VLOOKUP($A236,INDcHIGH,High!E$3-1990+2,FALSE)</f>
        <v>46.430854597013237</v>
      </c>
      <c r="F250" s="116">
        <f>VLOOKUP($A236,INDcHIGH,High!F$3-1990+2,FALSE)</f>
        <v>45.265963354677773</v>
      </c>
      <c r="G250" s="116">
        <f>VLOOKUP($A236,INDcHIGH,High!G$3-1990+2,FALSE)</f>
        <v>44.261439435356635</v>
      </c>
      <c r="H250" s="116">
        <f>VLOOKUP($A236,INDcHIGH,High!H$3-1990+2,FALSE)</f>
        <v>43.398563094634632</v>
      </c>
      <c r="I250" s="116">
        <f>VLOOKUP($A236,INDcHIGH,High!I$3-1990+2,FALSE)</f>
        <v>42.661344864546194</v>
      </c>
      <c r="J250" s="116">
        <f>VLOOKUP($A236,INDcHIGH,High!J$3-1990+2,FALSE)</f>
        <v>42.04132890913165</v>
      </c>
      <c r="K250" s="116">
        <f>VLOOKUP($A236,INDcHIGH,High!K$3-1990+2,FALSE)</f>
        <v>41.524856522750831</v>
      </c>
      <c r="L250" s="116">
        <f>VLOOKUP($A236,INDcHIGH,High!L$3-1990+2,FALSE)</f>
        <v>41.104591560191764</v>
      </c>
      <c r="M250" s="116">
        <f>VLOOKUP($A236,INDcHIGH,High!M$3-1990+2,FALSE)</f>
        <v>40.746268041340436</v>
      </c>
      <c r="N250" s="116">
        <f>VLOOKUP($A236,INDcHIGH,High!N$3-1990+2,FALSE)</f>
        <v>40.49268426277694</v>
      </c>
      <c r="O250" s="116">
        <f>VLOOKUP($A236,INDcHIGH,High!O$3-1990+2,FALSE)</f>
        <v>40.313925515679514</v>
      </c>
      <c r="P250" s="116">
        <f>VLOOKUP($A236,INDcHIGH,High!P$3-1990+2,FALSE)</f>
        <v>40.218806305420252</v>
      </c>
      <c r="Q250" s="116">
        <f>VLOOKUP($A236,INDcHIGH,High!Q$3-1990+2,FALSE)</f>
        <v>40.195353881839175</v>
      </c>
      <c r="R250" s="116">
        <f>VLOOKUP($A236,INDcHIGH,High!R$3-1990+2,FALSE)</f>
        <v>40.257225231267412</v>
      </c>
      <c r="S250" s="116">
        <f>VLOOKUP($A236,INDcHIGH,High!S$3-1990+2,FALSE)</f>
        <v>40.377329711055147</v>
      </c>
      <c r="T250" s="116">
        <f>VLOOKUP($A236,INDcHIGH,High!T$3-1990+2,FALSE)</f>
        <v>40.570634068378745</v>
      </c>
      <c r="U250" s="116">
        <f>VLOOKUP($A236,INDcHIGH,High!U$3-1990+2,FALSE)</f>
        <v>40.825784806144512</v>
      </c>
      <c r="V250" s="116">
        <f>VLOOKUP($A236,INDcHIGH,High!V$3-1990+2,FALSE)</f>
        <v>40.825784806144512</v>
      </c>
      <c r="W250" s="116">
        <f>VLOOKUP($A236,INDcHIGH,High!W$3-1990+2,FALSE)</f>
        <v>41.143355224281976</v>
      </c>
    </row>
    <row r="251" spans="1:23">
      <c r="A251" s="111" t="s">
        <v>170</v>
      </c>
      <c r="B251" s="117">
        <v>1</v>
      </c>
      <c r="C251" s="118">
        <f t="shared" ref="C251:U251" si="89">B251</f>
        <v>1</v>
      </c>
      <c r="D251" s="118">
        <f t="shared" si="89"/>
        <v>1</v>
      </c>
      <c r="E251" s="118">
        <f t="shared" si="89"/>
        <v>1</v>
      </c>
      <c r="F251" s="118">
        <f t="shared" si="89"/>
        <v>1</v>
      </c>
      <c r="G251" s="118">
        <f t="shared" si="89"/>
        <v>1</v>
      </c>
      <c r="H251" s="118">
        <f t="shared" si="89"/>
        <v>1</v>
      </c>
      <c r="I251" s="118">
        <f t="shared" si="89"/>
        <v>1</v>
      </c>
      <c r="J251" s="118">
        <f t="shared" si="89"/>
        <v>1</v>
      </c>
      <c r="K251" s="118">
        <f t="shared" si="89"/>
        <v>1</v>
      </c>
      <c r="L251" s="118">
        <f t="shared" si="89"/>
        <v>1</v>
      </c>
      <c r="M251" s="118">
        <f t="shared" si="89"/>
        <v>1</v>
      </c>
      <c r="N251" s="118">
        <f t="shared" si="89"/>
        <v>1</v>
      </c>
      <c r="O251" s="118">
        <f t="shared" si="89"/>
        <v>1</v>
      </c>
      <c r="P251" s="118">
        <f t="shared" si="89"/>
        <v>1</v>
      </c>
      <c r="Q251" s="118">
        <f t="shared" si="89"/>
        <v>1</v>
      </c>
      <c r="R251" s="118">
        <f t="shared" si="89"/>
        <v>1</v>
      </c>
      <c r="S251" s="118">
        <f t="shared" si="89"/>
        <v>1</v>
      </c>
      <c r="T251" s="118">
        <f t="shared" si="89"/>
        <v>1</v>
      </c>
      <c r="U251" s="118">
        <f t="shared" si="89"/>
        <v>1</v>
      </c>
      <c r="V251" s="118">
        <f>T251</f>
        <v>1</v>
      </c>
      <c r="W251" s="118">
        <f>U251</f>
        <v>1</v>
      </c>
    </row>
    <row r="252" spans="1:23" ht="16" thickBot="1">
      <c r="A252" s="119" t="s">
        <v>171</v>
      </c>
      <c r="B252" s="120">
        <f>SUM(B248:B251)</f>
        <v>43648</v>
      </c>
      <c r="C252" s="121">
        <f t="shared" ref="C252:W252" si="90">SUM(C248:C251)</f>
        <v>44603.426911131217</v>
      </c>
      <c r="D252" s="121">
        <f t="shared" si="90"/>
        <v>44895.079099458169</v>
      </c>
      <c r="E252" s="121">
        <f t="shared" si="90"/>
        <v>45724.077747844138</v>
      </c>
      <c r="F252" s="121">
        <f t="shared" si="90"/>
        <v>46779.139572450978</v>
      </c>
      <c r="G252" s="121">
        <f t="shared" si="90"/>
        <v>47856.436687171794</v>
      </c>
      <c r="H252" s="121">
        <f t="shared" si="90"/>
        <v>48954.492015461459</v>
      </c>
      <c r="I252" s="121">
        <f t="shared" si="90"/>
        <v>50074.865029261753</v>
      </c>
      <c r="J252" s="121">
        <f t="shared" si="90"/>
        <v>51216.153112651227</v>
      </c>
      <c r="K252" s="121">
        <f t="shared" si="90"/>
        <v>52381.97175521031</v>
      </c>
      <c r="L252" s="121">
        <f t="shared" si="90"/>
        <v>53572.185597554031</v>
      </c>
      <c r="M252" s="121">
        <f t="shared" si="90"/>
        <v>54782.830750412599</v>
      </c>
      <c r="N252" s="121">
        <f t="shared" si="90"/>
        <v>56023.327153352555</v>
      </c>
      <c r="O252" s="121">
        <f t="shared" si="90"/>
        <v>57283.315781300109</v>
      </c>
      <c r="P252" s="121">
        <f t="shared" si="90"/>
        <v>58572.445454741144</v>
      </c>
      <c r="Q252" s="121">
        <f t="shared" si="90"/>
        <v>59880.969906160142</v>
      </c>
      <c r="R252" s="121">
        <f t="shared" si="90"/>
        <v>61220.410221934173</v>
      </c>
      <c r="S252" s="121">
        <f t="shared" si="90"/>
        <v>62585.341300519169</v>
      </c>
      <c r="T252" s="121">
        <f t="shared" si="90"/>
        <v>63975.608400469486</v>
      </c>
      <c r="U252" s="121">
        <f t="shared" si="90"/>
        <v>65395.639778136298</v>
      </c>
      <c r="V252" s="121">
        <f t="shared" si="90"/>
        <v>66599.639778136305</v>
      </c>
      <c r="W252" s="121">
        <f t="shared" si="90"/>
        <v>68072.353329090198</v>
      </c>
    </row>
    <row r="253" spans="1:23">
      <c r="B253" s="106"/>
      <c r="C253" s="106"/>
      <c r="D253" s="106"/>
      <c r="E253" s="106"/>
      <c r="F253" s="106"/>
      <c r="G253" s="106"/>
      <c r="H253" s="106"/>
      <c r="I253" s="106"/>
      <c r="J253" s="106"/>
      <c r="K253" s="106"/>
      <c r="L253" s="106"/>
      <c r="M253" s="106"/>
      <c r="N253" s="106"/>
      <c r="O253" s="106"/>
      <c r="P253" s="106"/>
      <c r="Q253" s="106"/>
      <c r="R253" s="106"/>
      <c r="S253" s="106"/>
      <c r="T253" s="108"/>
      <c r="U253" s="108"/>
      <c r="V253" s="108"/>
      <c r="W253" s="108"/>
    </row>
    <row r="254" spans="1:23">
      <c r="B254" s="106"/>
      <c r="C254" s="106"/>
      <c r="D254" s="106"/>
      <c r="E254" s="106"/>
      <c r="F254" s="106"/>
      <c r="G254" s="106"/>
      <c r="H254" s="106"/>
      <c r="I254" s="106"/>
      <c r="J254" s="106"/>
      <c r="K254" s="106"/>
      <c r="L254" s="106"/>
      <c r="M254" s="106"/>
      <c r="N254" s="106"/>
      <c r="O254" s="106"/>
      <c r="P254" s="106"/>
      <c r="Q254" s="106"/>
      <c r="R254" s="106"/>
      <c r="S254" s="106"/>
      <c r="T254" s="108"/>
      <c r="U254" s="108"/>
      <c r="V254" s="108"/>
      <c r="W254" s="108"/>
    </row>
    <row r="255" spans="1:23">
      <c r="A255" s="109" t="s">
        <v>33</v>
      </c>
      <c r="B255" s="110"/>
      <c r="C255" s="110"/>
      <c r="D255" s="110"/>
      <c r="E255" s="110"/>
      <c r="F255" s="110"/>
      <c r="G255" s="110"/>
      <c r="H255" s="110"/>
      <c r="I255" s="110"/>
      <c r="J255" s="110"/>
      <c r="K255" s="110"/>
      <c r="L255" s="110"/>
      <c r="M255" s="110"/>
      <c r="N255" s="110"/>
      <c r="O255" s="110"/>
      <c r="P255" s="110"/>
      <c r="Q255" s="110"/>
      <c r="R255" s="110"/>
      <c r="S255" s="110"/>
      <c r="T255" s="110"/>
      <c r="U255" s="110"/>
      <c r="V255" s="110"/>
      <c r="W255" s="110"/>
    </row>
    <row r="256" spans="1:23" ht="16" thickBot="1">
      <c r="A256" s="111" t="s">
        <v>156</v>
      </c>
      <c r="B256" s="110"/>
      <c r="C256" s="112">
        <f t="shared" ref="C256:U256" si="91">(C261-B261)/B261</f>
        <v>0.15003728372569394</v>
      </c>
      <c r="D256" s="112">
        <f t="shared" si="91"/>
        <v>2.2164111987687505E-2</v>
      </c>
      <c r="E256" s="112">
        <f t="shared" si="91"/>
        <v>-1.326781304562657E-2</v>
      </c>
      <c r="F256" s="112">
        <f t="shared" si="91"/>
        <v>-7.891038214577397E-3</v>
      </c>
      <c r="G256" s="112">
        <f t="shared" si="91"/>
        <v>7.0510774736261038E-3</v>
      </c>
      <c r="H256" s="112">
        <f t="shared" si="91"/>
        <v>8.7710714482925247E-3</v>
      </c>
      <c r="I256" s="112">
        <f t="shared" si="91"/>
        <v>1.0211028738905125E-3</v>
      </c>
      <c r="J256" s="112">
        <f t="shared" si="91"/>
        <v>2.9812262747141078E-3</v>
      </c>
      <c r="K256" s="112">
        <f t="shared" si="91"/>
        <v>4.5699276177334569E-3</v>
      </c>
      <c r="L256" s="112">
        <f t="shared" si="91"/>
        <v>8.6285714860229682E-3</v>
      </c>
      <c r="M256" s="112">
        <f t="shared" si="91"/>
        <v>2.3065770993304499E-3</v>
      </c>
      <c r="N256" s="112">
        <f t="shared" si="91"/>
        <v>-2.3419336902325374E-3</v>
      </c>
      <c r="O256" s="112">
        <f t="shared" si="91"/>
        <v>7.2935162776628874E-3</v>
      </c>
      <c r="P256" s="112">
        <f t="shared" si="91"/>
        <v>2.2468643075856283E-2</v>
      </c>
      <c r="Q256" s="112">
        <f t="shared" si="91"/>
        <v>4.5877135958775845E-3</v>
      </c>
      <c r="R256" s="112">
        <f t="shared" si="91"/>
        <v>4.8875810453619878E-3</v>
      </c>
      <c r="S256" s="112">
        <f t="shared" si="91"/>
        <v>1.0465344094223651E-2</v>
      </c>
      <c r="T256" s="112">
        <f t="shared" si="91"/>
        <v>6.3554882710838709E-3</v>
      </c>
      <c r="U256" s="112">
        <f t="shared" si="91"/>
        <v>3.3010581386074345E-3</v>
      </c>
      <c r="V256" s="112">
        <f>(V261-T261)/T261</f>
        <v>3.1471287182717315E-3</v>
      </c>
      <c r="W256" s="112">
        <f>(W261-U261)/U261</f>
        <v>3.3273144476454589E-3</v>
      </c>
    </row>
    <row r="257" spans="1:23">
      <c r="A257" s="111" t="s">
        <v>157</v>
      </c>
      <c r="B257" s="113">
        <f t="shared" ref="B257:W257" si="92">B267*B264</f>
        <v>1858098</v>
      </c>
      <c r="C257" s="114">
        <f t="shared" si="92"/>
        <v>1865853</v>
      </c>
      <c r="D257" s="114">
        <f t="shared" si="92"/>
        <v>2063808</v>
      </c>
      <c r="E257" s="114">
        <f t="shared" si="92"/>
        <v>2043038</v>
      </c>
      <c r="F257" s="114">
        <f t="shared" si="92"/>
        <v>2021186</v>
      </c>
      <c r="G257" s="114">
        <f t="shared" si="92"/>
        <v>2016103</v>
      </c>
      <c r="H257" s="114">
        <f t="shared" si="92"/>
        <v>2010836</v>
      </c>
      <c r="I257" s="114">
        <f t="shared" si="92"/>
        <v>2008588</v>
      </c>
      <c r="J257" s="114">
        <f t="shared" si="92"/>
        <v>2009840</v>
      </c>
      <c r="K257" s="114">
        <f t="shared" si="92"/>
        <v>2000744</v>
      </c>
      <c r="L257" s="114">
        <f t="shared" si="92"/>
        <v>1999376</v>
      </c>
      <c r="M257" s="114">
        <f t="shared" si="92"/>
        <v>2000775</v>
      </c>
      <c r="N257" s="114">
        <f t="shared" si="92"/>
        <v>1993272</v>
      </c>
      <c r="O257" s="114">
        <f t="shared" si="92"/>
        <v>1991223</v>
      </c>
      <c r="P257" s="114">
        <f t="shared" si="92"/>
        <v>1988345</v>
      </c>
      <c r="Q257" s="114">
        <f t="shared" si="92"/>
        <v>1999458</v>
      </c>
      <c r="R257" s="114">
        <f t="shared" si="92"/>
        <v>2000926</v>
      </c>
      <c r="S257" s="114">
        <f t="shared" si="92"/>
        <v>2001785</v>
      </c>
      <c r="T257" s="114">
        <f t="shared" si="92"/>
        <v>2006272</v>
      </c>
      <c r="U257" s="114">
        <f t="shared" si="92"/>
        <v>2006484</v>
      </c>
      <c r="V257" s="114">
        <f t="shared" si="92"/>
        <v>2005619</v>
      </c>
      <c r="W257" s="114">
        <f t="shared" si="92"/>
        <v>2004640</v>
      </c>
    </row>
    <row r="258" spans="1:23">
      <c r="A258" s="111" t="s">
        <v>158</v>
      </c>
      <c r="B258" s="115">
        <f t="shared" ref="B258:W259" si="93">B265*B268</f>
        <v>2324640</v>
      </c>
      <c r="C258" s="116">
        <f t="shared" si="93"/>
        <v>2770317.6158848833</v>
      </c>
      <c r="D258" s="116">
        <f t="shared" si="93"/>
        <v>2681538.9632391371</v>
      </c>
      <c r="E258" s="116">
        <f t="shared" si="93"/>
        <v>2627657.5022345381</v>
      </c>
      <c r="F258" s="116">
        <f t="shared" si="93"/>
        <v>2604126.294132405</v>
      </c>
      <c r="G258" s="116">
        <f t="shared" si="93"/>
        <v>2640809.9670520066</v>
      </c>
      <c r="H258" s="116">
        <f t="shared" si="93"/>
        <v>2687344.5653452254</v>
      </c>
      <c r="I258" s="116">
        <f t="shared" si="93"/>
        <v>2690882.6698630592</v>
      </c>
      <c r="J258" s="116">
        <f t="shared" si="93"/>
        <v>2701080.91514205</v>
      </c>
      <c r="K258" s="116">
        <f t="shared" si="93"/>
        <v>2730309.050446617</v>
      </c>
      <c r="L258" s="116">
        <f t="shared" si="93"/>
        <v>2773570.4726068936</v>
      </c>
      <c r="M258" s="116">
        <f t="shared" si="93"/>
        <v>2780767.9163564788</v>
      </c>
      <c r="N258" s="116">
        <f t="shared" si="93"/>
        <v>2772537.2448225194</v>
      </c>
      <c r="O258" s="116">
        <f t="shared" si="93"/>
        <v>2809863.5736482791</v>
      </c>
      <c r="P258" s="116">
        <f t="shared" si="93"/>
        <v>2929824.3264839225</v>
      </c>
      <c r="Q258" s="116">
        <f t="shared" si="93"/>
        <v>2940823.947904489</v>
      </c>
      <c r="R258" s="116">
        <f t="shared" si="93"/>
        <v>2963139.2738940665</v>
      </c>
      <c r="S258" s="116">
        <f t="shared" si="93"/>
        <v>3017206.9852859373</v>
      </c>
      <c r="T258" s="116">
        <f t="shared" si="93"/>
        <v>3045285.1867297017</v>
      </c>
      <c r="U258" s="116">
        <f t="shared" si="93"/>
        <v>3060814.8614127203</v>
      </c>
      <c r="V258" s="116">
        <f t="shared" si="93"/>
        <v>3060814.8614127203</v>
      </c>
      <c r="W258" s="116">
        <f t="shared" si="93"/>
        <v>3078578.8891430674</v>
      </c>
    </row>
    <row r="259" spans="1:23">
      <c r="A259" s="111" t="s">
        <v>159</v>
      </c>
      <c r="B259" s="115">
        <f t="shared" si="93"/>
        <v>286620</v>
      </c>
      <c r="C259" s="116">
        <f t="shared" si="93"/>
        <v>503757.71843281639</v>
      </c>
      <c r="D259" s="116">
        <f t="shared" si="93"/>
        <v>508503.31828906859</v>
      </c>
      <c r="E259" s="116">
        <f t="shared" si="93"/>
        <v>513447.67598863906</v>
      </c>
      <c r="F259" s="116">
        <f t="shared" si="93"/>
        <v>517922.61216157174</v>
      </c>
      <c r="G259" s="116">
        <f t="shared" si="93"/>
        <v>522587.28703130654</v>
      </c>
      <c r="H259" s="116">
        <f t="shared" si="93"/>
        <v>526749.45553310215</v>
      </c>
      <c r="I259" s="116">
        <f t="shared" si="93"/>
        <v>530794.54207546439</v>
      </c>
      <c r="J259" s="116">
        <f t="shared" si="93"/>
        <v>534936.9008700283</v>
      </c>
      <c r="K259" s="116">
        <f t="shared" si="93"/>
        <v>538777.95607755764</v>
      </c>
      <c r="L259" s="116">
        <f t="shared" si="93"/>
        <v>542355.64747633482</v>
      </c>
      <c r="M259" s="116">
        <f t="shared" si="93"/>
        <v>546019.35787295643</v>
      </c>
      <c r="N259" s="116">
        <f t="shared" si="93"/>
        <v>549276.23183008668</v>
      </c>
      <c r="O259" s="116">
        <f t="shared" si="93"/>
        <v>552764.56544546108</v>
      </c>
      <c r="P259" s="116">
        <f t="shared" si="93"/>
        <v>555975.58293538238</v>
      </c>
      <c r="Q259" s="116">
        <f t="shared" si="93"/>
        <v>558976.77054156247</v>
      </c>
      <c r="R259" s="116">
        <f t="shared" si="93"/>
        <v>562071.51722780464</v>
      </c>
      <c r="S259" s="116">
        <f t="shared" si="93"/>
        <v>564977.72886677145</v>
      </c>
      <c r="T259" s="116">
        <f t="shared" si="93"/>
        <v>567901.3814473938</v>
      </c>
      <c r="U259" s="116">
        <f t="shared" si="93"/>
        <v>570709.86620542256</v>
      </c>
      <c r="V259" s="116">
        <f t="shared" si="93"/>
        <v>570709.86620542256</v>
      </c>
      <c r="W259" s="116">
        <f t="shared" si="93"/>
        <v>573549.26637043036</v>
      </c>
    </row>
    <row r="260" spans="1:23">
      <c r="A260" s="111" t="s">
        <v>160</v>
      </c>
      <c r="B260" s="117"/>
      <c r="C260" s="118">
        <f t="shared" ref="C260:U260" si="94">B260</f>
        <v>0</v>
      </c>
      <c r="D260" s="118">
        <f t="shared" si="94"/>
        <v>0</v>
      </c>
      <c r="E260" s="118">
        <f t="shared" si="94"/>
        <v>0</v>
      </c>
      <c r="F260" s="118">
        <f t="shared" si="94"/>
        <v>0</v>
      </c>
      <c r="G260" s="118">
        <f t="shared" si="94"/>
        <v>0</v>
      </c>
      <c r="H260" s="118">
        <f t="shared" si="94"/>
        <v>0</v>
      </c>
      <c r="I260" s="118">
        <f t="shared" si="94"/>
        <v>0</v>
      </c>
      <c r="J260" s="118">
        <f t="shared" si="94"/>
        <v>0</v>
      </c>
      <c r="K260" s="118">
        <f t="shared" si="94"/>
        <v>0</v>
      </c>
      <c r="L260" s="118">
        <f t="shared" si="94"/>
        <v>0</v>
      </c>
      <c r="M260" s="118">
        <f t="shared" si="94"/>
        <v>0</v>
      </c>
      <c r="N260" s="118">
        <f t="shared" si="94"/>
        <v>0</v>
      </c>
      <c r="O260" s="118">
        <f t="shared" si="94"/>
        <v>0</v>
      </c>
      <c r="P260" s="118">
        <f t="shared" si="94"/>
        <v>0</v>
      </c>
      <c r="Q260" s="118">
        <f t="shared" si="94"/>
        <v>0</v>
      </c>
      <c r="R260" s="118">
        <f t="shared" si="94"/>
        <v>0</v>
      </c>
      <c r="S260" s="118">
        <f t="shared" si="94"/>
        <v>0</v>
      </c>
      <c r="T260" s="118">
        <f t="shared" si="94"/>
        <v>0</v>
      </c>
      <c r="U260" s="118">
        <f t="shared" si="94"/>
        <v>0</v>
      </c>
      <c r="V260" s="118">
        <f>T260</f>
        <v>0</v>
      </c>
      <c r="W260" s="118">
        <f>U260</f>
        <v>0</v>
      </c>
    </row>
    <row r="261" spans="1:23" ht="16" thickBot="1">
      <c r="A261" s="119" t="s">
        <v>161</v>
      </c>
      <c r="B261" s="120">
        <f>SUM(B257:B260)</f>
        <v>4469358</v>
      </c>
      <c r="C261" s="121">
        <f t="shared" ref="C261:W261" si="95">SUM(C257:C260)</f>
        <v>5139928.3343177</v>
      </c>
      <c r="D261" s="121">
        <f t="shared" si="95"/>
        <v>5253850.2815282056</v>
      </c>
      <c r="E261" s="121">
        <f t="shared" si="95"/>
        <v>5184143.1782231769</v>
      </c>
      <c r="F261" s="121">
        <f t="shared" si="95"/>
        <v>5143234.9062939771</v>
      </c>
      <c r="G261" s="121">
        <f t="shared" si="95"/>
        <v>5179500.254083314</v>
      </c>
      <c r="H261" s="121">
        <f t="shared" si="95"/>
        <v>5224930.020878328</v>
      </c>
      <c r="I261" s="121">
        <f t="shared" si="95"/>
        <v>5230265.2119385237</v>
      </c>
      <c r="J261" s="121">
        <f t="shared" si="95"/>
        <v>5245857.816012078</v>
      </c>
      <c r="K261" s="121">
        <f t="shared" si="95"/>
        <v>5269831.0065241745</v>
      </c>
      <c r="L261" s="121">
        <f t="shared" si="95"/>
        <v>5315302.1200832287</v>
      </c>
      <c r="M261" s="121">
        <f t="shared" si="95"/>
        <v>5327562.2742294353</v>
      </c>
      <c r="N261" s="121">
        <f t="shared" si="95"/>
        <v>5315085.4766526055</v>
      </c>
      <c r="O261" s="121">
        <f t="shared" si="95"/>
        <v>5353851.1390937408</v>
      </c>
      <c r="P261" s="121">
        <f t="shared" si="95"/>
        <v>5474144.9094193047</v>
      </c>
      <c r="Q261" s="121">
        <f t="shared" si="95"/>
        <v>5499258.7184460517</v>
      </c>
      <c r="R261" s="121">
        <f t="shared" si="95"/>
        <v>5526136.7911218703</v>
      </c>
      <c r="S261" s="121">
        <f t="shared" si="95"/>
        <v>5583969.7141527096</v>
      </c>
      <c r="T261" s="121">
        <f t="shared" si="95"/>
        <v>5619458.5681770947</v>
      </c>
      <c r="U261" s="121">
        <f t="shared" si="95"/>
        <v>5638008.727618143</v>
      </c>
      <c r="V261" s="121">
        <f t="shared" si="95"/>
        <v>5637143.727618143</v>
      </c>
      <c r="W261" s="121">
        <f t="shared" si="95"/>
        <v>5656768.155513498</v>
      </c>
    </row>
    <row r="262" spans="1:23">
      <c r="A262" s="111" t="s">
        <v>162</v>
      </c>
      <c r="B262" s="116">
        <f>B261*VLOOKUP($A255,'Peak-Baseload'!$N$13:$S$28,6,FALSE)</f>
        <v>3320.1034017708389</v>
      </c>
      <c r="C262" s="116">
        <f>C261*VLOOKUP($A255,'Peak-Baseload'!$N$13:$S$28,6,FALSE)</f>
        <v>3818.2426978609719</v>
      </c>
      <c r="D262" s="116">
        <f>D261*VLOOKUP($A255,'Peak-Baseload'!$N$13:$S$28,6,FALSE)</f>
        <v>3902.8706566125325</v>
      </c>
      <c r="E262" s="116">
        <f>E261*VLOOKUP($A255,'Peak-Baseload'!$N$13:$S$28,6,FALSE)</f>
        <v>3851.0880983993356</v>
      </c>
      <c r="F262" s="116">
        <f>F261*VLOOKUP($A255,'Peak-Baseload'!$N$13:$S$28,6,FALSE)</f>
        <v>3820.699015047162</v>
      </c>
      <c r="G262" s="116">
        <f>G261*VLOOKUP($A255,'Peak-Baseload'!$N$13:$S$28,6,FALSE)</f>
        <v>3847.6390598056664</v>
      </c>
      <c r="H262" s="116">
        <f>H261*VLOOKUP($A255,'Peak-Baseload'!$N$13:$S$28,6,FALSE)</f>
        <v>3881.3869769064631</v>
      </c>
      <c r="I262" s="116">
        <f>I261*VLOOKUP($A255,'Peak-Baseload'!$N$13:$S$28,6,FALSE)</f>
        <v>3885.3502723032634</v>
      </c>
      <c r="J262" s="116">
        <f>J261*VLOOKUP($A255,'Peak-Baseload'!$N$13:$S$28,6,FALSE)</f>
        <v>3896.9333806215218</v>
      </c>
      <c r="K262" s="116">
        <f>K261*VLOOKUP($A255,'Peak-Baseload'!$N$13:$S$28,6,FALSE)</f>
        <v>3914.7420841020912</v>
      </c>
      <c r="L262" s="116">
        <f>L261*VLOOKUP($A255,'Peak-Baseload'!$N$13:$S$28,6,FALSE)</f>
        <v>3948.5207160241089</v>
      </c>
      <c r="M262" s="116">
        <f>M261*VLOOKUP($A255,'Peak-Baseload'!$N$13:$S$28,6,FALSE)</f>
        <v>3957.6282834839217</v>
      </c>
      <c r="N262" s="116">
        <f>N261*VLOOKUP($A255,'Peak-Baseload'!$N$13:$S$28,6,FALSE)</f>
        <v>3948.3597804734136</v>
      </c>
      <c r="O262" s="116">
        <f>O261*VLOOKUP($A255,'Peak-Baseload'!$N$13:$S$28,6,FALSE)</f>
        <v>3977.1572068023661</v>
      </c>
      <c r="P262" s="116">
        <f>P261*VLOOKUP($A255,'Peak-Baseload'!$N$13:$S$28,6,FALSE)</f>
        <v>4066.5185325385778</v>
      </c>
      <c r="Q262" s="116">
        <f>Q261*VLOOKUP($A255,'Peak-Baseload'!$N$13:$S$28,6,FALSE)</f>
        <v>4085.1745548981935</v>
      </c>
      <c r="R262" s="116">
        <f>R261*VLOOKUP($A255,'Peak-Baseload'!$N$13:$S$28,6,FALSE)</f>
        <v>4105.1411766197089</v>
      </c>
      <c r="S262" s="116">
        <f>S261*VLOOKUP($A255,'Peak-Baseload'!$N$13:$S$28,6,FALSE)</f>
        <v>4148.1028915883999</v>
      </c>
      <c r="T262" s="116">
        <f>T261*VLOOKUP($A255,'Peak-Baseload'!$N$13:$S$28,6,FALSE)</f>
        <v>4174.466110863139</v>
      </c>
      <c r="U262" s="116">
        <f>U261*VLOOKUP($A255,'Peak-Baseload'!$N$13:$S$28,6,FALSE)</f>
        <v>4188.2462661927448</v>
      </c>
      <c r="V262" s="116">
        <f>V261*VLOOKUP($A255,'Peak-Baseload'!$N$13:$S$28,6,FALSE)</f>
        <v>4187.6036930440887</v>
      </c>
      <c r="W262" s="116">
        <f>W261*VLOOKUP($A255,'Peak-Baseload'!$N$13:$S$28,6,FALSE)</f>
        <v>4202.1818785045452</v>
      </c>
    </row>
    <row r="263" spans="1:23">
      <c r="A263" s="111" t="s">
        <v>163</v>
      </c>
      <c r="B263" s="116">
        <f>B271*VLOOKUP($A255,'Peak-Baseload'!$N$13:$S$28,5,FALSE)</f>
        <v>30432.157953281425</v>
      </c>
      <c r="C263" s="116">
        <f>C271*VLOOKUP($A255,'Peak-Baseload'!$N$13:$S$28,5,FALSE)</f>
        <v>30650.191049613946</v>
      </c>
      <c r="D263" s="116">
        <f>D271*VLOOKUP($A255,'Peak-Baseload'!$N$13:$S$28,5,FALSE)</f>
        <v>30438.103404706366</v>
      </c>
      <c r="E263" s="116">
        <f>E271*VLOOKUP($A255,'Peak-Baseload'!$N$13:$S$28,5,FALSE)</f>
        <v>30402.538101071441</v>
      </c>
      <c r="F263" s="116">
        <f>F271*VLOOKUP($A255,'Peak-Baseload'!$N$13:$S$28,5,FALSE)</f>
        <v>30348.036844609724</v>
      </c>
      <c r="G263" s="116">
        <f>G271*VLOOKUP($A255,'Peak-Baseload'!$N$13:$S$28,5,FALSE)</f>
        <v>30440.070846926246</v>
      </c>
      <c r="H263" s="116">
        <f>H271*VLOOKUP($A255,'Peak-Baseload'!$N$13:$S$28,5,FALSE)</f>
        <v>30419.539128128719</v>
      </c>
      <c r="I263" s="116">
        <f>I271*VLOOKUP($A255,'Peak-Baseload'!$N$13:$S$28,5,FALSE)</f>
        <v>30390.910430396576</v>
      </c>
      <c r="J263" s="116">
        <f>J271*VLOOKUP($A255,'Peak-Baseload'!$N$13:$S$28,5,FALSE)</f>
        <v>30524.20389099047</v>
      </c>
      <c r="K263" s="116">
        <f>K271*VLOOKUP($A255,'Peak-Baseload'!$N$13:$S$28,5,FALSE)</f>
        <v>30554.80147482648</v>
      </c>
      <c r="L263" s="116">
        <f>L271*VLOOKUP($A255,'Peak-Baseload'!$N$13:$S$28,5,FALSE)</f>
        <v>30595.406587675272</v>
      </c>
      <c r="M263" s="116">
        <f>M271*VLOOKUP($A255,'Peak-Baseload'!$N$13:$S$28,5,FALSE)</f>
        <v>30676.758939418833</v>
      </c>
      <c r="N263" s="116">
        <f>N271*VLOOKUP($A255,'Peak-Baseload'!$N$13:$S$28,5,FALSE)</f>
        <v>30735.309408301862</v>
      </c>
      <c r="O263" s="116">
        <f>O271*VLOOKUP($A255,'Peak-Baseload'!$N$13:$S$28,5,FALSE)</f>
        <v>30877.147241159571</v>
      </c>
      <c r="P263" s="116">
        <f>P271*VLOOKUP($A255,'Peak-Baseload'!$N$13:$S$28,5,FALSE)</f>
        <v>30951.059979349193</v>
      </c>
      <c r="Q263" s="116">
        <f>Q271*VLOOKUP($A255,'Peak-Baseload'!$N$13:$S$28,5,FALSE)</f>
        <v>31016.459739903567</v>
      </c>
      <c r="R263" s="116">
        <f>R271*VLOOKUP($A255,'Peak-Baseload'!$N$13:$S$28,5,FALSE)</f>
        <v>31159.127923064669</v>
      </c>
      <c r="S263" s="116">
        <f>S271*VLOOKUP($A255,'Peak-Baseload'!$N$13:$S$28,5,FALSE)</f>
        <v>31294.144083020554</v>
      </c>
      <c r="T263" s="116">
        <f>T271*VLOOKUP($A255,'Peak-Baseload'!$N$13:$S$28,5,FALSE)</f>
        <v>31427.938197398755</v>
      </c>
      <c r="U263" s="116">
        <f>U271*VLOOKUP($A255,'Peak-Baseload'!$N$13:$S$28,5,FALSE)</f>
        <v>31553.592435630741</v>
      </c>
      <c r="V263" s="116">
        <f>V271*VLOOKUP($A255,'Peak-Baseload'!$N$13:$S$28,5,FALSE)</f>
        <v>31682.83047789993</v>
      </c>
      <c r="W263" s="116">
        <f>W271*VLOOKUP($A255,'Peak-Baseload'!$N$13:$S$28,5,FALSE)</f>
        <v>31850.904626450323</v>
      </c>
    </row>
    <row r="264" spans="1:23">
      <c r="A264" s="104" t="s">
        <v>164</v>
      </c>
      <c r="B264" s="116">
        <f>VLOOKUP($A255,REStpcHIGH,High!B$3-1990+2,FALSE)</f>
        <v>517</v>
      </c>
      <c r="C264" s="116">
        <f>VLOOKUP($A255,REStpcHIGH,High!C$3-1990+2,FALSE)</f>
        <v>517</v>
      </c>
      <c r="D264" s="116">
        <f>VLOOKUP($A255,REStpcHIGH,High!D$3-1990+2,FALSE)</f>
        <v>576</v>
      </c>
      <c r="E264" s="116">
        <f>VLOOKUP($A255,REStpcHIGH,High!E$3-1990+2,FALSE)</f>
        <v>571</v>
      </c>
      <c r="F264" s="116">
        <f>VLOOKUP($A255,REStpcHIGH,High!F$3-1990+2,FALSE)</f>
        <v>566</v>
      </c>
      <c r="G264" s="116">
        <f>VLOOKUP($A255,REStpcHIGH,High!G$3-1990+2,FALSE)</f>
        <v>563</v>
      </c>
      <c r="H264" s="116">
        <f>VLOOKUP($A255,REStpcHIGH,High!H$3-1990+2,FALSE)</f>
        <v>562</v>
      </c>
      <c r="I264" s="116">
        <f>VLOOKUP($A255,REStpcHIGH,High!I$3-1990+2,FALSE)</f>
        <v>562</v>
      </c>
      <c r="J264" s="116">
        <f>VLOOKUP($A255,REStpcHIGH,High!J$3-1990+2,FALSE)</f>
        <v>560</v>
      </c>
      <c r="K264" s="116">
        <f>VLOOKUP($A255,REStpcHIGH,High!K$3-1990+2,FALSE)</f>
        <v>557</v>
      </c>
      <c r="L264" s="116">
        <f>VLOOKUP($A255,REStpcHIGH,High!L$3-1990+2,FALSE)</f>
        <v>556</v>
      </c>
      <c r="M264" s="116">
        <f>VLOOKUP($A255,REStpcHIGH,High!M$3-1990+2,FALSE)</f>
        <v>555</v>
      </c>
      <c r="N264" s="116">
        <f>VLOOKUP($A255,REStpcHIGH,High!N$3-1990+2,FALSE)</f>
        <v>552</v>
      </c>
      <c r="O264" s="116">
        <f>VLOOKUP($A255,REStpcHIGH,High!O$3-1990+2,FALSE)</f>
        <v>549</v>
      </c>
      <c r="P264" s="116">
        <f>VLOOKUP($A255,REStpcHIGH,High!P$3-1990+2,FALSE)</f>
        <v>547</v>
      </c>
      <c r="Q264" s="116">
        <f>VLOOKUP($A255,REStpcHIGH,High!Q$3-1990+2,FALSE)</f>
        <v>549</v>
      </c>
      <c r="R264" s="116">
        <f>VLOOKUP($A255,REStpcHIGH,High!R$3-1990+2,FALSE)</f>
        <v>547</v>
      </c>
      <c r="S264" s="116">
        <f>VLOOKUP($A255,REStpcHIGH,High!S$3-1990+2,FALSE)</f>
        <v>545</v>
      </c>
      <c r="T264" s="116">
        <f>VLOOKUP($A255,REStpcHIGH,High!T$3-1990+2,FALSE)</f>
        <v>544</v>
      </c>
      <c r="U264" s="116">
        <f>VLOOKUP($A255,REStpcHIGH,High!U$3-1990+2,FALSE)</f>
        <v>542</v>
      </c>
      <c r="V264" s="116">
        <f>VLOOKUP($A255,REStpcHIGH,High!V$3-1990+2,FALSE)</f>
        <v>539</v>
      </c>
      <c r="W264" s="116">
        <f>VLOOKUP($A255,REStpcHIGH,High!W$3-1990+2,FALSE)</f>
        <v>536</v>
      </c>
    </row>
    <row r="265" spans="1:23">
      <c r="A265" s="104" t="s">
        <v>165</v>
      </c>
      <c r="B265" s="116">
        <f>VLOOKUP($A255,COMtpcHIGH,High!B$3-1990+2,FALSE)</f>
        <v>2672</v>
      </c>
      <c r="C265" s="116">
        <f>VLOOKUP($A255,COMtpcHIGH,High!C$3-1990+2,FALSE)</f>
        <v>3123</v>
      </c>
      <c r="D265" s="116">
        <f>VLOOKUP($A255,COMtpcHIGH,High!D$3-1990+2,FALSE)</f>
        <v>3041</v>
      </c>
      <c r="E265" s="116">
        <f>VLOOKUP($A255,COMtpcHIGH,High!E$3-1990+2,FALSE)</f>
        <v>2981</v>
      </c>
      <c r="F265" s="116">
        <f>VLOOKUP($A255,COMtpcHIGH,High!F$3-1990+2,FALSE)</f>
        <v>2958</v>
      </c>
      <c r="G265" s="116">
        <f>VLOOKUP($A255,COMtpcHIGH,High!G$3-1990+2,FALSE)</f>
        <v>2988</v>
      </c>
      <c r="H265" s="116">
        <f>VLOOKUP($A255,COMtpcHIGH,High!H$3-1990+2,FALSE)</f>
        <v>3041</v>
      </c>
      <c r="I265" s="116">
        <f>VLOOKUP($A255,COMtpcHIGH,High!I$3-1990+2,FALSE)</f>
        <v>3046</v>
      </c>
      <c r="J265" s="116">
        <f>VLOOKUP($A255,COMtpcHIGH,High!J$3-1990+2,FALSE)</f>
        <v>3042</v>
      </c>
      <c r="K265" s="116">
        <f>VLOOKUP($A255,COMtpcHIGH,High!K$3-1990+2,FALSE)</f>
        <v>3070</v>
      </c>
      <c r="L265" s="116">
        <f>VLOOKUP($A255,COMtpcHIGH,High!L$3-1990+2,FALSE)</f>
        <v>3112</v>
      </c>
      <c r="M265" s="116">
        <f>VLOOKUP($A255,COMtpcHIGH,High!M$3-1990+2,FALSE)</f>
        <v>3110</v>
      </c>
      <c r="N265" s="116">
        <f>VLOOKUP($A255,COMtpcHIGH,High!N$3-1990+2,FALSE)</f>
        <v>3092</v>
      </c>
      <c r="O265" s="116">
        <f>VLOOKUP($A255,COMtpcHIGH,High!O$3-1990+2,FALSE)</f>
        <v>3117</v>
      </c>
      <c r="P265" s="116">
        <f>VLOOKUP($A255,COMtpcHIGH,High!P$3-1990+2,FALSE)</f>
        <v>3240</v>
      </c>
      <c r="Q265" s="116">
        <f>VLOOKUP($A255,COMtpcHIGH,High!Q$3-1990+2,FALSE)</f>
        <v>3243</v>
      </c>
      <c r="R265" s="116">
        <f>VLOOKUP($A255,COMtpcHIGH,High!R$3-1990+2,FALSE)</f>
        <v>3250</v>
      </c>
      <c r="S265" s="116">
        <f>VLOOKUP($A255,COMtpcHIGH,High!S$3-1990+2,FALSE)</f>
        <v>3292</v>
      </c>
      <c r="T265" s="116">
        <f>VLOOKUP($A255,COMtpcHIGH,High!T$3-1990+2,FALSE)</f>
        <v>3306</v>
      </c>
      <c r="U265" s="116">
        <f>VLOOKUP($A255,COMtpcHIGH,High!U$3-1990+2,FALSE)</f>
        <v>3307</v>
      </c>
      <c r="V265" s="116">
        <f>VLOOKUP($A255,COMtpcHIGH,High!V$3-1990+2,FALSE)</f>
        <v>3307</v>
      </c>
      <c r="W265" s="116">
        <f>VLOOKUP($A255,COMtpcHIGH,High!W$3-1990+2,FALSE)</f>
        <v>3306</v>
      </c>
    </row>
    <row r="266" spans="1:23" ht="16" thickBot="1">
      <c r="A266" s="104" t="s">
        <v>166</v>
      </c>
      <c r="B266" s="116">
        <f>VLOOKUP($A255,INDtpcHIGH,High!B$3-1990+2,FALSE)</f>
        <v>28662</v>
      </c>
      <c r="C266" s="116">
        <f>VLOOKUP($A255,INDtpcHIGH,High!C$3-1990+2,FALSE)</f>
        <v>50452</v>
      </c>
      <c r="D266" s="116">
        <f>VLOOKUP($A255,INDtpcHIGH,High!D$3-1990+2,FALSE)</f>
        <v>50452</v>
      </c>
      <c r="E266" s="116">
        <f>VLOOKUP($A255,INDtpcHIGH,High!E$3-1990+2,FALSE)</f>
        <v>50452</v>
      </c>
      <c r="F266" s="116">
        <f>VLOOKUP($A255,INDtpcHIGH,High!F$3-1990+2,FALSE)</f>
        <v>50452</v>
      </c>
      <c r="G266" s="116">
        <f>VLOOKUP($A255,INDtpcHIGH,High!G$3-1990+2,FALSE)</f>
        <v>50452</v>
      </c>
      <c r="H266" s="116">
        <f>VLOOKUP($A255,INDtpcHIGH,High!H$3-1990+2,FALSE)</f>
        <v>50452</v>
      </c>
      <c r="I266" s="116">
        <f>VLOOKUP($A255,INDtpcHIGH,High!I$3-1990+2,FALSE)</f>
        <v>50452</v>
      </c>
      <c r="J266" s="116">
        <f>VLOOKUP($A255,INDtpcHIGH,High!J$3-1990+2,FALSE)</f>
        <v>50452</v>
      </c>
      <c r="K266" s="116">
        <f>VLOOKUP($A255,INDtpcHIGH,High!K$3-1990+2,FALSE)</f>
        <v>50452</v>
      </c>
      <c r="L266" s="116">
        <f>VLOOKUP($A255,INDtpcHIGH,High!L$3-1990+2,FALSE)</f>
        <v>50452</v>
      </c>
      <c r="M266" s="116">
        <f>VLOOKUP($A255,INDtpcHIGH,High!M$3-1990+2,FALSE)</f>
        <v>50452</v>
      </c>
      <c r="N266" s="116">
        <f>VLOOKUP($A255,INDtpcHIGH,High!N$3-1990+2,FALSE)</f>
        <v>50452</v>
      </c>
      <c r="O266" s="116">
        <f>VLOOKUP($A255,INDtpcHIGH,High!O$3-1990+2,FALSE)</f>
        <v>50452</v>
      </c>
      <c r="P266" s="116">
        <f>VLOOKUP($A255,INDtpcHIGH,High!P$3-1990+2,FALSE)</f>
        <v>50452</v>
      </c>
      <c r="Q266" s="116">
        <f>VLOOKUP($A255,INDtpcHIGH,High!Q$3-1990+2,FALSE)</f>
        <v>50452</v>
      </c>
      <c r="R266" s="116">
        <f>VLOOKUP($A255,INDtpcHIGH,High!R$3-1990+2,FALSE)</f>
        <v>50452</v>
      </c>
      <c r="S266" s="116">
        <f>VLOOKUP($A255,INDtpcHIGH,High!S$3-1990+2,FALSE)</f>
        <v>50452</v>
      </c>
      <c r="T266" s="116">
        <f>VLOOKUP($A255,INDtpcHIGH,High!T$3-1990+2,FALSE)</f>
        <v>50452</v>
      </c>
      <c r="U266" s="116">
        <f>VLOOKUP($A255,INDtpcHIGH,High!U$3-1990+2,FALSE)</f>
        <v>50452</v>
      </c>
      <c r="V266" s="116">
        <f>VLOOKUP($A255,INDtpcHIGH,High!V$3-1990+2,FALSE)</f>
        <v>50452</v>
      </c>
      <c r="W266" s="116">
        <f>VLOOKUP($A255,INDtpcHIGH,High!W$3-1990+2,FALSE)</f>
        <v>50452</v>
      </c>
    </row>
    <row r="267" spans="1:23">
      <c r="A267" s="111" t="s">
        <v>167</v>
      </c>
      <c r="B267" s="113">
        <f>VLOOKUP($A255,REScHIGH,High!B$3-1990+2,FALSE)</f>
        <v>3594</v>
      </c>
      <c r="C267" s="114">
        <f>VLOOKUP($A255,REScHIGH,High!C$3-1990+2,FALSE)</f>
        <v>3609</v>
      </c>
      <c r="D267" s="114">
        <f>VLOOKUP($A255,REScHIGH,High!D$3-1990+2,FALSE)</f>
        <v>3583</v>
      </c>
      <c r="E267" s="114">
        <f>VLOOKUP($A255,REScHIGH,High!E$3-1990+2,FALSE)</f>
        <v>3578</v>
      </c>
      <c r="F267" s="114">
        <f>VLOOKUP($A255,REScHIGH,High!F$3-1990+2,FALSE)</f>
        <v>3571</v>
      </c>
      <c r="G267" s="114">
        <f>VLOOKUP($A255,REScHIGH,High!G$3-1990+2,FALSE)</f>
        <v>3581</v>
      </c>
      <c r="H267" s="114">
        <f>VLOOKUP($A255,REScHIGH,High!H$3-1990+2,FALSE)</f>
        <v>3578</v>
      </c>
      <c r="I267" s="114">
        <f>VLOOKUP($A255,REScHIGH,High!I$3-1990+2,FALSE)</f>
        <v>3574</v>
      </c>
      <c r="J267" s="114">
        <f>VLOOKUP($A255,REScHIGH,High!J$3-1990+2,FALSE)</f>
        <v>3589</v>
      </c>
      <c r="K267" s="114">
        <f>VLOOKUP($A255,REScHIGH,High!K$3-1990+2,FALSE)</f>
        <v>3592</v>
      </c>
      <c r="L267" s="114">
        <f>VLOOKUP($A255,REScHIGH,High!L$3-1990+2,FALSE)</f>
        <v>3596</v>
      </c>
      <c r="M267" s="114">
        <f>VLOOKUP($A255,REScHIGH,High!M$3-1990+2,FALSE)</f>
        <v>3605</v>
      </c>
      <c r="N267" s="114">
        <f>VLOOKUP($A255,REScHIGH,High!N$3-1990+2,FALSE)</f>
        <v>3611</v>
      </c>
      <c r="O267" s="114">
        <f>VLOOKUP($A255,REScHIGH,High!O$3-1990+2,FALSE)</f>
        <v>3627</v>
      </c>
      <c r="P267" s="114">
        <f>VLOOKUP($A255,REScHIGH,High!P$3-1990+2,FALSE)</f>
        <v>3635</v>
      </c>
      <c r="Q267" s="114">
        <f>VLOOKUP($A255,REScHIGH,High!Q$3-1990+2,FALSE)</f>
        <v>3642</v>
      </c>
      <c r="R267" s="114">
        <f>VLOOKUP($A255,REScHIGH,High!R$3-1990+2,FALSE)</f>
        <v>3658</v>
      </c>
      <c r="S267" s="114">
        <f>VLOOKUP($A255,REScHIGH,High!S$3-1990+2,FALSE)</f>
        <v>3673</v>
      </c>
      <c r="T267" s="114">
        <f>VLOOKUP($A255,REScHIGH,High!T$3-1990+2,FALSE)</f>
        <v>3688</v>
      </c>
      <c r="U267" s="114">
        <f>VLOOKUP($A255,REScHIGH,High!U$3-1990+2,FALSE)</f>
        <v>3702</v>
      </c>
      <c r="V267" s="114">
        <f>VLOOKUP($A255,REScHIGH,High!V$3-1990+2,FALSE)</f>
        <v>3721</v>
      </c>
      <c r="W267" s="114">
        <f>VLOOKUP($A255,REScHIGH,High!W$3-1990+2,FALSE)</f>
        <v>3740</v>
      </c>
    </row>
    <row r="268" spans="1:23">
      <c r="A268" s="111" t="s">
        <v>168</v>
      </c>
      <c r="B268" s="115">
        <f>VLOOKUP($A255,COMcHIGH,High!B$3-1990+2,FALSE)</f>
        <v>870</v>
      </c>
      <c r="C268" s="116">
        <f>VLOOKUP($A255,COMcHIGH,High!C$3-1990+2,FALSE)</f>
        <v>887.06936147450642</v>
      </c>
      <c r="D268" s="116">
        <f>VLOOKUP($A255,COMcHIGH,High!D$3-1990+2,FALSE)</f>
        <v>881.79512109146231</v>
      </c>
      <c r="E268" s="116">
        <f>VLOOKUP($A255,COMcHIGH,High!E$3-1990+2,FALSE)</f>
        <v>881.46846770699028</v>
      </c>
      <c r="F268" s="116">
        <f>VLOOKUP($A255,COMcHIGH,High!F$3-1990+2,FALSE)</f>
        <v>880.36723939567446</v>
      </c>
      <c r="G268" s="116">
        <f>VLOOKUP($A255,COMcHIGH,High!G$3-1990+2,FALSE)</f>
        <v>883.80520985676253</v>
      </c>
      <c r="H268" s="116">
        <f>VLOOKUP($A255,COMcHIGH,High!H$3-1990+2,FALSE)</f>
        <v>883.70423062980115</v>
      </c>
      <c r="I268" s="116">
        <f>VLOOKUP($A255,COMcHIGH,High!I$3-1990+2,FALSE)</f>
        <v>883.41519036869965</v>
      </c>
      <c r="J268" s="116">
        <f>VLOOKUP($A255,COMcHIGH,High!J$3-1990+2,FALSE)</f>
        <v>887.92929491849111</v>
      </c>
      <c r="K268" s="116">
        <f>VLOOKUP($A255,COMcHIGH,High!K$3-1990+2,FALSE)</f>
        <v>889.35148223016836</v>
      </c>
      <c r="L268" s="116">
        <f>VLOOKUP($A255,COMcHIGH,High!L$3-1990+2,FALSE)</f>
        <v>891.25015186596841</v>
      </c>
      <c r="M268" s="116">
        <f>VLOOKUP($A255,COMcHIGH,High!M$3-1990+2,FALSE)</f>
        <v>894.13759368375531</v>
      </c>
      <c r="N268" s="116">
        <f>VLOOKUP($A255,COMcHIGH,High!N$3-1990+2,FALSE)</f>
        <v>896.68086831258711</v>
      </c>
      <c r="O268" s="116">
        <f>VLOOKUP($A255,COMcHIGH,High!O$3-1990+2,FALSE)</f>
        <v>901.46409164205295</v>
      </c>
      <c r="P268" s="116">
        <f>VLOOKUP($A255,COMcHIGH,High!P$3-1990+2,FALSE)</f>
        <v>904.26676743330938</v>
      </c>
      <c r="Q268" s="116">
        <f>VLOOKUP($A255,COMcHIGH,High!Q$3-1990+2,FALSE)</f>
        <v>906.8220622585535</v>
      </c>
      <c r="R268" s="116">
        <f>VLOOKUP($A255,COMcHIGH,High!R$3-1990+2,FALSE)</f>
        <v>911.7351611981743</v>
      </c>
      <c r="S268" s="116">
        <f>VLOOKUP($A255,COMcHIGH,High!S$3-1990+2,FALSE)</f>
        <v>916.52703076729563</v>
      </c>
      <c r="T268" s="116">
        <f>VLOOKUP($A255,COMcHIGH,High!T$3-1990+2,FALSE)</f>
        <v>921.13889495756257</v>
      </c>
      <c r="U268" s="116">
        <f>VLOOKUP($A255,COMcHIGH,High!U$3-1990+2,FALSE)</f>
        <v>925.55635361739348</v>
      </c>
      <c r="V268" s="116">
        <f>VLOOKUP($A255,COMcHIGH,High!V$3-1990+2,FALSE)</f>
        <v>925.55635361739348</v>
      </c>
      <c r="W268" s="116">
        <f>VLOOKUP($A255,COMcHIGH,High!W$3-1990+2,FALSE)</f>
        <v>931.20958534273063</v>
      </c>
    </row>
    <row r="269" spans="1:23">
      <c r="A269" s="111" t="s">
        <v>169</v>
      </c>
      <c r="B269" s="115">
        <f>VLOOKUP($A255,INDcHIGH,High!B$3-1990+2,FALSE)</f>
        <v>10</v>
      </c>
      <c r="C269" s="116">
        <f>VLOOKUP($A255,INDcHIGH,High!C$3-1990+2,FALSE)</f>
        <v>9.9848909544282964</v>
      </c>
      <c r="D269" s="116">
        <f>VLOOKUP($A255,INDcHIGH,High!D$3-1990+2,FALSE)</f>
        <v>10.07895263397028</v>
      </c>
      <c r="E269" s="116">
        <f>VLOOKUP($A255,INDcHIGH,High!E$3-1990+2,FALSE)</f>
        <v>10.176953856906348</v>
      </c>
      <c r="F269" s="116">
        <f>VLOOKUP($A255,INDcHIGH,High!F$3-1990+2,FALSE)</f>
        <v>10.265650760357801</v>
      </c>
      <c r="G269" s="116">
        <f>VLOOKUP($A255,INDcHIGH,High!G$3-1990+2,FALSE)</f>
        <v>10.358108440325587</v>
      </c>
      <c r="H269" s="116">
        <f>VLOOKUP($A255,INDcHIGH,High!H$3-1990+2,FALSE)</f>
        <v>10.440606032131573</v>
      </c>
      <c r="I269" s="116">
        <f>VLOOKUP($A255,INDcHIGH,High!I$3-1990+2,FALSE)</f>
        <v>10.520782963519075</v>
      </c>
      <c r="J269" s="116">
        <f>VLOOKUP($A255,INDcHIGH,High!J$3-1990+2,FALSE)</f>
        <v>10.602887910687947</v>
      </c>
      <c r="K269" s="116">
        <f>VLOOKUP($A255,INDcHIGH,High!K$3-1990+2,FALSE)</f>
        <v>10.679020773756395</v>
      </c>
      <c r="L269" s="116">
        <f>VLOOKUP($A255,INDcHIGH,High!L$3-1990+2,FALSE)</f>
        <v>10.749933550232594</v>
      </c>
      <c r="M269" s="116">
        <f>VLOOKUP($A255,INDcHIGH,High!M$3-1990+2,FALSE)</f>
        <v>10.822551293763507</v>
      </c>
      <c r="N269" s="116">
        <f>VLOOKUP($A255,INDcHIGH,High!N$3-1990+2,FALSE)</f>
        <v>10.887105205543619</v>
      </c>
      <c r="O269" s="116">
        <f>VLOOKUP($A255,INDcHIGH,High!O$3-1990+2,FALSE)</f>
        <v>10.956246837498238</v>
      </c>
      <c r="P269" s="116">
        <f>VLOOKUP($A255,INDcHIGH,High!P$3-1990+2,FALSE)</f>
        <v>11.019891836505636</v>
      </c>
      <c r="Q269" s="116">
        <f>VLOOKUP($A255,INDcHIGH,High!Q$3-1990+2,FALSE)</f>
        <v>11.079377835201033</v>
      </c>
      <c r="R269" s="116">
        <f>VLOOKUP($A255,INDcHIGH,High!R$3-1990+2,FALSE)</f>
        <v>11.140718251561973</v>
      </c>
      <c r="S269" s="116">
        <f>VLOOKUP($A255,INDcHIGH,High!S$3-1990+2,FALSE)</f>
        <v>11.198321748726938</v>
      </c>
      <c r="T269" s="116">
        <f>VLOOKUP($A255,INDcHIGH,High!T$3-1990+2,FALSE)</f>
        <v>11.256270939653408</v>
      </c>
      <c r="U269" s="116">
        <f>VLOOKUP($A255,INDcHIGH,High!U$3-1990+2,FALSE)</f>
        <v>11.311937409922749</v>
      </c>
      <c r="V269" s="116">
        <f>VLOOKUP($A255,INDcHIGH,High!V$3-1990+2,FALSE)</f>
        <v>11.311937409922749</v>
      </c>
      <c r="W269" s="116">
        <f>VLOOKUP($A255,INDcHIGH,High!W$3-1990+2,FALSE)</f>
        <v>11.368216648902528</v>
      </c>
    </row>
    <row r="270" spans="1:23">
      <c r="A270" s="111" t="s">
        <v>170</v>
      </c>
      <c r="B270" s="117"/>
      <c r="C270" s="118">
        <f t="shared" ref="C270:U270" si="96">B270</f>
        <v>0</v>
      </c>
      <c r="D270" s="118">
        <f t="shared" si="96"/>
        <v>0</v>
      </c>
      <c r="E270" s="118">
        <f t="shared" si="96"/>
        <v>0</v>
      </c>
      <c r="F270" s="118">
        <f t="shared" si="96"/>
        <v>0</v>
      </c>
      <c r="G270" s="118">
        <f t="shared" si="96"/>
        <v>0</v>
      </c>
      <c r="H270" s="118">
        <f t="shared" si="96"/>
        <v>0</v>
      </c>
      <c r="I270" s="118">
        <f t="shared" si="96"/>
        <v>0</v>
      </c>
      <c r="J270" s="118">
        <f t="shared" si="96"/>
        <v>0</v>
      </c>
      <c r="K270" s="118">
        <f t="shared" si="96"/>
        <v>0</v>
      </c>
      <c r="L270" s="118">
        <f t="shared" si="96"/>
        <v>0</v>
      </c>
      <c r="M270" s="118">
        <f t="shared" si="96"/>
        <v>0</v>
      </c>
      <c r="N270" s="118">
        <f t="shared" si="96"/>
        <v>0</v>
      </c>
      <c r="O270" s="118">
        <f t="shared" si="96"/>
        <v>0</v>
      </c>
      <c r="P270" s="118">
        <f t="shared" si="96"/>
        <v>0</v>
      </c>
      <c r="Q270" s="118">
        <f t="shared" si="96"/>
        <v>0</v>
      </c>
      <c r="R270" s="118">
        <f t="shared" si="96"/>
        <v>0</v>
      </c>
      <c r="S270" s="118">
        <f t="shared" si="96"/>
        <v>0</v>
      </c>
      <c r="T270" s="118">
        <f t="shared" si="96"/>
        <v>0</v>
      </c>
      <c r="U270" s="118">
        <f t="shared" si="96"/>
        <v>0</v>
      </c>
      <c r="V270" s="118">
        <f>T270</f>
        <v>0</v>
      </c>
      <c r="W270" s="118">
        <f>U270</f>
        <v>0</v>
      </c>
    </row>
    <row r="271" spans="1:23" ht="16" thickBot="1">
      <c r="A271" s="119" t="s">
        <v>171</v>
      </c>
      <c r="B271" s="120">
        <f>SUM(B267:B270)</f>
        <v>4474</v>
      </c>
      <c r="C271" s="121">
        <f t="shared" ref="C271:W271" si="97">SUM(C267:C270)</f>
        <v>4506.0542524289349</v>
      </c>
      <c r="D271" s="121">
        <f t="shared" si="97"/>
        <v>4474.8740737254329</v>
      </c>
      <c r="E271" s="121">
        <f t="shared" si="97"/>
        <v>4469.645421563896</v>
      </c>
      <c r="F271" s="121">
        <f t="shared" si="97"/>
        <v>4461.6328901560328</v>
      </c>
      <c r="G271" s="121">
        <f t="shared" si="97"/>
        <v>4475.1633182970882</v>
      </c>
      <c r="H271" s="121">
        <f t="shared" si="97"/>
        <v>4472.1448366619325</v>
      </c>
      <c r="I271" s="121">
        <f t="shared" si="97"/>
        <v>4467.935973332219</v>
      </c>
      <c r="J271" s="121">
        <f t="shared" si="97"/>
        <v>4487.532182829179</v>
      </c>
      <c r="K271" s="121">
        <f t="shared" si="97"/>
        <v>4492.0305030039253</v>
      </c>
      <c r="L271" s="121">
        <f t="shared" si="97"/>
        <v>4498.0000854162008</v>
      </c>
      <c r="M271" s="121">
        <f t="shared" si="97"/>
        <v>4509.9601449775191</v>
      </c>
      <c r="N271" s="121">
        <f t="shared" si="97"/>
        <v>4518.5679735181311</v>
      </c>
      <c r="O271" s="121">
        <f t="shared" si="97"/>
        <v>4539.420338479551</v>
      </c>
      <c r="P271" s="121">
        <f t="shared" si="97"/>
        <v>4550.2866592698156</v>
      </c>
      <c r="Q271" s="121">
        <f t="shared" si="97"/>
        <v>4559.901440093754</v>
      </c>
      <c r="R271" s="121">
        <f t="shared" si="97"/>
        <v>4580.8758794497362</v>
      </c>
      <c r="S271" s="121">
        <f t="shared" si="97"/>
        <v>4600.7253525160222</v>
      </c>
      <c r="T271" s="121">
        <f t="shared" si="97"/>
        <v>4620.3951658972164</v>
      </c>
      <c r="U271" s="121">
        <f t="shared" si="97"/>
        <v>4638.8682910273155</v>
      </c>
      <c r="V271" s="121">
        <f t="shared" si="97"/>
        <v>4657.8682910273155</v>
      </c>
      <c r="W271" s="121">
        <f t="shared" si="97"/>
        <v>4682.5778019916334</v>
      </c>
    </row>
    <row r="272" spans="1:23">
      <c r="A272" s="122"/>
      <c r="B272" s="106"/>
      <c r="C272" s="106"/>
      <c r="D272" s="106"/>
      <c r="E272" s="106"/>
      <c r="F272" s="106"/>
      <c r="G272" s="106"/>
      <c r="H272" s="106"/>
      <c r="I272" s="106"/>
      <c r="J272" s="106"/>
      <c r="K272" s="106"/>
      <c r="L272" s="106"/>
      <c r="M272" s="106"/>
      <c r="N272" s="106"/>
      <c r="O272" s="106"/>
      <c r="P272" s="106"/>
      <c r="Q272" s="106"/>
      <c r="R272" s="106"/>
      <c r="S272" s="106"/>
      <c r="T272" s="108"/>
      <c r="U272" s="108"/>
      <c r="V272" s="108"/>
      <c r="W272" s="108"/>
    </row>
    <row r="273" spans="1:23">
      <c r="B273" s="106"/>
      <c r="C273" s="106"/>
      <c r="D273" s="106"/>
      <c r="E273" s="106"/>
      <c r="F273" s="106"/>
      <c r="G273" s="106"/>
      <c r="H273" s="106"/>
      <c r="I273" s="106"/>
      <c r="J273" s="106"/>
      <c r="K273" s="106"/>
      <c r="L273" s="106"/>
      <c r="M273" s="106"/>
      <c r="N273" s="106"/>
      <c r="O273" s="106"/>
      <c r="P273" s="106"/>
      <c r="Q273" s="106"/>
      <c r="R273" s="106"/>
      <c r="S273" s="106"/>
      <c r="T273" s="108"/>
      <c r="U273" s="108"/>
      <c r="V273" s="108"/>
      <c r="W273" s="108"/>
    </row>
    <row r="274" spans="1:23">
      <c r="A274" s="109" t="s">
        <v>34</v>
      </c>
      <c r="B274" s="110"/>
      <c r="C274" s="110"/>
      <c r="D274" s="110"/>
      <c r="E274" s="110"/>
      <c r="F274" s="110"/>
      <c r="G274" s="110"/>
      <c r="H274" s="110"/>
      <c r="I274" s="110"/>
      <c r="J274" s="110"/>
      <c r="K274" s="110"/>
      <c r="L274" s="110"/>
      <c r="M274" s="110"/>
      <c r="N274" s="110"/>
      <c r="O274" s="110"/>
      <c r="P274" s="110"/>
      <c r="Q274" s="110"/>
      <c r="R274" s="110"/>
      <c r="S274" s="110"/>
      <c r="T274" s="110"/>
      <c r="U274" s="110"/>
      <c r="V274" s="110"/>
      <c r="W274" s="110"/>
    </row>
    <row r="275" spans="1:23" ht="16" thickBot="1">
      <c r="A275" s="111" t="s">
        <v>156</v>
      </c>
      <c r="B275" s="110"/>
      <c r="C275" s="112">
        <f t="shared" ref="C275:U275" si="98">(C280-B280)/B280</f>
        <v>0.15335054285532365</v>
      </c>
      <c r="D275" s="112">
        <f t="shared" si="98"/>
        <v>1.7781751430736816E-2</v>
      </c>
      <c r="E275" s="112">
        <f t="shared" si="98"/>
        <v>1.4042172097360087E-2</v>
      </c>
      <c r="F275" s="112">
        <f t="shared" si="98"/>
        <v>1.4391924213675905E-2</v>
      </c>
      <c r="G275" s="112">
        <f t="shared" si="98"/>
        <v>1.4246261976761125E-2</v>
      </c>
      <c r="H275" s="112">
        <f t="shared" si="98"/>
        <v>1.5035966816798006E-2</v>
      </c>
      <c r="I275" s="112">
        <f t="shared" si="98"/>
        <v>1.2246850613594661E-2</v>
      </c>
      <c r="J275" s="112">
        <f t="shared" si="98"/>
        <v>1.237260977190671E-2</v>
      </c>
      <c r="K275" s="112">
        <f t="shared" si="98"/>
        <v>1.235438403374594E-2</v>
      </c>
      <c r="L275" s="112">
        <f t="shared" si="98"/>
        <v>1.3018540134091015E-2</v>
      </c>
      <c r="M275" s="112">
        <f t="shared" si="98"/>
        <v>1.0290866594901211E-2</v>
      </c>
      <c r="N275" s="112">
        <f t="shared" si="98"/>
        <v>9.8959129213328882E-3</v>
      </c>
      <c r="O275" s="112">
        <f t="shared" si="98"/>
        <v>1.0142161603151864E-2</v>
      </c>
      <c r="P275" s="112">
        <f t="shared" si="98"/>
        <v>1.3015569262968688E-2</v>
      </c>
      <c r="Q275" s="112">
        <f t="shared" si="98"/>
        <v>7.4547267135404082E-3</v>
      </c>
      <c r="R275" s="112">
        <f t="shared" si="98"/>
        <v>8.1596609146921111E-3</v>
      </c>
      <c r="S275" s="112">
        <f t="shared" si="98"/>
        <v>7.9289545397568575E-3</v>
      </c>
      <c r="T275" s="112">
        <f t="shared" si="98"/>
        <v>7.7855381102647191E-3</v>
      </c>
      <c r="U275" s="112">
        <f t="shared" si="98"/>
        <v>5.6503637389892763E-3</v>
      </c>
      <c r="V275" s="112">
        <f>(V280-T280)/T280</f>
        <v>1.1968511448355038E-2</v>
      </c>
      <c r="W275" s="112">
        <f>(W280-U280)/U280</f>
        <v>1.1993858132541457E-2</v>
      </c>
    </row>
    <row r="276" spans="1:23">
      <c r="A276" s="111" t="s">
        <v>157</v>
      </c>
      <c r="B276" s="113">
        <f t="shared" ref="B276:W276" si="99">B286*B283</f>
        <v>5580432</v>
      </c>
      <c r="C276" s="114">
        <f t="shared" si="99"/>
        <v>6576318</v>
      </c>
      <c r="D276" s="114">
        <f t="shared" si="99"/>
        <v>6786544</v>
      </c>
      <c r="E276" s="114">
        <f t="shared" si="99"/>
        <v>6958710</v>
      </c>
      <c r="F276" s="114">
        <f t="shared" si="99"/>
        <v>7128110</v>
      </c>
      <c r="G276" s="114">
        <f t="shared" si="99"/>
        <v>7290855</v>
      </c>
      <c r="H276" s="114">
        <f t="shared" si="99"/>
        <v>7465314</v>
      </c>
      <c r="I276" s="114">
        <f t="shared" si="99"/>
        <v>7612110</v>
      </c>
      <c r="J276" s="114">
        <f t="shared" si="99"/>
        <v>7768805</v>
      </c>
      <c r="K276" s="114">
        <f t="shared" si="99"/>
        <v>7920660</v>
      </c>
      <c r="L276" s="114">
        <f t="shared" si="99"/>
        <v>8084646</v>
      </c>
      <c r="M276" s="114">
        <f t="shared" si="99"/>
        <v>8219530</v>
      </c>
      <c r="N276" s="114">
        <f t="shared" si="99"/>
        <v>8360495</v>
      </c>
      <c r="O276" s="114">
        <f t="shared" si="99"/>
        <v>8496015</v>
      </c>
      <c r="P276" s="114">
        <f t="shared" si="99"/>
        <v>8655820</v>
      </c>
      <c r="Q276" s="114">
        <f t="shared" si="99"/>
        <v>8763366</v>
      </c>
      <c r="R276" s="114">
        <f t="shared" si="99"/>
        <v>8880930</v>
      </c>
      <c r="S276" s="114">
        <f t="shared" si="99"/>
        <v>8992434</v>
      </c>
      <c r="T276" s="114">
        <f t="shared" si="99"/>
        <v>9111677</v>
      </c>
      <c r="U276" s="114">
        <f t="shared" si="99"/>
        <v>9196656</v>
      </c>
      <c r="V276" s="114">
        <f t="shared" si="99"/>
        <v>9304096</v>
      </c>
      <c r="W276" s="114">
        <f t="shared" si="99"/>
        <v>9397574</v>
      </c>
    </row>
    <row r="277" spans="1:23">
      <c r="A277" s="111" t="s">
        <v>158</v>
      </c>
      <c r="B277" s="115">
        <f t="shared" ref="B277:W278" si="100">B284*B287</f>
        <v>5829460</v>
      </c>
      <c r="C277" s="116">
        <f t="shared" si="100"/>
        <v>6100766.3943383712</v>
      </c>
      <c r="D277" s="116">
        <f t="shared" si="100"/>
        <v>6134762.312549809</v>
      </c>
      <c r="E277" s="116">
        <f t="shared" si="100"/>
        <v>6159681.2226118641</v>
      </c>
      <c r="F277" s="116">
        <f t="shared" si="100"/>
        <v>6195061.7955760872</v>
      </c>
      <c r="G277" s="116">
        <f t="shared" si="100"/>
        <v>6238076.9329630621</v>
      </c>
      <c r="H277" s="116">
        <f t="shared" si="100"/>
        <v>6283992.8090873016</v>
      </c>
      <c r="I277" s="116">
        <f t="shared" si="100"/>
        <v>6319047.0008715689</v>
      </c>
      <c r="J277" s="116">
        <f t="shared" si="100"/>
        <v>6348416.7492087856</v>
      </c>
      <c r="K277" s="116">
        <f t="shared" si="100"/>
        <v>6384730.4150074832</v>
      </c>
      <c r="L277" s="116">
        <f t="shared" si="100"/>
        <v>6421629.7987581138</v>
      </c>
      <c r="M277" s="116">
        <f t="shared" si="100"/>
        <v>6447234.7459271448</v>
      </c>
      <c r="N277" s="116">
        <f t="shared" si="100"/>
        <v>6462292.334831439</v>
      </c>
      <c r="O277" s="116">
        <f t="shared" si="100"/>
        <v>6488413.7321043964</v>
      </c>
      <c r="P277" s="116">
        <f t="shared" si="100"/>
        <v>6538728.8009650297</v>
      </c>
      <c r="Q277" s="116">
        <f t="shared" si="100"/>
        <v>6552615.9727129089</v>
      </c>
      <c r="R277" s="116">
        <f t="shared" si="100"/>
        <v>6569185.7078626249</v>
      </c>
      <c r="S277" s="116">
        <f t="shared" si="100"/>
        <v>6589138.9035075232</v>
      </c>
      <c r="T277" s="116">
        <f t="shared" si="100"/>
        <v>6600136.6705553913</v>
      </c>
      <c r="U277" s="116">
        <f t="shared" si="100"/>
        <v>6610168.5775380852</v>
      </c>
      <c r="V277" s="116">
        <f t="shared" si="100"/>
        <v>6610168.5775380852</v>
      </c>
      <c r="W277" s="116">
        <f t="shared" si="100"/>
        <v>6613446.0716846623</v>
      </c>
    </row>
    <row r="278" spans="1:23">
      <c r="A278" s="111" t="s">
        <v>159</v>
      </c>
      <c r="B278" s="115">
        <f t="shared" si="100"/>
        <v>674429</v>
      </c>
      <c r="C278" s="116">
        <f t="shared" si="100"/>
        <v>1260373.7910496162</v>
      </c>
      <c r="D278" s="116">
        <f t="shared" si="100"/>
        <v>1263984.2898670363</v>
      </c>
      <c r="E278" s="116">
        <f t="shared" si="100"/>
        <v>1266091.6716951844</v>
      </c>
      <c r="F278" s="116">
        <f t="shared" si="100"/>
        <v>1268331.4863987435</v>
      </c>
      <c r="G278" s="116">
        <f t="shared" si="100"/>
        <v>1270445.7274015532</v>
      </c>
      <c r="H278" s="116">
        <f t="shared" si="100"/>
        <v>1272593.8026878163</v>
      </c>
      <c r="I278" s="116">
        <f t="shared" si="100"/>
        <v>1274714.5836282261</v>
      </c>
      <c r="J278" s="116">
        <f t="shared" si="100"/>
        <v>1276786.1506477501</v>
      </c>
      <c r="K278" s="116">
        <f t="shared" si="100"/>
        <v>1278800.9702623994</v>
      </c>
      <c r="L278" s="116">
        <f t="shared" si="100"/>
        <v>1280799.0075182603</v>
      </c>
      <c r="M278" s="116">
        <f t="shared" si="100"/>
        <v>1282772.7411043465</v>
      </c>
      <c r="N278" s="116">
        <f t="shared" si="100"/>
        <v>1284585.3863072493</v>
      </c>
      <c r="O278" s="116">
        <f t="shared" si="100"/>
        <v>1286307.5661742806</v>
      </c>
      <c r="P278" s="116">
        <f t="shared" si="100"/>
        <v>1287960.392563391</v>
      </c>
      <c r="Q278" s="116">
        <f t="shared" si="100"/>
        <v>1289399.8224066843</v>
      </c>
      <c r="R278" s="116">
        <f t="shared" si="100"/>
        <v>1290760.3720641446</v>
      </c>
      <c r="S278" s="116">
        <f t="shared" si="100"/>
        <v>1292040.8218126886</v>
      </c>
      <c r="T278" s="116">
        <f t="shared" si="100"/>
        <v>1293170.2174811868</v>
      </c>
      <c r="U278" s="116">
        <f t="shared" si="100"/>
        <v>1294243.6548415546</v>
      </c>
      <c r="V278" s="116">
        <f t="shared" si="100"/>
        <v>1294243.6548415546</v>
      </c>
      <c r="W278" s="116">
        <f t="shared" si="100"/>
        <v>1295155.9469890487</v>
      </c>
    </row>
    <row r="279" spans="1:23">
      <c r="A279" s="111" t="s">
        <v>160</v>
      </c>
      <c r="B279" s="117"/>
      <c r="C279" s="118">
        <f t="shared" ref="C279:U279" si="101">B279</f>
        <v>0</v>
      </c>
      <c r="D279" s="118">
        <f t="shared" si="101"/>
        <v>0</v>
      </c>
      <c r="E279" s="118">
        <f t="shared" si="101"/>
        <v>0</v>
      </c>
      <c r="F279" s="118">
        <f t="shared" si="101"/>
        <v>0</v>
      </c>
      <c r="G279" s="118">
        <f t="shared" si="101"/>
        <v>0</v>
      </c>
      <c r="H279" s="118">
        <f t="shared" si="101"/>
        <v>0</v>
      </c>
      <c r="I279" s="118">
        <f t="shared" si="101"/>
        <v>0</v>
      </c>
      <c r="J279" s="118">
        <f t="shared" si="101"/>
        <v>0</v>
      </c>
      <c r="K279" s="118">
        <f t="shared" si="101"/>
        <v>0</v>
      </c>
      <c r="L279" s="118">
        <f t="shared" si="101"/>
        <v>0</v>
      </c>
      <c r="M279" s="118">
        <f t="shared" si="101"/>
        <v>0</v>
      </c>
      <c r="N279" s="118">
        <f t="shared" si="101"/>
        <v>0</v>
      </c>
      <c r="O279" s="118">
        <f t="shared" si="101"/>
        <v>0</v>
      </c>
      <c r="P279" s="118">
        <f t="shared" si="101"/>
        <v>0</v>
      </c>
      <c r="Q279" s="118">
        <f t="shared" si="101"/>
        <v>0</v>
      </c>
      <c r="R279" s="118">
        <f t="shared" si="101"/>
        <v>0</v>
      </c>
      <c r="S279" s="118">
        <f t="shared" si="101"/>
        <v>0</v>
      </c>
      <c r="T279" s="118">
        <f t="shared" si="101"/>
        <v>0</v>
      </c>
      <c r="U279" s="118">
        <f t="shared" si="101"/>
        <v>0</v>
      </c>
      <c r="V279" s="118">
        <f>T279</f>
        <v>0</v>
      </c>
      <c r="W279" s="118">
        <f>U279</f>
        <v>0</v>
      </c>
    </row>
    <row r="280" spans="1:23" ht="16" thickBot="1">
      <c r="A280" s="119" t="s">
        <v>161</v>
      </c>
      <c r="B280" s="120">
        <f>SUM(B276:B279)</f>
        <v>12084321</v>
      </c>
      <c r="C280" s="121">
        <f t="shared" ref="C280:W280" si="102">SUM(C276:C279)</f>
        <v>13937458.185387988</v>
      </c>
      <c r="D280" s="121">
        <f t="shared" si="102"/>
        <v>14185290.602416845</v>
      </c>
      <c r="E280" s="121">
        <f t="shared" si="102"/>
        <v>14384482.894307047</v>
      </c>
      <c r="F280" s="121">
        <f t="shared" si="102"/>
        <v>14591503.281974832</v>
      </c>
      <c r="G280" s="121">
        <f t="shared" si="102"/>
        <v>14799377.660364615</v>
      </c>
      <c r="H280" s="121">
        <f t="shared" si="102"/>
        <v>15021900.611775119</v>
      </c>
      <c r="I280" s="121">
        <f t="shared" si="102"/>
        <v>15205871.584499795</v>
      </c>
      <c r="J280" s="121">
        <f t="shared" si="102"/>
        <v>15394007.899856536</v>
      </c>
      <c r="K280" s="121">
        <f t="shared" si="102"/>
        <v>15584191.385269882</v>
      </c>
      <c r="L280" s="121">
        <f t="shared" si="102"/>
        <v>15787074.806276374</v>
      </c>
      <c r="M280" s="121">
        <f t="shared" si="102"/>
        <v>15949537.48703149</v>
      </c>
      <c r="N280" s="121">
        <f t="shared" si="102"/>
        <v>16107372.721138688</v>
      </c>
      <c r="O280" s="121">
        <f t="shared" si="102"/>
        <v>16270736.298278676</v>
      </c>
      <c r="P280" s="121">
        <f t="shared" si="102"/>
        <v>16482509.193528421</v>
      </c>
      <c r="Q280" s="121">
        <f t="shared" si="102"/>
        <v>16605381.795119593</v>
      </c>
      <c r="R280" s="121">
        <f t="shared" si="102"/>
        <v>16740876.07992677</v>
      </c>
      <c r="S280" s="121">
        <f t="shared" si="102"/>
        <v>16873613.725320213</v>
      </c>
      <c r="T280" s="121">
        <f t="shared" si="102"/>
        <v>17004983.888036579</v>
      </c>
      <c r="U280" s="121">
        <f t="shared" si="102"/>
        <v>17101068.232379638</v>
      </c>
      <c r="V280" s="121">
        <f t="shared" si="102"/>
        <v>17208508.232379638</v>
      </c>
      <c r="W280" s="121">
        <f t="shared" si="102"/>
        <v>17306176.018673711</v>
      </c>
    </row>
    <row r="281" spans="1:23">
      <c r="A281" s="111" t="s">
        <v>162</v>
      </c>
      <c r="B281" s="116">
        <f>B280*VLOOKUP($A274,'Peak-Baseload'!$N$13:$S$28,6,FALSE)</f>
        <v>12423.717328113762</v>
      </c>
      <c r="C281" s="116">
        <f>C280*VLOOKUP($A274,'Peak-Baseload'!$N$13:$S$28,6,FALSE)</f>
        <v>14328.901124661099</v>
      </c>
      <c r="D281" s="116">
        <f>D280*VLOOKUP($A274,'Peak-Baseload'!$N$13:$S$28,6,FALSE)</f>
        <v>14583.694082735428</v>
      </c>
      <c r="E281" s="116">
        <f>E280*VLOOKUP($A274,'Peak-Baseload'!$N$13:$S$28,6,FALSE)</f>
        <v>14788.48082486045</v>
      </c>
      <c r="F281" s="116">
        <f>F280*VLOOKUP($A274,'Peak-Baseload'!$N$13:$S$28,6,FALSE)</f>
        <v>15001.315520127242</v>
      </c>
      <c r="G281" s="116">
        <f>G280*VLOOKUP($A274,'Peak-Baseload'!$N$13:$S$28,6,FALSE)</f>
        <v>15215.028191023026</v>
      </c>
      <c r="H281" s="116">
        <f>H280*VLOOKUP($A274,'Peak-Baseload'!$N$13:$S$28,6,FALSE)</f>
        <v>15443.800850019896</v>
      </c>
      <c r="I281" s="116">
        <f>I280*VLOOKUP($A274,'Peak-Baseload'!$N$13:$S$28,6,FALSE)</f>
        <v>15632.938771936195</v>
      </c>
      <c r="J281" s="116">
        <f>J280*VLOOKUP($A274,'Peak-Baseload'!$N$13:$S$28,6,FALSE)</f>
        <v>15826.359022949471</v>
      </c>
      <c r="K281" s="116">
        <f>K280*VLOOKUP($A274,'Peak-Baseload'!$N$13:$S$28,6,FALSE)</f>
        <v>16021.88394017493</v>
      </c>
      <c r="L281" s="116">
        <f>L280*VLOOKUP($A274,'Peak-Baseload'!$N$13:$S$28,6,FALSE)</f>
        <v>16230.465479273846</v>
      </c>
      <c r="M281" s="116">
        <f>M280*VLOOKUP($A274,'Peak-Baseload'!$N$13:$S$28,6,FALSE)</f>
        <v>16397.491034294202</v>
      </c>
      <c r="N281" s="116">
        <f>N280*VLOOKUP($A274,'Peak-Baseload'!$N$13:$S$28,6,FALSE)</f>
        <v>16559.759177697913</v>
      </c>
      <c r="O281" s="116">
        <f>O280*VLOOKUP($A274,'Peak-Baseload'!$N$13:$S$28,6,FALSE)</f>
        <v>16727.710931387403</v>
      </c>
      <c r="P281" s="116">
        <f>P280*VLOOKUP($A274,'Peak-Baseload'!$N$13:$S$28,6,FALSE)</f>
        <v>16945.431611625794</v>
      </c>
      <c r="Q281" s="116">
        <f>Q280*VLOOKUP($A274,'Peak-Baseload'!$N$13:$S$28,6,FALSE)</f>
        <v>17071.755173333455</v>
      </c>
      <c r="R281" s="116">
        <f>R280*VLOOKUP($A274,'Peak-Baseload'!$N$13:$S$28,6,FALSE)</f>
        <v>17211.054906766494</v>
      </c>
      <c r="S281" s="116">
        <f>S280*VLOOKUP($A274,'Peak-Baseload'!$N$13:$S$28,6,FALSE)</f>
        <v>17347.520578703505</v>
      </c>
      <c r="T281" s="116">
        <f>T280*VLOOKUP($A274,'Peak-Baseload'!$N$13:$S$28,6,FALSE)</f>
        <v>17482.580361287604</v>
      </c>
      <c r="U281" s="116">
        <f>U280*VLOOKUP($A274,'Peak-Baseload'!$N$13:$S$28,6,FALSE)</f>
        <v>17581.363299424989</v>
      </c>
      <c r="V281" s="116">
        <f>V280*VLOOKUP($A274,'Peak-Baseload'!$N$13:$S$28,6,FALSE)</f>
        <v>17691.820824488463</v>
      </c>
      <c r="W281" s="116">
        <f>W280*VLOOKUP($A274,'Peak-Baseload'!$N$13:$S$28,6,FALSE)</f>
        <v>17792.231676614963</v>
      </c>
    </row>
    <row r="282" spans="1:23">
      <c r="A282" s="111" t="s">
        <v>163</v>
      </c>
      <c r="B282" s="116">
        <f>B290*VLOOKUP($A274,'Peak-Baseload'!$N$13:$S$28,5,FALSE)</f>
        <v>196962.1812178551</v>
      </c>
      <c r="C282" s="116">
        <f>C290*VLOOKUP($A274,'Peak-Baseload'!$N$13:$S$28,5,FALSE)</f>
        <v>203000.64079476189</v>
      </c>
      <c r="D282" s="116">
        <f>D290*VLOOKUP($A274,'Peak-Baseload'!$N$13:$S$28,5,FALSE)</f>
        <v>208631.93112861182</v>
      </c>
      <c r="E282" s="116">
        <f>E290*VLOOKUP($A274,'Peak-Baseload'!$N$13:$S$28,5,FALSE)</f>
        <v>213199.21286795035</v>
      </c>
      <c r="F282" s="116">
        <f>F290*VLOOKUP($A274,'Peak-Baseload'!$N$13:$S$28,5,FALSE)</f>
        <v>217988.28160559927</v>
      </c>
      <c r="G282" s="116">
        <f>G290*VLOOKUP($A274,'Peak-Baseload'!$N$13:$S$28,5,FALSE)</f>
        <v>222596.0521759793</v>
      </c>
      <c r="H282" s="116">
        <f>H290*VLOOKUP($A274,'Peak-Baseload'!$N$13:$S$28,5,FALSE)</f>
        <v>227185.50375736671</v>
      </c>
      <c r="I282" s="116">
        <f>I290*VLOOKUP($A274,'Peak-Baseload'!$N$13:$S$28,5,FALSE)</f>
        <v>231693.50556549866</v>
      </c>
      <c r="J282" s="116">
        <f>J290*VLOOKUP($A274,'Peak-Baseload'!$N$13:$S$28,5,FALSE)</f>
        <v>236133.08766277225</v>
      </c>
      <c r="K282" s="116">
        <f>K290*VLOOKUP($A274,'Peak-Baseload'!$N$13:$S$28,5,FALSE)</f>
        <v>240443.39198203621</v>
      </c>
      <c r="L282" s="116">
        <f>L290*VLOOKUP($A274,'Peak-Baseload'!$N$13:$S$28,5,FALSE)</f>
        <v>244717.40461682313</v>
      </c>
      <c r="M282" s="116">
        <f>M290*VLOOKUP($A274,'Peak-Baseload'!$N$13:$S$28,5,FALSE)</f>
        <v>248925.98929981719</v>
      </c>
      <c r="N282" s="116">
        <f>N290*VLOOKUP($A274,'Peak-Baseload'!$N$13:$S$28,5,FALSE)</f>
        <v>252936.72972085368</v>
      </c>
      <c r="O282" s="116">
        <f>O290*VLOOKUP($A274,'Peak-Baseload'!$N$13:$S$28,5,FALSE)</f>
        <v>256800.65149312103</v>
      </c>
      <c r="P282" s="116">
        <f>P290*VLOOKUP($A274,'Peak-Baseload'!$N$13:$S$28,5,FALSE)</f>
        <v>260549.26378432158</v>
      </c>
      <c r="Q282" s="116">
        <f>Q290*VLOOKUP($A274,'Peak-Baseload'!$N$13:$S$28,5,FALSE)</f>
        <v>264034.52473002259</v>
      </c>
      <c r="R282" s="116">
        <f>R290*VLOOKUP($A274,'Peak-Baseload'!$N$13:$S$28,5,FALSE)</f>
        <v>267403.86171686137</v>
      </c>
      <c r="S282" s="116">
        <f>S290*VLOOKUP($A274,'Peak-Baseload'!$N$13:$S$28,5,FALSE)</f>
        <v>270612.70008160651</v>
      </c>
      <c r="T282" s="116">
        <f>T290*VLOOKUP($A274,'Peak-Baseload'!$N$13:$S$28,5,FALSE)</f>
        <v>273621.7941413935</v>
      </c>
      <c r="U282" s="116">
        <f>U290*VLOOKUP($A274,'Peak-Baseload'!$N$13:$S$28,5,FALSE)</f>
        <v>276518.20467338391</v>
      </c>
      <c r="V282" s="116">
        <f>V290*VLOOKUP($A274,'Peak-Baseload'!$N$13:$S$28,5,FALSE)</f>
        <v>278930.24556486914</v>
      </c>
      <c r="W282" s="116">
        <f>W290*VLOOKUP($A274,'Peak-Baseload'!$N$13:$S$28,5,FALSE)</f>
        <v>281643.42796324438</v>
      </c>
    </row>
    <row r="283" spans="1:23">
      <c r="A283" s="104" t="s">
        <v>164</v>
      </c>
      <c r="B283" s="116">
        <f>VLOOKUP($A274,REStpcHIGH,High!B$3-1990+2,FALSE)</f>
        <v>528</v>
      </c>
      <c r="C283" s="116">
        <f>VLOOKUP($A274,REStpcHIGH,High!C$3-1990+2,FALSE)</f>
        <v>603</v>
      </c>
      <c r="D283" s="116">
        <f>VLOOKUP($A274,REStpcHIGH,High!D$3-1990+2,FALSE)</f>
        <v>604</v>
      </c>
      <c r="E283" s="116">
        <f>VLOOKUP($A274,REStpcHIGH,High!E$3-1990+2,FALSE)</f>
        <v>605</v>
      </c>
      <c r="F283" s="116">
        <f>VLOOKUP($A274,REStpcHIGH,High!F$3-1990+2,FALSE)</f>
        <v>605</v>
      </c>
      <c r="G283" s="116">
        <f>VLOOKUP($A274,REStpcHIGH,High!G$3-1990+2,FALSE)</f>
        <v>605</v>
      </c>
      <c r="H283" s="116">
        <f>VLOOKUP($A274,REStpcHIGH,High!H$3-1990+2,FALSE)</f>
        <v>606</v>
      </c>
      <c r="I283" s="116">
        <f>VLOOKUP($A274,REStpcHIGH,High!I$3-1990+2,FALSE)</f>
        <v>605</v>
      </c>
      <c r="J283" s="116">
        <f>VLOOKUP($A274,REStpcHIGH,High!J$3-1990+2,FALSE)</f>
        <v>605</v>
      </c>
      <c r="K283" s="116">
        <f>VLOOKUP($A274,REStpcHIGH,High!K$3-1990+2,FALSE)</f>
        <v>605</v>
      </c>
      <c r="L283" s="116">
        <f>VLOOKUP($A274,REStpcHIGH,High!L$3-1990+2,FALSE)</f>
        <v>606</v>
      </c>
      <c r="M283" s="116">
        <f>VLOOKUP($A274,REStpcHIGH,High!M$3-1990+2,FALSE)</f>
        <v>605</v>
      </c>
      <c r="N283" s="116">
        <f>VLOOKUP($A274,REStpcHIGH,High!N$3-1990+2,FALSE)</f>
        <v>605</v>
      </c>
      <c r="O283" s="116">
        <f>VLOOKUP($A274,REStpcHIGH,High!O$3-1990+2,FALSE)</f>
        <v>605</v>
      </c>
      <c r="P283" s="116">
        <f>VLOOKUP($A274,REStpcHIGH,High!P$3-1990+2,FALSE)</f>
        <v>607</v>
      </c>
      <c r="Q283" s="116">
        <f>VLOOKUP($A274,REStpcHIGH,High!Q$3-1990+2,FALSE)</f>
        <v>606</v>
      </c>
      <c r="R283" s="116">
        <f>VLOOKUP($A274,REStpcHIGH,High!R$3-1990+2,FALSE)</f>
        <v>606</v>
      </c>
      <c r="S283" s="116">
        <f>VLOOKUP($A274,REStpcHIGH,High!S$3-1990+2,FALSE)</f>
        <v>606</v>
      </c>
      <c r="T283" s="116">
        <f>VLOOKUP($A274,REStpcHIGH,High!T$3-1990+2,FALSE)</f>
        <v>607</v>
      </c>
      <c r="U283" s="116">
        <f>VLOOKUP($A274,REStpcHIGH,High!U$3-1990+2,FALSE)</f>
        <v>606</v>
      </c>
      <c r="V283" s="116">
        <f>VLOOKUP($A274,REStpcHIGH,High!V$3-1990+2,FALSE)</f>
        <v>607</v>
      </c>
      <c r="W283" s="116">
        <f>VLOOKUP($A274,REStpcHIGH,High!W$3-1990+2,FALSE)</f>
        <v>607</v>
      </c>
    </row>
    <row r="284" spans="1:23">
      <c r="A284" s="104" t="s">
        <v>165</v>
      </c>
      <c r="B284" s="116">
        <f>VLOOKUP($A274,COMtpcHIGH,High!B$3-1990+2,FALSE)</f>
        <v>3203</v>
      </c>
      <c r="C284" s="116">
        <f>VLOOKUP($A274,COMtpcHIGH,High!C$3-1990+2,FALSE)</f>
        <v>3274</v>
      </c>
      <c r="D284" s="116">
        <f>VLOOKUP($A274,COMtpcHIGH,High!D$3-1990+2,FALSE)</f>
        <v>3249</v>
      </c>
      <c r="E284" s="116">
        <f>VLOOKUP($A274,COMtpcHIGH,High!E$3-1990+2,FALSE)</f>
        <v>3225</v>
      </c>
      <c r="F284" s="116">
        <f>VLOOKUP($A274,COMtpcHIGH,High!F$3-1990+2,FALSE)</f>
        <v>3207</v>
      </c>
      <c r="G284" s="116">
        <f>VLOOKUP($A274,COMtpcHIGH,High!G$3-1990+2,FALSE)</f>
        <v>3194</v>
      </c>
      <c r="H284" s="116">
        <f>VLOOKUP($A274,COMtpcHIGH,High!H$3-1990+2,FALSE)</f>
        <v>3183</v>
      </c>
      <c r="I284" s="116">
        <f>VLOOKUP($A274,COMtpcHIGH,High!I$3-1990+2,FALSE)</f>
        <v>3167</v>
      </c>
      <c r="J284" s="116">
        <f>VLOOKUP($A274,COMtpcHIGH,High!J$3-1990+2,FALSE)</f>
        <v>3149</v>
      </c>
      <c r="K284" s="116">
        <f>VLOOKUP($A274,COMtpcHIGH,High!K$3-1990+2,FALSE)</f>
        <v>3135</v>
      </c>
      <c r="L284" s="116">
        <f>VLOOKUP($A274,COMtpcHIGH,High!L$3-1990+2,FALSE)</f>
        <v>3122</v>
      </c>
      <c r="M284" s="116">
        <f>VLOOKUP($A274,COMtpcHIGH,High!M$3-1990+2,FALSE)</f>
        <v>3104</v>
      </c>
      <c r="N284" s="116">
        <f>VLOOKUP($A274,COMtpcHIGH,High!N$3-1990+2,FALSE)</f>
        <v>3082</v>
      </c>
      <c r="O284" s="116">
        <f>VLOOKUP($A274,COMtpcHIGH,High!O$3-1990+2,FALSE)</f>
        <v>3066</v>
      </c>
      <c r="P284" s="116">
        <f>VLOOKUP($A274,COMtpcHIGH,High!P$3-1990+2,FALSE)</f>
        <v>3062</v>
      </c>
      <c r="Q284" s="116">
        <f>VLOOKUP($A274,COMtpcHIGH,High!Q$3-1990+2,FALSE)</f>
        <v>3042</v>
      </c>
      <c r="R284" s="116">
        <f>VLOOKUP($A274,COMtpcHIGH,High!R$3-1990+2,FALSE)</f>
        <v>3024</v>
      </c>
      <c r="S284" s="116">
        <f>VLOOKUP($A274,COMtpcHIGH,High!S$3-1990+2,FALSE)</f>
        <v>3008</v>
      </c>
      <c r="T284" s="116">
        <f>VLOOKUP($A274,COMtpcHIGH,High!T$3-1990+2,FALSE)</f>
        <v>2989</v>
      </c>
      <c r="U284" s="116">
        <f>VLOOKUP($A274,COMtpcHIGH,High!U$3-1990+2,FALSE)</f>
        <v>2970</v>
      </c>
      <c r="V284" s="116">
        <f>VLOOKUP($A274,COMtpcHIGH,High!V$3-1990+2,FALSE)</f>
        <v>2970</v>
      </c>
      <c r="W284" s="116">
        <f>VLOOKUP($A274,COMtpcHIGH,High!W$3-1990+2,FALSE)</f>
        <v>2949</v>
      </c>
    </row>
    <row r="285" spans="1:23" ht="16" thickBot="1">
      <c r="A285" s="104" t="s">
        <v>166</v>
      </c>
      <c r="B285" s="116">
        <f>VLOOKUP($A274,INDtpcHIGH,High!B$3-1990+2,FALSE)</f>
        <v>29323</v>
      </c>
      <c r="C285" s="116">
        <f>VLOOKUP($A274,INDtpcHIGH,High!C$3-1990+2,FALSE)</f>
        <v>54495</v>
      </c>
      <c r="D285" s="116">
        <f>VLOOKUP($A274,INDtpcHIGH,High!D$3-1990+2,FALSE)</f>
        <v>54495</v>
      </c>
      <c r="E285" s="116">
        <f>VLOOKUP($A274,INDtpcHIGH,High!E$3-1990+2,FALSE)</f>
        <v>54495</v>
      </c>
      <c r="F285" s="116">
        <f>VLOOKUP($A274,INDtpcHIGH,High!F$3-1990+2,FALSE)</f>
        <v>54495</v>
      </c>
      <c r="G285" s="116">
        <f>VLOOKUP($A274,INDtpcHIGH,High!G$3-1990+2,FALSE)</f>
        <v>54495</v>
      </c>
      <c r="H285" s="116">
        <f>VLOOKUP($A274,INDtpcHIGH,High!H$3-1990+2,FALSE)</f>
        <v>54495</v>
      </c>
      <c r="I285" s="116">
        <f>VLOOKUP($A274,INDtpcHIGH,High!I$3-1990+2,FALSE)</f>
        <v>54495</v>
      </c>
      <c r="J285" s="116">
        <f>VLOOKUP($A274,INDtpcHIGH,High!J$3-1990+2,FALSE)</f>
        <v>54495</v>
      </c>
      <c r="K285" s="116">
        <f>VLOOKUP($A274,INDtpcHIGH,High!K$3-1990+2,FALSE)</f>
        <v>54495</v>
      </c>
      <c r="L285" s="116">
        <f>VLOOKUP($A274,INDtpcHIGH,High!L$3-1990+2,FALSE)</f>
        <v>54495</v>
      </c>
      <c r="M285" s="116">
        <f>VLOOKUP($A274,INDtpcHIGH,High!M$3-1990+2,FALSE)</f>
        <v>54495</v>
      </c>
      <c r="N285" s="116">
        <f>VLOOKUP($A274,INDtpcHIGH,High!N$3-1990+2,FALSE)</f>
        <v>54495</v>
      </c>
      <c r="O285" s="116">
        <f>VLOOKUP($A274,INDtpcHIGH,High!O$3-1990+2,FALSE)</f>
        <v>54495</v>
      </c>
      <c r="P285" s="116">
        <f>VLOOKUP($A274,INDtpcHIGH,High!P$3-1990+2,FALSE)</f>
        <v>54495</v>
      </c>
      <c r="Q285" s="116">
        <f>VLOOKUP($A274,INDtpcHIGH,High!Q$3-1990+2,FALSE)</f>
        <v>54495</v>
      </c>
      <c r="R285" s="116">
        <f>VLOOKUP($A274,INDtpcHIGH,High!R$3-1990+2,FALSE)</f>
        <v>54495</v>
      </c>
      <c r="S285" s="116">
        <f>VLOOKUP($A274,INDtpcHIGH,High!S$3-1990+2,FALSE)</f>
        <v>54495</v>
      </c>
      <c r="T285" s="116">
        <f>VLOOKUP($A274,INDtpcHIGH,High!T$3-1990+2,FALSE)</f>
        <v>54495</v>
      </c>
      <c r="U285" s="116">
        <f>VLOOKUP($A274,INDtpcHIGH,High!U$3-1990+2,FALSE)</f>
        <v>54495</v>
      </c>
      <c r="V285" s="116">
        <f>VLOOKUP($A274,INDtpcHIGH,High!V$3-1990+2,FALSE)</f>
        <v>54495</v>
      </c>
      <c r="W285" s="116">
        <f>VLOOKUP($A274,INDtpcHIGH,High!W$3-1990+2,FALSE)</f>
        <v>54495</v>
      </c>
    </row>
    <row r="286" spans="1:23">
      <c r="A286" s="111" t="s">
        <v>167</v>
      </c>
      <c r="B286" s="113">
        <f>VLOOKUP($A274,REScHIGH,High!B$3-1990+2,FALSE)</f>
        <v>10569</v>
      </c>
      <c r="C286" s="114">
        <f>VLOOKUP($A274,REScHIGH,High!C$3-1990+2,FALSE)</f>
        <v>10906</v>
      </c>
      <c r="D286" s="114">
        <f>VLOOKUP($A274,REScHIGH,High!D$3-1990+2,FALSE)</f>
        <v>11236</v>
      </c>
      <c r="E286" s="114">
        <f>VLOOKUP($A274,REScHIGH,High!E$3-1990+2,FALSE)</f>
        <v>11502</v>
      </c>
      <c r="F286" s="114">
        <f>VLOOKUP($A274,REScHIGH,High!F$3-1990+2,FALSE)</f>
        <v>11782</v>
      </c>
      <c r="G286" s="114">
        <f>VLOOKUP($A274,REScHIGH,High!G$3-1990+2,FALSE)</f>
        <v>12051</v>
      </c>
      <c r="H286" s="114">
        <f>VLOOKUP($A274,REScHIGH,High!H$3-1990+2,FALSE)</f>
        <v>12319</v>
      </c>
      <c r="I286" s="114">
        <f>VLOOKUP($A274,REScHIGH,High!I$3-1990+2,FALSE)</f>
        <v>12582</v>
      </c>
      <c r="J286" s="114">
        <f>VLOOKUP($A274,REScHIGH,High!J$3-1990+2,FALSE)</f>
        <v>12841</v>
      </c>
      <c r="K286" s="114">
        <f>VLOOKUP($A274,REScHIGH,High!K$3-1990+2,FALSE)</f>
        <v>13092</v>
      </c>
      <c r="L286" s="114">
        <f>VLOOKUP($A274,REScHIGH,High!L$3-1990+2,FALSE)</f>
        <v>13341</v>
      </c>
      <c r="M286" s="114">
        <f>VLOOKUP($A274,REScHIGH,High!M$3-1990+2,FALSE)</f>
        <v>13586</v>
      </c>
      <c r="N286" s="114">
        <f>VLOOKUP($A274,REScHIGH,High!N$3-1990+2,FALSE)</f>
        <v>13819</v>
      </c>
      <c r="O286" s="114">
        <f>VLOOKUP($A274,REScHIGH,High!O$3-1990+2,FALSE)</f>
        <v>14043</v>
      </c>
      <c r="P286" s="114">
        <f>VLOOKUP($A274,REScHIGH,High!P$3-1990+2,FALSE)</f>
        <v>14260</v>
      </c>
      <c r="Q286" s="114">
        <f>VLOOKUP($A274,REScHIGH,High!Q$3-1990+2,FALSE)</f>
        <v>14461</v>
      </c>
      <c r="R286" s="114">
        <f>VLOOKUP($A274,REScHIGH,High!R$3-1990+2,FALSE)</f>
        <v>14655</v>
      </c>
      <c r="S286" s="114">
        <f>VLOOKUP($A274,REScHIGH,High!S$3-1990+2,FALSE)</f>
        <v>14839</v>
      </c>
      <c r="T286" s="114">
        <f>VLOOKUP($A274,REScHIGH,High!T$3-1990+2,FALSE)</f>
        <v>15011</v>
      </c>
      <c r="U286" s="114">
        <f>VLOOKUP($A274,REScHIGH,High!U$3-1990+2,FALSE)</f>
        <v>15176</v>
      </c>
      <c r="V286" s="114">
        <f>VLOOKUP($A274,REScHIGH,High!V$3-1990+2,FALSE)</f>
        <v>15328</v>
      </c>
      <c r="W286" s="114">
        <f>VLOOKUP($A274,REScHIGH,High!W$3-1990+2,FALSE)</f>
        <v>15482</v>
      </c>
    </row>
    <row r="287" spans="1:23">
      <c r="A287" s="111" t="s">
        <v>168</v>
      </c>
      <c r="B287" s="115">
        <f>VLOOKUP($A274,COMcHIGH,High!B$3-1990+2,FALSE)</f>
        <v>1820</v>
      </c>
      <c r="C287" s="116">
        <f>VLOOKUP($A274,COMcHIGH,High!C$3-1990+2,FALSE)</f>
        <v>1863.3984099995025</v>
      </c>
      <c r="D287" s="116">
        <f>VLOOKUP($A274,COMcHIGH,High!D$3-1990+2,FALSE)</f>
        <v>1888.2001577561739</v>
      </c>
      <c r="E287" s="116">
        <f>VLOOKUP($A274,COMcHIGH,High!E$3-1990+2,FALSE)</f>
        <v>1909.9786736780975</v>
      </c>
      <c r="F287" s="116">
        <f>VLOOKUP($A274,COMcHIGH,High!F$3-1990+2,FALSE)</f>
        <v>1931.7311492285896</v>
      </c>
      <c r="G287" s="116">
        <f>VLOOKUP($A274,COMcHIGH,High!G$3-1990+2,FALSE)</f>
        <v>1953.061030984052</v>
      </c>
      <c r="H287" s="116">
        <f>VLOOKUP($A274,COMcHIGH,High!H$3-1990+2,FALSE)</f>
        <v>1974.2358809573677</v>
      </c>
      <c r="I287" s="116">
        <f>VLOOKUP($A274,COMcHIGH,High!I$3-1990+2,FALSE)</f>
        <v>1995.2784972755192</v>
      </c>
      <c r="J287" s="116">
        <f>VLOOKUP($A274,COMcHIGH,High!J$3-1990+2,FALSE)</f>
        <v>2016.0103998757656</v>
      </c>
      <c r="K287" s="116">
        <f>VLOOKUP($A274,COMcHIGH,High!K$3-1990+2,FALSE)</f>
        <v>2036.5966236068527</v>
      </c>
      <c r="L287" s="116">
        <f>VLOOKUP($A274,COMcHIGH,High!L$3-1990+2,FALSE)</f>
        <v>2056.8961559122722</v>
      </c>
      <c r="M287" s="116">
        <f>VLOOKUP($A274,COMcHIGH,High!M$3-1990+2,FALSE)</f>
        <v>2077.0730495899306</v>
      </c>
      <c r="N287" s="116">
        <f>VLOOKUP($A274,COMcHIGH,High!N$3-1990+2,FALSE)</f>
        <v>2096.7853130536791</v>
      </c>
      <c r="O287" s="116">
        <f>VLOOKUP($A274,COMcHIGH,High!O$3-1990+2,FALSE)</f>
        <v>2116.2471402819297</v>
      </c>
      <c r="P287" s="116">
        <f>VLOOKUP($A274,COMcHIGH,High!P$3-1990+2,FALSE)</f>
        <v>2135.4437625620608</v>
      </c>
      <c r="Q287" s="116">
        <f>VLOOKUP($A274,COMcHIGH,High!Q$3-1990+2,FALSE)</f>
        <v>2154.0486432323828</v>
      </c>
      <c r="R287" s="116">
        <f>VLOOKUP($A274,COMcHIGH,High!R$3-1990+2,FALSE)</f>
        <v>2172.3497711185928</v>
      </c>
      <c r="S287" s="116">
        <f>VLOOKUP($A274,COMcHIGH,High!S$3-1990+2,FALSE)</f>
        <v>2190.5381993043629</v>
      </c>
      <c r="T287" s="116">
        <f>VLOOKUP($A274,COMcHIGH,High!T$3-1990+2,FALSE)</f>
        <v>2208.1420778037441</v>
      </c>
      <c r="U287" s="116">
        <f>VLOOKUP($A274,COMcHIGH,High!U$3-1990+2,FALSE)</f>
        <v>2225.6459857030591</v>
      </c>
      <c r="V287" s="116">
        <f>VLOOKUP($A274,COMcHIGH,High!V$3-1990+2,FALSE)</f>
        <v>2225.6459857030591</v>
      </c>
      <c r="W287" s="116">
        <f>VLOOKUP($A274,COMcHIGH,High!W$3-1990+2,FALSE)</f>
        <v>2242.6063315309129</v>
      </c>
    </row>
    <row r="288" spans="1:23">
      <c r="A288" s="111" t="s">
        <v>169</v>
      </c>
      <c r="B288" s="115">
        <f>VLOOKUP($A274,INDcHIGH,High!B$3-1990+2,FALSE)</f>
        <v>23</v>
      </c>
      <c r="C288" s="116">
        <f>VLOOKUP($A274,INDcHIGH,High!C$3-1990+2,FALSE)</f>
        <v>23.128246463888726</v>
      </c>
      <c r="D288" s="116">
        <f>VLOOKUP($A274,INDcHIGH,High!D$3-1990+2,FALSE)</f>
        <v>23.194500226938917</v>
      </c>
      <c r="E288" s="116">
        <f>VLOOKUP($A274,INDcHIGH,High!E$3-1990+2,FALSE)</f>
        <v>23.233171331226433</v>
      </c>
      <c r="F288" s="116">
        <f>VLOOKUP($A274,INDcHIGH,High!F$3-1990+2,FALSE)</f>
        <v>23.27427261948332</v>
      </c>
      <c r="G288" s="116">
        <f>VLOOKUP($A274,INDcHIGH,High!G$3-1990+2,FALSE)</f>
        <v>23.313069591734163</v>
      </c>
      <c r="H288" s="116">
        <f>VLOOKUP($A274,INDcHIGH,High!H$3-1990+2,FALSE)</f>
        <v>23.35248743348594</v>
      </c>
      <c r="I288" s="116">
        <f>VLOOKUP($A274,INDcHIGH,High!I$3-1990+2,FALSE)</f>
        <v>23.391404415601912</v>
      </c>
      <c r="J288" s="116">
        <f>VLOOKUP($A274,INDcHIGH,High!J$3-1990+2,FALSE)</f>
        <v>23.429418307142861</v>
      </c>
      <c r="K288" s="116">
        <f>VLOOKUP($A274,INDcHIGH,High!K$3-1990+2,FALSE)</f>
        <v>23.46639086636204</v>
      </c>
      <c r="L288" s="116">
        <f>VLOOKUP($A274,INDcHIGH,High!L$3-1990+2,FALSE)</f>
        <v>23.503055464139099</v>
      </c>
      <c r="M288" s="116">
        <f>VLOOKUP($A274,INDcHIGH,High!M$3-1990+2,FALSE)</f>
        <v>23.539274082105631</v>
      </c>
      <c r="N288" s="116">
        <f>VLOOKUP($A274,INDcHIGH,High!N$3-1990+2,FALSE)</f>
        <v>23.572536678727396</v>
      </c>
      <c r="O288" s="116">
        <f>VLOOKUP($A274,INDcHIGH,High!O$3-1990+2,FALSE)</f>
        <v>23.604139208629793</v>
      </c>
      <c r="P288" s="116">
        <f>VLOOKUP($A274,INDcHIGH,High!P$3-1990+2,FALSE)</f>
        <v>23.634469080895329</v>
      </c>
      <c r="Q288" s="116">
        <f>VLOOKUP($A274,INDcHIGH,High!Q$3-1990+2,FALSE)</f>
        <v>23.660883060953928</v>
      </c>
      <c r="R288" s="116">
        <f>VLOOKUP($A274,INDcHIGH,High!R$3-1990+2,FALSE)</f>
        <v>23.685849565357273</v>
      </c>
      <c r="S288" s="116">
        <f>VLOOKUP($A274,INDcHIGH,High!S$3-1990+2,FALSE)</f>
        <v>23.709346211811884</v>
      </c>
      <c r="T288" s="116">
        <f>VLOOKUP($A274,INDcHIGH,High!T$3-1990+2,FALSE)</f>
        <v>23.730070969468517</v>
      </c>
      <c r="U288" s="116">
        <f>VLOOKUP($A274,INDcHIGH,High!U$3-1990+2,FALSE)</f>
        <v>23.749768874971181</v>
      </c>
      <c r="V288" s="116">
        <f>VLOOKUP($A274,INDcHIGH,High!V$3-1990+2,FALSE)</f>
        <v>23.749768874971181</v>
      </c>
      <c r="W288" s="116">
        <f>VLOOKUP($A274,INDcHIGH,High!W$3-1990+2,FALSE)</f>
        <v>23.766509716286791</v>
      </c>
    </row>
    <row r="289" spans="1:23">
      <c r="A289" s="111" t="s">
        <v>170</v>
      </c>
      <c r="B289" s="117"/>
      <c r="C289" s="118">
        <f t="shared" ref="C289:U289" si="103">B289</f>
        <v>0</v>
      </c>
      <c r="D289" s="118">
        <f t="shared" si="103"/>
        <v>0</v>
      </c>
      <c r="E289" s="118">
        <f t="shared" si="103"/>
        <v>0</v>
      </c>
      <c r="F289" s="118">
        <f t="shared" si="103"/>
        <v>0</v>
      </c>
      <c r="G289" s="118">
        <f t="shared" si="103"/>
        <v>0</v>
      </c>
      <c r="H289" s="118">
        <f t="shared" si="103"/>
        <v>0</v>
      </c>
      <c r="I289" s="118">
        <f t="shared" si="103"/>
        <v>0</v>
      </c>
      <c r="J289" s="118">
        <f t="shared" si="103"/>
        <v>0</v>
      </c>
      <c r="K289" s="118">
        <f t="shared" si="103"/>
        <v>0</v>
      </c>
      <c r="L289" s="118">
        <f t="shared" si="103"/>
        <v>0</v>
      </c>
      <c r="M289" s="118">
        <f t="shared" si="103"/>
        <v>0</v>
      </c>
      <c r="N289" s="118">
        <f t="shared" si="103"/>
        <v>0</v>
      </c>
      <c r="O289" s="118">
        <f t="shared" si="103"/>
        <v>0</v>
      </c>
      <c r="P289" s="118">
        <f t="shared" si="103"/>
        <v>0</v>
      </c>
      <c r="Q289" s="118">
        <f t="shared" si="103"/>
        <v>0</v>
      </c>
      <c r="R289" s="118">
        <f t="shared" si="103"/>
        <v>0</v>
      </c>
      <c r="S289" s="118">
        <f t="shared" si="103"/>
        <v>0</v>
      </c>
      <c r="T289" s="118">
        <f t="shared" si="103"/>
        <v>0</v>
      </c>
      <c r="U289" s="118">
        <f t="shared" si="103"/>
        <v>0</v>
      </c>
      <c r="V289" s="118">
        <f>T289</f>
        <v>0</v>
      </c>
      <c r="W289" s="118">
        <f>U289</f>
        <v>0</v>
      </c>
    </row>
    <row r="290" spans="1:23" ht="16" thickBot="1">
      <c r="A290" s="119" t="s">
        <v>171</v>
      </c>
      <c r="B290" s="120">
        <f>SUM(B286:B289)</f>
        <v>12412</v>
      </c>
      <c r="C290" s="121">
        <f t="shared" ref="C290:W290" si="104">SUM(C286:C289)</f>
        <v>12792.526656463391</v>
      </c>
      <c r="D290" s="121">
        <f t="shared" si="104"/>
        <v>13147.394657983112</v>
      </c>
      <c r="E290" s="121">
        <f t="shared" si="104"/>
        <v>13435.211845009324</v>
      </c>
      <c r="F290" s="121">
        <f t="shared" si="104"/>
        <v>13737.005421848073</v>
      </c>
      <c r="G290" s="121">
        <f t="shared" si="104"/>
        <v>14027.374100575786</v>
      </c>
      <c r="H290" s="121">
        <f t="shared" si="104"/>
        <v>14316.588368390852</v>
      </c>
      <c r="I290" s="121">
        <f t="shared" si="104"/>
        <v>14600.669901691123</v>
      </c>
      <c r="J290" s="121">
        <f t="shared" si="104"/>
        <v>14880.439818182909</v>
      </c>
      <c r="K290" s="121">
        <f t="shared" si="104"/>
        <v>15152.063014473215</v>
      </c>
      <c r="L290" s="121">
        <f t="shared" si="104"/>
        <v>15421.399211376412</v>
      </c>
      <c r="M290" s="121">
        <f t="shared" si="104"/>
        <v>15686.612323672036</v>
      </c>
      <c r="N290" s="121">
        <f t="shared" si="104"/>
        <v>15939.357849732407</v>
      </c>
      <c r="O290" s="121">
        <f t="shared" si="104"/>
        <v>16182.85127949056</v>
      </c>
      <c r="P290" s="121">
        <f t="shared" si="104"/>
        <v>16419.078231642954</v>
      </c>
      <c r="Q290" s="121">
        <f t="shared" si="104"/>
        <v>16638.709526293336</v>
      </c>
      <c r="R290" s="121">
        <f t="shared" si="104"/>
        <v>16851.03562068395</v>
      </c>
      <c r="S290" s="121">
        <f t="shared" si="104"/>
        <v>17053.247545516177</v>
      </c>
      <c r="T290" s="121">
        <f t="shared" si="104"/>
        <v>17242.872148773211</v>
      </c>
      <c r="U290" s="121">
        <f t="shared" si="104"/>
        <v>17425.395754578032</v>
      </c>
      <c r="V290" s="121">
        <f t="shared" si="104"/>
        <v>17577.395754578032</v>
      </c>
      <c r="W290" s="121">
        <f t="shared" si="104"/>
        <v>17748.372841247201</v>
      </c>
    </row>
    <row r="291" spans="1:23">
      <c r="B291" s="106"/>
      <c r="C291" s="106"/>
      <c r="D291" s="106"/>
      <c r="E291" s="106"/>
      <c r="F291" s="106"/>
      <c r="G291" s="106"/>
      <c r="H291" s="106"/>
      <c r="I291" s="106"/>
      <c r="J291" s="106"/>
      <c r="K291" s="106"/>
      <c r="L291" s="106"/>
      <c r="M291" s="106"/>
      <c r="N291" s="106"/>
      <c r="O291" s="106"/>
      <c r="P291" s="106"/>
      <c r="Q291" s="106"/>
      <c r="R291" s="106"/>
      <c r="S291" s="106"/>
      <c r="T291" s="108"/>
      <c r="U291" s="108"/>
      <c r="V291" s="108"/>
      <c r="W291" s="108"/>
    </row>
    <row r="292" spans="1:23">
      <c r="B292" s="106"/>
      <c r="C292" s="106"/>
      <c r="D292" s="106"/>
      <c r="E292" s="106"/>
      <c r="F292" s="106"/>
      <c r="G292" s="106"/>
      <c r="H292" s="106"/>
      <c r="I292" s="106"/>
      <c r="J292" s="106"/>
      <c r="K292" s="106"/>
      <c r="L292" s="106"/>
      <c r="M292" s="106"/>
      <c r="N292" s="106"/>
      <c r="O292" s="106"/>
      <c r="P292" s="106"/>
      <c r="Q292" s="106"/>
      <c r="R292" s="106"/>
      <c r="S292" s="106"/>
      <c r="T292" s="108"/>
      <c r="U292" s="108"/>
      <c r="V292" s="108"/>
      <c r="W292" s="108"/>
    </row>
    <row r="293" spans="1:23">
      <c r="A293" s="109" t="s">
        <v>144</v>
      </c>
      <c r="B293" s="110"/>
      <c r="C293" s="110"/>
      <c r="D293" s="110"/>
      <c r="E293" s="110"/>
      <c r="F293" s="110"/>
      <c r="G293" s="110"/>
      <c r="H293" s="110"/>
      <c r="I293" s="110"/>
      <c r="J293" s="110"/>
      <c r="K293" s="110"/>
      <c r="L293" s="110"/>
      <c r="M293" s="110"/>
      <c r="N293" s="110"/>
      <c r="O293" s="110"/>
      <c r="P293" s="110"/>
      <c r="Q293" s="110"/>
      <c r="R293" s="110"/>
      <c r="S293" s="110"/>
      <c r="T293" s="110"/>
      <c r="U293" s="110"/>
      <c r="V293" s="110"/>
      <c r="W293" s="110"/>
    </row>
    <row r="294" spans="1:23" ht="16" thickBot="1">
      <c r="A294" s="111" t="s">
        <v>156</v>
      </c>
      <c r="B294" s="110"/>
      <c r="C294" s="112">
        <f t="shared" ref="C294:U294" si="105">(C299-B299)/B299</f>
        <v>9.3630333408604965E-2</v>
      </c>
      <c r="D294" s="112">
        <f t="shared" si="105"/>
        <v>3.2780885004683645E-2</v>
      </c>
      <c r="E294" s="112">
        <f t="shared" si="105"/>
        <v>1.264539067362898E-2</v>
      </c>
      <c r="F294" s="112">
        <f t="shared" si="105"/>
        <v>1.6600357132140718E-2</v>
      </c>
      <c r="G294" s="112">
        <f t="shared" si="105"/>
        <v>1.8820532240420795E-2</v>
      </c>
      <c r="H294" s="112">
        <f t="shared" si="105"/>
        <v>1.9827257926640515E-2</v>
      </c>
      <c r="I294" s="112">
        <f t="shared" si="105"/>
        <v>1.7487759441013797E-2</v>
      </c>
      <c r="J294" s="112">
        <f t="shared" si="105"/>
        <v>1.695303033753439E-2</v>
      </c>
      <c r="K294" s="112">
        <f t="shared" si="105"/>
        <v>1.7797040647404172E-2</v>
      </c>
      <c r="L294" s="112">
        <f t="shared" si="105"/>
        <v>1.8062264260903235E-2</v>
      </c>
      <c r="M294" s="112">
        <f t="shared" si="105"/>
        <v>1.6219005961259005E-2</v>
      </c>
      <c r="N294" s="112">
        <f t="shared" si="105"/>
        <v>1.5352812656230081E-2</v>
      </c>
      <c r="O294" s="112">
        <f t="shared" si="105"/>
        <v>1.7596903658504751E-2</v>
      </c>
      <c r="P294" s="112">
        <f t="shared" si="105"/>
        <v>1.9628441917147871E-2</v>
      </c>
      <c r="Q294" s="112">
        <f t="shared" si="105"/>
        <v>1.6181940352143674E-2</v>
      </c>
      <c r="R294" s="112">
        <f t="shared" si="105"/>
        <v>1.5338991072909001E-2</v>
      </c>
      <c r="S294" s="112">
        <f t="shared" si="105"/>
        <v>1.6098680929540185E-2</v>
      </c>
      <c r="T294" s="112">
        <f t="shared" si="105"/>
        <v>1.5013810593855887E-2</v>
      </c>
      <c r="U294" s="112">
        <f t="shared" si="105"/>
        <v>1.3999829887397838E-2</v>
      </c>
      <c r="V294" s="112">
        <f>(V299-T299)/T299</f>
        <v>2.3345648674750821E-2</v>
      </c>
      <c r="W294" s="112">
        <f>(W299-U299)/U299</f>
        <v>2.3145706328980858E-2</v>
      </c>
    </row>
    <row r="295" spans="1:23">
      <c r="A295" s="111" t="s">
        <v>157</v>
      </c>
      <c r="B295" s="113">
        <f t="shared" ref="B295:W298" si="106">B10+B29+B48+B67+B86+B105+B124+B143+B162+B181+B200</f>
        <v>105277695</v>
      </c>
      <c r="C295" s="114">
        <f t="shared" si="106"/>
        <v>113902855</v>
      </c>
      <c r="D295" s="114">
        <f t="shared" si="106"/>
        <v>119751565</v>
      </c>
      <c r="E295" s="114">
        <f t="shared" si="106"/>
        <v>121343129</v>
      </c>
      <c r="F295" s="114">
        <f t="shared" si="106"/>
        <v>123702721</v>
      </c>
      <c r="G295" s="114">
        <f t="shared" si="106"/>
        <v>126365586</v>
      </c>
      <c r="H295" s="114">
        <f t="shared" si="106"/>
        <v>129223816</v>
      </c>
      <c r="I295" s="114">
        <f t="shared" si="106"/>
        <v>131885013</v>
      </c>
      <c r="J295" s="114">
        <f t="shared" si="106"/>
        <v>134542586</v>
      </c>
      <c r="K295" s="114">
        <f t="shared" si="106"/>
        <v>137297936</v>
      </c>
      <c r="L295" s="114">
        <f t="shared" si="106"/>
        <v>140138836</v>
      </c>
      <c r="M295" s="114">
        <f t="shared" si="106"/>
        <v>142819667</v>
      </c>
      <c r="N295" s="114">
        <f t="shared" si="106"/>
        <v>145451736</v>
      </c>
      <c r="O295" s="114">
        <f t="shared" si="106"/>
        <v>148512659</v>
      </c>
      <c r="P295" s="114">
        <f t="shared" si="106"/>
        <v>151659073</v>
      </c>
      <c r="Q295" s="114">
        <f t="shared" si="106"/>
        <v>154632430</v>
      </c>
      <c r="R295" s="114">
        <f t="shared" si="106"/>
        <v>157453521</v>
      </c>
      <c r="S295" s="114">
        <f t="shared" si="106"/>
        <v>160364968</v>
      </c>
      <c r="T295" s="114">
        <f t="shared" si="106"/>
        <v>163199850</v>
      </c>
      <c r="U295" s="114">
        <f t="shared" si="106"/>
        <v>165870885</v>
      </c>
      <c r="V295" s="114">
        <f t="shared" si="106"/>
        <v>168626298</v>
      </c>
      <c r="W295" s="114">
        <f t="shared" si="106"/>
        <v>171378163</v>
      </c>
    </row>
    <row r="296" spans="1:23">
      <c r="A296" s="111" t="s">
        <v>158</v>
      </c>
      <c r="B296" s="115">
        <f t="shared" si="106"/>
        <v>83262609</v>
      </c>
      <c r="C296" s="116">
        <f t="shared" si="106"/>
        <v>93113361.532672137</v>
      </c>
      <c r="D296" s="116">
        <f t="shared" si="106"/>
        <v>94578185.43365106</v>
      </c>
      <c r="E296" s="116">
        <f t="shared" si="106"/>
        <v>95943094.280466154</v>
      </c>
      <c r="F296" s="116">
        <f t="shared" si="106"/>
        <v>97467899.410668552</v>
      </c>
      <c r="G296" s="116">
        <f t="shared" si="106"/>
        <v>99256452.722894758</v>
      </c>
      <c r="H296" s="116">
        <f t="shared" si="106"/>
        <v>101159308.34482962</v>
      </c>
      <c r="I296" s="116">
        <f t="shared" si="106"/>
        <v>102777697.96412615</v>
      </c>
      <c r="J296" s="116">
        <f t="shared" si="106"/>
        <v>104332689.8355819</v>
      </c>
      <c r="K296" s="116">
        <f t="shared" si="106"/>
        <v>106063038.52333972</v>
      </c>
      <c r="L296" s="116">
        <f t="shared" si="106"/>
        <v>107846621.20796698</v>
      </c>
      <c r="M296" s="116">
        <f t="shared" si="106"/>
        <v>109389080.39565147</v>
      </c>
      <c r="N296" s="116">
        <f t="shared" si="106"/>
        <v>110813429.55586356</v>
      </c>
      <c r="O296" s="116">
        <f t="shared" si="106"/>
        <v>112461949.08426408</v>
      </c>
      <c r="P296" s="116">
        <f t="shared" si="106"/>
        <v>114653933.89804643</v>
      </c>
      <c r="Q296" s="116">
        <f t="shared" si="106"/>
        <v>116160532.26287247</v>
      </c>
      <c r="R296" s="116">
        <f t="shared" si="106"/>
        <v>117648832.7837584</v>
      </c>
      <c r="S296" s="116">
        <f t="shared" si="106"/>
        <v>119323939.53462654</v>
      </c>
      <c r="T296" s="116">
        <f t="shared" si="106"/>
        <v>120828242.59051234</v>
      </c>
      <c r="U296" s="116">
        <f t="shared" si="106"/>
        <v>122257074.75973354</v>
      </c>
      <c r="V296" s="116">
        <f t="shared" si="106"/>
        <v>122257074.75973354</v>
      </c>
      <c r="W296" s="116">
        <f t="shared" si="106"/>
        <v>123636867.01123717</v>
      </c>
    </row>
    <row r="297" spans="1:23">
      <c r="A297" s="111" t="s">
        <v>159</v>
      </c>
      <c r="B297" s="115">
        <f t="shared" si="106"/>
        <v>9219055</v>
      </c>
      <c r="C297" s="116">
        <f t="shared" si="106"/>
        <v>9449844.5859134942</v>
      </c>
      <c r="D297" s="116">
        <f t="shared" si="106"/>
        <v>9298930.2160547953</v>
      </c>
      <c r="E297" s="116">
        <f t="shared" si="106"/>
        <v>9196047.8714189604</v>
      </c>
      <c r="F297" s="116">
        <f t="shared" si="106"/>
        <v>9105099.4924459178</v>
      </c>
      <c r="G297" s="116">
        <f t="shared" si="106"/>
        <v>9025870.3970911559</v>
      </c>
      <c r="H297" s="116">
        <f t="shared" si="106"/>
        <v>8957534.4979869537</v>
      </c>
      <c r="I297" s="116">
        <f t="shared" si="106"/>
        <v>8899046.7290398963</v>
      </c>
      <c r="J297" s="116">
        <f t="shared" si="106"/>
        <v>8850071.1652357541</v>
      </c>
      <c r="K297" s="116">
        <f t="shared" si="106"/>
        <v>8809346.5543150436</v>
      </c>
      <c r="L297" s="116">
        <f t="shared" si="106"/>
        <v>8776366.27215207</v>
      </c>
      <c r="M297" s="116">
        <f t="shared" si="106"/>
        <v>8750484.1958511677</v>
      </c>
      <c r="N297" s="116">
        <f t="shared" si="106"/>
        <v>8731749.1122016963</v>
      </c>
      <c r="O297" s="116">
        <f t="shared" si="106"/>
        <v>8721220.7249429934</v>
      </c>
      <c r="P297" s="116">
        <f t="shared" si="106"/>
        <v>8716451.5726932399</v>
      </c>
      <c r="Q297" s="116">
        <f t="shared" si="106"/>
        <v>8719917.6808199715</v>
      </c>
      <c r="R297" s="116">
        <f t="shared" si="106"/>
        <v>8729168.502542302</v>
      </c>
      <c r="S297" s="116">
        <f t="shared" si="106"/>
        <v>8744669.7127862666</v>
      </c>
      <c r="T297" s="116">
        <f t="shared" si="106"/>
        <v>8766507.1678864248</v>
      </c>
      <c r="U297" s="116">
        <f t="shared" si="106"/>
        <v>8794187.7445861883</v>
      </c>
      <c r="V297" s="116">
        <f t="shared" si="106"/>
        <v>8794187.7445861883</v>
      </c>
      <c r="W297" s="116">
        <f t="shared" si="106"/>
        <v>8826664.5608100742</v>
      </c>
    </row>
    <row r="298" spans="1:23">
      <c r="A298" s="111" t="s">
        <v>160</v>
      </c>
      <c r="B298" s="117">
        <f t="shared" si="106"/>
        <v>2033821.666666666</v>
      </c>
      <c r="C298" s="118">
        <f t="shared" si="106"/>
        <v>2033821.666666666</v>
      </c>
      <c r="D298" s="118">
        <f t="shared" si="106"/>
        <v>2033821.666666666</v>
      </c>
      <c r="E298" s="118">
        <f t="shared" si="106"/>
        <v>2033821.666666666</v>
      </c>
      <c r="F298" s="118">
        <f t="shared" si="106"/>
        <v>2033821.666666666</v>
      </c>
      <c r="G298" s="118">
        <f t="shared" si="106"/>
        <v>2033821.666666666</v>
      </c>
      <c r="H298" s="118">
        <f t="shared" si="106"/>
        <v>2033821.666666666</v>
      </c>
      <c r="I298" s="118">
        <f t="shared" si="106"/>
        <v>2033821.666666666</v>
      </c>
      <c r="J298" s="118">
        <f t="shared" si="106"/>
        <v>2033821.666666666</v>
      </c>
      <c r="K298" s="118">
        <f t="shared" si="106"/>
        <v>2033821.666666666</v>
      </c>
      <c r="L298" s="118">
        <f t="shared" si="106"/>
        <v>2033821.666666666</v>
      </c>
      <c r="M298" s="118">
        <f t="shared" si="106"/>
        <v>2033821.666666666</v>
      </c>
      <c r="N298" s="118">
        <f t="shared" si="106"/>
        <v>2033821.666666666</v>
      </c>
      <c r="O298" s="118">
        <f t="shared" si="106"/>
        <v>2033821.666666666</v>
      </c>
      <c r="P298" s="118">
        <f t="shared" si="106"/>
        <v>2033821.666666666</v>
      </c>
      <c r="Q298" s="118">
        <f t="shared" si="106"/>
        <v>2033821.666666666</v>
      </c>
      <c r="R298" s="118">
        <f t="shared" si="106"/>
        <v>2033821.666666666</v>
      </c>
      <c r="S298" s="118">
        <f t="shared" si="106"/>
        <v>2033821.666666666</v>
      </c>
      <c r="T298" s="118">
        <f t="shared" si="106"/>
        <v>2033821.666666666</v>
      </c>
      <c r="U298" s="118">
        <f t="shared" si="106"/>
        <v>2033821.666666666</v>
      </c>
      <c r="V298" s="118">
        <f t="shared" si="106"/>
        <v>2033821.666666666</v>
      </c>
      <c r="W298" s="118">
        <f t="shared" si="106"/>
        <v>2033821.666666666</v>
      </c>
    </row>
    <row r="299" spans="1:23" ht="16" thickBot="1">
      <c r="A299" s="119" t="s">
        <v>161</v>
      </c>
      <c r="B299" s="120">
        <f>SUM(B295:B298)</f>
        <v>199793180.66666666</v>
      </c>
      <c r="C299" s="121">
        <f t="shared" ref="C299:W299" si="107">SUM(C295:C298)</f>
        <v>218499882.7852523</v>
      </c>
      <c r="D299" s="121">
        <f t="shared" si="107"/>
        <v>225662502.31637251</v>
      </c>
      <c r="E299" s="121">
        <f t="shared" si="107"/>
        <v>228516092.81855175</v>
      </c>
      <c r="F299" s="121">
        <f t="shared" si="107"/>
        <v>232309541.56978112</v>
      </c>
      <c r="G299" s="121">
        <f t="shared" si="107"/>
        <v>236681730.78665257</v>
      </c>
      <c r="H299" s="121">
        <f t="shared" si="107"/>
        <v>241374480.50948322</v>
      </c>
      <c r="I299" s="121">
        <f t="shared" si="107"/>
        <v>245595579.35983273</v>
      </c>
      <c r="J299" s="121">
        <f t="shared" si="107"/>
        <v>249759168.66748431</v>
      </c>
      <c r="K299" s="121">
        <f t="shared" si="107"/>
        <v>254204142.74432141</v>
      </c>
      <c r="L299" s="121">
        <f t="shared" si="107"/>
        <v>258795645.14678571</v>
      </c>
      <c r="M299" s="121">
        <f t="shared" si="107"/>
        <v>262993053.25816929</v>
      </c>
      <c r="N299" s="121">
        <f t="shared" si="107"/>
        <v>267030736.33473191</v>
      </c>
      <c r="O299" s="121">
        <f t="shared" si="107"/>
        <v>271729650.47587377</v>
      </c>
      <c r="P299" s="121">
        <f t="shared" si="107"/>
        <v>277063280.13740635</v>
      </c>
      <c r="Q299" s="121">
        <f t="shared" si="107"/>
        <v>281546701.61035913</v>
      </c>
      <c r="R299" s="121">
        <f t="shared" si="107"/>
        <v>285865343.95296741</v>
      </c>
      <c r="S299" s="121">
        <f t="shared" si="107"/>
        <v>290467398.91407949</v>
      </c>
      <c r="T299" s="121">
        <f t="shared" si="107"/>
        <v>294828421.42506546</v>
      </c>
      <c r="U299" s="121">
        <f t="shared" si="107"/>
        <v>298955969.17098641</v>
      </c>
      <c r="V299" s="121">
        <f t="shared" si="107"/>
        <v>301711382.17098641</v>
      </c>
      <c r="W299" s="121">
        <f t="shared" si="107"/>
        <v>305875516.23871392</v>
      </c>
    </row>
    <row r="300" spans="1:23">
      <c r="A300" s="111" t="s">
        <v>162</v>
      </c>
      <c r="B300" s="116">
        <f t="shared" ref="B300:W301" si="108">B15+B34+B53+B72+B91+B110+B129+B148+B167+B186+B205</f>
        <v>182790.93225094883</v>
      </c>
      <c r="C300" s="116">
        <f t="shared" si="108"/>
        <v>200834.04700534843</v>
      </c>
      <c r="D300" s="116">
        <f t="shared" si="108"/>
        <v>207588.65138654946</v>
      </c>
      <c r="E300" s="116">
        <f t="shared" si="108"/>
        <v>210353.79444128677</v>
      </c>
      <c r="F300" s="116">
        <f t="shared" si="108"/>
        <v>214014.57118926913</v>
      </c>
      <c r="G300" s="116">
        <f t="shared" si="108"/>
        <v>218206.73637997062</v>
      </c>
      <c r="H300" s="116">
        <f t="shared" si="108"/>
        <v>222692.73850453913</v>
      </c>
      <c r="I300" s="116">
        <f t="shared" si="108"/>
        <v>226751.1400132149</v>
      </c>
      <c r="J300" s="116">
        <f t="shared" si="108"/>
        <v>230778.30305064277</v>
      </c>
      <c r="K300" s="116">
        <f t="shared" si="108"/>
        <v>235069.70347808627</v>
      </c>
      <c r="L300" s="116">
        <f t="shared" si="108"/>
        <v>239493.30476434375</v>
      </c>
      <c r="M300" s="116">
        <f t="shared" si="108"/>
        <v>243560.00849901279</v>
      </c>
      <c r="N300" s="116">
        <f t="shared" si="108"/>
        <v>247500.10986587481</v>
      </c>
      <c r="O300" s="116">
        <f t="shared" si="108"/>
        <v>252057.87089268267</v>
      </c>
      <c r="P300" s="116">
        <f t="shared" si="108"/>
        <v>257175.15264352722</v>
      </c>
      <c r="Q300" s="116">
        <f t="shared" si="108"/>
        <v>261512.92253777929</v>
      </c>
      <c r="R300" s="116">
        <f t="shared" si="108"/>
        <v>265738.09891783318</v>
      </c>
      <c r="S300" s="116">
        <f t="shared" si="108"/>
        <v>270217.50145693898</v>
      </c>
      <c r="T300" s="116">
        <f t="shared" si="108"/>
        <v>274484.97091353266</v>
      </c>
      <c r="U300" s="116">
        <f t="shared" si="108"/>
        <v>278547.959782488</v>
      </c>
      <c r="V300" s="116">
        <f t="shared" si="108"/>
        <v>281197.53640488232</v>
      </c>
      <c r="W300" s="116">
        <f t="shared" si="108"/>
        <v>285300.10667412274</v>
      </c>
    </row>
    <row r="301" spans="1:23">
      <c r="A301" s="111" t="s">
        <v>163</v>
      </c>
      <c r="B301" s="116">
        <f t="shared" si="108"/>
        <v>2736839.4469024185</v>
      </c>
      <c r="C301" s="116">
        <f t="shared" si="108"/>
        <v>2805253.1664434252</v>
      </c>
      <c r="D301" s="116">
        <f t="shared" si="108"/>
        <v>2850147.967825349</v>
      </c>
      <c r="E301" s="116">
        <f t="shared" si="108"/>
        <v>2909721.9330756934</v>
      </c>
      <c r="F301" s="116">
        <f t="shared" si="108"/>
        <v>2977880.8374695028</v>
      </c>
      <c r="G301" s="116">
        <f t="shared" si="108"/>
        <v>3046874.3907149476</v>
      </c>
      <c r="H301" s="116">
        <f t="shared" si="108"/>
        <v>3116827.3950211089</v>
      </c>
      <c r="I301" s="116">
        <f t="shared" si="108"/>
        <v>3187735.133692042</v>
      </c>
      <c r="J301" s="116">
        <f t="shared" si="108"/>
        <v>3259453.8916731025</v>
      </c>
      <c r="K301" s="116">
        <f t="shared" si="108"/>
        <v>3332285.2696424047</v>
      </c>
      <c r="L301" s="116">
        <f t="shared" si="108"/>
        <v>3406203.2607679265</v>
      </c>
      <c r="M301" s="116">
        <f t="shared" si="108"/>
        <v>3481314.2154661026</v>
      </c>
      <c r="N301" s="116">
        <f t="shared" si="108"/>
        <v>3557476.9674287182</v>
      </c>
      <c r="O301" s="116">
        <f t="shared" si="108"/>
        <v>3634305.5626498377</v>
      </c>
      <c r="P301" s="116">
        <f t="shared" si="108"/>
        <v>3712317.1009625713</v>
      </c>
      <c r="Q301" s="116">
        <f t="shared" si="108"/>
        <v>3791179.1469094539</v>
      </c>
      <c r="R301" s="116">
        <f t="shared" si="108"/>
        <v>3870877.9531439329</v>
      </c>
      <c r="S301" s="116">
        <f t="shared" si="108"/>
        <v>3951716.791503699</v>
      </c>
      <c r="T301" s="116">
        <f t="shared" si="108"/>
        <v>4033480.2087090956</v>
      </c>
      <c r="U301" s="116">
        <f t="shared" si="108"/>
        <v>4116338.0502036163</v>
      </c>
      <c r="V301" s="116">
        <f t="shared" si="108"/>
        <v>4190731.3581726155</v>
      </c>
      <c r="W301" s="116">
        <f t="shared" si="108"/>
        <v>4276534.7882782454</v>
      </c>
    </row>
    <row r="302" spans="1:23">
      <c r="A302" s="104" t="s">
        <v>164</v>
      </c>
      <c r="B302" s="116">
        <f t="shared" ref="B302:W304" si="109">B295/B305</f>
        <v>617.31966107658025</v>
      </c>
      <c r="C302" s="116">
        <f t="shared" si="109"/>
        <v>652.6673600009168</v>
      </c>
      <c r="D302" s="116">
        <f t="shared" si="109"/>
        <v>676.19576387947779</v>
      </c>
      <c r="E302" s="116">
        <f t="shared" si="109"/>
        <v>671.14191293189754</v>
      </c>
      <c r="F302" s="116">
        <f t="shared" si="109"/>
        <v>668.1938151569168</v>
      </c>
      <c r="G302" s="116">
        <f t="shared" si="109"/>
        <v>666.80519658696949</v>
      </c>
      <c r="H302" s="116">
        <f t="shared" si="109"/>
        <v>666.2738643980407</v>
      </c>
      <c r="I302" s="116">
        <f t="shared" si="109"/>
        <v>664.57552532123964</v>
      </c>
      <c r="J302" s="116">
        <f t="shared" si="109"/>
        <v>662.76482990315367</v>
      </c>
      <c r="K302" s="116">
        <f t="shared" si="109"/>
        <v>661.27843949428052</v>
      </c>
      <c r="L302" s="116">
        <f t="shared" si="109"/>
        <v>660.04529076804965</v>
      </c>
      <c r="M302" s="116">
        <f t="shared" si="109"/>
        <v>657.89744570099265</v>
      </c>
      <c r="N302" s="116">
        <f t="shared" si="109"/>
        <v>655.43009580115177</v>
      </c>
      <c r="O302" s="116">
        <f t="shared" si="109"/>
        <v>654.82926947565215</v>
      </c>
      <c r="P302" s="116">
        <f t="shared" si="109"/>
        <v>654.41372956832424</v>
      </c>
      <c r="Q302" s="116">
        <f t="shared" si="109"/>
        <v>653.13268991151187</v>
      </c>
      <c r="R302" s="116">
        <f t="shared" si="109"/>
        <v>651.12676528118368</v>
      </c>
      <c r="S302" s="116">
        <f t="shared" si="109"/>
        <v>649.37970690541852</v>
      </c>
      <c r="T302" s="116">
        <f t="shared" si="109"/>
        <v>647.24346212115199</v>
      </c>
      <c r="U302" s="116">
        <f t="shared" si="109"/>
        <v>644.38650163747184</v>
      </c>
      <c r="V302" s="116">
        <f t="shared" si="109"/>
        <v>641.79422399159637</v>
      </c>
      <c r="W302" s="116">
        <f t="shared" si="109"/>
        <v>638.97245431734211</v>
      </c>
    </row>
    <row r="303" spans="1:23">
      <c r="A303" s="104" t="s">
        <v>165</v>
      </c>
      <c r="B303" s="116">
        <f t="shared" si="109"/>
        <v>3378.8900657414169</v>
      </c>
      <c r="C303" s="116">
        <f t="shared" si="109"/>
        <v>3662.6480193920479</v>
      </c>
      <c r="D303" s="116">
        <f t="shared" si="109"/>
        <v>3633.3067747862615</v>
      </c>
      <c r="E303" s="116">
        <f t="shared" si="109"/>
        <v>3607.3766163752516</v>
      </c>
      <c r="F303" s="116">
        <f t="shared" si="109"/>
        <v>3587.4702765099764</v>
      </c>
      <c r="G303" s="116">
        <f t="shared" si="109"/>
        <v>3577.1481553528656</v>
      </c>
      <c r="H303" s="116">
        <f t="shared" si="109"/>
        <v>3570.4907620332892</v>
      </c>
      <c r="I303" s="116">
        <f t="shared" si="109"/>
        <v>3553.4538654275634</v>
      </c>
      <c r="J303" s="116">
        <f t="shared" si="109"/>
        <v>3534.3941112797102</v>
      </c>
      <c r="K303" s="116">
        <f t="shared" si="109"/>
        <v>3520.9587439429552</v>
      </c>
      <c r="L303" s="116">
        <f t="shared" si="109"/>
        <v>3508.9963814926118</v>
      </c>
      <c r="M303" s="116">
        <f t="shared" si="109"/>
        <v>3488.8546224905767</v>
      </c>
      <c r="N303" s="116">
        <f t="shared" si="109"/>
        <v>3465.1246470519723</v>
      </c>
      <c r="O303" s="116">
        <f t="shared" si="109"/>
        <v>3448.779408333331</v>
      </c>
      <c r="P303" s="116">
        <f t="shared" si="109"/>
        <v>3448.6494906539942</v>
      </c>
      <c r="Q303" s="116">
        <f t="shared" si="109"/>
        <v>3427.8161713668587</v>
      </c>
      <c r="R303" s="116">
        <f t="shared" si="109"/>
        <v>3406.7950385755221</v>
      </c>
      <c r="S303" s="116">
        <f t="shared" si="109"/>
        <v>3391.2327945348861</v>
      </c>
      <c r="T303" s="116">
        <f t="shared" si="109"/>
        <v>3370.9352719493913</v>
      </c>
      <c r="U303" s="116">
        <f t="shared" si="109"/>
        <v>3348.7567348172879</v>
      </c>
      <c r="V303" s="116">
        <f t="shared" si="109"/>
        <v>3348.7567348172879</v>
      </c>
      <c r="W303" s="116">
        <f t="shared" si="109"/>
        <v>3325.5208388621131</v>
      </c>
    </row>
    <row r="304" spans="1:23" ht="16" thickBot="1">
      <c r="A304" s="104" t="s">
        <v>166</v>
      </c>
      <c r="B304" s="116">
        <f t="shared" si="109"/>
        <v>26042.528248587572</v>
      </c>
      <c r="C304" s="116">
        <f t="shared" si="109"/>
        <v>27435.249243709168</v>
      </c>
      <c r="D304" s="116">
        <f t="shared" si="109"/>
        <v>27598.371679504628</v>
      </c>
      <c r="E304" s="116">
        <f t="shared" si="109"/>
        <v>27728.668610730663</v>
      </c>
      <c r="F304" s="116">
        <f t="shared" si="109"/>
        <v>27851.194258376552</v>
      </c>
      <c r="G304" s="116">
        <f t="shared" si="109"/>
        <v>27965.70299034227</v>
      </c>
      <c r="H304" s="116">
        <f t="shared" si="109"/>
        <v>28073.184647947692</v>
      </c>
      <c r="I304" s="116">
        <f t="shared" si="109"/>
        <v>28173.154406167414</v>
      </c>
      <c r="J304" s="116">
        <f t="shared" si="109"/>
        <v>28266.769754263718</v>
      </c>
      <c r="K304" s="116">
        <f t="shared" si="109"/>
        <v>28354.687483271227</v>
      </c>
      <c r="L304" s="116">
        <f t="shared" si="109"/>
        <v>28437.129583895316</v>
      </c>
      <c r="M304" s="116">
        <f t="shared" si="109"/>
        <v>28514.600612588234</v>
      </c>
      <c r="N304" s="116">
        <f t="shared" si="109"/>
        <v>28587.015422542132</v>
      </c>
      <c r="O304" s="116">
        <f t="shared" si="109"/>
        <v>28653.431906306861</v>
      </c>
      <c r="P304" s="116">
        <f t="shared" si="109"/>
        <v>28715.864352706121</v>
      </c>
      <c r="Q304" s="116">
        <f t="shared" si="109"/>
        <v>28772.497718152859</v>
      </c>
      <c r="R304" s="116">
        <f t="shared" si="109"/>
        <v>28825.661926508386</v>
      </c>
      <c r="S304" s="116">
        <f t="shared" si="109"/>
        <v>28874.64368524195</v>
      </c>
      <c r="T304" s="116">
        <f t="shared" si="109"/>
        <v>28919.44230063221</v>
      </c>
      <c r="U304" s="116">
        <f t="shared" si="109"/>
        <v>28961.387862713713</v>
      </c>
      <c r="V304" s="116">
        <f t="shared" si="109"/>
        <v>28961.387862713713</v>
      </c>
      <c r="W304" s="116">
        <f t="shared" si="109"/>
        <v>29000.362976416789</v>
      </c>
    </row>
    <row r="305" spans="1:23">
      <c r="A305" s="111" t="s">
        <v>167</v>
      </c>
      <c r="B305" s="113">
        <f t="shared" ref="B305:W307" si="110">B20+B39+B58+B77+B96+B115+B134+B153+B172+B191+B210</f>
        <v>170540</v>
      </c>
      <c r="C305" s="114">
        <f t="shared" si="110"/>
        <v>174519</v>
      </c>
      <c r="D305" s="114">
        <f t="shared" si="110"/>
        <v>177096</v>
      </c>
      <c r="E305" s="114">
        <f t="shared" si="110"/>
        <v>180801</v>
      </c>
      <c r="F305" s="114">
        <f t="shared" si="110"/>
        <v>185130</v>
      </c>
      <c r="G305" s="114">
        <f t="shared" si="110"/>
        <v>189509</v>
      </c>
      <c r="H305" s="114">
        <f t="shared" si="110"/>
        <v>193950</v>
      </c>
      <c r="I305" s="114">
        <f t="shared" si="110"/>
        <v>198450</v>
      </c>
      <c r="J305" s="114">
        <f t="shared" si="110"/>
        <v>203002</v>
      </c>
      <c r="K305" s="114">
        <f t="shared" si="110"/>
        <v>207625</v>
      </c>
      <c r="L305" s="114">
        <f t="shared" si="110"/>
        <v>212317</v>
      </c>
      <c r="M305" s="114">
        <f t="shared" si="110"/>
        <v>217085</v>
      </c>
      <c r="N305" s="114">
        <f t="shared" si="110"/>
        <v>221918</v>
      </c>
      <c r="O305" s="114">
        <f t="shared" si="110"/>
        <v>226796</v>
      </c>
      <c r="P305" s="114">
        <f t="shared" si="110"/>
        <v>231748</v>
      </c>
      <c r="Q305" s="114">
        <f t="shared" si="110"/>
        <v>236755</v>
      </c>
      <c r="R305" s="114">
        <f t="shared" si="110"/>
        <v>241817</v>
      </c>
      <c r="S305" s="114">
        <f t="shared" si="110"/>
        <v>246951</v>
      </c>
      <c r="T305" s="114">
        <f t="shared" si="110"/>
        <v>252146</v>
      </c>
      <c r="U305" s="114">
        <f t="shared" si="110"/>
        <v>257409</v>
      </c>
      <c r="V305" s="124">
        <f t="shared" si="110"/>
        <v>262742</v>
      </c>
      <c r="W305" s="124">
        <f t="shared" si="110"/>
        <v>268209</v>
      </c>
    </row>
    <row r="306" spans="1:23">
      <c r="A306" s="111" t="s">
        <v>168</v>
      </c>
      <c r="B306" s="115">
        <f t="shared" si="110"/>
        <v>24642</v>
      </c>
      <c r="C306" s="116">
        <f t="shared" si="110"/>
        <v>25422.415978734356</v>
      </c>
      <c r="D306" s="116">
        <f t="shared" si="110"/>
        <v>26030.883516356767</v>
      </c>
      <c r="E306" s="116">
        <f t="shared" si="110"/>
        <v>26596.361978104542</v>
      </c>
      <c r="F306" s="116">
        <f t="shared" si="110"/>
        <v>27168.977551916869</v>
      </c>
      <c r="G306" s="116">
        <f t="shared" si="110"/>
        <v>27747.369807528608</v>
      </c>
      <c r="H306" s="116">
        <f t="shared" si="110"/>
        <v>28332.045953039345</v>
      </c>
      <c r="I306" s="116">
        <f t="shared" si="110"/>
        <v>28923.324139388988</v>
      </c>
      <c r="J306" s="116">
        <f t="shared" si="110"/>
        <v>29519.257488182553</v>
      </c>
      <c r="K306" s="116">
        <f t="shared" si="110"/>
        <v>30123.340327630405</v>
      </c>
      <c r="L306" s="116">
        <f t="shared" si="110"/>
        <v>30734.321008929786</v>
      </c>
      <c r="M306" s="116">
        <f t="shared" si="110"/>
        <v>31353.866019663001</v>
      </c>
      <c r="N306" s="116">
        <f t="shared" si="110"/>
        <v>31979.637341513939</v>
      </c>
      <c r="O306" s="116">
        <f t="shared" si="110"/>
        <v>32609.203364100584</v>
      </c>
      <c r="P306" s="116">
        <f t="shared" si="110"/>
        <v>33246.038546034935</v>
      </c>
      <c r="Q306" s="116">
        <f t="shared" si="110"/>
        <v>33887.620121866945</v>
      </c>
      <c r="R306" s="116">
        <f t="shared" si="110"/>
        <v>34533.581108228551</v>
      </c>
      <c r="S306" s="116">
        <f t="shared" si="110"/>
        <v>35186.006612970385</v>
      </c>
      <c r="T306" s="116">
        <f t="shared" si="110"/>
        <v>35844.130142741691</v>
      </c>
      <c r="U306" s="116">
        <f t="shared" si="110"/>
        <v>36508.198248208682</v>
      </c>
      <c r="V306" s="125">
        <f t="shared" si="110"/>
        <v>36508.198248208682</v>
      </c>
      <c r="W306" s="125">
        <f t="shared" si="110"/>
        <v>37178.196439611471</v>
      </c>
    </row>
    <row r="307" spans="1:23">
      <c r="A307" s="111" t="s">
        <v>169</v>
      </c>
      <c r="B307" s="115">
        <f t="shared" si="110"/>
        <v>354</v>
      </c>
      <c r="C307" s="116">
        <f t="shared" si="110"/>
        <v>344.44172538655977</v>
      </c>
      <c r="D307" s="116">
        <f t="shared" si="110"/>
        <v>336.93763980142558</v>
      </c>
      <c r="E307" s="116">
        <f t="shared" si="110"/>
        <v>331.64404683534644</v>
      </c>
      <c r="F307" s="116">
        <f t="shared" si="110"/>
        <v>326.91953558535317</v>
      </c>
      <c r="G307" s="116">
        <f t="shared" si="110"/>
        <v>322.74784582415708</v>
      </c>
      <c r="H307" s="116">
        <f t="shared" si="110"/>
        <v>319.07796034967481</v>
      </c>
      <c r="I307" s="116">
        <f t="shared" si="110"/>
        <v>315.8697318995205</v>
      </c>
      <c r="J307" s="116">
        <f t="shared" si="110"/>
        <v>313.090998447066</v>
      </c>
      <c r="K307" s="116">
        <f t="shared" si="110"/>
        <v>310.68395867570064</v>
      </c>
      <c r="L307" s="116">
        <f t="shared" si="110"/>
        <v>308.62349331918347</v>
      </c>
      <c r="M307" s="116">
        <f t="shared" si="110"/>
        <v>306.87731926317508</v>
      </c>
      <c r="N307" s="116">
        <f t="shared" si="110"/>
        <v>305.44458675165941</v>
      </c>
      <c r="O307" s="116">
        <f t="shared" si="110"/>
        <v>304.36915038520669</v>
      </c>
      <c r="P307" s="116">
        <f t="shared" si="110"/>
        <v>303.54132703903167</v>
      </c>
      <c r="Q307" s="116">
        <f t="shared" si="110"/>
        <v>303.06432782575172</v>
      </c>
      <c r="R307" s="116">
        <f t="shared" si="110"/>
        <v>302.82629848353508</v>
      </c>
      <c r="S307" s="116">
        <f t="shared" si="110"/>
        <v>302.8494414722677</v>
      </c>
      <c r="T307" s="116">
        <f t="shared" si="110"/>
        <v>303.13541584772469</v>
      </c>
      <c r="U307" s="116">
        <f t="shared" si="110"/>
        <v>303.65215183310499</v>
      </c>
      <c r="V307" s="125">
        <f t="shared" si="110"/>
        <v>303.65215183310499</v>
      </c>
      <c r="W307" s="125">
        <f t="shared" si="110"/>
        <v>304.36393392689439</v>
      </c>
    </row>
    <row r="308" spans="1:23">
      <c r="A308" s="111" t="s">
        <v>170</v>
      </c>
      <c r="B308" s="117">
        <f t="shared" ref="B308:W308" si="111">B270+B251+B232+B213+B194+B175+B156+B137+B118+B99+B80+B61+B42+B23+B4</f>
        <v>28</v>
      </c>
      <c r="C308" s="118">
        <f t="shared" si="111"/>
        <v>28</v>
      </c>
      <c r="D308" s="118">
        <f t="shared" si="111"/>
        <v>28</v>
      </c>
      <c r="E308" s="118">
        <f t="shared" si="111"/>
        <v>28</v>
      </c>
      <c r="F308" s="118">
        <f t="shared" si="111"/>
        <v>28</v>
      </c>
      <c r="G308" s="118">
        <f t="shared" si="111"/>
        <v>28</v>
      </c>
      <c r="H308" s="118">
        <f t="shared" si="111"/>
        <v>28</v>
      </c>
      <c r="I308" s="118">
        <f t="shared" si="111"/>
        <v>28</v>
      </c>
      <c r="J308" s="118">
        <f t="shared" si="111"/>
        <v>28</v>
      </c>
      <c r="K308" s="118">
        <f t="shared" si="111"/>
        <v>28</v>
      </c>
      <c r="L308" s="118">
        <f t="shared" si="111"/>
        <v>28</v>
      </c>
      <c r="M308" s="118">
        <f t="shared" si="111"/>
        <v>28</v>
      </c>
      <c r="N308" s="118">
        <f t="shared" si="111"/>
        <v>28</v>
      </c>
      <c r="O308" s="118">
        <f t="shared" si="111"/>
        <v>28</v>
      </c>
      <c r="P308" s="118">
        <f t="shared" si="111"/>
        <v>28</v>
      </c>
      <c r="Q308" s="118">
        <f t="shared" si="111"/>
        <v>28</v>
      </c>
      <c r="R308" s="118">
        <f t="shared" si="111"/>
        <v>28</v>
      </c>
      <c r="S308" s="118">
        <f t="shared" si="111"/>
        <v>28</v>
      </c>
      <c r="T308" s="118">
        <f t="shared" si="111"/>
        <v>28</v>
      </c>
      <c r="U308" s="118">
        <f t="shared" si="111"/>
        <v>28</v>
      </c>
      <c r="V308" s="126">
        <f t="shared" si="111"/>
        <v>28</v>
      </c>
      <c r="W308" s="126">
        <f t="shared" si="111"/>
        <v>28</v>
      </c>
    </row>
    <row r="309" spans="1:23" ht="16" thickBot="1">
      <c r="A309" s="119" t="s">
        <v>171</v>
      </c>
      <c r="B309" s="120">
        <f>SUM(B305:B308)</f>
        <v>195564</v>
      </c>
      <c r="C309" s="121">
        <f t="shared" ref="C309:W309" si="112">SUM(C305:C308)</f>
        <v>200313.85770412092</v>
      </c>
      <c r="D309" s="121">
        <f t="shared" si="112"/>
        <v>203491.82115615817</v>
      </c>
      <c r="E309" s="121">
        <f t="shared" si="112"/>
        <v>207757.00602493988</v>
      </c>
      <c r="F309" s="121">
        <f t="shared" si="112"/>
        <v>212653.89708750224</v>
      </c>
      <c r="G309" s="121">
        <f t="shared" si="112"/>
        <v>217607.11765335279</v>
      </c>
      <c r="H309" s="121">
        <f t="shared" si="112"/>
        <v>222629.12391338902</v>
      </c>
      <c r="I309" s="121">
        <f t="shared" si="112"/>
        <v>227717.1938712885</v>
      </c>
      <c r="J309" s="121">
        <f t="shared" si="112"/>
        <v>232862.34848662961</v>
      </c>
      <c r="K309" s="121">
        <f t="shared" si="112"/>
        <v>238087.02428630611</v>
      </c>
      <c r="L309" s="121">
        <f t="shared" si="112"/>
        <v>243387.94450224895</v>
      </c>
      <c r="M309" s="121">
        <f t="shared" si="112"/>
        <v>248773.74333892617</v>
      </c>
      <c r="N309" s="121">
        <f t="shared" si="112"/>
        <v>254231.0819282656</v>
      </c>
      <c r="O309" s="121">
        <f t="shared" si="112"/>
        <v>259737.5725144858</v>
      </c>
      <c r="P309" s="121">
        <f t="shared" si="112"/>
        <v>265325.57987307396</v>
      </c>
      <c r="Q309" s="121">
        <f t="shared" si="112"/>
        <v>270973.68444969266</v>
      </c>
      <c r="R309" s="121">
        <f t="shared" si="112"/>
        <v>276681.40740671207</v>
      </c>
      <c r="S309" s="121">
        <f t="shared" si="112"/>
        <v>282467.85605444264</v>
      </c>
      <c r="T309" s="121">
        <f t="shared" si="112"/>
        <v>288321.26555858942</v>
      </c>
      <c r="U309" s="121">
        <f t="shared" si="112"/>
        <v>294248.85040004179</v>
      </c>
      <c r="V309" s="127">
        <f t="shared" si="112"/>
        <v>299581.85040004179</v>
      </c>
      <c r="W309" s="127">
        <f t="shared" si="112"/>
        <v>305719.56037353841</v>
      </c>
    </row>
    <row r="310" spans="1:23">
      <c r="B310" s="106"/>
      <c r="C310" s="106"/>
      <c r="D310" s="106"/>
      <c r="E310" s="106"/>
      <c r="F310" s="106"/>
      <c r="G310" s="106"/>
      <c r="H310" s="106"/>
      <c r="I310" s="106"/>
      <c r="J310" s="106"/>
      <c r="K310" s="106"/>
      <c r="L310" s="106"/>
      <c r="M310" s="106"/>
      <c r="N310" s="106"/>
      <c r="O310" s="106"/>
      <c r="P310" s="106"/>
      <c r="Q310" s="106"/>
      <c r="R310" s="106"/>
      <c r="S310" s="106"/>
      <c r="T310" s="108"/>
      <c r="U310" s="108"/>
      <c r="V310" s="108"/>
      <c r="W310" s="108"/>
    </row>
    <row r="311" spans="1:23">
      <c r="B311" s="106"/>
      <c r="C311" s="106"/>
      <c r="D311" s="106"/>
      <c r="E311" s="106"/>
      <c r="F311" s="106"/>
      <c r="G311" s="106"/>
      <c r="H311" s="106"/>
      <c r="I311" s="106"/>
      <c r="J311" s="106"/>
      <c r="K311" s="106"/>
      <c r="L311" s="106"/>
      <c r="M311" s="106"/>
      <c r="N311" s="106"/>
      <c r="O311" s="106"/>
      <c r="P311" s="106"/>
      <c r="Q311" s="106"/>
      <c r="R311" s="106"/>
      <c r="S311" s="106"/>
      <c r="T311" s="108"/>
      <c r="U311" s="108"/>
      <c r="V311" s="108"/>
      <c r="W311" s="108"/>
    </row>
    <row r="312" spans="1:23">
      <c r="A312" s="109" t="s">
        <v>145</v>
      </c>
      <c r="B312" s="110"/>
      <c r="C312" s="110"/>
      <c r="D312" s="110"/>
      <c r="E312" s="110"/>
      <c r="F312" s="110"/>
      <c r="G312" s="110"/>
      <c r="H312" s="110"/>
      <c r="I312" s="110"/>
      <c r="J312" s="110"/>
      <c r="K312" s="110"/>
      <c r="L312" s="110"/>
      <c r="M312" s="110"/>
      <c r="N312" s="110"/>
      <c r="O312" s="110"/>
      <c r="P312" s="110"/>
      <c r="Q312" s="110"/>
      <c r="R312" s="110"/>
      <c r="S312" s="110"/>
      <c r="T312" s="110"/>
      <c r="U312" s="110"/>
      <c r="V312" s="110"/>
      <c r="W312" s="110"/>
    </row>
    <row r="313" spans="1:23" ht="16" thickBot="1">
      <c r="A313" s="111" t="s">
        <v>156</v>
      </c>
      <c r="B313" s="110"/>
      <c r="C313" s="112">
        <f t="shared" ref="C313:U313" si="113">(C318-B318)/B318</f>
        <v>0.11811778901203837</v>
      </c>
      <c r="D313" s="112">
        <f t="shared" si="113"/>
        <v>1.2312145138918552E-2</v>
      </c>
      <c r="E313" s="112">
        <f t="shared" si="113"/>
        <v>9.6754526307691324E-3</v>
      </c>
      <c r="F313" s="112">
        <f t="shared" si="113"/>
        <v>1.7510643574037189E-2</v>
      </c>
      <c r="G313" s="112">
        <f t="shared" si="113"/>
        <v>2.416551590820093E-2</v>
      </c>
      <c r="H313" s="112">
        <f t="shared" si="113"/>
        <v>2.5627521628721561E-2</v>
      </c>
      <c r="I313" s="112">
        <f t="shared" si="113"/>
        <v>2.1724543624442674E-2</v>
      </c>
      <c r="J313" s="112">
        <f t="shared" si="113"/>
        <v>2.2033836822032225E-2</v>
      </c>
      <c r="K313" s="112">
        <f t="shared" si="113"/>
        <v>2.4769794958757658E-2</v>
      </c>
      <c r="L313" s="112">
        <f t="shared" si="113"/>
        <v>2.6228151755374695E-2</v>
      </c>
      <c r="M313" s="112">
        <f t="shared" si="113"/>
        <v>2.2435622677173684E-2</v>
      </c>
      <c r="N313" s="112">
        <f t="shared" si="113"/>
        <v>2.1993685455707675E-2</v>
      </c>
      <c r="O313" s="112">
        <f t="shared" si="113"/>
        <v>2.6104147065600925E-2</v>
      </c>
      <c r="P313" s="112">
        <f t="shared" si="113"/>
        <v>3.4868086353168459E-2</v>
      </c>
      <c r="Q313" s="112">
        <f t="shared" si="113"/>
        <v>2.3919953914568217E-2</v>
      </c>
      <c r="R313" s="112">
        <f t="shared" si="113"/>
        <v>2.5264281637205115E-2</v>
      </c>
      <c r="S313" s="112">
        <f t="shared" si="113"/>
        <v>2.7982571187865252E-2</v>
      </c>
      <c r="T313" s="112">
        <f t="shared" si="113"/>
        <v>2.6388120272472001E-2</v>
      </c>
      <c r="U313" s="112">
        <f t="shared" si="113"/>
        <v>2.4815325825919301E-2</v>
      </c>
      <c r="V313" s="112">
        <f>(V318-T318)/T318</f>
        <v>3.4041414063044992E-2</v>
      </c>
      <c r="W313" s="112">
        <f>(W318-U318)/U318</f>
        <v>3.4116256133698966E-2</v>
      </c>
    </row>
    <row r="314" spans="1:23">
      <c r="A314" s="111" t="s">
        <v>157</v>
      </c>
      <c r="B314" s="113">
        <f t="shared" ref="B314:W317" si="114">B333-B295</f>
        <v>36380810</v>
      </c>
      <c r="C314" s="114">
        <f t="shared" si="114"/>
        <v>40275411</v>
      </c>
      <c r="D314" s="114">
        <f t="shared" si="114"/>
        <v>40941447</v>
      </c>
      <c r="E314" s="114">
        <f t="shared" si="114"/>
        <v>41277533</v>
      </c>
      <c r="F314" s="114">
        <f t="shared" si="114"/>
        <v>41981818</v>
      </c>
      <c r="G314" s="114">
        <f t="shared" si="114"/>
        <v>42868022</v>
      </c>
      <c r="H314" s="114">
        <f t="shared" si="114"/>
        <v>43746680</v>
      </c>
      <c r="I314" s="114">
        <f t="shared" si="114"/>
        <v>44569444</v>
      </c>
      <c r="J314" s="114">
        <f t="shared" si="114"/>
        <v>45458251</v>
      </c>
      <c r="K314" s="114">
        <f t="shared" si="114"/>
        <v>46355483</v>
      </c>
      <c r="L314" s="114">
        <f t="shared" si="114"/>
        <v>47291616</v>
      </c>
      <c r="M314" s="114">
        <f t="shared" si="114"/>
        <v>48163323</v>
      </c>
      <c r="N314" s="114">
        <f t="shared" si="114"/>
        <v>49101023</v>
      </c>
      <c r="O314" s="114">
        <f t="shared" si="114"/>
        <v>50095171</v>
      </c>
      <c r="P314" s="114">
        <f t="shared" si="114"/>
        <v>51195949</v>
      </c>
      <c r="Q314" s="114">
        <f t="shared" si="114"/>
        <v>52116774</v>
      </c>
      <c r="R314" s="114">
        <f t="shared" si="114"/>
        <v>53111831</v>
      </c>
      <c r="S314" s="114">
        <f t="shared" si="114"/>
        <v>54116193</v>
      </c>
      <c r="T314" s="114">
        <f t="shared" si="114"/>
        <v>55154249</v>
      </c>
      <c r="U314" s="114">
        <f t="shared" si="114"/>
        <v>56114736</v>
      </c>
      <c r="V314" s="114">
        <f t="shared" si="114"/>
        <v>57113753</v>
      </c>
      <c r="W314" s="114">
        <f t="shared" si="114"/>
        <v>58116358</v>
      </c>
    </row>
    <row r="315" spans="1:23">
      <c r="A315" s="111" t="s">
        <v>158</v>
      </c>
      <c r="B315" s="115">
        <f t="shared" si="114"/>
        <v>26545924</v>
      </c>
      <c r="C315" s="116">
        <f t="shared" si="114"/>
        <v>29250682.378587261</v>
      </c>
      <c r="D315" s="116">
        <f t="shared" si="114"/>
        <v>29602002.716998011</v>
      </c>
      <c r="E315" s="116">
        <f t="shared" si="114"/>
        <v>30046669.380329981</v>
      </c>
      <c r="F315" s="116">
        <f t="shared" si="114"/>
        <v>30707473.483640179</v>
      </c>
      <c r="G315" s="116">
        <f t="shared" si="114"/>
        <v>31709793.399309546</v>
      </c>
      <c r="H315" s="116">
        <f t="shared" si="114"/>
        <v>32871777.25037311</v>
      </c>
      <c r="I315" s="116">
        <f t="shared" si="114"/>
        <v>33820487.525959387</v>
      </c>
      <c r="J315" s="116">
        <f t="shared" si="114"/>
        <v>34760301.873271286</v>
      </c>
      <c r="K315" s="116">
        <f t="shared" si="114"/>
        <v>35956548.229054183</v>
      </c>
      <c r="L315" s="116">
        <f t="shared" si="114"/>
        <v>37286308.052477717</v>
      </c>
      <c r="M315" s="116">
        <f t="shared" si="114"/>
        <v>38402211.009247556</v>
      </c>
      <c r="N315" s="116">
        <f t="shared" si="114"/>
        <v>39452549.475814164</v>
      </c>
      <c r="O315" s="116">
        <f t="shared" si="114"/>
        <v>40864115.822654173</v>
      </c>
      <c r="P315" s="116">
        <f t="shared" si="114"/>
        <v>43055849.957454443</v>
      </c>
      <c r="Q315" s="116">
        <f t="shared" si="114"/>
        <v>44469653.735953525</v>
      </c>
      <c r="R315" s="116">
        <f t="shared" si="114"/>
        <v>45995960.080010861</v>
      </c>
      <c r="S315" s="116">
        <f t="shared" si="114"/>
        <v>47853557.439113885</v>
      </c>
      <c r="T315" s="116">
        <f t="shared" si="114"/>
        <v>49586229.598508686</v>
      </c>
      <c r="U315" s="116">
        <f t="shared" si="114"/>
        <v>51296641.835191324</v>
      </c>
      <c r="V315" s="116">
        <f t="shared" si="114"/>
        <v>51296641.835191324</v>
      </c>
      <c r="W315" s="116">
        <f t="shared" si="114"/>
        <v>53061993.122903854</v>
      </c>
    </row>
    <row r="316" spans="1:23">
      <c r="A316" s="111" t="s">
        <v>159</v>
      </c>
      <c r="B316" s="115">
        <f t="shared" si="114"/>
        <v>2754835</v>
      </c>
      <c r="C316" s="116">
        <f t="shared" si="114"/>
        <v>3913637.5667699575</v>
      </c>
      <c r="D316" s="116">
        <f t="shared" si="114"/>
        <v>3800481.8793458585</v>
      </c>
      <c r="E316" s="116">
        <f t="shared" si="114"/>
        <v>3739040.4239103589</v>
      </c>
      <c r="F316" s="116">
        <f t="shared" si="114"/>
        <v>3688357.045877913</v>
      </c>
      <c r="G316" s="116">
        <f t="shared" si="114"/>
        <v>3645538.4591106363</v>
      </c>
      <c r="H316" s="116">
        <f t="shared" si="114"/>
        <v>3609567.3521799184</v>
      </c>
      <c r="I316" s="116">
        <f t="shared" si="114"/>
        <v>3581010.3404237479</v>
      </c>
      <c r="J316" s="116">
        <f t="shared" si="114"/>
        <v>3558523.394411698</v>
      </c>
      <c r="K316" s="116">
        <f t="shared" si="114"/>
        <v>3540186.0895631034</v>
      </c>
      <c r="L316" s="116">
        <f t="shared" si="114"/>
        <v>3526038.3029639646</v>
      </c>
      <c r="M316" s="116">
        <f t="shared" si="114"/>
        <v>3515095.6468359791</v>
      </c>
      <c r="N316" s="116">
        <f t="shared" si="114"/>
        <v>3508262.2585647423</v>
      </c>
      <c r="O316" s="116">
        <f t="shared" si="114"/>
        <v>3505743.6369683053</v>
      </c>
      <c r="P316" s="116">
        <f t="shared" si="114"/>
        <v>3507046.4113250151</v>
      </c>
      <c r="Q316" s="116">
        <f t="shared" si="114"/>
        <v>3510804.7566284463</v>
      </c>
      <c r="R316" s="116">
        <f t="shared" si="114"/>
        <v>3518326.1358970553</v>
      </c>
      <c r="S316" s="116">
        <f t="shared" si="114"/>
        <v>3528109.4634875264</v>
      </c>
      <c r="T316" s="116">
        <f t="shared" si="114"/>
        <v>3541271.5724672005</v>
      </c>
      <c r="U316" s="116">
        <f t="shared" si="114"/>
        <v>3557419.2969087847</v>
      </c>
      <c r="V316" s="116">
        <f t="shared" si="114"/>
        <v>3557419.2969087847</v>
      </c>
      <c r="W316" s="116">
        <f t="shared" si="114"/>
        <v>3576285.9832359646</v>
      </c>
    </row>
    <row r="317" spans="1:23">
      <c r="A317" s="111" t="s">
        <v>160</v>
      </c>
      <c r="B317" s="117">
        <f t="shared" si="114"/>
        <v>2</v>
      </c>
      <c r="C317" s="118">
        <f t="shared" si="114"/>
        <v>2</v>
      </c>
      <c r="D317" s="118">
        <f t="shared" si="114"/>
        <v>2</v>
      </c>
      <c r="E317" s="118">
        <f t="shared" si="114"/>
        <v>2</v>
      </c>
      <c r="F317" s="118">
        <f t="shared" si="114"/>
        <v>2</v>
      </c>
      <c r="G317" s="118">
        <f t="shared" si="114"/>
        <v>2</v>
      </c>
      <c r="H317" s="118">
        <f t="shared" si="114"/>
        <v>2</v>
      </c>
      <c r="I317" s="118">
        <f t="shared" si="114"/>
        <v>2</v>
      </c>
      <c r="J317" s="118">
        <f t="shared" si="114"/>
        <v>2</v>
      </c>
      <c r="K317" s="118">
        <f t="shared" si="114"/>
        <v>2</v>
      </c>
      <c r="L317" s="118">
        <f t="shared" si="114"/>
        <v>2</v>
      </c>
      <c r="M317" s="118">
        <f t="shared" si="114"/>
        <v>2</v>
      </c>
      <c r="N317" s="118">
        <f t="shared" si="114"/>
        <v>2</v>
      </c>
      <c r="O317" s="118">
        <f t="shared" si="114"/>
        <v>2</v>
      </c>
      <c r="P317" s="118">
        <f t="shared" si="114"/>
        <v>2</v>
      </c>
      <c r="Q317" s="118">
        <f t="shared" si="114"/>
        <v>2</v>
      </c>
      <c r="R317" s="118">
        <f t="shared" si="114"/>
        <v>2</v>
      </c>
      <c r="S317" s="118">
        <f t="shared" si="114"/>
        <v>2</v>
      </c>
      <c r="T317" s="118">
        <f t="shared" si="114"/>
        <v>2</v>
      </c>
      <c r="U317" s="118">
        <f t="shared" si="114"/>
        <v>2</v>
      </c>
      <c r="V317" s="118">
        <f t="shared" si="114"/>
        <v>2</v>
      </c>
      <c r="W317" s="118">
        <f t="shared" si="114"/>
        <v>2</v>
      </c>
    </row>
    <row r="318" spans="1:23" ht="16" thickBot="1">
      <c r="A318" s="119" t="s">
        <v>161</v>
      </c>
      <c r="B318" s="120">
        <f>SUM(B314:B317)</f>
        <v>65681571</v>
      </c>
      <c r="C318" s="121">
        <f t="shared" ref="C318:W318" si="115">SUM(C314:C317)</f>
        <v>73439732.945357218</v>
      </c>
      <c r="D318" s="121">
        <f t="shared" si="115"/>
        <v>74343933.596343875</v>
      </c>
      <c r="E318" s="121">
        <f t="shared" si="115"/>
        <v>75063244.804240346</v>
      </c>
      <c r="F318" s="121">
        <f t="shared" si="115"/>
        <v>76377650.529518098</v>
      </c>
      <c r="G318" s="121">
        <f t="shared" si="115"/>
        <v>78223355.858420178</v>
      </c>
      <c r="H318" s="121">
        <f t="shared" si="115"/>
        <v>80228026.602553025</v>
      </c>
      <c r="I318" s="121">
        <f t="shared" si="115"/>
        <v>81970943.866383135</v>
      </c>
      <c r="J318" s="121">
        <f t="shared" si="115"/>
        <v>83777078.267682984</v>
      </c>
      <c r="K318" s="121">
        <f t="shared" si="115"/>
        <v>85852219.318617284</v>
      </c>
      <c r="L318" s="121">
        <f t="shared" si="115"/>
        <v>88103964.355441689</v>
      </c>
      <c r="M318" s="121">
        <f t="shared" si="115"/>
        <v>90080631.656083539</v>
      </c>
      <c r="N318" s="121">
        <f t="shared" si="115"/>
        <v>92061836.734378904</v>
      </c>
      <c r="O318" s="121">
        <f t="shared" si="115"/>
        <v>94465032.459622473</v>
      </c>
      <c r="P318" s="121">
        <f t="shared" si="115"/>
        <v>97758847.368779451</v>
      </c>
      <c r="Q318" s="121">
        <f t="shared" si="115"/>
        <v>100097234.49258196</v>
      </c>
      <c r="R318" s="121">
        <f t="shared" si="115"/>
        <v>102626119.21590792</v>
      </c>
      <c r="S318" s="121">
        <f t="shared" si="115"/>
        <v>105497861.90260141</v>
      </c>
      <c r="T318" s="121">
        <f t="shared" si="115"/>
        <v>108281752.17097589</v>
      </c>
      <c r="U318" s="121">
        <f t="shared" si="115"/>
        <v>110968799.13210011</v>
      </c>
      <c r="V318" s="121">
        <f t="shared" si="115"/>
        <v>111967816.13210011</v>
      </c>
      <c r="W318" s="121">
        <f t="shared" si="115"/>
        <v>114754639.10613982</v>
      </c>
    </row>
    <row r="319" spans="1:23">
      <c r="A319" s="111" t="s">
        <v>162</v>
      </c>
      <c r="B319" s="116">
        <f t="shared" ref="B319:W320" si="116">B338-B300</f>
        <v>57044.141252573172</v>
      </c>
      <c r="C319" s="116">
        <f t="shared" si="116"/>
        <v>63850.467908848426</v>
      </c>
      <c r="D319" s="116">
        <f t="shared" si="116"/>
        <v>64648.270760980842</v>
      </c>
      <c r="E319" s="116">
        <f t="shared" si="116"/>
        <v>65298.920003626554</v>
      </c>
      <c r="F319" s="116">
        <f t="shared" si="116"/>
        <v>66449.090771716088</v>
      </c>
      <c r="G319" s="116">
        <f t="shared" si="116"/>
        <v>68039.185816998826</v>
      </c>
      <c r="H319" s="116">
        <f t="shared" si="116"/>
        <v>69764.783950638608</v>
      </c>
      <c r="I319" s="116">
        <f t="shared" si="116"/>
        <v>71266.828860282374</v>
      </c>
      <c r="J319" s="116">
        <f t="shared" si="116"/>
        <v>72822.016518227698</v>
      </c>
      <c r="K319" s="116">
        <f t="shared" si="116"/>
        <v>74603.099351531186</v>
      </c>
      <c r="L319" s="116">
        <f t="shared" si="116"/>
        <v>76533.0948520682</v>
      </c>
      <c r="M319" s="116">
        <f t="shared" si="116"/>
        <v>78227.366992719588</v>
      </c>
      <c r="N319" s="116">
        <f t="shared" si="116"/>
        <v>79927.049888556299</v>
      </c>
      <c r="O319" s="116">
        <f t="shared" si="116"/>
        <v>81978.199733180663</v>
      </c>
      <c r="P319" s="116">
        <f t="shared" si="116"/>
        <v>84780.02925719801</v>
      </c>
      <c r="Q319" s="116">
        <f t="shared" si="116"/>
        <v>86770.36469559258</v>
      </c>
      <c r="R319" s="116">
        <f t="shared" si="116"/>
        <v>88923.325114525098</v>
      </c>
      <c r="S319" s="116">
        <f t="shared" si="116"/>
        <v>91361.42880810186</v>
      </c>
      <c r="T319" s="116">
        <f t="shared" si="116"/>
        <v>93727.507965943543</v>
      </c>
      <c r="U319" s="116">
        <f t="shared" si="116"/>
        <v>96007.224592147395</v>
      </c>
      <c r="V319" s="116">
        <f t="shared" si="116"/>
        <v>96868.557460463198</v>
      </c>
      <c r="W319" s="116">
        <f t="shared" si="116"/>
        <v>99232.519896681421</v>
      </c>
    </row>
    <row r="320" spans="1:23">
      <c r="A320" s="111" t="s">
        <v>163</v>
      </c>
      <c r="B320" s="116">
        <f t="shared" si="116"/>
        <v>821569.147919029</v>
      </c>
      <c r="C320" s="116">
        <f t="shared" si="116"/>
        <v>840382.88548270799</v>
      </c>
      <c r="D320" s="116">
        <f t="shared" si="116"/>
        <v>849359.99806977762</v>
      </c>
      <c r="E320" s="116">
        <f t="shared" si="116"/>
        <v>864711.64613504428</v>
      </c>
      <c r="F320" s="116">
        <f t="shared" si="116"/>
        <v>883267.66504557384</v>
      </c>
      <c r="G320" s="116">
        <f t="shared" si="116"/>
        <v>902079.19560012827</v>
      </c>
      <c r="H320" s="116">
        <f t="shared" si="116"/>
        <v>921028.50411298405</v>
      </c>
      <c r="I320" s="116">
        <f t="shared" si="116"/>
        <v>940213.51039308542</v>
      </c>
      <c r="J320" s="116">
        <f t="shared" si="116"/>
        <v>959768.57609012397</v>
      </c>
      <c r="K320" s="116">
        <f t="shared" si="116"/>
        <v>979419.29923678236</v>
      </c>
      <c r="L320" s="116">
        <f t="shared" si="116"/>
        <v>999352.5340180127</v>
      </c>
      <c r="M320" s="116">
        <f t="shared" si="116"/>
        <v>1019548.6983587453</v>
      </c>
      <c r="N320" s="116">
        <f t="shared" si="116"/>
        <v>1039911.2477633622</v>
      </c>
      <c r="O320" s="116">
        <f t="shared" si="116"/>
        <v>1060481.9165118132</v>
      </c>
      <c r="P320" s="116">
        <f t="shared" si="116"/>
        <v>1081268.8725957456</v>
      </c>
      <c r="Q320" s="116">
        <f t="shared" si="116"/>
        <v>1102029.3011018876</v>
      </c>
      <c r="R320" s="116">
        <f t="shared" si="116"/>
        <v>1123150.7268505925</v>
      </c>
      <c r="S320" s="116">
        <f t="shared" si="116"/>
        <v>1144467.5014461935</v>
      </c>
      <c r="T320" s="116">
        <f t="shared" si="116"/>
        <v>1165885.4007843183</v>
      </c>
      <c r="U320" s="116">
        <f t="shared" si="116"/>
        <v>1187607.5422056955</v>
      </c>
      <c r="V320" s="116">
        <f t="shared" si="116"/>
        <v>1205999.2574158232</v>
      </c>
      <c r="W320" s="116">
        <f t="shared" si="116"/>
        <v>1228240.8680324676</v>
      </c>
    </row>
    <row r="321" spans="1:23">
      <c r="A321" s="104" t="s">
        <v>164</v>
      </c>
      <c r="B321" s="116">
        <f t="shared" ref="B321:W323" si="117">B314/B324</f>
        <v>662.87939799209232</v>
      </c>
      <c r="C321" s="116">
        <f t="shared" si="117"/>
        <v>719.55069408464794</v>
      </c>
      <c r="D321" s="116">
        <f t="shared" si="117"/>
        <v>726.71104760552385</v>
      </c>
      <c r="E321" s="116">
        <f t="shared" si="117"/>
        <v>721.09311182153272</v>
      </c>
      <c r="F321" s="116">
        <f t="shared" si="117"/>
        <v>718.96523496369366</v>
      </c>
      <c r="G321" s="116">
        <f t="shared" si="117"/>
        <v>719.67266561461236</v>
      </c>
      <c r="H321" s="116">
        <f t="shared" si="117"/>
        <v>720.18108784406695</v>
      </c>
      <c r="I321" s="116">
        <f t="shared" si="117"/>
        <v>719.5583467872134</v>
      </c>
      <c r="J321" s="116">
        <f t="shared" si="117"/>
        <v>719.61771410479662</v>
      </c>
      <c r="K321" s="116">
        <f t="shared" si="117"/>
        <v>719.78328312785322</v>
      </c>
      <c r="L321" s="116">
        <f t="shared" si="117"/>
        <v>720.32680913286526</v>
      </c>
      <c r="M321" s="116">
        <f t="shared" si="117"/>
        <v>719.66115801270075</v>
      </c>
      <c r="N321" s="116">
        <f t="shared" si="117"/>
        <v>719.87190652122922</v>
      </c>
      <c r="O321" s="116">
        <f t="shared" si="117"/>
        <v>720.66939521233746</v>
      </c>
      <c r="P321" s="116">
        <f t="shared" si="117"/>
        <v>722.81055782236092</v>
      </c>
      <c r="Q321" s="116">
        <f t="shared" si="117"/>
        <v>722.38927160579385</v>
      </c>
      <c r="R321" s="116">
        <f t="shared" si="117"/>
        <v>722.70827323445371</v>
      </c>
      <c r="S321" s="116">
        <f t="shared" si="117"/>
        <v>722.99523046092179</v>
      </c>
      <c r="T321" s="116">
        <f t="shared" si="117"/>
        <v>723.64759830484013</v>
      </c>
      <c r="U321" s="116">
        <f t="shared" si="117"/>
        <v>723.06281649851178</v>
      </c>
      <c r="V321" s="116">
        <f t="shared" si="117"/>
        <v>722.87654570998245</v>
      </c>
      <c r="W321" s="116">
        <f t="shared" si="117"/>
        <v>722.48981215579511</v>
      </c>
    </row>
    <row r="322" spans="1:23">
      <c r="A322" s="104" t="s">
        <v>165</v>
      </c>
      <c r="B322" s="116">
        <f t="shared" si="117"/>
        <v>2820.7336096057807</v>
      </c>
      <c r="C322" s="116">
        <f t="shared" si="117"/>
        <v>3011.6540561572519</v>
      </c>
      <c r="D322" s="116">
        <f t="shared" si="117"/>
        <v>2980.7775999154487</v>
      </c>
      <c r="E322" s="116">
        <f t="shared" si="117"/>
        <v>2962.0191202229953</v>
      </c>
      <c r="F322" s="116">
        <f t="shared" si="117"/>
        <v>2964.3907421655222</v>
      </c>
      <c r="G322" s="116">
        <f t="shared" si="117"/>
        <v>2996.8980113730631</v>
      </c>
      <c r="H322" s="116">
        <f t="shared" si="117"/>
        <v>3043.2245571356866</v>
      </c>
      <c r="I322" s="116">
        <f t="shared" si="117"/>
        <v>3067.532632908581</v>
      </c>
      <c r="J322" s="116">
        <f t="shared" si="117"/>
        <v>3088.1885508689247</v>
      </c>
      <c r="K322" s="116">
        <f t="shared" si="117"/>
        <v>3130.2254643363854</v>
      </c>
      <c r="L322" s="116">
        <f t="shared" si="117"/>
        <v>3181.1297631762891</v>
      </c>
      <c r="M322" s="116">
        <f t="shared" si="117"/>
        <v>3210.9657334800249</v>
      </c>
      <c r="N322" s="116">
        <f t="shared" si="117"/>
        <v>3233.5388173404099</v>
      </c>
      <c r="O322" s="116">
        <f t="shared" si="117"/>
        <v>3283.2068605510444</v>
      </c>
      <c r="P322" s="116">
        <f t="shared" si="117"/>
        <v>3391.949696115078</v>
      </c>
      <c r="Q322" s="116">
        <f t="shared" si="117"/>
        <v>3436.0388504715615</v>
      </c>
      <c r="R322" s="116">
        <f t="shared" si="117"/>
        <v>3485.5447580286263</v>
      </c>
      <c r="S322" s="116">
        <f t="shared" si="117"/>
        <v>3556.7878526882073</v>
      </c>
      <c r="T322" s="116">
        <f t="shared" si="117"/>
        <v>3615.8637798526343</v>
      </c>
      <c r="U322" s="116">
        <f t="shared" si="117"/>
        <v>3670.1181859382336</v>
      </c>
      <c r="V322" s="116">
        <f t="shared" si="117"/>
        <v>3670.1181859382336</v>
      </c>
      <c r="W322" s="116">
        <f t="shared" si="117"/>
        <v>3725.2844349338629</v>
      </c>
    </row>
    <row r="323" spans="1:23" ht="16" thickBot="1">
      <c r="A323" s="104" t="s">
        <v>166</v>
      </c>
      <c r="B323" s="116">
        <f t="shared" si="117"/>
        <v>29943.858695652172</v>
      </c>
      <c r="C323" s="116">
        <f t="shared" si="117"/>
        <v>45045.378488345799</v>
      </c>
      <c r="D323" s="116">
        <f t="shared" si="117"/>
        <v>45304.036975926836</v>
      </c>
      <c r="E323" s="116">
        <f t="shared" si="117"/>
        <v>45444.130627931256</v>
      </c>
      <c r="F323" s="116">
        <f t="shared" si="117"/>
        <v>45563.580528170649</v>
      </c>
      <c r="G323" s="116">
        <f t="shared" si="117"/>
        <v>45671.468114233343</v>
      </c>
      <c r="H323" s="116">
        <f t="shared" si="117"/>
        <v>45766.287558645854</v>
      </c>
      <c r="I323" s="116">
        <f t="shared" si="117"/>
        <v>45845.069649758574</v>
      </c>
      <c r="J323" s="116">
        <f t="shared" si="117"/>
        <v>45912.073396491411</v>
      </c>
      <c r="K323" s="116">
        <f t="shared" si="117"/>
        <v>45970.816837945436</v>
      </c>
      <c r="L323" s="116">
        <f t="shared" si="117"/>
        <v>46020.570081240228</v>
      </c>
      <c r="M323" s="116">
        <f t="shared" si="117"/>
        <v>46063.720999787402</v>
      </c>
      <c r="N323" s="116">
        <f t="shared" si="117"/>
        <v>46096.728026457742</v>
      </c>
      <c r="O323" s="116">
        <f t="shared" si="117"/>
        <v>46119.752244912677</v>
      </c>
      <c r="P323" s="116">
        <f t="shared" si="117"/>
        <v>46132.873230211851</v>
      </c>
      <c r="Q323" s="116">
        <f t="shared" si="117"/>
        <v>46139.904079622618</v>
      </c>
      <c r="R323" s="116">
        <f t="shared" si="117"/>
        <v>46139.166853970004</v>
      </c>
      <c r="S323" s="116">
        <f t="shared" si="117"/>
        <v>46132.935626704399</v>
      </c>
      <c r="T323" s="116">
        <f t="shared" si="117"/>
        <v>46118.765196504719</v>
      </c>
      <c r="U323" s="116">
        <f t="shared" si="117"/>
        <v>46097.292909449599</v>
      </c>
      <c r="V323" s="116">
        <f t="shared" si="117"/>
        <v>46097.292909449599</v>
      </c>
      <c r="W323" s="116">
        <f t="shared" si="117"/>
        <v>46069.86720119619</v>
      </c>
    </row>
    <row r="324" spans="1:23">
      <c r="A324" s="111" t="s">
        <v>167</v>
      </c>
      <c r="B324" s="113">
        <f t="shared" ref="B324:W326" si="118">B343-B305</f>
        <v>54883</v>
      </c>
      <c r="C324" s="114">
        <f t="shared" si="118"/>
        <v>55973</v>
      </c>
      <c r="D324" s="114">
        <f t="shared" si="118"/>
        <v>56338</v>
      </c>
      <c r="E324" s="114">
        <f t="shared" si="118"/>
        <v>57243</v>
      </c>
      <c r="F324" s="114">
        <f t="shared" si="118"/>
        <v>58392</v>
      </c>
      <c r="G324" s="114">
        <f t="shared" si="118"/>
        <v>59566</v>
      </c>
      <c r="H324" s="114">
        <f t="shared" si="118"/>
        <v>60744</v>
      </c>
      <c r="I324" s="114">
        <f t="shared" si="118"/>
        <v>61940</v>
      </c>
      <c r="J324" s="114">
        <f t="shared" si="118"/>
        <v>63170</v>
      </c>
      <c r="K324" s="114">
        <f t="shared" si="118"/>
        <v>64402</v>
      </c>
      <c r="L324" s="114">
        <f t="shared" si="118"/>
        <v>65653</v>
      </c>
      <c r="M324" s="114">
        <f t="shared" si="118"/>
        <v>66925</v>
      </c>
      <c r="N324" s="114">
        <f t="shared" si="118"/>
        <v>68208</v>
      </c>
      <c r="O324" s="114">
        <f t="shared" si="118"/>
        <v>69512</v>
      </c>
      <c r="P324" s="114">
        <f t="shared" si="118"/>
        <v>70829</v>
      </c>
      <c r="Q324" s="114">
        <f t="shared" si="118"/>
        <v>72145</v>
      </c>
      <c r="R324" s="114">
        <f t="shared" si="118"/>
        <v>73490</v>
      </c>
      <c r="S324" s="114">
        <f t="shared" si="118"/>
        <v>74850</v>
      </c>
      <c r="T324" s="114">
        <f t="shared" si="118"/>
        <v>76217</v>
      </c>
      <c r="U324" s="114">
        <f t="shared" si="118"/>
        <v>77607</v>
      </c>
      <c r="V324" s="124">
        <f t="shared" si="118"/>
        <v>79009</v>
      </c>
      <c r="W324" s="124">
        <f t="shared" si="118"/>
        <v>80439</v>
      </c>
    </row>
    <row r="325" spans="1:23">
      <c r="A325" s="111" t="s">
        <v>168</v>
      </c>
      <c r="B325" s="115">
        <f t="shared" si="118"/>
        <v>9411</v>
      </c>
      <c r="C325" s="116">
        <f t="shared" si="118"/>
        <v>9712.4974625770737</v>
      </c>
      <c r="D325" s="116">
        <f t="shared" si="118"/>
        <v>9930.9665765864884</v>
      </c>
      <c r="E325" s="116">
        <f t="shared" si="118"/>
        <v>10143.982250211782</v>
      </c>
      <c r="F325" s="116">
        <f t="shared" si="118"/>
        <v>10358.780658317672</v>
      </c>
      <c r="G325" s="116">
        <f t="shared" si="118"/>
        <v>10580.871714343506</v>
      </c>
      <c r="H325" s="116">
        <f t="shared" si="118"/>
        <v>10801.627232303999</v>
      </c>
      <c r="I325" s="116">
        <f t="shared" si="118"/>
        <v>11025.306516100984</v>
      </c>
      <c r="J325" s="116">
        <f t="shared" si="118"/>
        <v>11255.887165144359</v>
      </c>
      <c r="K325" s="116">
        <f t="shared" si="118"/>
        <v>11486.887650336412</v>
      </c>
      <c r="L325" s="116">
        <f t="shared" si="118"/>
        <v>11721.089936063516</v>
      </c>
      <c r="M325" s="116">
        <f t="shared" si="118"/>
        <v>11959.707513797563</v>
      </c>
      <c r="N325" s="116">
        <f t="shared" si="118"/>
        <v>12201.044027751595</v>
      </c>
      <c r="O325" s="116">
        <f t="shared" si="118"/>
        <v>12446.403031637077</v>
      </c>
      <c r="P325" s="116">
        <f t="shared" si="118"/>
        <v>12693.540239340182</v>
      </c>
      <c r="Q325" s="116">
        <f t="shared" si="118"/>
        <v>12942.12774394286</v>
      </c>
      <c r="R325" s="116">
        <f t="shared" si="118"/>
        <v>13196.204115314678</v>
      </c>
      <c r="S325" s="116">
        <f t="shared" si="118"/>
        <v>13454.150042417161</v>
      </c>
      <c r="T325" s="116">
        <f t="shared" si="118"/>
        <v>13713.52258201762</v>
      </c>
      <c r="U325" s="116">
        <f t="shared" si="118"/>
        <v>13976.836503993341</v>
      </c>
      <c r="V325" s="125">
        <f t="shared" si="118"/>
        <v>13976.836503993341</v>
      </c>
      <c r="W325" s="125">
        <f t="shared" si="118"/>
        <v>14243.742739565037</v>
      </c>
    </row>
    <row r="326" spans="1:23">
      <c r="A326" s="111" t="s">
        <v>169</v>
      </c>
      <c r="B326" s="115">
        <f t="shared" si="118"/>
        <v>92</v>
      </c>
      <c r="C326" s="116">
        <f t="shared" si="118"/>
        <v>86.882110842569546</v>
      </c>
      <c r="D326" s="116">
        <f t="shared" si="118"/>
        <v>83.888371390949487</v>
      </c>
      <c r="E326" s="116">
        <f t="shared" si="118"/>
        <v>82.277741311047066</v>
      </c>
      <c r="F326" s="116">
        <f t="shared" si="118"/>
        <v>80.94967522575422</v>
      </c>
      <c r="G326" s="116">
        <f t="shared" si="118"/>
        <v>79.820916857597524</v>
      </c>
      <c r="H326" s="116">
        <f t="shared" si="118"/>
        <v>78.869568512729927</v>
      </c>
      <c r="I326" s="116">
        <f t="shared" si="118"/>
        <v>78.111133166150751</v>
      </c>
      <c r="J326" s="116">
        <f t="shared" si="118"/>
        <v>77.50735549842625</v>
      </c>
      <c r="K326" s="116">
        <f t="shared" si="118"/>
        <v>77.009423218274151</v>
      </c>
      <c r="L326" s="116">
        <f t="shared" si="118"/>
        <v>76.618744547045821</v>
      </c>
      <c r="M326" s="116">
        <f t="shared" si="118"/>
        <v>76.309415968636188</v>
      </c>
      <c r="N326" s="116">
        <f t="shared" si="118"/>
        <v>76.106535295761887</v>
      </c>
      <c r="O326" s="116">
        <f t="shared" si="118"/>
        <v>76.013930394758631</v>
      </c>
      <c r="P326" s="116">
        <f t="shared" si="118"/>
        <v>76.020550331304605</v>
      </c>
      <c r="Q326" s="116">
        <f t="shared" si="118"/>
        <v>76.090421656922558</v>
      </c>
      <c r="R326" s="116">
        <f t="shared" si="118"/>
        <v>76.254652517513421</v>
      </c>
      <c r="S326" s="116">
        <f t="shared" si="118"/>
        <v>76.47702049650735</v>
      </c>
      <c r="T326" s="116">
        <f t="shared" si="118"/>
        <v>76.785914743779585</v>
      </c>
      <c r="U326" s="116">
        <f t="shared" si="118"/>
        <v>77.171978491160814</v>
      </c>
      <c r="V326" s="125">
        <f t="shared" si="118"/>
        <v>77.171978491160814</v>
      </c>
      <c r="W326" s="125">
        <f t="shared" si="118"/>
        <v>77.627442849305794</v>
      </c>
    </row>
    <row r="327" spans="1:23">
      <c r="A327" s="111" t="s">
        <v>170</v>
      </c>
      <c r="B327" s="117"/>
      <c r="C327" s="118"/>
      <c r="D327" s="118"/>
      <c r="E327" s="118"/>
      <c r="F327" s="118"/>
      <c r="G327" s="118"/>
      <c r="H327" s="118"/>
      <c r="I327" s="118"/>
      <c r="J327" s="118"/>
      <c r="K327" s="118"/>
      <c r="L327" s="118"/>
      <c r="M327" s="118"/>
      <c r="N327" s="118"/>
      <c r="O327" s="118"/>
      <c r="P327" s="118"/>
      <c r="Q327" s="118"/>
      <c r="R327" s="118"/>
      <c r="S327" s="118"/>
      <c r="T327" s="118"/>
      <c r="U327" s="118"/>
      <c r="V327" s="126"/>
      <c r="W327" s="126"/>
    </row>
    <row r="328" spans="1:23" ht="16" thickBot="1">
      <c r="A328" s="119" t="s">
        <v>171</v>
      </c>
      <c r="B328" s="120">
        <f>SUM(B324:B327)</f>
        <v>64386</v>
      </c>
      <c r="C328" s="121">
        <f t="shared" ref="C328:W328" si="119">SUM(C324:C327)</f>
        <v>65772.379573419646</v>
      </c>
      <c r="D328" s="121">
        <f t="shared" si="119"/>
        <v>66352.854947977437</v>
      </c>
      <c r="E328" s="121">
        <f t="shared" si="119"/>
        <v>67469.259991522835</v>
      </c>
      <c r="F328" s="121">
        <f t="shared" si="119"/>
        <v>68831.730333543426</v>
      </c>
      <c r="G328" s="121">
        <f t="shared" si="119"/>
        <v>70226.692631201106</v>
      </c>
      <c r="H328" s="121">
        <f t="shared" si="119"/>
        <v>71624.496800816734</v>
      </c>
      <c r="I328" s="121">
        <f t="shared" si="119"/>
        <v>73043.417649267139</v>
      </c>
      <c r="J328" s="121">
        <f t="shared" si="119"/>
        <v>74503.394520642789</v>
      </c>
      <c r="K328" s="121">
        <f t="shared" si="119"/>
        <v>75965.89707355469</v>
      </c>
      <c r="L328" s="121">
        <f t="shared" si="119"/>
        <v>77450.708680610551</v>
      </c>
      <c r="M328" s="121">
        <f t="shared" si="119"/>
        <v>78961.016929766192</v>
      </c>
      <c r="N328" s="121">
        <f t="shared" si="119"/>
        <v>80485.150563047369</v>
      </c>
      <c r="O328" s="121">
        <f t="shared" si="119"/>
        <v>82034.416962031843</v>
      </c>
      <c r="P328" s="121">
        <f t="shared" si="119"/>
        <v>83598.560789671494</v>
      </c>
      <c r="Q328" s="121">
        <f t="shared" si="119"/>
        <v>85163.218165599785</v>
      </c>
      <c r="R328" s="121">
        <f t="shared" si="119"/>
        <v>86762.458767832184</v>
      </c>
      <c r="S328" s="121">
        <f t="shared" si="119"/>
        <v>88380.627062913671</v>
      </c>
      <c r="T328" s="121">
        <f t="shared" si="119"/>
        <v>90007.308496761398</v>
      </c>
      <c r="U328" s="121">
        <f t="shared" si="119"/>
        <v>91661.008482484496</v>
      </c>
      <c r="V328" s="127">
        <f t="shared" si="119"/>
        <v>93063.008482484496</v>
      </c>
      <c r="W328" s="127">
        <f t="shared" si="119"/>
        <v>94760.370182414335</v>
      </c>
    </row>
    <row r="329" spans="1:23">
      <c r="B329" s="106"/>
      <c r="C329" s="106"/>
      <c r="D329" s="106"/>
      <c r="E329" s="106"/>
      <c r="F329" s="106"/>
      <c r="G329" s="106"/>
      <c r="H329" s="106"/>
      <c r="I329" s="106"/>
      <c r="J329" s="106"/>
      <c r="K329" s="106"/>
      <c r="L329" s="106"/>
      <c r="M329" s="106"/>
      <c r="N329" s="106"/>
      <c r="O329" s="106"/>
      <c r="P329" s="106"/>
      <c r="Q329" s="106"/>
      <c r="R329" s="106"/>
      <c r="S329" s="106"/>
      <c r="T329" s="108"/>
      <c r="U329" s="108"/>
      <c r="V329" s="108"/>
      <c r="W329" s="108"/>
    </row>
    <row r="330" spans="1:23">
      <c r="B330" s="128"/>
      <c r="C330" s="128"/>
      <c r="D330" s="106"/>
      <c r="E330" s="106"/>
      <c r="F330" s="106"/>
      <c r="G330" s="106"/>
      <c r="H330" s="106"/>
      <c r="I330" s="106"/>
      <c r="J330" s="106"/>
      <c r="K330" s="106"/>
      <c r="L330" s="106"/>
      <c r="M330" s="106"/>
      <c r="N330" s="106"/>
      <c r="O330" s="106"/>
      <c r="P330" s="106"/>
      <c r="Q330" s="106"/>
      <c r="R330" s="106"/>
      <c r="S330" s="106"/>
      <c r="T330" s="108"/>
      <c r="U330" s="108"/>
      <c r="V330" s="108"/>
      <c r="W330" s="108"/>
    </row>
    <row r="331" spans="1:23">
      <c r="A331" s="109" t="s">
        <v>135</v>
      </c>
      <c r="B331" s="110"/>
      <c r="C331" s="110"/>
      <c r="D331" s="110"/>
      <c r="E331" s="110"/>
      <c r="F331" s="110"/>
      <c r="G331" s="110"/>
      <c r="H331" s="110"/>
      <c r="I331" s="110"/>
      <c r="J331" s="110"/>
      <c r="K331" s="110"/>
      <c r="L331" s="110"/>
      <c r="M331" s="110"/>
      <c r="N331" s="110"/>
      <c r="O331" s="110"/>
      <c r="P331" s="110"/>
      <c r="Q331" s="110"/>
      <c r="R331" s="110"/>
      <c r="S331" s="110"/>
      <c r="T331" s="110"/>
      <c r="U331" s="110"/>
      <c r="V331" s="110"/>
      <c r="W331" s="110"/>
    </row>
    <row r="332" spans="1:23" ht="16" thickBot="1">
      <c r="A332" s="111" t="s">
        <v>156</v>
      </c>
      <c r="B332" s="110"/>
      <c r="C332" s="112">
        <f t="shared" ref="C332:U332" si="120">(C337-B337)/B337</f>
        <v>9.9688817478102348E-2</v>
      </c>
      <c r="D332" s="112">
        <f t="shared" si="120"/>
        <v>2.7631810646591377E-2</v>
      </c>
      <c r="E332" s="112">
        <f t="shared" si="120"/>
        <v>1.1909416873694312E-2</v>
      </c>
      <c r="F332" s="112">
        <f t="shared" si="120"/>
        <v>1.6825435210790773E-2</v>
      </c>
      <c r="G332" s="112">
        <f t="shared" si="120"/>
        <v>2.0143027326424735E-2</v>
      </c>
      <c r="H332" s="112">
        <f t="shared" si="120"/>
        <v>2.1268060603010022E-2</v>
      </c>
      <c r="I332" s="112">
        <f t="shared" si="120"/>
        <v>1.8544681656047956E-2</v>
      </c>
      <c r="J332" s="112">
        <f t="shared" si="120"/>
        <v>1.8224462164678379E-2</v>
      </c>
      <c r="K332" s="112">
        <f t="shared" si="120"/>
        <v>1.9548445446886664E-2</v>
      </c>
      <c r="L332" s="112">
        <f t="shared" si="120"/>
        <v>2.0123862402615791E-2</v>
      </c>
      <c r="M332" s="112">
        <f t="shared" si="120"/>
        <v>1.7797873629447684E-2</v>
      </c>
      <c r="N332" s="112">
        <f t="shared" si="120"/>
        <v>1.7047116259371737E-2</v>
      </c>
      <c r="O332" s="112">
        <f t="shared" si="120"/>
        <v>1.977793582775807E-2</v>
      </c>
      <c r="P332" s="112">
        <f t="shared" si="120"/>
        <v>2.3559721024702177E-2</v>
      </c>
      <c r="Q332" s="112">
        <f t="shared" si="120"/>
        <v>1.8200122394435591E-2</v>
      </c>
      <c r="R332" s="112">
        <f t="shared" si="120"/>
        <v>1.7942187516080937E-2</v>
      </c>
      <c r="S332" s="112">
        <f t="shared" si="120"/>
        <v>1.9237997115413595E-2</v>
      </c>
      <c r="T332" s="112">
        <f t="shared" si="120"/>
        <v>1.8044291978099099E-2</v>
      </c>
      <c r="U332" s="112">
        <f t="shared" si="120"/>
        <v>1.6905042723814101E-2</v>
      </c>
      <c r="V332" s="112">
        <f>(V337-T337)/T337</f>
        <v>2.6218699996484011E-2</v>
      </c>
      <c r="W332" s="112">
        <f>(W337-U337)/U337</f>
        <v>2.6115492084274317E-2</v>
      </c>
    </row>
    <row r="333" spans="1:23">
      <c r="A333" s="111" t="s">
        <v>157</v>
      </c>
      <c r="B333" s="113">
        <f t="shared" ref="B333:W336" si="121">B276+B257+B238+B219+B200+B181+B162+B143+B124+B105+B86+B67+B48+B29+B10</f>
        <v>141658505</v>
      </c>
      <c r="C333" s="114">
        <f t="shared" si="121"/>
        <v>154178266</v>
      </c>
      <c r="D333" s="114">
        <f t="shared" si="121"/>
        <v>160693012</v>
      </c>
      <c r="E333" s="114">
        <f t="shared" si="121"/>
        <v>162620662</v>
      </c>
      <c r="F333" s="114">
        <f t="shared" si="121"/>
        <v>165684539</v>
      </c>
      <c r="G333" s="114">
        <f t="shared" si="121"/>
        <v>169233608</v>
      </c>
      <c r="H333" s="114">
        <f t="shared" si="121"/>
        <v>172970496</v>
      </c>
      <c r="I333" s="114">
        <f t="shared" si="121"/>
        <v>176454457</v>
      </c>
      <c r="J333" s="114">
        <f t="shared" si="121"/>
        <v>180000837</v>
      </c>
      <c r="K333" s="114">
        <f t="shared" si="121"/>
        <v>183653419</v>
      </c>
      <c r="L333" s="114">
        <f t="shared" si="121"/>
        <v>187430452</v>
      </c>
      <c r="M333" s="114">
        <f t="shared" si="121"/>
        <v>190982990</v>
      </c>
      <c r="N333" s="114">
        <f t="shared" si="121"/>
        <v>194552759</v>
      </c>
      <c r="O333" s="114">
        <f t="shared" si="121"/>
        <v>198607830</v>
      </c>
      <c r="P333" s="114">
        <f t="shared" si="121"/>
        <v>202855022</v>
      </c>
      <c r="Q333" s="114">
        <f t="shared" si="121"/>
        <v>206749204</v>
      </c>
      <c r="R333" s="114">
        <f t="shared" si="121"/>
        <v>210565352</v>
      </c>
      <c r="S333" s="114">
        <f t="shared" si="121"/>
        <v>214481161</v>
      </c>
      <c r="T333" s="114">
        <f t="shared" si="121"/>
        <v>218354099</v>
      </c>
      <c r="U333" s="114">
        <f t="shared" si="121"/>
        <v>221985621</v>
      </c>
      <c r="V333" s="114">
        <f t="shared" si="121"/>
        <v>225740051</v>
      </c>
      <c r="W333" s="114">
        <f t="shared" si="121"/>
        <v>229494521</v>
      </c>
    </row>
    <row r="334" spans="1:23">
      <c r="A334" s="111" t="s">
        <v>158</v>
      </c>
      <c r="B334" s="115">
        <f t="shared" si="121"/>
        <v>109808533</v>
      </c>
      <c r="C334" s="116">
        <f t="shared" si="121"/>
        <v>122364043.9112594</v>
      </c>
      <c r="D334" s="116">
        <f t="shared" si="121"/>
        <v>124180188.15064907</v>
      </c>
      <c r="E334" s="116">
        <f t="shared" si="121"/>
        <v>125989763.66079614</v>
      </c>
      <c r="F334" s="116">
        <f t="shared" si="121"/>
        <v>128175372.89430873</v>
      </c>
      <c r="G334" s="116">
        <f t="shared" si="121"/>
        <v>130966246.1222043</v>
      </c>
      <c r="H334" s="116">
        <f t="shared" si="121"/>
        <v>134031085.59520273</v>
      </c>
      <c r="I334" s="116">
        <f t="shared" si="121"/>
        <v>136598185.49008554</v>
      </c>
      <c r="J334" s="116">
        <f t="shared" si="121"/>
        <v>139092991.70885319</v>
      </c>
      <c r="K334" s="116">
        <f t="shared" si="121"/>
        <v>142019586.7523939</v>
      </c>
      <c r="L334" s="116">
        <f t="shared" si="121"/>
        <v>145132929.2604447</v>
      </c>
      <c r="M334" s="116">
        <f t="shared" si="121"/>
        <v>147791291.40489903</v>
      </c>
      <c r="N334" s="116">
        <f t="shared" si="121"/>
        <v>150265979.03167772</v>
      </c>
      <c r="O334" s="116">
        <f t="shared" si="121"/>
        <v>153326064.90691826</v>
      </c>
      <c r="P334" s="116">
        <f t="shared" si="121"/>
        <v>157709783.85550088</v>
      </c>
      <c r="Q334" s="116">
        <f t="shared" si="121"/>
        <v>160630185.998826</v>
      </c>
      <c r="R334" s="116">
        <f t="shared" si="121"/>
        <v>163644792.86376926</v>
      </c>
      <c r="S334" s="116">
        <f t="shared" si="121"/>
        <v>167177496.97374043</v>
      </c>
      <c r="T334" s="116">
        <f t="shared" si="121"/>
        <v>170414472.18902102</v>
      </c>
      <c r="U334" s="116">
        <f t="shared" si="121"/>
        <v>173553716.59492487</v>
      </c>
      <c r="V334" s="116">
        <f t="shared" si="121"/>
        <v>173553716.59492487</v>
      </c>
      <c r="W334" s="116">
        <f t="shared" si="121"/>
        <v>176698860.13414103</v>
      </c>
    </row>
    <row r="335" spans="1:23">
      <c r="A335" s="111" t="s">
        <v>159</v>
      </c>
      <c r="B335" s="115">
        <f t="shared" si="121"/>
        <v>11973890</v>
      </c>
      <c r="C335" s="116">
        <f t="shared" si="121"/>
        <v>13363482.152683452</v>
      </c>
      <c r="D335" s="116">
        <f t="shared" si="121"/>
        <v>13099412.095400654</v>
      </c>
      <c r="E335" s="116">
        <f t="shared" si="121"/>
        <v>12935088.295329319</v>
      </c>
      <c r="F335" s="116">
        <f t="shared" si="121"/>
        <v>12793456.538323831</v>
      </c>
      <c r="G335" s="116">
        <f t="shared" si="121"/>
        <v>12671408.856201792</v>
      </c>
      <c r="H335" s="116">
        <f t="shared" si="121"/>
        <v>12567101.850166872</v>
      </c>
      <c r="I335" s="116">
        <f t="shared" si="121"/>
        <v>12480057.069463644</v>
      </c>
      <c r="J335" s="116">
        <f t="shared" si="121"/>
        <v>12408594.559647452</v>
      </c>
      <c r="K335" s="116">
        <f t="shared" si="121"/>
        <v>12349532.643878147</v>
      </c>
      <c r="L335" s="116">
        <f t="shared" si="121"/>
        <v>12302404.575116035</v>
      </c>
      <c r="M335" s="116">
        <f t="shared" si="121"/>
        <v>12265579.842687147</v>
      </c>
      <c r="N335" s="116">
        <f t="shared" si="121"/>
        <v>12240011.370766439</v>
      </c>
      <c r="O335" s="116">
        <f t="shared" si="121"/>
        <v>12226964.361911299</v>
      </c>
      <c r="P335" s="116">
        <f t="shared" si="121"/>
        <v>12223497.984018255</v>
      </c>
      <c r="Q335" s="116">
        <f t="shared" si="121"/>
        <v>12230722.437448418</v>
      </c>
      <c r="R335" s="116">
        <f t="shared" si="121"/>
        <v>12247494.638439357</v>
      </c>
      <c r="S335" s="116">
        <f t="shared" si="121"/>
        <v>12272779.176273793</v>
      </c>
      <c r="T335" s="116">
        <f t="shared" si="121"/>
        <v>12307778.740353625</v>
      </c>
      <c r="U335" s="116">
        <f t="shared" si="121"/>
        <v>12351607.041494973</v>
      </c>
      <c r="V335" s="116">
        <f t="shared" si="121"/>
        <v>12351607.041494973</v>
      </c>
      <c r="W335" s="116">
        <f t="shared" si="121"/>
        <v>12402950.544046039</v>
      </c>
    </row>
    <row r="336" spans="1:23">
      <c r="A336" s="111" t="s">
        <v>160</v>
      </c>
      <c r="B336" s="117">
        <f t="shared" si="121"/>
        <v>2033823.666666666</v>
      </c>
      <c r="C336" s="118">
        <f t="shared" si="121"/>
        <v>2033823.666666666</v>
      </c>
      <c r="D336" s="118">
        <f t="shared" si="121"/>
        <v>2033823.666666666</v>
      </c>
      <c r="E336" s="118">
        <f t="shared" si="121"/>
        <v>2033823.666666666</v>
      </c>
      <c r="F336" s="118">
        <f t="shared" si="121"/>
        <v>2033823.666666666</v>
      </c>
      <c r="G336" s="118">
        <f t="shared" si="121"/>
        <v>2033823.666666666</v>
      </c>
      <c r="H336" s="118">
        <f t="shared" si="121"/>
        <v>2033823.666666666</v>
      </c>
      <c r="I336" s="118">
        <f t="shared" si="121"/>
        <v>2033823.666666666</v>
      </c>
      <c r="J336" s="118">
        <f t="shared" si="121"/>
        <v>2033823.666666666</v>
      </c>
      <c r="K336" s="118">
        <f t="shared" si="121"/>
        <v>2033823.666666666</v>
      </c>
      <c r="L336" s="118">
        <f t="shared" si="121"/>
        <v>2033823.666666666</v>
      </c>
      <c r="M336" s="118">
        <f t="shared" si="121"/>
        <v>2033823.666666666</v>
      </c>
      <c r="N336" s="118">
        <f t="shared" si="121"/>
        <v>2033823.666666666</v>
      </c>
      <c r="O336" s="118">
        <f t="shared" si="121"/>
        <v>2033823.666666666</v>
      </c>
      <c r="P336" s="118">
        <f t="shared" si="121"/>
        <v>2033823.666666666</v>
      </c>
      <c r="Q336" s="118">
        <f t="shared" si="121"/>
        <v>2033823.666666666</v>
      </c>
      <c r="R336" s="118">
        <f t="shared" si="121"/>
        <v>2033823.666666666</v>
      </c>
      <c r="S336" s="118">
        <f t="shared" si="121"/>
        <v>2033823.666666666</v>
      </c>
      <c r="T336" s="118">
        <f t="shared" si="121"/>
        <v>2033823.666666666</v>
      </c>
      <c r="U336" s="118">
        <f t="shared" si="121"/>
        <v>2033823.666666666</v>
      </c>
      <c r="V336" s="118">
        <f t="shared" si="121"/>
        <v>2033823.666666666</v>
      </c>
      <c r="W336" s="118">
        <f t="shared" si="121"/>
        <v>2033823.666666666</v>
      </c>
    </row>
    <row r="337" spans="1:24" ht="16" thickBot="1">
      <c r="A337" s="119" t="s">
        <v>161</v>
      </c>
      <c r="B337" s="120">
        <f>SUM(B333:B336)</f>
        <v>265474751.66666666</v>
      </c>
      <c r="C337" s="121">
        <f t="shared" ref="C337:W337" si="122">SUM(C333:C336)</f>
        <v>291939615.73060954</v>
      </c>
      <c r="D337" s="121">
        <f t="shared" si="122"/>
        <v>300006435.91271639</v>
      </c>
      <c r="E337" s="121">
        <f t="shared" si="122"/>
        <v>303579337.62279218</v>
      </c>
      <c r="F337" s="121">
        <f t="shared" si="122"/>
        <v>308687192.09929925</v>
      </c>
      <c r="G337" s="121">
        <f t="shared" si="122"/>
        <v>314905086.64507276</v>
      </c>
      <c r="H337" s="121">
        <f t="shared" si="122"/>
        <v>321602507.11203629</v>
      </c>
      <c r="I337" s="121">
        <f t="shared" si="122"/>
        <v>327566523.2262159</v>
      </c>
      <c r="J337" s="121">
        <f t="shared" si="122"/>
        <v>333536246.93516731</v>
      </c>
      <c r="K337" s="121">
        <f t="shared" si="122"/>
        <v>340056362.06293875</v>
      </c>
      <c r="L337" s="121">
        <f t="shared" si="122"/>
        <v>346899609.50222743</v>
      </c>
      <c r="M337" s="121">
        <f t="shared" si="122"/>
        <v>353073684.91425282</v>
      </c>
      <c r="N337" s="121">
        <f t="shared" si="122"/>
        <v>359092573.06911087</v>
      </c>
      <c r="O337" s="121">
        <f t="shared" si="122"/>
        <v>366194682.93549627</v>
      </c>
      <c r="P337" s="121">
        <f t="shared" si="122"/>
        <v>374822127.50618583</v>
      </c>
      <c r="Q337" s="121">
        <f t="shared" si="122"/>
        <v>381643936.10294116</v>
      </c>
      <c r="R337" s="121">
        <f t="shared" si="122"/>
        <v>388491463.16887534</v>
      </c>
      <c r="S337" s="121">
        <f t="shared" si="122"/>
        <v>395965260.81668097</v>
      </c>
      <c r="T337" s="121">
        <f t="shared" si="122"/>
        <v>403110173.59604132</v>
      </c>
      <c r="U337" s="121">
        <f t="shared" si="122"/>
        <v>409924768.30308652</v>
      </c>
      <c r="V337" s="121">
        <f t="shared" si="122"/>
        <v>413679198.30308652</v>
      </c>
      <c r="W337" s="121">
        <f t="shared" si="122"/>
        <v>420630155.34485376</v>
      </c>
    </row>
    <row r="338" spans="1:24">
      <c r="A338" s="111" t="s">
        <v>162</v>
      </c>
      <c r="B338" s="116">
        <f t="shared" ref="B338:W339" si="123">B281+B262+B243+B224+B205+B186+B167+B148+B129+B110+B91+B72+B53+B34+B15</f>
        <v>239835.073503522</v>
      </c>
      <c r="C338" s="116">
        <f t="shared" si="123"/>
        <v>264684.51491419686</v>
      </c>
      <c r="D338" s="116">
        <f t="shared" si="123"/>
        <v>272236.92214753031</v>
      </c>
      <c r="E338" s="116">
        <f t="shared" si="123"/>
        <v>275652.71444491332</v>
      </c>
      <c r="F338" s="116">
        <f t="shared" si="123"/>
        <v>280463.66196098522</v>
      </c>
      <c r="G338" s="116">
        <f t="shared" si="123"/>
        <v>286245.92219696945</v>
      </c>
      <c r="H338" s="116">
        <f t="shared" si="123"/>
        <v>292457.52245517774</v>
      </c>
      <c r="I338" s="116">
        <f t="shared" si="123"/>
        <v>298017.96887349727</v>
      </c>
      <c r="J338" s="116">
        <f t="shared" si="123"/>
        <v>303600.31956887047</v>
      </c>
      <c r="K338" s="116">
        <f t="shared" si="123"/>
        <v>309672.80282961746</v>
      </c>
      <c r="L338" s="116">
        <f t="shared" si="123"/>
        <v>316026.39961641195</v>
      </c>
      <c r="M338" s="116">
        <f t="shared" si="123"/>
        <v>321787.37549173238</v>
      </c>
      <c r="N338" s="116">
        <f t="shared" si="123"/>
        <v>327427.15975443111</v>
      </c>
      <c r="O338" s="116">
        <f t="shared" si="123"/>
        <v>334036.07062586333</v>
      </c>
      <c r="P338" s="116">
        <f t="shared" si="123"/>
        <v>341955.18190072523</v>
      </c>
      <c r="Q338" s="116">
        <f t="shared" si="123"/>
        <v>348283.28723337187</v>
      </c>
      <c r="R338" s="116">
        <f t="shared" si="123"/>
        <v>354661.42403235828</v>
      </c>
      <c r="S338" s="116">
        <f t="shared" si="123"/>
        <v>361578.93026504084</v>
      </c>
      <c r="T338" s="116">
        <f t="shared" si="123"/>
        <v>368212.4788794762</v>
      </c>
      <c r="U338" s="116">
        <f t="shared" si="123"/>
        <v>374555.1843746354</v>
      </c>
      <c r="V338" s="116">
        <f t="shared" si="123"/>
        <v>378066.09386534552</v>
      </c>
      <c r="W338" s="116">
        <f t="shared" si="123"/>
        <v>384532.62657080416</v>
      </c>
    </row>
    <row r="339" spans="1:24">
      <c r="A339" s="111" t="s">
        <v>163</v>
      </c>
      <c r="B339" s="116">
        <f>B282+B263+B244+B225+B206+B187+B168+B149+B130+B111+B92+B73+B54+B35+B16</f>
        <v>3558408.5948214475</v>
      </c>
      <c r="C339" s="116">
        <f t="shared" si="123"/>
        <v>3645636.0519261332</v>
      </c>
      <c r="D339" s="116">
        <f t="shared" si="123"/>
        <v>3699507.9658951266</v>
      </c>
      <c r="E339" s="116">
        <f t="shared" si="123"/>
        <v>3774433.5792107377</v>
      </c>
      <c r="F339" s="116">
        <f t="shared" si="123"/>
        <v>3861148.5025150767</v>
      </c>
      <c r="G339" s="116">
        <f t="shared" si="123"/>
        <v>3948953.5863150759</v>
      </c>
      <c r="H339" s="116">
        <f t="shared" si="123"/>
        <v>4037855.899134093</v>
      </c>
      <c r="I339" s="116">
        <f t="shared" si="123"/>
        <v>4127948.6440851274</v>
      </c>
      <c r="J339" s="116">
        <f t="shared" si="123"/>
        <v>4219222.4677632265</v>
      </c>
      <c r="K339" s="116">
        <f t="shared" si="123"/>
        <v>4311704.5688791871</v>
      </c>
      <c r="L339" s="116">
        <f t="shared" si="123"/>
        <v>4405555.7947859392</v>
      </c>
      <c r="M339" s="116">
        <f t="shared" si="123"/>
        <v>4500862.9138248479</v>
      </c>
      <c r="N339" s="116">
        <f t="shared" si="123"/>
        <v>4597388.2151920805</v>
      </c>
      <c r="O339" s="116">
        <f t="shared" si="123"/>
        <v>4694787.4791616509</v>
      </c>
      <c r="P339" s="116">
        <f t="shared" si="123"/>
        <v>4793585.9735583169</v>
      </c>
      <c r="Q339" s="116">
        <f t="shared" si="123"/>
        <v>4893208.4480113415</v>
      </c>
      <c r="R339" s="116">
        <f t="shared" si="123"/>
        <v>4994028.6799945254</v>
      </c>
      <c r="S339" s="116">
        <f t="shared" si="123"/>
        <v>5096184.2929498926</v>
      </c>
      <c r="T339" s="116">
        <f t="shared" si="123"/>
        <v>5199365.6094934139</v>
      </c>
      <c r="U339" s="116">
        <f t="shared" si="123"/>
        <v>5303945.5924093118</v>
      </c>
      <c r="V339" s="116">
        <f t="shared" si="123"/>
        <v>5396730.6155884387</v>
      </c>
      <c r="W339" s="116">
        <f t="shared" si="123"/>
        <v>5504775.6563107129</v>
      </c>
    </row>
    <row r="340" spans="1:24">
      <c r="A340" s="104" t="s">
        <v>164</v>
      </c>
      <c r="B340" s="116">
        <f t="shared" ref="B340:W342" si="124">B333/B343</f>
        <v>628.41194110627578</v>
      </c>
      <c r="C340" s="116">
        <f t="shared" si="124"/>
        <v>668.90940249553125</v>
      </c>
      <c r="D340" s="116">
        <f t="shared" si="124"/>
        <v>688.38734717307671</v>
      </c>
      <c r="E340" s="116">
        <f t="shared" si="124"/>
        <v>683.15379509670481</v>
      </c>
      <c r="F340" s="116">
        <f t="shared" si="124"/>
        <v>680.36784766879373</v>
      </c>
      <c r="G340" s="116">
        <f t="shared" si="124"/>
        <v>679.44839104687344</v>
      </c>
      <c r="H340" s="116">
        <f t="shared" si="124"/>
        <v>679.1306273410446</v>
      </c>
      <c r="I340" s="116">
        <f t="shared" si="124"/>
        <v>677.65450670148618</v>
      </c>
      <c r="J340" s="116">
        <f t="shared" si="124"/>
        <v>676.25759659167761</v>
      </c>
      <c r="K340" s="116">
        <f t="shared" si="124"/>
        <v>675.12937686332612</v>
      </c>
      <c r="L340" s="116">
        <f t="shared" si="124"/>
        <v>674.28302334784325</v>
      </c>
      <c r="M340" s="116">
        <f t="shared" si="124"/>
        <v>672.45163902679485</v>
      </c>
      <c r="N340" s="116">
        <f t="shared" si="124"/>
        <v>670.58022721162524</v>
      </c>
      <c r="O340" s="116">
        <f t="shared" si="124"/>
        <v>670.2749503894596</v>
      </c>
      <c r="P340" s="116">
        <f t="shared" si="124"/>
        <v>670.42446055053756</v>
      </c>
      <c r="Q340" s="116">
        <f t="shared" si="124"/>
        <v>669.30787957267728</v>
      </c>
      <c r="R340" s="116">
        <f t="shared" si="124"/>
        <v>667.81058460484542</v>
      </c>
      <c r="S340" s="116">
        <f t="shared" si="124"/>
        <v>666.50246891712584</v>
      </c>
      <c r="T340" s="116">
        <f t="shared" si="124"/>
        <v>664.97778068783634</v>
      </c>
      <c r="U340" s="116">
        <f t="shared" si="124"/>
        <v>662.61199763593379</v>
      </c>
      <c r="V340" s="116">
        <f t="shared" si="124"/>
        <v>660.53954779942126</v>
      </c>
      <c r="W340" s="116">
        <f t="shared" si="124"/>
        <v>658.2413236272688</v>
      </c>
    </row>
    <row r="341" spans="1:24">
      <c r="A341" s="104" t="s">
        <v>165</v>
      </c>
      <c r="B341" s="116">
        <f t="shared" si="124"/>
        <v>3224.6360966728334</v>
      </c>
      <c r="C341" s="116">
        <f t="shared" si="124"/>
        <v>3482.690916989266</v>
      </c>
      <c r="D341" s="116">
        <f t="shared" si="124"/>
        <v>3453.1089982775047</v>
      </c>
      <c r="E341" s="116">
        <f t="shared" si="124"/>
        <v>3429.1938822852394</v>
      </c>
      <c r="F341" s="116">
        <f t="shared" si="124"/>
        <v>3415.4817395767818</v>
      </c>
      <c r="G341" s="116">
        <f t="shared" si="124"/>
        <v>3416.9646433549024</v>
      </c>
      <c r="H341" s="116">
        <f t="shared" si="124"/>
        <v>3424.9554075951428</v>
      </c>
      <c r="I341" s="116">
        <f t="shared" si="124"/>
        <v>3419.3458761599236</v>
      </c>
      <c r="J341" s="116">
        <f t="shared" si="124"/>
        <v>3411.2200677994247</v>
      </c>
      <c r="K341" s="116">
        <f t="shared" si="124"/>
        <v>3413.0932141875119</v>
      </c>
      <c r="L341" s="116">
        <f t="shared" si="124"/>
        <v>3418.4789648717319</v>
      </c>
      <c r="M341" s="116">
        <f t="shared" si="124"/>
        <v>3412.1241760559756</v>
      </c>
      <c r="N341" s="116">
        <f t="shared" si="124"/>
        <v>3401.1693431285748</v>
      </c>
      <c r="O341" s="116">
        <f t="shared" si="124"/>
        <v>3403.0407572413269</v>
      </c>
      <c r="P341" s="116">
        <f t="shared" si="124"/>
        <v>3432.9828010026913</v>
      </c>
      <c r="Q341" s="116">
        <f t="shared" si="124"/>
        <v>3430.0886363751147</v>
      </c>
      <c r="R341" s="116">
        <f t="shared" si="124"/>
        <v>3428.5675516312549</v>
      </c>
      <c r="S341" s="116">
        <f t="shared" si="124"/>
        <v>3437.0262858769656</v>
      </c>
      <c r="T341" s="116">
        <f t="shared" si="124"/>
        <v>3438.7115373582028</v>
      </c>
      <c r="U341" s="116">
        <f t="shared" si="124"/>
        <v>3437.7260003243814</v>
      </c>
      <c r="V341" s="116">
        <f t="shared" si="124"/>
        <v>3437.7260003243814</v>
      </c>
      <c r="W341" s="116">
        <f t="shared" si="124"/>
        <v>3436.2543100221283</v>
      </c>
    </row>
    <row r="342" spans="1:24" ht="16" thickBot="1">
      <c r="A342" s="104" t="s">
        <v>166</v>
      </c>
      <c r="B342" s="116">
        <f t="shared" si="124"/>
        <v>26847.286995515697</v>
      </c>
      <c r="C342" s="116">
        <f t="shared" si="124"/>
        <v>30982.480053767438</v>
      </c>
      <c r="D342" s="116">
        <f t="shared" si="124"/>
        <v>31127.857468421622</v>
      </c>
      <c r="E342" s="116">
        <f t="shared" si="124"/>
        <v>31250.078313718801</v>
      </c>
      <c r="F342" s="116">
        <f t="shared" si="124"/>
        <v>31366.566044252708</v>
      </c>
      <c r="G342" s="116">
        <f t="shared" si="124"/>
        <v>31476.383740730042</v>
      </c>
      <c r="H342" s="116">
        <f t="shared" si="124"/>
        <v>31579.796175872478</v>
      </c>
      <c r="I342" s="116">
        <f t="shared" si="124"/>
        <v>31676.810160268542</v>
      </c>
      <c r="J342" s="116">
        <f t="shared" si="124"/>
        <v>31768.169103393262</v>
      </c>
      <c r="K342" s="116">
        <f t="shared" si="124"/>
        <v>31853.864988738602</v>
      </c>
      <c r="L342" s="116">
        <f t="shared" si="124"/>
        <v>31934.204938836163</v>
      </c>
      <c r="M342" s="116">
        <f t="shared" si="124"/>
        <v>32009.406158767488</v>
      </c>
      <c r="N342" s="116">
        <f t="shared" si="124"/>
        <v>32079.610472866549</v>
      </c>
      <c r="O342" s="116">
        <f t="shared" si="124"/>
        <v>32143.81758736544</v>
      </c>
      <c r="P342" s="116">
        <f t="shared" si="124"/>
        <v>32204.229962989302</v>
      </c>
      <c r="Q342" s="116">
        <f t="shared" si="124"/>
        <v>32257.864247081809</v>
      </c>
      <c r="R342" s="116">
        <f t="shared" si="124"/>
        <v>32308.38850144565</v>
      </c>
      <c r="S342" s="116">
        <f t="shared" si="124"/>
        <v>32354.133989429003</v>
      </c>
      <c r="T342" s="116">
        <f t="shared" si="124"/>
        <v>32395.59811288166</v>
      </c>
      <c r="U342" s="116">
        <f t="shared" si="124"/>
        <v>32433.887608376528</v>
      </c>
      <c r="V342" s="116">
        <f t="shared" si="124"/>
        <v>32433.887608376528</v>
      </c>
      <c r="W342" s="116">
        <f t="shared" si="124"/>
        <v>32469.189877321856</v>
      </c>
    </row>
    <row r="343" spans="1:24">
      <c r="A343" s="111" t="s">
        <v>167</v>
      </c>
      <c r="B343" s="113">
        <f t="shared" ref="B343:W346" si="125">B286+B267+B248+B229+B210+B191+B172+B153+B134+B115+B96+B77+B58+B39+B20</f>
        <v>225423</v>
      </c>
      <c r="C343" s="114">
        <f t="shared" si="125"/>
        <v>230492</v>
      </c>
      <c r="D343" s="114">
        <f t="shared" si="125"/>
        <v>233434</v>
      </c>
      <c r="E343" s="114">
        <f t="shared" si="125"/>
        <v>238044</v>
      </c>
      <c r="F343" s="114">
        <f t="shared" si="125"/>
        <v>243522</v>
      </c>
      <c r="G343" s="114">
        <f t="shared" si="125"/>
        <v>249075</v>
      </c>
      <c r="H343" s="114">
        <f t="shared" si="125"/>
        <v>254694</v>
      </c>
      <c r="I343" s="114">
        <f t="shared" si="125"/>
        <v>260390</v>
      </c>
      <c r="J343" s="114">
        <f t="shared" si="125"/>
        <v>266172</v>
      </c>
      <c r="K343" s="114">
        <f t="shared" si="125"/>
        <v>272027</v>
      </c>
      <c r="L343" s="114">
        <f t="shared" si="125"/>
        <v>277970</v>
      </c>
      <c r="M343" s="114">
        <f t="shared" si="125"/>
        <v>284010</v>
      </c>
      <c r="N343" s="114">
        <f t="shared" si="125"/>
        <v>290126</v>
      </c>
      <c r="O343" s="114">
        <f t="shared" si="125"/>
        <v>296308</v>
      </c>
      <c r="P343" s="114">
        <f t="shared" si="125"/>
        <v>302577</v>
      </c>
      <c r="Q343" s="114">
        <f t="shared" si="125"/>
        <v>308900</v>
      </c>
      <c r="R343" s="114">
        <f t="shared" si="125"/>
        <v>315307</v>
      </c>
      <c r="S343" s="114">
        <f t="shared" si="125"/>
        <v>321801</v>
      </c>
      <c r="T343" s="114">
        <f t="shared" si="125"/>
        <v>328363</v>
      </c>
      <c r="U343" s="114">
        <f t="shared" si="125"/>
        <v>335016</v>
      </c>
      <c r="V343" s="114">
        <f t="shared" si="125"/>
        <v>341751</v>
      </c>
      <c r="W343" s="114">
        <f t="shared" si="125"/>
        <v>348648</v>
      </c>
    </row>
    <row r="344" spans="1:24">
      <c r="A344" s="111" t="s">
        <v>168</v>
      </c>
      <c r="B344" s="115">
        <f t="shared" si="125"/>
        <v>34053</v>
      </c>
      <c r="C344" s="116">
        <f t="shared" si="125"/>
        <v>35134.91344131143</v>
      </c>
      <c r="D344" s="116">
        <f t="shared" si="125"/>
        <v>35961.850092943256</v>
      </c>
      <c r="E344" s="116">
        <f t="shared" si="125"/>
        <v>36740.344228316324</v>
      </c>
      <c r="F344" s="116">
        <f t="shared" si="125"/>
        <v>37527.75821023454</v>
      </c>
      <c r="G344" s="116">
        <f t="shared" si="125"/>
        <v>38328.241521872114</v>
      </c>
      <c r="H344" s="116">
        <f t="shared" si="125"/>
        <v>39133.673185343345</v>
      </c>
      <c r="I344" s="116">
        <f t="shared" si="125"/>
        <v>39948.630655489971</v>
      </c>
      <c r="J344" s="116">
        <f t="shared" si="125"/>
        <v>40775.144653326912</v>
      </c>
      <c r="K344" s="116">
        <f t="shared" si="125"/>
        <v>41610.227977966817</v>
      </c>
      <c r="L344" s="116">
        <f t="shared" si="125"/>
        <v>42455.410944993302</v>
      </c>
      <c r="M344" s="116">
        <f t="shared" si="125"/>
        <v>43313.573533460563</v>
      </c>
      <c r="N344" s="116">
        <f t="shared" si="125"/>
        <v>44180.681369265534</v>
      </c>
      <c r="O344" s="116">
        <f t="shared" si="125"/>
        <v>45055.606395737661</v>
      </c>
      <c r="P344" s="116">
        <f t="shared" si="125"/>
        <v>45939.578785375117</v>
      </c>
      <c r="Q344" s="116">
        <f t="shared" si="125"/>
        <v>46829.747865809804</v>
      </c>
      <c r="R344" s="116">
        <f t="shared" si="125"/>
        <v>47729.785223543229</v>
      </c>
      <c r="S344" s="116">
        <f t="shared" si="125"/>
        <v>48640.156655387545</v>
      </c>
      <c r="T344" s="116">
        <f t="shared" si="125"/>
        <v>49557.652724759311</v>
      </c>
      <c r="U344" s="116">
        <f t="shared" si="125"/>
        <v>50485.034752202024</v>
      </c>
      <c r="V344" s="116">
        <f t="shared" si="125"/>
        <v>50485.034752202024</v>
      </c>
      <c r="W344" s="116">
        <f t="shared" si="125"/>
        <v>51421.939179176508</v>
      </c>
    </row>
    <row r="345" spans="1:24">
      <c r="A345" s="111" t="s">
        <v>169</v>
      </c>
      <c r="B345" s="115">
        <f t="shared" si="125"/>
        <v>446</v>
      </c>
      <c r="C345" s="116">
        <f t="shared" si="125"/>
        <v>431.32383622912931</v>
      </c>
      <c r="D345" s="116">
        <f t="shared" si="125"/>
        <v>420.82601119237506</v>
      </c>
      <c r="E345" s="116">
        <f t="shared" si="125"/>
        <v>413.92178814639351</v>
      </c>
      <c r="F345" s="116">
        <f t="shared" si="125"/>
        <v>407.86921081110739</v>
      </c>
      <c r="G345" s="116">
        <f t="shared" si="125"/>
        <v>402.56876268175461</v>
      </c>
      <c r="H345" s="116">
        <f t="shared" si="125"/>
        <v>397.94752886240474</v>
      </c>
      <c r="I345" s="116">
        <f t="shared" si="125"/>
        <v>393.98086506567125</v>
      </c>
      <c r="J345" s="116">
        <f t="shared" si="125"/>
        <v>390.59835394549225</v>
      </c>
      <c r="K345" s="116">
        <f t="shared" si="125"/>
        <v>387.69338189397479</v>
      </c>
      <c r="L345" s="116">
        <f t="shared" si="125"/>
        <v>385.24223786622929</v>
      </c>
      <c r="M345" s="116">
        <f t="shared" si="125"/>
        <v>383.18673523181127</v>
      </c>
      <c r="N345" s="116">
        <f t="shared" si="125"/>
        <v>381.5511220474213</v>
      </c>
      <c r="O345" s="116">
        <f t="shared" si="125"/>
        <v>380.38308077996533</v>
      </c>
      <c r="P345" s="116">
        <f t="shared" si="125"/>
        <v>379.56187737033628</v>
      </c>
      <c r="Q345" s="116">
        <f t="shared" si="125"/>
        <v>379.15474948267428</v>
      </c>
      <c r="R345" s="116">
        <f t="shared" si="125"/>
        <v>379.0809510010485</v>
      </c>
      <c r="S345" s="116">
        <f t="shared" si="125"/>
        <v>379.32646196877505</v>
      </c>
      <c r="T345" s="116">
        <f t="shared" si="125"/>
        <v>379.92133059150427</v>
      </c>
      <c r="U345" s="116">
        <f t="shared" si="125"/>
        <v>380.82413032426581</v>
      </c>
      <c r="V345" s="116">
        <f t="shared" si="125"/>
        <v>380.82413032426581</v>
      </c>
      <c r="W345" s="116">
        <f t="shared" si="125"/>
        <v>381.99137677620018</v>
      </c>
    </row>
    <row r="346" spans="1:24">
      <c r="A346" s="111" t="s">
        <v>170</v>
      </c>
      <c r="B346" s="117">
        <f t="shared" si="125"/>
        <v>28</v>
      </c>
      <c r="C346" s="118">
        <f t="shared" si="125"/>
        <v>28</v>
      </c>
      <c r="D346" s="118">
        <f t="shared" si="125"/>
        <v>28</v>
      </c>
      <c r="E346" s="118">
        <f t="shared" si="125"/>
        <v>28</v>
      </c>
      <c r="F346" s="118">
        <f t="shared" si="125"/>
        <v>28</v>
      </c>
      <c r="G346" s="118">
        <f t="shared" si="125"/>
        <v>28</v>
      </c>
      <c r="H346" s="118">
        <f t="shared" si="125"/>
        <v>28</v>
      </c>
      <c r="I346" s="118">
        <f t="shared" si="125"/>
        <v>28</v>
      </c>
      <c r="J346" s="118">
        <f t="shared" si="125"/>
        <v>28</v>
      </c>
      <c r="K346" s="118">
        <f t="shared" si="125"/>
        <v>28</v>
      </c>
      <c r="L346" s="118">
        <f t="shared" si="125"/>
        <v>28</v>
      </c>
      <c r="M346" s="118">
        <f t="shared" si="125"/>
        <v>28</v>
      </c>
      <c r="N346" s="118">
        <f t="shared" si="125"/>
        <v>28</v>
      </c>
      <c r="O346" s="118">
        <f t="shared" si="125"/>
        <v>28</v>
      </c>
      <c r="P346" s="118">
        <f t="shared" si="125"/>
        <v>28</v>
      </c>
      <c r="Q346" s="118">
        <f t="shared" si="125"/>
        <v>28</v>
      </c>
      <c r="R346" s="118">
        <f t="shared" si="125"/>
        <v>28</v>
      </c>
      <c r="S346" s="118">
        <f t="shared" si="125"/>
        <v>28</v>
      </c>
      <c r="T346" s="118">
        <f t="shared" si="125"/>
        <v>28</v>
      </c>
      <c r="U346" s="118">
        <f t="shared" si="125"/>
        <v>28</v>
      </c>
      <c r="V346" s="118">
        <f t="shared" si="125"/>
        <v>28</v>
      </c>
      <c r="W346" s="118">
        <f t="shared" si="125"/>
        <v>28</v>
      </c>
    </row>
    <row r="347" spans="1:24" ht="16" thickBot="1">
      <c r="A347" s="119" t="s">
        <v>171</v>
      </c>
      <c r="B347" s="120">
        <f>SUM(B343:B346)</f>
        <v>259950</v>
      </c>
      <c r="C347" s="121">
        <f t="shared" ref="C347:W347" si="126">SUM(C343:C346)</f>
        <v>266086.23727754055</v>
      </c>
      <c r="D347" s="121">
        <f t="shared" si="126"/>
        <v>269844.67610413564</v>
      </c>
      <c r="E347" s="121">
        <f t="shared" si="126"/>
        <v>275226.2660164627</v>
      </c>
      <c r="F347" s="121">
        <f t="shared" si="126"/>
        <v>281485.62742104562</v>
      </c>
      <c r="G347" s="121">
        <f t="shared" si="126"/>
        <v>287833.81028455385</v>
      </c>
      <c r="H347" s="121">
        <f t="shared" si="126"/>
        <v>294253.62071420572</v>
      </c>
      <c r="I347" s="121">
        <f t="shared" si="126"/>
        <v>300760.61152055563</v>
      </c>
      <c r="J347" s="121">
        <f t="shared" si="126"/>
        <v>307365.74300727237</v>
      </c>
      <c r="K347" s="121">
        <f t="shared" si="126"/>
        <v>314052.9213598608</v>
      </c>
      <c r="L347" s="121">
        <f t="shared" si="126"/>
        <v>320838.65318285953</v>
      </c>
      <c r="M347" s="121">
        <f t="shared" si="126"/>
        <v>327734.76026869239</v>
      </c>
      <c r="N347" s="121">
        <f t="shared" si="126"/>
        <v>334716.23249131296</v>
      </c>
      <c r="O347" s="121">
        <f t="shared" si="126"/>
        <v>341771.98947651766</v>
      </c>
      <c r="P347" s="121">
        <f t="shared" si="126"/>
        <v>348924.14066274546</v>
      </c>
      <c r="Q347" s="121">
        <f t="shared" si="126"/>
        <v>356136.90261529252</v>
      </c>
      <c r="R347" s="121">
        <f t="shared" si="126"/>
        <v>363443.86617454427</v>
      </c>
      <c r="S347" s="121">
        <f t="shared" si="126"/>
        <v>370848.48311735631</v>
      </c>
      <c r="T347" s="121">
        <f t="shared" si="126"/>
        <v>378328.57405535079</v>
      </c>
      <c r="U347" s="121">
        <f t="shared" si="126"/>
        <v>385909.85888252629</v>
      </c>
      <c r="V347" s="121">
        <f t="shared" si="126"/>
        <v>392644.85888252629</v>
      </c>
      <c r="W347" s="121">
        <f t="shared" si="126"/>
        <v>400479.93055595271</v>
      </c>
    </row>
    <row r="348" spans="1:24">
      <c r="A348" s="122"/>
      <c r="B348" s="106"/>
      <c r="C348" s="106"/>
      <c r="D348" s="106"/>
      <c r="E348" s="106"/>
      <c r="F348" s="106"/>
      <c r="G348" s="106"/>
      <c r="H348" s="106"/>
      <c r="I348" s="106"/>
      <c r="J348" s="106"/>
      <c r="K348" s="106"/>
      <c r="L348" s="106"/>
      <c r="M348" s="106"/>
      <c r="N348" s="106"/>
      <c r="O348" s="106"/>
      <c r="P348" s="106"/>
      <c r="Q348" s="106"/>
      <c r="R348" s="106"/>
      <c r="S348" s="106"/>
      <c r="T348" s="108"/>
      <c r="U348" s="108"/>
      <c r="V348" s="108"/>
      <c r="W348" s="108"/>
    </row>
    <row r="349" spans="1:24" s="132" customFormat="1">
      <c r="A349" s="130"/>
      <c r="B349" s="131"/>
      <c r="T349" s="133"/>
      <c r="U349" s="133"/>
      <c r="V349" s="133"/>
      <c r="W349" s="133"/>
      <c r="X349" s="131"/>
    </row>
    <row r="350" spans="1:24" s="132" customFormat="1">
      <c r="A350" s="134" t="s">
        <v>41</v>
      </c>
      <c r="B350" s="133"/>
      <c r="C350" s="133"/>
      <c r="D350" s="133"/>
      <c r="E350" s="133"/>
      <c r="F350" s="133"/>
      <c r="G350" s="133"/>
      <c r="H350" s="133"/>
      <c r="I350" s="133"/>
      <c r="J350" s="133"/>
      <c r="K350" s="133"/>
      <c r="L350" s="133"/>
      <c r="M350" s="133"/>
      <c r="N350" s="133"/>
      <c r="O350" s="133"/>
      <c r="P350" s="133"/>
      <c r="Q350" s="133"/>
      <c r="R350" s="133"/>
      <c r="S350" s="133"/>
      <c r="T350" s="133"/>
      <c r="U350" s="133"/>
      <c r="V350" s="133"/>
      <c r="W350" s="133"/>
      <c r="X350" s="131"/>
    </row>
    <row r="351" spans="1:24" s="132" customFormat="1" ht="16" thickBot="1">
      <c r="A351" s="18" t="s">
        <v>156</v>
      </c>
      <c r="B351" s="133"/>
      <c r="C351" s="112">
        <f t="shared" ref="C351:U351" si="127">(C356-B356)/B356</f>
        <v>6.0748840280167092E-4</v>
      </c>
      <c r="D351" s="112">
        <f t="shared" si="127"/>
        <v>4.0890418583851423E-2</v>
      </c>
      <c r="E351" s="112">
        <f t="shared" si="127"/>
        <v>-2.6070977901573207E-3</v>
      </c>
      <c r="F351" s="112">
        <f t="shared" si="127"/>
        <v>-1.7974227596877419E-3</v>
      </c>
      <c r="G351" s="112">
        <f t="shared" si="127"/>
        <v>-2.1959301520112271E-5</v>
      </c>
      <c r="H351" s="112">
        <f t="shared" si="127"/>
        <v>2.3171888053529345E-3</v>
      </c>
      <c r="I351" s="112">
        <f t="shared" si="127"/>
        <v>2.8525516331167652E-3</v>
      </c>
      <c r="J351" s="112">
        <f t="shared" si="127"/>
        <v>1.1068793961691223E-3</v>
      </c>
      <c r="K351" s="112">
        <f t="shared" si="127"/>
        <v>2.1872129769572244E-4</v>
      </c>
      <c r="L351" s="112">
        <f t="shared" si="127"/>
        <v>1.8076348645921011E-3</v>
      </c>
      <c r="M351" s="112">
        <f t="shared" si="127"/>
        <v>2.6481651865781601E-3</v>
      </c>
      <c r="N351" s="112">
        <f t="shared" si="127"/>
        <v>2.2252913599323033E-4</v>
      </c>
      <c r="O351" s="112">
        <f t="shared" si="127"/>
        <v>-4.2074470385047201E-4</v>
      </c>
      <c r="P351" s="112">
        <f t="shared" si="127"/>
        <v>1.9450364766326479E-3</v>
      </c>
      <c r="Q351" s="112">
        <f t="shared" si="127"/>
        <v>5.0512735376494807E-3</v>
      </c>
      <c r="R351" s="112">
        <f t="shared" si="127"/>
        <v>6.1656873347116223E-4</v>
      </c>
      <c r="S351" s="112">
        <f t="shared" si="127"/>
        <v>4.4732789584199246E-4</v>
      </c>
      <c r="T351" s="112">
        <f t="shared" si="127"/>
        <v>2.4161672985705536E-3</v>
      </c>
      <c r="U351" s="112">
        <f t="shared" si="127"/>
        <v>3.5181140096681265E-4</v>
      </c>
      <c r="V351" s="112">
        <f>(V356-T356)/T356</f>
        <v>1.785174248535439E-3</v>
      </c>
      <c r="W351" s="112">
        <f>(W356-U356)/U356</f>
        <v>1.9327602908057178E-3</v>
      </c>
      <c r="X351" s="131"/>
    </row>
    <row r="352" spans="1:24" s="132" customFormat="1">
      <c r="A352" s="135" t="s">
        <v>157</v>
      </c>
      <c r="B352" s="113">
        <f t="shared" ref="B352:W363" si="128">+B143</f>
        <v>2850529</v>
      </c>
      <c r="C352" s="114">
        <f t="shared" si="128"/>
        <v>2859726</v>
      </c>
      <c r="D352" s="114">
        <f t="shared" si="128"/>
        <v>3212550</v>
      </c>
      <c r="E352" s="114">
        <f t="shared" si="128"/>
        <v>3192071</v>
      </c>
      <c r="F352" s="114">
        <f t="shared" si="128"/>
        <v>3181465</v>
      </c>
      <c r="G352" s="114">
        <f t="shared" si="128"/>
        <v>3186810</v>
      </c>
      <c r="H352" s="114">
        <f t="shared" si="128"/>
        <v>3213054</v>
      </c>
      <c r="I352" s="114">
        <f t="shared" si="128"/>
        <v>3244198</v>
      </c>
      <c r="J352" s="114">
        <f t="shared" si="128"/>
        <v>3259830</v>
      </c>
      <c r="K352" s="114">
        <f t="shared" si="128"/>
        <v>3268860</v>
      </c>
      <c r="L352" s="114">
        <f t="shared" si="128"/>
        <v>3289384</v>
      </c>
      <c r="M352" s="114">
        <f t="shared" si="128"/>
        <v>3320288</v>
      </c>
      <c r="N352" s="114">
        <f t="shared" si="128"/>
        <v>3329408</v>
      </c>
      <c r="O352" s="114">
        <f t="shared" si="128"/>
        <v>3333037</v>
      </c>
      <c r="P352" s="114">
        <f t="shared" si="128"/>
        <v>3358050</v>
      </c>
      <c r="Q352" s="114">
        <f t="shared" si="128"/>
        <v>3410124</v>
      </c>
      <c r="R352" s="114">
        <f t="shared" si="128"/>
        <v>3423689</v>
      </c>
      <c r="S352" s="114">
        <f t="shared" si="128"/>
        <v>3437280</v>
      </c>
      <c r="T352" s="114">
        <f t="shared" si="128"/>
        <v>3467568</v>
      </c>
      <c r="U352" s="114">
        <f t="shared" si="128"/>
        <v>3480625</v>
      </c>
      <c r="V352" s="114">
        <f t="shared" si="128"/>
        <v>3493706</v>
      </c>
      <c r="W352" s="114">
        <f t="shared" si="128"/>
        <v>3506811</v>
      </c>
      <c r="X352" s="131"/>
    </row>
    <row r="353" spans="1:24" s="132" customFormat="1">
      <c r="A353" s="135" t="s">
        <v>158</v>
      </c>
      <c r="B353" s="115">
        <f t="shared" si="128"/>
        <v>4351874</v>
      </c>
      <c r="C353" s="116">
        <f t="shared" si="128"/>
        <v>4469260.6829527877</v>
      </c>
      <c r="D353" s="116">
        <f t="shared" si="128"/>
        <v>4490376.4743978102</v>
      </c>
      <c r="E353" s="116">
        <f t="shared" si="128"/>
        <v>4502374.6696392912</v>
      </c>
      <c r="F353" s="116">
        <f t="shared" si="128"/>
        <v>4511065.9606984248</v>
      </c>
      <c r="G353" s="116">
        <f t="shared" si="128"/>
        <v>4518796.5014746543</v>
      </c>
      <c r="H353" s="116">
        <f t="shared" si="128"/>
        <v>4525795.6053363699</v>
      </c>
      <c r="I353" s="116">
        <f t="shared" si="128"/>
        <v>4532016.0356520843</v>
      </c>
      <c r="J353" s="116">
        <f t="shared" si="128"/>
        <v>4537461.3352610422</v>
      </c>
      <c r="K353" s="116">
        <f t="shared" si="128"/>
        <v>4541036.7155997735</v>
      </c>
      <c r="L353" s="116">
        <f t="shared" si="128"/>
        <v>4546941.1278915191</v>
      </c>
      <c r="M353" s="116">
        <f t="shared" si="128"/>
        <v>4549651.5409515491</v>
      </c>
      <c r="N353" s="116">
        <f t="shared" si="128"/>
        <v>4551849.3381049465</v>
      </c>
      <c r="O353" s="116">
        <f t="shared" si="128"/>
        <v>4553058.3812372936</v>
      </c>
      <c r="P353" s="116">
        <f t="shared" si="128"/>
        <v>4553922.7463307511</v>
      </c>
      <c r="Q353" s="116">
        <f t="shared" si="128"/>
        <v>4555255.0994772371</v>
      </c>
      <c r="R353" s="116">
        <f t="shared" si="128"/>
        <v>4554574.1686544949</v>
      </c>
      <c r="S353" s="116">
        <f t="shared" si="128"/>
        <v>4551959.1064524986</v>
      </c>
      <c r="T353" s="116">
        <f t="shared" si="128"/>
        <v>4550187.2424630653</v>
      </c>
      <c r="U353" s="116">
        <f t="shared" si="128"/>
        <v>4546543.5894080363</v>
      </c>
      <c r="V353" s="116">
        <f t="shared" si="128"/>
        <v>4546543.5894080363</v>
      </c>
      <c r="W353" s="116">
        <f t="shared" si="128"/>
        <v>4543917.3471100722</v>
      </c>
      <c r="X353" s="131"/>
    </row>
    <row r="354" spans="1:24" s="132" customFormat="1">
      <c r="A354" s="135" t="s">
        <v>159</v>
      </c>
      <c r="B354" s="115">
        <f t="shared" si="128"/>
        <v>1336800</v>
      </c>
      <c r="C354" s="116">
        <f t="shared" si="128"/>
        <v>1215450.7791417218</v>
      </c>
      <c r="D354" s="116">
        <f t="shared" si="128"/>
        <v>1194059.8948669329</v>
      </c>
      <c r="E354" s="116">
        <f t="shared" si="128"/>
        <v>1179143.7010380356</v>
      </c>
      <c r="F354" s="116">
        <f t="shared" si="128"/>
        <v>1164969.7698592325</v>
      </c>
      <c r="G354" s="116">
        <f t="shared" si="128"/>
        <v>1151698.0257821807</v>
      </c>
      <c r="H354" s="116">
        <f t="shared" si="128"/>
        <v>1139158.2265426083</v>
      </c>
      <c r="I354" s="116">
        <f t="shared" si="128"/>
        <v>1127339.4453608829</v>
      </c>
      <c r="J354" s="116">
        <f t="shared" si="128"/>
        <v>1116202.9338428348</v>
      </c>
      <c r="K354" s="116">
        <f t="shared" si="128"/>
        <v>1105564.0448172353</v>
      </c>
      <c r="L354" s="116">
        <f t="shared" si="128"/>
        <v>1095391.3688630464</v>
      </c>
      <c r="M354" s="116">
        <f t="shared" si="128"/>
        <v>1085634.4785449428</v>
      </c>
      <c r="N354" s="116">
        <f t="shared" si="128"/>
        <v>1076326.7723943871</v>
      </c>
      <c r="O354" s="116">
        <f t="shared" si="128"/>
        <v>1067687.3243779626</v>
      </c>
      <c r="P354" s="116">
        <f t="shared" si="128"/>
        <v>1059375.8612726014</v>
      </c>
      <c r="Q354" s="116">
        <f t="shared" si="128"/>
        <v>1051677.0104656033</v>
      </c>
      <c r="R354" s="116">
        <f t="shared" si="128"/>
        <v>1044400.2739109118</v>
      </c>
      <c r="S354" s="116">
        <f t="shared" si="128"/>
        <v>1037495.0304515855</v>
      </c>
      <c r="T354" s="116">
        <f t="shared" si="128"/>
        <v>1030975.9089777127</v>
      </c>
      <c r="U354" s="116">
        <f t="shared" si="128"/>
        <v>1024773.2249460823</v>
      </c>
      <c r="V354" s="116">
        <f t="shared" si="128"/>
        <v>1024773.2249460823</v>
      </c>
      <c r="W354" s="116">
        <f t="shared" si="128"/>
        <v>1018858.2192736096</v>
      </c>
      <c r="X354" s="131"/>
    </row>
    <row r="355" spans="1:24" s="132" customFormat="1">
      <c r="A355" s="135" t="s">
        <v>160</v>
      </c>
      <c r="B355" s="117">
        <f t="shared" si="128"/>
        <v>77360</v>
      </c>
      <c r="C355" s="118">
        <f t="shared" si="128"/>
        <v>77360</v>
      </c>
      <c r="D355" s="118">
        <f t="shared" si="128"/>
        <v>77360</v>
      </c>
      <c r="E355" s="118">
        <f t="shared" si="128"/>
        <v>77360</v>
      </c>
      <c r="F355" s="118">
        <f t="shared" si="128"/>
        <v>77360</v>
      </c>
      <c r="G355" s="118">
        <f t="shared" si="128"/>
        <v>77360</v>
      </c>
      <c r="H355" s="118">
        <f t="shared" si="128"/>
        <v>77360</v>
      </c>
      <c r="I355" s="118">
        <f t="shared" si="128"/>
        <v>77360</v>
      </c>
      <c r="J355" s="118">
        <f t="shared" si="128"/>
        <v>77360</v>
      </c>
      <c r="K355" s="118">
        <f t="shared" si="128"/>
        <v>77360</v>
      </c>
      <c r="L355" s="118">
        <f t="shared" si="128"/>
        <v>77360</v>
      </c>
      <c r="M355" s="118">
        <f t="shared" si="128"/>
        <v>77360</v>
      </c>
      <c r="N355" s="118">
        <f t="shared" si="128"/>
        <v>77360</v>
      </c>
      <c r="O355" s="118">
        <f t="shared" si="128"/>
        <v>77360</v>
      </c>
      <c r="P355" s="118">
        <f t="shared" si="128"/>
        <v>77360</v>
      </c>
      <c r="Q355" s="118">
        <f t="shared" si="128"/>
        <v>77360</v>
      </c>
      <c r="R355" s="118">
        <f t="shared" si="128"/>
        <v>77360</v>
      </c>
      <c r="S355" s="118">
        <f t="shared" si="128"/>
        <v>77360</v>
      </c>
      <c r="T355" s="118">
        <f t="shared" si="128"/>
        <v>77360</v>
      </c>
      <c r="U355" s="118">
        <f t="shared" si="128"/>
        <v>77360</v>
      </c>
      <c r="V355" s="118">
        <f t="shared" si="128"/>
        <v>77360</v>
      </c>
      <c r="W355" s="118">
        <f t="shared" si="128"/>
        <v>77360</v>
      </c>
      <c r="X355" s="131"/>
    </row>
    <row r="356" spans="1:24" s="132" customFormat="1" ht="16" thickBot="1">
      <c r="A356" s="136" t="s">
        <v>161</v>
      </c>
      <c r="B356" s="120">
        <f t="shared" si="128"/>
        <v>8616563</v>
      </c>
      <c r="C356" s="121">
        <f t="shared" si="128"/>
        <v>8621797.46209451</v>
      </c>
      <c r="D356" s="121">
        <f t="shared" si="128"/>
        <v>8974346.3692647424</v>
      </c>
      <c r="E356" s="121">
        <f t="shared" si="128"/>
        <v>8950949.3706773259</v>
      </c>
      <c r="F356" s="121">
        <f t="shared" si="128"/>
        <v>8934860.7305576578</v>
      </c>
      <c r="G356" s="121">
        <f t="shared" si="128"/>
        <v>8934664.5272568353</v>
      </c>
      <c r="H356" s="121">
        <f t="shared" si="128"/>
        <v>8955367.8318789788</v>
      </c>
      <c r="I356" s="121">
        <f t="shared" si="128"/>
        <v>8980913.4810129665</v>
      </c>
      <c r="J356" s="121">
        <f t="shared" si="128"/>
        <v>8990854.2691038772</v>
      </c>
      <c r="K356" s="121">
        <f t="shared" si="128"/>
        <v>8992820.7604170088</v>
      </c>
      <c r="L356" s="121">
        <f t="shared" si="128"/>
        <v>9009076.4967545662</v>
      </c>
      <c r="M356" s="121">
        <f t="shared" si="128"/>
        <v>9032934.0194964912</v>
      </c>
      <c r="N356" s="121">
        <f t="shared" si="128"/>
        <v>9034944.1104993336</v>
      </c>
      <c r="O356" s="121">
        <f t="shared" si="128"/>
        <v>9031142.705615256</v>
      </c>
      <c r="P356" s="121">
        <f t="shared" si="128"/>
        <v>9048708.6076033525</v>
      </c>
      <c r="Q356" s="121">
        <f t="shared" si="128"/>
        <v>9094416.1099428404</v>
      </c>
      <c r="R356" s="121">
        <f t="shared" si="128"/>
        <v>9100023.4425654076</v>
      </c>
      <c r="S356" s="121">
        <f t="shared" si="128"/>
        <v>9104094.1369040832</v>
      </c>
      <c r="T356" s="121">
        <f t="shared" si="128"/>
        <v>9126091.1514407787</v>
      </c>
      <c r="U356" s="121">
        <f t="shared" si="128"/>
        <v>9129301.814354118</v>
      </c>
      <c r="V356" s="121">
        <f t="shared" si="128"/>
        <v>9142382.814354118</v>
      </c>
      <c r="W356" s="121">
        <f t="shared" si="128"/>
        <v>9146946.5663836822</v>
      </c>
      <c r="X356" s="131"/>
    </row>
    <row r="357" spans="1:24" s="132" customFormat="1">
      <c r="A357" s="135" t="s">
        <v>162</v>
      </c>
      <c r="B357" s="116">
        <f t="shared" si="128"/>
        <v>6037.0296640342358</v>
      </c>
      <c r="C357" s="116">
        <f t="shared" si="128"/>
        <v>6040.6970895425065</v>
      </c>
      <c r="D357" s="116">
        <f t="shared" si="128"/>
        <v>6287.7037220721522</v>
      </c>
      <c r="E357" s="116">
        <f t="shared" si="128"/>
        <v>6271.3110635931744</v>
      </c>
      <c r="F357" s="116">
        <f t="shared" si="128"/>
        <v>6260.0388663543899</v>
      </c>
      <c r="G357" s="116">
        <f t="shared" si="128"/>
        <v>6259.9014002733966</v>
      </c>
      <c r="H357" s="116">
        <f t="shared" si="128"/>
        <v>6274.4067737207224</v>
      </c>
      <c r="I357" s="116">
        <f t="shared" si="128"/>
        <v>6292.3048430099388</v>
      </c>
      <c r="J357" s="116">
        <f t="shared" si="128"/>
        <v>6299.2696655950813</v>
      </c>
      <c r="K357" s="116">
        <f t="shared" si="128"/>
        <v>6300.6474500308759</v>
      </c>
      <c r="L357" s="116">
        <f t="shared" si="128"/>
        <v>6312.0367200310548</v>
      </c>
      <c r="M357" s="116">
        <f t="shared" si="128"/>
        <v>6328.752035929444</v>
      </c>
      <c r="N357" s="116">
        <f t="shared" si="128"/>
        <v>6330.1603676519153</v>
      </c>
      <c r="O357" s="116">
        <f t="shared" si="128"/>
        <v>6327.496986202701</v>
      </c>
      <c r="P357" s="116">
        <f t="shared" si="128"/>
        <v>6339.8041986466487</v>
      </c>
      <c r="Q357" s="116">
        <f t="shared" si="128"/>
        <v>6371.8282838291516</v>
      </c>
      <c r="R357" s="116">
        <f t="shared" si="128"/>
        <v>6375.7569539240076</v>
      </c>
      <c r="S357" s="116">
        <f t="shared" si="128"/>
        <v>6378.6090078666066</v>
      </c>
      <c r="T357" s="116">
        <f t="shared" si="128"/>
        <v>6394.0207943617816</v>
      </c>
      <c r="U357" s="116">
        <f t="shared" si="128"/>
        <v>6396.2702837752568</v>
      </c>
      <c r="V357" s="116">
        <f t="shared" si="128"/>
        <v>6405.4352356284762</v>
      </c>
      <c r="W357" s="116">
        <f t="shared" si="128"/>
        <v>6408.6327409889982</v>
      </c>
      <c r="X357" s="131"/>
    </row>
    <row r="358" spans="1:24" s="132" customFormat="1">
      <c r="A358" s="135" t="s">
        <v>163</v>
      </c>
      <c r="B358" s="116">
        <f t="shared" si="128"/>
        <v>98021.233179569084</v>
      </c>
      <c r="C358" s="116">
        <f t="shared" si="128"/>
        <v>98314.230893617525</v>
      </c>
      <c r="D358" s="116">
        <f t="shared" si="128"/>
        <v>98779.041610652232</v>
      </c>
      <c r="E358" s="116">
        <f t="shared" si="128"/>
        <v>99127.640867554204</v>
      </c>
      <c r="F358" s="116">
        <f t="shared" si="128"/>
        <v>99459.634921943754</v>
      </c>
      <c r="G358" s="116">
        <f t="shared" si="128"/>
        <v>99788.118530503983</v>
      </c>
      <c r="H358" s="116">
        <f t="shared" si="128"/>
        <v>100099.30072081138</v>
      </c>
      <c r="I358" s="116">
        <f t="shared" si="128"/>
        <v>100392.94634611811</v>
      </c>
      <c r="J358" s="116">
        <f t="shared" si="128"/>
        <v>100698.43179606514</v>
      </c>
      <c r="K358" s="116">
        <f t="shared" si="128"/>
        <v>100972.88165490472</v>
      </c>
      <c r="L358" s="116">
        <f t="shared" si="128"/>
        <v>101260.44724959068</v>
      </c>
      <c r="M358" s="116">
        <f t="shared" si="128"/>
        <v>101531.96074310951</v>
      </c>
      <c r="N358" s="116">
        <f t="shared" si="128"/>
        <v>101801.64899409891</v>
      </c>
      <c r="O358" s="116">
        <f t="shared" si="128"/>
        <v>102067.45802770925</v>
      </c>
      <c r="P358" s="116">
        <f t="shared" si="128"/>
        <v>102317.40123678524</v>
      </c>
      <c r="Q358" s="116">
        <f t="shared" si="128"/>
        <v>102548.88037982513</v>
      </c>
      <c r="R358" s="116">
        <f t="shared" si="128"/>
        <v>102778.04434694545</v>
      </c>
      <c r="S358" s="116">
        <f t="shared" si="128"/>
        <v>103005.2501451081</v>
      </c>
      <c r="T358" s="116">
        <f t="shared" si="128"/>
        <v>103230.20901642773</v>
      </c>
      <c r="U358" s="116">
        <f t="shared" si="128"/>
        <v>103438.75770741221</v>
      </c>
      <c r="V358" s="116">
        <f t="shared" si="128"/>
        <v>103615.16064654761</v>
      </c>
      <c r="W358" s="116">
        <f t="shared" si="128"/>
        <v>103822.15577905413</v>
      </c>
      <c r="X358" s="131"/>
    </row>
    <row r="359" spans="1:24" s="132" customFormat="1">
      <c r="A359" s="137" t="s">
        <v>164</v>
      </c>
      <c r="B359" s="116">
        <f t="shared" si="128"/>
        <v>541</v>
      </c>
      <c r="C359" s="116">
        <f t="shared" si="128"/>
        <v>541</v>
      </c>
      <c r="D359" s="116">
        <f t="shared" si="128"/>
        <v>605</v>
      </c>
      <c r="E359" s="116">
        <f t="shared" si="128"/>
        <v>599</v>
      </c>
      <c r="F359" s="116">
        <f t="shared" si="128"/>
        <v>595</v>
      </c>
      <c r="G359" s="116">
        <f t="shared" si="128"/>
        <v>594</v>
      </c>
      <c r="H359" s="116">
        <f t="shared" si="128"/>
        <v>597</v>
      </c>
      <c r="I359" s="116">
        <f t="shared" si="128"/>
        <v>601</v>
      </c>
      <c r="J359" s="116">
        <f t="shared" si="128"/>
        <v>602</v>
      </c>
      <c r="K359" s="116">
        <f t="shared" si="128"/>
        <v>602</v>
      </c>
      <c r="L359" s="116">
        <f t="shared" si="128"/>
        <v>604</v>
      </c>
      <c r="M359" s="116">
        <f t="shared" si="128"/>
        <v>608</v>
      </c>
      <c r="N359" s="116">
        <f t="shared" si="128"/>
        <v>608</v>
      </c>
      <c r="O359" s="116">
        <f t="shared" si="128"/>
        <v>607</v>
      </c>
      <c r="P359" s="116">
        <f t="shared" si="128"/>
        <v>610</v>
      </c>
      <c r="Q359" s="116">
        <f t="shared" si="128"/>
        <v>618</v>
      </c>
      <c r="R359" s="116">
        <f t="shared" si="128"/>
        <v>619</v>
      </c>
      <c r="S359" s="116">
        <f t="shared" si="128"/>
        <v>620</v>
      </c>
      <c r="T359" s="116">
        <f t="shared" si="128"/>
        <v>624</v>
      </c>
      <c r="U359" s="116">
        <f t="shared" si="128"/>
        <v>625</v>
      </c>
      <c r="V359" s="116">
        <f t="shared" si="128"/>
        <v>626</v>
      </c>
      <c r="W359" s="116">
        <f t="shared" si="128"/>
        <v>627</v>
      </c>
      <c r="X359" s="131"/>
    </row>
    <row r="360" spans="1:24" s="132" customFormat="1">
      <c r="A360" s="137" t="s">
        <v>165</v>
      </c>
      <c r="B360" s="116">
        <f t="shared" si="128"/>
        <v>3226</v>
      </c>
      <c r="C360" s="116">
        <f t="shared" si="128"/>
        <v>3304</v>
      </c>
      <c r="D360" s="116">
        <f t="shared" si="128"/>
        <v>3299</v>
      </c>
      <c r="E360" s="116">
        <f t="shared" si="128"/>
        <v>3295</v>
      </c>
      <c r="F360" s="116">
        <f t="shared" si="128"/>
        <v>3289</v>
      </c>
      <c r="G360" s="116">
        <f t="shared" si="128"/>
        <v>3283</v>
      </c>
      <c r="H360" s="116">
        <f t="shared" si="128"/>
        <v>3277</v>
      </c>
      <c r="I360" s="116">
        <f t="shared" si="128"/>
        <v>3271</v>
      </c>
      <c r="J360" s="116">
        <f t="shared" si="128"/>
        <v>3265</v>
      </c>
      <c r="K360" s="116">
        <f t="shared" si="128"/>
        <v>3258</v>
      </c>
      <c r="L360" s="116">
        <f t="shared" si="128"/>
        <v>3253</v>
      </c>
      <c r="M360" s="116">
        <f t="shared" si="128"/>
        <v>3246</v>
      </c>
      <c r="N360" s="116">
        <f t="shared" si="128"/>
        <v>3239</v>
      </c>
      <c r="O360" s="116">
        <f t="shared" si="128"/>
        <v>3232</v>
      </c>
      <c r="P360" s="116">
        <f t="shared" si="128"/>
        <v>3225</v>
      </c>
      <c r="Q360" s="116">
        <f t="shared" si="128"/>
        <v>3219</v>
      </c>
      <c r="R360" s="116">
        <f t="shared" si="128"/>
        <v>3212</v>
      </c>
      <c r="S360" s="116">
        <f t="shared" si="128"/>
        <v>3204</v>
      </c>
      <c r="T360" s="116">
        <f t="shared" si="128"/>
        <v>3197</v>
      </c>
      <c r="U360" s="116">
        <f t="shared" si="128"/>
        <v>3189</v>
      </c>
      <c r="V360" s="116">
        <f t="shared" si="128"/>
        <v>3189</v>
      </c>
      <c r="W360" s="116">
        <f t="shared" si="128"/>
        <v>3182</v>
      </c>
      <c r="X360" s="131"/>
    </row>
    <row r="361" spans="1:24" s="132" customFormat="1" ht="16" thickBot="1">
      <c r="A361" s="137" t="s">
        <v>166</v>
      </c>
      <c r="B361" s="116">
        <f t="shared" si="128"/>
        <v>27850</v>
      </c>
      <c r="C361" s="116">
        <f t="shared" si="128"/>
        <v>25724</v>
      </c>
      <c r="D361" s="116">
        <f t="shared" si="128"/>
        <v>25724</v>
      </c>
      <c r="E361" s="116">
        <f t="shared" si="128"/>
        <v>25724</v>
      </c>
      <c r="F361" s="116">
        <f t="shared" si="128"/>
        <v>25724</v>
      </c>
      <c r="G361" s="116">
        <f t="shared" si="128"/>
        <v>25724</v>
      </c>
      <c r="H361" s="116">
        <f t="shared" si="128"/>
        <v>25724</v>
      </c>
      <c r="I361" s="116">
        <f t="shared" si="128"/>
        <v>25724</v>
      </c>
      <c r="J361" s="116">
        <f t="shared" si="128"/>
        <v>25724</v>
      </c>
      <c r="K361" s="116">
        <f t="shared" si="128"/>
        <v>25724</v>
      </c>
      <c r="L361" s="116">
        <f t="shared" si="128"/>
        <v>25724</v>
      </c>
      <c r="M361" s="116">
        <f t="shared" si="128"/>
        <v>25724</v>
      </c>
      <c r="N361" s="116">
        <f t="shared" si="128"/>
        <v>25724</v>
      </c>
      <c r="O361" s="116">
        <f t="shared" si="128"/>
        <v>25724</v>
      </c>
      <c r="P361" s="116">
        <f t="shared" si="128"/>
        <v>25724</v>
      </c>
      <c r="Q361" s="116">
        <f t="shared" si="128"/>
        <v>25724</v>
      </c>
      <c r="R361" s="116">
        <f t="shared" si="128"/>
        <v>25724</v>
      </c>
      <c r="S361" s="116">
        <f t="shared" si="128"/>
        <v>25724</v>
      </c>
      <c r="T361" s="116">
        <f t="shared" si="128"/>
        <v>25724</v>
      </c>
      <c r="U361" s="116">
        <f t="shared" si="128"/>
        <v>25724</v>
      </c>
      <c r="V361" s="116">
        <f t="shared" si="128"/>
        <v>25724</v>
      </c>
      <c r="W361" s="116">
        <f t="shared" si="128"/>
        <v>25724</v>
      </c>
      <c r="X361" s="131"/>
    </row>
    <row r="362" spans="1:24" s="132" customFormat="1">
      <c r="A362" s="135" t="s">
        <v>167</v>
      </c>
      <c r="B362" s="113">
        <f t="shared" si="128"/>
        <v>5269</v>
      </c>
      <c r="C362" s="114">
        <f t="shared" si="128"/>
        <v>5286</v>
      </c>
      <c r="D362" s="114">
        <f t="shared" si="128"/>
        <v>5310</v>
      </c>
      <c r="E362" s="114">
        <f t="shared" si="128"/>
        <v>5329</v>
      </c>
      <c r="F362" s="114">
        <f t="shared" si="128"/>
        <v>5347</v>
      </c>
      <c r="G362" s="114">
        <f t="shared" si="128"/>
        <v>5365</v>
      </c>
      <c r="H362" s="114">
        <f t="shared" si="128"/>
        <v>5382</v>
      </c>
      <c r="I362" s="114">
        <f t="shared" si="128"/>
        <v>5398</v>
      </c>
      <c r="J362" s="114">
        <f t="shared" si="128"/>
        <v>5415</v>
      </c>
      <c r="K362" s="114">
        <f t="shared" si="128"/>
        <v>5430</v>
      </c>
      <c r="L362" s="114">
        <f t="shared" si="128"/>
        <v>5446</v>
      </c>
      <c r="M362" s="114">
        <f t="shared" si="128"/>
        <v>5461</v>
      </c>
      <c r="N362" s="114">
        <f t="shared" si="128"/>
        <v>5476</v>
      </c>
      <c r="O362" s="114">
        <f t="shared" si="128"/>
        <v>5491</v>
      </c>
      <c r="P362" s="114">
        <f t="shared" si="128"/>
        <v>5505</v>
      </c>
      <c r="Q362" s="114">
        <f t="shared" si="128"/>
        <v>5518</v>
      </c>
      <c r="R362" s="114">
        <f t="shared" si="128"/>
        <v>5531</v>
      </c>
      <c r="S362" s="114">
        <f t="shared" si="128"/>
        <v>5544</v>
      </c>
      <c r="T362" s="114">
        <f t="shared" si="128"/>
        <v>5557</v>
      </c>
      <c r="U362" s="114">
        <f t="shared" si="128"/>
        <v>5569</v>
      </c>
      <c r="V362" s="114">
        <f t="shared" si="128"/>
        <v>5581</v>
      </c>
      <c r="W362" s="114">
        <f t="shared" si="128"/>
        <v>5593</v>
      </c>
      <c r="X362" s="131"/>
    </row>
    <row r="363" spans="1:24" s="132" customFormat="1">
      <c r="A363" s="135" t="s">
        <v>168</v>
      </c>
      <c r="B363" s="115">
        <f t="shared" si="128"/>
        <v>1349</v>
      </c>
      <c r="C363" s="116">
        <f t="shared" si="128"/>
        <v>1352.6818047677928</v>
      </c>
      <c r="D363" s="116">
        <f t="shared" si="128"/>
        <v>1361.1326081836344</v>
      </c>
      <c r="E363" s="116">
        <f t="shared" si="128"/>
        <v>1366.4263033806651</v>
      </c>
      <c r="F363" s="116">
        <f t="shared" si="128"/>
        <v>1371.5615569165172</v>
      </c>
      <c r="G363" s="116">
        <f t="shared" si="128"/>
        <v>1376.4229367878934</v>
      </c>
      <c r="H363" s="116">
        <f t="shared" si="128"/>
        <v>1381.0789152689563</v>
      </c>
      <c r="I363" s="116">
        <f t="shared" si="128"/>
        <v>1385.5139210186744</v>
      </c>
      <c r="J363" s="116">
        <f t="shared" si="128"/>
        <v>1389.7278209069043</v>
      </c>
      <c r="K363" s="116">
        <f t="shared" si="128"/>
        <v>1393.8111465929323</v>
      </c>
      <c r="L363" s="116">
        <f t="shared" si="128"/>
        <v>1397.76856067984</v>
      </c>
      <c r="M363" s="116">
        <f t="shared" si="128"/>
        <v>1401.6178499542666</v>
      </c>
      <c r="N363" s="116">
        <f t="shared" si="128"/>
        <v>1405.3255134624719</v>
      </c>
      <c r="O363" s="116">
        <f t="shared" ref="O363:W366" si="129">+O154</f>
        <v>1408.7433110263903</v>
      </c>
      <c r="P363" s="116">
        <f t="shared" si="129"/>
        <v>1412.0690686296903</v>
      </c>
      <c r="Q363" s="116">
        <f t="shared" si="129"/>
        <v>1415.1149734318847</v>
      </c>
      <c r="R363" s="116">
        <f t="shared" si="129"/>
        <v>1417.9869765424953</v>
      </c>
      <c r="S363" s="116">
        <f t="shared" si="129"/>
        <v>1420.7113316019033</v>
      </c>
      <c r="T363" s="116">
        <f t="shared" si="129"/>
        <v>1423.2678268573866</v>
      </c>
      <c r="U363" s="116">
        <f t="shared" si="129"/>
        <v>1425.6957006610337</v>
      </c>
      <c r="V363" s="116">
        <f t="shared" si="129"/>
        <v>1425.6957006610337</v>
      </c>
      <c r="W363" s="116">
        <f t="shared" si="129"/>
        <v>1428.0067087083821</v>
      </c>
      <c r="X363" s="131"/>
    </row>
    <row r="364" spans="1:24" s="132" customFormat="1">
      <c r="A364" s="135" t="s">
        <v>169</v>
      </c>
      <c r="B364" s="115">
        <f t="shared" ref="B364:W366" si="130">+B155</f>
        <v>48</v>
      </c>
      <c r="C364" s="116">
        <f t="shared" si="130"/>
        <v>47.249680420685813</v>
      </c>
      <c r="D364" s="116">
        <f t="shared" si="130"/>
        <v>46.418126841351764</v>
      </c>
      <c r="E364" s="116">
        <f t="shared" si="130"/>
        <v>45.838271693283922</v>
      </c>
      <c r="F364" s="116">
        <f t="shared" si="130"/>
        <v>45.28727141421367</v>
      </c>
      <c r="G364" s="116">
        <f t="shared" si="130"/>
        <v>44.77134293975201</v>
      </c>
      <c r="H364" s="116">
        <f t="shared" si="130"/>
        <v>44.283868237545029</v>
      </c>
      <c r="I364" s="116">
        <f t="shared" si="130"/>
        <v>43.824422537742301</v>
      </c>
      <c r="J364" s="116">
        <f t="shared" si="130"/>
        <v>43.391499527399894</v>
      </c>
      <c r="K364" s="116">
        <f t="shared" si="130"/>
        <v>42.977921194885525</v>
      </c>
      <c r="L364" s="116">
        <f t="shared" si="130"/>
        <v>42.582466523987186</v>
      </c>
      <c r="M364" s="116">
        <f t="shared" si="130"/>
        <v>42.203175188343288</v>
      </c>
      <c r="N364" s="116">
        <f t="shared" si="130"/>
        <v>41.841345529248443</v>
      </c>
      <c r="O364" s="116">
        <f t="shared" si="130"/>
        <v>41.505493872568913</v>
      </c>
      <c r="P364" s="116">
        <f t="shared" si="130"/>
        <v>41.182392367928834</v>
      </c>
      <c r="Q364" s="116">
        <f t="shared" si="130"/>
        <v>40.883105678183924</v>
      </c>
      <c r="R364" s="116">
        <f t="shared" si="130"/>
        <v>40.60022834360565</v>
      </c>
      <c r="S364" s="116">
        <f t="shared" si="130"/>
        <v>40.331792507058992</v>
      </c>
      <c r="T364" s="116">
        <f t="shared" si="130"/>
        <v>40.078366854988055</v>
      </c>
      <c r="U364" s="116">
        <f t="shared" si="130"/>
        <v>39.837242456308594</v>
      </c>
      <c r="V364" s="116">
        <f t="shared" si="129"/>
        <v>39.837242456308594</v>
      </c>
      <c r="W364" s="116">
        <f t="shared" si="130"/>
        <v>39.607301324584419</v>
      </c>
      <c r="X364" s="131"/>
    </row>
    <row r="365" spans="1:24" s="132" customFormat="1">
      <c r="A365" s="135" t="s">
        <v>170</v>
      </c>
      <c r="B365" s="117">
        <f t="shared" si="130"/>
        <v>2</v>
      </c>
      <c r="C365" s="118">
        <f t="shared" si="130"/>
        <v>2</v>
      </c>
      <c r="D365" s="118">
        <f t="shared" si="130"/>
        <v>2</v>
      </c>
      <c r="E365" s="118">
        <f t="shared" si="130"/>
        <v>2</v>
      </c>
      <c r="F365" s="118">
        <f t="shared" si="130"/>
        <v>2</v>
      </c>
      <c r="G365" s="118">
        <f t="shared" si="130"/>
        <v>2</v>
      </c>
      <c r="H365" s="118">
        <f t="shared" si="130"/>
        <v>2</v>
      </c>
      <c r="I365" s="118">
        <f t="shared" si="130"/>
        <v>2</v>
      </c>
      <c r="J365" s="118">
        <f t="shared" si="130"/>
        <v>2</v>
      </c>
      <c r="K365" s="118">
        <f t="shared" si="130"/>
        <v>2</v>
      </c>
      <c r="L365" s="118">
        <f t="shared" si="130"/>
        <v>2</v>
      </c>
      <c r="M365" s="118">
        <f t="shared" si="130"/>
        <v>2</v>
      </c>
      <c r="N365" s="118">
        <f t="shared" si="130"/>
        <v>2</v>
      </c>
      <c r="O365" s="118">
        <f t="shared" si="130"/>
        <v>2</v>
      </c>
      <c r="P365" s="118">
        <f t="shared" si="130"/>
        <v>2</v>
      </c>
      <c r="Q365" s="118">
        <f t="shared" si="130"/>
        <v>2</v>
      </c>
      <c r="R365" s="118">
        <f t="shared" si="130"/>
        <v>2</v>
      </c>
      <c r="S365" s="118">
        <f t="shared" si="130"/>
        <v>2</v>
      </c>
      <c r="T365" s="118">
        <f t="shared" si="130"/>
        <v>2</v>
      </c>
      <c r="U365" s="118">
        <f t="shared" si="130"/>
        <v>2</v>
      </c>
      <c r="V365" s="118">
        <f t="shared" si="129"/>
        <v>2</v>
      </c>
      <c r="W365" s="118">
        <f t="shared" si="130"/>
        <v>2</v>
      </c>
      <c r="X365" s="131"/>
    </row>
    <row r="366" spans="1:24" s="132" customFormat="1" ht="16" thickBot="1">
      <c r="A366" s="136" t="s">
        <v>171</v>
      </c>
      <c r="B366" s="120">
        <f t="shared" si="130"/>
        <v>6668</v>
      </c>
      <c r="C366" s="121">
        <f t="shared" si="130"/>
        <v>6687.9314851884783</v>
      </c>
      <c r="D366" s="121">
        <f t="shared" si="130"/>
        <v>6719.5507350249864</v>
      </c>
      <c r="E366" s="121">
        <f t="shared" si="130"/>
        <v>6743.2645750739493</v>
      </c>
      <c r="F366" s="121">
        <f t="shared" si="130"/>
        <v>6765.8488283307315</v>
      </c>
      <c r="G366" s="121">
        <f t="shared" si="130"/>
        <v>6788.1942797276452</v>
      </c>
      <c r="H366" s="121">
        <f t="shared" si="130"/>
        <v>6809.3627835065008</v>
      </c>
      <c r="I366" s="121">
        <f>+I157</f>
        <v>6829.3383435564165</v>
      </c>
      <c r="J366" s="121">
        <f t="shared" si="130"/>
        <v>6850.1193204343044</v>
      </c>
      <c r="K366" s="121">
        <f t="shared" si="130"/>
        <v>6868.7890677878177</v>
      </c>
      <c r="L366" s="121">
        <f t="shared" si="130"/>
        <v>6888.3510272038275</v>
      </c>
      <c r="M366" s="121">
        <f t="shared" si="130"/>
        <v>6906.8210251426099</v>
      </c>
      <c r="N366" s="121">
        <f t="shared" si="130"/>
        <v>6925.1668589917208</v>
      </c>
      <c r="O366" s="121">
        <f t="shared" si="130"/>
        <v>6943.248804898959</v>
      </c>
      <c r="P366" s="121">
        <f t="shared" si="130"/>
        <v>6960.2514609976188</v>
      </c>
      <c r="Q366" s="121">
        <f t="shared" si="130"/>
        <v>6975.9980791100679</v>
      </c>
      <c r="R366" s="121">
        <f t="shared" si="130"/>
        <v>6991.5872048861011</v>
      </c>
      <c r="S366" s="121">
        <f t="shared" si="130"/>
        <v>7007.0431241089618</v>
      </c>
      <c r="T366" s="121">
        <f t="shared" si="130"/>
        <v>7022.3461937123748</v>
      </c>
      <c r="U366" s="121">
        <f t="shared" si="130"/>
        <v>7036.5329431173423</v>
      </c>
      <c r="V366" s="121">
        <f t="shared" si="129"/>
        <v>7048.5329431173423</v>
      </c>
      <c r="W366" s="121">
        <f t="shared" si="130"/>
        <v>7062.6140100329667</v>
      </c>
      <c r="X366" s="131"/>
    </row>
    <row r="367" spans="1:24" s="132" customFormat="1">
      <c r="A367" s="130"/>
      <c r="T367" s="133"/>
      <c r="U367" s="133"/>
      <c r="V367" s="133"/>
      <c r="W367" s="133"/>
      <c r="X367" s="131"/>
    </row>
    <row r="368" spans="1:24" s="132" customFormat="1">
      <c r="A368" s="130"/>
      <c r="B368" s="131"/>
      <c r="T368" s="133"/>
      <c r="U368" s="133"/>
      <c r="V368" s="133"/>
      <c r="W368" s="133"/>
      <c r="X368" s="131"/>
    </row>
    <row r="369" spans="1:24" s="132" customFormat="1">
      <c r="A369" s="134" t="s">
        <v>43</v>
      </c>
      <c r="B369" s="133"/>
      <c r="C369" s="133"/>
      <c r="D369" s="133"/>
      <c r="E369" s="133"/>
      <c r="F369" s="133"/>
      <c r="G369" s="133"/>
      <c r="H369" s="133"/>
      <c r="I369" s="133"/>
      <c r="J369" s="133"/>
      <c r="K369" s="133"/>
      <c r="L369" s="133"/>
      <c r="M369" s="133"/>
      <c r="N369" s="133"/>
      <c r="O369" s="133"/>
      <c r="P369" s="133"/>
      <c r="Q369" s="133"/>
      <c r="R369" s="133"/>
      <c r="S369" s="133"/>
      <c r="T369" s="133"/>
      <c r="U369" s="133"/>
      <c r="V369" s="133"/>
      <c r="W369" s="133"/>
      <c r="X369" s="131"/>
    </row>
    <row r="370" spans="1:24" s="132" customFormat="1" ht="16" thickBot="1">
      <c r="A370" s="18" t="s">
        <v>156</v>
      </c>
      <c r="B370" s="133"/>
      <c r="C370" s="112">
        <f t="shared" ref="C370:U370" si="131">(C375-B375)/B375</f>
        <v>3.7499357737180855E-2</v>
      </c>
      <c r="D370" s="112">
        <f t="shared" si="131"/>
        <v>2.2145750775817388E-4</v>
      </c>
      <c r="E370" s="112">
        <f t="shared" si="131"/>
        <v>-5.3074032097130495E-3</v>
      </c>
      <c r="F370" s="112">
        <f t="shared" si="131"/>
        <v>-2.115610121443132E-3</v>
      </c>
      <c r="G370" s="112">
        <f t="shared" si="131"/>
        <v>1.9379081356874989E-3</v>
      </c>
      <c r="H370" s="112">
        <f t="shared" si="131"/>
        <v>3.2982758551251498E-3</v>
      </c>
      <c r="I370" s="112">
        <f t="shared" si="131"/>
        <v>-3.3126823474232791E-4</v>
      </c>
      <c r="J370" s="112">
        <f t="shared" si="131"/>
        <v>-1.2687723189990425E-3</v>
      </c>
      <c r="K370" s="112">
        <f t="shared" si="131"/>
        <v>1.3869846522537011E-3</v>
      </c>
      <c r="L370" s="112">
        <f t="shared" si="131"/>
        <v>2.2318711926148671E-3</v>
      </c>
      <c r="M370" s="112">
        <f t="shared" si="131"/>
        <v>-1.7155338596778751E-3</v>
      </c>
      <c r="N370" s="112">
        <f t="shared" si="131"/>
        <v>-2.3211279663140584E-3</v>
      </c>
      <c r="O370" s="112">
        <f t="shared" si="131"/>
        <v>1.4507283390676907E-3</v>
      </c>
      <c r="P370" s="112">
        <f t="shared" si="131"/>
        <v>7.7480215700246715E-3</v>
      </c>
      <c r="Q370" s="112">
        <f t="shared" si="131"/>
        <v>-6.661926734685688E-4</v>
      </c>
      <c r="R370" s="112">
        <f t="shared" si="131"/>
        <v>-1.0361031550300045E-3</v>
      </c>
      <c r="S370" s="112">
        <f t="shared" si="131"/>
        <v>1.5484287130770604E-3</v>
      </c>
      <c r="T370" s="112">
        <f t="shared" si="131"/>
        <v>5.3767430066199018E-5</v>
      </c>
      <c r="U370" s="112">
        <f t="shared" si="131"/>
        <v>-2.1094311816862248E-3</v>
      </c>
      <c r="V370" s="112">
        <f>(V375-T375)/T375</f>
        <v>-8.110011307902469E-4</v>
      </c>
      <c r="W370" s="112">
        <f>(W375-U375)/U375</f>
        <v>-4.4589976872546564E-4</v>
      </c>
      <c r="X370" s="131"/>
    </row>
    <row r="371" spans="1:24" s="132" customFormat="1">
      <c r="A371" s="135" t="s">
        <v>157</v>
      </c>
      <c r="B371" s="113">
        <f t="shared" ref="B371:W382" si="132">+B200+B181</f>
        <v>12203235</v>
      </c>
      <c r="C371" s="114">
        <f t="shared" si="132"/>
        <v>12686691</v>
      </c>
      <c r="D371" s="114">
        <f t="shared" si="132"/>
        <v>12938296</v>
      </c>
      <c r="E371" s="114">
        <f t="shared" si="132"/>
        <v>12980671</v>
      </c>
      <c r="F371" s="114">
        <f t="shared" si="132"/>
        <v>13061167</v>
      </c>
      <c r="G371" s="114">
        <f t="shared" si="132"/>
        <v>13164038</v>
      </c>
      <c r="H371" s="114">
        <f t="shared" si="132"/>
        <v>13269588</v>
      </c>
      <c r="I371" s="114">
        <f t="shared" si="132"/>
        <v>13354167</v>
      </c>
      <c r="J371" s="114">
        <f t="shared" si="132"/>
        <v>13428537</v>
      </c>
      <c r="K371" s="114">
        <f t="shared" si="132"/>
        <v>13521620</v>
      </c>
      <c r="L371" s="114">
        <f t="shared" si="132"/>
        <v>13616629</v>
      </c>
      <c r="M371" s="114">
        <f t="shared" si="132"/>
        <v>13669082</v>
      </c>
      <c r="N371" s="114">
        <f t="shared" si="132"/>
        <v>13735525</v>
      </c>
      <c r="O371" s="114">
        <f t="shared" si="132"/>
        <v>13838326</v>
      </c>
      <c r="P371" s="114">
        <f t="shared" si="132"/>
        <v>13943847</v>
      </c>
      <c r="Q371" s="114">
        <f t="shared" si="132"/>
        <v>14014837</v>
      </c>
      <c r="R371" s="114">
        <f t="shared" si="132"/>
        <v>14066370</v>
      </c>
      <c r="S371" s="114">
        <f t="shared" si="132"/>
        <v>14138847</v>
      </c>
      <c r="T371" s="114">
        <f t="shared" si="132"/>
        <v>14211654</v>
      </c>
      <c r="U371" s="114">
        <f t="shared" si="132"/>
        <v>14235250</v>
      </c>
      <c r="V371" s="114">
        <f t="shared" si="132"/>
        <v>14278476</v>
      </c>
      <c r="W371" s="114">
        <f t="shared" si="132"/>
        <v>14320411</v>
      </c>
      <c r="X371" s="131"/>
    </row>
    <row r="372" spans="1:24" s="132" customFormat="1">
      <c r="A372" s="135" t="s">
        <v>158</v>
      </c>
      <c r="B372" s="115">
        <f t="shared" si="132"/>
        <v>15329648</v>
      </c>
      <c r="C372" s="116">
        <f t="shared" si="132"/>
        <v>16740534.09223884</v>
      </c>
      <c r="D372" s="116">
        <f t="shared" si="132"/>
        <v>16551189.798378782</v>
      </c>
      <c r="E372" s="116">
        <f t="shared" si="132"/>
        <v>16375674.14577269</v>
      </c>
      <c r="F372" s="116">
        <f t="shared" si="132"/>
        <v>16266915.61887873</v>
      </c>
      <c r="G372" s="116">
        <f t="shared" si="132"/>
        <v>16267833.23338837</v>
      </c>
      <c r="H372" s="116">
        <f t="shared" si="132"/>
        <v>16309565.38160044</v>
      </c>
      <c r="I372" s="116">
        <f t="shared" si="132"/>
        <v>16251616.960495815</v>
      </c>
      <c r="J372" s="116">
        <f t="shared" si="132"/>
        <v>16171563.862279717</v>
      </c>
      <c r="K372" s="116">
        <f t="shared" si="132"/>
        <v>16159494.223394297</v>
      </c>
      <c r="L372" s="116">
        <f t="shared" si="132"/>
        <v>16172689.742896231</v>
      </c>
      <c r="M372" s="116">
        <f t="shared" si="132"/>
        <v>16097055.157543145</v>
      </c>
      <c r="N372" s="116">
        <f t="shared" si="132"/>
        <v>15986653.146770315</v>
      </c>
      <c r="O372" s="116">
        <f t="shared" si="132"/>
        <v>15963178.672758546</v>
      </c>
      <c r="P372" s="116">
        <f t="shared" si="132"/>
        <v>16144354.85079762</v>
      </c>
      <c r="Q372" s="116">
        <f t="shared" si="132"/>
        <v>16080788.534832459</v>
      </c>
      <c r="R372" s="116">
        <f t="shared" si="132"/>
        <v>16023348.684278429</v>
      </c>
      <c r="S372" s="116">
        <f t="shared" si="132"/>
        <v>16030295.329283575</v>
      </c>
      <c r="T372" s="116">
        <f t="shared" si="132"/>
        <v>15986379.307212584</v>
      </c>
      <c r="U372" s="116">
        <f t="shared" si="132"/>
        <v>15918778.983265059</v>
      </c>
      <c r="V372" s="116">
        <f t="shared" si="132"/>
        <v>15918778.983265059</v>
      </c>
      <c r="W372" s="116">
        <f t="shared" si="132"/>
        <v>15844543.669244805</v>
      </c>
      <c r="X372" s="131"/>
    </row>
    <row r="373" spans="1:24" s="132" customFormat="1">
      <c r="A373" s="135" t="s">
        <v>159</v>
      </c>
      <c r="B373" s="115">
        <f t="shared" si="132"/>
        <v>4146974</v>
      </c>
      <c r="C373" s="116">
        <f t="shared" si="132"/>
        <v>3449838.590340931</v>
      </c>
      <c r="D373" s="116">
        <f t="shared" si="132"/>
        <v>3394913.2799202241</v>
      </c>
      <c r="E373" s="116">
        <f t="shared" si="132"/>
        <v>3352216.4775618985</v>
      </c>
      <c r="F373" s="116">
        <f t="shared" si="132"/>
        <v>3310759.5743949804</v>
      </c>
      <c r="G373" s="116">
        <f t="shared" si="132"/>
        <v>3270699.1532779844</v>
      </c>
      <c r="H373" s="116">
        <f t="shared" si="132"/>
        <v>3232091.1432860186</v>
      </c>
      <c r="I373" s="116">
        <f t="shared" si="132"/>
        <v>3194509.6826561042</v>
      </c>
      <c r="J373" s="116">
        <f t="shared" si="132"/>
        <v>3158264.3028060924</v>
      </c>
      <c r="K373" s="116">
        <f t="shared" si="132"/>
        <v>3123027.7688791128</v>
      </c>
      <c r="L373" s="116">
        <f t="shared" si="132"/>
        <v>3088587.3585516224</v>
      </c>
      <c r="M373" s="116">
        <f t="shared" si="132"/>
        <v>3054943.4160287352</v>
      </c>
      <c r="N373" s="116">
        <f t="shared" si="132"/>
        <v>3022149.0339974589</v>
      </c>
      <c r="O373" s="116">
        <f t="shared" si="132"/>
        <v>2990682.8026454579</v>
      </c>
      <c r="P373" s="116">
        <f t="shared" si="132"/>
        <v>2959967.7737353402</v>
      </c>
      <c r="Q373" s="116">
        <f t="shared" si="132"/>
        <v>2930363.6237006257</v>
      </c>
      <c r="R373" s="116">
        <f t="shared" si="132"/>
        <v>2901797.0527112763</v>
      </c>
      <c r="S373" s="116">
        <f t="shared" si="132"/>
        <v>2873839.6431749486</v>
      </c>
      <c r="T373" s="116">
        <f t="shared" si="132"/>
        <v>2846738.5390812927</v>
      </c>
      <c r="U373" s="116">
        <f t="shared" si="132"/>
        <v>2820517.8461350328</v>
      </c>
      <c r="V373" s="116">
        <f t="shared" si="132"/>
        <v>2820517.8461350328</v>
      </c>
      <c r="W373" s="116">
        <f t="shared" si="132"/>
        <v>2794779.0362326396</v>
      </c>
      <c r="X373" s="131"/>
    </row>
    <row r="374" spans="1:24" s="132" customFormat="1">
      <c r="A374" s="135" t="s">
        <v>160</v>
      </c>
      <c r="B374" s="117">
        <f t="shared" si="132"/>
        <v>246201.33333333299</v>
      </c>
      <c r="C374" s="118">
        <f t="shared" si="132"/>
        <v>246201.33333333299</v>
      </c>
      <c r="D374" s="118">
        <f t="shared" si="132"/>
        <v>246201.33333333299</v>
      </c>
      <c r="E374" s="118">
        <f t="shared" si="132"/>
        <v>246201.33333333299</v>
      </c>
      <c r="F374" s="118">
        <f t="shared" si="132"/>
        <v>246201.33333333299</v>
      </c>
      <c r="G374" s="118">
        <f t="shared" si="132"/>
        <v>246201.33333333299</v>
      </c>
      <c r="H374" s="118">
        <f t="shared" si="132"/>
        <v>246201.33333333299</v>
      </c>
      <c r="I374" s="118">
        <f t="shared" si="132"/>
        <v>246201.33333333299</v>
      </c>
      <c r="J374" s="118">
        <f t="shared" si="132"/>
        <v>246201.33333333299</v>
      </c>
      <c r="K374" s="118">
        <f t="shared" si="132"/>
        <v>246201.33333333299</v>
      </c>
      <c r="L374" s="118">
        <f t="shared" si="132"/>
        <v>246201.33333333299</v>
      </c>
      <c r="M374" s="118">
        <f t="shared" si="132"/>
        <v>246201.33333333299</v>
      </c>
      <c r="N374" s="118">
        <f t="shared" si="132"/>
        <v>246201.33333333299</v>
      </c>
      <c r="O374" s="118">
        <f t="shared" si="132"/>
        <v>246201.33333333299</v>
      </c>
      <c r="P374" s="118">
        <f t="shared" si="132"/>
        <v>246201.33333333299</v>
      </c>
      <c r="Q374" s="118">
        <f t="shared" si="132"/>
        <v>246201.33333333299</v>
      </c>
      <c r="R374" s="118">
        <f t="shared" si="132"/>
        <v>246201.33333333299</v>
      </c>
      <c r="S374" s="118">
        <f t="shared" si="132"/>
        <v>246201.33333333299</v>
      </c>
      <c r="T374" s="118">
        <f t="shared" si="132"/>
        <v>246201.33333333299</v>
      </c>
      <c r="U374" s="118">
        <f t="shared" si="132"/>
        <v>246201.33333333299</v>
      </c>
      <c r="V374" s="118">
        <f t="shared" si="132"/>
        <v>246201.33333333299</v>
      </c>
      <c r="W374" s="118">
        <f t="shared" si="132"/>
        <v>246201.33333333299</v>
      </c>
      <c r="X374" s="131"/>
    </row>
    <row r="375" spans="1:24" s="132" customFormat="1" ht="16" thickBot="1">
      <c r="A375" s="136" t="s">
        <v>161</v>
      </c>
      <c r="B375" s="120">
        <f t="shared" si="132"/>
        <v>31926058.333333332</v>
      </c>
      <c r="C375" s="121">
        <f t="shared" si="132"/>
        <v>33123265.015913103</v>
      </c>
      <c r="D375" s="121">
        <f t="shared" si="132"/>
        <v>33130600.41163234</v>
      </c>
      <c r="E375" s="121">
        <f t="shared" si="132"/>
        <v>32954762.956667922</v>
      </c>
      <c r="F375" s="121">
        <f t="shared" si="132"/>
        <v>32885043.526607037</v>
      </c>
      <c r="G375" s="121">
        <f t="shared" si="132"/>
        <v>32948771.719999686</v>
      </c>
      <c r="H375" s="121">
        <f t="shared" si="132"/>
        <v>33057445.858219791</v>
      </c>
      <c r="I375" s="121">
        <f t="shared" si="132"/>
        <v>33046494.976485249</v>
      </c>
      <c r="J375" s="121">
        <f t="shared" si="132"/>
        <v>33004566.498419143</v>
      </c>
      <c r="K375" s="121">
        <f t="shared" si="132"/>
        <v>33050343.325606737</v>
      </c>
      <c r="L375" s="121">
        <f t="shared" si="132"/>
        <v>33124107.43478119</v>
      </c>
      <c r="M375" s="121">
        <f t="shared" si="132"/>
        <v>33067281.906905215</v>
      </c>
      <c r="N375" s="121">
        <f t="shared" si="132"/>
        <v>32990528.514101107</v>
      </c>
      <c r="O375" s="121">
        <f t="shared" si="132"/>
        <v>33038388.808737334</v>
      </c>
      <c r="P375" s="121">
        <f t="shared" si="132"/>
        <v>33294370.957866292</v>
      </c>
      <c r="Q375" s="121">
        <f t="shared" si="132"/>
        <v>33272190.491866417</v>
      </c>
      <c r="R375" s="121">
        <f t="shared" si="132"/>
        <v>33237717.070323035</v>
      </c>
      <c r="S375" s="121">
        <f t="shared" si="132"/>
        <v>33289183.305791855</v>
      </c>
      <c r="T375" s="121">
        <f t="shared" si="132"/>
        <v>33290973.17962721</v>
      </c>
      <c r="U375" s="121">
        <f t="shared" si="132"/>
        <v>33220748.162733424</v>
      </c>
      <c r="V375" s="121">
        <f t="shared" si="132"/>
        <v>33263974.162733424</v>
      </c>
      <c r="W375" s="121">
        <f t="shared" si="132"/>
        <v>33205935.038810775</v>
      </c>
      <c r="X375" s="131"/>
    </row>
    <row r="376" spans="1:24" s="132" customFormat="1">
      <c r="A376" s="135" t="s">
        <v>162</v>
      </c>
      <c r="B376" s="116">
        <f t="shared" si="132"/>
        <v>24013.496925175303</v>
      </c>
      <c r="C376" s="116">
        <f t="shared" si="132"/>
        <v>24853.726040470538</v>
      </c>
      <c r="D376" s="116">
        <f t="shared" si="132"/>
        <v>24868.233581244247</v>
      </c>
      <c r="E376" s="116">
        <f t="shared" si="132"/>
        <v>24721.604419313982</v>
      </c>
      <c r="F376" s="116">
        <f t="shared" si="132"/>
        <v>24650.449618462229</v>
      </c>
      <c r="G376" s="116">
        <f t="shared" si="132"/>
        <v>24675.348045241568</v>
      </c>
      <c r="H376" s="116">
        <f t="shared" si="132"/>
        <v>24733.538946053301</v>
      </c>
      <c r="I376" s="116">
        <f t="shared" si="132"/>
        <v>24706.291397611483</v>
      </c>
      <c r="J376" s="116">
        <f t="shared" si="132"/>
        <v>24655.687879134275</v>
      </c>
      <c r="K376" s="116">
        <f t="shared" si="132"/>
        <v>24667.946348325448</v>
      </c>
      <c r="L376" s="116">
        <f t="shared" si="132"/>
        <v>24700.989732371032</v>
      </c>
      <c r="M376" s="116">
        <f t="shared" si="132"/>
        <v>24640.900913160684</v>
      </c>
      <c r="N376" s="116">
        <f t="shared" si="132"/>
        <v>24566.217791455463</v>
      </c>
      <c r="O376" s="116">
        <f t="shared" si="132"/>
        <v>24580.741082731056</v>
      </c>
      <c r="P376" s="116">
        <f t="shared" si="132"/>
        <v>24745.271730897908</v>
      </c>
      <c r="Q376" s="116">
        <f t="shared" si="132"/>
        <v>24712.913543772032</v>
      </c>
      <c r="R376" s="116">
        <f t="shared" si="132"/>
        <v>24669.026566727352</v>
      </c>
      <c r="S376" s="116">
        <f t="shared" si="132"/>
        <v>24687.712425427402</v>
      </c>
      <c r="T376" s="116">
        <f t="shared" si="132"/>
        <v>24671.51597948089</v>
      </c>
      <c r="U376" s="116">
        <f t="shared" si="132"/>
        <v>24603.513073845526</v>
      </c>
      <c r="V376" s="116">
        <f t="shared" si="132"/>
        <v>24633.837628828984</v>
      </c>
      <c r="W376" s="116">
        <f t="shared" si="132"/>
        <v>24574.623823333073</v>
      </c>
      <c r="X376" s="131"/>
    </row>
    <row r="377" spans="1:24" s="132" customFormat="1">
      <c r="A377" s="135" t="s">
        <v>163</v>
      </c>
      <c r="B377" s="116">
        <f t="shared" si="132"/>
        <v>361959.60478654283</v>
      </c>
      <c r="C377" s="116">
        <f t="shared" si="132"/>
        <v>366678.79284677579</v>
      </c>
      <c r="D377" s="116">
        <f t="shared" si="132"/>
        <v>370808.35673647327</v>
      </c>
      <c r="E377" s="116">
        <f t="shared" si="132"/>
        <v>373712.15696788108</v>
      </c>
      <c r="F377" s="116">
        <f t="shared" si="132"/>
        <v>376551.83921188244</v>
      </c>
      <c r="G377" s="116">
        <f t="shared" si="132"/>
        <v>379310.32914368063</v>
      </c>
      <c r="H377" s="116">
        <f t="shared" si="132"/>
        <v>381975.62277665088</v>
      </c>
      <c r="I377" s="116">
        <f t="shared" si="132"/>
        <v>384613.52113743982</v>
      </c>
      <c r="J377" s="116">
        <f t="shared" si="132"/>
        <v>387156.26022740128</v>
      </c>
      <c r="K377" s="116">
        <f t="shared" si="132"/>
        <v>389658.70689998608</v>
      </c>
      <c r="L377" s="116">
        <f t="shared" si="132"/>
        <v>392134.75221328705</v>
      </c>
      <c r="M377" s="116">
        <f t="shared" si="132"/>
        <v>394559.84629152686</v>
      </c>
      <c r="N377" s="116">
        <f t="shared" si="132"/>
        <v>396955.97078440618</v>
      </c>
      <c r="O377" s="116">
        <f t="shared" si="132"/>
        <v>399227.37740241829</v>
      </c>
      <c r="P377" s="116">
        <f t="shared" si="132"/>
        <v>401497.0329337432</v>
      </c>
      <c r="Q377" s="116">
        <f t="shared" si="132"/>
        <v>403657.1772890244</v>
      </c>
      <c r="R377" s="116">
        <f t="shared" si="132"/>
        <v>405745.34781104297</v>
      </c>
      <c r="S377" s="116">
        <f t="shared" si="132"/>
        <v>407779.7134302163</v>
      </c>
      <c r="T377" s="116">
        <f t="shared" si="132"/>
        <v>409730.80752196792</v>
      </c>
      <c r="U377" s="116">
        <f t="shared" si="132"/>
        <v>411665.49430526985</v>
      </c>
      <c r="V377" s="116">
        <f t="shared" si="132"/>
        <v>413307.86390418565</v>
      </c>
      <c r="W377" s="116">
        <f t="shared" si="132"/>
        <v>415188.1560674939</v>
      </c>
      <c r="X377" s="131"/>
    </row>
    <row r="378" spans="1:24" s="132" customFormat="1">
      <c r="A378" s="137" t="s">
        <v>164</v>
      </c>
      <c r="B378" s="116">
        <f t="shared" si="132"/>
        <v>1029</v>
      </c>
      <c r="C378" s="116">
        <f t="shared" si="132"/>
        <v>1045</v>
      </c>
      <c r="D378" s="116">
        <f t="shared" si="132"/>
        <v>1134</v>
      </c>
      <c r="E378" s="116">
        <f t="shared" si="132"/>
        <v>1121</v>
      </c>
      <c r="F378" s="116">
        <f t="shared" si="132"/>
        <v>1111</v>
      </c>
      <c r="G378" s="116">
        <f t="shared" si="132"/>
        <v>1106</v>
      </c>
      <c r="H378" s="116">
        <f t="shared" si="132"/>
        <v>1105</v>
      </c>
      <c r="I378" s="116">
        <f t="shared" si="132"/>
        <v>1104</v>
      </c>
      <c r="J378" s="116">
        <f t="shared" si="132"/>
        <v>1099</v>
      </c>
      <c r="K378" s="116">
        <f t="shared" si="132"/>
        <v>1095</v>
      </c>
      <c r="L378" s="116">
        <f t="shared" si="132"/>
        <v>1093</v>
      </c>
      <c r="M378" s="116">
        <f t="shared" si="132"/>
        <v>1090</v>
      </c>
      <c r="N378" s="116">
        <f t="shared" si="132"/>
        <v>1085</v>
      </c>
      <c r="O378" s="116">
        <f t="shared" si="132"/>
        <v>1081</v>
      </c>
      <c r="P378" s="116">
        <f t="shared" si="132"/>
        <v>1079</v>
      </c>
      <c r="Q378" s="116">
        <f t="shared" si="132"/>
        <v>1083</v>
      </c>
      <c r="R378" s="116">
        <f t="shared" si="132"/>
        <v>1077</v>
      </c>
      <c r="S378" s="116">
        <f t="shared" si="132"/>
        <v>1073</v>
      </c>
      <c r="T378" s="116">
        <f t="shared" si="132"/>
        <v>1071</v>
      </c>
      <c r="U378" s="116">
        <f t="shared" si="132"/>
        <v>1065</v>
      </c>
      <c r="V378" s="116">
        <f t="shared" si="132"/>
        <v>1060</v>
      </c>
      <c r="W378" s="116">
        <f t="shared" si="132"/>
        <v>1054</v>
      </c>
      <c r="X378" s="131"/>
    </row>
    <row r="379" spans="1:24" s="132" customFormat="1">
      <c r="A379" s="137" t="s">
        <v>165</v>
      </c>
      <c r="B379" s="116">
        <f t="shared" si="132"/>
        <v>8197</v>
      </c>
      <c r="C379" s="116">
        <f t="shared" si="132"/>
        <v>8751</v>
      </c>
      <c r="D379" s="116">
        <f t="shared" si="132"/>
        <v>8580</v>
      </c>
      <c r="E379" s="116">
        <f t="shared" si="132"/>
        <v>8414</v>
      </c>
      <c r="F379" s="116">
        <f t="shared" si="132"/>
        <v>8259</v>
      </c>
      <c r="G379" s="116">
        <f t="shared" si="132"/>
        <v>8127</v>
      </c>
      <c r="H379" s="116">
        <f t="shared" si="132"/>
        <v>8005</v>
      </c>
      <c r="I379" s="116">
        <f t="shared" si="132"/>
        <v>7858</v>
      </c>
      <c r="J379" s="116">
        <f t="shared" si="132"/>
        <v>7706</v>
      </c>
      <c r="K379" s="116">
        <f t="shared" si="132"/>
        <v>7570</v>
      </c>
      <c r="L379" s="116">
        <f t="shared" si="132"/>
        <v>7441</v>
      </c>
      <c r="M379" s="116">
        <f t="shared" si="132"/>
        <v>7293</v>
      </c>
      <c r="N379" s="116">
        <f t="shared" si="132"/>
        <v>7139</v>
      </c>
      <c r="O379" s="116">
        <f t="shared" si="132"/>
        <v>7007</v>
      </c>
      <c r="P379" s="116">
        <f t="shared" si="132"/>
        <v>6925</v>
      </c>
      <c r="Q379" s="116">
        <f t="shared" si="132"/>
        <v>6788</v>
      </c>
      <c r="R379" s="116">
        <f t="shared" si="132"/>
        <v>6654</v>
      </c>
      <c r="S379" s="116">
        <f t="shared" si="132"/>
        <v>6539</v>
      </c>
      <c r="T379" s="116">
        <f t="shared" si="132"/>
        <v>6414</v>
      </c>
      <c r="U379" s="116">
        <f t="shared" si="132"/>
        <v>6287</v>
      </c>
      <c r="V379" s="116">
        <f t="shared" si="132"/>
        <v>6287</v>
      </c>
      <c r="W379" s="116">
        <f t="shared" si="132"/>
        <v>6161</v>
      </c>
      <c r="X379" s="131"/>
    </row>
    <row r="380" spans="1:24" s="132" customFormat="1" ht="16" thickBot="1">
      <c r="A380" s="137" t="s">
        <v>166</v>
      </c>
      <c r="B380" s="116">
        <f t="shared" si="132"/>
        <v>100012</v>
      </c>
      <c r="C380" s="116">
        <f t="shared" si="132"/>
        <v>79715</v>
      </c>
      <c r="D380" s="116">
        <f t="shared" si="132"/>
        <v>79715</v>
      </c>
      <c r="E380" s="116">
        <f t="shared" si="132"/>
        <v>79715</v>
      </c>
      <c r="F380" s="116">
        <f t="shared" si="132"/>
        <v>79715</v>
      </c>
      <c r="G380" s="116">
        <f t="shared" si="132"/>
        <v>79715</v>
      </c>
      <c r="H380" s="116">
        <f t="shared" si="132"/>
        <v>79715</v>
      </c>
      <c r="I380" s="116">
        <f t="shared" si="132"/>
        <v>79715</v>
      </c>
      <c r="J380" s="116">
        <f t="shared" si="132"/>
        <v>79715</v>
      </c>
      <c r="K380" s="116">
        <f t="shared" si="132"/>
        <v>79715</v>
      </c>
      <c r="L380" s="116">
        <f t="shared" si="132"/>
        <v>79715</v>
      </c>
      <c r="M380" s="116">
        <f t="shared" si="132"/>
        <v>79715</v>
      </c>
      <c r="N380" s="116">
        <f t="shared" si="132"/>
        <v>79715</v>
      </c>
      <c r="O380" s="116">
        <f t="shared" si="132"/>
        <v>79715</v>
      </c>
      <c r="P380" s="116">
        <f t="shared" si="132"/>
        <v>79715</v>
      </c>
      <c r="Q380" s="116">
        <f t="shared" si="132"/>
        <v>79715</v>
      </c>
      <c r="R380" s="116">
        <f t="shared" si="132"/>
        <v>79715</v>
      </c>
      <c r="S380" s="116">
        <f t="shared" si="132"/>
        <v>79715</v>
      </c>
      <c r="T380" s="116">
        <f t="shared" si="132"/>
        <v>79715</v>
      </c>
      <c r="U380" s="116">
        <f t="shared" si="132"/>
        <v>79715</v>
      </c>
      <c r="V380" s="116">
        <f t="shared" si="132"/>
        <v>79715</v>
      </c>
      <c r="W380" s="116">
        <f t="shared" si="132"/>
        <v>79715</v>
      </c>
      <c r="X380" s="131"/>
    </row>
    <row r="381" spans="1:24" s="132" customFormat="1">
      <c r="A381" s="135" t="s">
        <v>167</v>
      </c>
      <c r="B381" s="113">
        <f t="shared" si="132"/>
        <v>20684</v>
      </c>
      <c r="C381" s="114">
        <f t="shared" si="132"/>
        <v>20975</v>
      </c>
      <c r="D381" s="114">
        <f t="shared" si="132"/>
        <v>21250</v>
      </c>
      <c r="E381" s="114">
        <f t="shared" si="132"/>
        <v>21442</v>
      </c>
      <c r="F381" s="114">
        <f t="shared" si="132"/>
        <v>21630</v>
      </c>
      <c r="G381" s="114">
        <f t="shared" si="132"/>
        <v>21812</v>
      </c>
      <c r="H381" s="114">
        <f t="shared" si="132"/>
        <v>21988</v>
      </c>
      <c r="I381" s="114">
        <f t="shared" si="132"/>
        <v>22161</v>
      </c>
      <c r="J381" s="114">
        <f t="shared" si="132"/>
        <v>22328</v>
      </c>
      <c r="K381" s="114">
        <f t="shared" si="132"/>
        <v>22492</v>
      </c>
      <c r="L381" s="114">
        <f t="shared" si="132"/>
        <v>22654</v>
      </c>
      <c r="M381" s="114">
        <f t="shared" si="132"/>
        <v>22813</v>
      </c>
      <c r="N381" s="114">
        <f t="shared" si="132"/>
        <v>22969</v>
      </c>
      <c r="O381" s="114">
        <f t="shared" si="132"/>
        <v>23117</v>
      </c>
      <c r="P381" s="114">
        <f t="shared" si="132"/>
        <v>23264</v>
      </c>
      <c r="Q381" s="114">
        <f t="shared" si="132"/>
        <v>23404</v>
      </c>
      <c r="R381" s="114">
        <f t="shared" si="132"/>
        <v>23539</v>
      </c>
      <c r="S381" s="114">
        <f t="shared" si="132"/>
        <v>23670</v>
      </c>
      <c r="T381" s="114">
        <f t="shared" si="132"/>
        <v>23796</v>
      </c>
      <c r="U381" s="114">
        <f t="shared" si="132"/>
        <v>23920</v>
      </c>
      <c r="V381" s="114">
        <f t="shared" si="132"/>
        <v>24040</v>
      </c>
      <c r="W381" s="114">
        <f t="shared" si="132"/>
        <v>24161</v>
      </c>
      <c r="X381" s="131"/>
    </row>
    <row r="382" spans="1:24" s="132" customFormat="1">
      <c r="A382" s="135" t="s">
        <v>168</v>
      </c>
      <c r="B382" s="115">
        <f t="shared" si="132"/>
        <v>4147</v>
      </c>
      <c r="C382" s="116">
        <f t="shared" si="132"/>
        <v>4192.5245358054408</v>
      </c>
      <c r="D382" s="116">
        <f t="shared" si="132"/>
        <v>4219.2043661950865</v>
      </c>
      <c r="E382" s="116">
        <f t="shared" si="132"/>
        <v>4239.8680595767373</v>
      </c>
      <c r="F382" s="116">
        <f t="shared" si="132"/>
        <v>4260.4642084582692</v>
      </c>
      <c r="G382" s="116">
        <f t="shared" si="132"/>
        <v>4280.8073181048285</v>
      </c>
      <c r="H382" s="116">
        <f t="shared" si="132"/>
        <v>4300.9378604722333</v>
      </c>
      <c r="I382" s="116">
        <f t="shared" si="132"/>
        <v>4320.9270368177831</v>
      </c>
      <c r="J382" s="116">
        <f t="shared" si="132"/>
        <v>4340.5949392147104</v>
      </c>
      <c r="K382" s="116">
        <f t="shared" si="132"/>
        <v>4360.1264519867791</v>
      </c>
      <c r="L382" s="116">
        <f t="shared" si="132"/>
        <v>4379.5677756048626</v>
      </c>
      <c r="M382" s="116">
        <f t="shared" si="132"/>
        <v>4398.9973365719952</v>
      </c>
      <c r="N382" s="116">
        <f t="shared" si="132"/>
        <v>4418.237890684718</v>
      </c>
      <c r="O382" s="116">
        <f t="shared" ref="O382:W385" si="133">+O211+O192</f>
        <v>4436.9990925117372</v>
      </c>
      <c r="P382" s="116">
        <f t="shared" si="133"/>
        <v>4455.6180348944536</v>
      </c>
      <c r="Q382" s="116">
        <f t="shared" si="133"/>
        <v>4473.8834592574558</v>
      </c>
      <c r="R382" s="116">
        <f t="shared" si="133"/>
        <v>4491.7113799329072</v>
      </c>
      <c r="S382" s="116">
        <f t="shared" si="133"/>
        <v>4509.4383464954117</v>
      </c>
      <c r="T382" s="116">
        <f t="shared" si="133"/>
        <v>4526.7932511441932</v>
      </c>
      <c r="U382" s="116">
        <f t="shared" si="133"/>
        <v>4543.9499452942027</v>
      </c>
      <c r="V382" s="116">
        <f t="shared" si="133"/>
        <v>4543.9499452942027</v>
      </c>
      <c r="W382" s="116">
        <f t="shared" si="133"/>
        <v>4560.9017213245634</v>
      </c>
      <c r="X382" s="131"/>
    </row>
    <row r="383" spans="1:24" s="132" customFormat="1">
      <c r="A383" s="135" t="s">
        <v>169</v>
      </c>
      <c r="B383" s="115">
        <f t="shared" ref="B383:W385" si="134">+B212+B193</f>
        <v>97</v>
      </c>
      <c r="C383" s="116">
        <f t="shared" si="134"/>
        <v>95.181063776128752</v>
      </c>
      <c r="D383" s="116">
        <f t="shared" si="134"/>
        <v>93.591311489208792</v>
      </c>
      <c r="E383" s="116">
        <f t="shared" si="134"/>
        <v>92.382641530553258</v>
      </c>
      <c r="F383" s="116">
        <f t="shared" si="134"/>
        <v>91.212444384515337</v>
      </c>
      <c r="G383" s="116">
        <f t="shared" si="134"/>
        <v>90.086968807471692</v>
      </c>
      <c r="H383" s="116">
        <f t="shared" si="134"/>
        <v>89.004945960227303</v>
      </c>
      <c r="I383" s="116">
        <f t="shared" si="134"/>
        <v>87.956620772214478</v>
      </c>
      <c r="J383" s="116">
        <f t="shared" si="134"/>
        <v>86.94886557276422</v>
      </c>
      <c r="K383" s="116">
        <f t="shared" si="134"/>
        <v>85.97129856265876</v>
      </c>
      <c r="L383" s="116">
        <f t="shared" si="134"/>
        <v>85.018618815551847</v>
      </c>
      <c r="M383" s="116">
        <f t="shared" si="134"/>
        <v>84.089818045260799</v>
      </c>
      <c r="N383" s="116">
        <f t="shared" si="134"/>
        <v>83.187210567968009</v>
      </c>
      <c r="O383" s="116">
        <f t="shared" si="134"/>
        <v>82.324940263765313</v>
      </c>
      <c r="P383" s="116">
        <f t="shared" si="134"/>
        <v>81.484831959262408</v>
      </c>
      <c r="Q383" s="116">
        <f t="shared" si="134"/>
        <v>80.678926796147636</v>
      </c>
      <c r="R383" s="116">
        <f t="shared" si="134"/>
        <v>79.903586282399374</v>
      </c>
      <c r="S383" s="116">
        <f t="shared" si="134"/>
        <v>79.147345355414132</v>
      </c>
      <c r="T383" s="116">
        <f t="shared" si="134"/>
        <v>78.416917870313526</v>
      </c>
      <c r="U383" s="116">
        <f t="shared" si="134"/>
        <v>77.710994342674937</v>
      </c>
      <c r="V383" s="116">
        <f t="shared" si="133"/>
        <v>77.710994342674937</v>
      </c>
      <c r="W383" s="116">
        <f t="shared" si="134"/>
        <v>77.020698410415406</v>
      </c>
      <c r="X383" s="131"/>
    </row>
    <row r="384" spans="1:24" s="132" customFormat="1">
      <c r="A384" s="135" t="s">
        <v>170</v>
      </c>
      <c r="B384" s="117">
        <f t="shared" si="134"/>
        <v>6</v>
      </c>
      <c r="C384" s="118">
        <f t="shared" si="134"/>
        <v>6</v>
      </c>
      <c r="D384" s="118">
        <f t="shared" si="134"/>
        <v>6</v>
      </c>
      <c r="E384" s="118">
        <f t="shared" si="134"/>
        <v>6</v>
      </c>
      <c r="F384" s="118">
        <f t="shared" si="134"/>
        <v>6</v>
      </c>
      <c r="G384" s="118">
        <f t="shared" si="134"/>
        <v>6</v>
      </c>
      <c r="H384" s="118">
        <f t="shared" si="134"/>
        <v>6</v>
      </c>
      <c r="I384" s="118">
        <f t="shared" si="134"/>
        <v>6</v>
      </c>
      <c r="J384" s="118">
        <f t="shared" si="134"/>
        <v>6</v>
      </c>
      <c r="K384" s="118">
        <f t="shared" si="134"/>
        <v>6</v>
      </c>
      <c r="L384" s="118">
        <f t="shared" si="134"/>
        <v>6</v>
      </c>
      <c r="M384" s="118">
        <f t="shared" si="134"/>
        <v>6</v>
      </c>
      <c r="N384" s="118">
        <f t="shared" si="134"/>
        <v>6</v>
      </c>
      <c r="O384" s="118">
        <f t="shared" si="134"/>
        <v>6</v>
      </c>
      <c r="P384" s="118">
        <f t="shared" si="134"/>
        <v>6</v>
      </c>
      <c r="Q384" s="118">
        <f t="shared" si="134"/>
        <v>6</v>
      </c>
      <c r="R384" s="118">
        <f t="shared" si="134"/>
        <v>6</v>
      </c>
      <c r="S384" s="118">
        <f t="shared" si="134"/>
        <v>6</v>
      </c>
      <c r="T384" s="118">
        <f t="shared" si="134"/>
        <v>6</v>
      </c>
      <c r="U384" s="118">
        <f t="shared" si="134"/>
        <v>6</v>
      </c>
      <c r="V384" s="118">
        <f t="shared" si="133"/>
        <v>6</v>
      </c>
      <c r="W384" s="118">
        <f t="shared" si="134"/>
        <v>6</v>
      </c>
      <c r="X384" s="131"/>
    </row>
    <row r="385" spans="1:24" s="132" customFormat="1" ht="16" thickBot="1">
      <c r="A385" s="136" t="s">
        <v>171</v>
      </c>
      <c r="B385" s="120">
        <f>+B214+B195</f>
        <v>24934</v>
      </c>
      <c r="C385" s="121">
        <f t="shared" si="134"/>
        <v>25268.705599581568</v>
      </c>
      <c r="D385" s="121">
        <f t="shared" si="134"/>
        <v>25568.795677684295</v>
      </c>
      <c r="E385" s="121">
        <f t="shared" si="134"/>
        <v>25780.250701107288</v>
      </c>
      <c r="F385" s="121">
        <f t="shared" si="134"/>
        <v>25987.676652842783</v>
      </c>
      <c r="G385" s="121">
        <f t="shared" si="134"/>
        <v>26188.894286912302</v>
      </c>
      <c r="H385" s="121">
        <f t="shared" si="134"/>
        <v>26383.94280643246</v>
      </c>
      <c r="I385" s="121">
        <f t="shared" si="134"/>
        <v>26575.883657589999</v>
      </c>
      <c r="J385" s="121">
        <f t="shared" si="134"/>
        <v>26761.543804787478</v>
      </c>
      <c r="K385" s="121">
        <f t="shared" si="134"/>
        <v>26944.097750549437</v>
      </c>
      <c r="L385" s="121">
        <f t="shared" si="134"/>
        <v>27124.586394420414</v>
      </c>
      <c r="M385" s="121">
        <f t="shared" si="134"/>
        <v>27302.087154617257</v>
      </c>
      <c r="N385" s="121">
        <f t="shared" si="134"/>
        <v>27476.425101252687</v>
      </c>
      <c r="O385" s="121">
        <f t="shared" si="134"/>
        <v>27642.324032775501</v>
      </c>
      <c r="P385" s="121">
        <f t="shared" si="134"/>
        <v>27807.102866853718</v>
      </c>
      <c r="Q385" s="121">
        <f t="shared" si="134"/>
        <v>27964.562386053603</v>
      </c>
      <c r="R385" s="121">
        <f t="shared" si="134"/>
        <v>28116.614966215304</v>
      </c>
      <c r="S385" s="121">
        <f t="shared" si="134"/>
        <v>28264.585691850829</v>
      </c>
      <c r="T385" s="121">
        <f t="shared" si="134"/>
        <v>28407.210169014506</v>
      </c>
      <c r="U385" s="121">
        <f t="shared" si="134"/>
        <v>28547.66093963688</v>
      </c>
      <c r="V385" s="121">
        <f t="shared" si="133"/>
        <v>28667.66093963688</v>
      </c>
      <c r="W385" s="121">
        <f t="shared" si="134"/>
        <v>28804.922419734979</v>
      </c>
      <c r="X385" s="131"/>
    </row>
    <row r="386" spans="1:24" s="132" customFormat="1">
      <c r="A386" s="138"/>
      <c r="T386" s="133"/>
      <c r="U386" s="133"/>
      <c r="V386" s="133"/>
      <c r="W386" s="133"/>
      <c r="X386" s="131"/>
    </row>
    <row r="387" spans="1:24" s="132" customFormat="1">
      <c r="A387" s="130"/>
      <c r="B387" s="131"/>
      <c r="T387" s="133"/>
      <c r="U387" s="133"/>
      <c r="V387" s="133"/>
      <c r="W387" s="133"/>
      <c r="X387" s="131"/>
    </row>
    <row r="388" spans="1:24" s="132" customFormat="1">
      <c r="A388" s="134" t="s">
        <v>172</v>
      </c>
      <c r="B388" s="133"/>
      <c r="C388" s="133"/>
      <c r="D388" s="133"/>
      <c r="E388" s="133"/>
      <c r="F388" s="133"/>
      <c r="G388" s="133"/>
      <c r="H388" s="133"/>
      <c r="I388" s="133"/>
      <c r="J388" s="133"/>
      <c r="K388" s="133"/>
      <c r="L388" s="133"/>
      <c r="M388" s="133"/>
      <c r="N388" s="133"/>
      <c r="O388" s="133"/>
      <c r="P388" s="133"/>
      <c r="Q388" s="133"/>
      <c r="R388" s="133"/>
      <c r="S388" s="133"/>
      <c r="T388" s="133"/>
      <c r="U388" s="133"/>
      <c r="V388" s="133"/>
      <c r="W388" s="133"/>
      <c r="X388" s="131"/>
    </row>
    <row r="389" spans="1:24" s="132" customFormat="1" ht="16" thickBot="1">
      <c r="A389" s="18" t="s">
        <v>156</v>
      </c>
      <c r="B389" s="133"/>
      <c r="C389" s="112">
        <f t="shared" ref="C389:U389" si="135">(C394-B394)/B394</f>
        <v>9.1242715194086041E-2</v>
      </c>
      <c r="D389" s="112">
        <f t="shared" si="135"/>
        <v>4.0413272733210347E-2</v>
      </c>
      <c r="E389" s="112">
        <f t="shared" si="135"/>
        <v>2.7310509305247251E-2</v>
      </c>
      <c r="F389" s="112">
        <f t="shared" si="135"/>
        <v>2.9913182068181065E-2</v>
      </c>
      <c r="G389" s="112">
        <f t="shared" si="135"/>
        <v>3.0570453780056548E-2</v>
      </c>
      <c r="H389" s="112">
        <f t="shared" si="135"/>
        <v>3.1948798970741626E-2</v>
      </c>
      <c r="I389" s="112">
        <f t="shared" si="135"/>
        <v>2.9357409166837326E-2</v>
      </c>
      <c r="J389" s="112">
        <f t="shared" si="135"/>
        <v>2.7212584082324433E-2</v>
      </c>
      <c r="K389" s="112">
        <f t="shared" si="135"/>
        <v>2.5970776006875956E-2</v>
      </c>
      <c r="L389" s="112">
        <f t="shared" si="135"/>
        <v>2.6755266353364494E-2</v>
      </c>
      <c r="M389" s="112">
        <f t="shared" si="135"/>
        <v>2.5872342502351299E-2</v>
      </c>
      <c r="N389" s="112">
        <f t="shared" si="135"/>
        <v>2.3076862560928547E-2</v>
      </c>
      <c r="O389" s="112">
        <f t="shared" si="135"/>
        <v>2.3176940393617066E-2</v>
      </c>
      <c r="P389" s="112">
        <f t="shared" si="135"/>
        <v>2.5173787886875822E-2</v>
      </c>
      <c r="Q389" s="112">
        <f t="shared" si="135"/>
        <v>2.4764217957748157E-2</v>
      </c>
      <c r="R389" s="112">
        <f t="shared" si="135"/>
        <v>2.0559379231889604E-2</v>
      </c>
      <c r="S389" s="112">
        <f t="shared" si="135"/>
        <v>2.095253760693648E-2</v>
      </c>
      <c r="T389" s="112">
        <f t="shared" si="135"/>
        <v>1.96510979334211E-2</v>
      </c>
      <c r="U389" s="112">
        <f t="shared" si="135"/>
        <v>1.8787444390198728E-2</v>
      </c>
      <c r="V389" s="112">
        <f>(V394-T394)/T394</f>
        <v>3.2834885694766218E-2</v>
      </c>
      <c r="W389" s="112">
        <f>(W394-U394)/U394</f>
        <v>3.2183234827142151E-2</v>
      </c>
      <c r="X389" s="131"/>
    </row>
    <row r="390" spans="1:24" s="132" customFormat="1">
      <c r="A390" s="135" t="s">
        <v>157</v>
      </c>
      <c r="B390" s="113">
        <f t="shared" ref="B390:W401" si="136">+B67+B105</f>
        <v>12180290</v>
      </c>
      <c r="C390" s="114">
        <f t="shared" si="136"/>
        <v>12736344</v>
      </c>
      <c r="D390" s="114">
        <f t="shared" si="136"/>
        <v>13456392</v>
      </c>
      <c r="E390" s="114">
        <f t="shared" si="136"/>
        <v>13850877</v>
      </c>
      <c r="F390" s="114">
        <f t="shared" si="136"/>
        <v>14341446</v>
      </c>
      <c r="G390" s="114">
        <f t="shared" si="136"/>
        <v>14845694</v>
      </c>
      <c r="H390" s="114">
        <f t="shared" si="136"/>
        <v>15420720</v>
      </c>
      <c r="I390" s="114">
        <f t="shared" si="136"/>
        <v>16010236</v>
      </c>
      <c r="J390" s="114">
        <f t="shared" si="136"/>
        <v>16579664</v>
      </c>
      <c r="K390" s="114">
        <f t="shared" si="136"/>
        <v>17105888</v>
      </c>
      <c r="L390" s="114">
        <f t="shared" si="136"/>
        <v>17702334</v>
      </c>
      <c r="M390" s="114">
        <f t="shared" si="136"/>
        <v>18347247</v>
      </c>
      <c r="N390" s="114">
        <f t="shared" si="136"/>
        <v>18936243</v>
      </c>
      <c r="O390" s="114">
        <f t="shared" si="136"/>
        <v>19531780</v>
      </c>
      <c r="P390" s="114">
        <f t="shared" si="136"/>
        <v>20143140</v>
      </c>
      <c r="Q390" s="114">
        <f t="shared" si="136"/>
        <v>20921047</v>
      </c>
      <c r="R390" s="114">
        <f t="shared" si="136"/>
        <v>21554352</v>
      </c>
      <c r="S390" s="114">
        <f t="shared" si="136"/>
        <v>22198778</v>
      </c>
      <c r="T390" s="114">
        <f t="shared" si="136"/>
        <v>22856947</v>
      </c>
      <c r="U390" s="114">
        <f t="shared" si="136"/>
        <v>23521671</v>
      </c>
      <c r="V390" s="114">
        <f t="shared" si="136"/>
        <v>24193612</v>
      </c>
      <c r="W390" s="114">
        <f t="shared" si="136"/>
        <v>24885285</v>
      </c>
      <c r="X390" s="131"/>
    </row>
    <row r="391" spans="1:24" s="132" customFormat="1">
      <c r="A391" s="135" t="s">
        <v>158</v>
      </c>
      <c r="B391" s="115">
        <f t="shared" si="136"/>
        <v>14866456</v>
      </c>
      <c r="C391" s="116">
        <f t="shared" si="136"/>
        <v>16557682.436995037</v>
      </c>
      <c r="D391" s="116">
        <f t="shared" si="136"/>
        <v>17039768.286104824</v>
      </c>
      <c r="E391" s="116">
        <f t="shared" si="136"/>
        <v>17478003.164814655</v>
      </c>
      <c r="F391" s="116">
        <f t="shared" si="136"/>
        <v>17927550.076845091</v>
      </c>
      <c r="G391" s="116">
        <f t="shared" si="136"/>
        <v>18413135.409239374</v>
      </c>
      <c r="H391" s="116">
        <f t="shared" si="136"/>
        <v>18905718.92055051</v>
      </c>
      <c r="I391" s="116">
        <f t="shared" si="136"/>
        <v>19324758.143956073</v>
      </c>
      <c r="J391" s="116">
        <f t="shared" si="136"/>
        <v>19713957.42187215</v>
      </c>
      <c r="K391" s="116">
        <f t="shared" si="136"/>
        <v>20124891.030364439</v>
      </c>
      <c r="L391" s="116">
        <f t="shared" si="136"/>
        <v>20519760.584312383</v>
      </c>
      <c r="M391" s="116">
        <f t="shared" si="136"/>
        <v>20856932.023700427</v>
      </c>
      <c r="N391" s="116">
        <f t="shared" si="136"/>
        <v>21160567.910896935</v>
      </c>
      <c r="O391" s="116">
        <f t="shared" si="136"/>
        <v>21481578.646284662</v>
      </c>
      <c r="P391" s="116">
        <f t="shared" si="136"/>
        <v>21893274.884396497</v>
      </c>
      <c r="Q391" s="116">
        <f t="shared" si="136"/>
        <v>22145072.804038312</v>
      </c>
      <c r="R391" s="116">
        <f t="shared" si="136"/>
        <v>22377543.753906377</v>
      </c>
      <c r="S391" s="116">
        <f t="shared" si="136"/>
        <v>22633512.823232736</v>
      </c>
      <c r="T391" s="116">
        <f t="shared" si="136"/>
        <v>22832590.020790823</v>
      </c>
      <c r="U391" s="116">
        <f t="shared" si="136"/>
        <v>22999702.284227729</v>
      </c>
      <c r="V391" s="116">
        <f t="shared" si="136"/>
        <v>22999702.284227729</v>
      </c>
      <c r="W391" s="116">
        <f t="shared" si="136"/>
        <v>23135542.255176667</v>
      </c>
      <c r="X391" s="131"/>
    </row>
    <row r="392" spans="1:24" s="132" customFormat="1">
      <c r="A392" s="135" t="s">
        <v>159</v>
      </c>
      <c r="B392" s="115">
        <f t="shared" si="136"/>
        <v>797862</v>
      </c>
      <c r="C392" s="116">
        <f t="shared" si="136"/>
        <v>1109574.2058820121</v>
      </c>
      <c r="D392" s="116">
        <f t="shared" si="136"/>
        <v>1144288.0289670718</v>
      </c>
      <c r="E392" s="116">
        <f t="shared" si="136"/>
        <v>1181184.8626151541</v>
      </c>
      <c r="F392" s="116">
        <f t="shared" si="136"/>
        <v>1219572.5408826144</v>
      </c>
      <c r="G392" s="116">
        <f t="shared" si="136"/>
        <v>1259656.4089817733</v>
      </c>
      <c r="H392" s="116">
        <f t="shared" si="136"/>
        <v>1301305.1026809043</v>
      </c>
      <c r="I392" s="116">
        <f t="shared" si="136"/>
        <v>1344600.3094591652</v>
      </c>
      <c r="J392" s="116">
        <f t="shared" si="136"/>
        <v>1389599.8131702174</v>
      </c>
      <c r="K392" s="116">
        <f t="shared" si="136"/>
        <v>1436334.8532876754</v>
      </c>
      <c r="L392" s="116">
        <f t="shared" si="136"/>
        <v>1484956.3664825652</v>
      </c>
      <c r="M392" s="116">
        <f t="shared" si="136"/>
        <v>1535396.6766189877</v>
      </c>
      <c r="N392" s="116">
        <f t="shared" si="136"/>
        <v>1587553.7356929895</v>
      </c>
      <c r="O392" s="116">
        <f t="shared" si="136"/>
        <v>1641789.5463831811</v>
      </c>
      <c r="P392" s="116">
        <f t="shared" si="136"/>
        <v>1697594.6096042057</v>
      </c>
      <c r="Q392" s="116">
        <f t="shared" si="136"/>
        <v>1755915.4000356956</v>
      </c>
      <c r="R392" s="116">
        <f t="shared" si="136"/>
        <v>1815793.0410192884</v>
      </c>
      <c r="S392" s="116">
        <f t="shared" si="136"/>
        <v>1878147.6893375344</v>
      </c>
      <c r="T392" s="116">
        <f t="shared" si="136"/>
        <v>1942770.3495114408</v>
      </c>
      <c r="U392" s="116">
        <f t="shared" si="136"/>
        <v>2009606.9402469008</v>
      </c>
      <c r="V392" s="116">
        <f t="shared" si="136"/>
        <v>2009606.9402469008</v>
      </c>
      <c r="W392" s="116">
        <f t="shared" si="136"/>
        <v>2078518.155182519</v>
      </c>
      <c r="X392" s="131"/>
    </row>
    <row r="393" spans="1:24" s="132" customFormat="1">
      <c r="A393" s="135" t="s">
        <v>160</v>
      </c>
      <c r="B393" s="117">
        <f t="shared" si="136"/>
        <v>201386</v>
      </c>
      <c r="C393" s="118">
        <f t="shared" si="136"/>
        <v>201386</v>
      </c>
      <c r="D393" s="118">
        <f t="shared" si="136"/>
        <v>201386</v>
      </c>
      <c r="E393" s="118">
        <f t="shared" si="136"/>
        <v>201386</v>
      </c>
      <c r="F393" s="118">
        <f t="shared" si="136"/>
        <v>201386</v>
      </c>
      <c r="G393" s="118">
        <f t="shared" si="136"/>
        <v>201386</v>
      </c>
      <c r="H393" s="118">
        <f t="shared" si="136"/>
        <v>201386</v>
      </c>
      <c r="I393" s="118">
        <f t="shared" si="136"/>
        <v>201386</v>
      </c>
      <c r="J393" s="118">
        <f t="shared" si="136"/>
        <v>201386</v>
      </c>
      <c r="K393" s="118">
        <f t="shared" si="136"/>
        <v>201386</v>
      </c>
      <c r="L393" s="118">
        <f t="shared" si="136"/>
        <v>201386</v>
      </c>
      <c r="M393" s="118">
        <f t="shared" si="136"/>
        <v>201386</v>
      </c>
      <c r="N393" s="118">
        <f t="shared" si="136"/>
        <v>201386</v>
      </c>
      <c r="O393" s="118">
        <f t="shared" si="136"/>
        <v>201386</v>
      </c>
      <c r="P393" s="118">
        <f t="shared" si="136"/>
        <v>201386</v>
      </c>
      <c r="Q393" s="118">
        <f t="shared" si="136"/>
        <v>201386</v>
      </c>
      <c r="R393" s="118">
        <f t="shared" si="136"/>
        <v>201386</v>
      </c>
      <c r="S393" s="118">
        <f t="shared" si="136"/>
        <v>201386</v>
      </c>
      <c r="T393" s="118">
        <f t="shared" si="136"/>
        <v>201386</v>
      </c>
      <c r="U393" s="118">
        <f t="shared" si="136"/>
        <v>201386</v>
      </c>
      <c r="V393" s="118">
        <f t="shared" si="136"/>
        <v>201386</v>
      </c>
      <c r="W393" s="118">
        <f t="shared" si="136"/>
        <v>201386</v>
      </c>
      <c r="X393" s="131"/>
    </row>
    <row r="394" spans="1:24" s="132" customFormat="1" ht="16" thickBot="1">
      <c r="A394" s="136" t="s">
        <v>161</v>
      </c>
      <c r="B394" s="120">
        <f t="shared" si="136"/>
        <v>28045994</v>
      </c>
      <c r="C394" s="121">
        <f t="shared" si="136"/>
        <v>30604986.642877046</v>
      </c>
      <c r="D394" s="121">
        <f t="shared" si="136"/>
        <v>31841834.315071896</v>
      </c>
      <c r="E394" s="121">
        <f t="shared" si="136"/>
        <v>32711451.027429808</v>
      </c>
      <c r="F394" s="121">
        <f t="shared" si="136"/>
        <v>33689954.617727704</v>
      </c>
      <c r="G394" s="121">
        <f t="shared" si="136"/>
        <v>34719871.818221152</v>
      </c>
      <c r="H394" s="121">
        <f t="shared" si="136"/>
        <v>35829130.023231417</v>
      </c>
      <c r="I394" s="121">
        <f t="shared" si="136"/>
        <v>36880980.453415237</v>
      </c>
      <c r="J394" s="121">
        <f t="shared" si="136"/>
        <v>37884607.235042363</v>
      </c>
      <c r="K394" s="121">
        <f t="shared" si="136"/>
        <v>38868499.883652121</v>
      </c>
      <c r="L394" s="121">
        <f t="shared" si="136"/>
        <v>39908436.95079495</v>
      </c>
      <c r="M394" s="121">
        <f t="shared" si="136"/>
        <v>40940961.700319409</v>
      </c>
      <c r="N394" s="121">
        <f t="shared" si="136"/>
        <v>41885750.64658992</v>
      </c>
      <c r="O394" s="121">
        <f t="shared" si="136"/>
        <v>42856534.192667842</v>
      </c>
      <c r="P394" s="121">
        <f t="shared" si="136"/>
        <v>43935395.494000703</v>
      </c>
      <c r="Q394" s="121">
        <f t="shared" si="136"/>
        <v>45023421.204074003</v>
      </c>
      <c r="R394" s="121">
        <f t="shared" si="136"/>
        <v>45949074.79492566</v>
      </c>
      <c r="S394" s="121">
        <f t="shared" si="136"/>
        <v>46911824.512570277</v>
      </c>
      <c r="T394" s="121">
        <f t="shared" si="136"/>
        <v>47833693.37030226</v>
      </c>
      <c r="U394" s="121">
        <f t="shared" si="136"/>
        <v>48732366.224474631</v>
      </c>
      <c r="V394" s="121">
        <f t="shared" si="136"/>
        <v>49404307.224474631</v>
      </c>
      <c r="W394" s="121">
        <f t="shared" si="136"/>
        <v>50300731.410359189</v>
      </c>
      <c r="X394" s="131"/>
    </row>
    <row r="395" spans="1:24" s="132" customFormat="1">
      <c r="A395" s="135" t="s">
        <v>162</v>
      </c>
      <c r="B395" s="116">
        <f t="shared" si="136"/>
        <v>22860.152666400787</v>
      </c>
      <c r="C395" s="116">
        <f t="shared" si="136"/>
        <v>24926.037216317472</v>
      </c>
      <c r="D395" s="116">
        <f t="shared" si="136"/>
        <v>25930.008628555748</v>
      </c>
      <c r="E395" s="116">
        <f t="shared" si="136"/>
        <v>26632.612583620339</v>
      </c>
      <c r="F395" s="116">
        <f t="shared" si="136"/>
        <v>27423.473792777029</v>
      </c>
      <c r="G395" s="116">
        <f t="shared" si="136"/>
        <v>28256.856476471603</v>
      </c>
      <c r="H395" s="116">
        <f t="shared" si="136"/>
        <v>29155.063192340858</v>
      </c>
      <c r="I395" s="116">
        <f t="shared" si="136"/>
        <v>30006.354323295091</v>
      </c>
      <c r="J395" s="116">
        <f t="shared" si="136"/>
        <v>30818.414612961373</v>
      </c>
      <c r="K395" s="116">
        <f t="shared" si="136"/>
        <v>31615.271075931229</v>
      </c>
      <c r="L395" s="116">
        <f t="shared" si="136"/>
        <v>32457.50560986964</v>
      </c>
      <c r="M395" s="116">
        <f t="shared" si="136"/>
        <v>33293.395525008717</v>
      </c>
      <c r="N395" s="116">
        <f t="shared" si="136"/>
        <v>34058.051448801132</v>
      </c>
      <c r="O395" s="116">
        <f t="shared" si="136"/>
        <v>34844.2636338948</v>
      </c>
      <c r="P395" s="116">
        <f t="shared" si="136"/>
        <v>35719.255660261253</v>
      </c>
      <c r="Q395" s="116">
        <f t="shared" si="136"/>
        <v>36600.728594111431</v>
      </c>
      <c r="R395" s="116">
        <f t="shared" si="136"/>
        <v>37350.704052365705</v>
      </c>
      <c r="S395" s="116">
        <f t="shared" si="136"/>
        <v>38131.201527648431</v>
      </c>
      <c r="T395" s="116">
        <f t="shared" si="136"/>
        <v>38878.766285177451</v>
      </c>
      <c r="U395" s="116">
        <f t="shared" si="136"/>
        <v>39607.310437244807</v>
      </c>
      <c r="V395" s="116">
        <f t="shared" si="136"/>
        <v>40147.556465281799</v>
      </c>
      <c r="W395" s="116">
        <f t="shared" si="136"/>
        <v>40874.209465798012</v>
      </c>
      <c r="X395" s="131"/>
    </row>
    <row r="396" spans="1:24" s="132" customFormat="1">
      <c r="A396" s="135" t="s">
        <v>163</v>
      </c>
      <c r="B396" s="116">
        <f t="shared" si="136"/>
        <v>446228.6758028515</v>
      </c>
      <c r="C396" s="116">
        <f t="shared" si="136"/>
        <v>466764.99951882137</v>
      </c>
      <c r="D396" s="116">
        <f t="shared" si="136"/>
        <v>479693.57048629975</v>
      </c>
      <c r="E396" s="116">
        <f t="shared" si="136"/>
        <v>496474.52688199596</v>
      </c>
      <c r="F396" s="116">
        <f t="shared" si="136"/>
        <v>515544.77440403524</v>
      </c>
      <c r="G396" s="116">
        <f t="shared" si="136"/>
        <v>535141.12630222726</v>
      </c>
      <c r="H396" s="116">
        <f t="shared" si="136"/>
        <v>555305.63186859293</v>
      </c>
      <c r="I396" s="116">
        <f t="shared" si="136"/>
        <v>575989.64794011915</v>
      </c>
      <c r="J396" s="116">
        <f t="shared" si="136"/>
        <v>597198.81631151878</v>
      </c>
      <c r="K396" s="116">
        <f t="shared" si="136"/>
        <v>618984.04248843051</v>
      </c>
      <c r="L396" s="116">
        <f t="shared" si="136"/>
        <v>641372.28458119219</v>
      </c>
      <c r="M396" s="116">
        <f t="shared" si="136"/>
        <v>664401.12744182232</v>
      </c>
      <c r="N396" s="116">
        <f t="shared" si="136"/>
        <v>688032.89849094243</v>
      </c>
      <c r="O396" s="116">
        <f t="shared" si="136"/>
        <v>712190.70995577704</v>
      </c>
      <c r="P396" s="116">
        <f t="shared" si="136"/>
        <v>737003.71061687684</v>
      </c>
      <c r="Q396" s="116">
        <f t="shared" si="136"/>
        <v>762359.13340663165</v>
      </c>
      <c r="R396" s="116">
        <f t="shared" si="136"/>
        <v>788297.99314067548</v>
      </c>
      <c r="S396" s="116">
        <f t="shared" si="136"/>
        <v>814900.44108432927</v>
      </c>
      <c r="T396" s="116">
        <f t="shared" si="136"/>
        <v>842104.36684546899</v>
      </c>
      <c r="U396" s="116">
        <f t="shared" si="136"/>
        <v>869972.77207953599</v>
      </c>
      <c r="V396" s="116">
        <f t="shared" si="136"/>
        <v>894638.45696444309</v>
      </c>
      <c r="W396" s="116">
        <f t="shared" si="136"/>
        <v>923989.0192389125</v>
      </c>
      <c r="X396" s="131"/>
    </row>
    <row r="397" spans="1:24" s="132" customFormat="1">
      <c r="A397" s="137" t="s">
        <v>164</v>
      </c>
      <c r="B397" s="116">
        <f t="shared" si="136"/>
        <v>1073</v>
      </c>
      <c r="C397" s="116">
        <f t="shared" si="136"/>
        <v>1073</v>
      </c>
      <c r="D397" s="116">
        <f t="shared" si="136"/>
        <v>1122</v>
      </c>
      <c r="E397" s="116">
        <f t="shared" si="136"/>
        <v>1110</v>
      </c>
      <c r="F397" s="116">
        <f t="shared" si="136"/>
        <v>1099</v>
      </c>
      <c r="G397" s="116">
        <f t="shared" si="136"/>
        <v>1090</v>
      </c>
      <c r="H397" s="116">
        <f t="shared" si="136"/>
        <v>1087</v>
      </c>
      <c r="I397" s="116">
        <f t="shared" si="136"/>
        <v>1084</v>
      </c>
      <c r="J397" s="116">
        <f t="shared" si="136"/>
        <v>1077</v>
      </c>
      <c r="K397" s="116">
        <f t="shared" si="136"/>
        <v>1069</v>
      </c>
      <c r="L397" s="116">
        <f t="shared" si="136"/>
        <v>1063</v>
      </c>
      <c r="M397" s="116">
        <f t="shared" si="136"/>
        <v>1059</v>
      </c>
      <c r="N397" s="116">
        <f t="shared" si="136"/>
        <v>1050</v>
      </c>
      <c r="O397" s="116">
        <f t="shared" si="136"/>
        <v>1040</v>
      </c>
      <c r="P397" s="116">
        <f t="shared" si="136"/>
        <v>1032</v>
      </c>
      <c r="Q397" s="116">
        <f t="shared" si="136"/>
        <v>1033</v>
      </c>
      <c r="R397" s="116">
        <f t="shared" si="136"/>
        <v>1024</v>
      </c>
      <c r="S397" s="116">
        <f t="shared" si="136"/>
        <v>1015</v>
      </c>
      <c r="T397" s="116">
        <f t="shared" si="136"/>
        <v>1008</v>
      </c>
      <c r="U397" s="116">
        <f t="shared" si="136"/>
        <v>999</v>
      </c>
      <c r="V397" s="116">
        <f t="shared" si="136"/>
        <v>989</v>
      </c>
      <c r="W397" s="116">
        <f t="shared" si="136"/>
        <v>979</v>
      </c>
      <c r="X397" s="131"/>
    </row>
    <row r="398" spans="1:24" s="132" customFormat="1">
      <c r="A398" s="137" t="s">
        <v>165</v>
      </c>
      <c r="B398" s="116">
        <f t="shared" si="136"/>
        <v>7818</v>
      </c>
      <c r="C398" s="116">
        <f t="shared" si="136"/>
        <v>7985</v>
      </c>
      <c r="D398" s="116">
        <f t="shared" si="136"/>
        <v>7893</v>
      </c>
      <c r="E398" s="116">
        <f t="shared" si="136"/>
        <v>7808</v>
      </c>
      <c r="F398" s="116">
        <f t="shared" si="136"/>
        <v>7737</v>
      </c>
      <c r="G398" s="116">
        <f t="shared" si="136"/>
        <v>7690</v>
      </c>
      <c r="H398" s="116">
        <f t="shared" si="136"/>
        <v>7651</v>
      </c>
      <c r="I398" s="116">
        <f t="shared" si="136"/>
        <v>7583</v>
      </c>
      <c r="J398" s="116">
        <f t="shared" si="136"/>
        <v>7509</v>
      </c>
      <c r="K398" s="116">
        <f t="shared" si="136"/>
        <v>7450</v>
      </c>
      <c r="L398" s="116">
        <f t="shared" si="136"/>
        <v>7392</v>
      </c>
      <c r="M398" s="116">
        <f t="shared" si="136"/>
        <v>7314</v>
      </c>
      <c r="N398" s="116">
        <f t="shared" si="136"/>
        <v>7228</v>
      </c>
      <c r="O398" s="116">
        <f t="shared" si="136"/>
        <v>7160</v>
      </c>
      <c r="P398" s="116">
        <f t="shared" si="136"/>
        <v>7134</v>
      </c>
      <c r="Q398" s="116">
        <f t="shared" si="136"/>
        <v>7054</v>
      </c>
      <c r="R398" s="116">
        <f t="shared" si="136"/>
        <v>6975</v>
      </c>
      <c r="S398" s="116">
        <f t="shared" si="136"/>
        <v>6911</v>
      </c>
      <c r="T398" s="116">
        <f t="shared" si="136"/>
        <v>6835</v>
      </c>
      <c r="U398" s="116">
        <f t="shared" si="136"/>
        <v>6754</v>
      </c>
      <c r="V398" s="116">
        <f t="shared" si="136"/>
        <v>6754</v>
      </c>
      <c r="W398" s="116">
        <f t="shared" si="136"/>
        <v>6672</v>
      </c>
      <c r="X398" s="131"/>
    </row>
    <row r="399" spans="1:24" s="132" customFormat="1" ht="16" thickBot="1">
      <c r="A399" s="137" t="s">
        <v>166</v>
      </c>
      <c r="B399" s="116">
        <f t="shared" si="136"/>
        <v>47785</v>
      </c>
      <c r="C399" s="116">
        <f t="shared" si="136"/>
        <v>63492</v>
      </c>
      <c r="D399" s="116">
        <f t="shared" si="136"/>
        <v>63492</v>
      </c>
      <c r="E399" s="116">
        <f t="shared" si="136"/>
        <v>63492</v>
      </c>
      <c r="F399" s="116">
        <f t="shared" si="136"/>
        <v>63492</v>
      </c>
      <c r="G399" s="116">
        <f t="shared" si="136"/>
        <v>63492</v>
      </c>
      <c r="H399" s="116">
        <f t="shared" si="136"/>
        <v>63492</v>
      </c>
      <c r="I399" s="116">
        <f t="shared" si="136"/>
        <v>63492</v>
      </c>
      <c r="J399" s="116">
        <f t="shared" si="136"/>
        <v>63492</v>
      </c>
      <c r="K399" s="116">
        <f t="shared" si="136"/>
        <v>63492</v>
      </c>
      <c r="L399" s="116">
        <f t="shared" si="136"/>
        <v>63492</v>
      </c>
      <c r="M399" s="116">
        <f t="shared" si="136"/>
        <v>63492</v>
      </c>
      <c r="N399" s="116">
        <f t="shared" si="136"/>
        <v>63492</v>
      </c>
      <c r="O399" s="116">
        <f t="shared" si="136"/>
        <v>63492</v>
      </c>
      <c r="P399" s="116">
        <f t="shared" si="136"/>
        <v>63492</v>
      </c>
      <c r="Q399" s="116">
        <f t="shared" si="136"/>
        <v>63492</v>
      </c>
      <c r="R399" s="116">
        <f t="shared" si="136"/>
        <v>63492</v>
      </c>
      <c r="S399" s="116">
        <f t="shared" si="136"/>
        <v>63492</v>
      </c>
      <c r="T399" s="116">
        <f t="shared" si="136"/>
        <v>63492</v>
      </c>
      <c r="U399" s="116">
        <f t="shared" si="136"/>
        <v>63492</v>
      </c>
      <c r="V399" s="116">
        <f t="shared" si="136"/>
        <v>63492</v>
      </c>
      <c r="W399" s="116">
        <f t="shared" si="136"/>
        <v>63492</v>
      </c>
      <c r="X399" s="131"/>
    </row>
    <row r="400" spans="1:24" s="132" customFormat="1">
      <c r="A400" s="135" t="s">
        <v>167</v>
      </c>
      <c r="B400" s="113">
        <f t="shared" si="136"/>
        <v>22136</v>
      </c>
      <c r="C400" s="114">
        <f t="shared" si="136"/>
        <v>23142</v>
      </c>
      <c r="D400" s="114">
        <f t="shared" si="136"/>
        <v>23772</v>
      </c>
      <c r="E400" s="114">
        <f t="shared" si="136"/>
        <v>24655</v>
      </c>
      <c r="F400" s="114">
        <f t="shared" si="136"/>
        <v>25680</v>
      </c>
      <c r="G400" s="114">
        <f t="shared" si="136"/>
        <v>26734</v>
      </c>
      <c r="H400" s="114">
        <f t="shared" si="136"/>
        <v>27820</v>
      </c>
      <c r="I400" s="114">
        <f t="shared" si="136"/>
        <v>28936</v>
      </c>
      <c r="J400" s="114">
        <f t="shared" si="136"/>
        <v>30081</v>
      </c>
      <c r="K400" s="114">
        <f t="shared" si="136"/>
        <v>31259</v>
      </c>
      <c r="L400" s="114">
        <f t="shared" si="136"/>
        <v>32471</v>
      </c>
      <c r="M400" s="114">
        <f t="shared" si="136"/>
        <v>33719</v>
      </c>
      <c r="N400" s="114">
        <f t="shared" si="136"/>
        <v>35001</v>
      </c>
      <c r="O400" s="114">
        <f t="shared" si="136"/>
        <v>36313</v>
      </c>
      <c r="P400" s="114">
        <f t="shared" si="136"/>
        <v>37662</v>
      </c>
      <c r="Q400" s="114">
        <f t="shared" si="136"/>
        <v>39042</v>
      </c>
      <c r="R400" s="114">
        <f t="shared" si="136"/>
        <v>40456</v>
      </c>
      <c r="S400" s="114">
        <f t="shared" si="136"/>
        <v>41907</v>
      </c>
      <c r="T400" s="114">
        <f t="shared" si="136"/>
        <v>43393</v>
      </c>
      <c r="U400" s="114">
        <f t="shared" si="136"/>
        <v>44916</v>
      </c>
      <c r="V400" s="114">
        <f t="shared" si="136"/>
        <v>46474</v>
      </c>
      <c r="W400" s="114">
        <f t="shared" si="136"/>
        <v>48088</v>
      </c>
      <c r="X400" s="131"/>
    </row>
    <row r="401" spans="1:24" s="132" customFormat="1">
      <c r="A401" s="135" t="s">
        <v>168</v>
      </c>
      <c r="B401" s="115">
        <f t="shared" si="136"/>
        <v>3704</v>
      </c>
      <c r="C401" s="116">
        <f t="shared" si="136"/>
        <v>3975.2114244691111</v>
      </c>
      <c r="D401" s="116">
        <f t="shared" si="136"/>
        <v>4147.8086726839165</v>
      </c>
      <c r="E401" s="116">
        <f t="shared" si="136"/>
        <v>4312.4353369038654</v>
      </c>
      <c r="F401" s="116">
        <f t="shared" si="136"/>
        <v>4481.0155780890473</v>
      </c>
      <c r="G401" s="116">
        <f t="shared" si="136"/>
        <v>4652.9682017666491</v>
      </c>
      <c r="H401" s="116">
        <f t="shared" si="136"/>
        <v>4828.9037296989554</v>
      </c>
      <c r="I401" s="116">
        <f t="shared" si="136"/>
        <v>5008.6850416812904</v>
      </c>
      <c r="J401" s="116">
        <f t="shared" si="136"/>
        <v>5191.7933896588493</v>
      </c>
      <c r="K401" s="116">
        <f t="shared" si="136"/>
        <v>5379.2778800648221</v>
      </c>
      <c r="L401" s="116">
        <f t="shared" si="136"/>
        <v>5570.9098653181254</v>
      </c>
      <c r="M401" s="116">
        <f t="shared" si="136"/>
        <v>5767.0744956570506</v>
      </c>
      <c r="N401" s="116">
        <f t="shared" si="136"/>
        <v>5967.4018319185689</v>
      </c>
      <c r="O401" s="116">
        <f t="shared" ref="O401:W404" si="137">+O78+O116</f>
        <v>6171.0273645050365</v>
      </c>
      <c r="P401" s="116">
        <f t="shared" si="137"/>
        <v>6379.1611759327207</v>
      </c>
      <c r="Q401" s="116">
        <f t="shared" si="137"/>
        <v>6590.5698601092436</v>
      </c>
      <c r="R401" s="116">
        <f t="shared" si="137"/>
        <v>6805.9416688015726</v>
      </c>
      <c r="S401" s="116">
        <f t="shared" si="137"/>
        <v>7025.2948294310072</v>
      </c>
      <c r="T401" s="116">
        <f t="shared" si="137"/>
        <v>7248.6637317697714</v>
      </c>
      <c r="U401" s="116">
        <f t="shared" si="137"/>
        <v>7476.0885487582782</v>
      </c>
      <c r="V401" s="116">
        <f t="shared" si="137"/>
        <v>7476.0885487582782</v>
      </c>
      <c r="W401" s="116">
        <f t="shared" si="137"/>
        <v>7707.3402517503464</v>
      </c>
      <c r="X401" s="131"/>
    </row>
    <row r="402" spans="1:24" s="132" customFormat="1">
      <c r="A402" s="135" t="s">
        <v>169</v>
      </c>
      <c r="B402" s="115">
        <f t="shared" ref="B402:W404" si="138">+B79+B117</f>
        <v>33</v>
      </c>
      <c r="C402" s="116">
        <f t="shared" si="138"/>
        <v>34.936507088663063</v>
      </c>
      <c r="D402" s="116">
        <f t="shared" si="138"/>
        <v>36.024323606752574</v>
      </c>
      <c r="E402" s="116">
        <f t="shared" si="138"/>
        <v>37.181120254462613</v>
      </c>
      <c r="F402" s="116">
        <f t="shared" si="138"/>
        <v>38.384710979480523</v>
      </c>
      <c r="G402" s="116">
        <f t="shared" si="138"/>
        <v>39.641584425879316</v>
      </c>
      <c r="H402" s="116">
        <f t="shared" si="138"/>
        <v>40.947604974577828</v>
      </c>
      <c r="I402" s="116">
        <f t="shared" si="138"/>
        <v>42.305312965687449</v>
      </c>
      <c r="J402" s="116">
        <f t="shared" si="138"/>
        <v>43.716516933762222</v>
      </c>
      <c r="K402" s="116">
        <f t="shared" si="138"/>
        <v>45.182182430416049</v>
      </c>
      <c r="L402" s="116">
        <f t="shared" si="138"/>
        <v>46.707045200302872</v>
      </c>
      <c r="M402" s="116">
        <f t="shared" si="138"/>
        <v>48.288958743198656</v>
      </c>
      <c r="N402" s="116">
        <f t="shared" si="138"/>
        <v>49.924753296110694</v>
      </c>
      <c r="O402" s="116">
        <f t="shared" si="138"/>
        <v>51.625772986517504</v>
      </c>
      <c r="P402" s="116">
        <f t="shared" si="138"/>
        <v>53.37604202345377</v>
      </c>
      <c r="Q402" s="116">
        <f t="shared" si="138"/>
        <v>55.205225008141866</v>
      </c>
      <c r="R402" s="116">
        <f t="shared" si="138"/>
        <v>57.083273173236265</v>
      </c>
      <c r="S402" s="116">
        <f t="shared" si="138"/>
        <v>59.039023944317762</v>
      </c>
      <c r="T402" s="116">
        <f t="shared" si="138"/>
        <v>61.065890193054912</v>
      </c>
      <c r="U402" s="116">
        <f t="shared" si="138"/>
        <v>63.162215565004715</v>
      </c>
      <c r="V402" s="116">
        <f t="shared" si="137"/>
        <v>63.162215565004715</v>
      </c>
      <c r="W402" s="116">
        <f t="shared" si="138"/>
        <v>65.323611527288904</v>
      </c>
      <c r="X402" s="131"/>
    </row>
    <row r="403" spans="1:24" s="132" customFormat="1">
      <c r="A403" s="135" t="s">
        <v>170</v>
      </c>
      <c r="B403" s="117">
        <f t="shared" si="138"/>
        <v>3</v>
      </c>
      <c r="C403" s="118">
        <f t="shared" si="138"/>
        <v>3</v>
      </c>
      <c r="D403" s="118">
        <f t="shared" si="138"/>
        <v>3</v>
      </c>
      <c r="E403" s="118">
        <f t="shared" si="138"/>
        <v>3</v>
      </c>
      <c r="F403" s="118">
        <f t="shared" si="138"/>
        <v>3</v>
      </c>
      <c r="G403" s="118">
        <f t="shared" si="138"/>
        <v>3</v>
      </c>
      <c r="H403" s="118">
        <f t="shared" si="138"/>
        <v>3</v>
      </c>
      <c r="I403" s="118">
        <f t="shared" si="138"/>
        <v>3</v>
      </c>
      <c r="J403" s="118">
        <f t="shared" si="138"/>
        <v>3</v>
      </c>
      <c r="K403" s="118">
        <f t="shared" si="138"/>
        <v>3</v>
      </c>
      <c r="L403" s="118">
        <f t="shared" si="138"/>
        <v>3</v>
      </c>
      <c r="M403" s="118">
        <f t="shared" si="138"/>
        <v>3</v>
      </c>
      <c r="N403" s="118">
        <f t="shared" si="138"/>
        <v>3</v>
      </c>
      <c r="O403" s="118">
        <f t="shared" si="138"/>
        <v>3</v>
      </c>
      <c r="P403" s="118">
        <f t="shared" si="138"/>
        <v>3</v>
      </c>
      <c r="Q403" s="118">
        <f t="shared" si="138"/>
        <v>3</v>
      </c>
      <c r="R403" s="118">
        <f t="shared" si="138"/>
        <v>3</v>
      </c>
      <c r="S403" s="118">
        <f t="shared" si="138"/>
        <v>3</v>
      </c>
      <c r="T403" s="118">
        <f t="shared" si="138"/>
        <v>3</v>
      </c>
      <c r="U403" s="118">
        <f t="shared" si="138"/>
        <v>3</v>
      </c>
      <c r="V403" s="118">
        <f t="shared" si="137"/>
        <v>3</v>
      </c>
      <c r="W403" s="118">
        <f t="shared" si="138"/>
        <v>3</v>
      </c>
      <c r="X403" s="131"/>
    </row>
    <row r="404" spans="1:24" s="132" customFormat="1" ht="16" thickBot="1">
      <c r="A404" s="136" t="s">
        <v>171</v>
      </c>
      <c r="B404" s="120">
        <f>+B81+B119</f>
        <v>25876</v>
      </c>
      <c r="C404" s="121">
        <f t="shared" si="138"/>
        <v>27155.147931557771</v>
      </c>
      <c r="D404" s="121">
        <f t="shared" si="138"/>
        <v>27958.832996290668</v>
      </c>
      <c r="E404" s="121">
        <f t="shared" si="138"/>
        <v>29007.616457158329</v>
      </c>
      <c r="F404" s="121">
        <f t="shared" si="138"/>
        <v>30202.40028906853</v>
      </c>
      <c r="G404" s="121">
        <f t="shared" si="138"/>
        <v>31429.609786192526</v>
      </c>
      <c r="H404" s="121">
        <f t="shared" si="138"/>
        <v>32692.851334673534</v>
      </c>
      <c r="I404" s="121">
        <f t="shared" si="138"/>
        <v>33989.99035464698</v>
      </c>
      <c r="J404" s="121">
        <f t="shared" si="138"/>
        <v>35319.509906592612</v>
      </c>
      <c r="K404" s="121">
        <f t="shared" si="138"/>
        <v>36686.460062495244</v>
      </c>
      <c r="L404" s="121">
        <f t="shared" si="138"/>
        <v>38091.616910518431</v>
      </c>
      <c r="M404" s="121">
        <f t="shared" si="138"/>
        <v>39537.363454400249</v>
      </c>
      <c r="N404" s="121">
        <f t="shared" si="138"/>
        <v>41021.326585214687</v>
      </c>
      <c r="O404" s="121">
        <f t="shared" si="138"/>
        <v>42538.653137491558</v>
      </c>
      <c r="P404" s="121">
        <f t="shared" si="138"/>
        <v>44097.537217956175</v>
      </c>
      <c r="Q404" s="121">
        <f t="shared" si="138"/>
        <v>45690.775085117384</v>
      </c>
      <c r="R404" s="121">
        <f t="shared" si="138"/>
        <v>47322.024941974807</v>
      </c>
      <c r="S404" s="121">
        <f t="shared" si="138"/>
        <v>48994.333853375327</v>
      </c>
      <c r="T404" s="121">
        <f t="shared" si="138"/>
        <v>50705.729621962819</v>
      </c>
      <c r="U404" s="121">
        <f t="shared" si="138"/>
        <v>52458.250764323282</v>
      </c>
      <c r="V404" s="121">
        <f t="shared" si="137"/>
        <v>54016.250764323282</v>
      </c>
      <c r="W404" s="121">
        <f t="shared" si="138"/>
        <v>55863.66386327763</v>
      </c>
      <c r="X404" s="131"/>
    </row>
    <row r="405" spans="1:24" s="132" customFormat="1">
      <c r="A405" s="130"/>
      <c r="T405" s="133"/>
      <c r="U405" s="133"/>
      <c r="V405" s="133"/>
      <c r="W405" s="133"/>
      <c r="X405" s="131"/>
    </row>
    <row r="406" spans="1:24" s="132" customFormat="1">
      <c r="A406" s="130"/>
      <c r="B406" s="131"/>
      <c r="T406" s="133"/>
      <c r="U406" s="133"/>
      <c r="V406" s="133"/>
      <c r="W406" s="133"/>
      <c r="X406" s="131"/>
    </row>
    <row r="407" spans="1:24" s="132" customFormat="1">
      <c r="A407" s="134" t="s">
        <v>173</v>
      </c>
      <c r="B407" s="133"/>
      <c r="C407" s="133"/>
      <c r="D407" s="133"/>
      <c r="E407" s="133"/>
      <c r="F407" s="133"/>
      <c r="G407" s="133"/>
      <c r="H407" s="133"/>
      <c r="I407" s="133"/>
      <c r="J407" s="133"/>
      <c r="K407" s="133"/>
      <c r="L407" s="133"/>
      <c r="M407" s="133"/>
      <c r="N407" s="133"/>
      <c r="O407" s="133"/>
      <c r="P407" s="133"/>
      <c r="Q407" s="133"/>
      <c r="R407" s="133"/>
      <c r="S407" s="133"/>
      <c r="T407" s="133"/>
      <c r="U407" s="133"/>
      <c r="V407" s="133"/>
      <c r="W407" s="133"/>
      <c r="X407" s="131"/>
    </row>
    <row r="408" spans="1:24" s="132" customFormat="1" ht="16" thickBot="1">
      <c r="A408" s="18" t="s">
        <v>156</v>
      </c>
      <c r="B408" s="133"/>
      <c r="C408" s="112">
        <f t="shared" ref="C408:U408" si="139">(C413-B413)/B413</f>
        <v>0.11806204043242451</v>
      </c>
      <c r="D408" s="112">
        <f t="shared" si="139"/>
        <v>6.7564140742344472E-3</v>
      </c>
      <c r="E408" s="112">
        <f t="shared" si="139"/>
        <v>-1.0496810448474978E-2</v>
      </c>
      <c r="F408" s="112">
        <f t="shared" si="139"/>
        <v>-5.400879245106808E-3</v>
      </c>
      <c r="G408" s="112">
        <f t="shared" si="139"/>
        <v>3.9815402928525265E-3</v>
      </c>
      <c r="H408" s="112">
        <f t="shared" si="139"/>
        <v>6.0210896828310637E-3</v>
      </c>
      <c r="I408" s="112">
        <f t="shared" si="139"/>
        <v>9.5170588063068411E-4</v>
      </c>
      <c r="J408" s="112">
        <f t="shared" si="139"/>
        <v>1.524025851633728E-3</v>
      </c>
      <c r="K408" s="112">
        <f t="shared" si="139"/>
        <v>3.7578334312986612E-3</v>
      </c>
      <c r="L408" s="112">
        <f t="shared" si="139"/>
        <v>6.5223632400852223E-3</v>
      </c>
      <c r="M408" s="112">
        <f t="shared" si="139"/>
        <v>1.8745112915930827E-3</v>
      </c>
      <c r="N408" s="112">
        <f t="shared" si="139"/>
        <v>-7.157253080128901E-4</v>
      </c>
      <c r="O408" s="112">
        <f t="shared" si="139"/>
        <v>4.8566128377368996E-3</v>
      </c>
      <c r="P408" s="112">
        <f t="shared" si="139"/>
        <v>1.607858404747408E-2</v>
      </c>
      <c r="Q408" s="112">
        <f t="shared" si="139"/>
        <v>3.5520337228297136E-3</v>
      </c>
      <c r="R408" s="112">
        <f t="shared" si="139"/>
        <v>3.9271216881511407E-3</v>
      </c>
      <c r="S408" s="112">
        <f t="shared" si="139"/>
        <v>7.7522554289137539E-3</v>
      </c>
      <c r="T408" s="112">
        <f t="shared" si="139"/>
        <v>5.2651010209850205E-3</v>
      </c>
      <c r="U408" s="112">
        <f t="shared" si="139"/>
        <v>3.1030981015099397E-3</v>
      </c>
      <c r="V408" s="112">
        <f>(V413-T413)/T413</f>
        <v>4.7628869841482395E-3</v>
      </c>
      <c r="W408" s="112">
        <f>(W413-U413)/U413</f>
        <v>4.8970550267091201E-3</v>
      </c>
      <c r="X408" s="131"/>
    </row>
    <row r="409" spans="1:24" s="132" customFormat="1">
      <c r="A409" s="135" t="s">
        <v>157</v>
      </c>
      <c r="B409" s="113">
        <f t="shared" ref="B409:W420" si="140">+B257+B219</f>
        <v>3934224</v>
      </c>
      <c r="C409" s="114">
        <f t="shared" si="140"/>
        <v>3982653</v>
      </c>
      <c r="D409" s="114">
        <f t="shared" si="140"/>
        <v>4168688</v>
      </c>
      <c r="E409" s="114">
        <f t="shared" si="140"/>
        <v>4138589</v>
      </c>
      <c r="F409" s="114">
        <f t="shared" si="140"/>
        <v>4119716</v>
      </c>
      <c r="G409" s="114">
        <f t="shared" si="140"/>
        <v>4117592</v>
      </c>
      <c r="H409" s="114">
        <f t="shared" si="140"/>
        <v>4121966</v>
      </c>
      <c r="I409" s="114">
        <f t="shared" si="140"/>
        <v>4125802</v>
      </c>
      <c r="J409" s="114">
        <f t="shared" si="140"/>
        <v>4130354</v>
      </c>
      <c r="K409" s="114">
        <f t="shared" si="140"/>
        <v>4131917</v>
      </c>
      <c r="L409" s="114">
        <f t="shared" si="140"/>
        <v>4143996</v>
      </c>
      <c r="M409" s="114">
        <f t="shared" si="140"/>
        <v>4153893</v>
      </c>
      <c r="N409" s="114">
        <f t="shared" si="140"/>
        <v>4158303</v>
      </c>
      <c r="O409" s="114">
        <f t="shared" si="140"/>
        <v>4163098</v>
      </c>
      <c r="P409" s="114">
        <f t="shared" si="140"/>
        <v>4179345</v>
      </c>
      <c r="Q409" s="114">
        <f t="shared" si="140"/>
        <v>4201958</v>
      </c>
      <c r="R409" s="114">
        <f t="shared" si="140"/>
        <v>4218426</v>
      </c>
      <c r="S409" s="114">
        <f t="shared" si="140"/>
        <v>4233209</v>
      </c>
      <c r="T409" s="114">
        <f t="shared" si="140"/>
        <v>4256897</v>
      </c>
      <c r="U409" s="114">
        <f t="shared" si="140"/>
        <v>4272228</v>
      </c>
      <c r="V409" s="114">
        <f t="shared" si="140"/>
        <v>4288211</v>
      </c>
      <c r="W409" s="114">
        <f t="shared" si="140"/>
        <v>4304080</v>
      </c>
      <c r="X409" s="131"/>
    </row>
    <row r="410" spans="1:24" s="132" customFormat="1">
      <c r="A410" s="135" t="s">
        <v>158</v>
      </c>
      <c r="B410" s="115">
        <f t="shared" si="140"/>
        <v>3850230</v>
      </c>
      <c r="C410" s="116">
        <f t="shared" si="140"/>
        <v>4476478.2230029553</v>
      </c>
      <c r="D410" s="116">
        <f t="shared" si="140"/>
        <v>4389447.6237284886</v>
      </c>
      <c r="E410" s="116">
        <f t="shared" si="140"/>
        <v>4333063.3961380627</v>
      </c>
      <c r="F410" s="116">
        <f t="shared" si="140"/>
        <v>4308875.1883031251</v>
      </c>
      <c r="G410" s="116">
        <f t="shared" si="140"/>
        <v>4351335.6914696675</v>
      </c>
      <c r="H410" s="116">
        <f t="shared" si="140"/>
        <v>4404816.8318042839</v>
      </c>
      <c r="I410" s="116">
        <f t="shared" si="140"/>
        <v>4410593.7503110729</v>
      </c>
      <c r="J410" s="116">
        <f t="shared" si="140"/>
        <v>4419491.9479742758</v>
      </c>
      <c r="K410" s="116">
        <f t="shared" si="140"/>
        <v>4451778.1273572799</v>
      </c>
      <c r="L410" s="116">
        <f t="shared" si="140"/>
        <v>4498702.7105153296</v>
      </c>
      <c r="M410" s="116">
        <f t="shared" si="140"/>
        <v>4504569.5266490877</v>
      </c>
      <c r="N410" s="116">
        <f t="shared" si="140"/>
        <v>4491958.0687392</v>
      </c>
      <c r="O410" s="116">
        <f t="shared" si="140"/>
        <v>4529070.8495467613</v>
      </c>
      <c r="P410" s="116">
        <f t="shared" si="140"/>
        <v>4658633.4336675312</v>
      </c>
      <c r="Q410" s="116">
        <f t="shared" si="140"/>
        <v>4666267.9352639616</v>
      </c>
      <c r="R410" s="116">
        <f t="shared" si="140"/>
        <v>4683317.7701430842</v>
      </c>
      <c r="S410" s="116">
        <f t="shared" si="140"/>
        <v>4738565.0686088465</v>
      </c>
      <c r="T410" s="116">
        <f t="shared" si="140"/>
        <v>4761076.8113666754</v>
      </c>
      <c r="U410" s="116">
        <f t="shared" si="140"/>
        <v>4770845.1956122853</v>
      </c>
      <c r="V410" s="116">
        <f t="shared" si="140"/>
        <v>4770845.1956122853</v>
      </c>
      <c r="W410" s="116">
        <f t="shared" si="140"/>
        <v>4781151.6649453277</v>
      </c>
      <c r="X410" s="131"/>
    </row>
    <row r="411" spans="1:24" s="132" customFormat="1">
      <c r="A411" s="135" t="s">
        <v>159</v>
      </c>
      <c r="B411" s="115">
        <f t="shared" si="140"/>
        <v>360336</v>
      </c>
      <c r="C411" s="116">
        <f t="shared" si="140"/>
        <v>647249.42135269218</v>
      </c>
      <c r="D411" s="116">
        <f t="shared" si="140"/>
        <v>609771.50573443295</v>
      </c>
      <c r="E411" s="116">
        <f t="shared" si="140"/>
        <v>600020.93948085373</v>
      </c>
      <c r="F411" s="116">
        <f t="shared" si="140"/>
        <v>594087.12967817858</v>
      </c>
      <c r="G411" s="116">
        <f t="shared" si="140"/>
        <v>589674.78776566626</v>
      </c>
      <c r="H411" s="116">
        <f t="shared" si="140"/>
        <v>586362.31138073083</v>
      </c>
      <c r="I411" s="116">
        <f t="shared" si="140"/>
        <v>585422.42764945875</v>
      </c>
      <c r="J411" s="116">
        <f t="shared" si="140"/>
        <v>585874.11822739535</v>
      </c>
      <c r="K411" s="116">
        <f t="shared" si="140"/>
        <v>586355.45688598463</v>
      </c>
      <c r="L411" s="116">
        <f t="shared" si="140"/>
        <v>587162.28109068761</v>
      </c>
      <c r="M411" s="116">
        <f t="shared" si="140"/>
        <v>588699.94548004051</v>
      </c>
      <c r="N411" s="116">
        <f t="shared" si="140"/>
        <v>590282.97446559416</v>
      </c>
      <c r="O411" s="116">
        <f t="shared" si="140"/>
        <v>593252.9433425474</v>
      </c>
      <c r="P411" s="116">
        <f t="shared" si="140"/>
        <v>596739.81001358037</v>
      </c>
      <c r="Q411" s="116">
        <f t="shared" si="140"/>
        <v>600004.74933613453</v>
      </c>
      <c r="R411" s="116">
        <f t="shared" si="140"/>
        <v>603669.81245404668</v>
      </c>
      <c r="S411" s="116">
        <f t="shared" si="140"/>
        <v>607327.91579029663</v>
      </c>
      <c r="T411" s="116">
        <f t="shared" si="140"/>
        <v>611563.11793575098</v>
      </c>
      <c r="U411" s="116">
        <f t="shared" si="140"/>
        <v>616345.13455697498</v>
      </c>
      <c r="V411" s="116">
        <f t="shared" si="140"/>
        <v>616345.13455697498</v>
      </c>
      <c r="W411" s="116">
        <f t="shared" si="140"/>
        <v>621489.37320982968</v>
      </c>
      <c r="X411" s="131"/>
    </row>
    <row r="412" spans="1:24" s="132" customFormat="1">
      <c r="A412" s="135" t="s">
        <v>160</v>
      </c>
      <c r="B412" s="117">
        <f t="shared" si="140"/>
        <v>1</v>
      </c>
      <c r="C412" s="118">
        <f t="shared" si="140"/>
        <v>1</v>
      </c>
      <c r="D412" s="118">
        <f t="shared" si="140"/>
        <v>1</v>
      </c>
      <c r="E412" s="118">
        <f t="shared" si="140"/>
        <v>1</v>
      </c>
      <c r="F412" s="118">
        <f t="shared" si="140"/>
        <v>1</v>
      </c>
      <c r="G412" s="118">
        <f t="shared" si="140"/>
        <v>1</v>
      </c>
      <c r="H412" s="118">
        <f t="shared" si="140"/>
        <v>1</v>
      </c>
      <c r="I412" s="118">
        <f t="shared" si="140"/>
        <v>1</v>
      </c>
      <c r="J412" s="118">
        <f t="shared" si="140"/>
        <v>1</v>
      </c>
      <c r="K412" s="118">
        <f t="shared" si="140"/>
        <v>1</v>
      </c>
      <c r="L412" s="118">
        <f t="shared" si="140"/>
        <v>1</v>
      </c>
      <c r="M412" s="118">
        <f t="shared" si="140"/>
        <v>1</v>
      </c>
      <c r="N412" s="118">
        <f t="shared" si="140"/>
        <v>1</v>
      </c>
      <c r="O412" s="118">
        <f t="shared" si="140"/>
        <v>1</v>
      </c>
      <c r="P412" s="118">
        <f t="shared" si="140"/>
        <v>1</v>
      </c>
      <c r="Q412" s="118">
        <f t="shared" si="140"/>
        <v>1</v>
      </c>
      <c r="R412" s="118">
        <f t="shared" si="140"/>
        <v>1</v>
      </c>
      <c r="S412" s="118">
        <f t="shared" si="140"/>
        <v>1</v>
      </c>
      <c r="T412" s="118">
        <f t="shared" si="140"/>
        <v>1</v>
      </c>
      <c r="U412" s="118">
        <f t="shared" si="140"/>
        <v>1</v>
      </c>
      <c r="V412" s="118">
        <f t="shared" si="140"/>
        <v>1</v>
      </c>
      <c r="W412" s="118">
        <f t="shared" si="140"/>
        <v>1</v>
      </c>
      <c r="X412" s="131"/>
    </row>
    <row r="413" spans="1:24" s="132" customFormat="1" ht="16" thickBot="1">
      <c r="A413" s="136" t="s">
        <v>161</v>
      </c>
      <c r="B413" s="120">
        <f t="shared" si="140"/>
        <v>8144791</v>
      </c>
      <c r="C413" s="121">
        <f t="shared" si="140"/>
        <v>9106381.6443556473</v>
      </c>
      <c r="D413" s="121">
        <f t="shared" si="140"/>
        <v>9167908.129462922</v>
      </c>
      <c r="E413" s="121">
        <f t="shared" si="140"/>
        <v>9071674.3356189169</v>
      </c>
      <c r="F413" s="121">
        <f t="shared" si="140"/>
        <v>9022679.3179813046</v>
      </c>
      <c r="G413" s="121">
        <f t="shared" si="140"/>
        <v>9058603.4792353343</v>
      </c>
      <c r="H413" s="121">
        <f t="shared" si="140"/>
        <v>9113146.1431850158</v>
      </c>
      <c r="I413" s="121">
        <f t="shared" si="140"/>
        <v>9121819.1779605318</v>
      </c>
      <c r="J413" s="121">
        <f t="shared" si="140"/>
        <v>9135721.066201672</v>
      </c>
      <c r="K413" s="121">
        <f t="shared" si="140"/>
        <v>9170051.584243264</v>
      </c>
      <c r="L413" s="121">
        <f t="shared" si="140"/>
        <v>9229861.9916060176</v>
      </c>
      <c r="M413" s="121">
        <f t="shared" si="140"/>
        <v>9247163.4721291289</v>
      </c>
      <c r="N413" s="121">
        <f t="shared" si="140"/>
        <v>9240545.0432047937</v>
      </c>
      <c r="O413" s="121">
        <f t="shared" si="140"/>
        <v>9285422.7928893082</v>
      </c>
      <c r="P413" s="121">
        <f t="shared" si="140"/>
        <v>9434719.2436811104</v>
      </c>
      <c r="Q413" s="121">
        <f t="shared" si="140"/>
        <v>9468231.6846000962</v>
      </c>
      <c r="R413" s="121">
        <f t="shared" si="140"/>
        <v>9505414.582597129</v>
      </c>
      <c r="S413" s="121">
        <f t="shared" si="140"/>
        <v>9579102.9843991436</v>
      </c>
      <c r="T413" s="121">
        <f t="shared" si="140"/>
        <v>9629537.9293024242</v>
      </c>
      <c r="U413" s="121">
        <f t="shared" si="140"/>
        <v>9659419.3301692605</v>
      </c>
      <c r="V413" s="121">
        <f t="shared" si="140"/>
        <v>9675402.3301692605</v>
      </c>
      <c r="W413" s="121">
        <f t="shared" si="140"/>
        <v>9706722.0381551571</v>
      </c>
      <c r="X413" s="131"/>
    </row>
    <row r="414" spans="1:24" s="132" customFormat="1">
      <c r="A414" s="135" t="s">
        <v>162</v>
      </c>
      <c r="B414" s="116">
        <f t="shared" si="140"/>
        <v>6323.4738753229813</v>
      </c>
      <c r="C414" s="116">
        <f t="shared" si="140"/>
        <v>7059.4196574440011</v>
      </c>
      <c r="D414" s="116">
        <f t="shared" si="140"/>
        <v>7101.2328012257431</v>
      </c>
      <c r="E414" s="116">
        <f t="shared" si="140"/>
        <v>7027.7740271419752</v>
      </c>
      <c r="F414" s="116">
        <f t="shared" si="140"/>
        <v>6990.7768806615204</v>
      </c>
      <c r="G414" s="116">
        <f t="shared" si="140"/>
        <v>7017.4381257340801</v>
      </c>
      <c r="H414" s="116">
        <f t="shared" si="140"/>
        <v>7058.6326229365523</v>
      </c>
      <c r="I414" s="116">
        <f t="shared" si="140"/>
        <v>7065.323428604911</v>
      </c>
      <c r="J414" s="116">
        <f t="shared" si="140"/>
        <v>7075.5249728978579</v>
      </c>
      <c r="K414" s="116">
        <f t="shared" si="140"/>
        <v>7101.7971395097102</v>
      </c>
      <c r="L414" s="116">
        <f t="shared" si="140"/>
        <v>7147.2930879007308</v>
      </c>
      <c r="M414" s="116">
        <f t="shared" si="140"/>
        <v>7160.520162038516</v>
      </c>
      <c r="N414" s="116">
        <f t="shared" si="140"/>
        <v>7156.0388096668803</v>
      </c>
      <c r="O414" s="116">
        <f t="shared" si="140"/>
        <v>7189.8307121183861</v>
      </c>
      <c r="P414" s="116">
        <f t="shared" si="140"/>
        <v>7302.8915024254838</v>
      </c>
      <c r="Q414" s="116">
        <f t="shared" si="140"/>
        <v>7328.410444893665</v>
      </c>
      <c r="R414" s="116">
        <f t="shared" si="140"/>
        <v>7356.7976277041316</v>
      </c>
      <c r="S414" s="116">
        <f t="shared" si="140"/>
        <v>7412.7156057268303</v>
      </c>
      <c r="T414" s="116">
        <f t="shared" si="140"/>
        <v>7451.2919841152579</v>
      </c>
      <c r="U414" s="116">
        <f t="shared" si="140"/>
        <v>7474.3314337720631</v>
      </c>
      <c r="V414" s="116">
        <f t="shared" si="140"/>
        <v>7487.4561598064984</v>
      </c>
      <c r="W414" s="116">
        <f t="shared" si="140"/>
        <v>7511.5911128379739</v>
      </c>
      <c r="X414" s="131"/>
    </row>
    <row r="415" spans="1:24" s="132" customFormat="1">
      <c r="A415" s="135" t="s">
        <v>163</v>
      </c>
      <c r="B415" s="116">
        <f t="shared" si="140"/>
        <v>56647.074527252509</v>
      </c>
      <c r="C415" s="116">
        <f t="shared" si="140"/>
        <v>56990.072331056843</v>
      </c>
      <c r="D415" s="116">
        <f t="shared" si="140"/>
        <v>56540.835350532405</v>
      </c>
      <c r="E415" s="116">
        <f t="shared" si="140"/>
        <v>56538.041143340582</v>
      </c>
      <c r="F415" s="116">
        <f t="shared" si="140"/>
        <v>56576.233981623256</v>
      </c>
      <c r="G415" s="116">
        <f t="shared" si="140"/>
        <v>56761.904863980388</v>
      </c>
      <c r="H415" s="116">
        <f t="shared" si="140"/>
        <v>56833.561056437582</v>
      </c>
      <c r="I415" s="116">
        <f t="shared" si="140"/>
        <v>56931.960870402341</v>
      </c>
      <c r="J415" s="116">
        <f t="shared" si="140"/>
        <v>57196.687120889757</v>
      </c>
      <c r="K415" s="116">
        <f t="shared" si="140"/>
        <v>57367.150153695351</v>
      </c>
      <c r="L415" s="116">
        <f t="shared" si="140"/>
        <v>57538.97939413118</v>
      </c>
      <c r="M415" s="116">
        <f t="shared" si="140"/>
        <v>57773.308261949715</v>
      </c>
      <c r="N415" s="116">
        <f t="shared" si="140"/>
        <v>57983.433703192437</v>
      </c>
      <c r="O415" s="116">
        <f t="shared" si="140"/>
        <v>58294.858894426798</v>
      </c>
      <c r="P415" s="116">
        <f t="shared" si="140"/>
        <v>58558.689529034862</v>
      </c>
      <c r="Q415" s="116">
        <f t="shared" si="140"/>
        <v>58806.97369654027</v>
      </c>
      <c r="R415" s="116">
        <f t="shared" si="140"/>
        <v>59129.893256600713</v>
      </c>
      <c r="S415" s="116">
        <f t="shared" si="140"/>
        <v>59476.967404016694</v>
      </c>
      <c r="T415" s="116">
        <f t="shared" si="140"/>
        <v>59795.23125592526</v>
      </c>
      <c r="U415" s="116">
        <f t="shared" si="140"/>
        <v>60143.119675021851</v>
      </c>
      <c r="V415" s="116">
        <f t="shared" si="140"/>
        <v>60456.01177735778</v>
      </c>
      <c r="W415" s="116">
        <f t="shared" si="140"/>
        <v>60821.082462570077</v>
      </c>
      <c r="X415" s="131"/>
    </row>
    <row r="416" spans="1:24" s="132" customFormat="1">
      <c r="A416" s="137" t="s">
        <v>164</v>
      </c>
      <c r="B416" s="116">
        <f t="shared" si="140"/>
        <v>1136</v>
      </c>
      <c r="C416" s="116">
        <f t="shared" si="140"/>
        <v>1147</v>
      </c>
      <c r="D416" s="116">
        <f t="shared" si="140"/>
        <v>1210</v>
      </c>
      <c r="E416" s="116">
        <f t="shared" si="140"/>
        <v>1202</v>
      </c>
      <c r="F416" s="116">
        <f t="shared" si="140"/>
        <v>1196</v>
      </c>
      <c r="G416" s="116">
        <f t="shared" si="140"/>
        <v>1192</v>
      </c>
      <c r="H416" s="116">
        <f t="shared" si="140"/>
        <v>1192</v>
      </c>
      <c r="I416" s="116">
        <f t="shared" si="140"/>
        <v>1191</v>
      </c>
      <c r="J416" s="116">
        <f t="shared" si="140"/>
        <v>1187</v>
      </c>
      <c r="K416" s="116">
        <f t="shared" si="140"/>
        <v>1184</v>
      </c>
      <c r="L416" s="116">
        <f t="shared" si="140"/>
        <v>1184</v>
      </c>
      <c r="M416" s="116">
        <f t="shared" si="140"/>
        <v>1182</v>
      </c>
      <c r="N416" s="116">
        <f t="shared" si="140"/>
        <v>1179</v>
      </c>
      <c r="O416" s="116">
        <f t="shared" si="140"/>
        <v>1174</v>
      </c>
      <c r="P416" s="116">
        <f t="shared" si="140"/>
        <v>1173</v>
      </c>
      <c r="Q416" s="116">
        <f t="shared" si="140"/>
        <v>1174</v>
      </c>
      <c r="R416" s="116">
        <f t="shared" si="140"/>
        <v>1172</v>
      </c>
      <c r="S416" s="116">
        <f t="shared" si="140"/>
        <v>1169</v>
      </c>
      <c r="T416" s="116">
        <f t="shared" si="140"/>
        <v>1169</v>
      </c>
      <c r="U416" s="116">
        <f t="shared" si="140"/>
        <v>1166</v>
      </c>
      <c r="V416" s="116">
        <f t="shared" si="140"/>
        <v>1163</v>
      </c>
      <c r="W416" s="116">
        <f t="shared" si="140"/>
        <v>1160</v>
      </c>
      <c r="X416" s="131"/>
    </row>
    <row r="417" spans="1:24" s="132" customFormat="1">
      <c r="A417" s="137" t="s">
        <v>165</v>
      </c>
      <c r="B417" s="116">
        <f t="shared" si="140"/>
        <v>5754</v>
      </c>
      <c r="C417" s="116">
        <f t="shared" si="140"/>
        <v>6486</v>
      </c>
      <c r="D417" s="116">
        <f t="shared" si="140"/>
        <v>6366</v>
      </c>
      <c r="E417" s="116">
        <f t="shared" si="140"/>
        <v>6274</v>
      </c>
      <c r="F417" s="116">
        <f t="shared" si="140"/>
        <v>6225</v>
      </c>
      <c r="G417" s="116">
        <f t="shared" si="140"/>
        <v>6241</v>
      </c>
      <c r="H417" s="116">
        <f t="shared" si="140"/>
        <v>6284</v>
      </c>
      <c r="I417" s="116">
        <f t="shared" si="140"/>
        <v>6270</v>
      </c>
      <c r="J417" s="116">
        <f t="shared" si="140"/>
        <v>6243</v>
      </c>
      <c r="K417" s="116">
        <f t="shared" si="140"/>
        <v>6255</v>
      </c>
      <c r="L417" s="116">
        <f t="shared" si="140"/>
        <v>6284</v>
      </c>
      <c r="M417" s="116">
        <f t="shared" si="140"/>
        <v>6259</v>
      </c>
      <c r="N417" s="116">
        <f t="shared" si="140"/>
        <v>6214</v>
      </c>
      <c r="O417" s="116">
        <f t="shared" si="140"/>
        <v>6222</v>
      </c>
      <c r="P417" s="116">
        <f t="shared" si="140"/>
        <v>6346</v>
      </c>
      <c r="Q417" s="116">
        <f t="shared" si="140"/>
        <v>6327</v>
      </c>
      <c r="R417" s="116">
        <f t="shared" si="140"/>
        <v>6311</v>
      </c>
      <c r="S417" s="116">
        <f t="shared" si="140"/>
        <v>6338</v>
      </c>
      <c r="T417" s="116">
        <f t="shared" si="140"/>
        <v>6331</v>
      </c>
      <c r="U417" s="116">
        <f t="shared" si="140"/>
        <v>6308</v>
      </c>
      <c r="V417" s="116">
        <f t="shared" si="140"/>
        <v>6308</v>
      </c>
      <c r="W417" s="116">
        <f t="shared" si="140"/>
        <v>6284</v>
      </c>
      <c r="X417" s="131"/>
    </row>
    <row r="418" spans="1:24" s="132" customFormat="1" ht="16" thickBot="1">
      <c r="A418" s="137" t="s">
        <v>166</v>
      </c>
      <c r="B418" s="116">
        <f t="shared" si="140"/>
        <v>47091</v>
      </c>
      <c r="C418" s="116">
        <f t="shared" si="140"/>
        <v>85980</v>
      </c>
      <c r="D418" s="116">
        <f t="shared" si="140"/>
        <v>85980</v>
      </c>
      <c r="E418" s="116">
        <f t="shared" si="140"/>
        <v>85980</v>
      </c>
      <c r="F418" s="116">
        <f t="shared" si="140"/>
        <v>85980</v>
      </c>
      <c r="G418" s="116">
        <f t="shared" si="140"/>
        <v>85980</v>
      </c>
      <c r="H418" s="116">
        <f t="shared" si="140"/>
        <v>85980</v>
      </c>
      <c r="I418" s="116">
        <f t="shared" si="140"/>
        <v>85980</v>
      </c>
      <c r="J418" s="116">
        <f t="shared" si="140"/>
        <v>85980</v>
      </c>
      <c r="K418" s="116">
        <f t="shared" si="140"/>
        <v>85980</v>
      </c>
      <c r="L418" s="116">
        <f t="shared" si="140"/>
        <v>85980</v>
      </c>
      <c r="M418" s="116">
        <f t="shared" si="140"/>
        <v>85980</v>
      </c>
      <c r="N418" s="116">
        <f t="shared" si="140"/>
        <v>85980</v>
      </c>
      <c r="O418" s="116">
        <f t="shared" si="140"/>
        <v>85980</v>
      </c>
      <c r="P418" s="116">
        <f t="shared" si="140"/>
        <v>85980</v>
      </c>
      <c r="Q418" s="116">
        <f t="shared" si="140"/>
        <v>85980</v>
      </c>
      <c r="R418" s="116">
        <f t="shared" si="140"/>
        <v>85980</v>
      </c>
      <c r="S418" s="116">
        <f t="shared" si="140"/>
        <v>85980</v>
      </c>
      <c r="T418" s="116">
        <f t="shared" si="140"/>
        <v>85980</v>
      </c>
      <c r="U418" s="116">
        <f t="shared" si="140"/>
        <v>85980</v>
      </c>
      <c r="V418" s="116">
        <f t="shared" si="140"/>
        <v>85980</v>
      </c>
      <c r="W418" s="116">
        <f t="shared" si="140"/>
        <v>85980</v>
      </c>
      <c r="X418" s="131"/>
    </row>
    <row r="419" spans="1:24" s="132" customFormat="1">
      <c r="A419" s="135" t="s">
        <v>167</v>
      </c>
      <c r="B419" s="113">
        <f t="shared" si="140"/>
        <v>6948</v>
      </c>
      <c r="C419" s="114">
        <f t="shared" si="140"/>
        <v>6969</v>
      </c>
      <c r="D419" s="114">
        <f t="shared" si="140"/>
        <v>6903</v>
      </c>
      <c r="E419" s="114">
        <f t="shared" si="140"/>
        <v>6899</v>
      </c>
      <c r="F419" s="114">
        <f t="shared" si="140"/>
        <v>6902</v>
      </c>
      <c r="G419" s="114">
        <f t="shared" si="140"/>
        <v>6922</v>
      </c>
      <c r="H419" s="114">
        <f t="shared" si="140"/>
        <v>6929</v>
      </c>
      <c r="I419" s="114">
        <f t="shared" si="140"/>
        <v>6940</v>
      </c>
      <c r="J419" s="114">
        <f t="shared" si="140"/>
        <v>6971</v>
      </c>
      <c r="K419" s="114">
        <f t="shared" si="140"/>
        <v>6991</v>
      </c>
      <c r="L419" s="114">
        <f t="shared" si="140"/>
        <v>7011</v>
      </c>
      <c r="M419" s="114">
        <f t="shared" si="140"/>
        <v>7039</v>
      </c>
      <c r="N419" s="114">
        <f t="shared" si="140"/>
        <v>7064</v>
      </c>
      <c r="O419" s="114">
        <f t="shared" si="140"/>
        <v>7102</v>
      </c>
      <c r="P419" s="114">
        <f t="shared" si="140"/>
        <v>7135</v>
      </c>
      <c r="Q419" s="114">
        <f t="shared" si="140"/>
        <v>7166</v>
      </c>
      <c r="R419" s="114">
        <f t="shared" si="140"/>
        <v>7206</v>
      </c>
      <c r="S419" s="114">
        <f t="shared" si="140"/>
        <v>7249</v>
      </c>
      <c r="T419" s="114">
        <f t="shared" si="140"/>
        <v>7289</v>
      </c>
      <c r="U419" s="114">
        <f t="shared" si="140"/>
        <v>7333</v>
      </c>
      <c r="V419" s="114">
        <f t="shared" si="140"/>
        <v>7379</v>
      </c>
      <c r="W419" s="114">
        <f t="shared" si="140"/>
        <v>7425</v>
      </c>
      <c r="X419" s="131"/>
    </row>
    <row r="420" spans="1:24" s="132" customFormat="1">
      <c r="A420" s="135" t="s">
        <v>168</v>
      </c>
      <c r="B420" s="115">
        <f t="shared" si="140"/>
        <v>1365</v>
      </c>
      <c r="C420" s="116">
        <f t="shared" si="140"/>
        <v>1394.402280629449</v>
      </c>
      <c r="D420" s="116">
        <f t="shared" si="140"/>
        <v>1395.4518610882596</v>
      </c>
      <c r="E420" s="116">
        <f t="shared" si="140"/>
        <v>1399.3566832865604</v>
      </c>
      <c r="F420" s="116">
        <f t="shared" si="140"/>
        <v>1402.1758999927729</v>
      </c>
      <c r="G420" s="116">
        <f t="shared" si="140"/>
        <v>1409.6354356230279</v>
      </c>
      <c r="H420" s="116">
        <f t="shared" si="140"/>
        <v>1413.2978989798037</v>
      </c>
      <c r="I420" s="116">
        <f t="shared" si="140"/>
        <v>1416.8243344282571</v>
      </c>
      <c r="J420" s="116">
        <f t="shared" si="140"/>
        <v>1424.7649815264967</v>
      </c>
      <c r="K420" s="116">
        <f t="shared" si="140"/>
        <v>1429.8441280419934</v>
      </c>
      <c r="L420" s="116">
        <f t="shared" si="140"/>
        <v>1435.1127741574046</v>
      </c>
      <c r="M420" s="116">
        <f t="shared" si="140"/>
        <v>1441.5499818363783</v>
      </c>
      <c r="N420" s="116">
        <f t="shared" si="140"/>
        <v>1447.4242456081286</v>
      </c>
      <c r="O420" s="116">
        <f t="shared" ref="O420:W423" si="141">+O268+O230</f>
        <v>1455.1540355707107</v>
      </c>
      <c r="P420" s="116">
        <f t="shared" si="141"/>
        <v>1460.8698283423914</v>
      </c>
      <c r="Q420" s="116">
        <f t="shared" si="141"/>
        <v>1466.3045484321829</v>
      </c>
      <c r="R420" s="116">
        <f t="shared" si="141"/>
        <v>1473.7013474931819</v>
      </c>
      <c r="S420" s="116">
        <f t="shared" si="141"/>
        <v>1481.6478723046921</v>
      </c>
      <c r="T420" s="116">
        <f t="shared" si="141"/>
        <v>1488.3427378127603</v>
      </c>
      <c r="U420" s="116">
        <f t="shared" si="141"/>
        <v>1495.3765249601342</v>
      </c>
      <c r="V420" s="116">
        <f t="shared" si="141"/>
        <v>1495.3765249601342</v>
      </c>
      <c r="W420" s="116">
        <f t="shared" si="141"/>
        <v>1502.9264341682042</v>
      </c>
      <c r="X420" s="131"/>
    </row>
    <row r="421" spans="1:24" s="132" customFormat="1">
      <c r="A421" s="135" t="s">
        <v>169</v>
      </c>
      <c r="B421" s="115">
        <f t="shared" ref="B421:W423" si="142">+B269+B231</f>
        <v>14</v>
      </c>
      <c r="C421" s="116">
        <f t="shared" si="142"/>
        <v>14.023725195586699</v>
      </c>
      <c r="D421" s="116">
        <f t="shared" si="142"/>
        <v>12.929329447901951</v>
      </c>
      <c r="E421" s="116">
        <f t="shared" si="142"/>
        <v>12.613715382807458</v>
      </c>
      <c r="F421" s="116">
        <f t="shared" si="142"/>
        <v>12.409439251593076</v>
      </c>
      <c r="G421" s="116">
        <f t="shared" si="142"/>
        <v>12.246407830506843</v>
      </c>
      <c r="H421" s="116">
        <f t="shared" si="142"/>
        <v>12.1185179846093</v>
      </c>
      <c r="I421" s="116">
        <f t="shared" si="142"/>
        <v>12.058383886002591</v>
      </c>
      <c r="J421" s="116">
        <f t="shared" si="142"/>
        <v>12.03660828215178</v>
      </c>
      <c r="K421" s="116">
        <f t="shared" si="142"/>
        <v>12.018175829161343</v>
      </c>
      <c r="L421" s="116">
        <f t="shared" si="142"/>
        <v>12.011097522714939</v>
      </c>
      <c r="M421" s="116">
        <f t="shared" si="142"/>
        <v>12.023873845190103</v>
      </c>
      <c r="N421" s="116">
        <f t="shared" si="142"/>
        <v>12.041314354257519</v>
      </c>
      <c r="O421" s="116">
        <f t="shared" si="142"/>
        <v>12.095865670449326</v>
      </c>
      <c r="P421" s="116">
        <f t="shared" si="142"/>
        <v>12.167274944989027</v>
      </c>
      <c r="Q421" s="116">
        <f t="shared" si="142"/>
        <v>12.234184714129542</v>
      </c>
      <c r="R421" s="116">
        <f t="shared" si="142"/>
        <v>12.311577720888758</v>
      </c>
      <c r="S421" s="116">
        <f t="shared" si="142"/>
        <v>12.390344573640391</v>
      </c>
      <c r="T421" s="116">
        <f t="shared" si="142"/>
        <v>12.48520970593232</v>
      </c>
      <c r="U421" s="116">
        <f t="shared" si="142"/>
        <v>12.596424810045255</v>
      </c>
      <c r="V421" s="116">
        <f t="shared" si="141"/>
        <v>12.596424810045255</v>
      </c>
      <c r="W421" s="116">
        <f t="shared" si="142"/>
        <v>12.717577908737008</v>
      </c>
      <c r="X421" s="131"/>
    </row>
    <row r="422" spans="1:24" s="132" customFormat="1">
      <c r="A422" s="135" t="s">
        <v>170</v>
      </c>
      <c r="B422" s="117">
        <f t="shared" si="142"/>
        <v>1</v>
      </c>
      <c r="C422" s="118">
        <f t="shared" si="142"/>
        <v>1</v>
      </c>
      <c r="D422" s="118">
        <f t="shared" si="142"/>
        <v>1</v>
      </c>
      <c r="E422" s="118">
        <f t="shared" si="142"/>
        <v>1</v>
      </c>
      <c r="F422" s="118">
        <f t="shared" si="142"/>
        <v>1</v>
      </c>
      <c r="G422" s="118">
        <f t="shared" si="142"/>
        <v>1</v>
      </c>
      <c r="H422" s="118">
        <f t="shared" si="142"/>
        <v>1</v>
      </c>
      <c r="I422" s="118">
        <f t="shared" si="142"/>
        <v>1</v>
      </c>
      <c r="J422" s="118">
        <f t="shared" si="142"/>
        <v>1</v>
      </c>
      <c r="K422" s="118">
        <f t="shared" si="142"/>
        <v>1</v>
      </c>
      <c r="L422" s="118">
        <f t="shared" si="142"/>
        <v>1</v>
      </c>
      <c r="M422" s="118">
        <f t="shared" si="142"/>
        <v>1</v>
      </c>
      <c r="N422" s="118">
        <f t="shared" si="142"/>
        <v>1</v>
      </c>
      <c r="O422" s="118">
        <f t="shared" si="142"/>
        <v>1</v>
      </c>
      <c r="P422" s="118">
        <f t="shared" si="142"/>
        <v>1</v>
      </c>
      <c r="Q422" s="118">
        <f t="shared" si="142"/>
        <v>1</v>
      </c>
      <c r="R422" s="118">
        <f t="shared" si="142"/>
        <v>1</v>
      </c>
      <c r="S422" s="118">
        <f t="shared" si="142"/>
        <v>1</v>
      </c>
      <c r="T422" s="118">
        <f t="shared" si="142"/>
        <v>1</v>
      </c>
      <c r="U422" s="118">
        <f t="shared" si="142"/>
        <v>1</v>
      </c>
      <c r="V422" s="118">
        <f t="shared" si="141"/>
        <v>1</v>
      </c>
      <c r="W422" s="118">
        <f t="shared" si="142"/>
        <v>1</v>
      </c>
      <c r="X422" s="131"/>
    </row>
    <row r="423" spans="1:24" s="132" customFormat="1" ht="16" thickBot="1">
      <c r="A423" s="136" t="s">
        <v>171</v>
      </c>
      <c r="B423" s="120">
        <f>+B271+B233</f>
        <v>8328</v>
      </c>
      <c r="C423" s="121">
        <f t="shared" si="142"/>
        <v>8378.4260058250366</v>
      </c>
      <c r="D423" s="121">
        <f t="shared" si="142"/>
        <v>8312.3811905361617</v>
      </c>
      <c r="E423" s="121">
        <f t="shared" si="142"/>
        <v>8311.9703986693676</v>
      </c>
      <c r="F423" s="121">
        <f t="shared" si="142"/>
        <v>8317.585339244366</v>
      </c>
      <c r="G423" s="121">
        <f t="shared" si="142"/>
        <v>8344.8818434535351</v>
      </c>
      <c r="H423" s="121">
        <f t="shared" si="142"/>
        <v>8355.4164169644137</v>
      </c>
      <c r="I423" s="121">
        <f t="shared" si="142"/>
        <v>8369.8827183142603</v>
      </c>
      <c r="J423" s="121">
        <f t="shared" si="142"/>
        <v>8408.8015898086487</v>
      </c>
      <c r="K423" s="121">
        <f t="shared" si="142"/>
        <v>8433.8623038711557</v>
      </c>
      <c r="L423" s="121">
        <f t="shared" si="142"/>
        <v>8459.1238716801199</v>
      </c>
      <c r="M423" s="121">
        <f t="shared" si="142"/>
        <v>8493.5738556815686</v>
      </c>
      <c r="N423" s="121">
        <f t="shared" si="142"/>
        <v>8524.4655599623875</v>
      </c>
      <c r="O423" s="121">
        <f t="shared" si="142"/>
        <v>8570.249901241159</v>
      </c>
      <c r="P423" s="121">
        <f t="shared" si="142"/>
        <v>8609.0371032873809</v>
      </c>
      <c r="Q423" s="121">
        <f t="shared" si="142"/>
        <v>8645.5387331463116</v>
      </c>
      <c r="R423" s="121">
        <f t="shared" si="142"/>
        <v>8693.0129252140687</v>
      </c>
      <c r="S423" s="121">
        <f t="shared" si="142"/>
        <v>8744.0382168783326</v>
      </c>
      <c r="T423" s="121">
        <f t="shared" si="142"/>
        <v>8790.8279475186937</v>
      </c>
      <c r="U423" s="121">
        <f t="shared" si="142"/>
        <v>8841.9729497701774</v>
      </c>
      <c r="V423" s="121">
        <f t="shared" si="141"/>
        <v>8887.9729497701774</v>
      </c>
      <c r="W423" s="121">
        <f t="shared" si="142"/>
        <v>8941.6440120769403</v>
      </c>
      <c r="X423" s="131"/>
    </row>
    <row r="424" spans="1:24" s="132" customFormat="1">
      <c r="A424" s="138"/>
      <c r="T424" s="133"/>
      <c r="U424" s="133"/>
      <c r="V424" s="133"/>
      <c r="W424" s="133"/>
      <c r="X424" s="131"/>
    </row>
    <row r="425" spans="1:24" s="132" customFormat="1">
      <c r="A425" s="130"/>
      <c r="B425" s="131"/>
      <c r="T425" s="133"/>
      <c r="U425" s="133"/>
      <c r="V425" s="133"/>
      <c r="W425" s="133"/>
      <c r="X425" s="131"/>
    </row>
    <row r="426" spans="1:24" s="132" customFormat="1">
      <c r="A426" s="134" t="s">
        <v>174</v>
      </c>
      <c r="B426" s="133"/>
      <c r="C426" s="133"/>
      <c r="D426" s="133"/>
      <c r="E426" s="133"/>
      <c r="F426" s="133"/>
      <c r="G426" s="133"/>
      <c r="H426" s="133"/>
      <c r="I426" s="133"/>
      <c r="J426" s="133"/>
      <c r="K426" s="133"/>
      <c r="L426" s="133"/>
      <c r="M426" s="133"/>
      <c r="N426" s="133"/>
      <c r="O426" s="133"/>
      <c r="P426" s="133"/>
      <c r="Q426" s="133"/>
      <c r="R426" s="133"/>
      <c r="S426" s="133"/>
      <c r="T426" s="133"/>
      <c r="U426" s="133"/>
      <c r="V426" s="133"/>
      <c r="W426" s="133"/>
      <c r="X426" s="131"/>
    </row>
    <row r="427" spans="1:24" s="132" customFormat="1" ht="16" thickBot="1">
      <c r="A427" s="18" t="s">
        <v>156</v>
      </c>
      <c r="B427" s="133"/>
      <c r="C427" s="112">
        <f t="shared" ref="C427:U427" si="143">(C432-B432)/B432</f>
        <v>9.4061767284271278E-2</v>
      </c>
      <c r="D427" s="112">
        <f t="shared" si="143"/>
        <v>4.2882677404539805E-2</v>
      </c>
      <c r="E427" s="112">
        <f t="shared" si="143"/>
        <v>1.1265518859128857E-2</v>
      </c>
      <c r="F427" s="112">
        <f t="shared" si="143"/>
        <v>1.267653760760221E-2</v>
      </c>
      <c r="G427" s="112">
        <f t="shared" si="143"/>
        <v>1.1748049850114028E-2</v>
      </c>
      <c r="H427" s="112">
        <f t="shared" si="143"/>
        <v>1.1540983304750242E-2</v>
      </c>
      <c r="I427" s="112">
        <f t="shared" si="143"/>
        <v>1.3160046236544362E-2</v>
      </c>
      <c r="J427" s="112">
        <f t="shared" si="143"/>
        <v>1.2787747480943253E-2</v>
      </c>
      <c r="K427" s="112">
        <f t="shared" si="143"/>
        <v>1.2264071079019098E-2</v>
      </c>
      <c r="L427" s="112">
        <f t="shared" si="143"/>
        <v>1.2477753727498386E-2</v>
      </c>
      <c r="M427" s="112">
        <f t="shared" si="143"/>
        <v>1.3135532649113598E-2</v>
      </c>
      <c r="N427" s="112">
        <f t="shared" si="143"/>
        <v>1.366369576368434E-2</v>
      </c>
      <c r="O427" s="112">
        <f t="shared" si="143"/>
        <v>1.2341492382939901E-2</v>
      </c>
      <c r="P427" s="112">
        <f t="shared" si="143"/>
        <v>1.0348076112286548E-2</v>
      </c>
      <c r="Q427" s="112">
        <f t="shared" si="143"/>
        <v>1.3574374125400371E-2</v>
      </c>
      <c r="R427" s="112">
        <f t="shared" si="143"/>
        <v>1.2968024018827774E-2</v>
      </c>
      <c r="S427" s="112">
        <f t="shared" si="143"/>
        <v>1.1869608721313629E-2</v>
      </c>
      <c r="T427" s="112">
        <f t="shared" si="143"/>
        <v>1.3239691701622478E-2</v>
      </c>
      <c r="U427" s="112">
        <f t="shared" si="143"/>
        <v>1.2785599434382988E-2</v>
      </c>
      <c r="V427" s="112">
        <f>(V432-T432)/T432</f>
        <v>1.4533563813960176E-2</v>
      </c>
      <c r="W427" s="112">
        <f>(W432-U432)/U432</f>
        <v>1.4583531977242492E-2</v>
      </c>
      <c r="X427" s="131"/>
    </row>
    <row r="428" spans="1:24" s="132" customFormat="1">
      <c r="A428" s="135" t="s">
        <v>157</v>
      </c>
      <c r="B428" s="113">
        <f t="shared" ref="B428:W439" si="144">+B86</f>
        <v>1354917</v>
      </c>
      <c r="C428" s="114">
        <f t="shared" si="144"/>
        <v>1342796</v>
      </c>
      <c r="D428" s="114">
        <f t="shared" si="144"/>
        <v>1559976</v>
      </c>
      <c r="E428" s="114">
        <f t="shared" si="144"/>
        <v>1557308</v>
      </c>
      <c r="F428" s="114">
        <f t="shared" si="144"/>
        <v>1569280</v>
      </c>
      <c r="G428" s="114">
        <f t="shared" si="144"/>
        <v>1582182</v>
      </c>
      <c r="H428" s="114">
        <f t="shared" si="144"/>
        <v>1597416</v>
      </c>
      <c r="I428" s="114">
        <f t="shared" si="144"/>
        <v>1614231</v>
      </c>
      <c r="J428" s="114">
        <f t="shared" si="144"/>
        <v>1628082</v>
      </c>
      <c r="K428" s="114">
        <f t="shared" si="144"/>
        <v>1642200</v>
      </c>
      <c r="L428" s="114">
        <f t="shared" si="144"/>
        <v>1659376</v>
      </c>
      <c r="M428" s="114">
        <f t="shared" si="144"/>
        <v>1674036</v>
      </c>
      <c r="N428" s="114">
        <f t="shared" si="144"/>
        <v>1690096</v>
      </c>
      <c r="O428" s="114">
        <f t="shared" si="144"/>
        <v>1704620</v>
      </c>
      <c r="P428" s="114">
        <f t="shared" si="144"/>
        <v>1719936</v>
      </c>
      <c r="Q428" s="114">
        <f t="shared" si="144"/>
        <v>1739055</v>
      </c>
      <c r="R428" s="114">
        <f t="shared" si="144"/>
        <v>1754796</v>
      </c>
      <c r="S428" s="114">
        <f t="shared" si="144"/>
        <v>1767576</v>
      </c>
      <c r="T428" s="114">
        <f t="shared" si="144"/>
        <v>1786785</v>
      </c>
      <c r="U428" s="114">
        <f t="shared" si="144"/>
        <v>1799772</v>
      </c>
      <c r="V428" s="114">
        <f t="shared" si="144"/>
        <v>1815528</v>
      </c>
      <c r="W428" s="114">
        <f t="shared" si="144"/>
        <v>1831416</v>
      </c>
      <c r="X428" s="131"/>
    </row>
    <row r="429" spans="1:24" s="132" customFormat="1">
      <c r="A429" s="135" t="s">
        <v>158</v>
      </c>
      <c r="B429" s="115">
        <f t="shared" si="144"/>
        <v>4490847</v>
      </c>
      <c r="C429" s="116">
        <f t="shared" si="144"/>
        <v>4879476.1223273827</v>
      </c>
      <c r="D429" s="116">
        <f t="shared" si="144"/>
        <v>4964040.7299899701</v>
      </c>
      <c r="E429" s="116">
        <f t="shared" si="144"/>
        <v>5046400.1120647658</v>
      </c>
      <c r="F429" s="116">
        <f t="shared" si="144"/>
        <v>5125424.5170026636</v>
      </c>
      <c r="G429" s="116">
        <f t="shared" si="144"/>
        <v>5197309.3309728829</v>
      </c>
      <c r="H429" s="116">
        <f t="shared" si="144"/>
        <v>5266101.2545454483</v>
      </c>
      <c r="I429" s="116">
        <f t="shared" si="144"/>
        <v>5346560.0188558819</v>
      </c>
      <c r="J429" s="116">
        <f t="shared" si="144"/>
        <v>5428256.6457640557</v>
      </c>
      <c r="K429" s="116">
        <f t="shared" si="144"/>
        <v>5506537.9912303882</v>
      </c>
      <c r="L429" s="116">
        <f t="shared" si="144"/>
        <v>5584516.4480920127</v>
      </c>
      <c r="M429" s="116">
        <f t="shared" si="144"/>
        <v>5671483.5268110605</v>
      </c>
      <c r="N429" s="116">
        <f t="shared" si="144"/>
        <v>5762537.6092283037</v>
      </c>
      <c r="O429" s="116">
        <f t="shared" si="144"/>
        <v>5845552.9434322258</v>
      </c>
      <c r="P429" s="116">
        <f t="shared" si="144"/>
        <v>5912013.8117801845</v>
      </c>
      <c r="Q429" s="116">
        <f t="shared" si="144"/>
        <v>6002917.3042115141</v>
      </c>
      <c r="R429" s="116">
        <f t="shared" si="144"/>
        <v>6093443.8579110466</v>
      </c>
      <c r="S429" s="116">
        <f t="shared" si="144"/>
        <v>6178634.4036258608</v>
      </c>
      <c r="T429" s="116">
        <f t="shared" si="144"/>
        <v>6270633.7288427381</v>
      </c>
      <c r="U429" s="116">
        <f t="shared" si="144"/>
        <v>6366205.0428553764</v>
      </c>
      <c r="V429" s="116">
        <f t="shared" si="144"/>
        <v>6366205.0428553764</v>
      </c>
      <c r="W429" s="116">
        <f t="shared" si="144"/>
        <v>6461006.0703537641</v>
      </c>
      <c r="X429" s="131"/>
    </row>
    <row r="430" spans="1:24" s="132" customFormat="1">
      <c r="A430" s="135" t="s">
        <v>159</v>
      </c>
      <c r="B430" s="115">
        <f t="shared" si="144"/>
        <v>518868</v>
      </c>
      <c r="C430" s="116">
        <f t="shared" si="144"/>
        <v>752084.90214207268</v>
      </c>
      <c r="D430" s="116">
        <f t="shared" si="144"/>
        <v>754460.04117941181</v>
      </c>
      <c r="E430" s="116">
        <f t="shared" si="144"/>
        <v>758088.68185025232</v>
      </c>
      <c r="F430" s="116">
        <f t="shared" si="144"/>
        <v>761904.43444302992</v>
      </c>
      <c r="G430" s="116">
        <f t="shared" si="144"/>
        <v>766099.15866683214</v>
      </c>
      <c r="H430" s="116">
        <f t="shared" si="144"/>
        <v>770513.35384223843</v>
      </c>
      <c r="I430" s="116">
        <f t="shared" si="144"/>
        <v>775250.682944256</v>
      </c>
      <c r="J430" s="116">
        <f t="shared" si="144"/>
        <v>780132.7395983967</v>
      </c>
      <c r="K430" s="116">
        <f t="shared" si="144"/>
        <v>785282.01644583105</v>
      </c>
      <c r="L430" s="116">
        <f t="shared" si="144"/>
        <v>790593.00487093464</v>
      </c>
      <c r="M430" s="116">
        <f t="shared" si="144"/>
        <v>796047.18832334969</v>
      </c>
      <c r="N430" s="116">
        <f t="shared" si="144"/>
        <v>801783.09565998381</v>
      </c>
      <c r="O430" s="116">
        <f t="shared" si="144"/>
        <v>807566.2630672052</v>
      </c>
      <c r="P430" s="116">
        <f t="shared" si="144"/>
        <v>813492.28076136252</v>
      </c>
      <c r="Q430" s="116">
        <f t="shared" si="144"/>
        <v>819706.97875516757</v>
      </c>
      <c r="R430" s="116">
        <f t="shared" si="144"/>
        <v>825991.81402193906</v>
      </c>
      <c r="S430" s="116">
        <f t="shared" si="144"/>
        <v>832376.2173681428</v>
      </c>
      <c r="T430" s="116">
        <f t="shared" si="144"/>
        <v>838949.93215028127</v>
      </c>
      <c r="U430" s="116">
        <f t="shared" si="144"/>
        <v>845639.90754321299</v>
      </c>
      <c r="V430" s="116">
        <f t="shared" si="144"/>
        <v>845639.90754321299</v>
      </c>
      <c r="W430" s="116">
        <f t="shared" si="144"/>
        <v>852330.30527388828</v>
      </c>
      <c r="X430" s="131"/>
    </row>
    <row r="431" spans="1:24" s="132" customFormat="1">
      <c r="A431" s="135" t="s">
        <v>160</v>
      </c>
      <c r="B431" s="117">
        <f t="shared" si="144"/>
        <v>117545</v>
      </c>
      <c r="C431" s="118">
        <f t="shared" si="144"/>
        <v>117545</v>
      </c>
      <c r="D431" s="118">
        <f t="shared" si="144"/>
        <v>117545</v>
      </c>
      <c r="E431" s="118">
        <f t="shared" si="144"/>
        <v>117545</v>
      </c>
      <c r="F431" s="118">
        <f t="shared" si="144"/>
        <v>117545</v>
      </c>
      <c r="G431" s="118">
        <f t="shared" si="144"/>
        <v>117545</v>
      </c>
      <c r="H431" s="118">
        <f t="shared" si="144"/>
        <v>117545</v>
      </c>
      <c r="I431" s="118">
        <f t="shared" si="144"/>
        <v>117545</v>
      </c>
      <c r="J431" s="118">
        <f t="shared" si="144"/>
        <v>117545</v>
      </c>
      <c r="K431" s="118">
        <f t="shared" si="144"/>
        <v>117545</v>
      </c>
      <c r="L431" s="118">
        <f t="shared" si="144"/>
        <v>117545</v>
      </c>
      <c r="M431" s="118">
        <f t="shared" si="144"/>
        <v>117545</v>
      </c>
      <c r="N431" s="118">
        <f t="shared" si="144"/>
        <v>117545</v>
      </c>
      <c r="O431" s="118">
        <f t="shared" si="144"/>
        <v>117545</v>
      </c>
      <c r="P431" s="118">
        <f t="shared" si="144"/>
        <v>117545</v>
      </c>
      <c r="Q431" s="118">
        <f t="shared" si="144"/>
        <v>117545</v>
      </c>
      <c r="R431" s="118">
        <f t="shared" si="144"/>
        <v>117545</v>
      </c>
      <c r="S431" s="118">
        <f t="shared" si="144"/>
        <v>117545</v>
      </c>
      <c r="T431" s="118">
        <f t="shared" si="144"/>
        <v>117545</v>
      </c>
      <c r="U431" s="118">
        <f t="shared" si="144"/>
        <v>117545</v>
      </c>
      <c r="V431" s="118">
        <f t="shared" si="144"/>
        <v>117545</v>
      </c>
      <c r="W431" s="118">
        <f t="shared" si="144"/>
        <v>117545</v>
      </c>
      <c r="X431" s="131"/>
    </row>
    <row r="432" spans="1:24" s="132" customFormat="1" ht="16" thickBot="1">
      <c r="A432" s="136" t="s">
        <v>161</v>
      </c>
      <c r="B432" s="120">
        <f t="shared" si="144"/>
        <v>6482177</v>
      </c>
      <c r="C432" s="121">
        <f t="shared" si="144"/>
        <v>7091902.0244694557</v>
      </c>
      <c r="D432" s="121">
        <f t="shared" si="144"/>
        <v>7396021.7711693821</v>
      </c>
      <c r="E432" s="121">
        <f t="shared" si="144"/>
        <v>7479341.7939150184</v>
      </c>
      <c r="F432" s="121">
        <f t="shared" si="144"/>
        <v>7574153.9514456932</v>
      </c>
      <c r="G432" s="121">
        <f t="shared" si="144"/>
        <v>7663135.4896397153</v>
      </c>
      <c r="H432" s="121">
        <f t="shared" si="144"/>
        <v>7751575.6083876863</v>
      </c>
      <c r="I432" s="121">
        <f t="shared" si="144"/>
        <v>7853586.7018001378</v>
      </c>
      <c r="J432" s="121">
        <f t="shared" si="144"/>
        <v>7954016.3853624519</v>
      </c>
      <c r="K432" s="121">
        <f t="shared" si="144"/>
        <v>8051565.0076762196</v>
      </c>
      <c r="L432" s="121">
        <f t="shared" si="144"/>
        <v>8152030.4529629471</v>
      </c>
      <c r="M432" s="121">
        <f t="shared" si="144"/>
        <v>8259111.7151344102</v>
      </c>
      <c r="N432" s="121">
        <f t="shared" si="144"/>
        <v>8371961.7048882879</v>
      </c>
      <c r="O432" s="121">
        <f t="shared" si="144"/>
        <v>8475284.2064994313</v>
      </c>
      <c r="P432" s="121">
        <f t="shared" si="144"/>
        <v>8562987.0925415475</v>
      </c>
      <c r="Q432" s="121">
        <f t="shared" si="144"/>
        <v>8679224.2829666808</v>
      </c>
      <c r="R432" s="121">
        <f t="shared" si="144"/>
        <v>8791776.671932986</v>
      </c>
      <c r="S432" s="121">
        <f t="shared" si="144"/>
        <v>8896131.6209940035</v>
      </c>
      <c r="T432" s="121">
        <f t="shared" si="144"/>
        <v>9013913.6609930191</v>
      </c>
      <c r="U432" s="121">
        <f t="shared" si="144"/>
        <v>9129161.9503985886</v>
      </c>
      <c r="V432" s="121">
        <f t="shared" si="144"/>
        <v>9144917.9503985886</v>
      </c>
      <c r="W432" s="121">
        <f t="shared" si="144"/>
        <v>9262297.3756276518</v>
      </c>
      <c r="X432" s="131"/>
    </row>
    <row r="433" spans="1:24" s="132" customFormat="1">
      <c r="A433" s="135" t="s">
        <v>162</v>
      </c>
      <c r="B433" s="116">
        <f t="shared" si="144"/>
        <v>7466.969034562504</v>
      </c>
      <c r="C433" s="116">
        <f t="shared" si="144"/>
        <v>8169.3253382103821</v>
      </c>
      <c r="D433" s="116">
        <f t="shared" si="144"/>
        <v>8519.647881301591</v>
      </c>
      <c r="E433" s="116">
        <f t="shared" si="144"/>
        <v>8615.6261351815301</v>
      </c>
      <c r="F433" s="116">
        <f t="shared" si="144"/>
        <v>8724.8424438971997</v>
      </c>
      <c r="G433" s="116">
        <f t="shared" si="144"/>
        <v>8827.3423278624959</v>
      </c>
      <c r="H433" s="116">
        <f t="shared" si="144"/>
        <v>8929.2185382936714</v>
      </c>
      <c r="I433" s="116">
        <f t="shared" si="144"/>
        <v>9046.7274671138257</v>
      </c>
      <c r="J433" s="116">
        <f t="shared" si="144"/>
        <v>9162.4147334921909</v>
      </c>
      <c r="K433" s="116">
        <f t="shared" si="144"/>
        <v>9274.7832390391904</v>
      </c>
      <c r="L433" s="116">
        <f t="shared" si="144"/>
        <v>9390.5117001718518</v>
      </c>
      <c r="M433" s="116">
        <f t="shared" si="144"/>
        <v>9513.8610732013422</v>
      </c>
      <c r="N433" s="116">
        <f t="shared" si="144"/>
        <v>9643.8555764435241</v>
      </c>
      <c r="O433" s="116">
        <f t="shared" si="144"/>
        <v>9762.8751465823734</v>
      </c>
      <c r="P433" s="116">
        <f t="shared" si="144"/>
        <v>9863.9021216739602</v>
      </c>
      <c r="Q433" s="116">
        <f t="shared" si="144"/>
        <v>9997.7984194098917</v>
      </c>
      <c r="R433" s="116">
        <f t="shared" si="144"/>
        <v>10127.450109448198</v>
      </c>
      <c r="S433" s="116">
        <f t="shared" si="144"/>
        <v>10247.658979591974</v>
      </c>
      <c r="T433" s="116">
        <f t="shared" si="144"/>
        <v>10383.334825145133</v>
      </c>
      <c r="U433" s="116">
        <f t="shared" si="144"/>
        <v>10516.091985012519</v>
      </c>
      <c r="V433" s="116">
        <f t="shared" si="144"/>
        <v>10534.241684428096</v>
      </c>
      <c r="W433" s="116">
        <f t="shared" si="144"/>
        <v>10669.453748751572</v>
      </c>
      <c r="X433" s="131"/>
    </row>
    <row r="434" spans="1:24" s="132" customFormat="1">
      <c r="A434" s="135" t="s">
        <v>163</v>
      </c>
      <c r="B434" s="116">
        <f t="shared" si="144"/>
        <v>79555.827395379209</v>
      </c>
      <c r="C434" s="116">
        <f t="shared" si="144"/>
        <v>79325.175624795287</v>
      </c>
      <c r="D434" s="116">
        <f t="shared" si="144"/>
        <v>78749.922122904813</v>
      </c>
      <c r="E434" s="116">
        <f t="shared" si="144"/>
        <v>79374.52522823961</v>
      </c>
      <c r="F434" s="116">
        <f t="shared" si="144"/>
        <v>80422.481515984604</v>
      </c>
      <c r="G434" s="116">
        <f t="shared" si="144"/>
        <v>81523.18120512928</v>
      </c>
      <c r="H434" s="116">
        <f t="shared" si="144"/>
        <v>82625.393481347463</v>
      </c>
      <c r="I434" s="116">
        <f t="shared" si="144"/>
        <v>83799.311118212529</v>
      </c>
      <c r="J434" s="116">
        <f t="shared" si="144"/>
        <v>84971.094157571701</v>
      </c>
      <c r="K434" s="116">
        <f t="shared" si="144"/>
        <v>86170.007151520622</v>
      </c>
      <c r="L434" s="116">
        <f t="shared" si="144"/>
        <v>87393.237432729045</v>
      </c>
      <c r="M434" s="116">
        <f t="shared" si="144"/>
        <v>88635.894294023659</v>
      </c>
      <c r="N434" s="116">
        <f t="shared" si="144"/>
        <v>89953.299071475922</v>
      </c>
      <c r="O434" s="116">
        <f t="shared" si="144"/>
        <v>91218.546057742467</v>
      </c>
      <c r="P434" s="116">
        <f t="shared" si="144"/>
        <v>92528.200453231082</v>
      </c>
      <c r="Q434" s="116">
        <f t="shared" si="144"/>
        <v>93887.451766485465</v>
      </c>
      <c r="R434" s="116">
        <f t="shared" si="144"/>
        <v>95242.303983833495</v>
      </c>
      <c r="S434" s="116">
        <f t="shared" si="144"/>
        <v>96616.723260042389</v>
      </c>
      <c r="T434" s="116">
        <f t="shared" si="144"/>
        <v>98016.32696898398</v>
      </c>
      <c r="U434" s="116">
        <f t="shared" si="144"/>
        <v>99438.209045362266</v>
      </c>
      <c r="V434" s="116">
        <f t="shared" si="144"/>
        <v>100542.85604791493</v>
      </c>
      <c r="W434" s="116">
        <f t="shared" si="144"/>
        <v>101979.496146287</v>
      </c>
      <c r="X434" s="131"/>
    </row>
    <row r="435" spans="1:24" s="132" customFormat="1">
      <c r="A435" s="137" t="s">
        <v>164</v>
      </c>
      <c r="B435" s="116">
        <f t="shared" si="144"/>
        <v>527</v>
      </c>
      <c r="C435" s="116">
        <f t="shared" si="144"/>
        <v>527</v>
      </c>
      <c r="D435" s="116">
        <f t="shared" si="144"/>
        <v>622</v>
      </c>
      <c r="E435" s="116">
        <f t="shared" si="144"/>
        <v>617</v>
      </c>
      <c r="F435" s="116">
        <f t="shared" si="144"/>
        <v>613</v>
      </c>
      <c r="G435" s="116">
        <f t="shared" si="144"/>
        <v>609</v>
      </c>
      <c r="H435" s="116">
        <f t="shared" si="144"/>
        <v>606</v>
      </c>
      <c r="I435" s="116">
        <f t="shared" si="144"/>
        <v>603</v>
      </c>
      <c r="J435" s="116">
        <f t="shared" si="144"/>
        <v>599</v>
      </c>
      <c r="K435" s="116">
        <f t="shared" si="144"/>
        <v>595</v>
      </c>
      <c r="L435" s="116">
        <f t="shared" si="144"/>
        <v>592</v>
      </c>
      <c r="M435" s="116">
        <f t="shared" si="144"/>
        <v>588</v>
      </c>
      <c r="N435" s="116">
        <f t="shared" si="144"/>
        <v>584</v>
      </c>
      <c r="O435" s="116">
        <f t="shared" si="144"/>
        <v>580</v>
      </c>
      <c r="P435" s="116">
        <f t="shared" si="144"/>
        <v>576</v>
      </c>
      <c r="Q435" s="116">
        <f t="shared" si="144"/>
        <v>573</v>
      </c>
      <c r="R435" s="116">
        <f t="shared" si="144"/>
        <v>569</v>
      </c>
      <c r="S435" s="116">
        <f t="shared" si="144"/>
        <v>564</v>
      </c>
      <c r="T435" s="116">
        <f t="shared" si="144"/>
        <v>561</v>
      </c>
      <c r="U435" s="116">
        <f t="shared" si="144"/>
        <v>556</v>
      </c>
      <c r="V435" s="116">
        <f t="shared" si="144"/>
        <v>552</v>
      </c>
      <c r="W435" s="116">
        <f t="shared" si="144"/>
        <v>548</v>
      </c>
      <c r="X435" s="131"/>
    </row>
    <row r="436" spans="1:24" s="132" customFormat="1">
      <c r="A436" s="137" t="s">
        <v>165</v>
      </c>
      <c r="B436" s="116">
        <f t="shared" si="144"/>
        <v>3929</v>
      </c>
      <c r="C436" s="116">
        <f t="shared" si="144"/>
        <v>4227</v>
      </c>
      <c r="D436" s="116">
        <f t="shared" si="144"/>
        <v>4253</v>
      </c>
      <c r="E436" s="116">
        <f t="shared" si="144"/>
        <v>4275</v>
      </c>
      <c r="F436" s="116">
        <f t="shared" si="144"/>
        <v>4294</v>
      </c>
      <c r="G436" s="116">
        <f t="shared" si="144"/>
        <v>4305</v>
      </c>
      <c r="H436" s="116">
        <f t="shared" si="144"/>
        <v>4313</v>
      </c>
      <c r="I436" s="116">
        <f t="shared" si="144"/>
        <v>4329</v>
      </c>
      <c r="J436" s="116">
        <f t="shared" si="144"/>
        <v>4346</v>
      </c>
      <c r="K436" s="116">
        <f t="shared" si="144"/>
        <v>4359</v>
      </c>
      <c r="L436" s="116">
        <f t="shared" si="144"/>
        <v>4371</v>
      </c>
      <c r="M436" s="116">
        <f t="shared" si="144"/>
        <v>4390</v>
      </c>
      <c r="N436" s="116">
        <f t="shared" si="144"/>
        <v>4410</v>
      </c>
      <c r="O436" s="116">
        <f t="shared" si="144"/>
        <v>4425</v>
      </c>
      <c r="P436" s="116">
        <f t="shared" si="144"/>
        <v>4427</v>
      </c>
      <c r="Q436" s="116">
        <f t="shared" si="144"/>
        <v>4446</v>
      </c>
      <c r="R436" s="116">
        <f t="shared" si="144"/>
        <v>4465</v>
      </c>
      <c r="S436" s="116">
        <f t="shared" si="144"/>
        <v>4480</v>
      </c>
      <c r="T436" s="116">
        <f t="shared" si="144"/>
        <v>4499</v>
      </c>
      <c r="U436" s="116">
        <f t="shared" si="144"/>
        <v>4520</v>
      </c>
      <c r="V436" s="116">
        <f t="shared" si="144"/>
        <v>4520</v>
      </c>
      <c r="W436" s="116">
        <f t="shared" si="144"/>
        <v>4541</v>
      </c>
      <c r="X436" s="131"/>
    </row>
    <row r="437" spans="1:24" s="132" customFormat="1" ht="16" thickBot="1">
      <c r="A437" s="137" t="s">
        <v>166</v>
      </c>
      <c r="B437" s="116">
        <f t="shared" si="144"/>
        <v>17892</v>
      </c>
      <c r="C437" s="116">
        <f t="shared" si="144"/>
        <v>25252</v>
      </c>
      <c r="D437" s="116">
        <f t="shared" si="144"/>
        <v>25252</v>
      </c>
      <c r="E437" s="116">
        <f t="shared" si="144"/>
        <v>25252</v>
      </c>
      <c r="F437" s="116">
        <f t="shared" si="144"/>
        <v>25252</v>
      </c>
      <c r="G437" s="116">
        <f t="shared" si="144"/>
        <v>25252</v>
      </c>
      <c r="H437" s="116">
        <f t="shared" si="144"/>
        <v>25252</v>
      </c>
      <c r="I437" s="116">
        <f t="shared" si="144"/>
        <v>25252</v>
      </c>
      <c r="J437" s="116">
        <f t="shared" si="144"/>
        <v>25252</v>
      </c>
      <c r="K437" s="116">
        <f t="shared" si="144"/>
        <v>25252</v>
      </c>
      <c r="L437" s="116">
        <f t="shared" si="144"/>
        <v>25252</v>
      </c>
      <c r="M437" s="116">
        <f t="shared" si="144"/>
        <v>25252</v>
      </c>
      <c r="N437" s="116">
        <f t="shared" si="144"/>
        <v>25252</v>
      </c>
      <c r="O437" s="116">
        <f t="shared" si="144"/>
        <v>25252</v>
      </c>
      <c r="P437" s="116">
        <f t="shared" si="144"/>
        <v>25252</v>
      </c>
      <c r="Q437" s="116">
        <f t="shared" si="144"/>
        <v>25252</v>
      </c>
      <c r="R437" s="116">
        <f t="shared" si="144"/>
        <v>25252</v>
      </c>
      <c r="S437" s="116">
        <f t="shared" si="144"/>
        <v>25252</v>
      </c>
      <c r="T437" s="116">
        <f t="shared" si="144"/>
        <v>25252</v>
      </c>
      <c r="U437" s="116">
        <f t="shared" si="144"/>
        <v>25252</v>
      </c>
      <c r="V437" s="116">
        <f t="shared" si="144"/>
        <v>25252</v>
      </c>
      <c r="W437" s="116">
        <f t="shared" si="144"/>
        <v>25252</v>
      </c>
      <c r="X437" s="131"/>
    </row>
    <row r="438" spans="1:24" s="132" customFormat="1">
      <c r="A438" s="135" t="s">
        <v>167</v>
      </c>
      <c r="B438" s="113">
        <f t="shared" si="144"/>
        <v>2571</v>
      </c>
      <c r="C438" s="114">
        <f t="shared" si="144"/>
        <v>2548</v>
      </c>
      <c r="D438" s="114">
        <f t="shared" si="144"/>
        <v>2508</v>
      </c>
      <c r="E438" s="114">
        <f t="shared" si="144"/>
        <v>2524</v>
      </c>
      <c r="F438" s="114">
        <f t="shared" si="144"/>
        <v>2560</v>
      </c>
      <c r="G438" s="114">
        <f t="shared" si="144"/>
        <v>2598</v>
      </c>
      <c r="H438" s="114">
        <f t="shared" si="144"/>
        <v>2636</v>
      </c>
      <c r="I438" s="114">
        <f t="shared" si="144"/>
        <v>2677</v>
      </c>
      <c r="J438" s="114">
        <f t="shared" si="144"/>
        <v>2718</v>
      </c>
      <c r="K438" s="114">
        <f t="shared" si="144"/>
        <v>2760</v>
      </c>
      <c r="L438" s="114">
        <f t="shared" si="144"/>
        <v>2803</v>
      </c>
      <c r="M438" s="114">
        <f t="shared" si="144"/>
        <v>2847</v>
      </c>
      <c r="N438" s="114">
        <f t="shared" si="144"/>
        <v>2894</v>
      </c>
      <c r="O438" s="114">
        <f t="shared" si="144"/>
        <v>2939</v>
      </c>
      <c r="P438" s="114">
        <f t="shared" si="144"/>
        <v>2986</v>
      </c>
      <c r="Q438" s="114">
        <f t="shared" si="144"/>
        <v>3035</v>
      </c>
      <c r="R438" s="114">
        <f t="shared" si="144"/>
        <v>3084</v>
      </c>
      <c r="S438" s="114">
        <f t="shared" si="144"/>
        <v>3134</v>
      </c>
      <c r="T438" s="114">
        <f t="shared" si="144"/>
        <v>3185</v>
      </c>
      <c r="U438" s="114">
        <f t="shared" si="144"/>
        <v>3237</v>
      </c>
      <c r="V438" s="114">
        <f t="shared" si="144"/>
        <v>3289</v>
      </c>
      <c r="W438" s="114">
        <f t="shared" si="144"/>
        <v>3342</v>
      </c>
      <c r="X438" s="131"/>
    </row>
    <row r="439" spans="1:24" s="132" customFormat="1">
      <c r="A439" s="135" t="s">
        <v>168</v>
      </c>
      <c r="B439" s="115">
        <f t="shared" si="144"/>
        <v>1143</v>
      </c>
      <c r="C439" s="116">
        <f t="shared" si="144"/>
        <v>1154.3591488827497</v>
      </c>
      <c r="D439" s="116">
        <f t="shared" si="144"/>
        <v>1167.1856877474654</v>
      </c>
      <c r="E439" s="116">
        <f t="shared" si="144"/>
        <v>1180.4444706584247</v>
      </c>
      <c r="F439" s="116">
        <f t="shared" si="144"/>
        <v>1193.624712855767</v>
      </c>
      <c r="G439" s="116">
        <f t="shared" si="144"/>
        <v>1207.2727830366744</v>
      </c>
      <c r="H439" s="116">
        <f t="shared" si="144"/>
        <v>1220.9833653015182</v>
      </c>
      <c r="I439" s="116">
        <f t="shared" si="144"/>
        <v>1235.0565994123081</v>
      </c>
      <c r="J439" s="116">
        <f t="shared" si="144"/>
        <v>1249.02361844548</v>
      </c>
      <c r="K439" s="116">
        <f t="shared" si="144"/>
        <v>1263.2571670636357</v>
      </c>
      <c r="L439" s="116">
        <f t="shared" si="144"/>
        <v>1277.629020382524</v>
      </c>
      <c r="M439" s="116">
        <f t="shared" si="144"/>
        <v>1291.9096872006971</v>
      </c>
      <c r="N439" s="116">
        <f t="shared" si="144"/>
        <v>1306.6978705733115</v>
      </c>
      <c r="O439" s="116">
        <f t="shared" ref="O439:W442" si="145">+O97</f>
        <v>1321.0289137699945</v>
      </c>
      <c r="P439" s="116">
        <f t="shared" si="145"/>
        <v>1335.4447282087608</v>
      </c>
      <c r="Q439" s="116">
        <f t="shared" si="145"/>
        <v>1350.183829107403</v>
      </c>
      <c r="R439" s="116">
        <f t="shared" si="145"/>
        <v>1364.7130700808616</v>
      </c>
      <c r="S439" s="116">
        <f t="shared" si="145"/>
        <v>1379.1594650950583</v>
      </c>
      <c r="T439" s="116">
        <f t="shared" si="145"/>
        <v>1393.7838917187682</v>
      </c>
      <c r="U439" s="116">
        <f t="shared" si="145"/>
        <v>1408.4524431095965</v>
      </c>
      <c r="V439" s="116">
        <f t="shared" si="145"/>
        <v>1408.4524431095965</v>
      </c>
      <c r="W439" s="116">
        <f t="shared" si="145"/>
        <v>1422.8156948587898</v>
      </c>
      <c r="X439" s="131"/>
    </row>
    <row r="440" spans="1:24" s="132" customFormat="1">
      <c r="A440" s="135" t="s">
        <v>169</v>
      </c>
      <c r="B440" s="115">
        <f t="shared" ref="B440:W442" si="146">+B98</f>
        <v>29</v>
      </c>
      <c r="C440" s="116">
        <f t="shared" si="146"/>
        <v>29.78318161500367</v>
      </c>
      <c r="D440" s="116">
        <f t="shared" si="146"/>
        <v>29.877239077277515</v>
      </c>
      <c r="E440" s="116">
        <f t="shared" si="146"/>
        <v>30.020936236743715</v>
      </c>
      <c r="F440" s="116">
        <f t="shared" si="146"/>
        <v>30.172043182442181</v>
      </c>
      <c r="G440" s="116">
        <f t="shared" si="146"/>
        <v>30.338157716887064</v>
      </c>
      <c r="H440" s="116">
        <f t="shared" si="146"/>
        <v>30.512963481793062</v>
      </c>
      <c r="I440" s="116">
        <f t="shared" si="146"/>
        <v>30.700565616357359</v>
      </c>
      <c r="J440" s="116">
        <f t="shared" si="146"/>
        <v>30.893899081197397</v>
      </c>
      <c r="K440" s="116">
        <f t="shared" si="146"/>
        <v>31.097814685800373</v>
      </c>
      <c r="L440" s="116">
        <f t="shared" si="146"/>
        <v>31.308134202080414</v>
      </c>
      <c r="M440" s="116">
        <f t="shared" si="146"/>
        <v>31.524124359391323</v>
      </c>
      <c r="N440" s="116">
        <f t="shared" si="146"/>
        <v>31.751271014572463</v>
      </c>
      <c r="O440" s="116">
        <f t="shared" si="146"/>
        <v>31.98028920747684</v>
      </c>
      <c r="P440" s="116">
        <f t="shared" si="146"/>
        <v>32.214964389409253</v>
      </c>
      <c r="Q440" s="116">
        <f t="shared" si="146"/>
        <v>32.461071548992855</v>
      </c>
      <c r="R440" s="116">
        <f t="shared" si="146"/>
        <v>32.709956202357795</v>
      </c>
      <c r="S440" s="116">
        <f t="shared" si="146"/>
        <v>32.962783833682195</v>
      </c>
      <c r="T440" s="116">
        <f t="shared" si="146"/>
        <v>33.223108353804896</v>
      </c>
      <c r="U440" s="116">
        <f t="shared" si="146"/>
        <v>33.488036889878543</v>
      </c>
      <c r="V440" s="116">
        <f t="shared" si="145"/>
        <v>33.488036889878543</v>
      </c>
      <c r="W440" s="116">
        <f t="shared" si="146"/>
        <v>33.752982150874715</v>
      </c>
      <c r="X440" s="131"/>
    </row>
    <row r="441" spans="1:24" s="132" customFormat="1">
      <c r="A441" s="135" t="s">
        <v>170</v>
      </c>
      <c r="B441" s="117">
        <f t="shared" si="146"/>
        <v>2</v>
      </c>
      <c r="C441" s="118">
        <f t="shared" si="146"/>
        <v>2</v>
      </c>
      <c r="D441" s="118">
        <f t="shared" si="146"/>
        <v>2</v>
      </c>
      <c r="E441" s="118">
        <f t="shared" si="146"/>
        <v>2</v>
      </c>
      <c r="F441" s="118">
        <f t="shared" si="146"/>
        <v>2</v>
      </c>
      <c r="G441" s="118">
        <f t="shared" si="146"/>
        <v>2</v>
      </c>
      <c r="H441" s="118">
        <f t="shared" si="146"/>
        <v>2</v>
      </c>
      <c r="I441" s="118">
        <f t="shared" si="146"/>
        <v>2</v>
      </c>
      <c r="J441" s="118">
        <f t="shared" si="146"/>
        <v>2</v>
      </c>
      <c r="K441" s="118">
        <f t="shared" si="146"/>
        <v>2</v>
      </c>
      <c r="L441" s="118">
        <f t="shared" si="146"/>
        <v>2</v>
      </c>
      <c r="M441" s="118">
        <f t="shared" si="146"/>
        <v>2</v>
      </c>
      <c r="N441" s="118">
        <f t="shared" si="146"/>
        <v>2</v>
      </c>
      <c r="O441" s="118">
        <f t="shared" si="146"/>
        <v>2</v>
      </c>
      <c r="P441" s="118">
        <f t="shared" si="146"/>
        <v>2</v>
      </c>
      <c r="Q441" s="118">
        <f t="shared" si="146"/>
        <v>2</v>
      </c>
      <c r="R441" s="118">
        <f t="shared" si="146"/>
        <v>2</v>
      </c>
      <c r="S441" s="118">
        <f t="shared" si="146"/>
        <v>2</v>
      </c>
      <c r="T441" s="118">
        <f t="shared" si="146"/>
        <v>2</v>
      </c>
      <c r="U441" s="118">
        <f t="shared" si="146"/>
        <v>2</v>
      </c>
      <c r="V441" s="118">
        <f t="shared" si="145"/>
        <v>2</v>
      </c>
      <c r="W441" s="118">
        <f t="shared" si="146"/>
        <v>2</v>
      </c>
      <c r="X441" s="131"/>
    </row>
    <row r="442" spans="1:24" s="132" customFormat="1" ht="16" thickBot="1">
      <c r="A442" s="136" t="s">
        <v>171</v>
      </c>
      <c r="B442" s="120">
        <f>+B100</f>
        <v>3745</v>
      </c>
      <c r="C442" s="121">
        <f t="shared" si="146"/>
        <v>3734.1423304977534</v>
      </c>
      <c r="D442" s="121">
        <f t="shared" si="146"/>
        <v>3707.062926824743</v>
      </c>
      <c r="E442" s="121">
        <f t="shared" si="146"/>
        <v>3736.4654068951681</v>
      </c>
      <c r="F442" s="121">
        <f t="shared" si="146"/>
        <v>3785.7967560382094</v>
      </c>
      <c r="G442" s="121">
        <f t="shared" si="146"/>
        <v>3837.6109407535614</v>
      </c>
      <c r="H442" s="121">
        <f t="shared" si="146"/>
        <v>3889.4963287833116</v>
      </c>
      <c r="I442" s="121">
        <f t="shared" si="146"/>
        <v>3944.7571650286654</v>
      </c>
      <c r="J442" s="121">
        <f t="shared" si="146"/>
        <v>3999.9175175266773</v>
      </c>
      <c r="K442" s="121">
        <f t="shared" si="146"/>
        <v>4056.3549817494363</v>
      </c>
      <c r="L442" s="121">
        <f t="shared" si="146"/>
        <v>4113.9371545846043</v>
      </c>
      <c r="M442" s="121">
        <f t="shared" si="146"/>
        <v>4172.4338115600885</v>
      </c>
      <c r="N442" s="121">
        <f t="shared" si="146"/>
        <v>4234.4491415878838</v>
      </c>
      <c r="O442" s="121">
        <f t="shared" si="146"/>
        <v>4294.0092029774714</v>
      </c>
      <c r="P442" s="121">
        <f t="shared" si="146"/>
        <v>4355.6596925981694</v>
      </c>
      <c r="Q442" s="121">
        <f t="shared" si="146"/>
        <v>4419.6449006563953</v>
      </c>
      <c r="R442" s="121">
        <f t="shared" si="146"/>
        <v>4483.4230262832189</v>
      </c>
      <c r="S442" s="121">
        <f t="shared" si="146"/>
        <v>4548.1222489287402</v>
      </c>
      <c r="T442" s="121">
        <f t="shared" si="146"/>
        <v>4614.0070000725727</v>
      </c>
      <c r="U442" s="121">
        <f t="shared" si="146"/>
        <v>4680.9404799994745</v>
      </c>
      <c r="V442" s="121">
        <f t="shared" si="145"/>
        <v>4732.9404799994745</v>
      </c>
      <c r="W442" s="121">
        <f t="shared" si="146"/>
        <v>4800.5686770096645</v>
      </c>
      <c r="X442" s="131"/>
    </row>
    <row r="443" spans="1:24" s="132" customFormat="1">
      <c r="A443" s="130"/>
      <c r="T443" s="133"/>
      <c r="U443" s="133"/>
      <c r="V443" s="133"/>
      <c r="W443" s="133"/>
      <c r="X443" s="131"/>
    </row>
    <row r="444" spans="1:24" s="132" customFormat="1">
      <c r="A444" s="130"/>
      <c r="B444" s="131"/>
      <c r="T444" s="133"/>
      <c r="U444" s="133"/>
      <c r="V444" s="133"/>
      <c r="W444" s="133"/>
      <c r="X444" s="131"/>
    </row>
    <row r="445" spans="1:24" s="132" customFormat="1">
      <c r="A445" s="134" t="s">
        <v>175</v>
      </c>
      <c r="B445" s="133"/>
      <c r="C445" s="133"/>
      <c r="D445" s="133"/>
      <c r="E445" s="133"/>
      <c r="F445" s="133"/>
      <c r="G445" s="133"/>
      <c r="H445" s="133"/>
      <c r="I445" s="133"/>
      <c r="J445" s="133"/>
      <c r="K445" s="133"/>
      <c r="L445" s="133"/>
      <c r="M445" s="133"/>
      <c r="N445" s="133"/>
      <c r="O445" s="133"/>
      <c r="P445" s="133"/>
      <c r="Q445" s="133"/>
      <c r="R445" s="133"/>
      <c r="S445" s="133"/>
      <c r="T445" s="133"/>
      <c r="U445" s="133"/>
      <c r="V445" s="133"/>
      <c r="W445" s="133"/>
      <c r="X445" s="131"/>
    </row>
    <row r="446" spans="1:24" s="132" customFormat="1" ht="16" thickBot="1">
      <c r="A446" s="18" t="s">
        <v>156</v>
      </c>
      <c r="B446" s="133"/>
      <c r="C446" s="112">
        <f t="shared" ref="C446:U446" si="147">(C451-B451)/B451</f>
        <v>0.11352634706951055</v>
      </c>
      <c r="D446" s="112">
        <f t="shared" si="147"/>
        <v>2.2329926278499907E-2</v>
      </c>
      <c r="E446" s="112">
        <f t="shared" si="147"/>
        <v>1.6696590000937025E-2</v>
      </c>
      <c r="F446" s="112">
        <f t="shared" si="147"/>
        <v>2.1586203508222847E-2</v>
      </c>
      <c r="G446" s="112">
        <f t="shared" si="147"/>
        <v>2.2436100495626735E-2</v>
      </c>
      <c r="H446" s="112">
        <f t="shared" si="147"/>
        <v>2.2957265344867597E-2</v>
      </c>
      <c r="I446" s="112">
        <f t="shared" si="147"/>
        <v>2.1866358919564191E-2</v>
      </c>
      <c r="J446" s="112">
        <f t="shared" si="147"/>
        <v>2.2463842364317761E-2</v>
      </c>
      <c r="K446" s="112">
        <f t="shared" si="147"/>
        <v>2.2179497321327141E-2</v>
      </c>
      <c r="L446" s="112">
        <f t="shared" si="147"/>
        <v>2.2686184604747545E-2</v>
      </c>
      <c r="M446" s="112">
        <f t="shared" si="147"/>
        <v>2.1690641538330373E-2</v>
      </c>
      <c r="N446" s="112">
        <f t="shared" si="147"/>
        <v>2.157853658605428E-2</v>
      </c>
      <c r="O446" s="112">
        <f t="shared" si="147"/>
        <v>2.254120083373512E-2</v>
      </c>
      <c r="P446" s="112">
        <f t="shared" si="147"/>
        <v>2.2331471233041428E-2</v>
      </c>
      <c r="Q446" s="112">
        <f t="shared" si="147"/>
        <v>2.1254564364171023E-2</v>
      </c>
      <c r="R446" s="112">
        <f t="shared" si="147"/>
        <v>2.1613231431714463E-2</v>
      </c>
      <c r="S446" s="112">
        <f t="shared" si="147"/>
        <v>2.1178440814888264E-2</v>
      </c>
      <c r="T446" s="112">
        <f t="shared" si="147"/>
        <v>2.1474698243423521E-2</v>
      </c>
      <c r="U446" s="112">
        <f t="shared" si="147"/>
        <v>2.077205686500953E-2</v>
      </c>
      <c r="V446" s="112">
        <f>(V451-T451)/T451</f>
        <v>3.0798768588306373E-2</v>
      </c>
      <c r="W446" s="112">
        <f>(W451-U451)/U451</f>
        <v>3.0605381237515845E-2</v>
      </c>
      <c r="X446" s="131"/>
    </row>
    <row r="447" spans="1:24" s="132" customFormat="1">
      <c r="A447" s="135" t="s">
        <v>157</v>
      </c>
      <c r="B447" s="113">
        <f t="shared" ref="B447:W458" si="148">+B48+B10</f>
        <v>22008512</v>
      </c>
      <c r="C447" s="114">
        <f t="shared" si="148"/>
        <v>24687710</v>
      </c>
      <c r="D447" s="114">
        <f t="shared" si="148"/>
        <v>25087082</v>
      </c>
      <c r="E447" s="114">
        <f t="shared" si="148"/>
        <v>25295399</v>
      </c>
      <c r="F447" s="114">
        <f t="shared" si="148"/>
        <v>25725451</v>
      </c>
      <c r="G447" s="114">
        <f t="shared" si="148"/>
        <v>26217996</v>
      </c>
      <c r="H447" s="114">
        <f t="shared" si="148"/>
        <v>26749100</v>
      </c>
      <c r="I447" s="114">
        <f t="shared" si="148"/>
        <v>27232469</v>
      </c>
      <c r="J447" s="114">
        <f t="shared" si="148"/>
        <v>27745291</v>
      </c>
      <c r="K447" s="114">
        <f t="shared" si="148"/>
        <v>28267283</v>
      </c>
      <c r="L447" s="114">
        <f t="shared" si="148"/>
        <v>28829206</v>
      </c>
      <c r="M447" s="114">
        <f t="shared" si="148"/>
        <v>29333040</v>
      </c>
      <c r="N447" s="114">
        <f t="shared" si="148"/>
        <v>29842398</v>
      </c>
      <c r="O447" s="114">
        <f t="shared" si="148"/>
        <v>30427610</v>
      </c>
      <c r="P447" s="114">
        <f t="shared" si="148"/>
        <v>31054322</v>
      </c>
      <c r="Q447" s="114">
        <f t="shared" si="148"/>
        <v>31589856</v>
      </c>
      <c r="R447" s="114">
        <f t="shared" si="148"/>
        <v>32164050</v>
      </c>
      <c r="S447" s="114">
        <f t="shared" si="148"/>
        <v>32739367</v>
      </c>
      <c r="T447" s="114">
        <f t="shared" si="148"/>
        <v>33328408</v>
      </c>
      <c r="U447" s="114">
        <f t="shared" si="148"/>
        <v>33885383</v>
      </c>
      <c r="V447" s="114">
        <f t="shared" si="148"/>
        <v>34483237</v>
      </c>
      <c r="W447" s="114">
        <f t="shared" si="148"/>
        <v>35050977</v>
      </c>
      <c r="X447" s="131"/>
    </row>
    <row r="448" spans="1:24" s="132" customFormat="1">
      <c r="A448" s="135" t="s">
        <v>158</v>
      </c>
      <c r="B448" s="115">
        <f t="shared" si="148"/>
        <v>13849439</v>
      </c>
      <c r="C448" s="116">
        <f t="shared" si="148"/>
        <v>15251076.466750778</v>
      </c>
      <c r="D448" s="116">
        <f t="shared" si="148"/>
        <v>15774832.536652142</v>
      </c>
      <c r="E448" s="116">
        <f t="shared" si="148"/>
        <v>16268550.172000641</v>
      </c>
      <c r="F448" s="116">
        <f t="shared" si="148"/>
        <v>16762363.79165335</v>
      </c>
      <c r="G448" s="116">
        <f t="shared" si="148"/>
        <v>17250653.694826435</v>
      </c>
      <c r="H448" s="116">
        <f t="shared" si="148"/>
        <v>17745645.951556105</v>
      </c>
      <c r="I448" s="116">
        <f t="shared" si="148"/>
        <v>18261452.43345179</v>
      </c>
      <c r="J448" s="116">
        <f t="shared" si="148"/>
        <v>18797544.388183162</v>
      </c>
      <c r="K448" s="116">
        <f t="shared" si="148"/>
        <v>19334258.266078576</v>
      </c>
      <c r="L448" s="116">
        <f t="shared" si="148"/>
        <v>19879262.085067604</v>
      </c>
      <c r="M448" s="116">
        <f t="shared" si="148"/>
        <v>20457372.089816585</v>
      </c>
      <c r="N448" s="116">
        <f t="shared" si="148"/>
        <v>21047661.159201108</v>
      </c>
      <c r="O448" s="116">
        <f t="shared" si="148"/>
        <v>21635815.039097201</v>
      </c>
      <c r="P448" s="116">
        <f t="shared" si="148"/>
        <v>22197752.486714922</v>
      </c>
      <c r="Q448" s="116">
        <f t="shared" si="148"/>
        <v>22817944.253106676</v>
      </c>
      <c r="R448" s="116">
        <f t="shared" si="148"/>
        <v>23444182.359424088</v>
      </c>
      <c r="S448" s="116">
        <f t="shared" si="148"/>
        <v>24070210.381117798</v>
      </c>
      <c r="T448" s="116">
        <f t="shared" si="148"/>
        <v>24724969.87759636</v>
      </c>
      <c r="U448" s="116">
        <f t="shared" si="148"/>
        <v>25396593.651284523</v>
      </c>
      <c r="V448" s="116">
        <f t="shared" si="148"/>
        <v>25396593.651284523</v>
      </c>
      <c r="W448" s="116">
        <f t="shared" si="148"/>
        <v>26083601.060158018</v>
      </c>
      <c r="X448" s="131"/>
    </row>
    <row r="449" spans="1:24" s="132" customFormat="1">
      <c r="A449" s="135" t="s">
        <v>159</v>
      </c>
      <c r="B449" s="115">
        <f t="shared" si="148"/>
        <v>220888</v>
      </c>
      <c r="C449" s="116">
        <f t="shared" si="148"/>
        <v>360480.9926347438</v>
      </c>
      <c r="D449" s="116">
        <f t="shared" si="148"/>
        <v>361726.80390220578</v>
      </c>
      <c r="E449" s="116">
        <f t="shared" si="148"/>
        <v>366301.2799562139</v>
      </c>
      <c r="F449" s="116">
        <f t="shared" si="148"/>
        <v>371228.98282104952</v>
      </c>
      <c r="G449" s="116">
        <f t="shared" si="148"/>
        <v>376594.56758250413</v>
      </c>
      <c r="H449" s="116">
        <f t="shared" si="148"/>
        <v>382247.56986938039</v>
      </c>
      <c r="I449" s="116">
        <f t="shared" si="148"/>
        <v>388354.24756926374</v>
      </c>
      <c r="J449" s="116">
        <f t="shared" si="148"/>
        <v>394773.60641030536</v>
      </c>
      <c r="K449" s="116">
        <f t="shared" si="148"/>
        <v>401449.50222019246</v>
      </c>
      <c r="L449" s="116">
        <f t="shared" si="148"/>
        <v>408412.39105597138</v>
      </c>
      <c r="M449" s="116">
        <f t="shared" si="148"/>
        <v>415637.99778374145</v>
      </c>
      <c r="N449" s="116">
        <f t="shared" si="148"/>
        <v>423034.01014337095</v>
      </c>
      <c r="O449" s="116">
        <f t="shared" si="148"/>
        <v>431052.83041977684</v>
      </c>
      <c r="P449" s="116">
        <f t="shared" si="148"/>
        <v>439178.20965806628</v>
      </c>
      <c r="Q449" s="116">
        <f t="shared" si="148"/>
        <v>447951.2500003801</v>
      </c>
      <c r="R449" s="116">
        <f t="shared" si="148"/>
        <v>456837.24694200966</v>
      </c>
      <c r="S449" s="116">
        <f t="shared" si="148"/>
        <v>466094.10252330778</v>
      </c>
      <c r="T449" s="116">
        <f t="shared" si="148"/>
        <v>475827.45826666302</v>
      </c>
      <c r="U449" s="116">
        <f t="shared" si="148"/>
        <v>485786.01301139896</v>
      </c>
      <c r="V449" s="116">
        <f t="shared" si="148"/>
        <v>485786.01301139896</v>
      </c>
      <c r="W449" s="116">
        <f t="shared" si="148"/>
        <v>495971.51279525214</v>
      </c>
      <c r="X449" s="131"/>
    </row>
    <row r="450" spans="1:24" s="132" customFormat="1">
      <c r="A450" s="135" t="s">
        <v>160</v>
      </c>
      <c r="B450" s="117">
        <f t="shared" si="148"/>
        <v>1096923</v>
      </c>
      <c r="C450" s="118">
        <f t="shared" si="148"/>
        <v>1096923</v>
      </c>
      <c r="D450" s="118">
        <f t="shared" si="148"/>
        <v>1096923</v>
      </c>
      <c r="E450" s="118">
        <f t="shared" si="148"/>
        <v>1096923</v>
      </c>
      <c r="F450" s="118">
        <f t="shared" si="148"/>
        <v>1096923</v>
      </c>
      <c r="G450" s="118">
        <f t="shared" si="148"/>
        <v>1096923</v>
      </c>
      <c r="H450" s="118">
        <f t="shared" si="148"/>
        <v>1096923</v>
      </c>
      <c r="I450" s="118">
        <f t="shared" si="148"/>
        <v>1096923</v>
      </c>
      <c r="J450" s="118">
        <f t="shared" si="148"/>
        <v>1096923</v>
      </c>
      <c r="K450" s="118">
        <f t="shared" si="148"/>
        <v>1096923</v>
      </c>
      <c r="L450" s="118">
        <f t="shared" si="148"/>
        <v>1096923</v>
      </c>
      <c r="M450" s="118">
        <f t="shared" si="148"/>
        <v>1096923</v>
      </c>
      <c r="N450" s="118">
        <f t="shared" si="148"/>
        <v>1096923</v>
      </c>
      <c r="O450" s="118">
        <f t="shared" si="148"/>
        <v>1096923</v>
      </c>
      <c r="P450" s="118">
        <f t="shared" si="148"/>
        <v>1096923</v>
      </c>
      <c r="Q450" s="118">
        <f t="shared" si="148"/>
        <v>1096923</v>
      </c>
      <c r="R450" s="118">
        <f t="shared" si="148"/>
        <v>1096923</v>
      </c>
      <c r="S450" s="118">
        <f t="shared" si="148"/>
        <v>1096923</v>
      </c>
      <c r="T450" s="118">
        <f t="shared" si="148"/>
        <v>1096923</v>
      </c>
      <c r="U450" s="118">
        <f t="shared" si="148"/>
        <v>1096923</v>
      </c>
      <c r="V450" s="118">
        <f t="shared" si="148"/>
        <v>1096923</v>
      </c>
      <c r="W450" s="118">
        <f t="shared" si="148"/>
        <v>1096923</v>
      </c>
      <c r="X450" s="131"/>
    </row>
    <row r="451" spans="1:24" s="132" customFormat="1" ht="16" thickBot="1">
      <c r="A451" s="136" t="s">
        <v>161</v>
      </c>
      <c r="B451" s="120">
        <f t="shared" si="148"/>
        <v>37175762</v>
      </c>
      <c r="C451" s="121">
        <f t="shared" si="148"/>
        <v>41396190.459385522</v>
      </c>
      <c r="D451" s="121">
        <f t="shared" si="148"/>
        <v>42320564.340554342</v>
      </c>
      <c r="E451" s="121">
        <f t="shared" si="148"/>
        <v>43027173.451956853</v>
      </c>
      <c r="F451" s="121">
        <f t="shared" si="148"/>
        <v>43955966.774474397</v>
      </c>
      <c r="G451" s="121">
        <f t="shared" si="148"/>
        <v>44942167.262408935</v>
      </c>
      <c r="H451" s="121">
        <f t="shared" si="148"/>
        <v>45973916.521425478</v>
      </c>
      <c r="I451" s="121">
        <f t="shared" si="148"/>
        <v>46979198.68102105</v>
      </c>
      <c r="J451" s="121">
        <f t="shared" si="148"/>
        <v>48034531.994593471</v>
      </c>
      <c r="K451" s="121">
        <f t="shared" si="148"/>
        <v>49099913.76829876</v>
      </c>
      <c r="L451" s="121">
        <f t="shared" si="148"/>
        <v>50213803.476123571</v>
      </c>
      <c r="M451" s="121">
        <f t="shared" si="148"/>
        <v>51302973.087600335</v>
      </c>
      <c r="N451" s="121">
        <f t="shared" si="148"/>
        <v>52410016.169344477</v>
      </c>
      <c r="O451" s="121">
        <f t="shared" si="148"/>
        <v>53591400.869516976</v>
      </c>
      <c r="P451" s="121">
        <f t="shared" si="148"/>
        <v>54788175.696372986</v>
      </c>
      <c r="Q451" s="121">
        <f t="shared" si="148"/>
        <v>55952674.503107056</v>
      </c>
      <c r="R451" s="121">
        <f t="shared" si="148"/>
        <v>57161992.606366098</v>
      </c>
      <c r="S451" s="121">
        <f t="shared" si="148"/>
        <v>58372594.483641103</v>
      </c>
      <c r="T451" s="121">
        <f t="shared" si="148"/>
        <v>59626128.335863024</v>
      </c>
      <c r="U451" s="121">
        <f t="shared" si="148"/>
        <v>60864685.664295927</v>
      </c>
      <c r="V451" s="121">
        <f t="shared" si="148"/>
        <v>61462539.664295927</v>
      </c>
      <c r="W451" s="121">
        <f t="shared" si="148"/>
        <v>62727472.572953269</v>
      </c>
      <c r="X451" s="131"/>
    </row>
    <row r="452" spans="1:24" s="132" customFormat="1">
      <c r="A452" s="135" t="s">
        <v>162</v>
      </c>
      <c r="B452" s="116">
        <f t="shared" si="148"/>
        <v>39332.139536100789</v>
      </c>
      <c r="C452" s="116">
        <f t="shared" si="148"/>
        <v>44031.090159056796</v>
      </c>
      <c r="D452" s="116">
        <f t="shared" si="148"/>
        <v>44960.271774849702</v>
      </c>
      <c r="E452" s="116">
        <f t="shared" si="148"/>
        <v>45739.06811364751</v>
      </c>
      <c r="F452" s="116">
        <f t="shared" si="148"/>
        <v>46766.730372209175</v>
      </c>
      <c r="G452" s="116">
        <f t="shared" si="148"/>
        <v>47860.663378678713</v>
      </c>
      <c r="H452" s="116">
        <f t="shared" si="148"/>
        <v>49006.22250326084</v>
      </c>
      <c r="I452" s="116">
        <f t="shared" si="148"/>
        <v>50118.717315135698</v>
      </c>
      <c r="J452" s="116">
        <f t="shared" si="148"/>
        <v>51288.584907868317</v>
      </c>
      <c r="K452" s="116">
        <f t="shared" si="148"/>
        <v>52470.340557434763</v>
      </c>
      <c r="L452" s="116">
        <f t="shared" si="148"/>
        <v>53707.166123058232</v>
      </c>
      <c r="M452" s="116">
        <f t="shared" si="148"/>
        <v>54913.896841632741</v>
      </c>
      <c r="N452" s="116">
        <f t="shared" si="148"/>
        <v>56140.861226579269</v>
      </c>
      <c r="O452" s="116">
        <f t="shared" si="148"/>
        <v>57452.375633907905</v>
      </c>
      <c r="P452" s="116">
        <f t="shared" si="148"/>
        <v>58784.997144260931</v>
      </c>
      <c r="Q452" s="116">
        <f t="shared" si="148"/>
        <v>60074.836788685039</v>
      </c>
      <c r="R452" s="116">
        <f t="shared" si="148"/>
        <v>61416.620157633675</v>
      </c>
      <c r="S452" s="116">
        <f t="shared" si="148"/>
        <v>62761.739790981926</v>
      </c>
      <c r="T452" s="116">
        <f t="shared" si="148"/>
        <v>64152.801044863983</v>
      </c>
      <c r="U452" s="116">
        <f t="shared" si="148"/>
        <v>65526.482003542529</v>
      </c>
      <c r="V452" s="116">
        <f t="shared" si="148"/>
        <v>66203.95387223424</v>
      </c>
      <c r="W452" s="116">
        <f t="shared" si="148"/>
        <v>67609.041035155082</v>
      </c>
      <c r="X452" s="131"/>
    </row>
    <row r="453" spans="1:24" s="132" customFormat="1">
      <c r="A453" s="135" t="s">
        <v>163</v>
      </c>
      <c r="B453" s="116">
        <f t="shared" si="148"/>
        <v>427169.24840469833</v>
      </c>
      <c r="C453" s="116">
        <f t="shared" si="148"/>
        <v>430436.005810729</v>
      </c>
      <c r="D453" s="116">
        <f t="shared" si="148"/>
        <v>434107.86588497314</v>
      </c>
      <c r="E453" s="116">
        <f t="shared" si="148"/>
        <v>441527.54366945528</v>
      </c>
      <c r="F453" s="116">
        <f t="shared" si="148"/>
        <v>450676.95899343747</v>
      </c>
      <c r="G453" s="116">
        <f t="shared" si="148"/>
        <v>459916.70346560917</v>
      </c>
      <c r="H453" s="116">
        <f t="shared" si="148"/>
        <v>469294.91679553059</v>
      </c>
      <c r="I453" s="116">
        <f t="shared" si="148"/>
        <v>478827.49693057965</v>
      </c>
      <c r="J453" s="116">
        <f t="shared" si="148"/>
        <v>488434.00719759247</v>
      </c>
      <c r="K453" s="116">
        <f t="shared" si="148"/>
        <v>498208.58091189014</v>
      </c>
      <c r="L453" s="116">
        <f t="shared" si="148"/>
        <v>508099.67371692928</v>
      </c>
      <c r="M453" s="116">
        <f t="shared" si="148"/>
        <v>518157.84174870013</v>
      </c>
      <c r="N453" s="116">
        <f t="shared" si="148"/>
        <v>528338.90935181093</v>
      </c>
      <c r="O453" s="116">
        <f t="shared" si="148"/>
        <v>538616.48578161711</v>
      </c>
      <c r="P453" s="116">
        <f t="shared" si="148"/>
        <v>549058.50708854548</v>
      </c>
      <c r="Q453" s="116">
        <f t="shared" si="148"/>
        <v>559608.81164535286</v>
      </c>
      <c r="R453" s="116">
        <f t="shared" si="148"/>
        <v>570291.66901988978</v>
      </c>
      <c r="S453" s="116">
        <f t="shared" si="148"/>
        <v>581099.76519803761</v>
      </c>
      <c r="T453" s="116">
        <f t="shared" si="148"/>
        <v>592040.67936273676</v>
      </c>
      <c r="U453" s="116">
        <f t="shared" si="148"/>
        <v>603131.16993479396</v>
      </c>
      <c r="V453" s="116">
        <f t="shared" si="148"/>
        <v>612930.63185269223</v>
      </c>
      <c r="W453" s="116">
        <f t="shared" si="148"/>
        <v>624333.9300423481</v>
      </c>
      <c r="X453" s="131"/>
    </row>
    <row r="454" spans="1:24" s="132" customFormat="1">
      <c r="A454" s="137" t="s">
        <v>164</v>
      </c>
      <c r="B454" s="116">
        <f t="shared" si="148"/>
        <v>1332</v>
      </c>
      <c r="C454" s="116">
        <f t="shared" si="148"/>
        <v>1424</v>
      </c>
      <c r="D454" s="116">
        <f t="shared" si="148"/>
        <v>1483</v>
      </c>
      <c r="E454" s="116">
        <f t="shared" si="148"/>
        <v>1472</v>
      </c>
      <c r="F454" s="116">
        <f t="shared" si="148"/>
        <v>1465</v>
      </c>
      <c r="G454" s="116">
        <f t="shared" si="148"/>
        <v>1460</v>
      </c>
      <c r="H454" s="116">
        <f t="shared" si="148"/>
        <v>1456</v>
      </c>
      <c r="I454" s="116">
        <f t="shared" si="148"/>
        <v>1451</v>
      </c>
      <c r="J454" s="116">
        <f t="shared" si="148"/>
        <v>1446</v>
      </c>
      <c r="K454" s="116">
        <f t="shared" si="148"/>
        <v>1441</v>
      </c>
      <c r="L454" s="116">
        <f t="shared" si="148"/>
        <v>1437</v>
      </c>
      <c r="M454" s="116">
        <f t="shared" si="148"/>
        <v>1431</v>
      </c>
      <c r="N454" s="116">
        <f t="shared" si="148"/>
        <v>1425</v>
      </c>
      <c r="O454" s="116">
        <f t="shared" si="148"/>
        <v>1421</v>
      </c>
      <c r="P454" s="116">
        <f t="shared" si="148"/>
        <v>1417</v>
      </c>
      <c r="Q454" s="116">
        <f t="shared" si="148"/>
        <v>1412</v>
      </c>
      <c r="R454" s="116">
        <f t="shared" si="148"/>
        <v>1407</v>
      </c>
      <c r="S454" s="116">
        <f t="shared" si="148"/>
        <v>1401</v>
      </c>
      <c r="T454" s="116">
        <f t="shared" si="148"/>
        <v>1396</v>
      </c>
      <c r="U454" s="116">
        <f t="shared" si="148"/>
        <v>1390</v>
      </c>
      <c r="V454" s="116">
        <f t="shared" si="148"/>
        <v>1384</v>
      </c>
      <c r="W454" s="116">
        <f t="shared" si="148"/>
        <v>1377</v>
      </c>
      <c r="X454" s="131"/>
    </row>
    <row r="455" spans="1:24" s="132" customFormat="1">
      <c r="A455" s="137" t="s">
        <v>165</v>
      </c>
      <c r="B455" s="116">
        <f t="shared" si="148"/>
        <v>7847</v>
      </c>
      <c r="C455" s="116">
        <f t="shared" si="148"/>
        <v>8172</v>
      </c>
      <c r="D455" s="116">
        <f t="shared" si="148"/>
        <v>8218</v>
      </c>
      <c r="E455" s="116">
        <f t="shared" si="148"/>
        <v>8263</v>
      </c>
      <c r="F455" s="116">
        <f t="shared" si="148"/>
        <v>8303</v>
      </c>
      <c r="G455" s="116">
        <f t="shared" si="148"/>
        <v>8336</v>
      </c>
      <c r="H455" s="116">
        <f t="shared" si="148"/>
        <v>8368</v>
      </c>
      <c r="I455" s="116">
        <f t="shared" si="148"/>
        <v>8406</v>
      </c>
      <c r="J455" s="116">
        <f t="shared" si="148"/>
        <v>8450</v>
      </c>
      <c r="K455" s="116">
        <f t="shared" si="148"/>
        <v>8489</v>
      </c>
      <c r="L455" s="116">
        <f t="shared" si="148"/>
        <v>8527</v>
      </c>
      <c r="M455" s="116">
        <f t="shared" si="148"/>
        <v>8575</v>
      </c>
      <c r="N455" s="116">
        <f t="shared" si="148"/>
        <v>8624</v>
      </c>
      <c r="O455" s="116">
        <f t="shared" si="148"/>
        <v>8669</v>
      </c>
      <c r="P455" s="116">
        <f t="shared" si="148"/>
        <v>8700</v>
      </c>
      <c r="Q455" s="116">
        <f t="shared" si="148"/>
        <v>8750</v>
      </c>
      <c r="R455" s="116">
        <f t="shared" si="148"/>
        <v>8800</v>
      </c>
      <c r="S455" s="116">
        <f t="shared" si="148"/>
        <v>8847</v>
      </c>
      <c r="T455" s="116">
        <f t="shared" si="148"/>
        <v>8900</v>
      </c>
      <c r="U455" s="116">
        <f t="shared" si="148"/>
        <v>8955</v>
      </c>
      <c r="V455" s="116">
        <f t="shared" si="148"/>
        <v>8955</v>
      </c>
      <c r="W455" s="116">
        <f t="shared" si="148"/>
        <v>9012</v>
      </c>
      <c r="X455" s="131"/>
    </row>
    <row r="456" spans="1:24" s="132" customFormat="1" ht="16" thickBot="1">
      <c r="A456" s="137" t="s">
        <v>166</v>
      </c>
      <c r="B456" s="116">
        <f t="shared" si="148"/>
        <v>113776</v>
      </c>
      <c r="C456" s="116">
        <f t="shared" si="148"/>
        <v>159293</v>
      </c>
      <c r="D456" s="116">
        <f t="shared" si="148"/>
        <v>159293</v>
      </c>
      <c r="E456" s="116">
        <f t="shared" si="148"/>
        <v>159293</v>
      </c>
      <c r="F456" s="116">
        <f t="shared" si="148"/>
        <v>159293</v>
      </c>
      <c r="G456" s="116">
        <f t="shared" si="148"/>
        <v>159293</v>
      </c>
      <c r="H456" s="116">
        <f t="shared" si="148"/>
        <v>159293</v>
      </c>
      <c r="I456" s="116">
        <f t="shared" si="148"/>
        <v>159293</v>
      </c>
      <c r="J456" s="116">
        <f t="shared" si="148"/>
        <v>159293</v>
      </c>
      <c r="K456" s="116">
        <f t="shared" si="148"/>
        <v>159293</v>
      </c>
      <c r="L456" s="116">
        <f t="shared" si="148"/>
        <v>159293</v>
      </c>
      <c r="M456" s="116">
        <f t="shared" si="148"/>
        <v>159293</v>
      </c>
      <c r="N456" s="116">
        <f t="shared" si="148"/>
        <v>159293</v>
      </c>
      <c r="O456" s="116">
        <f t="shared" si="148"/>
        <v>159293</v>
      </c>
      <c r="P456" s="116">
        <f t="shared" si="148"/>
        <v>159293</v>
      </c>
      <c r="Q456" s="116">
        <f t="shared" si="148"/>
        <v>159293</v>
      </c>
      <c r="R456" s="116">
        <f t="shared" si="148"/>
        <v>159293</v>
      </c>
      <c r="S456" s="116">
        <f t="shared" si="148"/>
        <v>159293</v>
      </c>
      <c r="T456" s="116">
        <f t="shared" si="148"/>
        <v>159293</v>
      </c>
      <c r="U456" s="116">
        <f t="shared" si="148"/>
        <v>159293</v>
      </c>
      <c r="V456" s="116">
        <f t="shared" si="148"/>
        <v>159293</v>
      </c>
      <c r="W456" s="116">
        <f t="shared" si="148"/>
        <v>159293</v>
      </c>
      <c r="X456" s="131"/>
    </row>
    <row r="457" spans="1:24" s="132" customFormat="1">
      <c r="A457" s="135" t="s">
        <v>167</v>
      </c>
      <c r="B457" s="113">
        <f t="shared" si="148"/>
        <v>33320</v>
      </c>
      <c r="C457" s="114">
        <f t="shared" si="148"/>
        <v>33453</v>
      </c>
      <c r="D457" s="114">
        <f t="shared" si="148"/>
        <v>33662</v>
      </c>
      <c r="E457" s="114">
        <f t="shared" si="148"/>
        <v>34209</v>
      </c>
      <c r="F457" s="114">
        <f t="shared" si="148"/>
        <v>34906</v>
      </c>
      <c r="G457" s="114">
        <f t="shared" si="148"/>
        <v>35610</v>
      </c>
      <c r="H457" s="114">
        <f t="shared" si="148"/>
        <v>36325</v>
      </c>
      <c r="I457" s="114">
        <f t="shared" si="148"/>
        <v>37052</v>
      </c>
      <c r="J457" s="114">
        <f t="shared" si="148"/>
        <v>37785</v>
      </c>
      <c r="K457" s="114">
        <f t="shared" si="148"/>
        <v>38531</v>
      </c>
      <c r="L457" s="114">
        <f t="shared" si="148"/>
        <v>39286</v>
      </c>
      <c r="M457" s="114">
        <f t="shared" si="148"/>
        <v>40054</v>
      </c>
      <c r="N457" s="114">
        <f t="shared" si="148"/>
        <v>40832</v>
      </c>
      <c r="O457" s="114">
        <f t="shared" si="148"/>
        <v>41618</v>
      </c>
      <c r="P457" s="114">
        <f t="shared" si="148"/>
        <v>42417</v>
      </c>
      <c r="Q457" s="114">
        <f t="shared" si="148"/>
        <v>43225</v>
      </c>
      <c r="R457" s="114">
        <f t="shared" si="148"/>
        <v>44044</v>
      </c>
      <c r="S457" s="114">
        <f t="shared" si="148"/>
        <v>44873</v>
      </c>
      <c r="T457" s="114">
        <f t="shared" si="148"/>
        <v>45713</v>
      </c>
      <c r="U457" s="114">
        <f t="shared" si="148"/>
        <v>46565</v>
      </c>
      <c r="V457" s="114">
        <f t="shared" si="148"/>
        <v>47427</v>
      </c>
      <c r="W457" s="114">
        <f t="shared" si="148"/>
        <v>48306</v>
      </c>
      <c r="X457" s="131"/>
    </row>
    <row r="458" spans="1:24" s="132" customFormat="1">
      <c r="A458" s="135" t="s">
        <v>168</v>
      </c>
      <c r="B458" s="115">
        <f t="shared" si="148"/>
        <v>3662</v>
      </c>
      <c r="C458" s="116">
        <f t="shared" si="148"/>
        <v>3808.5136371798094</v>
      </c>
      <c r="D458" s="116">
        <f t="shared" si="148"/>
        <v>3920.6666049941441</v>
      </c>
      <c r="E458" s="116">
        <f t="shared" si="148"/>
        <v>4024.3098641142369</v>
      </c>
      <c r="F458" s="116">
        <f t="shared" si="148"/>
        <v>4129.7239103222428</v>
      </c>
      <c r="G458" s="116">
        <f t="shared" si="148"/>
        <v>4236.3208452573517</v>
      </c>
      <c r="H458" s="116">
        <f t="shared" si="148"/>
        <v>4344.1371903080571</v>
      </c>
      <c r="I458" s="116">
        <f t="shared" si="148"/>
        <v>4453.5373737056789</v>
      </c>
      <c r="J458" s="116">
        <f t="shared" si="148"/>
        <v>4563.6983346725474</v>
      </c>
      <c r="K458" s="116">
        <f t="shared" si="148"/>
        <v>4675.5612533922149</v>
      </c>
      <c r="L458" s="116">
        <f t="shared" si="148"/>
        <v>4788.8143205988035</v>
      </c>
      <c r="M458" s="116">
        <f t="shared" si="148"/>
        <v>4903.8060538441132</v>
      </c>
      <c r="N458" s="116">
        <f t="shared" si="148"/>
        <v>5019.6639738762879</v>
      </c>
      <c r="O458" s="116">
        <f t="shared" ref="O458:W461" si="149">+O59+O21</f>
        <v>5136.2304440087428</v>
      </c>
      <c r="P458" s="116">
        <f t="shared" si="149"/>
        <v>5254.2023001961334</v>
      </c>
      <c r="Q458" s="116">
        <f t="shared" si="149"/>
        <v>5372.8102600797683</v>
      </c>
      <c r="R458" s="116">
        <f t="shared" si="149"/>
        <v>5492.2506033632399</v>
      </c>
      <c r="S458" s="116">
        <f t="shared" si="149"/>
        <v>5612.7371107095514</v>
      </c>
      <c r="T458" s="116">
        <f t="shared" si="149"/>
        <v>5734.0355263853662</v>
      </c>
      <c r="U458" s="116">
        <f t="shared" si="149"/>
        <v>5856.5366354890402</v>
      </c>
      <c r="V458" s="116">
        <f t="shared" si="149"/>
        <v>5856.5366354890402</v>
      </c>
      <c r="W458" s="116">
        <f t="shared" si="149"/>
        <v>5979.8055833497547</v>
      </c>
      <c r="X458" s="131"/>
    </row>
    <row r="459" spans="1:24" s="132" customFormat="1">
      <c r="A459" s="135" t="s">
        <v>169</v>
      </c>
      <c r="B459" s="115">
        <f t="shared" ref="B459:W461" si="150">+B60+B22</f>
        <v>14</v>
      </c>
      <c r="C459" s="116">
        <f t="shared" si="150"/>
        <v>15.530220970446241</v>
      </c>
      <c r="D459" s="116">
        <f t="shared" si="150"/>
        <v>15.37782669886457</v>
      </c>
      <c r="E459" s="116">
        <f t="shared" si="150"/>
        <v>15.456180448225682</v>
      </c>
      <c r="F459" s="116">
        <f t="shared" si="150"/>
        <v>15.55554257611659</v>
      </c>
      <c r="G459" s="116">
        <f t="shared" si="150"/>
        <v>15.682825054850696</v>
      </c>
      <c r="H459" s="116">
        <f t="shared" si="150"/>
        <v>15.826868035711252</v>
      </c>
      <c r="I459" s="116">
        <f t="shared" si="150"/>
        <v>15.99869708421776</v>
      </c>
      <c r="J459" s="116">
        <f t="shared" si="150"/>
        <v>16.18948517069904</v>
      </c>
      <c r="K459" s="116">
        <f t="shared" si="150"/>
        <v>16.394366937375366</v>
      </c>
      <c r="L459" s="116">
        <f t="shared" si="150"/>
        <v>16.615985583491668</v>
      </c>
      <c r="M459" s="116">
        <f t="shared" si="150"/>
        <v>16.851863184593167</v>
      </c>
      <c r="N459" s="116">
        <f t="shared" si="150"/>
        <v>17.096259627667273</v>
      </c>
      <c r="O459" s="116">
        <f t="shared" si="150"/>
        <v>17.38025348485586</v>
      </c>
      <c r="P459" s="116">
        <f t="shared" si="150"/>
        <v>17.667847654936555</v>
      </c>
      <c r="Q459" s="116">
        <f t="shared" si="150"/>
        <v>17.996447216235961</v>
      </c>
      <c r="R459" s="116">
        <f t="shared" si="150"/>
        <v>18.329279213774424</v>
      </c>
      <c r="S459" s="116">
        <f t="shared" si="150"/>
        <v>18.68421066038027</v>
      </c>
      <c r="T459" s="116">
        <f t="shared" si="150"/>
        <v>19.06799682637676</v>
      </c>
      <c r="U459" s="116">
        <f t="shared" si="150"/>
        <v>19.46336878868776</v>
      </c>
      <c r="V459" s="116">
        <f t="shared" si="149"/>
        <v>19.46336878868776</v>
      </c>
      <c r="W459" s="116">
        <f t="shared" si="150"/>
        <v>19.870761251336521</v>
      </c>
      <c r="X459" s="131"/>
    </row>
    <row r="460" spans="1:24" s="132" customFormat="1">
      <c r="A460" s="135" t="s">
        <v>170</v>
      </c>
      <c r="B460" s="117">
        <f t="shared" si="150"/>
        <v>6</v>
      </c>
      <c r="C460" s="118">
        <f t="shared" si="150"/>
        <v>6</v>
      </c>
      <c r="D460" s="118">
        <f t="shared" si="150"/>
        <v>6</v>
      </c>
      <c r="E460" s="118">
        <f t="shared" si="150"/>
        <v>6</v>
      </c>
      <c r="F460" s="118">
        <f t="shared" si="150"/>
        <v>6</v>
      </c>
      <c r="G460" s="118">
        <f t="shared" si="150"/>
        <v>6</v>
      </c>
      <c r="H460" s="118">
        <f t="shared" si="150"/>
        <v>6</v>
      </c>
      <c r="I460" s="118">
        <f t="shared" si="150"/>
        <v>6</v>
      </c>
      <c r="J460" s="118">
        <f t="shared" si="150"/>
        <v>6</v>
      </c>
      <c r="K460" s="118">
        <f t="shared" si="150"/>
        <v>6</v>
      </c>
      <c r="L460" s="118">
        <f t="shared" si="150"/>
        <v>6</v>
      </c>
      <c r="M460" s="118">
        <f t="shared" si="150"/>
        <v>6</v>
      </c>
      <c r="N460" s="118">
        <f t="shared" si="150"/>
        <v>6</v>
      </c>
      <c r="O460" s="118">
        <f t="shared" si="150"/>
        <v>6</v>
      </c>
      <c r="P460" s="118">
        <f t="shared" si="150"/>
        <v>6</v>
      </c>
      <c r="Q460" s="118">
        <f t="shared" si="150"/>
        <v>6</v>
      </c>
      <c r="R460" s="118">
        <f t="shared" si="150"/>
        <v>6</v>
      </c>
      <c r="S460" s="118">
        <f t="shared" si="150"/>
        <v>6</v>
      </c>
      <c r="T460" s="118">
        <f t="shared" si="150"/>
        <v>6</v>
      </c>
      <c r="U460" s="118">
        <f t="shared" si="150"/>
        <v>6</v>
      </c>
      <c r="V460" s="118">
        <f t="shared" si="149"/>
        <v>6</v>
      </c>
      <c r="W460" s="118">
        <f t="shared" si="150"/>
        <v>6</v>
      </c>
      <c r="X460" s="131"/>
    </row>
    <row r="461" spans="1:24" s="132" customFormat="1" ht="16" thickBot="1">
      <c r="A461" s="136" t="s">
        <v>171</v>
      </c>
      <c r="B461" s="120">
        <f>+B62+B24</f>
        <v>37002</v>
      </c>
      <c r="C461" s="121">
        <f t="shared" si="150"/>
        <v>37283.043858150253</v>
      </c>
      <c r="D461" s="121">
        <f t="shared" si="150"/>
        <v>37604.044431693008</v>
      </c>
      <c r="E461" s="121">
        <f t="shared" si="150"/>
        <v>38254.766044562464</v>
      </c>
      <c r="F461" s="121">
        <f t="shared" si="150"/>
        <v>39057.279452898358</v>
      </c>
      <c r="G461" s="121">
        <f t="shared" si="150"/>
        <v>39868.003670312202</v>
      </c>
      <c r="H461" s="121">
        <f t="shared" si="150"/>
        <v>40690.964058343772</v>
      </c>
      <c r="I461" s="121">
        <f t="shared" si="150"/>
        <v>41527.536070789894</v>
      </c>
      <c r="J461" s="121">
        <f t="shared" si="150"/>
        <v>42370.88781984325</v>
      </c>
      <c r="K461" s="121">
        <f t="shared" si="150"/>
        <v>43228.955620329594</v>
      </c>
      <c r="L461" s="121">
        <f t="shared" si="150"/>
        <v>44097.430306182294</v>
      </c>
      <c r="M461" s="121">
        <f t="shared" si="150"/>
        <v>44980.657917028708</v>
      </c>
      <c r="N461" s="121">
        <f t="shared" si="150"/>
        <v>45874.760233503956</v>
      </c>
      <c r="O461" s="121">
        <f t="shared" si="150"/>
        <v>46777.610697493597</v>
      </c>
      <c r="P461" s="121">
        <f t="shared" si="150"/>
        <v>47694.87014785107</v>
      </c>
      <c r="Q461" s="121">
        <f t="shared" si="150"/>
        <v>48621.806707296004</v>
      </c>
      <c r="R461" s="121">
        <f t="shared" si="150"/>
        <v>49560.579882577011</v>
      </c>
      <c r="S461" s="121">
        <f t="shared" si="150"/>
        <v>50510.421321369933</v>
      </c>
      <c r="T461" s="121">
        <f t="shared" si="150"/>
        <v>51472.103523211743</v>
      </c>
      <c r="U461" s="121">
        <f t="shared" si="150"/>
        <v>52447.000004277725</v>
      </c>
      <c r="V461" s="121">
        <f t="shared" si="149"/>
        <v>53309.000004277725</v>
      </c>
      <c r="W461" s="121">
        <f t="shared" si="150"/>
        <v>54311.676344601088</v>
      </c>
      <c r="X461" s="131"/>
    </row>
    <row r="462" spans="1:24" s="132" customFormat="1">
      <c r="A462" s="130"/>
      <c r="T462" s="133"/>
      <c r="U462" s="133"/>
      <c r="V462" s="133"/>
      <c r="W462" s="133"/>
      <c r="X462" s="131"/>
    </row>
    <row r="463" spans="1:24" s="132" customFormat="1">
      <c r="A463" s="130"/>
      <c r="B463" s="131"/>
      <c r="T463" s="133"/>
      <c r="U463" s="133"/>
      <c r="V463" s="133"/>
      <c r="W463" s="133"/>
      <c r="X463" s="131"/>
    </row>
    <row r="464" spans="1:24" s="132" customFormat="1">
      <c r="A464" s="134" t="s">
        <v>176</v>
      </c>
      <c r="B464" s="133"/>
      <c r="C464" s="133"/>
      <c r="D464" s="133"/>
      <c r="E464" s="133"/>
      <c r="F464" s="133"/>
      <c r="G464" s="133"/>
      <c r="H464" s="133"/>
      <c r="I464" s="133"/>
      <c r="J464" s="133"/>
      <c r="K464" s="133"/>
      <c r="L464" s="133"/>
      <c r="M464" s="133"/>
      <c r="N464" s="133"/>
      <c r="O464" s="133"/>
      <c r="P464" s="133"/>
      <c r="Q464" s="133"/>
      <c r="R464" s="133"/>
      <c r="S464" s="133"/>
      <c r="T464" s="133"/>
      <c r="U464" s="133"/>
      <c r="V464" s="133"/>
      <c r="W464" s="133"/>
      <c r="X464" s="131"/>
    </row>
    <row r="465" spans="1:24" s="132" customFormat="1" ht="16" thickBot="1">
      <c r="A465" s="18" t="s">
        <v>156</v>
      </c>
      <c r="B465" s="133"/>
      <c r="C465" s="112">
        <f t="shared" ref="C465:U465" si="151">(C470-B470)/B470</f>
        <v>0.12084925220767771</v>
      </c>
      <c r="D465" s="112">
        <f t="shared" si="151"/>
        <v>4.8119720031937895E-2</v>
      </c>
      <c r="E465" s="112">
        <f t="shared" si="151"/>
        <v>1.4622673979312455E-2</v>
      </c>
      <c r="F465" s="112">
        <f t="shared" si="151"/>
        <v>1.9235002761986059E-2</v>
      </c>
      <c r="G465" s="112">
        <f t="shared" si="151"/>
        <v>2.237766152053193E-2</v>
      </c>
      <c r="H465" s="112">
        <f t="shared" si="151"/>
        <v>2.3306453025811611E-2</v>
      </c>
      <c r="I465" s="112">
        <f t="shared" si="151"/>
        <v>1.9897367071937407E-2</v>
      </c>
      <c r="J465" s="112">
        <f t="shared" si="151"/>
        <v>1.9323002430339565E-2</v>
      </c>
      <c r="K465" s="112">
        <f t="shared" si="151"/>
        <v>2.1133475026350663E-2</v>
      </c>
      <c r="L465" s="112">
        <f t="shared" si="151"/>
        <v>2.0693782114059391E-2</v>
      </c>
      <c r="M465" s="112">
        <f t="shared" si="151"/>
        <v>1.8027836091505618E-2</v>
      </c>
      <c r="N465" s="112">
        <f t="shared" si="151"/>
        <v>1.7225026100890842E-2</v>
      </c>
      <c r="O465" s="112">
        <f t="shared" si="151"/>
        <v>2.0799922163705201E-2</v>
      </c>
      <c r="P465" s="112">
        <f t="shared" si="151"/>
        <v>2.3318844736622258E-2</v>
      </c>
      <c r="Q465" s="112">
        <f t="shared" si="151"/>
        <v>1.7463410599752514E-2</v>
      </c>
      <c r="R465" s="112">
        <f t="shared" si="151"/>
        <v>1.7286631628088366E-2</v>
      </c>
      <c r="S465" s="112">
        <f t="shared" si="151"/>
        <v>1.8475591655245337E-2</v>
      </c>
      <c r="T465" s="112">
        <f t="shared" si="151"/>
        <v>1.6374462780080399E-2</v>
      </c>
      <c r="U465" s="112">
        <f t="shared" si="151"/>
        <v>1.5291619435407506E-2</v>
      </c>
      <c r="V465" s="112">
        <f>(V470-T470)/T470</f>
        <v>2.6291356342412121E-2</v>
      </c>
      <c r="W465" s="112">
        <f>(W470-U470)/U470</f>
        <v>2.589848795042984E-2</v>
      </c>
      <c r="X465" s="131"/>
    </row>
    <row r="466" spans="1:24" s="132" customFormat="1">
      <c r="A466" s="18" t="s">
        <v>157</v>
      </c>
      <c r="B466" s="113">
        <f t="shared" ref="B466:W477" si="152">+B29+B124</f>
        <v>48696762</v>
      </c>
      <c r="C466" s="114">
        <f t="shared" si="152"/>
        <v>53130308</v>
      </c>
      <c r="D466" s="114">
        <f t="shared" si="152"/>
        <v>56926855</v>
      </c>
      <c r="E466" s="114">
        <f t="shared" si="152"/>
        <v>57865243</v>
      </c>
      <c r="F466" s="114">
        <f t="shared" si="152"/>
        <v>59146248</v>
      </c>
      <c r="G466" s="114">
        <f t="shared" si="152"/>
        <v>60606690</v>
      </c>
      <c r="H466" s="114">
        <f t="shared" si="152"/>
        <v>62129074</v>
      </c>
      <c r="I466" s="114">
        <f t="shared" si="152"/>
        <v>63515982</v>
      </c>
      <c r="J466" s="114">
        <f t="shared" si="152"/>
        <v>64910363</v>
      </c>
      <c r="K466" s="114">
        <f t="shared" si="152"/>
        <v>66425391</v>
      </c>
      <c r="L466" s="114">
        <f t="shared" si="152"/>
        <v>67899338</v>
      </c>
      <c r="M466" s="114">
        <f t="shared" si="152"/>
        <v>69271846</v>
      </c>
      <c r="N466" s="114">
        <f t="shared" si="152"/>
        <v>70655646</v>
      </c>
      <c r="O466" s="114">
        <f t="shared" si="152"/>
        <v>72324695</v>
      </c>
      <c r="P466" s="114">
        <f t="shared" si="152"/>
        <v>74010626</v>
      </c>
      <c r="Q466" s="114">
        <f t="shared" si="152"/>
        <v>75466343</v>
      </c>
      <c r="R466" s="114">
        <f t="shared" si="152"/>
        <v>76940728</v>
      </c>
      <c r="S466" s="114">
        <f t="shared" si="152"/>
        <v>78475824</v>
      </c>
      <c r="T466" s="114">
        <f t="shared" si="152"/>
        <v>79899074</v>
      </c>
      <c r="U466" s="114">
        <f t="shared" si="152"/>
        <v>81259256</v>
      </c>
      <c r="V466" s="114">
        <f t="shared" si="152"/>
        <v>82623119</v>
      </c>
      <c r="W466" s="114">
        <f t="shared" si="152"/>
        <v>84007198</v>
      </c>
      <c r="X466" s="131"/>
    </row>
    <row r="467" spans="1:24" s="132" customFormat="1">
      <c r="A467" s="18" t="s">
        <v>158</v>
      </c>
      <c r="B467" s="115">
        <f t="shared" si="152"/>
        <v>26557707</v>
      </c>
      <c r="C467" s="116">
        <f t="shared" si="152"/>
        <v>31188851.73324161</v>
      </c>
      <c r="D467" s="116">
        <f t="shared" si="152"/>
        <v>31691419.605284356</v>
      </c>
      <c r="E467" s="116">
        <f t="shared" si="152"/>
        <v>32174241.090117</v>
      </c>
      <c r="F467" s="116">
        <f t="shared" si="152"/>
        <v>32753290.122141726</v>
      </c>
      <c r="G467" s="116">
        <f t="shared" si="152"/>
        <v>33476842.990537852</v>
      </c>
      <c r="H467" s="116">
        <f t="shared" si="152"/>
        <v>34268937.505186409</v>
      </c>
      <c r="I467" s="116">
        <f t="shared" si="152"/>
        <v>34906728.978658162</v>
      </c>
      <c r="J467" s="116">
        <f t="shared" si="152"/>
        <v>35513124.561495759</v>
      </c>
      <c r="K467" s="116">
        <f t="shared" si="152"/>
        <v>36217878.720325649</v>
      </c>
      <c r="L467" s="116">
        <f t="shared" si="152"/>
        <v>36959478.12193606</v>
      </c>
      <c r="M467" s="116">
        <f t="shared" si="152"/>
        <v>37558606.11230953</v>
      </c>
      <c r="N467" s="116">
        <f t="shared" si="152"/>
        <v>38090198.280528635</v>
      </c>
      <c r="O467" s="116">
        <f t="shared" si="152"/>
        <v>38761509.776481107</v>
      </c>
      <c r="P467" s="116">
        <f t="shared" si="152"/>
        <v>39745897.036335081</v>
      </c>
      <c r="Q467" s="116">
        <f t="shared" si="152"/>
        <v>40341425.182426378</v>
      </c>
      <c r="R467" s="116">
        <f t="shared" si="152"/>
        <v>40930260.002748638</v>
      </c>
      <c r="S467" s="116">
        <f t="shared" si="152"/>
        <v>41633712.306488246</v>
      </c>
      <c r="T467" s="116">
        <f t="shared" si="152"/>
        <v>42231471.085364506</v>
      </c>
      <c r="U467" s="116">
        <f t="shared" si="152"/>
        <v>42788767.073636346</v>
      </c>
      <c r="V467" s="116">
        <f t="shared" si="152"/>
        <v>42788767.073636346</v>
      </c>
      <c r="W467" s="116">
        <f t="shared" si="152"/>
        <v>43320865.129114874</v>
      </c>
      <c r="X467" s="131"/>
    </row>
    <row r="468" spans="1:24" s="132" customFormat="1">
      <c r="A468" s="18" t="s">
        <v>159</v>
      </c>
      <c r="B468" s="115">
        <f t="shared" si="152"/>
        <v>2128282</v>
      </c>
      <c r="C468" s="116">
        <f t="shared" si="152"/>
        <v>2450817.5232606111</v>
      </c>
      <c r="D468" s="116">
        <f t="shared" si="152"/>
        <v>2341216.3661942864</v>
      </c>
      <c r="E468" s="116">
        <f t="shared" si="152"/>
        <v>2254382.8563688938</v>
      </c>
      <c r="F468" s="116">
        <f t="shared" si="152"/>
        <v>2175264.4973739958</v>
      </c>
      <c r="G468" s="116">
        <f t="shared" si="152"/>
        <v>2103031.8225074154</v>
      </c>
      <c r="H468" s="116">
        <f t="shared" si="152"/>
        <v>2037182.5064601614</v>
      </c>
      <c r="I468" s="116">
        <f t="shared" si="152"/>
        <v>1976942.1120207831</v>
      </c>
      <c r="J468" s="116">
        <f t="shared" si="152"/>
        <v>1921877.0648311451</v>
      </c>
      <c r="K468" s="116">
        <f t="shared" si="152"/>
        <v>1871229.9211540946</v>
      </c>
      <c r="L468" s="116">
        <f t="shared" si="152"/>
        <v>1824576.1627056394</v>
      </c>
      <c r="M468" s="116">
        <f t="shared" si="152"/>
        <v>1781518.3732192644</v>
      </c>
      <c r="N468" s="116">
        <f t="shared" si="152"/>
        <v>1742041.3710335041</v>
      </c>
      <c r="O468" s="116">
        <f t="shared" si="152"/>
        <v>1705943.9046838053</v>
      </c>
      <c r="P468" s="116">
        <f t="shared" si="152"/>
        <v>1672673.4396935347</v>
      </c>
      <c r="Q468" s="116">
        <f t="shared" si="152"/>
        <v>1642357.0680814106</v>
      </c>
      <c r="R468" s="116">
        <f t="shared" si="152"/>
        <v>1614543.5741841854</v>
      </c>
      <c r="S468" s="116">
        <f t="shared" si="152"/>
        <v>1589000.4732897109</v>
      </c>
      <c r="T468" s="116">
        <f t="shared" si="152"/>
        <v>1565560.5844770912</v>
      </c>
      <c r="U468" s="116">
        <f t="shared" si="152"/>
        <v>1544098.3040674976</v>
      </c>
      <c r="V468" s="116">
        <f t="shared" si="152"/>
        <v>1544098.3040674976</v>
      </c>
      <c r="W468" s="116">
        <f t="shared" si="152"/>
        <v>1524328.943736237</v>
      </c>
      <c r="X468" s="131"/>
    </row>
    <row r="469" spans="1:24" s="132" customFormat="1">
      <c r="A469" s="18" t="s">
        <v>160</v>
      </c>
      <c r="B469" s="117">
        <f t="shared" si="152"/>
        <v>294405.33333333302</v>
      </c>
      <c r="C469" s="118">
        <f t="shared" si="152"/>
        <v>294405.33333333302</v>
      </c>
      <c r="D469" s="118">
        <f t="shared" si="152"/>
        <v>294405.33333333302</v>
      </c>
      <c r="E469" s="118">
        <f t="shared" si="152"/>
        <v>294405.33333333302</v>
      </c>
      <c r="F469" s="118">
        <f t="shared" si="152"/>
        <v>294405.33333333302</v>
      </c>
      <c r="G469" s="118">
        <f t="shared" si="152"/>
        <v>294405.33333333302</v>
      </c>
      <c r="H469" s="118">
        <f t="shared" si="152"/>
        <v>294405.33333333302</v>
      </c>
      <c r="I469" s="118">
        <f t="shared" si="152"/>
        <v>294405.33333333302</v>
      </c>
      <c r="J469" s="118">
        <f t="shared" si="152"/>
        <v>294405.33333333302</v>
      </c>
      <c r="K469" s="118">
        <f t="shared" si="152"/>
        <v>294405.33333333302</v>
      </c>
      <c r="L469" s="118">
        <f t="shared" si="152"/>
        <v>294405.33333333302</v>
      </c>
      <c r="M469" s="118">
        <f t="shared" si="152"/>
        <v>294405.33333333302</v>
      </c>
      <c r="N469" s="118">
        <f t="shared" si="152"/>
        <v>294405.33333333302</v>
      </c>
      <c r="O469" s="118">
        <f t="shared" si="152"/>
        <v>294405.33333333302</v>
      </c>
      <c r="P469" s="118">
        <f t="shared" si="152"/>
        <v>294405.33333333302</v>
      </c>
      <c r="Q469" s="118">
        <f t="shared" si="152"/>
        <v>294405.33333333302</v>
      </c>
      <c r="R469" s="118">
        <f t="shared" si="152"/>
        <v>294405.33333333302</v>
      </c>
      <c r="S469" s="118">
        <f t="shared" si="152"/>
        <v>294405.33333333302</v>
      </c>
      <c r="T469" s="118">
        <f t="shared" si="152"/>
        <v>294405.33333333302</v>
      </c>
      <c r="U469" s="118">
        <f t="shared" si="152"/>
        <v>294405.33333333302</v>
      </c>
      <c r="V469" s="118">
        <f t="shared" si="152"/>
        <v>294405.33333333302</v>
      </c>
      <c r="W469" s="118">
        <f t="shared" si="152"/>
        <v>294405.33333333302</v>
      </c>
      <c r="X469" s="131"/>
    </row>
    <row r="470" spans="1:24" s="132" customFormat="1" ht="16" thickBot="1">
      <c r="A470" s="138" t="s">
        <v>161</v>
      </c>
      <c r="B470" s="120">
        <f t="shared" si="152"/>
        <v>77677156.333333343</v>
      </c>
      <c r="C470" s="121">
        <f t="shared" si="152"/>
        <v>87064382.589835554</v>
      </c>
      <c r="D470" s="121">
        <f t="shared" si="152"/>
        <v>91253896.304811969</v>
      </c>
      <c r="E470" s="121">
        <f t="shared" si="152"/>
        <v>92588272.27981922</v>
      </c>
      <c r="F470" s="121">
        <f t="shared" si="152"/>
        <v>94369207.95284906</v>
      </c>
      <c r="G470" s="121">
        <f t="shared" si="152"/>
        <v>96480970.146378607</v>
      </c>
      <c r="H470" s="121">
        <f t="shared" si="152"/>
        <v>98729599.344979912</v>
      </c>
      <c r="I470" s="121">
        <f t="shared" si="152"/>
        <v>100694058.42401229</v>
      </c>
      <c r="J470" s="121">
        <f t="shared" si="152"/>
        <v>102639769.95966023</v>
      </c>
      <c r="K470" s="121">
        <f t="shared" si="152"/>
        <v>104808904.97481309</v>
      </c>
      <c r="L470" s="121">
        <f t="shared" si="152"/>
        <v>106977797.61797503</v>
      </c>
      <c r="M470" s="121">
        <f t="shared" si="152"/>
        <v>108906375.81886214</v>
      </c>
      <c r="N470" s="121">
        <f t="shared" si="152"/>
        <v>110782290.98489547</v>
      </c>
      <c r="O470" s="121">
        <f t="shared" si="152"/>
        <v>113086554.01449823</v>
      </c>
      <c r="P470" s="121">
        <f t="shared" si="152"/>
        <v>115723601.80936196</v>
      </c>
      <c r="Q470" s="121">
        <f t="shared" si="152"/>
        <v>117744530.58384112</v>
      </c>
      <c r="R470" s="121">
        <f t="shared" si="152"/>
        <v>119779936.91026616</v>
      </c>
      <c r="S470" s="121">
        <f t="shared" si="152"/>
        <v>121992942.11311129</v>
      </c>
      <c r="T470" s="121">
        <f t="shared" si="152"/>
        <v>123990511.00317493</v>
      </c>
      <c r="U470" s="121">
        <f t="shared" si="152"/>
        <v>125886526.71103719</v>
      </c>
      <c r="V470" s="121">
        <f t="shared" si="152"/>
        <v>127250389.71103717</v>
      </c>
      <c r="W470" s="121">
        <f t="shared" si="152"/>
        <v>129146797.40618445</v>
      </c>
      <c r="X470" s="131"/>
    </row>
    <row r="471" spans="1:24" s="132" customFormat="1">
      <c r="A471" s="18" t="s">
        <v>162</v>
      </c>
      <c r="B471" s="116">
        <f t="shared" si="152"/>
        <v>76289.382400659932</v>
      </c>
      <c r="C471" s="116">
        <f t="shared" si="152"/>
        <v>85520.506243469106</v>
      </c>
      <c r="D471" s="116">
        <f t="shared" si="152"/>
        <v>89628.355819298624</v>
      </c>
      <c r="E471" s="116">
        <f t="shared" si="152"/>
        <v>90938.60744017089</v>
      </c>
      <c r="F471" s="116">
        <f t="shared" si="152"/>
        <v>92687.862227569742</v>
      </c>
      <c r="G471" s="116">
        <f t="shared" si="152"/>
        <v>94762.280796962616</v>
      </c>
      <c r="H471" s="116">
        <f t="shared" si="152"/>
        <v>96971.24775367204</v>
      </c>
      <c r="I471" s="116">
        <f t="shared" si="152"/>
        <v>98900.654601567658</v>
      </c>
      <c r="J471" s="116">
        <f t="shared" si="152"/>
        <v>100811.57955409054</v>
      </c>
      <c r="K471" s="116">
        <f t="shared" si="152"/>
        <v>102942.43459211887</v>
      </c>
      <c r="L471" s="116">
        <f t="shared" si="152"/>
        <v>105072.93342163159</v>
      </c>
      <c r="M471" s="116">
        <f t="shared" si="152"/>
        <v>106966.78972421566</v>
      </c>
      <c r="N471" s="116">
        <f t="shared" si="152"/>
        <v>108809.1211811682</v>
      </c>
      <c r="O471" s="116">
        <f t="shared" si="152"/>
        <v>111072.83122527074</v>
      </c>
      <c r="P471" s="116">
        <f t="shared" si="152"/>
        <v>113663.5551045266</v>
      </c>
      <c r="Q471" s="116">
        <f t="shared" si="152"/>
        <v>115648.13875967509</v>
      </c>
      <c r="R471" s="116">
        <f t="shared" si="152"/>
        <v>117647.42299927027</v>
      </c>
      <c r="S471" s="116">
        <f t="shared" si="152"/>
        <v>119821.05806463609</v>
      </c>
      <c r="T471" s="116">
        <f t="shared" si="152"/>
        <v>121783.0233412137</v>
      </c>
      <c r="U471" s="116">
        <f t="shared" si="152"/>
        <v>123645.08131404957</v>
      </c>
      <c r="V471" s="116">
        <f t="shared" si="152"/>
        <v>124985.10484943364</v>
      </c>
      <c r="W471" s="116">
        <f t="shared" si="152"/>
        <v>126847.51637559131</v>
      </c>
      <c r="X471" s="131"/>
    </row>
    <row r="472" spans="1:24" s="132" customFormat="1">
      <c r="A472" s="18" t="s">
        <v>163</v>
      </c>
      <c r="B472" s="116">
        <f t="shared" si="152"/>
        <v>1165861.3071596837</v>
      </c>
      <c r="C472" s="116">
        <f t="shared" si="152"/>
        <v>1204066.6330860192</v>
      </c>
      <c r="D472" s="116">
        <f t="shared" si="152"/>
        <v>1225768.8328051642</v>
      </c>
      <c r="E472" s="116">
        <f t="shared" si="152"/>
        <v>1255277.5097628387</v>
      </c>
      <c r="F472" s="116">
        <f t="shared" si="152"/>
        <v>1288956.16893982</v>
      </c>
      <c r="G472" s="116">
        <f t="shared" si="152"/>
        <v>1322938.8553654728</v>
      </c>
      <c r="H472" s="116">
        <f t="shared" si="152"/>
        <v>1357327.5949405474</v>
      </c>
      <c r="I472" s="116">
        <f t="shared" si="152"/>
        <v>1392025.3946840018</v>
      </c>
      <c r="J472" s="116">
        <f t="shared" si="152"/>
        <v>1427091.4080333619</v>
      </c>
      <c r="K472" s="116">
        <f t="shared" si="152"/>
        <v>1462597.4642990832</v>
      </c>
      <c r="L472" s="116">
        <f t="shared" si="152"/>
        <v>1498460.8753118701</v>
      </c>
      <c r="M472" s="116">
        <f t="shared" si="152"/>
        <v>1534812.1190581487</v>
      </c>
      <c r="N472" s="116">
        <f t="shared" si="152"/>
        <v>1571515.7898776997</v>
      </c>
      <c r="O472" s="116">
        <f t="shared" si="152"/>
        <v>1608540.7030348466</v>
      </c>
      <c r="P472" s="116">
        <f t="shared" si="152"/>
        <v>1645942.9002291546</v>
      </c>
      <c r="Q472" s="116">
        <f t="shared" si="152"/>
        <v>1683679.9247893775</v>
      </c>
      <c r="R472" s="116">
        <f t="shared" si="152"/>
        <v>1721700.3291976191</v>
      </c>
      <c r="S472" s="116">
        <f t="shared" si="152"/>
        <v>1760121.1245366549</v>
      </c>
      <c r="T472" s="116">
        <f t="shared" si="152"/>
        <v>1798862.3103453303</v>
      </c>
      <c r="U472" s="116">
        <f t="shared" si="152"/>
        <v>1837951.1558229313</v>
      </c>
      <c r="V472" s="116">
        <f t="shared" si="152"/>
        <v>1873844.727842567</v>
      </c>
      <c r="W472" s="116">
        <f t="shared" si="152"/>
        <v>1914166.4345365574</v>
      </c>
      <c r="X472" s="131"/>
    </row>
    <row r="473" spans="1:24" s="132" customFormat="1">
      <c r="A473" s="139" t="s">
        <v>164</v>
      </c>
      <c r="B473" s="116">
        <f t="shared" si="152"/>
        <v>1278</v>
      </c>
      <c r="C473" s="116">
        <f t="shared" si="152"/>
        <v>1346</v>
      </c>
      <c r="D473" s="116">
        <f t="shared" si="152"/>
        <v>1425</v>
      </c>
      <c r="E473" s="116">
        <f t="shared" si="152"/>
        <v>1415</v>
      </c>
      <c r="F473" s="116">
        <f t="shared" si="152"/>
        <v>1408</v>
      </c>
      <c r="G473" s="116">
        <f t="shared" si="152"/>
        <v>1405</v>
      </c>
      <c r="H473" s="116">
        <f t="shared" si="152"/>
        <v>1403</v>
      </c>
      <c r="I473" s="116">
        <f t="shared" si="152"/>
        <v>1398</v>
      </c>
      <c r="J473" s="116">
        <f t="shared" si="152"/>
        <v>1393</v>
      </c>
      <c r="K473" s="116">
        <f t="shared" si="152"/>
        <v>1390</v>
      </c>
      <c r="L473" s="116">
        <f t="shared" si="152"/>
        <v>1386</v>
      </c>
      <c r="M473" s="116">
        <f t="shared" si="152"/>
        <v>1380</v>
      </c>
      <c r="N473" s="116">
        <f t="shared" si="152"/>
        <v>1374</v>
      </c>
      <c r="O473" s="116">
        <f t="shared" si="152"/>
        <v>1373</v>
      </c>
      <c r="P473" s="116">
        <f t="shared" si="152"/>
        <v>1372</v>
      </c>
      <c r="Q473" s="116">
        <f t="shared" si="152"/>
        <v>1367</v>
      </c>
      <c r="R473" s="116">
        <f t="shared" si="152"/>
        <v>1362</v>
      </c>
      <c r="S473" s="116">
        <f t="shared" si="152"/>
        <v>1358</v>
      </c>
      <c r="T473" s="116">
        <f t="shared" si="152"/>
        <v>1352</v>
      </c>
      <c r="U473" s="116">
        <f t="shared" si="152"/>
        <v>1345</v>
      </c>
      <c r="V473" s="116">
        <f t="shared" si="152"/>
        <v>1338</v>
      </c>
      <c r="W473" s="116">
        <f t="shared" si="152"/>
        <v>1331</v>
      </c>
      <c r="X473" s="131"/>
    </row>
    <row r="474" spans="1:24" s="132" customFormat="1">
      <c r="A474" s="139" t="s">
        <v>165</v>
      </c>
      <c r="B474" s="116">
        <f t="shared" si="152"/>
        <v>5667</v>
      </c>
      <c r="C474" s="116">
        <f t="shared" si="152"/>
        <v>6444</v>
      </c>
      <c r="D474" s="116">
        <f t="shared" si="152"/>
        <v>6373</v>
      </c>
      <c r="E474" s="116">
        <f t="shared" si="152"/>
        <v>6312</v>
      </c>
      <c r="F474" s="116">
        <f t="shared" si="152"/>
        <v>6271</v>
      </c>
      <c r="G474" s="116">
        <f t="shared" si="152"/>
        <v>6258</v>
      </c>
      <c r="H474" s="116">
        <f t="shared" si="152"/>
        <v>6257</v>
      </c>
      <c r="I474" s="116">
        <f t="shared" si="152"/>
        <v>6228</v>
      </c>
      <c r="J474" s="116">
        <f t="shared" si="152"/>
        <v>6194</v>
      </c>
      <c r="K474" s="116">
        <f t="shared" si="152"/>
        <v>6177</v>
      </c>
      <c r="L474" s="116">
        <f t="shared" si="152"/>
        <v>6166</v>
      </c>
      <c r="M474" s="116">
        <f t="shared" si="152"/>
        <v>6131</v>
      </c>
      <c r="N474" s="116">
        <f t="shared" si="152"/>
        <v>6086</v>
      </c>
      <c r="O474" s="116">
        <f t="shared" si="152"/>
        <v>6064</v>
      </c>
      <c r="P474" s="116">
        <f t="shared" si="152"/>
        <v>6090</v>
      </c>
      <c r="Q474" s="116">
        <f t="shared" si="152"/>
        <v>6056</v>
      </c>
      <c r="R474" s="116">
        <f t="shared" si="152"/>
        <v>6022</v>
      </c>
      <c r="S474" s="116">
        <f t="shared" si="152"/>
        <v>6005</v>
      </c>
      <c r="T474" s="116">
        <f t="shared" si="152"/>
        <v>5973</v>
      </c>
      <c r="U474" s="116">
        <f t="shared" si="152"/>
        <v>5936</v>
      </c>
      <c r="V474" s="116">
        <f t="shared" si="152"/>
        <v>5936</v>
      </c>
      <c r="W474" s="116">
        <f t="shared" si="152"/>
        <v>5896</v>
      </c>
      <c r="X474" s="131"/>
    </row>
    <row r="475" spans="1:24" s="132" customFormat="1" ht="16" thickBot="1">
      <c r="A475" s="139" t="s">
        <v>166</v>
      </c>
      <c r="B475" s="116">
        <f t="shared" si="152"/>
        <v>36106</v>
      </c>
      <c r="C475" s="116">
        <f t="shared" si="152"/>
        <v>44134</v>
      </c>
      <c r="D475" s="116">
        <f t="shared" si="152"/>
        <v>44134</v>
      </c>
      <c r="E475" s="116">
        <f t="shared" si="152"/>
        <v>44134</v>
      </c>
      <c r="F475" s="116">
        <f t="shared" si="152"/>
        <v>44134</v>
      </c>
      <c r="G475" s="116">
        <f t="shared" si="152"/>
        <v>44134</v>
      </c>
      <c r="H475" s="116">
        <f t="shared" si="152"/>
        <v>44134</v>
      </c>
      <c r="I475" s="116">
        <f t="shared" si="152"/>
        <v>44134</v>
      </c>
      <c r="J475" s="116">
        <f t="shared" si="152"/>
        <v>44134</v>
      </c>
      <c r="K475" s="116">
        <f t="shared" si="152"/>
        <v>44134</v>
      </c>
      <c r="L475" s="116">
        <f t="shared" si="152"/>
        <v>44134</v>
      </c>
      <c r="M475" s="116">
        <f t="shared" si="152"/>
        <v>44134</v>
      </c>
      <c r="N475" s="116">
        <f t="shared" si="152"/>
        <v>44134</v>
      </c>
      <c r="O475" s="116">
        <f t="shared" si="152"/>
        <v>44134</v>
      </c>
      <c r="P475" s="116">
        <f t="shared" si="152"/>
        <v>44134</v>
      </c>
      <c r="Q475" s="116">
        <f t="shared" si="152"/>
        <v>44134</v>
      </c>
      <c r="R475" s="116">
        <f t="shared" si="152"/>
        <v>44134</v>
      </c>
      <c r="S475" s="116">
        <f t="shared" si="152"/>
        <v>44134</v>
      </c>
      <c r="T475" s="116">
        <f t="shared" si="152"/>
        <v>44134</v>
      </c>
      <c r="U475" s="116">
        <f t="shared" si="152"/>
        <v>44134</v>
      </c>
      <c r="V475" s="116">
        <f t="shared" si="152"/>
        <v>44134</v>
      </c>
      <c r="W475" s="116">
        <f t="shared" si="152"/>
        <v>44134</v>
      </c>
      <c r="X475" s="131"/>
    </row>
    <row r="476" spans="1:24" s="132" customFormat="1">
      <c r="A476" s="18" t="s">
        <v>167</v>
      </c>
      <c r="B476" s="113">
        <f t="shared" si="152"/>
        <v>76154</v>
      </c>
      <c r="C476" s="114">
        <f t="shared" si="152"/>
        <v>78595</v>
      </c>
      <c r="D476" s="114">
        <f t="shared" si="152"/>
        <v>79893</v>
      </c>
      <c r="E476" s="114">
        <f t="shared" si="152"/>
        <v>81802</v>
      </c>
      <c r="F476" s="114">
        <f t="shared" si="152"/>
        <v>84024</v>
      </c>
      <c r="G476" s="114">
        <f t="shared" si="152"/>
        <v>86268</v>
      </c>
      <c r="H476" s="114">
        <f t="shared" si="152"/>
        <v>88541</v>
      </c>
      <c r="I476" s="114">
        <f t="shared" si="152"/>
        <v>90836</v>
      </c>
      <c r="J476" s="114">
        <f t="shared" si="152"/>
        <v>93158</v>
      </c>
      <c r="K476" s="114">
        <f t="shared" si="152"/>
        <v>95511</v>
      </c>
      <c r="L476" s="114">
        <f t="shared" si="152"/>
        <v>97890</v>
      </c>
      <c r="M476" s="114">
        <f t="shared" si="152"/>
        <v>100303</v>
      </c>
      <c r="N476" s="114">
        <f t="shared" si="152"/>
        <v>102742</v>
      </c>
      <c r="O476" s="114">
        <f t="shared" si="152"/>
        <v>105205</v>
      </c>
      <c r="P476" s="114">
        <f t="shared" si="152"/>
        <v>107695</v>
      </c>
      <c r="Q476" s="114">
        <f t="shared" si="152"/>
        <v>110210</v>
      </c>
      <c r="R476" s="114">
        <f t="shared" si="152"/>
        <v>112746</v>
      </c>
      <c r="S476" s="114">
        <f t="shared" si="152"/>
        <v>115311</v>
      </c>
      <c r="T476" s="114">
        <f t="shared" si="152"/>
        <v>117900</v>
      </c>
      <c r="U476" s="114">
        <f t="shared" si="152"/>
        <v>120514</v>
      </c>
      <c r="V476" s="114">
        <f t="shared" si="152"/>
        <v>123161</v>
      </c>
      <c r="W476" s="114">
        <f t="shared" si="152"/>
        <v>125866</v>
      </c>
      <c r="X476" s="131"/>
    </row>
    <row r="477" spans="1:24" s="132" customFormat="1">
      <c r="A477" s="18" t="s">
        <v>168</v>
      </c>
      <c r="B477" s="115">
        <f t="shared" si="152"/>
        <v>9384</v>
      </c>
      <c r="C477" s="116">
        <f t="shared" si="152"/>
        <v>9680.0635145069755</v>
      </c>
      <c r="D477" s="116">
        <f t="shared" si="152"/>
        <v>9946.860006598301</v>
      </c>
      <c r="E477" s="116">
        <f t="shared" si="152"/>
        <v>10197.083757275988</v>
      </c>
      <c r="F477" s="116">
        <f t="shared" si="152"/>
        <v>10449.096671712716</v>
      </c>
      <c r="G477" s="116">
        <f t="shared" si="152"/>
        <v>10702.364734307956</v>
      </c>
      <c r="H477" s="116">
        <f t="shared" si="152"/>
        <v>10957.34082229273</v>
      </c>
      <c r="I477" s="116">
        <f t="shared" si="152"/>
        <v>11213.547771576781</v>
      </c>
      <c r="J477" s="116">
        <f t="shared" si="152"/>
        <v>11471.20099084892</v>
      </c>
      <c r="K477" s="116">
        <f t="shared" si="152"/>
        <v>11730.945740900766</v>
      </c>
      <c r="L477" s="116">
        <f t="shared" si="152"/>
        <v>11992.228833804014</v>
      </c>
      <c r="M477" s="116">
        <f t="shared" si="152"/>
        <v>12256.074091501894</v>
      </c>
      <c r="N477" s="116">
        <f t="shared" si="152"/>
        <v>12521.138360574234</v>
      </c>
      <c r="O477" s="116">
        <f t="shared" ref="O477:W480" si="153">+O40+O135</f>
        <v>12787.391471684481</v>
      </c>
      <c r="P477" s="116">
        <f t="shared" si="153"/>
        <v>13055.158794615107</v>
      </c>
      <c r="Q477" s="116">
        <f t="shared" si="153"/>
        <v>13324.254550213587</v>
      </c>
      <c r="R477" s="116">
        <f t="shared" si="153"/>
        <v>13593.950571320693</v>
      </c>
      <c r="S477" s="116">
        <f t="shared" si="153"/>
        <v>13865.37492696413</v>
      </c>
      <c r="T477" s="116">
        <f t="shared" si="153"/>
        <v>14138.181961723365</v>
      </c>
      <c r="U477" s="116">
        <f t="shared" si="153"/>
        <v>14412.148566841495</v>
      </c>
      <c r="V477" s="116">
        <f t="shared" si="153"/>
        <v>14412.148566841495</v>
      </c>
      <c r="W477" s="116">
        <f t="shared" si="153"/>
        <v>14688.107521192196</v>
      </c>
      <c r="X477" s="131"/>
    </row>
    <row r="478" spans="1:24" s="132" customFormat="1">
      <c r="A478" s="18" t="s">
        <v>169</v>
      </c>
      <c r="B478" s="115">
        <f t="shared" ref="B478:W480" si="154">+B41+B136</f>
        <v>130</v>
      </c>
      <c r="C478" s="116">
        <f t="shared" si="154"/>
        <v>118.99444056857612</v>
      </c>
      <c r="D478" s="116">
        <f t="shared" si="154"/>
        <v>112.96478003242177</v>
      </c>
      <c r="E478" s="116">
        <f t="shared" si="154"/>
        <v>108.16852083776848</v>
      </c>
      <c r="F478" s="116">
        <f t="shared" si="154"/>
        <v>103.79370961002934</v>
      </c>
      <c r="G478" s="116">
        <f t="shared" si="154"/>
        <v>99.795173233470891</v>
      </c>
      <c r="H478" s="116">
        <f t="shared" si="154"/>
        <v>96.14564462509685</v>
      </c>
      <c r="I478" s="116">
        <f t="shared" si="154"/>
        <v>92.80208280134265</v>
      </c>
      <c r="J478" s="116">
        <f t="shared" si="154"/>
        <v>89.73884965692308</v>
      </c>
      <c r="K478" s="116">
        <f t="shared" si="154"/>
        <v>86.916971847213176</v>
      </c>
      <c r="L478" s="116">
        <f t="shared" si="154"/>
        <v>84.312515779988303</v>
      </c>
      <c r="M478" s="116">
        <f t="shared" si="154"/>
        <v>81.903710125605627</v>
      </c>
      <c r="N478" s="116">
        <f t="shared" si="154"/>
        <v>79.688690730768798</v>
      </c>
      <c r="O478" s="116">
        <f t="shared" si="154"/>
        <v>77.655927025494833</v>
      </c>
      <c r="P478" s="116">
        <f t="shared" si="154"/>
        <v>75.776505109119412</v>
      </c>
      <c r="Q478" s="116">
        <f t="shared" si="154"/>
        <v>74.055919930155738</v>
      </c>
      <c r="R478" s="116">
        <f t="shared" si="154"/>
        <v>72.469417721673437</v>
      </c>
      <c r="S478" s="116">
        <f t="shared" si="154"/>
        <v>71.00551489496749</v>
      </c>
      <c r="T478" s="116">
        <f t="shared" si="154"/>
        <v>69.654745055234486</v>
      </c>
      <c r="U478" s="116">
        <f t="shared" si="154"/>
        <v>68.40947447736248</v>
      </c>
      <c r="V478" s="116">
        <f t="shared" si="153"/>
        <v>68.40947447736248</v>
      </c>
      <c r="W478" s="116">
        <f t="shared" si="154"/>
        <v>67.254543803239585</v>
      </c>
      <c r="X478" s="131"/>
    </row>
    <row r="479" spans="1:24" s="132" customFormat="1">
      <c r="A479" s="18" t="s">
        <v>170</v>
      </c>
      <c r="B479" s="117">
        <f t="shared" si="154"/>
        <v>6</v>
      </c>
      <c r="C479" s="118">
        <f t="shared" si="154"/>
        <v>6</v>
      </c>
      <c r="D479" s="118">
        <f t="shared" si="154"/>
        <v>6</v>
      </c>
      <c r="E479" s="118">
        <f t="shared" si="154"/>
        <v>6</v>
      </c>
      <c r="F479" s="118">
        <f t="shared" si="154"/>
        <v>6</v>
      </c>
      <c r="G479" s="118">
        <f t="shared" si="154"/>
        <v>6</v>
      </c>
      <c r="H479" s="118">
        <f t="shared" si="154"/>
        <v>6</v>
      </c>
      <c r="I479" s="118">
        <f t="shared" si="154"/>
        <v>6</v>
      </c>
      <c r="J479" s="118">
        <f t="shared" si="154"/>
        <v>6</v>
      </c>
      <c r="K479" s="118">
        <f t="shared" si="154"/>
        <v>6</v>
      </c>
      <c r="L479" s="118">
        <f t="shared" si="154"/>
        <v>6</v>
      </c>
      <c r="M479" s="118">
        <f t="shared" si="154"/>
        <v>6</v>
      </c>
      <c r="N479" s="118">
        <f t="shared" si="154"/>
        <v>6</v>
      </c>
      <c r="O479" s="118">
        <f t="shared" si="154"/>
        <v>6</v>
      </c>
      <c r="P479" s="118">
        <f t="shared" si="154"/>
        <v>6</v>
      </c>
      <c r="Q479" s="118">
        <f t="shared" si="154"/>
        <v>6</v>
      </c>
      <c r="R479" s="118">
        <f t="shared" si="154"/>
        <v>6</v>
      </c>
      <c r="S479" s="118">
        <f t="shared" si="154"/>
        <v>6</v>
      </c>
      <c r="T479" s="118">
        <f t="shared" si="154"/>
        <v>6</v>
      </c>
      <c r="U479" s="118">
        <f t="shared" si="154"/>
        <v>6</v>
      </c>
      <c r="V479" s="118">
        <f t="shared" si="153"/>
        <v>6</v>
      </c>
      <c r="W479" s="118">
        <f t="shared" si="154"/>
        <v>6</v>
      </c>
      <c r="X479" s="131"/>
    </row>
    <row r="480" spans="1:24" s="132" customFormat="1" ht="16" thickBot="1">
      <c r="A480" s="138" t="s">
        <v>171</v>
      </c>
      <c r="B480" s="120">
        <f>+B43+B138</f>
        <v>85674</v>
      </c>
      <c r="C480" s="121">
        <f t="shared" si="154"/>
        <v>88400.05795507555</v>
      </c>
      <c r="D480" s="121">
        <f t="shared" si="154"/>
        <v>89958.824786630721</v>
      </c>
      <c r="E480" s="121">
        <f t="shared" si="154"/>
        <v>92113.252278113752</v>
      </c>
      <c r="F480" s="121">
        <f t="shared" si="154"/>
        <v>94582.890381322737</v>
      </c>
      <c r="G480" s="121">
        <f t="shared" si="154"/>
        <v>97076.159907541412</v>
      </c>
      <c r="H480" s="121">
        <f t="shared" si="154"/>
        <v>99600.486466917821</v>
      </c>
      <c r="I480" s="121">
        <f t="shared" si="154"/>
        <v>102148.34985437812</v>
      </c>
      <c r="J480" s="121">
        <f t="shared" si="154"/>
        <v>104724.93984050585</v>
      </c>
      <c r="K480" s="121">
        <f t="shared" si="154"/>
        <v>107334.86271274798</v>
      </c>
      <c r="L480" s="121">
        <f t="shared" si="154"/>
        <v>109972.541349584</v>
      </c>
      <c r="M480" s="121">
        <f t="shared" si="154"/>
        <v>112646.97780162749</v>
      </c>
      <c r="N480" s="121">
        <f t="shared" si="154"/>
        <v>115348.82705130501</v>
      </c>
      <c r="O480" s="121">
        <f t="shared" si="154"/>
        <v>118076.04739870997</v>
      </c>
      <c r="P480" s="121">
        <f t="shared" si="154"/>
        <v>120831.93529972422</v>
      </c>
      <c r="Q480" s="121">
        <f t="shared" si="154"/>
        <v>123614.31047014374</v>
      </c>
      <c r="R480" s="121">
        <f t="shared" si="154"/>
        <v>126418.41998904236</v>
      </c>
      <c r="S480" s="121">
        <f t="shared" si="154"/>
        <v>129253.3804418591</v>
      </c>
      <c r="T480" s="121">
        <f t="shared" si="154"/>
        <v>132113.83670677862</v>
      </c>
      <c r="U480" s="121">
        <f t="shared" si="154"/>
        <v>135000.55804131887</v>
      </c>
      <c r="V480" s="121">
        <f t="shared" si="153"/>
        <v>137647.55804131887</v>
      </c>
      <c r="W480" s="121">
        <f t="shared" si="154"/>
        <v>140627.36206499545</v>
      </c>
      <c r="X480" s="131"/>
    </row>
    <row r="481" spans="1:24" s="132" customFormat="1">
      <c r="A481" s="130"/>
      <c r="T481" s="133"/>
      <c r="U481" s="133"/>
      <c r="V481" s="133"/>
      <c r="W481" s="133"/>
      <c r="X481" s="131"/>
    </row>
    <row r="482" spans="1:24" s="132" customFormat="1">
      <c r="A482" s="130"/>
      <c r="B482" s="131"/>
      <c r="T482" s="133"/>
      <c r="U482" s="133"/>
      <c r="V482" s="133"/>
      <c r="W482" s="133"/>
      <c r="X482" s="131"/>
    </row>
    <row r="483" spans="1:24" s="132" customFormat="1">
      <c r="A483" s="134" t="s">
        <v>177</v>
      </c>
      <c r="B483" s="133"/>
      <c r="C483" s="133"/>
      <c r="D483" s="133"/>
      <c r="E483" s="133"/>
      <c r="F483" s="133"/>
      <c r="G483" s="133"/>
      <c r="H483" s="133"/>
      <c r="I483" s="133"/>
      <c r="J483" s="133"/>
      <c r="K483" s="133"/>
      <c r="L483" s="133"/>
      <c r="M483" s="133"/>
      <c r="N483" s="133"/>
      <c r="O483" s="133"/>
      <c r="P483" s="133"/>
      <c r="Q483" s="133"/>
      <c r="R483" s="133"/>
      <c r="S483" s="133"/>
      <c r="T483" s="133"/>
      <c r="U483" s="133"/>
      <c r="V483" s="133"/>
      <c r="W483" s="133"/>
      <c r="X483" s="131"/>
    </row>
    <row r="484" spans="1:24" s="132" customFormat="1" ht="16" thickBot="1">
      <c r="A484" s="18" t="s">
        <v>156</v>
      </c>
      <c r="B484" s="133"/>
      <c r="C484" s="112">
        <f t="shared" ref="C484:U484" si="155">(C489-B489)/B489</f>
        <v>0.1087605428699374</v>
      </c>
      <c r="D484" s="112">
        <f t="shared" si="155"/>
        <v>1.180337745946681E-2</v>
      </c>
      <c r="E484" s="112">
        <f t="shared" si="155"/>
        <v>1.2087543187768281E-2</v>
      </c>
      <c r="F484" s="112">
        <f t="shared" si="155"/>
        <v>2.2407394208836206E-2</v>
      </c>
      <c r="G484" s="112">
        <f t="shared" si="155"/>
        <v>3.0360149780086124E-2</v>
      </c>
      <c r="H484" s="112">
        <f t="shared" si="155"/>
        <v>3.1777673523045322E-2</v>
      </c>
      <c r="I484" s="112">
        <f t="shared" si="155"/>
        <v>2.7637562856208383E-2</v>
      </c>
      <c r="J484" s="112">
        <f t="shared" si="155"/>
        <v>2.782799566863519E-2</v>
      </c>
      <c r="K484" s="112">
        <f t="shared" si="155"/>
        <v>3.1235609175660071E-2</v>
      </c>
      <c r="L484" s="112">
        <f t="shared" si="155"/>
        <v>3.2555107833522862E-2</v>
      </c>
      <c r="M484" s="112">
        <f t="shared" si="155"/>
        <v>2.8482926029827563E-2</v>
      </c>
      <c r="N484" s="112">
        <f t="shared" si="155"/>
        <v>2.8204029155701353E-2</v>
      </c>
      <c r="O484" s="112">
        <f t="shared" si="155"/>
        <v>3.2900996258441034E-2</v>
      </c>
      <c r="P484" s="112">
        <f t="shared" si="155"/>
        <v>4.2559766540283997E-2</v>
      </c>
      <c r="Q484" s="112">
        <f t="shared" si="155"/>
        <v>3.0372395746966121E-2</v>
      </c>
      <c r="R484" s="112">
        <f t="shared" si="155"/>
        <v>3.1830482058048705E-2</v>
      </c>
      <c r="S484" s="112">
        <f t="shared" si="155"/>
        <v>3.4895556719339117E-2</v>
      </c>
      <c r="T484" s="112">
        <f t="shared" si="155"/>
        <v>3.291897502883169E-2</v>
      </c>
      <c r="U484" s="112">
        <f t="shared" si="155"/>
        <v>3.136764351738023E-2</v>
      </c>
      <c r="V484" s="112">
        <f>(V489-T489)/T489</f>
        <v>4.2091754993146872E-2</v>
      </c>
      <c r="W484" s="112">
        <f>(W489-U489)/U489</f>
        <v>4.1960578640046702E-2</v>
      </c>
      <c r="X484" s="131"/>
    </row>
    <row r="485" spans="1:24" s="132" customFormat="1">
      <c r="A485" s="18" t="s">
        <v>157</v>
      </c>
      <c r="B485" s="113">
        <f t="shared" ref="B485:W496" si="156">+B238</f>
        <v>26866154</v>
      </c>
      <c r="C485" s="114">
        <f t="shared" si="156"/>
        <v>29716440</v>
      </c>
      <c r="D485" s="114">
        <f t="shared" si="156"/>
        <v>29986215</v>
      </c>
      <c r="E485" s="114">
        <f t="shared" si="156"/>
        <v>30180234</v>
      </c>
      <c r="F485" s="114">
        <f t="shared" si="156"/>
        <v>30733992</v>
      </c>
      <c r="G485" s="114">
        <f t="shared" si="156"/>
        <v>31459575</v>
      </c>
      <c r="H485" s="114">
        <f t="shared" si="156"/>
        <v>32159400</v>
      </c>
      <c r="I485" s="114">
        <f t="shared" si="156"/>
        <v>32831532</v>
      </c>
      <c r="J485" s="114">
        <f t="shared" si="156"/>
        <v>33559092</v>
      </c>
      <c r="K485" s="114">
        <f t="shared" si="156"/>
        <v>34302906</v>
      </c>
      <c r="L485" s="114">
        <f t="shared" si="156"/>
        <v>35062974</v>
      </c>
      <c r="M485" s="114">
        <f t="shared" si="156"/>
        <v>35789900</v>
      </c>
      <c r="N485" s="114">
        <f t="shared" si="156"/>
        <v>36582225</v>
      </c>
      <c r="O485" s="114">
        <f t="shared" si="156"/>
        <v>37436058</v>
      </c>
      <c r="P485" s="114">
        <f t="shared" si="156"/>
        <v>38360784</v>
      </c>
      <c r="Q485" s="114">
        <f t="shared" si="156"/>
        <v>39151450</v>
      </c>
      <c r="R485" s="114">
        <f t="shared" si="156"/>
        <v>40012475</v>
      </c>
      <c r="S485" s="114">
        <f t="shared" si="156"/>
        <v>40890550</v>
      </c>
      <c r="T485" s="114">
        <f t="shared" si="156"/>
        <v>41785675</v>
      </c>
      <c r="U485" s="114">
        <f t="shared" si="156"/>
        <v>42645852</v>
      </c>
      <c r="V485" s="114">
        <f t="shared" si="156"/>
        <v>43521446</v>
      </c>
      <c r="W485" s="114">
        <f t="shared" si="156"/>
        <v>44414704</v>
      </c>
      <c r="X485" s="131"/>
    </row>
    <row r="486" spans="1:24" s="132" customFormat="1">
      <c r="A486" s="18" t="s">
        <v>158</v>
      </c>
      <c r="B486" s="115">
        <f t="shared" si="156"/>
        <v>16866234</v>
      </c>
      <c r="C486" s="116">
        <f t="shared" si="156"/>
        <v>18673437.761245918</v>
      </c>
      <c r="D486" s="116">
        <f t="shared" si="156"/>
        <v>19077792.780719709</v>
      </c>
      <c r="E486" s="116">
        <f t="shared" si="156"/>
        <v>19553924.761580031</v>
      </c>
      <c r="F486" s="116">
        <f t="shared" si="156"/>
        <v>20203536.499760959</v>
      </c>
      <c r="G486" s="116">
        <f t="shared" si="156"/>
        <v>21120380.774876799</v>
      </c>
      <c r="H486" s="116">
        <f t="shared" si="156"/>
        <v>22182967.60948154</v>
      </c>
      <c r="I486" s="116">
        <f t="shared" si="156"/>
        <v>23090846.774776727</v>
      </c>
      <c r="J486" s="116">
        <f t="shared" si="156"/>
        <v>23992393.176088244</v>
      </c>
      <c r="K486" s="116">
        <f t="shared" si="156"/>
        <v>25120039.686689444</v>
      </c>
      <c r="L486" s="116">
        <f t="shared" si="156"/>
        <v>26365975.543204263</v>
      </c>
      <c r="M486" s="116">
        <f t="shared" si="156"/>
        <v>27450406.736671347</v>
      </c>
      <c r="N486" s="116">
        <f t="shared" si="156"/>
        <v>28498299.07224356</v>
      </c>
      <c r="O486" s="116">
        <f t="shared" si="156"/>
        <v>29846631.241003051</v>
      </c>
      <c r="P486" s="116">
        <f t="shared" si="156"/>
        <v>31858487.722821906</v>
      </c>
      <c r="Q486" s="116">
        <f t="shared" si="156"/>
        <v>33250769.8279767</v>
      </c>
      <c r="R486" s="116">
        <f t="shared" si="156"/>
        <v>34743456.602005169</v>
      </c>
      <c r="S486" s="116">
        <f t="shared" si="156"/>
        <v>36525853.466997504</v>
      </c>
      <c r="T486" s="116">
        <f t="shared" si="156"/>
        <v>38225016.11658664</v>
      </c>
      <c r="U486" s="116">
        <f t="shared" si="156"/>
        <v>39915628.062040947</v>
      </c>
      <c r="V486" s="116">
        <f t="shared" si="156"/>
        <v>39915628.062040947</v>
      </c>
      <c r="W486" s="116">
        <f t="shared" si="156"/>
        <v>41667395.386273839</v>
      </c>
      <c r="X486" s="131"/>
    </row>
    <row r="487" spans="1:24" s="132" customFormat="1">
      <c r="A487" s="18" t="s">
        <v>159</v>
      </c>
      <c r="B487" s="115">
        <f t="shared" si="156"/>
        <v>1720070</v>
      </c>
      <c r="C487" s="116">
        <f t="shared" si="156"/>
        <v>2006014.354367651</v>
      </c>
      <c r="D487" s="116">
        <f t="shared" si="156"/>
        <v>1926726.0837443897</v>
      </c>
      <c r="E487" s="116">
        <f t="shared" si="156"/>
        <v>1872927.8127343201</v>
      </c>
      <c r="F487" s="116">
        <f t="shared" si="156"/>
        <v>1825938.4298009919</v>
      </c>
      <c r="G487" s="116">
        <f t="shared" si="156"/>
        <v>1785417.943943416</v>
      </c>
      <c r="H487" s="116">
        <f t="shared" si="156"/>
        <v>1750611.2381113719</v>
      </c>
      <c r="I487" s="116">
        <f t="shared" si="156"/>
        <v>1720873.3291460644</v>
      </c>
      <c r="J487" s="116">
        <f t="shared" si="156"/>
        <v>1695863.1255365524</v>
      </c>
      <c r="K487" s="116">
        <f t="shared" si="156"/>
        <v>1675029.6624147231</v>
      </c>
      <c r="L487" s="116">
        <f t="shared" si="156"/>
        <v>1658077.0143550155</v>
      </c>
      <c r="M487" s="116">
        <f t="shared" si="156"/>
        <v>1643622.9602515905</v>
      </c>
      <c r="N487" s="116">
        <f t="shared" si="156"/>
        <v>1633393.8977918962</v>
      </c>
      <c r="O487" s="116">
        <f t="shared" si="156"/>
        <v>1626183.1274514804</v>
      </c>
      <c r="P487" s="116">
        <f t="shared" si="156"/>
        <v>1622346.2087480421</v>
      </c>
      <c r="Q487" s="116">
        <f t="shared" si="156"/>
        <v>1621400.1848856285</v>
      </c>
      <c r="R487" s="116">
        <f t="shared" si="156"/>
        <v>1623895.9513788649</v>
      </c>
      <c r="S487" s="116">
        <f t="shared" si="156"/>
        <v>1628740.7258845426</v>
      </c>
      <c r="T487" s="116">
        <f t="shared" si="156"/>
        <v>1636538.2370502618</v>
      </c>
      <c r="U487" s="116">
        <f t="shared" si="156"/>
        <v>1646830.5075102574</v>
      </c>
      <c r="V487" s="116">
        <f t="shared" si="156"/>
        <v>1646830.5075102574</v>
      </c>
      <c r="W487" s="116">
        <f t="shared" si="156"/>
        <v>1659640.6630370864</v>
      </c>
      <c r="X487" s="131"/>
    </row>
    <row r="488" spans="1:24" s="132" customFormat="1">
      <c r="A488" s="18" t="s">
        <v>160</v>
      </c>
      <c r="B488" s="117">
        <f t="shared" si="156"/>
        <v>1</v>
      </c>
      <c r="C488" s="118">
        <f t="shared" si="156"/>
        <v>1</v>
      </c>
      <c r="D488" s="118">
        <f t="shared" si="156"/>
        <v>1</v>
      </c>
      <c r="E488" s="118">
        <f t="shared" si="156"/>
        <v>1</v>
      </c>
      <c r="F488" s="118">
        <f t="shared" si="156"/>
        <v>1</v>
      </c>
      <c r="G488" s="118">
        <f t="shared" si="156"/>
        <v>1</v>
      </c>
      <c r="H488" s="118">
        <f t="shared" si="156"/>
        <v>1</v>
      </c>
      <c r="I488" s="118">
        <f t="shared" si="156"/>
        <v>1</v>
      </c>
      <c r="J488" s="118">
        <f t="shared" si="156"/>
        <v>1</v>
      </c>
      <c r="K488" s="118">
        <f t="shared" si="156"/>
        <v>1</v>
      </c>
      <c r="L488" s="118">
        <f t="shared" si="156"/>
        <v>1</v>
      </c>
      <c r="M488" s="118">
        <f t="shared" si="156"/>
        <v>1</v>
      </c>
      <c r="N488" s="118">
        <f t="shared" si="156"/>
        <v>1</v>
      </c>
      <c r="O488" s="118">
        <f t="shared" si="156"/>
        <v>1</v>
      </c>
      <c r="P488" s="118">
        <f t="shared" si="156"/>
        <v>1</v>
      </c>
      <c r="Q488" s="118">
        <f t="shared" si="156"/>
        <v>1</v>
      </c>
      <c r="R488" s="118">
        <f t="shared" si="156"/>
        <v>1</v>
      </c>
      <c r="S488" s="118">
        <f t="shared" si="156"/>
        <v>1</v>
      </c>
      <c r="T488" s="118">
        <f t="shared" si="156"/>
        <v>1</v>
      </c>
      <c r="U488" s="118">
        <f t="shared" si="156"/>
        <v>1</v>
      </c>
      <c r="V488" s="118">
        <f t="shared" si="156"/>
        <v>1</v>
      </c>
      <c r="W488" s="118">
        <f t="shared" si="156"/>
        <v>1</v>
      </c>
      <c r="X488" s="131"/>
    </row>
    <row r="489" spans="1:24" s="132" customFormat="1" ht="16" thickBot="1">
      <c r="A489" s="138" t="s">
        <v>161</v>
      </c>
      <c r="B489" s="120">
        <f t="shared" si="156"/>
        <v>45452459</v>
      </c>
      <c r="C489" s="121">
        <f t="shared" si="156"/>
        <v>50395893.115613572</v>
      </c>
      <c r="D489" s="121">
        <f t="shared" si="156"/>
        <v>50990734.864464104</v>
      </c>
      <c r="E489" s="121">
        <f t="shared" si="156"/>
        <v>51607087.574314356</v>
      </c>
      <c r="F489" s="121">
        <f t="shared" si="156"/>
        <v>52763467.92956195</v>
      </c>
      <c r="G489" s="121">
        <f t="shared" si="156"/>
        <v>54365374.718820222</v>
      </c>
      <c r="H489" s="121">
        <f t="shared" si="156"/>
        <v>56092979.847592913</v>
      </c>
      <c r="I489" s="121">
        <f t="shared" si="156"/>
        <v>57643253.103922792</v>
      </c>
      <c r="J489" s="121">
        <f t="shared" si="156"/>
        <v>59247349.301624797</v>
      </c>
      <c r="K489" s="121">
        <f t="shared" si="156"/>
        <v>61097976.349104166</v>
      </c>
      <c r="L489" s="121">
        <f t="shared" si="156"/>
        <v>63087027.557559282</v>
      </c>
      <c r="M489" s="121">
        <f t="shared" si="156"/>
        <v>64883930.696922936</v>
      </c>
      <c r="N489" s="121">
        <f t="shared" si="156"/>
        <v>66713918.970035456</v>
      </c>
      <c r="O489" s="121">
        <f t="shared" si="156"/>
        <v>68908873.368454531</v>
      </c>
      <c r="P489" s="121">
        <f t="shared" si="156"/>
        <v>71841618.931569949</v>
      </c>
      <c r="Q489" s="121">
        <f t="shared" si="156"/>
        <v>74023621.012862325</v>
      </c>
      <c r="R489" s="121">
        <f t="shared" si="156"/>
        <v>76379828.553384036</v>
      </c>
      <c r="S489" s="121">
        <f t="shared" si="156"/>
        <v>79045145.192882046</v>
      </c>
      <c r="T489" s="121">
        <f t="shared" si="156"/>
        <v>81647230.353636906</v>
      </c>
      <c r="U489" s="121">
        <f t="shared" si="156"/>
        <v>84208311.569551215</v>
      </c>
      <c r="V489" s="121">
        <f t="shared" si="156"/>
        <v>85083905.569551215</v>
      </c>
      <c r="W489" s="121">
        <f t="shared" si="156"/>
        <v>87741741.049310923</v>
      </c>
      <c r="X489" s="131"/>
    </row>
    <row r="490" spans="1:24" s="132" customFormat="1">
      <c r="A490" s="18" t="s">
        <v>162</v>
      </c>
      <c r="B490" s="116">
        <f t="shared" si="156"/>
        <v>38296.950049136365</v>
      </c>
      <c r="C490" s="116">
        <f t="shared" si="156"/>
        <v>42462.147126743308</v>
      </c>
      <c r="D490" s="116">
        <f t="shared" si="156"/>
        <v>42963.343877019674</v>
      </c>
      <c r="E490" s="116">
        <f t="shared" si="156"/>
        <v>43482.665151624089</v>
      </c>
      <c r="F490" s="116">
        <f t="shared" si="156"/>
        <v>44456.998370927351</v>
      </c>
      <c r="G490" s="116">
        <f t="shared" si="156"/>
        <v>45806.71950024175</v>
      </c>
      <c r="H490" s="116">
        <f t="shared" si="156"/>
        <v>47262.35047768215</v>
      </c>
      <c r="I490" s="116">
        <f t="shared" si="156"/>
        <v>48568.566659741242</v>
      </c>
      <c r="J490" s="116">
        <f t="shared" si="156"/>
        <v>49920.132522380336</v>
      </c>
      <c r="K490" s="116">
        <f t="shared" si="156"/>
        <v>51479.418271846567</v>
      </c>
      <c r="L490" s="116">
        <f t="shared" si="156"/>
        <v>53155.336284893565</v>
      </c>
      <c r="M490" s="116">
        <f t="shared" si="156"/>
        <v>54669.355796386793</v>
      </c>
      <c r="N490" s="116">
        <f t="shared" si="156"/>
        <v>56211.251901191499</v>
      </c>
      <c r="O490" s="116">
        <f t="shared" si="156"/>
        <v>58060.658089674886</v>
      </c>
      <c r="P490" s="116">
        <f t="shared" si="156"/>
        <v>60531.706143146701</v>
      </c>
      <c r="Q490" s="116">
        <f t="shared" si="156"/>
        <v>62370.199077365411</v>
      </c>
      <c r="R490" s="116">
        <f t="shared" si="156"/>
        <v>64355.472580054418</v>
      </c>
      <c r="S490" s="116">
        <f t="shared" si="156"/>
        <v>66601.192623671581</v>
      </c>
      <c r="T490" s="116">
        <f t="shared" si="156"/>
        <v>68793.635620540634</v>
      </c>
      <c r="U490" s="116">
        <f t="shared" si="156"/>
        <v>70951.529858950307</v>
      </c>
      <c r="V490" s="116">
        <f t="shared" si="156"/>
        <v>71689.280476168249</v>
      </c>
      <c r="W490" s="116">
        <f t="shared" si="156"/>
        <v>73928.697107228407</v>
      </c>
      <c r="X490" s="131"/>
    </row>
    <row r="491" spans="1:24" s="132" customFormat="1">
      <c r="A491" s="18" t="s">
        <v>163</v>
      </c>
      <c r="B491" s="116">
        <f t="shared" si="156"/>
        <v>567959.89217392204</v>
      </c>
      <c r="C491" s="116">
        <f t="shared" si="156"/>
        <v>580392.17235688923</v>
      </c>
      <c r="D491" s="116">
        <f t="shared" si="156"/>
        <v>584187.2315906334</v>
      </c>
      <c r="E491" s="116">
        <f t="shared" si="156"/>
        <v>594974.39212375332</v>
      </c>
      <c r="F491" s="116">
        <f t="shared" si="156"/>
        <v>608703.14945835108</v>
      </c>
      <c r="G491" s="116">
        <f t="shared" si="156"/>
        <v>622721.23856016819</v>
      </c>
      <c r="H491" s="116">
        <f t="shared" si="156"/>
        <v>637009.43929918029</v>
      </c>
      <c r="I491" s="116">
        <f t="shared" si="156"/>
        <v>651588.04395718488</v>
      </c>
      <c r="J491" s="116">
        <f t="shared" si="156"/>
        <v>666438.8013064625</v>
      </c>
      <c r="K491" s="116">
        <f t="shared" si="156"/>
        <v>681608.75710105116</v>
      </c>
      <c r="L491" s="116">
        <f t="shared" si="156"/>
        <v>697096.15000705945</v>
      </c>
      <c r="M491" s="116">
        <f t="shared" si="156"/>
        <v>712849.40079697955</v>
      </c>
      <c r="N491" s="116">
        <f t="shared" si="156"/>
        <v>728991.08433931635</v>
      </c>
      <c r="O491" s="116">
        <f t="shared" si="156"/>
        <v>745386.40612426552</v>
      </c>
      <c r="P491" s="116">
        <f t="shared" si="156"/>
        <v>762160.91928238899</v>
      </c>
      <c r="Q491" s="116">
        <f t="shared" si="156"/>
        <v>779187.80267532507</v>
      </c>
      <c r="R491" s="116">
        <f t="shared" si="156"/>
        <v>796616.97187713091</v>
      </c>
      <c r="S491" s="116">
        <f t="shared" si="156"/>
        <v>814377.83396057051</v>
      </c>
      <c r="T491" s="116">
        <f t="shared" si="156"/>
        <v>832468.37538699852</v>
      </c>
      <c r="U491" s="116">
        <f t="shared" si="156"/>
        <v>850946.21785728878</v>
      </c>
      <c r="V491" s="116">
        <f t="shared" si="156"/>
        <v>866613.00007359672</v>
      </c>
      <c r="W491" s="116">
        <f t="shared" si="156"/>
        <v>885776.35760665312</v>
      </c>
      <c r="X491" s="131"/>
    </row>
    <row r="492" spans="1:24" s="132" customFormat="1">
      <c r="A492" s="139" t="s">
        <v>164</v>
      </c>
      <c r="B492" s="116">
        <f t="shared" si="156"/>
        <v>719</v>
      </c>
      <c r="C492" s="116">
        <f t="shared" si="156"/>
        <v>780</v>
      </c>
      <c r="D492" s="116">
        <f t="shared" si="156"/>
        <v>785</v>
      </c>
      <c r="E492" s="116">
        <f t="shared" si="156"/>
        <v>777</v>
      </c>
      <c r="F492" s="116">
        <f t="shared" si="156"/>
        <v>774</v>
      </c>
      <c r="G492" s="116">
        <f t="shared" si="156"/>
        <v>775</v>
      </c>
      <c r="H492" s="116">
        <f t="shared" si="156"/>
        <v>775</v>
      </c>
      <c r="I492" s="116">
        <f t="shared" si="156"/>
        <v>774</v>
      </c>
      <c r="J492" s="116">
        <f t="shared" si="156"/>
        <v>774</v>
      </c>
      <c r="K492" s="116">
        <f t="shared" si="156"/>
        <v>774</v>
      </c>
      <c r="L492" s="116">
        <f t="shared" si="156"/>
        <v>774</v>
      </c>
      <c r="M492" s="116">
        <f t="shared" si="156"/>
        <v>773</v>
      </c>
      <c r="N492" s="116">
        <f t="shared" si="156"/>
        <v>773</v>
      </c>
      <c r="O492" s="116">
        <f t="shared" si="156"/>
        <v>774</v>
      </c>
      <c r="P492" s="116">
        <f t="shared" si="156"/>
        <v>776</v>
      </c>
      <c r="Q492" s="116">
        <f t="shared" si="156"/>
        <v>775</v>
      </c>
      <c r="R492" s="116">
        <f t="shared" si="156"/>
        <v>775</v>
      </c>
      <c r="S492" s="116">
        <f t="shared" si="156"/>
        <v>775</v>
      </c>
      <c r="T492" s="116">
        <f t="shared" si="156"/>
        <v>775</v>
      </c>
      <c r="U492" s="116">
        <f t="shared" si="156"/>
        <v>774</v>
      </c>
      <c r="V492" s="116">
        <f t="shared" si="156"/>
        <v>773</v>
      </c>
      <c r="W492" s="116">
        <f t="shared" si="156"/>
        <v>772</v>
      </c>
      <c r="X492" s="131"/>
    </row>
    <row r="493" spans="1:24" s="132" customFormat="1">
      <c r="A493" s="139" t="s">
        <v>165</v>
      </c>
      <c r="B493" s="116">
        <f t="shared" si="156"/>
        <v>2709</v>
      </c>
      <c r="C493" s="116">
        <f t="shared" si="156"/>
        <v>2893</v>
      </c>
      <c r="D493" s="116">
        <f t="shared" si="156"/>
        <v>2870</v>
      </c>
      <c r="E493" s="116">
        <f t="shared" si="156"/>
        <v>2861</v>
      </c>
      <c r="F493" s="116">
        <f t="shared" si="156"/>
        <v>2876</v>
      </c>
      <c r="G493" s="116">
        <f t="shared" si="156"/>
        <v>2926</v>
      </c>
      <c r="H493" s="116">
        <f t="shared" si="156"/>
        <v>2992</v>
      </c>
      <c r="I493" s="116">
        <f t="shared" si="156"/>
        <v>3033</v>
      </c>
      <c r="J493" s="116">
        <f t="shared" si="156"/>
        <v>3070</v>
      </c>
      <c r="K493" s="116">
        <f t="shared" si="156"/>
        <v>3132</v>
      </c>
      <c r="L493" s="116">
        <f t="shared" si="156"/>
        <v>3204</v>
      </c>
      <c r="M493" s="116">
        <f t="shared" si="156"/>
        <v>3252</v>
      </c>
      <c r="N493" s="116">
        <f t="shared" si="156"/>
        <v>3292</v>
      </c>
      <c r="O493" s="116">
        <f t="shared" si="156"/>
        <v>3363</v>
      </c>
      <c r="P493" s="116">
        <f t="shared" si="156"/>
        <v>3502</v>
      </c>
      <c r="Q493" s="116">
        <f t="shared" si="156"/>
        <v>3567</v>
      </c>
      <c r="R493" s="116">
        <f t="shared" si="156"/>
        <v>3638</v>
      </c>
      <c r="S493" s="116">
        <f t="shared" si="156"/>
        <v>3734</v>
      </c>
      <c r="T493" s="116">
        <f t="shared" si="156"/>
        <v>3816</v>
      </c>
      <c r="U493" s="116">
        <f t="shared" si="156"/>
        <v>3892</v>
      </c>
      <c r="V493" s="116">
        <f t="shared" si="156"/>
        <v>3892</v>
      </c>
      <c r="W493" s="116">
        <f t="shared" si="156"/>
        <v>3969</v>
      </c>
      <c r="X493" s="131"/>
    </row>
    <row r="494" spans="1:24" s="132" customFormat="1" ht="16" thickBot="1">
      <c r="A494" s="139" t="s">
        <v>166</v>
      </c>
      <c r="B494" s="116">
        <f t="shared" si="156"/>
        <v>31274</v>
      </c>
      <c r="C494" s="116">
        <f t="shared" si="156"/>
        <v>40338</v>
      </c>
      <c r="D494" s="116">
        <f t="shared" si="156"/>
        <v>40338</v>
      </c>
      <c r="E494" s="116">
        <f t="shared" si="156"/>
        <v>40338</v>
      </c>
      <c r="F494" s="116">
        <f t="shared" si="156"/>
        <v>40338</v>
      </c>
      <c r="G494" s="116">
        <f t="shared" si="156"/>
        <v>40338</v>
      </c>
      <c r="H494" s="116">
        <f t="shared" si="156"/>
        <v>40338</v>
      </c>
      <c r="I494" s="116">
        <f t="shared" si="156"/>
        <v>40338</v>
      </c>
      <c r="J494" s="116">
        <f t="shared" si="156"/>
        <v>40338</v>
      </c>
      <c r="K494" s="116">
        <f t="shared" si="156"/>
        <v>40338</v>
      </c>
      <c r="L494" s="116">
        <f t="shared" si="156"/>
        <v>40338</v>
      </c>
      <c r="M494" s="116">
        <f t="shared" si="156"/>
        <v>40338</v>
      </c>
      <c r="N494" s="116">
        <f t="shared" si="156"/>
        <v>40338</v>
      </c>
      <c r="O494" s="116">
        <f t="shared" si="156"/>
        <v>40338</v>
      </c>
      <c r="P494" s="116">
        <f t="shared" si="156"/>
        <v>40338</v>
      </c>
      <c r="Q494" s="116">
        <f t="shared" si="156"/>
        <v>40338</v>
      </c>
      <c r="R494" s="116">
        <f t="shared" si="156"/>
        <v>40338</v>
      </c>
      <c r="S494" s="116">
        <f t="shared" si="156"/>
        <v>40338</v>
      </c>
      <c r="T494" s="116">
        <f t="shared" si="156"/>
        <v>40338</v>
      </c>
      <c r="U494" s="116">
        <f t="shared" si="156"/>
        <v>40338</v>
      </c>
      <c r="V494" s="116">
        <f t="shared" si="156"/>
        <v>40338</v>
      </c>
      <c r="W494" s="116">
        <f t="shared" si="156"/>
        <v>40338</v>
      </c>
      <c r="X494" s="131"/>
    </row>
    <row r="495" spans="1:24" s="132" customFormat="1">
      <c r="A495" s="18" t="s">
        <v>167</v>
      </c>
      <c r="B495" s="113">
        <f t="shared" si="156"/>
        <v>37366</v>
      </c>
      <c r="C495" s="114">
        <f t="shared" si="156"/>
        <v>38098</v>
      </c>
      <c r="D495" s="114">
        <f t="shared" si="156"/>
        <v>38199</v>
      </c>
      <c r="E495" s="114">
        <f t="shared" si="156"/>
        <v>38842</v>
      </c>
      <c r="F495" s="114">
        <f t="shared" si="156"/>
        <v>39708</v>
      </c>
      <c r="G495" s="114">
        <f t="shared" si="156"/>
        <v>40593</v>
      </c>
      <c r="H495" s="114">
        <f t="shared" si="156"/>
        <v>41496</v>
      </c>
      <c r="I495" s="114">
        <f t="shared" si="156"/>
        <v>42418</v>
      </c>
      <c r="J495" s="114">
        <f t="shared" si="156"/>
        <v>43358</v>
      </c>
      <c r="K495" s="114">
        <f t="shared" si="156"/>
        <v>44319</v>
      </c>
      <c r="L495" s="114">
        <f t="shared" si="156"/>
        <v>45301</v>
      </c>
      <c r="M495" s="114">
        <f t="shared" si="156"/>
        <v>46300</v>
      </c>
      <c r="N495" s="114">
        <f t="shared" si="156"/>
        <v>47325</v>
      </c>
      <c r="O495" s="114">
        <f t="shared" si="156"/>
        <v>48367</v>
      </c>
      <c r="P495" s="114">
        <f t="shared" si="156"/>
        <v>49434</v>
      </c>
      <c r="Q495" s="114">
        <f t="shared" si="156"/>
        <v>50518</v>
      </c>
      <c r="R495" s="114">
        <f t="shared" si="156"/>
        <v>51629</v>
      </c>
      <c r="S495" s="114">
        <f t="shared" si="156"/>
        <v>52762</v>
      </c>
      <c r="T495" s="114">
        <f t="shared" si="156"/>
        <v>53917</v>
      </c>
      <c r="U495" s="114">
        <f t="shared" si="156"/>
        <v>55098</v>
      </c>
      <c r="V495" s="114">
        <f t="shared" si="156"/>
        <v>56302</v>
      </c>
      <c r="W495" s="114">
        <f t="shared" si="156"/>
        <v>57532</v>
      </c>
      <c r="X495" s="131"/>
    </row>
    <row r="496" spans="1:24" s="132" customFormat="1">
      <c r="A496" s="18" t="s">
        <v>168</v>
      </c>
      <c r="B496" s="115">
        <f t="shared" si="156"/>
        <v>6226</v>
      </c>
      <c r="C496" s="116">
        <f t="shared" si="156"/>
        <v>6454.6967719481227</v>
      </c>
      <c r="D496" s="116">
        <f t="shared" si="156"/>
        <v>6647.3145577420592</v>
      </c>
      <c r="E496" s="116">
        <f t="shared" si="156"/>
        <v>6834.6468932471271</v>
      </c>
      <c r="F496" s="116">
        <f t="shared" si="156"/>
        <v>7024.8736090963002</v>
      </c>
      <c r="G496" s="116">
        <f t="shared" si="156"/>
        <v>7218.1752477364316</v>
      </c>
      <c r="H496" s="116">
        <f t="shared" si="156"/>
        <v>7414.0934523668247</v>
      </c>
      <c r="I496" s="116">
        <f t="shared" si="156"/>
        <v>7613.2036843972064</v>
      </c>
      <c r="J496" s="116">
        <f t="shared" si="156"/>
        <v>7815.1117837420989</v>
      </c>
      <c r="K496" s="116">
        <f t="shared" si="156"/>
        <v>8020.4468986875618</v>
      </c>
      <c r="L496" s="116">
        <f t="shared" si="156"/>
        <v>8229.0810059938394</v>
      </c>
      <c r="M496" s="116">
        <f t="shared" si="156"/>
        <v>8441.0844823712632</v>
      </c>
      <c r="N496" s="116">
        <f t="shared" si="156"/>
        <v>8656.8344690897811</v>
      </c>
      <c r="O496" s="116">
        <f t="shared" ref="O496:W499" si="157">+O249</f>
        <v>8875.0018557844342</v>
      </c>
      <c r="P496" s="116">
        <f t="shared" si="157"/>
        <v>9097.2266484357242</v>
      </c>
      <c r="Q496" s="116">
        <f t="shared" si="157"/>
        <v>9321.7745522783007</v>
      </c>
      <c r="R496" s="116">
        <f t="shared" si="157"/>
        <v>9550.1529967029055</v>
      </c>
      <c r="S496" s="116">
        <f t="shared" si="157"/>
        <v>9781.9639708081158</v>
      </c>
      <c r="T496" s="116">
        <f t="shared" si="157"/>
        <v>10017.03776640111</v>
      </c>
      <c r="U496" s="116">
        <f t="shared" si="157"/>
        <v>10255.813993330152</v>
      </c>
      <c r="V496" s="116">
        <f t="shared" si="157"/>
        <v>10255.813993330152</v>
      </c>
      <c r="W496" s="116">
        <f t="shared" si="157"/>
        <v>10498.20997386592</v>
      </c>
      <c r="X496" s="131"/>
    </row>
    <row r="497" spans="1:24" s="132" customFormat="1">
      <c r="A497" s="18" t="s">
        <v>169</v>
      </c>
      <c r="B497" s="115">
        <f t="shared" ref="B497:W499" si="158">+B250</f>
        <v>55</v>
      </c>
      <c r="C497" s="116">
        <f t="shared" si="158"/>
        <v>49.730139183094131</v>
      </c>
      <c r="D497" s="116">
        <f t="shared" si="158"/>
        <v>47.764541716108624</v>
      </c>
      <c r="E497" s="116">
        <f t="shared" si="158"/>
        <v>46.430854597013237</v>
      </c>
      <c r="F497" s="116">
        <f t="shared" si="158"/>
        <v>45.265963354677773</v>
      </c>
      <c r="G497" s="116">
        <f t="shared" si="158"/>
        <v>44.261439435356635</v>
      </c>
      <c r="H497" s="116">
        <f t="shared" si="158"/>
        <v>43.398563094634632</v>
      </c>
      <c r="I497" s="116">
        <f t="shared" si="158"/>
        <v>42.661344864546194</v>
      </c>
      <c r="J497" s="116">
        <f t="shared" si="158"/>
        <v>42.04132890913165</v>
      </c>
      <c r="K497" s="116">
        <f t="shared" si="158"/>
        <v>41.524856522750831</v>
      </c>
      <c r="L497" s="116">
        <f t="shared" si="158"/>
        <v>41.104591560191764</v>
      </c>
      <c r="M497" s="116">
        <f t="shared" si="158"/>
        <v>40.746268041340436</v>
      </c>
      <c r="N497" s="116">
        <f t="shared" si="158"/>
        <v>40.49268426277694</v>
      </c>
      <c r="O497" s="116">
        <f t="shared" si="158"/>
        <v>40.313925515679514</v>
      </c>
      <c r="P497" s="116">
        <f t="shared" si="158"/>
        <v>40.218806305420252</v>
      </c>
      <c r="Q497" s="116">
        <f t="shared" si="158"/>
        <v>40.195353881839175</v>
      </c>
      <c r="R497" s="116">
        <f t="shared" si="158"/>
        <v>40.257225231267412</v>
      </c>
      <c r="S497" s="116">
        <f t="shared" si="158"/>
        <v>40.377329711055147</v>
      </c>
      <c r="T497" s="116">
        <f t="shared" si="158"/>
        <v>40.570634068378745</v>
      </c>
      <c r="U497" s="116">
        <f t="shared" si="158"/>
        <v>40.825784806144512</v>
      </c>
      <c r="V497" s="116">
        <f t="shared" si="157"/>
        <v>40.825784806144512</v>
      </c>
      <c r="W497" s="116">
        <f t="shared" si="158"/>
        <v>41.143355224281976</v>
      </c>
      <c r="X497" s="131"/>
    </row>
    <row r="498" spans="1:24" s="132" customFormat="1">
      <c r="A498" s="18" t="s">
        <v>170</v>
      </c>
      <c r="B498" s="117">
        <f t="shared" si="158"/>
        <v>1</v>
      </c>
      <c r="C498" s="118">
        <f t="shared" si="158"/>
        <v>1</v>
      </c>
      <c r="D498" s="118">
        <f t="shared" si="158"/>
        <v>1</v>
      </c>
      <c r="E498" s="118">
        <f t="shared" si="158"/>
        <v>1</v>
      </c>
      <c r="F498" s="118">
        <f t="shared" si="158"/>
        <v>1</v>
      </c>
      <c r="G498" s="118">
        <f t="shared" si="158"/>
        <v>1</v>
      </c>
      <c r="H498" s="118">
        <f t="shared" si="158"/>
        <v>1</v>
      </c>
      <c r="I498" s="118">
        <f t="shared" si="158"/>
        <v>1</v>
      </c>
      <c r="J498" s="118">
        <f t="shared" si="158"/>
        <v>1</v>
      </c>
      <c r="K498" s="118">
        <f t="shared" si="158"/>
        <v>1</v>
      </c>
      <c r="L498" s="118">
        <f t="shared" si="158"/>
        <v>1</v>
      </c>
      <c r="M498" s="118">
        <f t="shared" si="158"/>
        <v>1</v>
      </c>
      <c r="N498" s="118">
        <f t="shared" si="158"/>
        <v>1</v>
      </c>
      <c r="O498" s="118">
        <f t="shared" si="158"/>
        <v>1</v>
      </c>
      <c r="P498" s="118">
        <f t="shared" si="158"/>
        <v>1</v>
      </c>
      <c r="Q498" s="118">
        <f t="shared" si="158"/>
        <v>1</v>
      </c>
      <c r="R498" s="118">
        <f t="shared" si="158"/>
        <v>1</v>
      </c>
      <c r="S498" s="118">
        <f t="shared" si="158"/>
        <v>1</v>
      </c>
      <c r="T498" s="118">
        <f t="shared" si="158"/>
        <v>1</v>
      </c>
      <c r="U498" s="118">
        <f t="shared" si="158"/>
        <v>1</v>
      </c>
      <c r="V498" s="118">
        <f t="shared" si="157"/>
        <v>1</v>
      </c>
      <c r="W498" s="118">
        <f t="shared" si="158"/>
        <v>1</v>
      </c>
      <c r="X498" s="131"/>
    </row>
    <row r="499" spans="1:24" s="132" customFormat="1" ht="16" thickBot="1">
      <c r="A499" s="138" t="s">
        <v>171</v>
      </c>
      <c r="B499" s="120">
        <f>+B252</f>
        <v>43648</v>
      </c>
      <c r="C499" s="121">
        <f t="shared" si="158"/>
        <v>44603.426911131217</v>
      </c>
      <c r="D499" s="121">
        <f t="shared" si="158"/>
        <v>44895.079099458169</v>
      </c>
      <c r="E499" s="121">
        <f t="shared" si="158"/>
        <v>45724.077747844138</v>
      </c>
      <c r="F499" s="121">
        <f t="shared" si="158"/>
        <v>46779.139572450978</v>
      </c>
      <c r="G499" s="121">
        <f t="shared" si="158"/>
        <v>47856.436687171794</v>
      </c>
      <c r="H499" s="121">
        <f t="shared" si="158"/>
        <v>48954.492015461459</v>
      </c>
      <c r="I499" s="121">
        <f t="shared" si="158"/>
        <v>50074.865029261753</v>
      </c>
      <c r="J499" s="121">
        <f t="shared" si="158"/>
        <v>51216.153112651227</v>
      </c>
      <c r="K499" s="121">
        <f t="shared" si="158"/>
        <v>52381.97175521031</v>
      </c>
      <c r="L499" s="121">
        <f t="shared" si="158"/>
        <v>53572.185597554031</v>
      </c>
      <c r="M499" s="121">
        <f t="shared" si="158"/>
        <v>54782.830750412599</v>
      </c>
      <c r="N499" s="121">
        <f t="shared" si="158"/>
        <v>56023.327153352555</v>
      </c>
      <c r="O499" s="121">
        <f t="shared" si="158"/>
        <v>57283.315781300109</v>
      </c>
      <c r="P499" s="121">
        <f t="shared" si="158"/>
        <v>58572.445454741144</v>
      </c>
      <c r="Q499" s="121">
        <f t="shared" si="158"/>
        <v>59880.969906160142</v>
      </c>
      <c r="R499" s="121">
        <f t="shared" si="158"/>
        <v>61220.410221934173</v>
      </c>
      <c r="S499" s="121">
        <f t="shared" si="158"/>
        <v>62585.341300519169</v>
      </c>
      <c r="T499" s="121">
        <f t="shared" si="158"/>
        <v>63975.608400469486</v>
      </c>
      <c r="U499" s="121">
        <f t="shared" si="158"/>
        <v>65395.639778136298</v>
      </c>
      <c r="V499" s="121">
        <f t="shared" si="157"/>
        <v>66599.639778136305</v>
      </c>
      <c r="W499" s="121">
        <f t="shared" si="158"/>
        <v>68072.353329090198</v>
      </c>
      <c r="X499" s="131"/>
    </row>
    <row r="500" spans="1:24" s="132" customFormat="1">
      <c r="A500" s="130"/>
      <c r="T500" s="133"/>
      <c r="U500" s="133"/>
      <c r="V500" s="133"/>
      <c r="W500" s="133"/>
      <c r="X500" s="131"/>
    </row>
    <row r="501" spans="1:24" s="132" customFormat="1">
      <c r="A501" s="130"/>
      <c r="B501" s="131"/>
      <c r="T501" s="133"/>
      <c r="U501" s="133"/>
      <c r="V501" s="133"/>
      <c r="W501" s="133"/>
      <c r="X501" s="131"/>
    </row>
    <row r="502" spans="1:24" s="132" customFormat="1">
      <c r="A502" s="134" t="s">
        <v>57</v>
      </c>
      <c r="B502" s="133"/>
      <c r="C502" s="133"/>
      <c r="D502" s="133"/>
      <c r="E502" s="133"/>
      <c r="F502" s="133"/>
      <c r="G502" s="133"/>
      <c r="H502" s="133"/>
      <c r="I502" s="133"/>
      <c r="J502" s="133"/>
      <c r="K502" s="133"/>
      <c r="L502" s="133"/>
      <c r="M502" s="133"/>
      <c r="N502" s="133"/>
      <c r="O502" s="133"/>
      <c r="P502" s="133"/>
      <c r="Q502" s="133"/>
      <c r="R502" s="133"/>
      <c r="S502" s="133"/>
      <c r="T502" s="133"/>
      <c r="U502" s="133"/>
      <c r="V502" s="133"/>
      <c r="W502" s="133"/>
      <c r="X502" s="131"/>
    </row>
    <row r="503" spans="1:24" s="132" customFormat="1" ht="16" thickBot="1">
      <c r="A503" s="18" t="s">
        <v>156</v>
      </c>
      <c r="B503" s="133"/>
      <c r="C503" s="112">
        <f t="shared" ref="C503:U503" si="159">(C508-B508)/B508</f>
        <v>0.15335054285532365</v>
      </c>
      <c r="D503" s="112">
        <f t="shared" si="159"/>
        <v>1.7781751430736816E-2</v>
      </c>
      <c r="E503" s="112">
        <f t="shared" si="159"/>
        <v>1.4042172097360087E-2</v>
      </c>
      <c r="F503" s="112">
        <f t="shared" si="159"/>
        <v>1.4391924213675905E-2</v>
      </c>
      <c r="G503" s="112">
        <f t="shared" si="159"/>
        <v>1.4246261976761125E-2</v>
      </c>
      <c r="H503" s="112">
        <f t="shared" si="159"/>
        <v>1.5035966816798006E-2</v>
      </c>
      <c r="I503" s="112">
        <f t="shared" si="159"/>
        <v>1.2246850613594661E-2</v>
      </c>
      <c r="J503" s="112">
        <f t="shared" si="159"/>
        <v>1.237260977190671E-2</v>
      </c>
      <c r="K503" s="112">
        <f t="shared" si="159"/>
        <v>1.235438403374594E-2</v>
      </c>
      <c r="L503" s="112">
        <f t="shared" si="159"/>
        <v>1.3018540134091015E-2</v>
      </c>
      <c r="M503" s="112">
        <f t="shared" si="159"/>
        <v>1.0290866594901211E-2</v>
      </c>
      <c r="N503" s="112">
        <f t="shared" si="159"/>
        <v>9.8959129213328882E-3</v>
      </c>
      <c r="O503" s="112">
        <f t="shared" si="159"/>
        <v>1.0142161603151864E-2</v>
      </c>
      <c r="P503" s="112">
        <f t="shared" si="159"/>
        <v>1.3015569262968688E-2</v>
      </c>
      <c r="Q503" s="112">
        <f t="shared" si="159"/>
        <v>7.4547267135404082E-3</v>
      </c>
      <c r="R503" s="112">
        <f t="shared" si="159"/>
        <v>8.1596609146921111E-3</v>
      </c>
      <c r="S503" s="112">
        <f t="shared" si="159"/>
        <v>7.9289545397568575E-3</v>
      </c>
      <c r="T503" s="112">
        <f t="shared" si="159"/>
        <v>7.7855381102647191E-3</v>
      </c>
      <c r="U503" s="112">
        <f t="shared" si="159"/>
        <v>5.6503637389892763E-3</v>
      </c>
      <c r="V503" s="112">
        <f>(V508-T508)/T508</f>
        <v>1.1968511448355038E-2</v>
      </c>
      <c r="W503" s="112">
        <f>(W508-U508)/U508</f>
        <v>1.1993858132541457E-2</v>
      </c>
      <c r="X503" s="131"/>
    </row>
    <row r="504" spans="1:24" s="132" customFormat="1">
      <c r="A504" s="18" t="s">
        <v>157</v>
      </c>
      <c r="B504" s="113">
        <f t="shared" ref="B504:W515" si="160">+B276</f>
        <v>5580432</v>
      </c>
      <c r="C504" s="114">
        <f t="shared" si="160"/>
        <v>6576318</v>
      </c>
      <c r="D504" s="114">
        <f t="shared" si="160"/>
        <v>6786544</v>
      </c>
      <c r="E504" s="114">
        <f t="shared" si="160"/>
        <v>6958710</v>
      </c>
      <c r="F504" s="114">
        <f t="shared" si="160"/>
        <v>7128110</v>
      </c>
      <c r="G504" s="114">
        <f t="shared" si="160"/>
        <v>7290855</v>
      </c>
      <c r="H504" s="114">
        <f t="shared" si="160"/>
        <v>7465314</v>
      </c>
      <c r="I504" s="114">
        <f t="shared" si="160"/>
        <v>7612110</v>
      </c>
      <c r="J504" s="114">
        <f t="shared" si="160"/>
        <v>7768805</v>
      </c>
      <c r="K504" s="114">
        <f t="shared" si="160"/>
        <v>7920660</v>
      </c>
      <c r="L504" s="114">
        <f t="shared" si="160"/>
        <v>8084646</v>
      </c>
      <c r="M504" s="114">
        <f t="shared" si="160"/>
        <v>8219530</v>
      </c>
      <c r="N504" s="114">
        <f t="shared" si="160"/>
        <v>8360495</v>
      </c>
      <c r="O504" s="114">
        <f t="shared" si="160"/>
        <v>8496015</v>
      </c>
      <c r="P504" s="114">
        <f t="shared" si="160"/>
        <v>8655820</v>
      </c>
      <c r="Q504" s="114">
        <f t="shared" si="160"/>
        <v>8763366</v>
      </c>
      <c r="R504" s="114">
        <f t="shared" si="160"/>
        <v>8880930</v>
      </c>
      <c r="S504" s="114">
        <f t="shared" si="160"/>
        <v>8992434</v>
      </c>
      <c r="T504" s="114">
        <f t="shared" si="160"/>
        <v>9111677</v>
      </c>
      <c r="U504" s="114">
        <f t="shared" si="160"/>
        <v>9196656</v>
      </c>
      <c r="V504" s="114">
        <f t="shared" si="160"/>
        <v>9304096</v>
      </c>
      <c r="W504" s="114">
        <f t="shared" si="160"/>
        <v>9397574</v>
      </c>
      <c r="X504" s="131"/>
    </row>
    <row r="505" spans="1:24" s="132" customFormat="1">
      <c r="A505" s="18" t="s">
        <v>158</v>
      </c>
      <c r="B505" s="115">
        <f t="shared" si="160"/>
        <v>5829460</v>
      </c>
      <c r="C505" s="116">
        <f t="shared" si="160"/>
        <v>6100766.3943383712</v>
      </c>
      <c r="D505" s="116">
        <f t="shared" si="160"/>
        <v>6134762.312549809</v>
      </c>
      <c r="E505" s="116">
        <f t="shared" si="160"/>
        <v>6159681.2226118641</v>
      </c>
      <c r="F505" s="116">
        <f t="shared" si="160"/>
        <v>6195061.7955760872</v>
      </c>
      <c r="G505" s="116">
        <f t="shared" si="160"/>
        <v>6238076.9329630621</v>
      </c>
      <c r="H505" s="116">
        <f t="shared" si="160"/>
        <v>6283992.8090873016</v>
      </c>
      <c r="I505" s="116">
        <f t="shared" si="160"/>
        <v>6319047.0008715689</v>
      </c>
      <c r="J505" s="116">
        <f t="shared" si="160"/>
        <v>6348416.7492087856</v>
      </c>
      <c r="K505" s="116">
        <f t="shared" si="160"/>
        <v>6384730.4150074832</v>
      </c>
      <c r="L505" s="116">
        <f t="shared" si="160"/>
        <v>6421629.7987581138</v>
      </c>
      <c r="M505" s="116">
        <f t="shared" si="160"/>
        <v>6447234.7459271448</v>
      </c>
      <c r="N505" s="116">
        <f t="shared" si="160"/>
        <v>6462292.334831439</v>
      </c>
      <c r="O505" s="116">
        <f t="shared" si="160"/>
        <v>6488413.7321043964</v>
      </c>
      <c r="P505" s="116">
        <f t="shared" si="160"/>
        <v>6538728.8009650297</v>
      </c>
      <c r="Q505" s="116">
        <f t="shared" si="160"/>
        <v>6552615.9727129089</v>
      </c>
      <c r="R505" s="116">
        <f t="shared" si="160"/>
        <v>6569185.7078626249</v>
      </c>
      <c r="S505" s="116">
        <f t="shared" si="160"/>
        <v>6589138.9035075232</v>
      </c>
      <c r="T505" s="116">
        <f t="shared" si="160"/>
        <v>6600136.6705553913</v>
      </c>
      <c r="U505" s="116">
        <f t="shared" si="160"/>
        <v>6610168.5775380852</v>
      </c>
      <c r="V505" s="116">
        <f t="shared" si="160"/>
        <v>6610168.5775380852</v>
      </c>
      <c r="W505" s="116">
        <f t="shared" si="160"/>
        <v>6613446.0716846623</v>
      </c>
      <c r="X505" s="131"/>
    </row>
    <row r="506" spans="1:24" s="132" customFormat="1">
      <c r="A506" s="18" t="s">
        <v>159</v>
      </c>
      <c r="B506" s="115">
        <f t="shared" si="160"/>
        <v>674429</v>
      </c>
      <c r="C506" s="116">
        <f t="shared" si="160"/>
        <v>1260373.7910496162</v>
      </c>
      <c r="D506" s="116">
        <f t="shared" si="160"/>
        <v>1263984.2898670363</v>
      </c>
      <c r="E506" s="116">
        <f t="shared" si="160"/>
        <v>1266091.6716951844</v>
      </c>
      <c r="F506" s="116">
        <f t="shared" si="160"/>
        <v>1268331.4863987435</v>
      </c>
      <c r="G506" s="116">
        <f t="shared" si="160"/>
        <v>1270445.7274015532</v>
      </c>
      <c r="H506" s="116">
        <f t="shared" si="160"/>
        <v>1272593.8026878163</v>
      </c>
      <c r="I506" s="116">
        <f t="shared" si="160"/>
        <v>1274714.5836282261</v>
      </c>
      <c r="J506" s="116">
        <f t="shared" si="160"/>
        <v>1276786.1506477501</v>
      </c>
      <c r="K506" s="116">
        <f t="shared" si="160"/>
        <v>1278800.9702623994</v>
      </c>
      <c r="L506" s="116">
        <f t="shared" si="160"/>
        <v>1280799.0075182603</v>
      </c>
      <c r="M506" s="116">
        <f t="shared" si="160"/>
        <v>1282772.7411043465</v>
      </c>
      <c r="N506" s="116">
        <f t="shared" si="160"/>
        <v>1284585.3863072493</v>
      </c>
      <c r="O506" s="116">
        <f t="shared" si="160"/>
        <v>1286307.5661742806</v>
      </c>
      <c r="P506" s="116">
        <f t="shared" si="160"/>
        <v>1287960.392563391</v>
      </c>
      <c r="Q506" s="116">
        <f t="shared" si="160"/>
        <v>1289399.8224066843</v>
      </c>
      <c r="R506" s="116">
        <f t="shared" si="160"/>
        <v>1290760.3720641446</v>
      </c>
      <c r="S506" s="116">
        <f t="shared" si="160"/>
        <v>1292040.8218126886</v>
      </c>
      <c r="T506" s="116">
        <f t="shared" si="160"/>
        <v>1293170.2174811868</v>
      </c>
      <c r="U506" s="116">
        <f t="shared" si="160"/>
        <v>1294243.6548415546</v>
      </c>
      <c r="V506" s="116">
        <f t="shared" si="160"/>
        <v>1294243.6548415546</v>
      </c>
      <c r="W506" s="116">
        <f t="shared" si="160"/>
        <v>1295155.9469890487</v>
      </c>
      <c r="X506" s="131"/>
    </row>
    <row r="507" spans="1:24" s="132" customFormat="1">
      <c r="A507" s="18" t="s">
        <v>160</v>
      </c>
      <c r="B507" s="117">
        <f t="shared" si="160"/>
        <v>0</v>
      </c>
      <c r="C507" s="118">
        <f t="shared" si="160"/>
        <v>0</v>
      </c>
      <c r="D507" s="118">
        <f t="shared" si="160"/>
        <v>0</v>
      </c>
      <c r="E507" s="118">
        <f t="shared" si="160"/>
        <v>0</v>
      </c>
      <c r="F507" s="118">
        <f t="shared" si="160"/>
        <v>0</v>
      </c>
      <c r="G507" s="118">
        <f t="shared" si="160"/>
        <v>0</v>
      </c>
      <c r="H507" s="118">
        <f t="shared" si="160"/>
        <v>0</v>
      </c>
      <c r="I507" s="118">
        <f t="shared" si="160"/>
        <v>0</v>
      </c>
      <c r="J507" s="118">
        <f t="shared" si="160"/>
        <v>0</v>
      </c>
      <c r="K507" s="118">
        <f t="shared" si="160"/>
        <v>0</v>
      </c>
      <c r="L507" s="118">
        <f t="shared" si="160"/>
        <v>0</v>
      </c>
      <c r="M507" s="118">
        <f t="shared" si="160"/>
        <v>0</v>
      </c>
      <c r="N507" s="118">
        <f t="shared" si="160"/>
        <v>0</v>
      </c>
      <c r="O507" s="118">
        <f t="shared" si="160"/>
        <v>0</v>
      </c>
      <c r="P507" s="118">
        <f t="shared" si="160"/>
        <v>0</v>
      </c>
      <c r="Q507" s="118">
        <f t="shared" si="160"/>
        <v>0</v>
      </c>
      <c r="R507" s="118">
        <f t="shared" si="160"/>
        <v>0</v>
      </c>
      <c r="S507" s="118">
        <f t="shared" si="160"/>
        <v>0</v>
      </c>
      <c r="T507" s="118">
        <f t="shared" si="160"/>
        <v>0</v>
      </c>
      <c r="U507" s="118">
        <f t="shared" si="160"/>
        <v>0</v>
      </c>
      <c r="V507" s="118">
        <f t="shared" si="160"/>
        <v>0</v>
      </c>
      <c r="W507" s="118">
        <f t="shared" si="160"/>
        <v>0</v>
      </c>
      <c r="X507" s="131"/>
    </row>
    <row r="508" spans="1:24" s="132" customFormat="1" ht="16" thickBot="1">
      <c r="A508" s="138" t="s">
        <v>161</v>
      </c>
      <c r="B508" s="120">
        <f t="shared" si="160"/>
        <v>12084321</v>
      </c>
      <c r="C508" s="121">
        <f t="shared" si="160"/>
        <v>13937458.185387988</v>
      </c>
      <c r="D508" s="121">
        <f t="shared" si="160"/>
        <v>14185290.602416845</v>
      </c>
      <c r="E508" s="121">
        <f t="shared" si="160"/>
        <v>14384482.894307047</v>
      </c>
      <c r="F508" s="121">
        <f t="shared" si="160"/>
        <v>14591503.281974832</v>
      </c>
      <c r="G508" s="121">
        <f t="shared" si="160"/>
        <v>14799377.660364615</v>
      </c>
      <c r="H508" s="121">
        <f t="shared" si="160"/>
        <v>15021900.611775119</v>
      </c>
      <c r="I508" s="121">
        <f t="shared" si="160"/>
        <v>15205871.584499795</v>
      </c>
      <c r="J508" s="121">
        <f t="shared" si="160"/>
        <v>15394007.899856536</v>
      </c>
      <c r="K508" s="121">
        <f t="shared" si="160"/>
        <v>15584191.385269882</v>
      </c>
      <c r="L508" s="121">
        <f t="shared" si="160"/>
        <v>15787074.806276374</v>
      </c>
      <c r="M508" s="121">
        <f t="shared" si="160"/>
        <v>15949537.48703149</v>
      </c>
      <c r="N508" s="121">
        <f t="shared" si="160"/>
        <v>16107372.721138688</v>
      </c>
      <c r="O508" s="121">
        <f t="shared" si="160"/>
        <v>16270736.298278676</v>
      </c>
      <c r="P508" s="121">
        <f t="shared" si="160"/>
        <v>16482509.193528421</v>
      </c>
      <c r="Q508" s="121">
        <f t="shared" si="160"/>
        <v>16605381.795119593</v>
      </c>
      <c r="R508" s="121">
        <f t="shared" si="160"/>
        <v>16740876.07992677</v>
      </c>
      <c r="S508" s="121">
        <f t="shared" si="160"/>
        <v>16873613.725320213</v>
      </c>
      <c r="T508" s="121">
        <f t="shared" si="160"/>
        <v>17004983.888036579</v>
      </c>
      <c r="U508" s="121">
        <f t="shared" si="160"/>
        <v>17101068.232379638</v>
      </c>
      <c r="V508" s="121">
        <f t="shared" si="160"/>
        <v>17208508.232379638</v>
      </c>
      <c r="W508" s="121">
        <f t="shared" si="160"/>
        <v>17306176.018673711</v>
      </c>
      <c r="X508" s="131"/>
    </row>
    <row r="509" spans="1:24" s="132" customFormat="1">
      <c r="A509" s="18" t="s">
        <v>162</v>
      </c>
      <c r="B509" s="116">
        <f t="shared" si="160"/>
        <v>12423.717328113762</v>
      </c>
      <c r="C509" s="116">
        <f t="shared" si="160"/>
        <v>14328.901124661099</v>
      </c>
      <c r="D509" s="116">
        <f t="shared" si="160"/>
        <v>14583.694082735428</v>
      </c>
      <c r="E509" s="116">
        <f t="shared" si="160"/>
        <v>14788.48082486045</v>
      </c>
      <c r="F509" s="116">
        <f t="shared" si="160"/>
        <v>15001.315520127242</v>
      </c>
      <c r="G509" s="116">
        <f t="shared" si="160"/>
        <v>15215.028191023026</v>
      </c>
      <c r="H509" s="116">
        <f t="shared" si="160"/>
        <v>15443.800850019896</v>
      </c>
      <c r="I509" s="116">
        <f t="shared" si="160"/>
        <v>15632.938771936195</v>
      </c>
      <c r="J509" s="116">
        <f t="shared" si="160"/>
        <v>15826.359022949471</v>
      </c>
      <c r="K509" s="116">
        <f t="shared" si="160"/>
        <v>16021.88394017493</v>
      </c>
      <c r="L509" s="116">
        <f t="shared" si="160"/>
        <v>16230.465479273846</v>
      </c>
      <c r="M509" s="116">
        <f t="shared" si="160"/>
        <v>16397.491034294202</v>
      </c>
      <c r="N509" s="116">
        <f t="shared" si="160"/>
        <v>16559.759177697913</v>
      </c>
      <c r="O509" s="116">
        <f t="shared" si="160"/>
        <v>16727.710931387403</v>
      </c>
      <c r="P509" s="116">
        <f t="shared" si="160"/>
        <v>16945.431611625794</v>
      </c>
      <c r="Q509" s="116">
        <f t="shared" si="160"/>
        <v>17071.755173333455</v>
      </c>
      <c r="R509" s="116">
        <f t="shared" si="160"/>
        <v>17211.054906766494</v>
      </c>
      <c r="S509" s="116">
        <f t="shared" si="160"/>
        <v>17347.520578703505</v>
      </c>
      <c r="T509" s="116">
        <f t="shared" si="160"/>
        <v>17482.580361287604</v>
      </c>
      <c r="U509" s="116">
        <f t="shared" si="160"/>
        <v>17581.363299424989</v>
      </c>
      <c r="V509" s="116">
        <f t="shared" si="160"/>
        <v>17691.820824488463</v>
      </c>
      <c r="W509" s="116">
        <f t="shared" si="160"/>
        <v>17792.231676614963</v>
      </c>
      <c r="X509" s="131"/>
    </row>
    <row r="510" spans="1:24" s="132" customFormat="1">
      <c r="A510" s="18" t="s">
        <v>163</v>
      </c>
      <c r="B510" s="116">
        <f t="shared" si="160"/>
        <v>196962.1812178551</v>
      </c>
      <c r="C510" s="116">
        <f t="shared" si="160"/>
        <v>203000.64079476189</v>
      </c>
      <c r="D510" s="116">
        <f t="shared" si="160"/>
        <v>208631.93112861182</v>
      </c>
      <c r="E510" s="116">
        <f t="shared" si="160"/>
        <v>213199.21286795035</v>
      </c>
      <c r="F510" s="116">
        <f t="shared" si="160"/>
        <v>217988.28160559927</v>
      </c>
      <c r="G510" s="116">
        <f t="shared" si="160"/>
        <v>222596.0521759793</v>
      </c>
      <c r="H510" s="116">
        <f t="shared" si="160"/>
        <v>227185.50375736671</v>
      </c>
      <c r="I510" s="116">
        <f t="shared" si="160"/>
        <v>231693.50556549866</v>
      </c>
      <c r="J510" s="116">
        <f t="shared" si="160"/>
        <v>236133.08766277225</v>
      </c>
      <c r="K510" s="116">
        <f t="shared" si="160"/>
        <v>240443.39198203621</v>
      </c>
      <c r="L510" s="116">
        <f t="shared" si="160"/>
        <v>244717.40461682313</v>
      </c>
      <c r="M510" s="116">
        <f t="shared" si="160"/>
        <v>248925.98929981719</v>
      </c>
      <c r="N510" s="116">
        <f t="shared" si="160"/>
        <v>252936.72972085368</v>
      </c>
      <c r="O510" s="116">
        <f t="shared" si="160"/>
        <v>256800.65149312103</v>
      </c>
      <c r="P510" s="116">
        <f t="shared" si="160"/>
        <v>260549.26378432158</v>
      </c>
      <c r="Q510" s="116">
        <f t="shared" si="160"/>
        <v>264034.52473002259</v>
      </c>
      <c r="R510" s="116">
        <f t="shared" si="160"/>
        <v>267403.86171686137</v>
      </c>
      <c r="S510" s="116">
        <f t="shared" si="160"/>
        <v>270612.70008160651</v>
      </c>
      <c r="T510" s="116">
        <f t="shared" si="160"/>
        <v>273621.7941413935</v>
      </c>
      <c r="U510" s="116">
        <f t="shared" si="160"/>
        <v>276518.20467338391</v>
      </c>
      <c r="V510" s="116">
        <f t="shared" si="160"/>
        <v>278930.24556486914</v>
      </c>
      <c r="W510" s="116">
        <f t="shared" si="160"/>
        <v>281643.42796324438</v>
      </c>
      <c r="X510" s="131"/>
    </row>
    <row r="511" spans="1:24" s="132" customFormat="1">
      <c r="A511" s="139" t="s">
        <v>164</v>
      </c>
      <c r="B511" s="116">
        <f t="shared" si="160"/>
        <v>528</v>
      </c>
      <c r="C511" s="116">
        <f t="shared" si="160"/>
        <v>603</v>
      </c>
      <c r="D511" s="116">
        <f t="shared" si="160"/>
        <v>604</v>
      </c>
      <c r="E511" s="116">
        <f t="shared" si="160"/>
        <v>605</v>
      </c>
      <c r="F511" s="116">
        <f t="shared" si="160"/>
        <v>605</v>
      </c>
      <c r="G511" s="116">
        <f t="shared" si="160"/>
        <v>605</v>
      </c>
      <c r="H511" s="116">
        <f t="shared" si="160"/>
        <v>606</v>
      </c>
      <c r="I511" s="116">
        <f t="shared" si="160"/>
        <v>605</v>
      </c>
      <c r="J511" s="116">
        <f t="shared" si="160"/>
        <v>605</v>
      </c>
      <c r="K511" s="116">
        <f t="shared" si="160"/>
        <v>605</v>
      </c>
      <c r="L511" s="116">
        <f t="shared" si="160"/>
        <v>606</v>
      </c>
      <c r="M511" s="116">
        <f t="shared" si="160"/>
        <v>605</v>
      </c>
      <c r="N511" s="116">
        <f t="shared" si="160"/>
        <v>605</v>
      </c>
      <c r="O511" s="116">
        <f t="shared" si="160"/>
        <v>605</v>
      </c>
      <c r="P511" s="116">
        <f t="shared" si="160"/>
        <v>607</v>
      </c>
      <c r="Q511" s="116">
        <f t="shared" si="160"/>
        <v>606</v>
      </c>
      <c r="R511" s="116">
        <f t="shared" si="160"/>
        <v>606</v>
      </c>
      <c r="S511" s="116">
        <f t="shared" si="160"/>
        <v>606</v>
      </c>
      <c r="T511" s="116">
        <f t="shared" si="160"/>
        <v>607</v>
      </c>
      <c r="U511" s="116">
        <f t="shared" si="160"/>
        <v>606</v>
      </c>
      <c r="V511" s="116">
        <f t="shared" si="160"/>
        <v>607</v>
      </c>
      <c r="W511" s="116">
        <f t="shared" si="160"/>
        <v>607</v>
      </c>
      <c r="X511" s="131"/>
    </row>
    <row r="512" spans="1:24" s="132" customFormat="1">
      <c r="A512" s="139" t="s">
        <v>165</v>
      </c>
      <c r="B512" s="116">
        <f t="shared" si="160"/>
        <v>3203</v>
      </c>
      <c r="C512" s="116">
        <f t="shared" si="160"/>
        <v>3274</v>
      </c>
      <c r="D512" s="116">
        <f t="shared" si="160"/>
        <v>3249</v>
      </c>
      <c r="E512" s="116">
        <f t="shared" si="160"/>
        <v>3225</v>
      </c>
      <c r="F512" s="116">
        <f t="shared" si="160"/>
        <v>3207</v>
      </c>
      <c r="G512" s="116">
        <f t="shared" si="160"/>
        <v>3194</v>
      </c>
      <c r="H512" s="116">
        <f t="shared" si="160"/>
        <v>3183</v>
      </c>
      <c r="I512" s="116">
        <f t="shared" si="160"/>
        <v>3167</v>
      </c>
      <c r="J512" s="116">
        <f t="shared" si="160"/>
        <v>3149</v>
      </c>
      <c r="K512" s="116">
        <f t="shared" si="160"/>
        <v>3135</v>
      </c>
      <c r="L512" s="116">
        <f t="shared" si="160"/>
        <v>3122</v>
      </c>
      <c r="M512" s="116">
        <f t="shared" si="160"/>
        <v>3104</v>
      </c>
      <c r="N512" s="116">
        <f t="shared" si="160"/>
        <v>3082</v>
      </c>
      <c r="O512" s="116">
        <f t="shared" si="160"/>
        <v>3066</v>
      </c>
      <c r="P512" s="116">
        <f t="shared" si="160"/>
        <v>3062</v>
      </c>
      <c r="Q512" s="116">
        <f t="shared" si="160"/>
        <v>3042</v>
      </c>
      <c r="R512" s="116">
        <f t="shared" si="160"/>
        <v>3024</v>
      </c>
      <c r="S512" s="116">
        <f t="shared" si="160"/>
        <v>3008</v>
      </c>
      <c r="T512" s="116">
        <f t="shared" si="160"/>
        <v>2989</v>
      </c>
      <c r="U512" s="116">
        <f t="shared" si="160"/>
        <v>2970</v>
      </c>
      <c r="V512" s="116">
        <f t="shared" si="160"/>
        <v>2970</v>
      </c>
      <c r="W512" s="116">
        <f t="shared" si="160"/>
        <v>2949</v>
      </c>
      <c r="X512" s="131"/>
    </row>
    <row r="513" spans="1:24" s="132" customFormat="1" ht="16" thickBot="1">
      <c r="A513" s="139" t="s">
        <v>166</v>
      </c>
      <c r="B513" s="116">
        <f t="shared" si="160"/>
        <v>29323</v>
      </c>
      <c r="C513" s="116">
        <f t="shared" si="160"/>
        <v>54495</v>
      </c>
      <c r="D513" s="116">
        <f t="shared" si="160"/>
        <v>54495</v>
      </c>
      <c r="E513" s="116">
        <f t="shared" si="160"/>
        <v>54495</v>
      </c>
      <c r="F513" s="116">
        <f t="shared" si="160"/>
        <v>54495</v>
      </c>
      <c r="G513" s="116">
        <f t="shared" si="160"/>
        <v>54495</v>
      </c>
      <c r="H513" s="116">
        <f t="shared" si="160"/>
        <v>54495</v>
      </c>
      <c r="I513" s="116">
        <f t="shared" si="160"/>
        <v>54495</v>
      </c>
      <c r="J513" s="116">
        <f t="shared" si="160"/>
        <v>54495</v>
      </c>
      <c r="K513" s="116">
        <f t="shared" si="160"/>
        <v>54495</v>
      </c>
      <c r="L513" s="116">
        <f t="shared" si="160"/>
        <v>54495</v>
      </c>
      <c r="M513" s="116">
        <f t="shared" si="160"/>
        <v>54495</v>
      </c>
      <c r="N513" s="116">
        <f t="shared" si="160"/>
        <v>54495</v>
      </c>
      <c r="O513" s="116">
        <f t="shared" si="160"/>
        <v>54495</v>
      </c>
      <c r="P513" s="116">
        <f t="shared" si="160"/>
        <v>54495</v>
      </c>
      <c r="Q513" s="116">
        <f t="shared" si="160"/>
        <v>54495</v>
      </c>
      <c r="R513" s="116">
        <f t="shared" si="160"/>
        <v>54495</v>
      </c>
      <c r="S513" s="116">
        <f t="shared" si="160"/>
        <v>54495</v>
      </c>
      <c r="T513" s="116">
        <f t="shared" si="160"/>
        <v>54495</v>
      </c>
      <c r="U513" s="116">
        <f t="shared" si="160"/>
        <v>54495</v>
      </c>
      <c r="V513" s="116">
        <f t="shared" si="160"/>
        <v>54495</v>
      </c>
      <c r="W513" s="116">
        <f t="shared" si="160"/>
        <v>54495</v>
      </c>
      <c r="X513" s="131"/>
    </row>
    <row r="514" spans="1:24" s="132" customFormat="1">
      <c r="A514" s="18" t="s">
        <v>167</v>
      </c>
      <c r="B514" s="113">
        <f t="shared" si="160"/>
        <v>10569</v>
      </c>
      <c r="C514" s="114">
        <f t="shared" si="160"/>
        <v>10906</v>
      </c>
      <c r="D514" s="114">
        <f t="shared" si="160"/>
        <v>11236</v>
      </c>
      <c r="E514" s="114">
        <f t="shared" si="160"/>
        <v>11502</v>
      </c>
      <c r="F514" s="114">
        <f t="shared" si="160"/>
        <v>11782</v>
      </c>
      <c r="G514" s="114">
        <f t="shared" si="160"/>
        <v>12051</v>
      </c>
      <c r="H514" s="114">
        <f t="shared" si="160"/>
        <v>12319</v>
      </c>
      <c r="I514" s="114">
        <f t="shared" si="160"/>
        <v>12582</v>
      </c>
      <c r="J514" s="114">
        <f t="shared" si="160"/>
        <v>12841</v>
      </c>
      <c r="K514" s="114">
        <f t="shared" si="160"/>
        <v>13092</v>
      </c>
      <c r="L514" s="114">
        <f t="shared" si="160"/>
        <v>13341</v>
      </c>
      <c r="M514" s="114">
        <f t="shared" si="160"/>
        <v>13586</v>
      </c>
      <c r="N514" s="114">
        <f t="shared" si="160"/>
        <v>13819</v>
      </c>
      <c r="O514" s="114">
        <f t="shared" si="160"/>
        <v>14043</v>
      </c>
      <c r="P514" s="114">
        <f t="shared" si="160"/>
        <v>14260</v>
      </c>
      <c r="Q514" s="114">
        <f t="shared" si="160"/>
        <v>14461</v>
      </c>
      <c r="R514" s="114">
        <f t="shared" si="160"/>
        <v>14655</v>
      </c>
      <c r="S514" s="114">
        <f t="shared" si="160"/>
        <v>14839</v>
      </c>
      <c r="T514" s="114">
        <f t="shared" si="160"/>
        <v>15011</v>
      </c>
      <c r="U514" s="114">
        <f t="shared" si="160"/>
        <v>15176</v>
      </c>
      <c r="V514" s="114">
        <f t="shared" si="160"/>
        <v>15328</v>
      </c>
      <c r="W514" s="114">
        <f t="shared" si="160"/>
        <v>15482</v>
      </c>
      <c r="X514" s="131"/>
    </row>
    <row r="515" spans="1:24" s="132" customFormat="1">
      <c r="A515" s="18" t="s">
        <v>168</v>
      </c>
      <c r="B515" s="115">
        <f t="shared" si="160"/>
        <v>1820</v>
      </c>
      <c r="C515" s="116">
        <f t="shared" si="160"/>
        <v>1863.3984099995025</v>
      </c>
      <c r="D515" s="116">
        <f t="shared" si="160"/>
        <v>1888.2001577561739</v>
      </c>
      <c r="E515" s="116">
        <f t="shared" si="160"/>
        <v>1909.9786736780975</v>
      </c>
      <c r="F515" s="116">
        <f t="shared" si="160"/>
        <v>1931.7311492285896</v>
      </c>
      <c r="G515" s="116">
        <f t="shared" si="160"/>
        <v>1953.061030984052</v>
      </c>
      <c r="H515" s="116">
        <f t="shared" si="160"/>
        <v>1974.2358809573677</v>
      </c>
      <c r="I515" s="116">
        <f t="shared" si="160"/>
        <v>1995.2784972755192</v>
      </c>
      <c r="J515" s="116">
        <f t="shared" si="160"/>
        <v>2016.0103998757656</v>
      </c>
      <c r="K515" s="116">
        <f t="shared" si="160"/>
        <v>2036.5966236068527</v>
      </c>
      <c r="L515" s="116">
        <f t="shared" si="160"/>
        <v>2056.8961559122722</v>
      </c>
      <c r="M515" s="116">
        <f t="shared" si="160"/>
        <v>2077.0730495899306</v>
      </c>
      <c r="N515" s="116">
        <f t="shared" si="160"/>
        <v>2096.7853130536791</v>
      </c>
      <c r="O515" s="116">
        <f t="shared" ref="O515:W518" si="161">+O287</f>
        <v>2116.2471402819297</v>
      </c>
      <c r="P515" s="116">
        <f t="shared" si="161"/>
        <v>2135.4437625620608</v>
      </c>
      <c r="Q515" s="116">
        <f t="shared" si="161"/>
        <v>2154.0486432323828</v>
      </c>
      <c r="R515" s="116">
        <f t="shared" si="161"/>
        <v>2172.3497711185928</v>
      </c>
      <c r="S515" s="116">
        <f t="shared" si="161"/>
        <v>2190.5381993043629</v>
      </c>
      <c r="T515" s="116">
        <f t="shared" si="161"/>
        <v>2208.1420778037441</v>
      </c>
      <c r="U515" s="116">
        <f t="shared" si="161"/>
        <v>2225.6459857030591</v>
      </c>
      <c r="V515" s="116">
        <f t="shared" si="161"/>
        <v>2225.6459857030591</v>
      </c>
      <c r="W515" s="116">
        <f t="shared" si="161"/>
        <v>2242.6063315309129</v>
      </c>
      <c r="X515" s="131"/>
    </row>
    <row r="516" spans="1:24" s="132" customFormat="1">
      <c r="A516" s="18" t="s">
        <v>169</v>
      </c>
      <c r="B516" s="115">
        <f t="shared" ref="B516:W518" si="162">+B288</f>
        <v>23</v>
      </c>
      <c r="C516" s="116">
        <f t="shared" si="162"/>
        <v>23.128246463888726</v>
      </c>
      <c r="D516" s="116">
        <f t="shared" si="162"/>
        <v>23.194500226938917</v>
      </c>
      <c r="E516" s="116">
        <f t="shared" si="162"/>
        <v>23.233171331226433</v>
      </c>
      <c r="F516" s="116">
        <f t="shared" si="162"/>
        <v>23.27427261948332</v>
      </c>
      <c r="G516" s="116">
        <f t="shared" si="162"/>
        <v>23.313069591734163</v>
      </c>
      <c r="H516" s="116">
        <f t="shared" si="162"/>
        <v>23.35248743348594</v>
      </c>
      <c r="I516" s="116">
        <f t="shared" si="162"/>
        <v>23.391404415601912</v>
      </c>
      <c r="J516" s="116">
        <f t="shared" si="162"/>
        <v>23.429418307142861</v>
      </c>
      <c r="K516" s="116">
        <f t="shared" si="162"/>
        <v>23.46639086636204</v>
      </c>
      <c r="L516" s="116">
        <f t="shared" si="162"/>
        <v>23.503055464139099</v>
      </c>
      <c r="M516" s="116">
        <f t="shared" si="162"/>
        <v>23.539274082105631</v>
      </c>
      <c r="N516" s="116">
        <f t="shared" si="162"/>
        <v>23.572536678727396</v>
      </c>
      <c r="O516" s="116">
        <f t="shared" si="162"/>
        <v>23.604139208629793</v>
      </c>
      <c r="P516" s="116">
        <f t="shared" si="162"/>
        <v>23.634469080895329</v>
      </c>
      <c r="Q516" s="116">
        <f t="shared" si="162"/>
        <v>23.660883060953928</v>
      </c>
      <c r="R516" s="116">
        <f t="shared" si="162"/>
        <v>23.685849565357273</v>
      </c>
      <c r="S516" s="116">
        <f t="shared" si="162"/>
        <v>23.709346211811884</v>
      </c>
      <c r="T516" s="116">
        <f t="shared" si="162"/>
        <v>23.730070969468517</v>
      </c>
      <c r="U516" s="116">
        <f t="shared" si="162"/>
        <v>23.749768874971181</v>
      </c>
      <c r="V516" s="116">
        <f t="shared" si="161"/>
        <v>23.749768874971181</v>
      </c>
      <c r="W516" s="116">
        <f t="shared" si="162"/>
        <v>23.766509716286791</v>
      </c>
      <c r="X516" s="131"/>
    </row>
    <row r="517" spans="1:24" s="132" customFormat="1">
      <c r="A517" s="18" t="s">
        <v>170</v>
      </c>
      <c r="B517" s="117">
        <f t="shared" si="162"/>
        <v>0</v>
      </c>
      <c r="C517" s="118">
        <f t="shared" si="162"/>
        <v>0</v>
      </c>
      <c r="D517" s="118">
        <f t="shared" si="162"/>
        <v>0</v>
      </c>
      <c r="E517" s="118">
        <f t="shared" si="162"/>
        <v>0</v>
      </c>
      <c r="F517" s="118">
        <f t="shared" si="162"/>
        <v>0</v>
      </c>
      <c r="G517" s="118">
        <f t="shared" si="162"/>
        <v>0</v>
      </c>
      <c r="H517" s="118">
        <f t="shared" si="162"/>
        <v>0</v>
      </c>
      <c r="I517" s="118">
        <f t="shared" si="162"/>
        <v>0</v>
      </c>
      <c r="J517" s="118">
        <f t="shared" si="162"/>
        <v>0</v>
      </c>
      <c r="K517" s="118">
        <f t="shared" si="162"/>
        <v>0</v>
      </c>
      <c r="L517" s="118">
        <f t="shared" si="162"/>
        <v>0</v>
      </c>
      <c r="M517" s="118">
        <f t="shared" si="162"/>
        <v>0</v>
      </c>
      <c r="N517" s="118">
        <f t="shared" si="162"/>
        <v>0</v>
      </c>
      <c r="O517" s="118">
        <f t="shared" si="162"/>
        <v>0</v>
      </c>
      <c r="P517" s="118">
        <f t="shared" si="162"/>
        <v>0</v>
      </c>
      <c r="Q517" s="118">
        <f t="shared" si="162"/>
        <v>0</v>
      </c>
      <c r="R517" s="118">
        <f t="shared" si="162"/>
        <v>0</v>
      </c>
      <c r="S517" s="118">
        <f t="shared" si="162"/>
        <v>0</v>
      </c>
      <c r="T517" s="118">
        <f t="shared" si="162"/>
        <v>0</v>
      </c>
      <c r="U517" s="118">
        <f t="shared" si="162"/>
        <v>0</v>
      </c>
      <c r="V517" s="118">
        <f t="shared" si="161"/>
        <v>0</v>
      </c>
      <c r="W517" s="118">
        <f t="shared" si="162"/>
        <v>0</v>
      </c>
      <c r="X517" s="131"/>
    </row>
    <row r="518" spans="1:24" s="132" customFormat="1" ht="16" thickBot="1">
      <c r="A518" s="138" t="s">
        <v>171</v>
      </c>
      <c r="B518" s="120">
        <f>+B290</f>
        <v>12412</v>
      </c>
      <c r="C518" s="121">
        <f t="shared" si="162"/>
        <v>12792.526656463391</v>
      </c>
      <c r="D518" s="121">
        <f t="shared" si="162"/>
        <v>13147.394657983112</v>
      </c>
      <c r="E518" s="121">
        <f t="shared" si="162"/>
        <v>13435.211845009324</v>
      </c>
      <c r="F518" s="121">
        <f t="shared" si="162"/>
        <v>13737.005421848073</v>
      </c>
      <c r="G518" s="121">
        <f t="shared" si="162"/>
        <v>14027.374100575786</v>
      </c>
      <c r="H518" s="121">
        <f t="shared" si="162"/>
        <v>14316.588368390852</v>
      </c>
      <c r="I518" s="121">
        <f t="shared" si="162"/>
        <v>14600.669901691123</v>
      </c>
      <c r="J518" s="121">
        <f t="shared" si="162"/>
        <v>14880.439818182909</v>
      </c>
      <c r="K518" s="121">
        <f t="shared" si="162"/>
        <v>15152.063014473215</v>
      </c>
      <c r="L518" s="121">
        <f t="shared" si="162"/>
        <v>15421.399211376412</v>
      </c>
      <c r="M518" s="121">
        <f t="shared" si="162"/>
        <v>15686.612323672036</v>
      </c>
      <c r="N518" s="121">
        <f t="shared" si="162"/>
        <v>15939.357849732407</v>
      </c>
      <c r="O518" s="121">
        <f t="shared" si="162"/>
        <v>16182.85127949056</v>
      </c>
      <c r="P518" s="121">
        <f t="shared" si="162"/>
        <v>16419.078231642954</v>
      </c>
      <c r="Q518" s="121">
        <f t="shared" si="162"/>
        <v>16638.709526293336</v>
      </c>
      <c r="R518" s="121">
        <f t="shared" si="162"/>
        <v>16851.03562068395</v>
      </c>
      <c r="S518" s="121">
        <f t="shared" si="162"/>
        <v>17053.247545516177</v>
      </c>
      <c r="T518" s="121">
        <f t="shared" si="162"/>
        <v>17242.872148773211</v>
      </c>
      <c r="U518" s="121">
        <f t="shared" si="162"/>
        <v>17425.395754578032</v>
      </c>
      <c r="V518" s="121">
        <f t="shared" si="161"/>
        <v>17577.395754578032</v>
      </c>
      <c r="W518" s="121">
        <f t="shared" si="162"/>
        <v>17748.372841247201</v>
      </c>
      <c r="X518" s="131"/>
    </row>
    <row r="519" spans="1:24" s="132" customFormat="1">
      <c r="A519" s="130"/>
      <c r="T519" s="133"/>
      <c r="U519" s="133"/>
      <c r="V519" s="133"/>
      <c r="W519" s="133"/>
      <c r="X519" s="131"/>
    </row>
    <row r="520" spans="1:24" s="132" customFormat="1">
      <c r="A520" s="130"/>
      <c r="B520" s="131"/>
      <c r="T520" s="133"/>
      <c r="U520" s="133"/>
      <c r="V520" s="133"/>
      <c r="W520" s="133"/>
      <c r="X520" s="131"/>
    </row>
    <row r="521" spans="1:24" s="132" customFormat="1">
      <c r="A521" s="134" t="s">
        <v>59</v>
      </c>
      <c r="B521" s="133"/>
      <c r="C521" s="133"/>
      <c r="D521" s="133"/>
      <c r="E521" s="133"/>
      <c r="F521" s="133"/>
      <c r="G521" s="133"/>
      <c r="H521" s="133"/>
      <c r="I521" s="133"/>
      <c r="J521" s="133"/>
      <c r="K521" s="133"/>
      <c r="L521" s="133"/>
      <c r="M521" s="133"/>
      <c r="N521" s="133"/>
      <c r="O521" s="133"/>
      <c r="P521" s="133"/>
      <c r="Q521" s="133"/>
      <c r="R521" s="133"/>
      <c r="S521" s="133"/>
      <c r="T521" s="133"/>
      <c r="U521" s="133"/>
      <c r="V521" s="133"/>
      <c r="W521" s="133"/>
      <c r="X521" s="131"/>
    </row>
    <row r="522" spans="1:24" s="132" customFormat="1" ht="16" thickBot="1">
      <c r="A522" s="18" t="s">
        <v>156</v>
      </c>
      <c r="B522" s="133"/>
      <c r="C522" s="112">
        <f t="shared" ref="C522:U522" si="163">(C527-B527)/B527</f>
        <v>7.3751537891811367E-2</v>
      </c>
      <c r="D522" s="112">
        <f t="shared" si="163"/>
        <v>1.3954440809510084E-2</v>
      </c>
      <c r="E522" s="112">
        <f t="shared" si="163"/>
        <v>5.4817892178057976E-3</v>
      </c>
      <c r="F522" s="112">
        <f t="shared" si="163"/>
        <v>8.9051105201423501E-3</v>
      </c>
      <c r="G522" s="112">
        <f t="shared" si="163"/>
        <v>8.4213601220956245E-3</v>
      </c>
      <c r="H522" s="112">
        <f t="shared" si="163"/>
        <v>7.7596739480168785E-3</v>
      </c>
      <c r="I522" s="112">
        <f t="shared" si="163"/>
        <v>7.4837941710254778E-3</v>
      </c>
      <c r="J522" s="112">
        <f t="shared" si="163"/>
        <v>8.1068882641852705E-3</v>
      </c>
      <c r="K522" s="112">
        <f t="shared" si="163"/>
        <v>7.223711850106132E-3</v>
      </c>
      <c r="L522" s="112">
        <f t="shared" si="163"/>
        <v>6.9093749541586924E-3</v>
      </c>
      <c r="M522" s="112">
        <f t="shared" si="163"/>
        <v>6.3996300799111271E-3</v>
      </c>
      <c r="N522" s="112">
        <f t="shared" si="163"/>
        <v>6.2550377653670724E-3</v>
      </c>
      <c r="O522" s="112">
        <f t="shared" si="163"/>
        <v>8.2301569956442378E-3</v>
      </c>
      <c r="P522" s="112">
        <f t="shared" si="163"/>
        <v>5.1238652456333947E-3</v>
      </c>
      <c r="Q522" s="112">
        <f t="shared" si="163"/>
        <v>5.9951931868586919E-3</v>
      </c>
      <c r="R522" s="112">
        <f t="shared" si="163"/>
        <v>5.481891516407527E-3</v>
      </c>
      <c r="S522" s="112">
        <f t="shared" si="163"/>
        <v>4.7114496383015457E-3</v>
      </c>
      <c r="T522" s="112">
        <f t="shared" si="163"/>
        <v>3.9058425910675708E-3</v>
      </c>
      <c r="U522" s="112">
        <f t="shared" si="163"/>
        <v>3.8559883719073056E-3</v>
      </c>
      <c r="V522" s="112">
        <f>(V527-T527)/T527</f>
        <v>8.0153203768892935E-3</v>
      </c>
      <c r="W522" s="112">
        <f>(W527-U527)/U527</f>
        <v>7.684136744751568E-3</v>
      </c>
      <c r="X522" s="131"/>
    </row>
    <row r="523" spans="1:24" s="132" customFormat="1">
      <c r="A523" s="18" t="s">
        <v>157</v>
      </c>
      <c r="B523" s="113">
        <f t="shared" ref="B523:W534" si="164">+B162</f>
        <v>5983450</v>
      </c>
      <c r="C523" s="114">
        <f t="shared" si="164"/>
        <v>6459280</v>
      </c>
      <c r="D523" s="114">
        <f t="shared" si="164"/>
        <v>6570414</v>
      </c>
      <c r="E523" s="114">
        <f t="shared" si="164"/>
        <v>6601560</v>
      </c>
      <c r="F523" s="114">
        <f t="shared" si="164"/>
        <v>6677664</v>
      </c>
      <c r="G523" s="114">
        <f t="shared" si="164"/>
        <v>6762176</v>
      </c>
      <c r="H523" s="114">
        <f t="shared" si="164"/>
        <v>6844864</v>
      </c>
      <c r="I523" s="114">
        <f t="shared" si="164"/>
        <v>6913730</v>
      </c>
      <c r="J523" s="114">
        <f t="shared" si="164"/>
        <v>6990819</v>
      </c>
      <c r="K523" s="114">
        <f t="shared" si="164"/>
        <v>7066694</v>
      </c>
      <c r="L523" s="114">
        <f t="shared" si="164"/>
        <v>7142569</v>
      </c>
      <c r="M523" s="114">
        <f t="shared" si="164"/>
        <v>7204128</v>
      </c>
      <c r="N523" s="114">
        <f t="shared" si="164"/>
        <v>7262420</v>
      </c>
      <c r="O523" s="114">
        <f t="shared" si="164"/>
        <v>7352591</v>
      </c>
      <c r="P523" s="114">
        <f t="shared" si="164"/>
        <v>7429152</v>
      </c>
      <c r="Q523" s="114">
        <f t="shared" si="164"/>
        <v>7491168</v>
      </c>
      <c r="R523" s="114">
        <f t="shared" si="164"/>
        <v>7549536</v>
      </c>
      <c r="S523" s="114">
        <f t="shared" si="164"/>
        <v>7607296</v>
      </c>
      <c r="T523" s="114">
        <f t="shared" si="164"/>
        <v>7649414</v>
      </c>
      <c r="U523" s="114">
        <f t="shared" si="164"/>
        <v>7688928</v>
      </c>
      <c r="V523" s="114">
        <f t="shared" si="164"/>
        <v>7738620</v>
      </c>
      <c r="W523" s="114">
        <f t="shared" si="164"/>
        <v>7776065</v>
      </c>
      <c r="X523" s="131"/>
    </row>
    <row r="524" spans="1:24" s="132" customFormat="1">
      <c r="A524" s="18" t="s">
        <v>158</v>
      </c>
      <c r="B524" s="115">
        <f t="shared" si="164"/>
        <v>3816638</v>
      </c>
      <c r="C524" s="116">
        <f t="shared" si="164"/>
        <v>4026479.9981656941</v>
      </c>
      <c r="D524" s="116">
        <f t="shared" si="164"/>
        <v>4066558.0028431891</v>
      </c>
      <c r="E524" s="116">
        <f t="shared" si="164"/>
        <v>4097850.9260571301</v>
      </c>
      <c r="F524" s="116">
        <f t="shared" si="164"/>
        <v>4121289.3234485863</v>
      </c>
      <c r="G524" s="116">
        <f t="shared" si="164"/>
        <v>4131881.5624552094</v>
      </c>
      <c r="H524" s="116">
        <f t="shared" si="164"/>
        <v>4137543.7260543075</v>
      </c>
      <c r="I524" s="116">
        <f t="shared" si="164"/>
        <v>4154565.3930563554</v>
      </c>
      <c r="J524" s="116">
        <f t="shared" si="164"/>
        <v>4170781.620726001</v>
      </c>
      <c r="K524" s="116">
        <f t="shared" si="164"/>
        <v>4178941.5763465874</v>
      </c>
      <c r="L524" s="116">
        <f t="shared" si="164"/>
        <v>4183973.0977711841</v>
      </c>
      <c r="M524" s="116">
        <f t="shared" si="164"/>
        <v>4197979.9445191603</v>
      </c>
      <c r="N524" s="116">
        <f t="shared" si="164"/>
        <v>4213962.1111333081</v>
      </c>
      <c r="O524" s="116">
        <f t="shared" si="164"/>
        <v>4221255.6249730373</v>
      </c>
      <c r="P524" s="116">
        <f t="shared" si="164"/>
        <v>4206718.0816913657</v>
      </c>
      <c r="Q524" s="116">
        <f t="shared" si="164"/>
        <v>4217129.0847798986</v>
      </c>
      <c r="R524" s="116">
        <f t="shared" si="164"/>
        <v>4225479.9568353239</v>
      </c>
      <c r="S524" s="116">
        <f t="shared" si="164"/>
        <v>4225615.1844258169</v>
      </c>
      <c r="T524" s="116">
        <f t="shared" si="164"/>
        <v>4232011.3282422507</v>
      </c>
      <c r="U524" s="116">
        <f t="shared" si="164"/>
        <v>4240484.1350564687</v>
      </c>
      <c r="V524" s="116">
        <f t="shared" si="164"/>
        <v>4240484.1350564687</v>
      </c>
      <c r="W524" s="116">
        <f t="shared" si="164"/>
        <v>4247391.480078971</v>
      </c>
      <c r="X524" s="131"/>
    </row>
    <row r="525" spans="1:24" s="132" customFormat="1">
      <c r="A525" s="18" t="s">
        <v>159</v>
      </c>
      <c r="B525" s="115">
        <f t="shared" si="164"/>
        <v>69381</v>
      </c>
      <c r="C525" s="116">
        <f t="shared" si="164"/>
        <v>111597.59251140185</v>
      </c>
      <c r="D525" s="116">
        <f t="shared" si="164"/>
        <v>108265.80102466261</v>
      </c>
      <c r="E525" s="116">
        <f t="shared" si="164"/>
        <v>104730.01202851345</v>
      </c>
      <c r="F525" s="116">
        <f t="shared" si="164"/>
        <v>101399.69267101413</v>
      </c>
      <c r="G525" s="116">
        <f t="shared" si="164"/>
        <v>98091.260292466002</v>
      </c>
      <c r="H525" s="116">
        <f t="shared" si="164"/>
        <v>95036.595305642055</v>
      </c>
      <c r="I525" s="116">
        <f t="shared" si="164"/>
        <v>92050.249029440369</v>
      </c>
      <c r="J525" s="116">
        <f t="shared" si="164"/>
        <v>89220.704576760909</v>
      </c>
      <c r="K525" s="116">
        <f t="shared" si="164"/>
        <v>86458.447510902028</v>
      </c>
      <c r="L525" s="116">
        <f t="shared" si="164"/>
        <v>83849.619622292143</v>
      </c>
      <c r="M525" s="116">
        <f t="shared" si="164"/>
        <v>81306.065332145939</v>
      </c>
      <c r="N525" s="116">
        <f t="shared" si="164"/>
        <v>78861.093280002213</v>
      </c>
      <c r="O525" s="116">
        <f t="shared" si="164"/>
        <v>76498.053365603133</v>
      </c>
      <c r="P525" s="116">
        <f t="shared" si="164"/>
        <v>74169.397968128687</v>
      </c>
      <c r="Q525" s="116">
        <f t="shared" si="164"/>
        <v>71946.349781088909</v>
      </c>
      <c r="R525" s="116">
        <f t="shared" si="164"/>
        <v>69805.49975269071</v>
      </c>
      <c r="S525" s="116">
        <f t="shared" si="164"/>
        <v>67716.556641036936</v>
      </c>
      <c r="T525" s="116">
        <f t="shared" si="164"/>
        <v>65684.395421944864</v>
      </c>
      <c r="U525" s="116">
        <f t="shared" si="164"/>
        <v>63765.508636062521</v>
      </c>
      <c r="V525" s="116">
        <f t="shared" si="164"/>
        <v>63765.508636062521</v>
      </c>
      <c r="W525" s="116">
        <f t="shared" si="164"/>
        <v>61878.38831592819</v>
      </c>
      <c r="X525" s="131"/>
    </row>
    <row r="526" spans="1:24" s="132" customFormat="1">
      <c r="A526" s="18" t="s">
        <v>160</v>
      </c>
      <c r="B526" s="117">
        <f t="shared" si="164"/>
        <v>1</v>
      </c>
      <c r="C526" s="118">
        <f t="shared" si="164"/>
        <v>1</v>
      </c>
      <c r="D526" s="118">
        <f t="shared" si="164"/>
        <v>1</v>
      </c>
      <c r="E526" s="118">
        <f t="shared" si="164"/>
        <v>1</v>
      </c>
      <c r="F526" s="118">
        <f t="shared" si="164"/>
        <v>1</v>
      </c>
      <c r="G526" s="118">
        <f t="shared" si="164"/>
        <v>1</v>
      </c>
      <c r="H526" s="118">
        <f t="shared" si="164"/>
        <v>1</v>
      </c>
      <c r="I526" s="118">
        <f t="shared" si="164"/>
        <v>1</v>
      </c>
      <c r="J526" s="118">
        <f t="shared" si="164"/>
        <v>1</v>
      </c>
      <c r="K526" s="118">
        <f t="shared" si="164"/>
        <v>1</v>
      </c>
      <c r="L526" s="118">
        <f t="shared" si="164"/>
        <v>1</v>
      </c>
      <c r="M526" s="118">
        <f t="shared" si="164"/>
        <v>1</v>
      </c>
      <c r="N526" s="118">
        <f t="shared" si="164"/>
        <v>1</v>
      </c>
      <c r="O526" s="118">
        <f t="shared" si="164"/>
        <v>1</v>
      </c>
      <c r="P526" s="118">
        <f t="shared" si="164"/>
        <v>1</v>
      </c>
      <c r="Q526" s="118">
        <f t="shared" si="164"/>
        <v>1</v>
      </c>
      <c r="R526" s="118">
        <f t="shared" si="164"/>
        <v>1</v>
      </c>
      <c r="S526" s="118">
        <f t="shared" si="164"/>
        <v>1</v>
      </c>
      <c r="T526" s="118">
        <f t="shared" si="164"/>
        <v>1</v>
      </c>
      <c r="U526" s="118">
        <f t="shared" si="164"/>
        <v>1</v>
      </c>
      <c r="V526" s="118">
        <f t="shared" si="164"/>
        <v>1</v>
      </c>
      <c r="W526" s="118">
        <f t="shared" si="164"/>
        <v>1</v>
      </c>
      <c r="X526" s="131"/>
    </row>
    <row r="527" spans="1:24" s="132" customFormat="1" ht="16" thickBot="1">
      <c r="A527" s="138" t="s">
        <v>161</v>
      </c>
      <c r="B527" s="120">
        <f t="shared" si="164"/>
        <v>9869470</v>
      </c>
      <c r="C527" s="121">
        <f t="shared" si="164"/>
        <v>10597358.590677096</v>
      </c>
      <c r="D527" s="121">
        <f t="shared" si="164"/>
        <v>10745238.803867852</v>
      </c>
      <c r="E527" s="121">
        <f t="shared" si="164"/>
        <v>10804141.938085644</v>
      </c>
      <c r="F527" s="121">
        <f t="shared" si="164"/>
        <v>10900354.016119601</v>
      </c>
      <c r="G527" s="121">
        <f t="shared" si="164"/>
        <v>10992149.822747676</v>
      </c>
      <c r="H527" s="121">
        <f t="shared" si="164"/>
        <v>11077445.321359949</v>
      </c>
      <c r="I527" s="121">
        <f t="shared" si="164"/>
        <v>11160346.642085796</v>
      </c>
      <c r="J527" s="121">
        <f t="shared" si="164"/>
        <v>11250822.325302761</v>
      </c>
      <c r="K527" s="121">
        <f t="shared" si="164"/>
        <v>11332095.023857489</v>
      </c>
      <c r="L527" s="121">
        <f t="shared" si="164"/>
        <v>11410392.717393477</v>
      </c>
      <c r="M527" s="121">
        <f t="shared" si="164"/>
        <v>11483415.009851307</v>
      </c>
      <c r="N527" s="121">
        <f t="shared" si="164"/>
        <v>11555244.20441331</v>
      </c>
      <c r="O527" s="121">
        <f t="shared" si="164"/>
        <v>11650345.678338639</v>
      </c>
      <c r="P527" s="121">
        <f t="shared" si="164"/>
        <v>11710040.479659494</v>
      </c>
      <c r="Q527" s="121">
        <f t="shared" si="164"/>
        <v>11780244.434560988</v>
      </c>
      <c r="R527" s="121">
        <f t="shared" si="164"/>
        <v>11844822.456588015</v>
      </c>
      <c r="S527" s="121">
        <f t="shared" si="164"/>
        <v>11900628.741066853</v>
      </c>
      <c r="T527" s="121">
        <f t="shared" si="164"/>
        <v>11947110.723664194</v>
      </c>
      <c r="U527" s="121">
        <f t="shared" si="164"/>
        <v>11993178.643692533</v>
      </c>
      <c r="V527" s="121">
        <f t="shared" si="164"/>
        <v>12042870.643692533</v>
      </c>
      <c r="W527" s="121">
        <f t="shared" si="164"/>
        <v>12085335.8683949</v>
      </c>
      <c r="X527" s="131"/>
    </row>
    <row r="528" spans="1:24" s="132" customFormat="1">
      <c r="A528" s="18" t="s">
        <v>162</v>
      </c>
      <c r="B528" s="116">
        <f t="shared" si="164"/>
        <v>6791.7620240153128</v>
      </c>
      <c r="C528" s="116">
        <f t="shared" si="164"/>
        <v>7292.6649182816436</v>
      </c>
      <c r="D528" s="116">
        <f t="shared" si="164"/>
        <v>7394.4299792273951</v>
      </c>
      <c r="E528" s="116">
        <f t="shared" si="164"/>
        <v>7434.9646857593443</v>
      </c>
      <c r="F528" s="116">
        <f t="shared" si="164"/>
        <v>7501.1738679993869</v>
      </c>
      <c r="G528" s="116">
        <f t="shared" si="164"/>
        <v>7564.3439544802623</v>
      </c>
      <c r="H528" s="116">
        <f t="shared" si="164"/>
        <v>7623.040797197682</v>
      </c>
      <c r="I528" s="116">
        <f t="shared" si="164"/>
        <v>7680.0900654812394</v>
      </c>
      <c r="J528" s="116">
        <f t="shared" si="164"/>
        <v>7742.3516975009752</v>
      </c>
      <c r="K528" s="116">
        <f t="shared" si="164"/>
        <v>7798.2802152059021</v>
      </c>
      <c r="L528" s="116">
        <f t="shared" si="164"/>
        <v>7852.1614572103572</v>
      </c>
      <c r="M528" s="116">
        <f t="shared" si="164"/>
        <v>7902.4123858642397</v>
      </c>
      <c r="N528" s="116">
        <f t="shared" si="164"/>
        <v>7951.8422737753244</v>
      </c>
      <c r="O528" s="116">
        <f t="shared" si="164"/>
        <v>8017.2871840930966</v>
      </c>
      <c r="P528" s="116">
        <f t="shared" si="164"/>
        <v>8058.3666832599329</v>
      </c>
      <c r="Q528" s="116">
        <f t="shared" si="164"/>
        <v>8106.6781482966217</v>
      </c>
      <c r="R528" s="116">
        <f t="shared" si="164"/>
        <v>8151.1180784640155</v>
      </c>
      <c r="S528" s="116">
        <f t="shared" si="164"/>
        <v>8189.5216607865477</v>
      </c>
      <c r="T528" s="116">
        <f t="shared" si="164"/>
        <v>8221.5086432897187</v>
      </c>
      <c r="U528" s="116">
        <f t="shared" si="164"/>
        <v>8253.2106850177788</v>
      </c>
      <c r="V528" s="116">
        <f t="shared" si="164"/>
        <v>8287.4066690470499</v>
      </c>
      <c r="W528" s="116">
        <f t="shared" si="164"/>
        <v>8316.6294845046996</v>
      </c>
      <c r="X528" s="131"/>
    </row>
    <row r="529" spans="1:24" s="132" customFormat="1">
      <c r="A529" s="18" t="s">
        <v>163</v>
      </c>
      <c r="B529" s="116">
        <f t="shared" si="164"/>
        <v>158043.55017369366</v>
      </c>
      <c r="C529" s="116">
        <f t="shared" si="164"/>
        <v>159667.32866266687</v>
      </c>
      <c r="D529" s="116">
        <f t="shared" si="164"/>
        <v>162240.37817888151</v>
      </c>
      <c r="E529" s="116">
        <f t="shared" si="164"/>
        <v>164228.02969772863</v>
      </c>
      <c r="F529" s="116">
        <f t="shared" si="164"/>
        <v>166268.97948239907</v>
      </c>
      <c r="G529" s="116">
        <f t="shared" si="164"/>
        <v>168256.07670232479</v>
      </c>
      <c r="H529" s="116">
        <f t="shared" si="164"/>
        <v>170198.93443762831</v>
      </c>
      <c r="I529" s="116">
        <f t="shared" si="164"/>
        <v>172086.81553557128</v>
      </c>
      <c r="J529" s="116">
        <f t="shared" si="164"/>
        <v>173903.87394959104</v>
      </c>
      <c r="K529" s="116">
        <f t="shared" si="164"/>
        <v>175693.58623658898</v>
      </c>
      <c r="L529" s="116">
        <f t="shared" si="164"/>
        <v>177481.99026232702</v>
      </c>
      <c r="M529" s="116">
        <f t="shared" si="164"/>
        <v>179215.4258887707</v>
      </c>
      <c r="N529" s="116">
        <f t="shared" si="164"/>
        <v>180878.45085828388</v>
      </c>
      <c r="O529" s="116">
        <f t="shared" si="164"/>
        <v>182444.28238972672</v>
      </c>
      <c r="P529" s="116">
        <f t="shared" si="164"/>
        <v>183969.34840423515</v>
      </c>
      <c r="Q529" s="116">
        <f t="shared" si="164"/>
        <v>185437.76763275679</v>
      </c>
      <c r="R529" s="116">
        <f t="shared" si="164"/>
        <v>186822.26564392628</v>
      </c>
      <c r="S529" s="116">
        <f t="shared" si="164"/>
        <v>188193.77384931044</v>
      </c>
      <c r="T529" s="116">
        <f t="shared" si="164"/>
        <v>189495.5086481802</v>
      </c>
      <c r="U529" s="116">
        <f t="shared" si="164"/>
        <v>190740.49130831065</v>
      </c>
      <c r="V529" s="116">
        <f t="shared" si="164"/>
        <v>191851.66091426476</v>
      </c>
      <c r="W529" s="116">
        <f t="shared" si="164"/>
        <v>193055.5964675929</v>
      </c>
      <c r="X529" s="131"/>
    </row>
    <row r="530" spans="1:24" s="132" customFormat="1">
      <c r="A530" s="139" t="s">
        <v>164</v>
      </c>
      <c r="B530" s="116">
        <f t="shared" si="164"/>
        <v>575</v>
      </c>
      <c r="C530" s="116">
        <f t="shared" si="164"/>
        <v>614</v>
      </c>
      <c r="D530" s="116">
        <f t="shared" si="164"/>
        <v>614</v>
      </c>
      <c r="E530" s="116">
        <f t="shared" si="164"/>
        <v>609</v>
      </c>
      <c r="F530" s="116">
        <f t="shared" si="164"/>
        <v>608</v>
      </c>
      <c r="G530" s="116">
        <f t="shared" si="164"/>
        <v>608</v>
      </c>
      <c r="H530" s="116">
        <f t="shared" si="164"/>
        <v>608</v>
      </c>
      <c r="I530" s="116">
        <f t="shared" si="164"/>
        <v>607</v>
      </c>
      <c r="J530" s="116">
        <f t="shared" si="164"/>
        <v>607</v>
      </c>
      <c r="K530" s="116">
        <f t="shared" si="164"/>
        <v>607</v>
      </c>
      <c r="L530" s="116">
        <f t="shared" si="164"/>
        <v>607</v>
      </c>
      <c r="M530" s="116">
        <f t="shared" si="164"/>
        <v>606</v>
      </c>
      <c r="N530" s="116">
        <f t="shared" si="164"/>
        <v>605</v>
      </c>
      <c r="O530" s="116">
        <f t="shared" si="164"/>
        <v>607</v>
      </c>
      <c r="P530" s="116">
        <f t="shared" si="164"/>
        <v>608</v>
      </c>
      <c r="Q530" s="116">
        <f t="shared" si="164"/>
        <v>608</v>
      </c>
      <c r="R530" s="116">
        <f t="shared" si="164"/>
        <v>608</v>
      </c>
      <c r="S530" s="116">
        <f t="shared" si="164"/>
        <v>608</v>
      </c>
      <c r="T530" s="116">
        <f t="shared" si="164"/>
        <v>607</v>
      </c>
      <c r="U530" s="116">
        <f t="shared" si="164"/>
        <v>606</v>
      </c>
      <c r="V530" s="116">
        <f t="shared" si="164"/>
        <v>606</v>
      </c>
      <c r="W530" s="116">
        <f t="shared" si="164"/>
        <v>605</v>
      </c>
      <c r="X530" s="131"/>
    </row>
    <row r="531" spans="1:24" s="132" customFormat="1">
      <c r="A531" s="139" t="s">
        <v>165</v>
      </c>
      <c r="B531" s="116">
        <f t="shared" si="164"/>
        <v>3046</v>
      </c>
      <c r="C531" s="116">
        <f t="shared" si="164"/>
        <v>3198</v>
      </c>
      <c r="D531" s="116">
        <f t="shared" si="164"/>
        <v>3207</v>
      </c>
      <c r="E531" s="116">
        <f t="shared" si="164"/>
        <v>3212</v>
      </c>
      <c r="F531" s="116">
        <f t="shared" si="164"/>
        <v>3211</v>
      </c>
      <c r="G531" s="116">
        <f t="shared" si="164"/>
        <v>3200</v>
      </c>
      <c r="H531" s="116">
        <f t="shared" si="164"/>
        <v>3186</v>
      </c>
      <c r="I531" s="116">
        <f t="shared" si="164"/>
        <v>3181</v>
      </c>
      <c r="J531" s="116">
        <f t="shared" si="164"/>
        <v>3176</v>
      </c>
      <c r="K531" s="116">
        <f t="shared" si="164"/>
        <v>3165</v>
      </c>
      <c r="L531" s="116">
        <f t="shared" si="164"/>
        <v>3152</v>
      </c>
      <c r="M531" s="116">
        <f t="shared" si="164"/>
        <v>3146</v>
      </c>
      <c r="N531" s="116">
        <f t="shared" si="164"/>
        <v>3142</v>
      </c>
      <c r="O531" s="116">
        <f t="shared" si="164"/>
        <v>3132</v>
      </c>
      <c r="P531" s="116">
        <f t="shared" si="164"/>
        <v>3106</v>
      </c>
      <c r="Q531" s="116">
        <f t="shared" si="164"/>
        <v>3099</v>
      </c>
      <c r="R531" s="116">
        <f t="shared" si="164"/>
        <v>3091</v>
      </c>
      <c r="S531" s="116">
        <f t="shared" si="164"/>
        <v>3077</v>
      </c>
      <c r="T531" s="116">
        <f t="shared" si="164"/>
        <v>3068</v>
      </c>
      <c r="U531" s="116">
        <f t="shared" si="164"/>
        <v>3061</v>
      </c>
      <c r="V531" s="116">
        <f t="shared" si="164"/>
        <v>3061</v>
      </c>
      <c r="W531" s="116">
        <f t="shared" si="164"/>
        <v>3053</v>
      </c>
      <c r="X531" s="131"/>
    </row>
    <row r="532" spans="1:24" s="132" customFormat="1" ht="16" thickBot="1">
      <c r="A532" s="139" t="s">
        <v>166</v>
      </c>
      <c r="B532" s="116">
        <f t="shared" si="164"/>
        <v>23127</v>
      </c>
      <c r="C532" s="116">
        <f t="shared" si="164"/>
        <v>40337</v>
      </c>
      <c r="D532" s="116">
        <f t="shared" si="164"/>
        <v>40337</v>
      </c>
      <c r="E532" s="116">
        <f t="shared" si="164"/>
        <v>40337</v>
      </c>
      <c r="F532" s="116">
        <f t="shared" si="164"/>
        <v>40337</v>
      </c>
      <c r="G532" s="116">
        <f t="shared" si="164"/>
        <v>40337</v>
      </c>
      <c r="H532" s="116">
        <f t="shared" si="164"/>
        <v>40337</v>
      </c>
      <c r="I532" s="116">
        <f t="shared" si="164"/>
        <v>40337</v>
      </c>
      <c r="J532" s="116">
        <f t="shared" si="164"/>
        <v>40337</v>
      </c>
      <c r="K532" s="116">
        <f t="shared" si="164"/>
        <v>40337</v>
      </c>
      <c r="L532" s="116">
        <f t="shared" si="164"/>
        <v>40337</v>
      </c>
      <c r="M532" s="116">
        <f t="shared" si="164"/>
        <v>40337</v>
      </c>
      <c r="N532" s="116">
        <f t="shared" si="164"/>
        <v>40337</v>
      </c>
      <c r="O532" s="116">
        <f t="shared" si="164"/>
        <v>40337</v>
      </c>
      <c r="P532" s="116">
        <f t="shared" si="164"/>
        <v>40337</v>
      </c>
      <c r="Q532" s="116">
        <f t="shared" si="164"/>
        <v>40337</v>
      </c>
      <c r="R532" s="116">
        <f t="shared" si="164"/>
        <v>40337</v>
      </c>
      <c r="S532" s="116">
        <f t="shared" si="164"/>
        <v>40337</v>
      </c>
      <c r="T532" s="116">
        <f t="shared" si="164"/>
        <v>40337</v>
      </c>
      <c r="U532" s="116">
        <f t="shared" si="164"/>
        <v>40337</v>
      </c>
      <c r="V532" s="116">
        <f t="shared" si="164"/>
        <v>40337</v>
      </c>
      <c r="W532" s="116">
        <f t="shared" si="164"/>
        <v>40337</v>
      </c>
      <c r="X532" s="131"/>
    </row>
    <row r="533" spans="1:24" s="132" customFormat="1">
      <c r="A533" s="18" t="s">
        <v>167</v>
      </c>
      <c r="B533" s="113">
        <f t="shared" si="164"/>
        <v>10406</v>
      </c>
      <c r="C533" s="114">
        <f t="shared" si="164"/>
        <v>10520</v>
      </c>
      <c r="D533" s="114">
        <f t="shared" si="164"/>
        <v>10701</v>
      </c>
      <c r="E533" s="114">
        <f t="shared" si="164"/>
        <v>10840</v>
      </c>
      <c r="F533" s="114">
        <f t="shared" si="164"/>
        <v>10983</v>
      </c>
      <c r="G533" s="114">
        <f t="shared" si="164"/>
        <v>11122</v>
      </c>
      <c r="H533" s="114">
        <f t="shared" si="164"/>
        <v>11258</v>
      </c>
      <c r="I533" s="114">
        <f t="shared" si="164"/>
        <v>11390</v>
      </c>
      <c r="J533" s="114">
        <f t="shared" si="164"/>
        <v>11517</v>
      </c>
      <c r="K533" s="114">
        <f t="shared" si="164"/>
        <v>11642</v>
      </c>
      <c r="L533" s="114">
        <f t="shared" si="164"/>
        <v>11767</v>
      </c>
      <c r="M533" s="114">
        <f t="shared" si="164"/>
        <v>11888</v>
      </c>
      <c r="N533" s="114">
        <f t="shared" si="164"/>
        <v>12004</v>
      </c>
      <c r="O533" s="114">
        <f t="shared" si="164"/>
        <v>12113</v>
      </c>
      <c r="P533" s="114">
        <f t="shared" si="164"/>
        <v>12219</v>
      </c>
      <c r="Q533" s="114">
        <f t="shared" si="164"/>
        <v>12321</v>
      </c>
      <c r="R533" s="114">
        <f t="shared" si="164"/>
        <v>12417</v>
      </c>
      <c r="S533" s="114">
        <f t="shared" si="164"/>
        <v>12512</v>
      </c>
      <c r="T533" s="114">
        <f t="shared" si="164"/>
        <v>12602</v>
      </c>
      <c r="U533" s="114">
        <f t="shared" si="164"/>
        <v>12688</v>
      </c>
      <c r="V533" s="114">
        <f t="shared" si="164"/>
        <v>12770</v>
      </c>
      <c r="W533" s="114">
        <f t="shared" si="164"/>
        <v>12853</v>
      </c>
      <c r="X533" s="131"/>
    </row>
    <row r="534" spans="1:24" s="132" customFormat="1">
      <c r="A534" s="18" t="s">
        <v>168</v>
      </c>
      <c r="B534" s="115">
        <f t="shared" si="164"/>
        <v>1253</v>
      </c>
      <c r="C534" s="116">
        <f t="shared" si="164"/>
        <v>1259.061913122481</v>
      </c>
      <c r="D534" s="116">
        <f t="shared" si="164"/>
        <v>1268.0255699542217</v>
      </c>
      <c r="E534" s="116">
        <f t="shared" si="164"/>
        <v>1275.7941861946233</v>
      </c>
      <c r="F534" s="116">
        <f t="shared" si="164"/>
        <v>1283.4909135623127</v>
      </c>
      <c r="G534" s="116">
        <f t="shared" si="164"/>
        <v>1291.212988267253</v>
      </c>
      <c r="H534" s="116">
        <f t="shared" si="164"/>
        <v>1298.664069696895</v>
      </c>
      <c r="I534" s="116">
        <f t="shared" si="164"/>
        <v>1306.0563951764714</v>
      </c>
      <c r="J534" s="116">
        <f t="shared" si="164"/>
        <v>1313.2183944351389</v>
      </c>
      <c r="K534" s="116">
        <f t="shared" si="164"/>
        <v>1320.3606876292536</v>
      </c>
      <c r="L534" s="116">
        <f t="shared" si="164"/>
        <v>1327.4026325416194</v>
      </c>
      <c r="M534" s="116">
        <f t="shared" si="164"/>
        <v>1334.3865049329818</v>
      </c>
      <c r="N534" s="116">
        <f t="shared" si="164"/>
        <v>1341.17190042435</v>
      </c>
      <c r="O534" s="116">
        <f t="shared" ref="O534:W537" si="165">+O173</f>
        <v>1347.7827665942009</v>
      </c>
      <c r="P534" s="116">
        <f t="shared" si="165"/>
        <v>1354.3844435580702</v>
      </c>
      <c r="Q534" s="116">
        <f t="shared" si="165"/>
        <v>1360.8031896676021</v>
      </c>
      <c r="R534" s="116">
        <f t="shared" si="165"/>
        <v>1367.0268381867756</v>
      </c>
      <c r="S534" s="116">
        <f t="shared" si="165"/>
        <v>1373.2906026733237</v>
      </c>
      <c r="T534" s="116">
        <f t="shared" si="165"/>
        <v>1379.4039531428457</v>
      </c>
      <c r="U534" s="116">
        <f t="shared" si="165"/>
        <v>1385.3264080550371</v>
      </c>
      <c r="V534" s="116">
        <f t="shared" si="165"/>
        <v>1385.3264080550371</v>
      </c>
      <c r="W534" s="116">
        <f t="shared" si="165"/>
        <v>1391.218958427439</v>
      </c>
      <c r="X534" s="131"/>
    </row>
    <row r="535" spans="1:24" s="132" customFormat="1">
      <c r="A535" s="18" t="s">
        <v>169</v>
      </c>
      <c r="B535" s="115">
        <f t="shared" ref="B535:W537" si="166">+B174</f>
        <v>3</v>
      </c>
      <c r="C535" s="116">
        <f t="shared" si="166"/>
        <v>2.7666309470560986</v>
      </c>
      <c r="D535" s="116">
        <f t="shared" si="166"/>
        <v>2.6840320555485686</v>
      </c>
      <c r="E535" s="116">
        <f t="shared" si="166"/>
        <v>2.5963758343087848</v>
      </c>
      <c r="F535" s="116">
        <f t="shared" si="166"/>
        <v>2.5138134385555229</v>
      </c>
      <c r="G535" s="116">
        <f t="shared" si="166"/>
        <v>2.4317936458454024</v>
      </c>
      <c r="H535" s="116">
        <f t="shared" si="166"/>
        <v>2.3560650347235059</v>
      </c>
      <c r="I535" s="116">
        <f t="shared" si="166"/>
        <v>2.2820301219585089</v>
      </c>
      <c r="J535" s="116">
        <f t="shared" si="166"/>
        <v>2.2118825043201258</v>
      </c>
      <c r="K535" s="116">
        <f t="shared" si="166"/>
        <v>2.1434030173513654</v>
      </c>
      <c r="L535" s="116">
        <f t="shared" si="166"/>
        <v>2.078727213781197</v>
      </c>
      <c r="M535" s="116">
        <f t="shared" si="166"/>
        <v>2.0156696167822581</v>
      </c>
      <c r="N535" s="116">
        <f t="shared" si="166"/>
        <v>1.9550559853237031</v>
      </c>
      <c r="O535" s="116">
        <f t="shared" si="166"/>
        <v>1.8964735445274348</v>
      </c>
      <c r="P535" s="116">
        <f t="shared" si="166"/>
        <v>1.8387435349215036</v>
      </c>
      <c r="Q535" s="116">
        <f t="shared" si="166"/>
        <v>1.7836316478937182</v>
      </c>
      <c r="R535" s="116">
        <f t="shared" si="166"/>
        <v>1.7305575464881053</v>
      </c>
      <c r="S535" s="116">
        <f t="shared" si="166"/>
        <v>1.6787702764468586</v>
      </c>
      <c r="T535" s="116">
        <f t="shared" si="166"/>
        <v>1.6283906939520754</v>
      </c>
      <c r="U535" s="116">
        <f t="shared" si="166"/>
        <v>1.5808193131879544</v>
      </c>
      <c r="V535" s="116">
        <f t="shared" si="165"/>
        <v>1.5808193131879544</v>
      </c>
      <c r="W535" s="116">
        <f t="shared" si="166"/>
        <v>1.5340354591548253</v>
      </c>
      <c r="X535" s="131"/>
    </row>
    <row r="536" spans="1:24" s="132" customFormat="1">
      <c r="A536" s="18" t="s">
        <v>170</v>
      </c>
      <c r="B536" s="117">
        <f t="shared" si="166"/>
        <v>1</v>
      </c>
      <c r="C536" s="118">
        <f t="shared" si="166"/>
        <v>1</v>
      </c>
      <c r="D536" s="118">
        <f t="shared" si="166"/>
        <v>1</v>
      </c>
      <c r="E536" s="118">
        <f t="shared" si="166"/>
        <v>1</v>
      </c>
      <c r="F536" s="118">
        <f t="shared" si="166"/>
        <v>1</v>
      </c>
      <c r="G536" s="118">
        <f t="shared" si="166"/>
        <v>1</v>
      </c>
      <c r="H536" s="118">
        <f t="shared" si="166"/>
        <v>1</v>
      </c>
      <c r="I536" s="118">
        <f t="shared" si="166"/>
        <v>1</v>
      </c>
      <c r="J536" s="118">
        <f t="shared" si="166"/>
        <v>1</v>
      </c>
      <c r="K536" s="118">
        <f t="shared" si="166"/>
        <v>1</v>
      </c>
      <c r="L536" s="118">
        <f t="shared" si="166"/>
        <v>1</v>
      </c>
      <c r="M536" s="118">
        <f t="shared" si="166"/>
        <v>1</v>
      </c>
      <c r="N536" s="118">
        <f t="shared" si="166"/>
        <v>1</v>
      </c>
      <c r="O536" s="118">
        <f t="shared" si="166"/>
        <v>1</v>
      </c>
      <c r="P536" s="118">
        <f t="shared" si="166"/>
        <v>1</v>
      </c>
      <c r="Q536" s="118">
        <f t="shared" si="166"/>
        <v>1</v>
      </c>
      <c r="R536" s="118">
        <f t="shared" si="166"/>
        <v>1</v>
      </c>
      <c r="S536" s="118">
        <f t="shared" si="166"/>
        <v>1</v>
      </c>
      <c r="T536" s="118">
        <f t="shared" si="166"/>
        <v>1</v>
      </c>
      <c r="U536" s="118">
        <f t="shared" si="166"/>
        <v>1</v>
      </c>
      <c r="V536" s="118">
        <f t="shared" si="165"/>
        <v>1</v>
      </c>
      <c r="W536" s="118">
        <f t="shared" si="166"/>
        <v>1</v>
      </c>
      <c r="X536" s="131"/>
    </row>
    <row r="537" spans="1:24" s="132" customFormat="1" ht="16" thickBot="1">
      <c r="A537" s="138" t="s">
        <v>171</v>
      </c>
      <c r="B537" s="120">
        <f>+B176</f>
        <v>11663</v>
      </c>
      <c r="C537" s="121">
        <f t="shared" si="166"/>
        <v>11782.828544069538</v>
      </c>
      <c r="D537" s="121">
        <f t="shared" si="166"/>
        <v>11972.709602009771</v>
      </c>
      <c r="E537" s="121">
        <f t="shared" si="166"/>
        <v>12119.390562028933</v>
      </c>
      <c r="F537" s="121">
        <f t="shared" si="166"/>
        <v>12270.004727000869</v>
      </c>
      <c r="G537" s="121">
        <f t="shared" si="166"/>
        <v>12416.644781913097</v>
      </c>
      <c r="H537" s="121">
        <f t="shared" si="166"/>
        <v>12560.020134731618</v>
      </c>
      <c r="I537" s="121">
        <f t="shared" si="166"/>
        <v>12699.338425298429</v>
      </c>
      <c r="J537" s="121">
        <f t="shared" si="166"/>
        <v>12833.430276939458</v>
      </c>
      <c r="K537" s="121">
        <f t="shared" si="166"/>
        <v>12965.504090646606</v>
      </c>
      <c r="L537" s="121">
        <f t="shared" si="166"/>
        <v>13097.4813597554</v>
      </c>
      <c r="M537" s="121">
        <f t="shared" si="166"/>
        <v>13225.402174549763</v>
      </c>
      <c r="N537" s="121">
        <f t="shared" si="166"/>
        <v>13348.126956409673</v>
      </c>
      <c r="O537" s="121">
        <f t="shared" si="166"/>
        <v>13463.679240138728</v>
      </c>
      <c r="P537" s="121">
        <f t="shared" si="166"/>
        <v>13576.223187092992</v>
      </c>
      <c r="Q537" s="121">
        <f t="shared" si="166"/>
        <v>13684.586821315495</v>
      </c>
      <c r="R537" s="121">
        <f t="shared" si="166"/>
        <v>13786.757395733264</v>
      </c>
      <c r="S537" s="121">
        <f t="shared" si="166"/>
        <v>13887.96937294977</v>
      </c>
      <c r="T537" s="121">
        <f t="shared" si="166"/>
        <v>13984.032343836798</v>
      </c>
      <c r="U537" s="121">
        <f t="shared" si="166"/>
        <v>14075.907227368225</v>
      </c>
      <c r="V537" s="121">
        <f t="shared" si="165"/>
        <v>14157.907227368225</v>
      </c>
      <c r="W537" s="121">
        <f t="shared" si="166"/>
        <v>14246.752993886594</v>
      </c>
      <c r="X537" s="131"/>
    </row>
    <row r="538" spans="1:24" s="132" customFormat="1">
      <c r="A538" s="138"/>
      <c r="B538" s="123"/>
      <c r="C538" s="123"/>
      <c r="D538" s="123"/>
      <c r="E538" s="123"/>
      <c r="F538" s="123"/>
      <c r="G538" s="123"/>
      <c r="H538" s="123"/>
      <c r="I538" s="123"/>
      <c r="J538" s="123"/>
      <c r="K538" s="123"/>
      <c r="L538" s="123"/>
      <c r="M538" s="123"/>
      <c r="N538" s="123"/>
      <c r="O538" s="123"/>
      <c r="P538" s="123"/>
      <c r="Q538" s="123"/>
      <c r="R538" s="123"/>
      <c r="S538" s="123"/>
      <c r="T538" s="123"/>
      <c r="U538" s="123"/>
      <c r="V538" s="123"/>
      <c r="W538" s="123"/>
      <c r="X538" s="131"/>
    </row>
    <row r="539" spans="1:24" s="132" customFormat="1">
      <c r="A539" s="138"/>
      <c r="B539" s="123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31"/>
    </row>
    <row r="540" spans="1:24" s="132" customFormat="1">
      <c r="A540" s="138"/>
      <c r="B540" s="123"/>
      <c r="C540" s="123"/>
      <c r="D540" s="123"/>
      <c r="E540" s="123"/>
      <c r="F540" s="123"/>
      <c r="G540" s="123"/>
      <c r="H540" s="123"/>
      <c r="I540" s="123"/>
      <c r="J540" s="123"/>
      <c r="K540" s="123"/>
      <c r="L540" s="123"/>
      <c r="M540" s="123"/>
      <c r="N540" s="123"/>
      <c r="O540" s="123"/>
      <c r="P540" s="123"/>
      <c r="Q540" s="123"/>
      <c r="R540" s="123"/>
      <c r="S540" s="123"/>
      <c r="T540" s="123"/>
      <c r="U540" s="123"/>
      <c r="V540" s="123"/>
      <c r="W540" s="123"/>
      <c r="X540" s="131"/>
    </row>
    <row r="541" spans="1:24" s="132" customFormat="1">
      <c r="A541" s="138"/>
      <c r="B541" s="123"/>
      <c r="C541" s="123"/>
      <c r="D541" s="123"/>
      <c r="E541" s="123"/>
      <c r="F541" s="123"/>
      <c r="G541" s="123"/>
      <c r="H541" s="123"/>
      <c r="I541" s="123"/>
      <c r="J541" s="123"/>
      <c r="K541" s="123"/>
      <c r="L541" s="123"/>
      <c r="M541" s="123"/>
      <c r="N541" s="123"/>
      <c r="O541" s="123"/>
      <c r="P541" s="123"/>
      <c r="Q541" s="123"/>
      <c r="R541" s="123"/>
      <c r="S541" s="123"/>
      <c r="T541" s="123"/>
      <c r="U541" s="123"/>
      <c r="V541" s="123"/>
      <c r="W541" s="123"/>
      <c r="X541" s="131"/>
    </row>
    <row r="542" spans="1:24" s="132" customFormat="1">
      <c r="A542" s="138"/>
      <c r="B542" s="123"/>
      <c r="C542" s="123"/>
      <c r="D542" s="123"/>
      <c r="E542" s="123"/>
      <c r="F542" s="123"/>
      <c r="G542" s="123"/>
      <c r="H542" s="123"/>
      <c r="I542" s="123"/>
      <c r="J542" s="123"/>
      <c r="K542" s="123"/>
      <c r="L542" s="123"/>
      <c r="M542" s="123"/>
      <c r="N542" s="123"/>
      <c r="O542" s="123"/>
      <c r="P542" s="123"/>
      <c r="Q542" s="123"/>
      <c r="R542" s="123"/>
      <c r="S542" s="123"/>
      <c r="T542" s="123"/>
      <c r="U542" s="123"/>
      <c r="V542" s="123"/>
      <c r="W542" s="123"/>
      <c r="X542" s="131"/>
    </row>
    <row r="543" spans="1:24" s="132" customFormat="1">
      <c r="A543" s="138"/>
      <c r="B543" s="123"/>
      <c r="C543" s="123"/>
      <c r="D543" s="123"/>
      <c r="E543" s="123"/>
      <c r="F543" s="123"/>
      <c r="G543" s="123"/>
      <c r="H543" s="123"/>
      <c r="I543" s="123"/>
      <c r="J543" s="123"/>
      <c r="K543" s="123"/>
      <c r="L543" s="123"/>
      <c r="M543" s="123"/>
      <c r="N543" s="123"/>
      <c r="O543" s="123"/>
      <c r="P543" s="123"/>
      <c r="Q543" s="123"/>
      <c r="R543" s="123"/>
      <c r="S543" s="123"/>
      <c r="T543" s="123"/>
      <c r="U543" s="123"/>
      <c r="V543" s="123"/>
      <c r="W543" s="123"/>
      <c r="X543" s="131"/>
    </row>
    <row r="544" spans="1:24" s="132" customFormat="1">
      <c r="A544" s="138"/>
      <c r="B544" s="123"/>
      <c r="C544" s="123"/>
      <c r="D544" s="123"/>
      <c r="E544" s="123"/>
      <c r="F544" s="123"/>
      <c r="G544" s="123"/>
      <c r="H544" s="123"/>
      <c r="I544" s="123"/>
      <c r="J544" s="123"/>
      <c r="K544" s="123"/>
      <c r="L544" s="123"/>
      <c r="M544" s="123"/>
      <c r="N544" s="123"/>
      <c r="O544" s="123"/>
      <c r="P544" s="123"/>
      <c r="Q544" s="123"/>
      <c r="R544" s="123"/>
      <c r="S544" s="123"/>
      <c r="T544" s="123"/>
      <c r="U544" s="123"/>
      <c r="V544" s="123"/>
      <c r="W544" s="123"/>
      <c r="X544" s="131"/>
    </row>
    <row r="545" spans="1:24" s="132" customFormat="1">
      <c r="A545" s="138"/>
      <c r="B545" s="123"/>
      <c r="C545" s="123"/>
      <c r="D545" s="123"/>
      <c r="E545" s="123"/>
      <c r="F545" s="123"/>
      <c r="G545" s="123"/>
      <c r="H545" s="123"/>
      <c r="I545" s="123"/>
      <c r="J545" s="123"/>
      <c r="K545" s="123"/>
      <c r="L545" s="123"/>
      <c r="M545" s="123"/>
      <c r="N545" s="123"/>
      <c r="O545" s="123"/>
      <c r="P545" s="123"/>
      <c r="Q545" s="123"/>
      <c r="R545" s="123"/>
      <c r="S545" s="123"/>
      <c r="T545" s="123"/>
      <c r="U545" s="123"/>
      <c r="V545" s="123"/>
      <c r="W545" s="123"/>
      <c r="X545" s="131"/>
    </row>
    <row r="546" spans="1:24" s="132" customFormat="1">
      <c r="A546" s="138"/>
      <c r="B546" s="123"/>
      <c r="C546" s="123"/>
      <c r="D546" s="123"/>
      <c r="E546" s="123"/>
      <c r="F546" s="123"/>
      <c r="G546" s="123"/>
      <c r="H546" s="123"/>
      <c r="I546" s="123"/>
      <c r="J546" s="123"/>
      <c r="K546" s="123"/>
      <c r="L546" s="123"/>
      <c r="M546" s="123"/>
      <c r="N546" s="123"/>
      <c r="O546" s="123"/>
      <c r="P546" s="123"/>
      <c r="Q546" s="123"/>
      <c r="R546" s="123"/>
      <c r="S546" s="123"/>
      <c r="T546" s="123"/>
      <c r="U546" s="123"/>
      <c r="V546" s="123"/>
      <c r="W546" s="123"/>
      <c r="X546" s="131"/>
    </row>
    <row r="547" spans="1:24" s="132" customFormat="1">
      <c r="A547" s="138"/>
      <c r="B547" s="123"/>
      <c r="C547" s="123"/>
      <c r="D547" s="123"/>
      <c r="E547" s="123"/>
      <c r="F547" s="123"/>
      <c r="G547" s="123"/>
      <c r="H547" s="123"/>
      <c r="I547" s="123"/>
      <c r="J547" s="123"/>
      <c r="K547" s="123"/>
      <c r="L547" s="123"/>
      <c r="M547" s="123"/>
      <c r="N547" s="123"/>
      <c r="O547" s="123"/>
      <c r="P547" s="123"/>
      <c r="Q547" s="123"/>
      <c r="R547" s="123"/>
      <c r="S547" s="123"/>
      <c r="T547" s="123"/>
      <c r="U547" s="123"/>
      <c r="V547" s="123"/>
      <c r="W547" s="123"/>
      <c r="X547" s="131"/>
    </row>
    <row r="548" spans="1:24" s="132" customFormat="1">
      <c r="A548" s="138"/>
      <c r="B548" s="123"/>
      <c r="C548" s="123"/>
      <c r="D548" s="123"/>
      <c r="E548" s="123"/>
      <c r="F548" s="123"/>
      <c r="G548" s="123"/>
      <c r="H548" s="123"/>
      <c r="I548" s="123"/>
      <c r="J548" s="123"/>
      <c r="K548" s="123"/>
      <c r="L548" s="123"/>
      <c r="M548" s="123"/>
      <c r="N548" s="123"/>
      <c r="O548" s="123"/>
      <c r="P548" s="123"/>
      <c r="Q548" s="123"/>
      <c r="R548" s="123"/>
      <c r="S548" s="123"/>
      <c r="T548" s="123"/>
      <c r="U548" s="123"/>
      <c r="V548" s="123"/>
      <c r="W548" s="123"/>
      <c r="X548" s="131"/>
    </row>
    <row r="549" spans="1:24" s="132" customFormat="1">
      <c r="A549" s="138"/>
      <c r="B549" s="123"/>
      <c r="C549" s="123"/>
      <c r="D549" s="123"/>
      <c r="E549" s="123"/>
      <c r="F549" s="123"/>
      <c r="G549" s="123"/>
      <c r="H549" s="123"/>
      <c r="I549" s="123"/>
      <c r="J549" s="123"/>
      <c r="K549" s="123"/>
      <c r="L549" s="123"/>
      <c r="M549" s="123"/>
      <c r="N549" s="123"/>
      <c r="O549" s="123"/>
      <c r="P549" s="123"/>
      <c r="Q549" s="123"/>
      <c r="R549" s="123"/>
      <c r="S549" s="123"/>
      <c r="T549" s="123"/>
      <c r="U549" s="123"/>
      <c r="V549" s="123"/>
      <c r="W549" s="123"/>
      <c r="X549" s="131"/>
    </row>
    <row r="550" spans="1:24" s="132" customFormat="1">
      <c r="A550" s="138"/>
      <c r="B550" s="123"/>
      <c r="C550" s="123"/>
      <c r="D550" s="123"/>
      <c r="E550" s="123"/>
      <c r="F550" s="123"/>
      <c r="G550" s="123"/>
      <c r="H550" s="123"/>
      <c r="I550" s="123"/>
      <c r="J550" s="123"/>
      <c r="K550" s="123"/>
      <c r="L550" s="123"/>
      <c r="M550" s="123"/>
      <c r="N550" s="123"/>
      <c r="O550" s="123"/>
      <c r="P550" s="123"/>
      <c r="Q550" s="123"/>
      <c r="R550" s="123"/>
      <c r="S550" s="123"/>
      <c r="T550" s="123"/>
      <c r="U550" s="123"/>
      <c r="V550" s="123"/>
      <c r="W550" s="123"/>
      <c r="X550" s="131"/>
    </row>
    <row r="551" spans="1:24" s="132" customFormat="1">
      <c r="A551" s="138"/>
      <c r="B551" s="123"/>
      <c r="C551" s="123"/>
      <c r="D551" s="123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  <c r="S551" s="123"/>
      <c r="T551" s="123"/>
      <c r="U551" s="123"/>
      <c r="V551" s="123"/>
      <c r="W551" s="123"/>
      <c r="X551" s="131"/>
    </row>
    <row r="552" spans="1:24" s="132" customFormat="1">
      <c r="A552" s="138"/>
      <c r="B552" s="123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31"/>
    </row>
    <row r="553" spans="1:24" s="132" customFormat="1">
      <c r="A553" s="138"/>
      <c r="B553" s="123"/>
      <c r="C553" s="123"/>
      <c r="D553" s="123"/>
      <c r="E553" s="123"/>
      <c r="F553" s="123"/>
      <c r="G553" s="123"/>
      <c r="H553" s="123"/>
      <c r="I553" s="123"/>
      <c r="J553" s="123"/>
      <c r="K553" s="123"/>
      <c r="L553" s="123"/>
      <c r="M553" s="123"/>
      <c r="N553" s="123"/>
      <c r="O553" s="123"/>
      <c r="P553" s="123"/>
      <c r="Q553" s="123"/>
      <c r="R553" s="123"/>
      <c r="S553" s="123"/>
      <c r="T553" s="123"/>
      <c r="U553" s="123"/>
      <c r="V553" s="123"/>
      <c r="W553" s="123"/>
      <c r="X553" s="131"/>
    </row>
    <row r="554" spans="1:24" s="132" customFormat="1">
      <c r="A554" s="138"/>
      <c r="B554" s="123"/>
      <c r="C554" s="123"/>
      <c r="D554" s="123"/>
      <c r="E554" s="123"/>
      <c r="F554" s="123"/>
      <c r="G554" s="123"/>
      <c r="H554" s="123"/>
      <c r="I554" s="123"/>
      <c r="J554" s="123"/>
      <c r="K554" s="123"/>
      <c r="L554" s="123"/>
      <c r="M554" s="123"/>
      <c r="N554" s="123"/>
      <c r="O554" s="123"/>
      <c r="P554" s="123"/>
      <c r="Q554" s="123"/>
      <c r="R554" s="123"/>
      <c r="S554" s="123"/>
      <c r="T554" s="123"/>
      <c r="U554" s="123"/>
      <c r="V554" s="123"/>
      <c r="W554" s="123"/>
      <c r="X554" s="131"/>
    </row>
    <row r="555" spans="1:24" s="132" customFormat="1">
      <c r="A555" s="138"/>
      <c r="B555" s="123"/>
      <c r="C555" s="123"/>
      <c r="D555" s="123"/>
      <c r="E555" s="123"/>
      <c r="F555" s="123"/>
      <c r="G555" s="123"/>
      <c r="H555" s="123"/>
      <c r="I555" s="123"/>
      <c r="J555" s="123"/>
      <c r="K555" s="123"/>
      <c r="L555" s="123"/>
      <c r="M555" s="123"/>
      <c r="N555" s="123"/>
      <c r="O555" s="123"/>
      <c r="P555" s="123"/>
      <c r="Q555" s="123"/>
      <c r="R555" s="123"/>
      <c r="S555" s="123"/>
      <c r="T555" s="123"/>
      <c r="U555" s="123"/>
      <c r="V555" s="123"/>
      <c r="W555" s="123"/>
      <c r="X555" s="131"/>
    </row>
    <row r="556" spans="1:24" s="132" customFormat="1">
      <c r="A556" s="138"/>
      <c r="T556" s="133"/>
      <c r="U556" s="133"/>
      <c r="V556" s="133"/>
      <c r="W556" s="133"/>
      <c r="X556" s="131"/>
    </row>
    <row r="557" spans="1:24" s="132" customFormat="1">
      <c r="A557" s="130" t="s">
        <v>178</v>
      </c>
      <c r="C557" s="140">
        <f t="shared" ref="C557:U559" si="167">(C343-B343)/B343</f>
        <v>2.2486614054466492E-2</v>
      </c>
      <c r="D557" s="140">
        <f t="shared" si="167"/>
        <v>1.2764000485917082E-2</v>
      </c>
      <c r="E557" s="140">
        <f t="shared" si="167"/>
        <v>1.9748622737047732E-2</v>
      </c>
      <c r="F557" s="140">
        <f t="shared" si="167"/>
        <v>2.3012552301255231E-2</v>
      </c>
      <c r="G557" s="140">
        <f t="shared" si="167"/>
        <v>2.2802867913371275E-2</v>
      </c>
      <c r="H557" s="140">
        <f t="shared" si="167"/>
        <v>2.2559470039144835E-2</v>
      </c>
      <c r="I557" s="140">
        <f t="shared" si="167"/>
        <v>2.2364091812135348E-2</v>
      </c>
      <c r="J557" s="140">
        <f t="shared" si="167"/>
        <v>2.2205153807749914E-2</v>
      </c>
      <c r="K557" s="140">
        <f t="shared" si="167"/>
        <v>2.1997054536164587E-2</v>
      </c>
      <c r="L557" s="140">
        <f t="shared" si="167"/>
        <v>2.1847096060317543E-2</v>
      </c>
      <c r="M557" s="140">
        <f t="shared" si="167"/>
        <v>2.1728963557218404E-2</v>
      </c>
      <c r="N557" s="140">
        <f t="shared" si="167"/>
        <v>2.1534453012217878E-2</v>
      </c>
      <c r="O557" s="140">
        <f t="shared" si="167"/>
        <v>2.1307983427889952E-2</v>
      </c>
      <c r="P557" s="140">
        <f t="shared" si="167"/>
        <v>2.1157039296947771E-2</v>
      </c>
      <c r="Q557" s="140">
        <f t="shared" si="167"/>
        <v>2.089716006173635E-2</v>
      </c>
      <c r="R557" s="140">
        <f t="shared" si="167"/>
        <v>2.0741340239559727E-2</v>
      </c>
      <c r="S557" s="140">
        <f t="shared" si="167"/>
        <v>2.0595800283533191E-2</v>
      </c>
      <c r="T557" s="112">
        <f t="shared" si="167"/>
        <v>2.0391484178110073E-2</v>
      </c>
      <c r="U557" s="112">
        <f t="shared" si="167"/>
        <v>2.0261113462844475E-2</v>
      </c>
      <c r="V557" s="112">
        <f t="shared" ref="V557:W559" si="168">(V343-T343)/T343</f>
        <v>4.0771950554721451E-2</v>
      </c>
      <c r="W557" s="112">
        <f t="shared" si="168"/>
        <v>4.0690593882083244E-2</v>
      </c>
      <c r="X557" s="131"/>
    </row>
    <row r="558" spans="1:24" s="132" customFormat="1">
      <c r="A558" s="139" t="s">
        <v>179</v>
      </c>
      <c r="C558" s="140">
        <f t="shared" si="167"/>
        <v>3.1771457472511373E-2</v>
      </c>
      <c r="D558" s="140">
        <f t="shared" si="167"/>
        <v>2.3536037822125915E-2</v>
      </c>
      <c r="E558" s="140">
        <f t="shared" si="167"/>
        <v>2.164777766886446E-2</v>
      </c>
      <c r="F558" s="140">
        <f t="shared" si="167"/>
        <v>2.1431861852599217E-2</v>
      </c>
      <c r="G558" s="140">
        <f t="shared" si="167"/>
        <v>2.1330432453576905E-2</v>
      </c>
      <c r="H558" s="140">
        <f t="shared" si="167"/>
        <v>2.1014052079890193E-2</v>
      </c>
      <c r="I558" s="140">
        <f t="shared" si="167"/>
        <v>2.0824967446496964E-2</v>
      </c>
      <c r="J558" s="140">
        <f t="shared" si="167"/>
        <v>2.0689419994508781E-2</v>
      </c>
      <c r="K558" s="140">
        <f t="shared" si="167"/>
        <v>2.0480205079340397E-2</v>
      </c>
      <c r="L558" s="140">
        <f t="shared" si="167"/>
        <v>2.0311904262433289E-2</v>
      </c>
      <c r="M558" s="140">
        <f t="shared" si="167"/>
        <v>2.0213267740574373E-2</v>
      </c>
      <c r="N558" s="140">
        <f t="shared" si="167"/>
        <v>2.0019309538962735E-2</v>
      </c>
      <c r="O558" s="140">
        <f t="shared" si="167"/>
        <v>1.9803339363633533E-2</v>
      </c>
      <c r="P558" s="140">
        <f t="shared" si="167"/>
        <v>1.9619587002630633E-2</v>
      </c>
      <c r="Q558" s="140">
        <f t="shared" si="167"/>
        <v>1.9376953467367727E-2</v>
      </c>
      <c r="R558" s="140">
        <f t="shared" si="167"/>
        <v>1.9219350920113287E-2</v>
      </c>
      <c r="S558" s="140">
        <f t="shared" si="167"/>
        <v>1.9073444969018336E-2</v>
      </c>
      <c r="T558" s="112">
        <f t="shared" si="167"/>
        <v>1.8862934095220288E-2</v>
      </c>
      <c r="U558" s="112">
        <f t="shared" si="167"/>
        <v>1.8713195166715126E-2</v>
      </c>
      <c r="V558" s="112">
        <f t="shared" si="168"/>
        <v>1.8713195166715126E-2</v>
      </c>
      <c r="W558" s="112">
        <f t="shared" si="168"/>
        <v>1.8558062435197576E-2</v>
      </c>
      <c r="X558" s="131"/>
    </row>
    <row r="559" spans="1:24" s="132" customFormat="1">
      <c r="A559" s="18" t="s">
        <v>180</v>
      </c>
      <c r="C559" s="140">
        <f t="shared" si="167"/>
        <v>-3.2906196795674185E-2</v>
      </c>
      <c r="D559" s="140">
        <f t="shared" si="167"/>
        <v>-2.4338615571381405E-2</v>
      </c>
      <c r="E559" s="140">
        <f t="shared" si="167"/>
        <v>-1.6406360021375622E-2</v>
      </c>
      <c r="F559" s="140">
        <f t="shared" si="167"/>
        <v>-1.4622514466780074E-2</v>
      </c>
      <c r="G559" s="140">
        <f t="shared" si="167"/>
        <v>-1.2995460282015585E-2</v>
      </c>
      <c r="H559" s="140">
        <f t="shared" si="167"/>
        <v>-1.1479365136442847E-2</v>
      </c>
      <c r="I559" s="140">
        <f t="shared" si="167"/>
        <v>-9.9678060775319141E-3</v>
      </c>
      <c r="J559" s="140">
        <f t="shared" si="167"/>
        <v>-8.5854705649605224E-3</v>
      </c>
      <c r="K559" s="140">
        <f t="shared" si="167"/>
        <v>-7.4372357747386928E-3</v>
      </c>
      <c r="L559" s="140">
        <f t="shared" si="167"/>
        <v>-6.322377791880468E-3</v>
      </c>
      <c r="M559" s="140">
        <f t="shared" si="167"/>
        <v>-5.3356107725959362E-3</v>
      </c>
      <c r="N559" s="140">
        <f t="shared" si="167"/>
        <v>-4.2684493851294011E-3</v>
      </c>
      <c r="O559" s="140">
        <f t="shared" si="167"/>
        <v>-3.0612969008928913E-3</v>
      </c>
      <c r="P559" s="140">
        <f t="shared" si="167"/>
        <v>-2.1588852163066607E-3</v>
      </c>
      <c r="Q559" s="140">
        <f t="shared" si="167"/>
        <v>-1.072625866650901E-3</v>
      </c>
      <c r="R559" s="140">
        <f t="shared" si="167"/>
        <v>-1.9463947564012899E-4</v>
      </c>
      <c r="S559" s="140">
        <f t="shared" si="167"/>
        <v>6.4764786275390131E-4</v>
      </c>
      <c r="T559" s="112">
        <f t="shared" si="167"/>
        <v>1.5682233705545977E-3</v>
      </c>
      <c r="U559" s="112">
        <f t="shared" si="167"/>
        <v>2.3762807193688138E-3</v>
      </c>
      <c r="V559" s="112">
        <f t="shared" si="168"/>
        <v>2.3762807193688138E-3</v>
      </c>
      <c r="W559" s="112">
        <f t="shared" si="168"/>
        <v>3.0650538109034285E-3</v>
      </c>
      <c r="X559" s="131"/>
    </row>
    <row r="560" spans="1:24" s="132" customFormat="1">
      <c r="A560" s="18" t="s">
        <v>181</v>
      </c>
      <c r="C560" s="140">
        <f t="shared" ref="C560:U562" si="169">(C333-B333)/B333</f>
        <v>8.8379875249989401E-2</v>
      </c>
      <c r="D560" s="140">
        <f t="shared" si="169"/>
        <v>4.2254632699008303E-2</v>
      </c>
      <c r="E560" s="140">
        <f t="shared" si="169"/>
        <v>1.1995854555268403E-2</v>
      </c>
      <c r="F560" s="140">
        <f t="shared" si="169"/>
        <v>1.8840637852033833E-2</v>
      </c>
      <c r="G560" s="140">
        <f t="shared" si="169"/>
        <v>2.1420640823945559E-2</v>
      </c>
      <c r="H560" s="140">
        <f t="shared" si="169"/>
        <v>2.2081240506318343E-2</v>
      </c>
      <c r="I560" s="140">
        <f t="shared" si="169"/>
        <v>2.0141937963801641E-2</v>
      </c>
      <c r="J560" s="140">
        <f t="shared" si="169"/>
        <v>2.0097990497344027E-2</v>
      </c>
      <c r="K560" s="140">
        <f t="shared" si="169"/>
        <v>2.0292027864292652E-2</v>
      </c>
      <c r="L560" s="140">
        <f t="shared" si="169"/>
        <v>2.0566091394138435E-2</v>
      </c>
      <c r="M560" s="140">
        <f t="shared" si="169"/>
        <v>1.8953899764377669E-2</v>
      </c>
      <c r="N560" s="140">
        <f t="shared" si="169"/>
        <v>1.8691554677199261E-2</v>
      </c>
      <c r="O560" s="140">
        <f t="shared" si="169"/>
        <v>2.0843040318950193E-2</v>
      </c>
      <c r="P560" s="140">
        <f t="shared" si="169"/>
        <v>2.1384816499933564E-2</v>
      </c>
      <c r="Q560" s="140">
        <f t="shared" si="169"/>
        <v>1.9196872532936355E-2</v>
      </c>
      <c r="R560" s="140">
        <f t="shared" si="169"/>
        <v>1.8457860664846865E-2</v>
      </c>
      <c r="S560" s="140">
        <f t="shared" si="169"/>
        <v>1.859664452297926E-2</v>
      </c>
      <c r="T560" s="112">
        <f t="shared" si="169"/>
        <v>1.8057240934088378E-2</v>
      </c>
      <c r="U560" s="112">
        <f t="shared" si="169"/>
        <v>1.6631343385039913E-2</v>
      </c>
      <c r="V560" s="112">
        <f t="shared" ref="V560:W562" si="170">(V333-T333)/T333</f>
        <v>3.3825570638818192E-2</v>
      </c>
      <c r="W560" s="112">
        <f t="shared" si="170"/>
        <v>3.382606479723297E-2</v>
      </c>
      <c r="X560" s="131"/>
    </row>
    <row r="561" spans="1:24" s="132" customFormat="1">
      <c r="A561" s="18" t="s">
        <v>182</v>
      </c>
      <c r="C561" s="140">
        <f t="shared" si="169"/>
        <v>0.11434002957911657</v>
      </c>
      <c r="D561" s="140">
        <f t="shared" si="169"/>
        <v>1.4842139744145538E-2</v>
      </c>
      <c r="E561" s="140">
        <f t="shared" si="169"/>
        <v>1.4572175619123561E-2</v>
      </c>
      <c r="F561" s="140">
        <f t="shared" si="169"/>
        <v>1.7347514353602083E-2</v>
      </c>
      <c r="G561" s="140">
        <f t="shared" si="169"/>
        <v>2.1773864704859335E-2</v>
      </c>
      <c r="H561" s="140">
        <f t="shared" si="169"/>
        <v>2.3401750937708261E-2</v>
      </c>
      <c r="I561" s="140">
        <f t="shared" si="169"/>
        <v>1.9153018745486423E-2</v>
      </c>
      <c r="J561" s="140">
        <f t="shared" si="169"/>
        <v>1.8263831322625577E-2</v>
      </c>
      <c r="K561" s="140">
        <f t="shared" si="169"/>
        <v>2.1040564356158285E-2</v>
      </c>
      <c r="L561" s="140">
        <f t="shared" si="169"/>
        <v>2.1921923442002413E-2</v>
      </c>
      <c r="M561" s="140">
        <f t="shared" si="169"/>
        <v>1.8316740094757079E-2</v>
      </c>
      <c r="N561" s="140">
        <f t="shared" si="169"/>
        <v>1.6744475288458439E-2</v>
      </c>
      <c r="O561" s="140">
        <f t="shared" si="169"/>
        <v>2.0364462368394343E-2</v>
      </c>
      <c r="P561" s="140">
        <f t="shared" si="169"/>
        <v>2.8590826688494896E-2</v>
      </c>
      <c r="Q561" s="140">
        <f t="shared" si="169"/>
        <v>1.851757114828648E-2</v>
      </c>
      <c r="R561" s="140">
        <f t="shared" si="169"/>
        <v>1.8767374551663028E-2</v>
      </c>
      <c r="S561" s="140">
        <f t="shared" si="169"/>
        <v>2.1587635317623977E-2</v>
      </c>
      <c r="T561" s="112">
        <f t="shared" si="169"/>
        <v>1.9362505563706601E-2</v>
      </c>
      <c r="U561" s="112">
        <f t="shared" si="169"/>
        <v>1.8421231281471481E-2</v>
      </c>
      <c r="V561" s="112">
        <f t="shared" si="170"/>
        <v>1.8421231281471481E-2</v>
      </c>
      <c r="W561" s="112">
        <f t="shared" si="170"/>
        <v>1.8122017787478094E-2</v>
      </c>
      <c r="X561" s="131"/>
    </row>
    <row r="562" spans="1:24" s="132" customFormat="1">
      <c r="A562" s="18" t="s">
        <v>183</v>
      </c>
      <c r="C562" s="140">
        <f t="shared" si="169"/>
        <v>0.11605185555266098</v>
      </c>
      <c r="D562" s="140">
        <f t="shared" si="169"/>
        <v>-1.9760572451527646E-2</v>
      </c>
      <c r="E562" s="140">
        <f t="shared" si="169"/>
        <v>-1.2544364500833616E-2</v>
      </c>
      <c r="F562" s="140">
        <f t="shared" si="169"/>
        <v>-1.0949423287402666E-2</v>
      </c>
      <c r="G562" s="140">
        <f t="shared" si="169"/>
        <v>-9.539852013913129E-3</v>
      </c>
      <c r="H562" s="140">
        <f t="shared" si="169"/>
        <v>-8.2316818294335767E-3</v>
      </c>
      <c r="I562" s="140">
        <f t="shared" si="169"/>
        <v>-6.9264005131041521E-3</v>
      </c>
      <c r="J562" s="140">
        <f t="shared" si="169"/>
        <v>-5.7261364606294492E-3</v>
      </c>
      <c r="K562" s="140">
        <f t="shared" si="169"/>
        <v>-4.7597586886570916E-3</v>
      </c>
      <c r="L562" s="140">
        <f t="shared" si="169"/>
        <v>-3.8161823707129933E-3</v>
      </c>
      <c r="M562" s="140">
        <f t="shared" si="169"/>
        <v>-2.9932955142259686E-3</v>
      </c>
      <c r="N562" s="140">
        <f t="shared" si="169"/>
        <v>-2.0845709904169234E-3</v>
      </c>
      <c r="O562" s="140">
        <f t="shared" si="169"/>
        <v>-1.0659311057750157E-3</v>
      </c>
      <c r="P562" s="140">
        <f t="shared" si="169"/>
        <v>-2.8350273955503894E-4</v>
      </c>
      <c r="Q562" s="140">
        <f t="shared" si="169"/>
        <v>5.9102995227785311E-4</v>
      </c>
      <c r="R562" s="140">
        <f t="shared" si="169"/>
        <v>1.3713172771860026E-3</v>
      </c>
      <c r="S562" s="140">
        <f t="shared" si="169"/>
        <v>2.0644661280421347E-3</v>
      </c>
      <c r="T562" s="112">
        <f t="shared" si="169"/>
        <v>2.8518042716432789E-3</v>
      </c>
      <c r="U562" s="112">
        <f t="shared" si="169"/>
        <v>3.5610244598927904E-3</v>
      </c>
      <c r="V562" s="112">
        <f t="shared" si="170"/>
        <v>3.5610244598927904E-3</v>
      </c>
      <c r="W562" s="112">
        <f t="shared" si="170"/>
        <v>4.1568277211684523E-3</v>
      </c>
      <c r="X562" s="131"/>
    </row>
    <row r="563" spans="1:24" s="132" customFormat="1">
      <c r="A563" s="18" t="s">
        <v>184</v>
      </c>
      <c r="C563" s="140">
        <f t="shared" ref="C563:U563" si="171">(C334+C335-B334-B335)/(B334+B335)</f>
        <v>0.11450833971288985</v>
      </c>
      <c r="D563" s="140">
        <f t="shared" si="171"/>
        <v>1.1435220453187084E-2</v>
      </c>
      <c r="E563" s="140">
        <f t="shared" si="171"/>
        <v>1.1984677309133454E-2</v>
      </c>
      <c r="F563" s="140">
        <f t="shared" si="171"/>
        <v>1.4712828178162314E-2</v>
      </c>
      <c r="G563" s="140">
        <f t="shared" si="171"/>
        <v>1.8932026012523157E-2</v>
      </c>
      <c r="H563" s="140">
        <f t="shared" si="171"/>
        <v>2.0611116683912585E-2</v>
      </c>
      <c r="I563" s="140">
        <f t="shared" si="171"/>
        <v>1.6917365469499981E-2</v>
      </c>
      <c r="J563" s="140">
        <f t="shared" si="171"/>
        <v>1.625551567649744E-2</v>
      </c>
      <c r="K563" s="140">
        <f t="shared" si="171"/>
        <v>1.8927413226482025E-2</v>
      </c>
      <c r="L563" s="140">
        <f t="shared" si="171"/>
        <v>1.986287446142378E-2</v>
      </c>
      <c r="M563" s="140">
        <f t="shared" si="171"/>
        <v>1.6651518742060906E-2</v>
      </c>
      <c r="N563" s="140">
        <f t="shared" si="171"/>
        <v>1.530155585179172E-2</v>
      </c>
      <c r="O563" s="140">
        <f t="shared" si="171"/>
        <v>1.8750317196550337E-2</v>
      </c>
      <c r="P563" s="140">
        <f t="shared" si="171"/>
        <v>2.6458305172880964E-2</v>
      </c>
      <c r="Q563" s="140">
        <f t="shared" si="171"/>
        <v>1.722809425595662E-2</v>
      </c>
      <c r="R563" s="140">
        <f t="shared" si="171"/>
        <v>1.7536521665635761E-2</v>
      </c>
      <c r="S563" s="140">
        <f t="shared" si="171"/>
        <v>2.0228224320301282E-2</v>
      </c>
      <c r="T563" s="112">
        <f t="shared" si="171"/>
        <v>1.8233322620385135E-2</v>
      </c>
      <c r="U563" s="112">
        <f t="shared" si="171"/>
        <v>1.7420279636744952E-2</v>
      </c>
      <c r="V563" s="112">
        <f>(V334+V335-T334-T335)/(T334+T335)</f>
        <v>1.7420279636744952E-2</v>
      </c>
      <c r="W563" s="112">
        <f>(W334+W335-U334-U335)/(U334+U335)</f>
        <v>1.7194166252165483E-2</v>
      </c>
      <c r="X563" s="131"/>
    </row>
    <row r="564" spans="1:24" s="132" customFormat="1">
      <c r="A564" s="138"/>
      <c r="T564" s="133"/>
      <c r="U564" s="133"/>
      <c r="V564" s="133"/>
      <c r="W564" s="133"/>
      <c r="X564" s="131"/>
    </row>
    <row r="565" spans="1:24" s="132" customFormat="1">
      <c r="A565" s="138" t="s">
        <v>185</v>
      </c>
      <c r="T565" s="133"/>
      <c r="U565" s="133"/>
      <c r="V565" s="133"/>
      <c r="W565" s="133"/>
      <c r="X565" s="131"/>
    </row>
    <row r="566" spans="1:24" s="132" customFormat="1">
      <c r="A566" s="18" t="s">
        <v>146</v>
      </c>
      <c r="B566" s="131">
        <f>B35+B130</f>
        <v>1165861.3071596837</v>
      </c>
      <c r="C566" s="131">
        <f t="shared" ref="C566:W566" si="172">C35+C130</f>
        <v>1204066.6330860192</v>
      </c>
      <c r="D566" s="131">
        <f t="shared" si="172"/>
        <v>1225768.8328051642</v>
      </c>
      <c r="E566" s="131">
        <f t="shared" si="172"/>
        <v>1255277.5097628387</v>
      </c>
      <c r="F566" s="131">
        <f t="shared" si="172"/>
        <v>1288956.16893982</v>
      </c>
      <c r="G566" s="131">
        <f t="shared" si="172"/>
        <v>1322938.8553654728</v>
      </c>
      <c r="H566" s="131">
        <f t="shared" si="172"/>
        <v>1357327.5949405474</v>
      </c>
      <c r="I566" s="131">
        <f t="shared" si="172"/>
        <v>1392025.3946840018</v>
      </c>
      <c r="J566" s="131">
        <f t="shared" si="172"/>
        <v>1427091.4080333619</v>
      </c>
      <c r="K566" s="131">
        <f t="shared" si="172"/>
        <v>1462597.4642990832</v>
      </c>
      <c r="L566" s="131">
        <f t="shared" si="172"/>
        <v>1498460.8753118701</v>
      </c>
      <c r="M566" s="131">
        <f t="shared" si="172"/>
        <v>1534812.1190581487</v>
      </c>
      <c r="N566" s="131">
        <f t="shared" si="172"/>
        <v>1571515.7898776997</v>
      </c>
      <c r="O566" s="131">
        <f t="shared" si="172"/>
        <v>1608540.7030348466</v>
      </c>
      <c r="P566" s="131">
        <f t="shared" si="172"/>
        <v>1645942.9002291546</v>
      </c>
      <c r="Q566" s="131">
        <f t="shared" si="172"/>
        <v>1683679.9247893775</v>
      </c>
      <c r="R566" s="131">
        <f t="shared" si="172"/>
        <v>1721700.3291976191</v>
      </c>
      <c r="S566" s="131">
        <f t="shared" si="172"/>
        <v>1760121.1245366549</v>
      </c>
      <c r="T566" s="131">
        <f t="shared" si="172"/>
        <v>1798862.3103453303</v>
      </c>
      <c r="U566" s="131">
        <f t="shared" si="172"/>
        <v>1837951.1558229313</v>
      </c>
      <c r="V566" s="131">
        <f t="shared" si="172"/>
        <v>1873844.727842567</v>
      </c>
      <c r="W566" s="131">
        <f t="shared" si="172"/>
        <v>1914166.4345365574</v>
      </c>
      <c r="X566" s="131"/>
    </row>
    <row r="567" spans="1:24" s="132" customFormat="1">
      <c r="A567" s="139" t="s">
        <v>147</v>
      </c>
      <c r="B567" s="131">
        <f>B54+B16</f>
        <v>427169.24840469833</v>
      </c>
      <c r="C567" s="131">
        <f t="shared" ref="C567:W567" si="173">C54+C16</f>
        <v>430436.005810729</v>
      </c>
      <c r="D567" s="131">
        <f t="shared" si="173"/>
        <v>434107.86588497314</v>
      </c>
      <c r="E567" s="131">
        <f t="shared" si="173"/>
        <v>441527.54366945528</v>
      </c>
      <c r="F567" s="131">
        <f t="shared" si="173"/>
        <v>450676.95899343747</v>
      </c>
      <c r="G567" s="131">
        <f t="shared" si="173"/>
        <v>459916.70346560917</v>
      </c>
      <c r="H567" s="131">
        <f t="shared" si="173"/>
        <v>469294.91679553059</v>
      </c>
      <c r="I567" s="131">
        <f t="shared" si="173"/>
        <v>478827.49693057965</v>
      </c>
      <c r="J567" s="131">
        <f t="shared" si="173"/>
        <v>488434.00719759247</v>
      </c>
      <c r="K567" s="131">
        <f t="shared" si="173"/>
        <v>498208.58091189014</v>
      </c>
      <c r="L567" s="131">
        <f t="shared" si="173"/>
        <v>508099.67371692928</v>
      </c>
      <c r="M567" s="131">
        <f t="shared" si="173"/>
        <v>518157.84174870013</v>
      </c>
      <c r="N567" s="131">
        <f t="shared" si="173"/>
        <v>528338.90935181093</v>
      </c>
      <c r="O567" s="131">
        <f t="shared" si="173"/>
        <v>538616.48578161711</v>
      </c>
      <c r="P567" s="131">
        <f t="shared" si="173"/>
        <v>549058.50708854548</v>
      </c>
      <c r="Q567" s="131">
        <f t="shared" si="173"/>
        <v>559608.81164535286</v>
      </c>
      <c r="R567" s="131">
        <f t="shared" si="173"/>
        <v>570291.66901988978</v>
      </c>
      <c r="S567" s="131">
        <f t="shared" si="173"/>
        <v>581099.76519803761</v>
      </c>
      <c r="T567" s="131">
        <f t="shared" si="173"/>
        <v>592040.67936273676</v>
      </c>
      <c r="U567" s="131">
        <f t="shared" si="173"/>
        <v>603131.16993479396</v>
      </c>
      <c r="V567" s="131">
        <f t="shared" si="173"/>
        <v>612930.63185269223</v>
      </c>
      <c r="W567" s="131">
        <f t="shared" si="173"/>
        <v>624333.9300423481</v>
      </c>
      <c r="X567" s="131"/>
    </row>
    <row r="568" spans="1:24" s="132" customFormat="1">
      <c r="A568" s="139" t="s">
        <v>148</v>
      </c>
      <c r="B568" s="131">
        <f>B92</f>
        <v>79555.827395379209</v>
      </c>
      <c r="C568" s="131">
        <f t="shared" ref="C568:W568" si="174">C92</f>
        <v>79325.175624795287</v>
      </c>
      <c r="D568" s="131">
        <f t="shared" si="174"/>
        <v>78749.922122904813</v>
      </c>
      <c r="E568" s="131">
        <f t="shared" si="174"/>
        <v>79374.52522823961</v>
      </c>
      <c r="F568" s="131">
        <f t="shared" si="174"/>
        <v>80422.481515984604</v>
      </c>
      <c r="G568" s="131">
        <f t="shared" si="174"/>
        <v>81523.18120512928</v>
      </c>
      <c r="H568" s="131">
        <f t="shared" si="174"/>
        <v>82625.393481347463</v>
      </c>
      <c r="I568" s="131">
        <f t="shared" si="174"/>
        <v>83799.311118212529</v>
      </c>
      <c r="J568" s="131">
        <f t="shared" si="174"/>
        <v>84971.094157571701</v>
      </c>
      <c r="K568" s="131">
        <f t="shared" si="174"/>
        <v>86170.007151520622</v>
      </c>
      <c r="L568" s="131">
        <f t="shared" si="174"/>
        <v>87393.237432729045</v>
      </c>
      <c r="M568" s="131">
        <f t="shared" si="174"/>
        <v>88635.894294023659</v>
      </c>
      <c r="N568" s="131">
        <f t="shared" si="174"/>
        <v>89953.299071475922</v>
      </c>
      <c r="O568" s="131">
        <f t="shared" si="174"/>
        <v>91218.546057742467</v>
      </c>
      <c r="P568" s="131">
        <f t="shared" si="174"/>
        <v>92528.200453231082</v>
      </c>
      <c r="Q568" s="131">
        <f t="shared" si="174"/>
        <v>93887.451766485465</v>
      </c>
      <c r="R568" s="131">
        <f t="shared" si="174"/>
        <v>95242.303983833495</v>
      </c>
      <c r="S568" s="131">
        <f t="shared" si="174"/>
        <v>96616.723260042389</v>
      </c>
      <c r="T568" s="131">
        <f t="shared" si="174"/>
        <v>98016.32696898398</v>
      </c>
      <c r="U568" s="131">
        <f t="shared" si="174"/>
        <v>99438.209045362266</v>
      </c>
      <c r="V568" s="131">
        <f t="shared" si="174"/>
        <v>100542.85604791493</v>
      </c>
      <c r="W568" s="131">
        <f t="shared" si="174"/>
        <v>101979.496146287</v>
      </c>
      <c r="X568" s="131"/>
    </row>
    <row r="569" spans="1:24" s="132" customFormat="1">
      <c r="A569" s="139" t="s">
        <v>149</v>
      </c>
      <c r="B569" s="131">
        <f>B206+B187</f>
        <v>361959.60478654283</v>
      </c>
      <c r="C569" s="131">
        <f t="shared" ref="C569:W569" si="175">C206+C187</f>
        <v>366678.79284677579</v>
      </c>
      <c r="D569" s="131">
        <f t="shared" si="175"/>
        <v>370808.35673647327</v>
      </c>
      <c r="E569" s="131">
        <f t="shared" si="175"/>
        <v>373712.15696788108</v>
      </c>
      <c r="F569" s="131">
        <f t="shared" si="175"/>
        <v>376551.83921188244</v>
      </c>
      <c r="G569" s="131">
        <f t="shared" si="175"/>
        <v>379310.32914368063</v>
      </c>
      <c r="H569" s="131">
        <f t="shared" si="175"/>
        <v>381975.62277665088</v>
      </c>
      <c r="I569" s="131">
        <f t="shared" si="175"/>
        <v>384613.52113743982</v>
      </c>
      <c r="J569" s="131">
        <f t="shared" si="175"/>
        <v>387156.26022740128</v>
      </c>
      <c r="K569" s="131">
        <f t="shared" si="175"/>
        <v>389658.70689998608</v>
      </c>
      <c r="L569" s="131">
        <f t="shared" si="175"/>
        <v>392134.75221328705</v>
      </c>
      <c r="M569" s="131">
        <f t="shared" si="175"/>
        <v>394559.84629152686</v>
      </c>
      <c r="N569" s="131">
        <f t="shared" si="175"/>
        <v>396955.97078440618</v>
      </c>
      <c r="O569" s="131">
        <f t="shared" si="175"/>
        <v>399227.37740241829</v>
      </c>
      <c r="P569" s="131">
        <f t="shared" si="175"/>
        <v>401497.0329337432</v>
      </c>
      <c r="Q569" s="131">
        <f t="shared" si="175"/>
        <v>403657.1772890244</v>
      </c>
      <c r="R569" s="131">
        <f t="shared" si="175"/>
        <v>405745.34781104297</v>
      </c>
      <c r="S569" s="131">
        <f t="shared" si="175"/>
        <v>407779.7134302163</v>
      </c>
      <c r="T569" s="131">
        <f t="shared" si="175"/>
        <v>409730.80752196792</v>
      </c>
      <c r="U569" s="131">
        <f t="shared" si="175"/>
        <v>411665.49430526985</v>
      </c>
      <c r="V569" s="131">
        <f t="shared" si="175"/>
        <v>413307.86390418565</v>
      </c>
      <c r="W569" s="131">
        <f t="shared" si="175"/>
        <v>415188.1560674939</v>
      </c>
      <c r="X569" s="131"/>
    </row>
    <row r="570" spans="1:24" s="132" customFormat="1">
      <c r="A570" s="139" t="s">
        <v>150</v>
      </c>
      <c r="B570" s="131">
        <f>B149</f>
        <v>98021.233179569084</v>
      </c>
      <c r="C570" s="131">
        <f t="shared" ref="C570:W570" si="176">C149</f>
        <v>98314.230893617525</v>
      </c>
      <c r="D570" s="131">
        <f t="shared" si="176"/>
        <v>98779.041610652232</v>
      </c>
      <c r="E570" s="131">
        <f t="shared" si="176"/>
        <v>99127.640867554204</v>
      </c>
      <c r="F570" s="131">
        <f t="shared" si="176"/>
        <v>99459.634921943754</v>
      </c>
      <c r="G570" s="131">
        <f t="shared" si="176"/>
        <v>99788.118530503983</v>
      </c>
      <c r="H570" s="131">
        <f t="shared" si="176"/>
        <v>100099.30072081138</v>
      </c>
      <c r="I570" s="131">
        <f t="shared" si="176"/>
        <v>100392.94634611811</v>
      </c>
      <c r="J570" s="131">
        <f t="shared" si="176"/>
        <v>100698.43179606514</v>
      </c>
      <c r="K570" s="131">
        <f t="shared" si="176"/>
        <v>100972.88165490472</v>
      </c>
      <c r="L570" s="131">
        <f t="shared" si="176"/>
        <v>101260.44724959068</v>
      </c>
      <c r="M570" s="131">
        <f t="shared" si="176"/>
        <v>101531.96074310951</v>
      </c>
      <c r="N570" s="131">
        <f t="shared" si="176"/>
        <v>101801.64899409891</v>
      </c>
      <c r="O570" s="131">
        <f t="shared" si="176"/>
        <v>102067.45802770925</v>
      </c>
      <c r="P570" s="131">
        <f t="shared" si="176"/>
        <v>102317.40123678524</v>
      </c>
      <c r="Q570" s="131">
        <f t="shared" si="176"/>
        <v>102548.88037982513</v>
      </c>
      <c r="R570" s="131">
        <f t="shared" si="176"/>
        <v>102778.04434694545</v>
      </c>
      <c r="S570" s="131">
        <f t="shared" si="176"/>
        <v>103005.2501451081</v>
      </c>
      <c r="T570" s="131">
        <f t="shared" si="176"/>
        <v>103230.20901642773</v>
      </c>
      <c r="U570" s="131">
        <f t="shared" si="176"/>
        <v>103438.75770741221</v>
      </c>
      <c r="V570" s="131">
        <f t="shared" si="176"/>
        <v>103615.16064654761</v>
      </c>
      <c r="W570" s="131">
        <f t="shared" si="176"/>
        <v>103822.15577905413</v>
      </c>
      <c r="X570" s="131"/>
    </row>
    <row r="571" spans="1:24" s="132" customFormat="1">
      <c r="A571" s="18" t="s">
        <v>151</v>
      </c>
      <c r="B571" s="131">
        <f>B111+B73</f>
        <v>446228.6758028515</v>
      </c>
      <c r="C571" s="131">
        <f t="shared" ref="C571:W571" si="177">C111+C73</f>
        <v>466764.99951882137</v>
      </c>
      <c r="D571" s="131">
        <f t="shared" si="177"/>
        <v>479693.57048629975</v>
      </c>
      <c r="E571" s="131">
        <f t="shared" si="177"/>
        <v>496474.52688199596</v>
      </c>
      <c r="F571" s="131">
        <f t="shared" si="177"/>
        <v>515544.77440403524</v>
      </c>
      <c r="G571" s="131">
        <f t="shared" si="177"/>
        <v>535141.12630222726</v>
      </c>
      <c r="H571" s="131">
        <f t="shared" si="177"/>
        <v>555305.63186859293</v>
      </c>
      <c r="I571" s="131">
        <f t="shared" si="177"/>
        <v>575989.64794011915</v>
      </c>
      <c r="J571" s="131">
        <f t="shared" si="177"/>
        <v>597198.81631151878</v>
      </c>
      <c r="K571" s="131">
        <f t="shared" si="177"/>
        <v>618984.04248843051</v>
      </c>
      <c r="L571" s="131">
        <f t="shared" si="177"/>
        <v>641372.28458119219</v>
      </c>
      <c r="M571" s="131">
        <f t="shared" si="177"/>
        <v>664401.12744182232</v>
      </c>
      <c r="N571" s="131">
        <f t="shared" si="177"/>
        <v>688032.89849094243</v>
      </c>
      <c r="O571" s="131">
        <f t="shared" si="177"/>
        <v>712190.70995577704</v>
      </c>
      <c r="P571" s="131">
        <f t="shared" si="177"/>
        <v>737003.71061687684</v>
      </c>
      <c r="Q571" s="131">
        <f t="shared" si="177"/>
        <v>762359.13340663165</v>
      </c>
      <c r="R571" s="131">
        <f t="shared" si="177"/>
        <v>788297.99314067548</v>
      </c>
      <c r="S571" s="131">
        <f t="shared" si="177"/>
        <v>814900.44108432927</v>
      </c>
      <c r="T571" s="131">
        <f t="shared" si="177"/>
        <v>842104.36684546899</v>
      </c>
      <c r="U571" s="131">
        <f t="shared" si="177"/>
        <v>869972.77207953599</v>
      </c>
      <c r="V571" s="131">
        <f t="shared" si="177"/>
        <v>894638.45696444309</v>
      </c>
      <c r="W571" s="131">
        <f t="shared" si="177"/>
        <v>923989.0192389125</v>
      </c>
      <c r="X571" s="131"/>
    </row>
    <row r="572" spans="1:24" s="132" customFormat="1">
      <c r="A572" s="18" t="s">
        <v>152</v>
      </c>
      <c r="B572" s="131">
        <f>B168</f>
        <v>158043.55017369366</v>
      </c>
      <c r="C572" s="131">
        <f t="shared" ref="C572:W572" si="178">C168</f>
        <v>159667.32866266687</v>
      </c>
      <c r="D572" s="131">
        <f t="shared" si="178"/>
        <v>162240.37817888151</v>
      </c>
      <c r="E572" s="131">
        <f t="shared" si="178"/>
        <v>164228.02969772863</v>
      </c>
      <c r="F572" s="131">
        <f t="shared" si="178"/>
        <v>166268.97948239907</v>
      </c>
      <c r="G572" s="131">
        <f t="shared" si="178"/>
        <v>168256.07670232479</v>
      </c>
      <c r="H572" s="131">
        <f t="shared" si="178"/>
        <v>170198.93443762831</v>
      </c>
      <c r="I572" s="131">
        <f t="shared" si="178"/>
        <v>172086.81553557128</v>
      </c>
      <c r="J572" s="131">
        <f t="shared" si="178"/>
        <v>173903.87394959104</v>
      </c>
      <c r="K572" s="131">
        <f t="shared" si="178"/>
        <v>175693.58623658898</v>
      </c>
      <c r="L572" s="131">
        <f t="shared" si="178"/>
        <v>177481.99026232702</v>
      </c>
      <c r="M572" s="131">
        <f t="shared" si="178"/>
        <v>179215.4258887707</v>
      </c>
      <c r="N572" s="131">
        <f t="shared" si="178"/>
        <v>180878.45085828388</v>
      </c>
      <c r="O572" s="131">
        <f t="shared" si="178"/>
        <v>182444.28238972672</v>
      </c>
      <c r="P572" s="131">
        <f t="shared" si="178"/>
        <v>183969.34840423515</v>
      </c>
      <c r="Q572" s="131">
        <f t="shared" si="178"/>
        <v>185437.76763275679</v>
      </c>
      <c r="R572" s="131">
        <f t="shared" si="178"/>
        <v>186822.26564392628</v>
      </c>
      <c r="S572" s="131">
        <f t="shared" si="178"/>
        <v>188193.77384931044</v>
      </c>
      <c r="T572" s="131">
        <f t="shared" si="178"/>
        <v>189495.5086481802</v>
      </c>
      <c r="U572" s="131">
        <f t="shared" si="178"/>
        <v>190740.49130831065</v>
      </c>
      <c r="V572" s="131">
        <f t="shared" si="178"/>
        <v>191851.66091426476</v>
      </c>
      <c r="W572" s="131">
        <f t="shared" si="178"/>
        <v>193055.5964675929</v>
      </c>
      <c r="X572" s="131"/>
    </row>
    <row r="573" spans="1:24" s="132" customFormat="1">
      <c r="A573" s="18" t="s">
        <v>153</v>
      </c>
      <c r="B573" s="131">
        <f>B282</f>
        <v>196962.1812178551</v>
      </c>
      <c r="C573" s="131">
        <f t="shared" ref="C573:W573" si="179">C282</f>
        <v>203000.64079476189</v>
      </c>
      <c r="D573" s="131">
        <f t="shared" si="179"/>
        <v>208631.93112861182</v>
      </c>
      <c r="E573" s="131">
        <f t="shared" si="179"/>
        <v>213199.21286795035</v>
      </c>
      <c r="F573" s="131">
        <f t="shared" si="179"/>
        <v>217988.28160559927</v>
      </c>
      <c r="G573" s="131">
        <f t="shared" si="179"/>
        <v>222596.0521759793</v>
      </c>
      <c r="H573" s="131">
        <f t="shared" si="179"/>
        <v>227185.50375736671</v>
      </c>
      <c r="I573" s="131">
        <f t="shared" si="179"/>
        <v>231693.50556549866</v>
      </c>
      <c r="J573" s="131">
        <f t="shared" si="179"/>
        <v>236133.08766277225</v>
      </c>
      <c r="K573" s="131">
        <f t="shared" si="179"/>
        <v>240443.39198203621</v>
      </c>
      <c r="L573" s="131">
        <f t="shared" si="179"/>
        <v>244717.40461682313</v>
      </c>
      <c r="M573" s="131">
        <f t="shared" si="179"/>
        <v>248925.98929981719</v>
      </c>
      <c r="N573" s="131">
        <f t="shared" si="179"/>
        <v>252936.72972085368</v>
      </c>
      <c r="O573" s="131">
        <f t="shared" si="179"/>
        <v>256800.65149312103</v>
      </c>
      <c r="P573" s="131">
        <f t="shared" si="179"/>
        <v>260549.26378432158</v>
      </c>
      <c r="Q573" s="131">
        <f t="shared" si="179"/>
        <v>264034.52473002259</v>
      </c>
      <c r="R573" s="131">
        <f t="shared" si="179"/>
        <v>267403.86171686137</v>
      </c>
      <c r="S573" s="131">
        <f t="shared" si="179"/>
        <v>270612.70008160651</v>
      </c>
      <c r="T573" s="131">
        <f t="shared" si="179"/>
        <v>273621.7941413935</v>
      </c>
      <c r="U573" s="131">
        <f t="shared" si="179"/>
        <v>276518.20467338391</v>
      </c>
      <c r="V573" s="131">
        <f t="shared" si="179"/>
        <v>278930.24556486914</v>
      </c>
      <c r="W573" s="131">
        <f t="shared" si="179"/>
        <v>281643.42796324438</v>
      </c>
      <c r="X573" s="131"/>
    </row>
    <row r="574" spans="1:24" s="132" customFormat="1">
      <c r="A574" s="18" t="s">
        <v>154</v>
      </c>
      <c r="B574" s="131">
        <f>B244</f>
        <v>567959.89217392204</v>
      </c>
      <c r="C574" s="131">
        <f t="shared" ref="C574:W574" si="180">C244</f>
        <v>580392.17235688923</v>
      </c>
      <c r="D574" s="131">
        <f t="shared" si="180"/>
        <v>584187.2315906334</v>
      </c>
      <c r="E574" s="131">
        <f t="shared" si="180"/>
        <v>594974.39212375332</v>
      </c>
      <c r="F574" s="131">
        <f t="shared" si="180"/>
        <v>608703.14945835108</v>
      </c>
      <c r="G574" s="131">
        <f t="shared" si="180"/>
        <v>622721.23856016819</v>
      </c>
      <c r="H574" s="131">
        <f t="shared" si="180"/>
        <v>637009.43929918029</v>
      </c>
      <c r="I574" s="131">
        <f t="shared" si="180"/>
        <v>651588.04395718488</v>
      </c>
      <c r="J574" s="131">
        <f t="shared" si="180"/>
        <v>666438.8013064625</v>
      </c>
      <c r="K574" s="131">
        <f t="shared" si="180"/>
        <v>681608.75710105116</v>
      </c>
      <c r="L574" s="131">
        <f t="shared" si="180"/>
        <v>697096.15000705945</v>
      </c>
      <c r="M574" s="131">
        <f t="shared" si="180"/>
        <v>712849.40079697955</v>
      </c>
      <c r="N574" s="131">
        <f t="shared" si="180"/>
        <v>728991.08433931635</v>
      </c>
      <c r="O574" s="131">
        <f t="shared" si="180"/>
        <v>745386.40612426552</v>
      </c>
      <c r="P574" s="131">
        <f t="shared" si="180"/>
        <v>762160.91928238899</v>
      </c>
      <c r="Q574" s="131">
        <f t="shared" si="180"/>
        <v>779187.80267532507</v>
      </c>
      <c r="R574" s="131">
        <f t="shared" si="180"/>
        <v>796616.97187713091</v>
      </c>
      <c r="S574" s="131">
        <f t="shared" si="180"/>
        <v>814377.83396057051</v>
      </c>
      <c r="T574" s="131">
        <f t="shared" si="180"/>
        <v>832468.37538699852</v>
      </c>
      <c r="U574" s="131">
        <f t="shared" si="180"/>
        <v>850946.21785728878</v>
      </c>
      <c r="V574" s="131">
        <f t="shared" si="180"/>
        <v>866613.00007359672</v>
      </c>
      <c r="W574" s="131">
        <f t="shared" si="180"/>
        <v>885776.35760665312</v>
      </c>
      <c r="X574" s="131"/>
    </row>
    <row r="575" spans="1:24" s="132" customFormat="1">
      <c r="A575" s="18" t="s">
        <v>155</v>
      </c>
      <c r="B575" s="131">
        <f>B263+B225</f>
        <v>56647.074527252509</v>
      </c>
      <c r="C575" s="131">
        <f t="shared" ref="C575:W575" si="181">C263+C225</f>
        <v>56990.072331056843</v>
      </c>
      <c r="D575" s="131">
        <f t="shared" si="181"/>
        <v>56540.835350532405</v>
      </c>
      <c r="E575" s="131">
        <f t="shared" si="181"/>
        <v>56538.041143340582</v>
      </c>
      <c r="F575" s="131">
        <f t="shared" si="181"/>
        <v>56576.233981623256</v>
      </c>
      <c r="G575" s="131">
        <f t="shared" si="181"/>
        <v>56761.904863980388</v>
      </c>
      <c r="H575" s="131">
        <f t="shared" si="181"/>
        <v>56833.561056437582</v>
      </c>
      <c r="I575" s="131">
        <f t="shared" si="181"/>
        <v>56931.960870402341</v>
      </c>
      <c r="J575" s="131">
        <f t="shared" si="181"/>
        <v>57196.687120889757</v>
      </c>
      <c r="K575" s="131">
        <f t="shared" si="181"/>
        <v>57367.150153695351</v>
      </c>
      <c r="L575" s="131">
        <f t="shared" si="181"/>
        <v>57538.97939413118</v>
      </c>
      <c r="M575" s="131">
        <f t="shared" si="181"/>
        <v>57773.308261949715</v>
      </c>
      <c r="N575" s="131">
        <f t="shared" si="181"/>
        <v>57983.433703192437</v>
      </c>
      <c r="O575" s="131">
        <f t="shared" si="181"/>
        <v>58294.858894426798</v>
      </c>
      <c r="P575" s="131">
        <f t="shared" si="181"/>
        <v>58558.689529034862</v>
      </c>
      <c r="Q575" s="131">
        <f t="shared" si="181"/>
        <v>58806.97369654027</v>
      </c>
      <c r="R575" s="131">
        <f t="shared" si="181"/>
        <v>59129.893256600713</v>
      </c>
      <c r="S575" s="131">
        <f t="shared" si="181"/>
        <v>59476.967404016694</v>
      </c>
      <c r="T575" s="131">
        <f t="shared" si="181"/>
        <v>59795.23125592526</v>
      </c>
      <c r="U575" s="131">
        <f t="shared" si="181"/>
        <v>60143.119675021851</v>
      </c>
      <c r="V575" s="131">
        <f t="shared" si="181"/>
        <v>60456.01177735778</v>
      </c>
      <c r="W575" s="131">
        <f t="shared" si="181"/>
        <v>60821.082462570077</v>
      </c>
      <c r="X575" s="131"/>
    </row>
    <row r="576" spans="1:24" s="132" customFormat="1">
      <c r="A576" s="18" t="s">
        <v>144</v>
      </c>
      <c r="B576" s="131">
        <f>B301</f>
        <v>2736839.4469024185</v>
      </c>
      <c r="C576" s="131">
        <f t="shared" ref="C576:W576" si="182">C301</f>
        <v>2805253.1664434252</v>
      </c>
      <c r="D576" s="131">
        <f t="shared" si="182"/>
        <v>2850147.967825349</v>
      </c>
      <c r="E576" s="131">
        <f t="shared" si="182"/>
        <v>2909721.9330756934</v>
      </c>
      <c r="F576" s="131">
        <f t="shared" si="182"/>
        <v>2977880.8374695028</v>
      </c>
      <c r="G576" s="131">
        <f t="shared" si="182"/>
        <v>3046874.3907149476</v>
      </c>
      <c r="H576" s="131">
        <f t="shared" si="182"/>
        <v>3116827.3950211089</v>
      </c>
      <c r="I576" s="131">
        <f t="shared" si="182"/>
        <v>3187735.133692042</v>
      </c>
      <c r="J576" s="131">
        <f t="shared" si="182"/>
        <v>3259453.8916731025</v>
      </c>
      <c r="K576" s="131">
        <f t="shared" si="182"/>
        <v>3332285.2696424047</v>
      </c>
      <c r="L576" s="131">
        <f t="shared" si="182"/>
        <v>3406203.2607679265</v>
      </c>
      <c r="M576" s="131">
        <f t="shared" si="182"/>
        <v>3481314.2154661026</v>
      </c>
      <c r="N576" s="131">
        <f t="shared" si="182"/>
        <v>3557476.9674287182</v>
      </c>
      <c r="O576" s="131">
        <f t="shared" si="182"/>
        <v>3634305.5626498377</v>
      </c>
      <c r="P576" s="131">
        <f t="shared" si="182"/>
        <v>3712317.1009625713</v>
      </c>
      <c r="Q576" s="131">
        <f t="shared" si="182"/>
        <v>3791179.1469094539</v>
      </c>
      <c r="R576" s="131">
        <f t="shared" si="182"/>
        <v>3870877.9531439329</v>
      </c>
      <c r="S576" s="131">
        <f t="shared" si="182"/>
        <v>3951716.791503699</v>
      </c>
      <c r="T576" s="131">
        <f t="shared" si="182"/>
        <v>4033480.2087090956</v>
      </c>
      <c r="U576" s="131">
        <f t="shared" si="182"/>
        <v>4116338.0502036163</v>
      </c>
      <c r="V576" s="131">
        <f t="shared" si="182"/>
        <v>4190731.3581726155</v>
      </c>
      <c r="W576" s="131">
        <f t="shared" si="182"/>
        <v>4276534.7882782454</v>
      </c>
    </row>
    <row r="577" spans="1:23" s="132" customFormat="1">
      <c r="A577" s="18" t="s">
        <v>145</v>
      </c>
      <c r="B577" s="131">
        <f>B320</f>
        <v>821569.147919029</v>
      </c>
      <c r="C577" s="131">
        <f t="shared" ref="C577:W577" si="183">C320</f>
        <v>840382.88548270799</v>
      </c>
      <c r="D577" s="131">
        <f t="shared" si="183"/>
        <v>849359.99806977762</v>
      </c>
      <c r="E577" s="131">
        <f t="shared" si="183"/>
        <v>864711.64613504428</v>
      </c>
      <c r="F577" s="131">
        <f t="shared" si="183"/>
        <v>883267.66504557384</v>
      </c>
      <c r="G577" s="131">
        <f t="shared" si="183"/>
        <v>902079.19560012827</v>
      </c>
      <c r="H577" s="131">
        <f t="shared" si="183"/>
        <v>921028.50411298405</v>
      </c>
      <c r="I577" s="131">
        <f t="shared" si="183"/>
        <v>940213.51039308542</v>
      </c>
      <c r="J577" s="131">
        <f t="shared" si="183"/>
        <v>959768.57609012397</v>
      </c>
      <c r="K577" s="131">
        <f t="shared" si="183"/>
        <v>979419.29923678236</v>
      </c>
      <c r="L577" s="131">
        <f t="shared" si="183"/>
        <v>999352.5340180127</v>
      </c>
      <c r="M577" s="131">
        <f t="shared" si="183"/>
        <v>1019548.6983587453</v>
      </c>
      <c r="N577" s="131">
        <f t="shared" si="183"/>
        <v>1039911.2477633622</v>
      </c>
      <c r="O577" s="131">
        <f t="shared" si="183"/>
        <v>1060481.9165118132</v>
      </c>
      <c r="P577" s="131">
        <f t="shared" si="183"/>
        <v>1081268.8725957456</v>
      </c>
      <c r="Q577" s="131">
        <f t="shared" si="183"/>
        <v>1102029.3011018876</v>
      </c>
      <c r="R577" s="131">
        <f t="shared" si="183"/>
        <v>1123150.7268505925</v>
      </c>
      <c r="S577" s="131">
        <f t="shared" si="183"/>
        <v>1144467.5014461935</v>
      </c>
      <c r="T577" s="131">
        <f t="shared" si="183"/>
        <v>1165885.4007843183</v>
      </c>
      <c r="U577" s="131">
        <f t="shared" si="183"/>
        <v>1187607.5422056955</v>
      </c>
      <c r="V577" s="131">
        <f t="shared" si="183"/>
        <v>1205999.2574158232</v>
      </c>
      <c r="W577" s="131">
        <f t="shared" si="183"/>
        <v>1228240.8680324676</v>
      </c>
    </row>
    <row r="578" spans="1:23" s="132" customFormat="1">
      <c r="A578" s="18" t="s">
        <v>135</v>
      </c>
      <c r="B578" s="131">
        <f>B339</f>
        <v>3558408.5948214475</v>
      </c>
      <c r="C578" s="131">
        <f t="shared" ref="C578:W578" si="184">C339</f>
        <v>3645636.0519261332</v>
      </c>
      <c r="D578" s="131">
        <f t="shared" si="184"/>
        <v>3699507.9658951266</v>
      </c>
      <c r="E578" s="131">
        <f t="shared" si="184"/>
        <v>3774433.5792107377</v>
      </c>
      <c r="F578" s="131">
        <f t="shared" si="184"/>
        <v>3861148.5025150767</v>
      </c>
      <c r="G578" s="131">
        <f t="shared" si="184"/>
        <v>3948953.5863150759</v>
      </c>
      <c r="H578" s="131">
        <f t="shared" si="184"/>
        <v>4037855.899134093</v>
      </c>
      <c r="I578" s="131">
        <f t="shared" si="184"/>
        <v>4127948.6440851274</v>
      </c>
      <c r="J578" s="131">
        <f t="shared" si="184"/>
        <v>4219222.4677632265</v>
      </c>
      <c r="K578" s="131">
        <f t="shared" si="184"/>
        <v>4311704.5688791871</v>
      </c>
      <c r="L578" s="131">
        <f t="shared" si="184"/>
        <v>4405555.7947859392</v>
      </c>
      <c r="M578" s="131">
        <f t="shared" si="184"/>
        <v>4500862.9138248479</v>
      </c>
      <c r="N578" s="131">
        <f t="shared" si="184"/>
        <v>4597388.2151920805</v>
      </c>
      <c r="O578" s="131">
        <f t="shared" si="184"/>
        <v>4694787.4791616509</v>
      </c>
      <c r="P578" s="131">
        <f t="shared" si="184"/>
        <v>4793585.9735583169</v>
      </c>
      <c r="Q578" s="131">
        <f t="shared" si="184"/>
        <v>4893208.4480113415</v>
      </c>
      <c r="R578" s="131">
        <f t="shared" si="184"/>
        <v>4994028.6799945254</v>
      </c>
      <c r="S578" s="131">
        <f t="shared" si="184"/>
        <v>5096184.2929498926</v>
      </c>
      <c r="T578" s="131">
        <f t="shared" si="184"/>
        <v>5199365.6094934139</v>
      </c>
      <c r="U578" s="131">
        <f t="shared" si="184"/>
        <v>5303945.5924093118</v>
      </c>
      <c r="V578" s="131">
        <f t="shared" si="184"/>
        <v>5396730.6155884387</v>
      </c>
      <c r="W578" s="131">
        <f t="shared" si="184"/>
        <v>5504775.6563107129</v>
      </c>
    </row>
    <row r="579" spans="1:23" s="132" customFormat="1">
      <c r="A579" s="130"/>
      <c r="T579" s="133"/>
      <c r="U579" s="133"/>
      <c r="V579" s="133"/>
      <c r="W579" s="133"/>
    </row>
    <row r="580" spans="1:23" s="132" customFormat="1">
      <c r="A580" s="141" t="s">
        <v>186</v>
      </c>
      <c r="T580" s="133"/>
      <c r="U580" s="133"/>
      <c r="V580" s="133"/>
      <c r="W580" s="133"/>
    </row>
    <row r="581" spans="1:23" s="132" customFormat="1">
      <c r="A581" s="18" t="s">
        <v>146</v>
      </c>
      <c r="B581" s="142">
        <v>979154.13821006636</v>
      </c>
      <c r="C581" s="142">
        <v>1005349.0564816312</v>
      </c>
      <c r="D581" s="142">
        <v>1024102.2366078653</v>
      </c>
      <c r="E581" s="142">
        <v>1035413.6785887684</v>
      </c>
      <c r="F581" s="142">
        <v>1046725.1205696714</v>
      </c>
      <c r="G581" s="142">
        <v>1103580</v>
      </c>
      <c r="H581" s="142">
        <v>1103580</v>
      </c>
      <c r="I581" s="142">
        <v>1103580</v>
      </c>
      <c r="J581" s="142">
        <v>1103580</v>
      </c>
      <c r="K581" s="142">
        <v>1103580</v>
      </c>
      <c r="L581" s="142">
        <v>1103580</v>
      </c>
      <c r="M581" s="142">
        <v>1103580</v>
      </c>
      <c r="N581" s="142">
        <v>1103580</v>
      </c>
      <c r="O581" s="142">
        <v>1103580</v>
      </c>
      <c r="P581" s="142">
        <v>1103580</v>
      </c>
      <c r="Q581" s="142">
        <v>1103580</v>
      </c>
      <c r="R581" s="142">
        <v>1103580</v>
      </c>
      <c r="S581" s="142">
        <v>1103580</v>
      </c>
      <c r="T581" s="143">
        <v>1103580</v>
      </c>
      <c r="U581" s="143">
        <v>1103580</v>
      </c>
      <c r="V581" s="143">
        <v>1103580</v>
      </c>
      <c r="W581" s="143">
        <v>1103580</v>
      </c>
    </row>
    <row r="582" spans="1:23" s="132" customFormat="1">
      <c r="A582" s="139" t="s">
        <v>147</v>
      </c>
      <c r="B582" s="142">
        <v>545204.00280520041</v>
      </c>
      <c r="C582" s="142">
        <v>554171.58116200042</v>
      </c>
      <c r="D582" s="142">
        <v>560591.55203107302</v>
      </c>
      <c r="E582" s="142">
        <v>564463.91541241843</v>
      </c>
      <c r="F582" s="142">
        <v>568336.27879376372</v>
      </c>
      <c r="G582" s="142">
        <v>587800</v>
      </c>
      <c r="H582" s="142">
        <v>587800</v>
      </c>
      <c r="I582" s="142">
        <v>587800</v>
      </c>
      <c r="J582" s="142">
        <v>587800</v>
      </c>
      <c r="K582" s="142">
        <v>587800</v>
      </c>
      <c r="L582" s="142">
        <v>587800</v>
      </c>
      <c r="M582" s="142">
        <v>587800</v>
      </c>
      <c r="N582" s="142">
        <v>587800</v>
      </c>
      <c r="O582" s="142">
        <v>587800</v>
      </c>
      <c r="P582" s="142">
        <v>587800</v>
      </c>
      <c r="Q582" s="142">
        <v>587800</v>
      </c>
      <c r="R582" s="142">
        <v>587800</v>
      </c>
      <c r="S582" s="142">
        <v>587800</v>
      </c>
      <c r="T582" s="143">
        <v>587800</v>
      </c>
      <c r="U582" s="143">
        <v>587800</v>
      </c>
      <c r="V582" s="143">
        <v>587800</v>
      </c>
      <c r="W582" s="143">
        <v>587800</v>
      </c>
    </row>
    <row r="583" spans="1:23" s="132" customFormat="1">
      <c r="A583" s="139" t="s">
        <v>148</v>
      </c>
      <c r="B583" s="142">
        <v>465136.58251065435</v>
      </c>
      <c r="C583" s="142">
        <v>476242.5651399903</v>
      </c>
      <c r="D583" s="142">
        <v>484193.43906781037</v>
      </c>
      <c r="E583" s="142">
        <v>488989.20429411449</v>
      </c>
      <c r="F583" s="142">
        <v>493784.96952041861</v>
      </c>
      <c r="G583" s="142">
        <v>517890</v>
      </c>
      <c r="H583" s="142">
        <v>517890</v>
      </c>
      <c r="I583" s="142">
        <v>517890</v>
      </c>
      <c r="J583" s="142">
        <v>517890</v>
      </c>
      <c r="K583" s="142">
        <v>517890</v>
      </c>
      <c r="L583" s="142">
        <v>517890</v>
      </c>
      <c r="M583" s="142">
        <v>517890</v>
      </c>
      <c r="N583" s="142">
        <v>517890</v>
      </c>
      <c r="O583" s="142">
        <v>517890</v>
      </c>
      <c r="P583" s="142">
        <v>517890</v>
      </c>
      <c r="Q583" s="142">
        <v>517890</v>
      </c>
      <c r="R583" s="142">
        <v>517890</v>
      </c>
      <c r="S583" s="142">
        <v>517890</v>
      </c>
      <c r="T583" s="143">
        <v>517890</v>
      </c>
      <c r="U583" s="143">
        <v>517890</v>
      </c>
      <c r="V583" s="143">
        <v>517890</v>
      </c>
      <c r="W583" s="143">
        <v>517890</v>
      </c>
    </row>
    <row r="584" spans="1:23" s="132" customFormat="1">
      <c r="A584" s="139" t="s">
        <v>149</v>
      </c>
      <c r="B584" s="142">
        <v>348920.92679505853</v>
      </c>
      <c r="C584" s="142">
        <v>358255.46852241462</v>
      </c>
      <c r="D584" s="142">
        <v>364938.1518044991</v>
      </c>
      <c r="E584" s="142">
        <v>368968.97664131195</v>
      </c>
      <c r="F584" s="142">
        <v>372999.80147812481</v>
      </c>
      <c r="G584" s="142">
        <v>393260</v>
      </c>
      <c r="H584" s="142">
        <v>393260</v>
      </c>
      <c r="I584" s="142">
        <v>393260</v>
      </c>
      <c r="J584" s="142">
        <v>393260</v>
      </c>
      <c r="K584" s="142">
        <v>393260</v>
      </c>
      <c r="L584" s="142">
        <v>393260</v>
      </c>
      <c r="M584" s="142">
        <v>393260</v>
      </c>
      <c r="N584" s="142">
        <v>393260</v>
      </c>
      <c r="O584" s="142">
        <v>393260</v>
      </c>
      <c r="P584" s="142">
        <v>393260</v>
      </c>
      <c r="Q584" s="142">
        <v>393260</v>
      </c>
      <c r="R584" s="142">
        <v>393260</v>
      </c>
      <c r="S584" s="142">
        <v>393260</v>
      </c>
      <c r="T584" s="143">
        <v>393260</v>
      </c>
      <c r="U584" s="143">
        <v>393260</v>
      </c>
      <c r="V584" s="143">
        <v>393260</v>
      </c>
      <c r="W584" s="143">
        <v>393260</v>
      </c>
    </row>
    <row r="585" spans="1:23" s="132" customFormat="1">
      <c r="A585" s="139" t="s">
        <v>150</v>
      </c>
      <c r="B585" s="142">
        <v>148206.66127205052</v>
      </c>
      <c r="C585" s="142">
        <v>152171.57468846094</v>
      </c>
      <c r="D585" s="142">
        <v>155010.09224793658</v>
      </c>
      <c r="E585" s="142">
        <v>156722.21395047745</v>
      </c>
      <c r="F585" s="142">
        <v>158434.33565301832</v>
      </c>
      <c r="G585" s="142">
        <v>167040</v>
      </c>
      <c r="H585" s="142">
        <v>167040</v>
      </c>
      <c r="I585" s="142">
        <v>167040</v>
      </c>
      <c r="J585" s="142">
        <v>167040</v>
      </c>
      <c r="K585" s="142">
        <v>167040</v>
      </c>
      <c r="L585" s="142">
        <v>167040</v>
      </c>
      <c r="M585" s="142">
        <v>167040</v>
      </c>
      <c r="N585" s="142">
        <v>167040</v>
      </c>
      <c r="O585" s="142">
        <v>167040</v>
      </c>
      <c r="P585" s="142">
        <v>167040</v>
      </c>
      <c r="Q585" s="142">
        <v>167040</v>
      </c>
      <c r="R585" s="142">
        <v>167040</v>
      </c>
      <c r="S585" s="142">
        <v>167040</v>
      </c>
      <c r="T585" s="143">
        <v>167040</v>
      </c>
      <c r="U585" s="143">
        <v>167040</v>
      </c>
      <c r="V585" s="143">
        <v>167040</v>
      </c>
      <c r="W585" s="143">
        <v>167040</v>
      </c>
    </row>
    <row r="586" spans="1:23" s="132" customFormat="1">
      <c r="A586" s="18" t="s">
        <v>151</v>
      </c>
      <c r="B586" s="142">
        <v>577235.6870043698</v>
      </c>
      <c r="C586" s="142">
        <v>592383.96342450241</v>
      </c>
      <c r="D586" s="142">
        <v>603228.75222527923</v>
      </c>
      <c r="E586" s="142">
        <v>609770.05340670014</v>
      </c>
      <c r="F586" s="142">
        <v>616311.35458812118</v>
      </c>
      <c r="G586" s="142">
        <v>649190</v>
      </c>
      <c r="H586" s="142">
        <v>649190</v>
      </c>
      <c r="I586" s="142">
        <v>649190</v>
      </c>
      <c r="J586" s="142">
        <v>649190</v>
      </c>
      <c r="K586" s="142">
        <v>649190</v>
      </c>
      <c r="L586" s="142">
        <v>649190</v>
      </c>
      <c r="M586" s="142">
        <v>649190</v>
      </c>
      <c r="N586" s="142">
        <v>649190</v>
      </c>
      <c r="O586" s="142">
        <v>649190</v>
      </c>
      <c r="P586" s="142">
        <v>649190</v>
      </c>
      <c r="Q586" s="142">
        <v>649190</v>
      </c>
      <c r="R586" s="142">
        <v>649190</v>
      </c>
      <c r="S586" s="142">
        <v>649190</v>
      </c>
      <c r="T586" s="143">
        <v>649190</v>
      </c>
      <c r="U586" s="143">
        <v>649190</v>
      </c>
      <c r="V586" s="143">
        <v>649190</v>
      </c>
      <c r="W586" s="143">
        <v>649190</v>
      </c>
    </row>
    <row r="587" spans="1:23" s="132" customFormat="1">
      <c r="A587" s="18" t="s">
        <v>152</v>
      </c>
      <c r="B587" s="142">
        <v>124339.56843070615</v>
      </c>
      <c r="C587" s="142">
        <v>127665.97507687326</v>
      </c>
      <c r="D587" s="142">
        <v>130047.37983492472</v>
      </c>
      <c r="E587" s="142">
        <v>131483.78270486055</v>
      </c>
      <c r="F587" s="142">
        <v>132920.18557479634</v>
      </c>
      <c r="G587" s="142">
        <v>140140</v>
      </c>
      <c r="H587" s="142">
        <v>140140</v>
      </c>
      <c r="I587" s="142">
        <v>140140</v>
      </c>
      <c r="J587" s="142">
        <v>140140</v>
      </c>
      <c r="K587" s="142">
        <v>140140</v>
      </c>
      <c r="L587" s="142">
        <v>140140</v>
      </c>
      <c r="M587" s="142">
        <v>140140</v>
      </c>
      <c r="N587" s="142">
        <v>140140</v>
      </c>
      <c r="O587" s="142">
        <v>140140</v>
      </c>
      <c r="P587" s="142">
        <v>140140</v>
      </c>
      <c r="Q587" s="142">
        <v>140140</v>
      </c>
      <c r="R587" s="142">
        <v>140140</v>
      </c>
      <c r="S587" s="142">
        <v>140140</v>
      </c>
      <c r="T587" s="143">
        <v>140140</v>
      </c>
      <c r="U587" s="143">
        <v>140140</v>
      </c>
      <c r="V587" s="143">
        <v>140140</v>
      </c>
      <c r="W587" s="143">
        <v>140140</v>
      </c>
    </row>
    <row r="588" spans="1:23" s="132" customFormat="1">
      <c r="A588" s="18" t="s">
        <v>153</v>
      </c>
      <c r="B588" s="142">
        <v>237446.51993310679</v>
      </c>
      <c r="C588" s="142">
        <v>243798.83152613693</v>
      </c>
      <c r="D588" s="142">
        <v>248346.50914387443</v>
      </c>
      <c r="E588" s="142">
        <v>251089.55278631925</v>
      </c>
      <c r="F588" s="142">
        <v>253832.59642876411</v>
      </c>
      <c r="G588" s="142">
        <v>267620</v>
      </c>
      <c r="H588" s="142">
        <v>267620</v>
      </c>
      <c r="I588" s="142">
        <v>267620</v>
      </c>
      <c r="J588" s="142">
        <v>267620</v>
      </c>
      <c r="K588" s="142">
        <v>267620</v>
      </c>
      <c r="L588" s="142">
        <v>267620</v>
      </c>
      <c r="M588" s="142">
        <v>267620</v>
      </c>
      <c r="N588" s="142">
        <v>267620</v>
      </c>
      <c r="O588" s="142">
        <v>267620</v>
      </c>
      <c r="P588" s="142">
        <v>267620</v>
      </c>
      <c r="Q588" s="142">
        <v>267620</v>
      </c>
      <c r="R588" s="142">
        <v>267620</v>
      </c>
      <c r="S588" s="142">
        <v>267620</v>
      </c>
      <c r="T588" s="143">
        <v>267620</v>
      </c>
      <c r="U588" s="143">
        <v>267620</v>
      </c>
      <c r="V588" s="143">
        <v>267620</v>
      </c>
      <c r="W588" s="143">
        <v>267620</v>
      </c>
    </row>
    <row r="589" spans="1:23" s="132" customFormat="1">
      <c r="A589" s="18" t="s">
        <v>154</v>
      </c>
      <c r="B589" s="142">
        <v>512030</v>
      </c>
      <c r="C589" s="142">
        <v>512030</v>
      </c>
      <c r="D589" s="142">
        <v>512030</v>
      </c>
      <c r="E589" s="142">
        <v>512030</v>
      </c>
      <c r="F589" s="142">
        <v>512030</v>
      </c>
      <c r="G589" s="142">
        <v>512030</v>
      </c>
      <c r="H589" s="142">
        <v>512030</v>
      </c>
      <c r="I589" s="142">
        <v>512030</v>
      </c>
      <c r="J589" s="142">
        <v>512030</v>
      </c>
      <c r="K589" s="142">
        <v>512030</v>
      </c>
      <c r="L589" s="142">
        <v>512030</v>
      </c>
      <c r="M589" s="142">
        <v>512030</v>
      </c>
      <c r="N589" s="142">
        <v>512030</v>
      </c>
      <c r="O589" s="142">
        <v>512030</v>
      </c>
      <c r="P589" s="142">
        <v>512030</v>
      </c>
      <c r="Q589" s="142">
        <v>512030</v>
      </c>
      <c r="R589" s="142">
        <v>512030</v>
      </c>
      <c r="S589" s="142">
        <v>512030</v>
      </c>
      <c r="T589" s="143">
        <v>512030</v>
      </c>
      <c r="U589" s="143">
        <v>512030</v>
      </c>
      <c r="V589" s="143">
        <v>512030</v>
      </c>
      <c r="W589" s="143">
        <v>512030</v>
      </c>
    </row>
    <row r="590" spans="1:23" s="132" customFormat="1">
      <c r="A590" s="18" t="s">
        <v>155</v>
      </c>
      <c r="B590" s="142">
        <v>134755.91303878729</v>
      </c>
      <c r="C590" s="142">
        <v>138360.98397798996</v>
      </c>
      <c r="D590" s="142">
        <v>140941.88703673735</v>
      </c>
      <c r="E590" s="142">
        <v>142498.62221502941</v>
      </c>
      <c r="F590" s="142">
        <v>144055.35739332146</v>
      </c>
      <c r="G590" s="142">
        <v>151880</v>
      </c>
      <c r="H590" s="142">
        <v>151880</v>
      </c>
      <c r="I590" s="142">
        <v>151880</v>
      </c>
      <c r="J590" s="142">
        <v>151880</v>
      </c>
      <c r="K590" s="142">
        <v>151880</v>
      </c>
      <c r="L590" s="142">
        <v>151880</v>
      </c>
      <c r="M590" s="142">
        <v>151880</v>
      </c>
      <c r="N590" s="142">
        <v>151880</v>
      </c>
      <c r="O590" s="142">
        <v>151880</v>
      </c>
      <c r="P590" s="142">
        <v>151880</v>
      </c>
      <c r="Q590" s="142">
        <v>151880</v>
      </c>
      <c r="R590" s="142">
        <v>151880</v>
      </c>
      <c r="S590" s="142">
        <v>151880</v>
      </c>
      <c r="T590" s="143">
        <v>151880</v>
      </c>
      <c r="U590" s="143">
        <v>151880</v>
      </c>
      <c r="V590" s="143">
        <v>151880</v>
      </c>
      <c r="W590" s="143">
        <v>151880</v>
      </c>
    </row>
    <row r="591" spans="1:23" s="132" customFormat="1">
      <c r="A591" s="18" t="s">
        <v>144</v>
      </c>
      <c r="B591" s="142">
        <f>SUM(B581:B587)</f>
        <v>3188197.5670281057</v>
      </c>
      <c r="C591" s="142">
        <f t="shared" ref="C591:W591" si="185">SUM(C581:C587)</f>
        <v>3266240.1844958733</v>
      </c>
      <c r="D591" s="142">
        <f t="shared" si="185"/>
        <v>3322111.603819388</v>
      </c>
      <c r="E591" s="142">
        <f t="shared" si="185"/>
        <v>3355811.8249986512</v>
      </c>
      <c r="F591" s="142">
        <f t="shared" si="185"/>
        <v>3389512.0461779144</v>
      </c>
      <c r="G591" s="142">
        <f t="shared" si="185"/>
        <v>3558900</v>
      </c>
      <c r="H591" s="142">
        <f t="shared" si="185"/>
        <v>3558900</v>
      </c>
      <c r="I591" s="142">
        <f t="shared" si="185"/>
        <v>3558900</v>
      </c>
      <c r="J591" s="142">
        <f t="shared" si="185"/>
        <v>3558900</v>
      </c>
      <c r="K591" s="142">
        <f t="shared" si="185"/>
        <v>3558900</v>
      </c>
      <c r="L591" s="142">
        <f t="shared" si="185"/>
        <v>3558900</v>
      </c>
      <c r="M591" s="142">
        <f t="shared" si="185"/>
        <v>3558900</v>
      </c>
      <c r="N591" s="142">
        <f t="shared" si="185"/>
        <v>3558900</v>
      </c>
      <c r="O591" s="142">
        <f t="shared" si="185"/>
        <v>3558900</v>
      </c>
      <c r="P591" s="142">
        <f t="shared" si="185"/>
        <v>3558900</v>
      </c>
      <c r="Q591" s="142">
        <f t="shared" si="185"/>
        <v>3558900</v>
      </c>
      <c r="R591" s="142">
        <f t="shared" si="185"/>
        <v>3558900</v>
      </c>
      <c r="S591" s="142">
        <f t="shared" si="185"/>
        <v>3558900</v>
      </c>
      <c r="T591" s="142">
        <f t="shared" si="185"/>
        <v>3558900</v>
      </c>
      <c r="U591" s="142">
        <f t="shared" si="185"/>
        <v>3558900</v>
      </c>
      <c r="V591" s="142">
        <f t="shared" si="185"/>
        <v>3558900</v>
      </c>
      <c r="W591" s="142">
        <f t="shared" si="185"/>
        <v>3558900</v>
      </c>
    </row>
    <row r="592" spans="1:23" s="132" customFormat="1">
      <c r="A592" s="18" t="s">
        <v>145</v>
      </c>
      <c r="B592" s="142">
        <f>SUM(B588:B590)</f>
        <v>884232.43297189416</v>
      </c>
      <c r="C592" s="142">
        <f t="shared" ref="C592:W592" si="186">SUM(C588:C590)</f>
        <v>894189.81550412695</v>
      </c>
      <c r="D592" s="142">
        <f t="shared" si="186"/>
        <v>901318.3961806118</v>
      </c>
      <c r="E592" s="142">
        <f t="shared" si="186"/>
        <v>905618.17500134872</v>
      </c>
      <c r="F592" s="142">
        <f t="shared" si="186"/>
        <v>909917.95382208552</v>
      </c>
      <c r="G592" s="142">
        <f t="shared" si="186"/>
        <v>931530</v>
      </c>
      <c r="H592" s="142">
        <f t="shared" si="186"/>
        <v>931530</v>
      </c>
      <c r="I592" s="142">
        <f t="shared" si="186"/>
        <v>931530</v>
      </c>
      <c r="J592" s="142">
        <f t="shared" si="186"/>
        <v>931530</v>
      </c>
      <c r="K592" s="142">
        <f t="shared" si="186"/>
        <v>931530</v>
      </c>
      <c r="L592" s="142">
        <f t="shared" si="186"/>
        <v>931530</v>
      </c>
      <c r="M592" s="142">
        <f t="shared" si="186"/>
        <v>931530</v>
      </c>
      <c r="N592" s="142">
        <f t="shared" si="186"/>
        <v>931530</v>
      </c>
      <c r="O592" s="142">
        <f t="shared" si="186"/>
        <v>931530</v>
      </c>
      <c r="P592" s="142">
        <f t="shared" si="186"/>
        <v>931530</v>
      </c>
      <c r="Q592" s="142">
        <f t="shared" si="186"/>
        <v>931530</v>
      </c>
      <c r="R592" s="142">
        <f t="shared" si="186"/>
        <v>931530</v>
      </c>
      <c r="S592" s="142">
        <f t="shared" si="186"/>
        <v>931530</v>
      </c>
      <c r="T592" s="142">
        <f t="shared" si="186"/>
        <v>931530</v>
      </c>
      <c r="U592" s="142">
        <f t="shared" si="186"/>
        <v>931530</v>
      </c>
      <c r="V592" s="142">
        <f t="shared" si="186"/>
        <v>931530</v>
      </c>
      <c r="W592" s="142">
        <f t="shared" si="186"/>
        <v>931530</v>
      </c>
    </row>
    <row r="593" spans="1:23" s="132" customFormat="1">
      <c r="A593" s="18" t="s">
        <v>135</v>
      </c>
      <c r="B593" s="142">
        <f>B591+B592</f>
        <v>4072430</v>
      </c>
      <c r="C593" s="142">
        <f t="shared" ref="C593:W593" si="187">C591+C592</f>
        <v>4160430</v>
      </c>
      <c r="D593" s="142">
        <f t="shared" si="187"/>
        <v>4223430</v>
      </c>
      <c r="E593" s="142">
        <f t="shared" si="187"/>
        <v>4261430</v>
      </c>
      <c r="F593" s="142">
        <f t="shared" si="187"/>
        <v>4299430</v>
      </c>
      <c r="G593" s="142">
        <f t="shared" si="187"/>
        <v>4490430</v>
      </c>
      <c r="H593" s="142">
        <f t="shared" si="187"/>
        <v>4490430</v>
      </c>
      <c r="I593" s="142">
        <f t="shared" si="187"/>
        <v>4490430</v>
      </c>
      <c r="J593" s="142">
        <f t="shared" si="187"/>
        <v>4490430</v>
      </c>
      <c r="K593" s="142">
        <f t="shared" si="187"/>
        <v>4490430</v>
      </c>
      <c r="L593" s="142">
        <f t="shared" si="187"/>
        <v>4490430</v>
      </c>
      <c r="M593" s="142">
        <f t="shared" si="187"/>
        <v>4490430</v>
      </c>
      <c r="N593" s="142">
        <f t="shared" si="187"/>
        <v>4490430</v>
      </c>
      <c r="O593" s="142">
        <f t="shared" si="187"/>
        <v>4490430</v>
      </c>
      <c r="P593" s="142">
        <f t="shared" si="187"/>
        <v>4490430</v>
      </c>
      <c r="Q593" s="142">
        <f t="shared" si="187"/>
        <v>4490430</v>
      </c>
      <c r="R593" s="142">
        <f t="shared" si="187"/>
        <v>4490430</v>
      </c>
      <c r="S593" s="142">
        <f t="shared" si="187"/>
        <v>4490430</v>
      </c>
      <c r="T593" s="142">
        <f t="shared" si="187"/>
        <v>4490430</v>
      </c>
      <c r="U593" s="142">
        <f t="shared" si="187"/>
        <v>4490430</v>
      </c>
      <c r="V593" s="142">
        <f t="shared" si="187"/>
        <v>4490430</v>
      </c>
      <c r="W593" s="142">
        <f t="shared" si="187"/>
        <v>4490430</v>
      </c>
    </row>
    <row r="594" spans="1:23" s="132" customFormat="1">
      <c r="A594" s="18" t="s">
        <v>187</v>
      </c>
      <c r="B594" s="142"/>
      <c r="C594" s="142">
        <v>0</v>
      </c>
      <c r="D594" s="142">
        <v>0</v>
      </c>
      <c r="E594" s="142">
        <v>0</v>
      </c>
      <c r="F594" s="142">
        <v>0</v>
      </c>
      <c r="G594" s="142">
        <v>0</v>
      </c>
      <c r="H594" s="142">
        <v>0</v>
      </c>
      <c r="I594" s="142">
        <v>0</v>
      </c>
      <c r="J594" s="142">
        <v>0</v>
      </c>
      <c r="K594" s="142">
        <v>0</v>
      </c>
      <c r="L594" s="142">
        <v>0</v>
      </c>
      <c r="M594" s="142">
        <v>0</v>
      </c>
      <c r="N594" s="142">
        <v>0</v>
      </c>
      <c r="O594" s="142">
        <v>0</v>
      </c>
      <c r="P594" s="142">
        <v>0</v>
      </c>
      <c r="Q594" s="142">
        <v>0</v>
      </c>
      <c r="R594" s="142">
        <v>0</v>
      </c>
      <c r="S594" s="142">
        <v>0</v>
      </c>
      <c r="T594" s="142">
        <v>0</v>
      </c>
      <c r="U594" s="142">
        <v>0</v>
      </c>
      <c r="V594" s="142">
        <v>-1</v>
      </c>
      <c r="W594" s="142">
        <v>0</v>
      </c>
    </row>
    <row r="595" spans="1:23" s="132" customFormat="1">
      <c r="A595" s="139"/>
      <c r="T595" s="133"/>
      <c r="U595" s="133"/>
      <c r="V595" s="133"/>
      <c r="W595" s="133"/>
    </row>
    <row r="596" spans="1:23" s="132" customFormat="1">
      <c r="A596" s="134" t="s">
        <v>188</v>
      </c>
      <c r="T596" s="133"/>
      <c r="U596" s="133"/>
      <c r="V596" s="133"/>
      <c r="W596" s="133"/>
    </row>
    <row r="597" spans="1:23" s="132" customFormat="1">
      <c r="A597" s="18" t="s">
        <v>146</v>
      </c>
      <c r="B597" s="144">
        <f>B581-B566</f>
        <v>-186707.16894961731</v>
      </c>
      <c r="C597" s="144">
        <f t="shared" ref="C597:W609" si="188">C581-C566</f>
        <v>-198717.57660438796</v>
      </c>
      <c r="D597" s="144">
        <f t="shared" si="188"/>
        <v>-201666.59619729884</v>
      </c>
      <c r="E597" s="144">
        <f t="shared" si="188"/>
        <v>-219863.83117407036</v>
      </c>
      <c r="F597" s="144">
        <f t="shared" si="188"/>
        <v>-242231.04837014864</v>
      </c>
      <c r="G597" s="144">
        <f t="shared" si="188"/>
        <v>-219358.85536547285</v>
      </c>
      <c r="H597" s="144">
        <f t="shared" si="188"/>
        <v>-253747.59494054737</v>
      </c>
      <c r="I597" s="144">
        <f t="shared" si="188"/>
        <v>-288445.3946840018</v>
      </c>
      <c r="J597" s="144">
        <f t="shared" si="188"/>
        <v>-323511.40803336189</v>
      </c>
      <c r="K597" s="144">
        <f t="shared" si="188"/>
        <v>-359017.46429908322</v>
      </c>
      <c r="L597" s="144">
        <f t="shared" si="188"/>
        <v>-394880.87531187013</v>
      </c>
      <c r="M597" s="144">
        <f t="shared" si="188"/>
        <v>-431232.1190581487</v>
      </c>
      <c r="N597" s="144">
        <f t="shared" si="188"/>
        <v>-467935.78987769969</v>
      </c>
      <c r="O597" s="144">
        <f t="shared" si="188"/>
        <v>-504960.70303484658</v>
      </c>
      <c r="P597" s="144">
        <f t="shared" si="188"/>
        <v>-542362.90022915462</v>
      </c>
      <c r="Q597" s="144">
        <f t="shared" si="188"/>
        <v>-580099.92478937749</v>
      </c>
      <c r="R597" s="144">
        <f t="shared" si="188"/>
        <v>-618120.32919761911</v>
      </c>
      <c r="S597" s="144">
        <f t="shared" si="188"/>
        <v>-656541.12453665491</v>
      </c>
      <c r="T597" s="144">
        <f t="shared" si="188"/>
        <v>-695282.31034533028</v>
      </c>
      <c r="U597" s="144">
        <f t="shared" si="188"/>
        <v>-734371.15582293132</v>
      </c>
      <c r="V597" s="144">
        <f t="shared" si="188"/>
        <v>-770264.72784256702</v>
      </c>
      <c r="W597" s="144">
        <f t="shared" si="188"/>
        <v>-810586.43453655741</v>
      </c>
    </row>
    <row r="598" spans="1:23" s="132" customFormat="1">
      <c r="A598" s="139" t="s">
        <v>147</v>
      </c>
      <c r="B598" s="144">
        <f t="shared" ref="B598:B609" si="189">B582-B567</f>
        <v>118034.75440050208</v>
      </c>
      <c r="C598" s="144">
        <f t="shared" si="188"/>
        <v>123735.57535127143</v>
      </c>
      <c r="D598" s="144">
        <f t="shared" si="188"/>
        <v>126483.68614609988</v>
      </c>
      <c r="E598" s="144">
        <f t="shared" si="188"/>
        <v>122936.37174296315</v>
      </c>
      <c r="F598" s="144">
        <f t="shared" si="188"/>
        <v>117659.31980032625</v>
      </c>
      <c r="G598" s="144">
        <f t="shared" si="188"/>
        <v>127883.29653439083</v>
      </c>
      <c r="H598" s="144">
        <f t="shared" si="188"/>
        <v>118505.08320446941</v>
      </c>
      <c r="I598" s="144">
        <f t="shared" si="188"/>
        <v>108972.50306942035</v>
      </c>
      <c r="J598" s="144">
        <f t="shared" si="188"/>
        <v>99365.992802407534</v>
      </c>
      <c r="K598" s="144">
        <f t="shared" si="188"/>
        <v>89591.419088109862</v>
      </c>
      <c r="L598" s="144">
        <f t="shared" si="188"/>
        <v>79700.326283070724</v>
      </c>
      <c r="M598" s="144">
        <f t="shared" si="188"/>
        <v>69642.158251299872</v>
      </c>
      <c r="N598" s="144">
        <f t="shared" si="188"/>
        <v>59461.090648189071</v>
      </c>
      <c r="O598" s="144">
        <f t="shared" si="188"/>
        <v>49183.514218382887</v>
      </c>
      <c r="P598" s="144">
        <f t="shared" si="188"/>
        <v>38741.492911454523</v>
      </c>
      <c r="Q598" s="144">
        <f t="shared" si="188"/>
        <v>28191.188354647136</v>
      </c>
      <c r="R598" s="144">
        <f t="shared" si="188"/>
        <v>17508.330980110215</v>
      </c>
      <c r="S598" s="144">
        <f t="shared" si="188"/>
        <v>6700.2348019623896</v>
      </c>
      <c r="T598" s="144">
        <f t="shared" si="188"/>
        <v>-4240.6793627367588</v>
      </c>
      <c r="U598" s="144">
        <f t="shared" si="188"/>
        <v>-15331.169934793958</v>
      </c>
      <c r="V598" s="144">
        <f t="shared" si="188"/>
        <v>-25130.631852692226</v>
      </c>
      <c r="W598" s="144">
        <f t="shared" si="188"/>
        <v>-36533.930042348104</v>
      </c>
    </row>
    <row r="599" spans="1:23" s="132" customFormat="1">
      <c r="A599" s="139" t="s">
        <v>148</v>
      </c>
      <c r="B599" s="144">
        <f t="shared" si="189"/>
        <v>385580.75511527515</v>
      </c>
      <c r="C599" s="144">
        <f t="shared" si="188"/>
        <v>396917.38951519504</v>
      </c>
      <c r="D599" s="144">
        <f t="shared" si="188"/>
        <v>405443.51694490557</v>
      </c>
      <c r="E599" s="144">
        <f t="shared" si="188"/>
        <v>409614.67906587489</v>
      </c>
      <c r="F599" s="144">
        <f t="shared" si="188"/>
        <v>413362.48800443404</v>
      </c>
      <c r="G599" s="144">
        <f t="shared" si="188"/>
        <v>436366.81879487075</v>
      </c>
      <c r="H599" s="144">
        <f t="shared" si="188"/>
        <v>435264.60651865252</v>
      </c>
      <c r="I599" s="144">
        <f t="shared" si="188"/>
        <v>434090.68888178747</v>
      </c>
      <c r="J599" s="144">
        <f t="shared" si="188"/>
        <v>432918.90584242833</v>
      </c>
      <c r="K599" s="144">
        <f t="shared" si="188"/>
        <v>431719.99284847936</v>
      </c>
      <c r="L599" s="144">
        <f t="shared" si="188"/>
        <v>430496.76256727095</v>
      </c>
      <c r="M599" s="144">
        <f t="shared" si="188"/>
        <v>429254.10570597637</v>
      </c>
      <c r="N599" s="144">
        <f t="shared" si="188"/>
        <v>427936.70092852408</v>
      </c>
      <c r="O599" s="144">
        <f t="shared" si="188"/>
        <v>426671.45394225756</v>
      </c>
      <c r="P599" s="144">
        <f t="shared" si="188"/>
        <v>425361.79954676889</v>
      </c>
      <c r="Q599" s="144">
        <f t="shared" si="188"/>
        <v>424002.54823351454</v>
      </c>
      <c r="R599" s="144">
        <f t="shared" si="188"/>
        <v>422647.69601616648</v>
      </c>
      <c r="S599" s="144">
        <f t="shared" si="188"/>
        <v>421273.27673995763</v>
      </c>
      <c r="T599" s="144">
        <f t="shared" si="188"/>
        <v>419873.67303101602</v>
      </c>
      <c r="U599" s="144">
        <f t="shared" si="188"/>
        <v>418451.79095463775</v>
      </c>
      <c r="V599" s="144">
        <f t="shared" si="188"/>
        <v>417347.14395208505</v>
      </c>
      <c r="W599" s="144">
        <f t="shared" si="188"/>
        <v>415910.50385371299</v>
      </c>
    </row>
    <row r="600" spans="1:23" s="132" customFormat="1">
      <c r="A600" s="139" t="s">
        <v>149</v>
      </c>
      <c r="B600" s="144">
        <f t="shared" si="189"/>
        <v>-13038.677991484292</v>
      </c>
      <c r="C600" s="144">
        <f t="shared" si="188"/>
        <v>-8423.3243243611651</v>
      </c>
      <c r="D600" s="144">
        <f t="shared" si="188"/>
        <v>-5870.2049319741782</v>
      </c>
      <c r="E600" s="144">
        <f t="shared" si="188"/>
        <v>-4743.1803265691269</v>
      </c>
      <c r="F600" s="144">
        <f t="shared" si="188"/>
        <v>-3552.0377337576356</v>
      </c>
      <c r="G600" s="144">
        <f t="shared" si="188"/>
        <v>13949.670856319368</v>
      </c>
      <c r="H600" s="144">
        <f t="shared" si="188"/>
        <v>11284.377223349118</v>
      </c>
      <c r="I600" s="144">
        <f t="shared" si="188"/>
        <v>8646.4788625601796</v>
      </c>
      <c r="J600" s="144">
        <f t="shared" si="188"/>
        <v>6103.7397725987248</v>
      </c>
      <c r="K600" s="144">
        <f t="shared" si="188"/>
        <v>3601.2931000139215</v>
      </c>
      <c r="L600" s="144">
        <f t="shared" si="188"/>
        <v>1125.2477867129492</v>
      </c>
      <c r="M600" s="144">
        <f t="shared" si="188"/>
        <v>-1299.846291526861</v>
      </c>
      <c r="N600" s="144">
        <f t="shared" si="188"/>
        <v>-3695.9707844061777</v>
      </c>
      <c r="O600" s="144">
        <f t="shared" si="188"/>
        <v>-5967.3774024182931</v>
      </c>
      <c r="P600" s="144">
        <f t="shared" si="188"/>
        <v>-8237.0329337432049</v>
      </c>
      <c r="Q600" s="144">
        <f t="shared" si="188"/>
        <v>-10397.177289024403</v>
      </c>
      <c r="R600" s="144">
        <f t="shared" si="188"/>
        <v>-12485.347811042971</v>
      </c>
      <c r="S600" s="144">
        <f t="shared" si="188"/>
        <v>-14519.713430216303</v>
      </c>
      <c r="T600" s="144">
        <f t="shared" si="188"/>
        <v>-16470.807521967916</v>
      </c>
      <c r="U600" s="144">
        <f t="shared" si="188"/>
        <v>-18405.494305269851</v>
      </c>
      <c r="V600" s="144">
        <f t="shared" si="188"/>
        <v>-20047.863904185651</v>
      </c>
      <c r="W600" s="144">
        <f t="shared" si="188"/>
        <v>-21928.156067493896</v>
      </c>
    </row>
    <row r="601" spans="1:23" s="132" customFormat="1">
      <c r="A601" s="139" t="s">
        <v>150</v>
      </c>
      <c r="B601" s="144">
        <f t="shared" si="189"/>
        <v>50185.428092481437</v>
      </c>
      <c r="C601" s="144">
        <f t="shared" si="188"/>
        <v>53857.343794843415</v>
      </c>
      <c r="D601" s="144">
        <f t="shared" si="188"/>
        <v>56231.050637284352</v>
      </c>
      <c r="E601" s="144">
        <f t="shared" si="188"/>
        <v>57594.573082923249</v>
      </c>
      <c r="F601" s="144">
        <f t="shared" si="188"/>
        <v>58974.700731074568</v>
      </c>
      <c r="G601" s="144">
        <f t="shared" si="188"/>
        <v>67251.881469496017</v>
      </c>
      <c r="H601" s="144">
        <f t="shared" si="188"/>
        <v>66940.699279188615</v>
      </c>
      <c r="I601" s="144">
        <f t="shared" si="188"/>
        <v>66647.053653881885</v>
      </c>
      <c r="J601" s="144">
        <f t="shared" si="188"/>
        <v>66341.568203934861</v>
      </c>
      <c r="K601" s="144">
        <f t="shared" si="188"/>
        <v>66067.118345095281</v>
      </c>
      <c r="L601" s="144">
        <f t="shared" si="188"/>
        <v>65779.552750409319</v>
      </c>
      <c r="M601" s="144">
        <f t="shared" si="188"/>
        <v>65508.039256890494</v>
      </c>
      <c r="N601" s="144">
        <f t="shared" si="188"/>
        <v>65238.351005901088</v>
      </c>
      <c r="O601" s="144">
        <f t="shared" si="188"/>
        <v>64972.541972290754</v>
      </c>
      <c r="P601" s="144">
        <f t="shared" si="188"/>
        <v>64722.598763214759</v>
      </c>
      <c r="Q601" s="144">
        <f t="shared" si="188"/>
        <v>64491.119620174868</v>
      </c>
      <c r="R601" s="144">
        <f t="shared" si="188"/>
        <v>64261.955653054552</v>
      </c>
      <c r="S601" s="144">
        <f t="shared" si="188"/>
        <v>64034.749854891896</v>
      </c>
      <c r="T601" s="144">
        <f t="shared" si="188"/>
        <v>63809.790983572268</v>
      </c>
      <c r="U601" s="144">
        <f t="shared" si="188"/>
        <v>63601.242292587791</v>
      </c>
      <c r="V601" s="144">
        <f t="shared" si="188"/>
        <v>63424.839353452393</v>
      </c>
      <c r="W601" s="144">
        <f t="shared" si="188"/>
        <v>63217.844220945874</v>
      </c>
    </row>
    <row r="602" spans="1:23" s="132" customFormat="1">
      <c r="A602" s="18" t="s">
        <v>151</v>
      </c>
      <c r="B602" s="144">
        <f t="shared" si="189"/>
        <v>131007.0112015183</v>
      </c>
      <c r="C602" s="144">
        <f t="shared" si="188"/>
        <v>125618.96390568104</v>
      </c>
      <c r="D602" s="144">
        <f t="shared" si="188"/>
        <v>123535.18173897947</v>
      </c>
      <c r="E602" s="144">
        <f t="shared" si="188"/>
        <v>113295.52652470418</v>
      </c>
      <c r="F602" s="144">
        <f t="shared" si="188"/>
        <v>100766.58018408593</v>
      </c>
      <c r="G602" s="144">
        <f t="shared" si="188"/>
        <v>114048.87369777274</v>
      </c>
      <c r="H602" s="144">
        <f t="shared" si="188"/>
        <v>93884.368131407071</v>
      </c>
      <c r="I602" s="144">
        <f t="shared" si="188"/>
        <v>73200.352059880854</v>
      </c>
      <c r="J602" s="144">
        <f t="shared" si="188"/>
        <v>51991.183688481222</v>
      </c>
      <c r="K602" s="144">
        <f t="shared" si="188"/>
        <v>30205.95751156949</v>
      </c>
      <c r="L602" s="144">
        <f t="shared" si="188"/>
        <v>7817.715418807813</v>
      </c>
      <c r="M602" s="144">
        <f t="shared" si="188"/>
        <v>-15211.127441822318</v>
      </c>
      <c r="N602" s="144">
        <f t="shared" si="188"/>
        <v>-38842.898490942433</v>
      </c>
      <c r="O602" s="144">
        <f t="shared" si="188"/>
        <v>-63000.709955777042</v>
      </c>
      <c r="P602" s="144">
        <f t="shared" si="188"/>
        <v>-87813.710616876837</v>
      </c>
      <c r="Q602" s="144">
        <f t="shared" si="188"/>
        <v>-113169.13340663165</v>
      </c>
      <c r="R602" s="144">
        <f t="shared" si="188"/>
        <v>-139107.99314067548</v>
      </c>
      <c r="S602" s="144">
        <f t="shared" si="188"/>
        <v>-165710.44108432927</v>
      </c>
      <c r="T602" s="144">
        <f t="shared" si="188"/>
        <v>-192914.36684546899</v>
      </c>
      <c r="U602" s="144">
        <f t="shared" si="188"/>
        <v>-220782.77207953599</v>
      </c>
      <c r="V602" s="144">
        <f t="shared" si="188"/>
        <v>-245448.45696444309</v>
      </c>
      <c r="W602" s="144">
        <f t="shared" si="188"/>
        <v>-274799.0192389125</v>
      </c>
    </row>
    <row r="603" spans="1:23" s="132" customFormat="1">
      <c r="A603" s="18" t="s">
        <v>152</v>
      </c>
      <c r="B603" s="144">
        <f t="shared" si="189"/>
        <v>-33703.981742987511</v>
      </c>
      <c r="C603" s="144">
        <f t="shared" si="188"/>
        <v>-32001.353585793608</v>
      </c>
      <c r="D603" s="144">
        <f t="shared" si="188"/>
        <v>-32192.998343956788</v>
      </c>
      <c r="E603" s="144">
        <f t="shared" si="188"/>
        <v>-32744.24699286808</v>
      </c>
      <c r="F603" s="144">
        <f t="shared" si="188"/>
        <v>-33348.793907602725</v>
      </c>
      <c r="G603" s="144">
        <f t="shared" si="188"/>
        <v>-28116.07670232479</v>
      </c>
      <c r="H603" s="144">
        <f t="shared" si="188"/>
        <v>-30058.934437628312</v>
      </c>
      <c r="I603" s="144">
        <f t="shared" si="188"/>
        <v>-31946.815535571281</v>
      </c>
      <c r="J603" s="144">
        <f t="shared" si="188"/>
        <v>-33763.873949591041</v>
      </c>
      <c r="K603" s="144">
        <f t="shared" si="188"/>
        <v>-35553.586236588977</v>
      </c>
      <c r="L603" s="144">
        <f t="shared" si="188"/>
        <v>-37341.990262327017</v>
      </c>
      <c r="M603" s="144">
        <f t="shared" si="188"/>
        <v>-39075.425888770696</v>
      </c>
      <c r="N603" s="144">
        <f t="shared" si="188"/>
        <v>-40738.450858283875</v>
      </c>
      <c r="O603" s="144">
        <f t="shared" si="188"/>
        <v>-42304.282389726723</v>
      </c>
      <c r="P603" s="144">
        <f t="shared" si="188"/>
        <v>-43829.348404235148</v>
      </c>
      <c r="Q603" s="144">
        <f t="shared" si="188"/>
        <v>-45297.76763275679</v>
      </c>
      <c r="R603" s="144">
        <f t="shared" si="188"/>
        <v>-46682.265643926279</v>
      </c>
      <c r="S603" s="144">
        <f t="shared" si="188"/>
        <v>-48053.773849310441</v>
      </c>
      <c r="T603" s="144">
        <f t="shared" si="188"/>
        <v>-49355.508648180199</v>
      </c>
      <c r="U603" s="144">
        <f t="shared" si="188"/>
        <v>-50600.491308310651</v>
      </c>
      <c r="V603" s="144">
        <f t="shared" si="188"/>
        <v>-51711.660914264765</v>
      </c>
      <c r="W603" s="144">
        <f t="shared" si="188"/>
        <v>-52915.596467592899</v>
      </c>
    </row>
    <row r="604" spans="1:23" s="132" customFormat="1">
      <c r="A604" s="18" t="s">
        <v>153</v>
      </c>
      <c r="B604" s="144">
        <f t="shared" si="189"/>
        <v>40484.338715251681</v>
      </c>
      <c r="C604" s="144">
        <f t="shared" si="188"/>
        <v>40798.190731375042</v>
      </c>
      <c r="D604" s="144">
        <f t="shared" si="188"/>
        <v>39714.57801526261</v>
      </c>
      <c r="E604" s="144">
        <f t="shared" si="188"/>
        <v>37890.339918368903</v>
      </c>
      <c r="F604" s="144">
        <f t="shared" si="188"/>
        <v>35844.314823164837</v>
      </c>
      <c r="G604" s="144">
        <f t="shared" si="188"/>
        <v>45023.947824020695</v>
      </c>
      <c r="H604" s="144">
        <f t="shared" si="188"/>
        <v>40434.496242633293</v>
      </c>
      <c r="I604" s="144">
        <f t="shared" si="188"/>
        <v>35926.494434501335</v>
      </c>
      <c r="J604" s="144">
        <f t="shared" si="188"/>
        <v>31486.912337227754</v>
      </c>
      <c r="K604" s="144">
        <f t="shared" si="188"/>
        <v>27176.608017963794</v>
      </c>
      <c r="L604" s="144">
        <f t="shared" si="188"/>
        <v>22902.595383176871</v>
      </c>
      <c r="M604" s="144">
        <f t="shared" si="188"/>
        <v>18694.010700182815</v>
      </c>
      <c r="N604" s="144">
        <f t="shared" si="188"/>
        <v>14683.270279146323</v>
      </c>
      <c r="O604" s="144">
        <f t="shared" si="188"/>
        <v>10819.348506878974</v>
      </c>
      <c r="P604" s="144">
        <f t="shared" si="188"/>
        <v>7070.736215678422</v>
      </c>
      <c r="Q604" s="144">
        <f t="shared" si="188"/>
        <v>3585.4752699774108</v>
      </c>
      <c r="R604" s="144">
        <f t="shared" si="188"/>
        <v>216.13828313862905</v>
      </c>
      <c r="S604" s="144">
        <f t="shared" si="188"/>
        <v>-2992.700081606512</v>
      </c>
      <c r="T604" s="144">
        <f t="shared" si="188"/>
        <v>-6001.7941413935041</v>
      </c>
      <c r="U604" s="144">
        <f t="shared" si="188"/>
        <v>-8898.2046733839088</v>
      </c>
      <c r="V604" s="144">
        <f t="shared" si="188"/>
        <v>-11310.245564869139</v>
      </c>
      <c r="W604" s="144">
        <f t="shared" si="188"/>
        <v>-14023.427963244379</v>
      </c>
    </row>
    <row r="605" spans="1:23" s="132" customFormat="1">
      <c r="A605" s="18" t="s">
        <v>154</v>
      </c>
      <c r="B605" s="144">
        <f t="shared" si="189"/>
        <v>-55929.892173922039</v>
      </c>
      <c r="C605" s="144">
        <f t="shared" si="188"/>
        <v>-68362.172356889234</v>
      </c>
      <c r="D605" s="144">
        <f t="shared" si="188"/>
        <v>-72157.231590633397</v>
      </c>
      <c r="E605" s="144">
        <f t="shared" si="188"/>
        <v>-82944.392123753321</v>
      </c>
      <c r="F605" s="144">
        <f t="shared" si="188"/>
        <v>-96673.149458351079</v>
      </c>
      <c r="G605" s="144">
        <f t="shared" si="188"/>
        <v>-110691.23856016819</v>
      </c>
      <c r="H605" s="144">
        <f t="shared" si="188"/>
        <v>-124979.43929918029</v>
      </c>
      <c r="I605" s="144">
        <f t="shared" si="188"/>
        <v>-139558.04395718488</v>
      </c>
      <c r="J605" s="144">
        <f t="shared" si="188"/>
        <v>-154408.8013064625</v>
      </c>
      <c r="K605" s="144">
        <f t="shared" si="188"/>
        <v>-169578.75710105116</v>
      </c>
      <c r="L605" s="144">
        <f t="shared" si="188"/>
        <v>-185066.15000705945</v>
      </c>
      <c r="M605" s="144">
        <f t="shared" si="188"/>
        <v>-200819.40079697955</v>
      </c>
      <c r="N605" s="144">
        <f t="shared" si="188"/>
        <v>-216961.08433931635</v>
      </c>
      <c r="O605" s="144">
        <f t="shared" si="188"/>
        <v>-233356.40612426552</v>
      </c>
      <c r="P605" s="144">
        <f t="shared" si="188"/>
        <v>-250130.91928238899</v>
      </c>
      <c r="Q605" s="144">
        <f t="shared" si="188"/>
        <v>-267157.80267532507</v>
      </c>
      <c r="R605" s="144">
        <f t="shared" si="188"/>
        <v>-284586.97187713091</v>
      </c>
      <c r="S605" s="144">
        <f t="shared" si="188"/>
        <v>-302347.83396057051</v>
      </c>
      <c r="T605" s="144">
        <f t="shared" si="188"/>
        <v>-320438.37538699852</v>
      </c>
      <c r="U605" s="144">
        <f t="shared" si="188"/>
        <v>-338916.21785728878</v>
      </c>
      <c r="V605" s="144">
        <f t="shared" si="188"/>
        <v>-354583.00007359672</v>
      </c>
      <c r="W605" s="144">
        <f t="shared" si="188"/>
        <v>-373746.35760665312</v>
      </c>
    </row>
    <row r="606" spans="1:23" s="132" customFormat="1">
      <c r="A606" s="18" t="s">
        <v>155</v>
      </c>
      <c r="B606" s="144">
        <f t="shared" si="189"/>
        <v>78108.838511534777</v>
      </c>
      <c r="C606" s="144">
        <f t="shared" si="188"/>
        <v>81370.91164693312</v>
      </c>
      <c r="D606" s="144">
        <f t="shared" si="188"/>
        <v>84401.051686204941</v>
      </c>
      <c r="E606" s="144">
        <f t="shared" si="188"/>
        <v>85960.581071688823</v>
      </c>
      <c r="F606" s="144">
        <f t="shared" si="188"/>
        <v>87479.123411698209</v>
      </c>
      <c r="G606" s="144">
        <f t="shared" si="188"/>
        <v>95118.095136019605</v>
      </c>
      <c r="H606" s="144">
        <f t="shared" si="188"/>
        <v>95046.438943562418</v>
      </c>
      <c r="I606" s="144">
        <f t="shared" si="188"/>
        <v>94948.039129597659</v>
      </c>
      <c r="J606" s="144">
        <f t="shared" si="188"/>
        <v>94683.31287911025</v>
      </c>
      <c r="K606" s="144">
        <f t="shared" si="188"/>
        <v>94512.849846304656</v>
      </c>
      <c r="L606" s="144">
        <f t="shared" si="188"/>
        <v>94341.02060586882</v>
      </c>
      <c r="M606" s="144">
        <f t="shared" si="188"/>
        <v>94106.691738050285</v>
      </c>
      <c r="N606" s="144">
        <f t="shared" si="188"/>
        <v>93896.566296807563</v>
      </c>
      <c r="O606" s="144">
        <f t="shared" si="188"/>
        <v>93585.141105573202</v>
      </c>
      <c r="P606" s="144">
        <f t="shared" si="188"/>
        <v>93321.310470965138</v>
      </c>
      <c r="Q606" s="144">
        <f t="shared" si="188"/>
        <v>93073.02630345973</v>
      </c>
      <c r="R606" s="144">
        <f t="shared" si="188"/>
        <v>92750.106743399287</v>
      </c>
      <c r="S606" s="144">
        <f t="shared" si="188"/>
        <v>92403.032595983299</v>
      </c>
      <c r="T606" s="144">
        <f t="shared" si="188"/>
        <v>92084.76874407474</v>
      </c>
      <c r="U606" s="144">
        <f t="shared" si="188"/>
        <v>91736.880324978149</v>
      </c>
      <c r="V606" s="144">
        <f t="shared" si="188"/>
        <v>91423.98822264222</v>
      </c>
      <c r="W606" s="144">
        <f t="shared" si="188"/>
        <v>91058.917537429923</v>
      </c>
    </row>
    <row r="607" spans="1:23" s="132" customFormat="1">
      <c r="A607" s="18" t="s">
        <v>144</v>
      </c>
      <c r="B607" s="144">
        <f t="shared" si="189"/>
        <v>451358.12012568722</v>
      </c>
      <c r="C607" s="144">
        <f t="shared" si="188"/>
        <v>460987.01805244805</v>
      </c>
      <c r="D607" s="144">
        <f t="shared" si="188"/>
        <v>471963.63599403901</v>
      </c>
      <c r="E607" s="144">
        <f t="shared" si="188"/>
        <v>446089.89192295773</v>
      </c>
      <c r="F607" s="144">
        <f t="shared" si="188"/>
        <v>411631.20870841155</v>
      </c>
      <c r="G607" s="144">
        <f t="shared" si="188"/>
        <v>512025.6092850524</v>
      </c>
      <c r="H607" s="144">
        <f t="shared" si="188"/>
        <v>442072.60497889109</v>
      </c>
      <c r="I607" s="144">
        <f t="shared" si="188"/>
        <v>371164.86630795803</v>
      </c>
      <c r="J607" s="144">
        <f t="shared" si="188"/>
        <v>299446.10832689749</v>
      </c>
      <c r="K607" s="144">
        <f t="shared" si="188"/>
        <v>226614.73035759525</v>
      </c>
      <c r="L607" s="144">
        <f t="shared" si="188"/>
        <v>152696.73923207354</v>
      </c>
      <c r="M607" s="144">
        <f t="shared" si="188"/>
        <v>77585.784533897415</v>
      </c>
      <c r="N607" s="144">
        <f t="shared" si="188"/>
        <v>1423.0325712817721</v>
      </c>
      <c r="O607" s="144">
        <f t="shared" si="188"/>
        <v>-75405.562649837695</v>
      </c>
      <c r="P607" s="144">
        <f t="shared" si="188"/>
        <v>-153417.10096257133</v>
      </c>
      <c r="Q607" s="144">
        <f t="shared" si="188"/>
        <v>-232279.14690945391</v>
      </c>
      <c r="R607" s="144">
        <f t="shared" si="188"/>
        <v>-311977.95314393286</v>
      </c>
      <c r="S607" s="144">
        <f t="shared" si="188"/>
        <v>-392816.79150369903</v>
      </c>
      <c r="T607" s="144">
        <f t="shared" si="188"/>
        <v>-474580.2087090956</v>
      </c>
      <c r="U607" s="144">
        <f t="shared" si="188"/>
        <v>-557438.05020361627</v>
      </c>
      <c r="V607" s="144">
        <f t="shared" si="188"/>
        <v>-631831.35817261552</v>
      </c>
      <c r="W607" s="144">
        <f t="shared" si="188"/>
        <v>-717634.78827824537</v>
      </c>
    </row>
    <row r="608" spans="1:23" s="132" customFormat="1">
      <c r="A608" s="18" t="s">
        <v>145</v>
      </c>
      <c r="B608" s="144">
        <f t="shared" si="189"/>
        <v>62663.285052865162</v>
      </c>
      <c r="C608" s="144">
        <f t="shared" si="188"/>
        <v>53806.930021418957</v>
      </c>
      <c r="D608" s="144">
        <f t="shared" si="188"/>
        <v>51958.398110834183</v>
      </c>
      <c r="E608" s="144">
        <f t="shared" si="188"/>
        <v>40906.528866304434</v>
      </c>
      <c r="F608" s="144">
        <f t="shared" si="188"/>
        <v>26650.288776511676</v>
      </c>
      <c r="G608" s="144">
        <f t="shared" si="188"/>
        <v>29450.804399871733</v>
      </c>
      <c r="H608" s="144">
        <f t="shared" si="188"/>
        <v>10501.495887015946</v>
      </c>
      <c r="I608" s="144">
        <f t="shared" si="188"/>
        <v>-8683.5103930854239</v>
      </c>
      <c r="J608" s="144">
        <f t="shared" si="188"/>
        <v>-28238.57609012397</v>
      </c>
      <c r="K608" s="144">
        <f t="shared" si="188"/>
        <v>-47889.299236782361</v>
      </c>
      <c r="L608" s="144">
        <f t="shared" si="188"/>
        <v>-67822.534018012695</v>
      </c>
      <c r="M608" s="144">
        <f t="shared" si="188"/>
        <v>-88018.698358745314</v>
      </c>
      <c r="N608" s="144">
        <f t="shared" si="188"/>
        <v>-108381.24776336225</v>
      </c>
      <c r="O608" s="144">
        <f t="shared" si="188"/>
        <v>-128951.91651181318</v>
      </c>
      <c r="P608" s="144">
        <f t="shared" si="188"/>
        <v>-149738.8725957456</v>
      </c>
      <c r="Q608" s="144">
        <f t="shared" si="188"/>
        <v>-170499.3011018876</v>
      </c>
      <c r="R608" s="144">
        <f t="shared" si="188"/>
        <v>-191620.72685059253</v>
      </c>
      <c r="S608" s="144">
        <f t="shared" si="188"/>
        <v>-212937.50144619355</v>
      </c>
      <c r="T608" s="144">
        <f t="shared" si="188"/>
        <v>-234355.40078431834</v>
      </c>
      <c r="U608" s="144">
        <f t="shared" si="188"/>
        <v>-256077.54220569553</v>
      </c>
      <c r="V608" s="144">
        <f t="shared" si="188"/>
        <v>-274469.25741582317</v>
      </c>
      <c r="W608" s="144">
        <f t="shared" si="188"/>
        <v>-296710.86803246755</v>
      </c>
    </row>
    <row r="609" spans="1:23" s="132" customFormat="1">
      <c r="A609" s="18" t="s">
        <v>135</v>
      </c>
      <c r="B609" s="144">
        <f t="shared" si="189"/>
        <v>514021.40517855249</v>
      </c>
      <c r="C609" s="144">
        <f t="shared" si="188"/>
        <v>514793.94807386678</v>
      </c>
      <c r="D609" s="144">
        <f t="shared" si="188"/>
        <v>523922.03410487343</v>
      </c>
      <c r="E609" s="144">
        <f t="shared" si="188"/>
        <v>486996.42078926228</v>
      </c>
      <c r="F609" s="144">
        <f t="shared" ref="F609:W609" si="190">F593-F578</f>
        <v>438281.49748492334</v>
      </c>
      <c r="G609" s="144">
        <f t="shared" si="190"/>
        <v>541476.41368492413</v>
      </c>
      <c r="H609" s="144">
        <f t="shared" si="190"/>
        <v>452574.10086590704</v>
      </c>
      <c r="I609" s="144">
        <f t="shared" si="190"/>
        <v>362481.35591487261</v>
      </c>
      <c r="J609" s="144">
        <f t="shared" si="190"/>
        <v>271207.53223677352</v>
      </c>
      <c r="K609" s="144">
        <f t="shared" si="190"/>
        <v>178725.43112081289</v>
      </c>
      <c r="L609" s="144">
        <f t="shared" si="190"/>
        <v>84874.205214060843</v>
      </c>
      <c r="M609" s="144">
        <f t="shared" si="190"/>
        <v>-10432.913824847899</v>
      </c>
      <c r="N609" s="144">
        <f t="shared" si="190"/>
        <v>-106958.21519208048</v>
      </c>
      <c r="O609" s="144">
        <f t="shared" si="190"/>
        <v>-204357.47916165087</v>
      </c>
      <c r="P609" s="144">
        <f t="shared" si="190"/>
        <v>-303155.97355831694</v>
      </c>
      <c r="Q609" s="144">
        <f t="shared" si="190"/>
        <v>-402778.4480113415</v>
      </c>
      <c r="R609" s="144">
        <f t="shared" si="190"/>
        <v>-503598.67999452539</v>
      </c>
      <c r="S609" s="144">
        <f t="shared" si="190"/>
        <v>-605754.29294989258</v>
      </c>
      <c r="T609" s="144">
        <f t="shared" si="190"/>
        <v>-708935.60949341394</v>
      </c>
      <c r="U609" s="144">
        <f t="shared" si="190"/>
        <v>-813515.59240931179</v>
      </c>
      <c r="V609" s="144">
        <f t="shared" si="190"/>
        <v>-906300.6155884387</v>
      </c>
      <c r="W609" s="144">
        <f t="shared" si="190"/>
        <v>-1014345.6563107129</v>
      </c>
    </row>
    <row r="610" spans="1:23" s="132" customFormat="1">
      <c r="A610" s="130"/>
      <c r="T610" s="133"/>
      <c r="U610" s="133"/>
      <c r="V610" s="133"/>
      <c r="W610" s="133"/>
    </row>
    <row r="611" spans="1:23">
      <c r="T611" s="146"/>
      <c r="W611" s="146"/>
    </row>
    <row r="612" spans="1:23">
      <c r="A612" s="102" t="s">
        <v>189</v>
      </c>
      <c r="T612" s="146"/>
      <c r="W612" s="146"/>
    </row>
    <row r="613" spans="1:23">
      <c r="A613" s="102" t="s">
        <v>190</v>
      </c>
      <c r="B613" s="129">
        <f t="shared" ref="B613:F613" si="191">B358</f>
        <v>98021.233179569084</v>
      </c>
      <c r="C613" s="129">
        <f t="shared" si="191"/>
        <v>98314.230893617525</v>
      </c>
      <c r="D613" s="129">
        <f t="shared" si="191"/>
        <v>98779.041610652232</v>
      </c>
      <c r="E613" s="129">
        <f t="shared" si="191"/>
        <v>99127.640867554204</v>
      </c>
      <c r="F613" s="129">
        <f t="shared" si="191"/>
        <v>99459.634921943754</v>
      </c>
      <c r="G613" s="129">
        <f>G358</f>
        <v>99788.118530503983</v>
      </c>
      <c r="H613" s="129">
        <f t="shared" ref="H613:W613" si="192">H358</f>
        <v>100099.30072081138</v>
      </c>
      <c r="I613" s="129">
        <f t="shared" si="192"/>
        <v>100392.94634611811</v>
      </c>
      <c r="J613" s="129">
        <f t="shared" si="192"/>
        <v>100698.43179606514</v>
      </c>
      <c r="K613" s="129">
        <f t="shared" si="192"/>
        <v>100972.88165490472</v>
      </c>
      <c r="L613" s="129">
        <f t="shared" si="192"/>
        <v>101260.44724959068</v>
      </c>
      <c r="M613" s="129">
        <f t="shared" si="192"/>
        <v>101531.96074310951</v>
      </c>
      <c r="N613" s="129">
        <f t="shared" si="192"/>
        <v>101801.64899409891</v>
      </c>
      <c r="O613" s="129">
        <f t="shared" si="192"/>
        <v>102067.45802770925</v>
      </c>
      <c r="P613" s="129">
        <f t="shared" si="192"/>
        <v>102317.40123678524</v>
      </c>
      <c r="Q613" s="129">
        <f t="shared" si="192"/>
        <v>102548.88037982513</v>
      </c>
      <c r="R613" s="129">
        <f t="shared" si="192"/>
        <v>102778.04434694545</v>
      </c>
      <c r="S613" s="129">
        <f t="shared" si="192"/>
        <v>103005.2501451081</v>
      </c>
      <c r="T613" s="129">
        <f t="shared" si="192"/>
        <v>103230.20901642773</v>
      </c>
      <c r="U613" s="129">
        <f t="shared" si="192"/>
        <v>103438.75770741221</v>
      </c>
      <c r="V613" s="129">
        <f t="shared" si="192"/>
        <v>103615.16064654761</v>
      </c>
      <c r="W613" s="129">
        <f t="shared" si="192"/>
        <v>103822.15577905413</v>
      </c>
    </row>
    <row r="614" spans="1:23">
      <c r="A614" s="102" t="s">
        <v>191</v>
      </c>
      <c r="B614" s="129">
        <f t="shared" ref="B614:F614" si="193">B377</f>
        <v>361959.60478654283</v>
      </c>
      <c r="C614" s="129">
        <f t="shared" si="193"/>
        <v>366678.79284677579</v>
      </c>
      <c r="D614" s="129">
        <f t="shared" si="193"/>
        <v>370808.35673647327</v>
      </c>
      <c r="E614" s="129">
        <f t="shared" si="193"/>
        <v>373712.15696788108</v>
      </c>
      <c r="F614" s="129">
        <f t="shared" si="193"/>
        <v>376551.83921188244</v>
      </c>
      <c r="G614" s="129">
        <f>G377</f>
        <v>379310.32914368063</v>
      </c>
      <c r="H614" s="129">
        <f t="shared" ref="H614:W614" si="194">H377</f>
        <v>381975.62277665088</v>
      </c>
      <c r="I614" s="129">
        <f t="shared" si="194"/>
        <v>384613.52113743982</v>
      </c>
      <c r="J614" s="129">
        <f t="shared" si="194"/>
        <v>387156.26022740128</v>
      </c>
      <c r="K614" s="129">
        <f t="shared" si="194"/>
        <v>389658.70689998608</v>
      </c>
      <c r="L614" s="129">
        <f t="shared" si="194"/>
        <v>392134.75221328705</v>
      </c>
      <c r="M614" s="129">
        <f t="shared" si="194"/>
        <v>394559.84629152686</v>
      </c>
      <c r="N614" s="129">
        <f t="shared" si="194"/>
        <v>396955.97078440618</v>
      </c>
      <c r="O614" s="129">
        <f t="shared" si="194"/>
        <v>399227.37740241829</v>
      </c>
      <c r="P614" s="129">
        <f t="shared" si="194"/>
        <v>401497.0329337432</v>
      </c>
      <c r="Q614" s="129">
        <f t="shared" si="194"/>
        <v>403657.1772890244</v>
      </c>
      <c r="R614" s="129">
        <f t="shared" si="194"/>
        <v>405745.34781104297</v>
      </c>
      <c r="S614" s="129">
        <f t="shared" si="194"/>
        <v>407779.7134302163</v>
      </c>
      <c r="T614" s="129">
        <f t="shared" si="194"/>
        <v>409730.80752196792</v>
      </c>
      <c r="U614" s="129">
        <f t="shared" si="194"/>
        <v>411665.49430526985</v>
      </c>
      <c r="V614" s="129">
        <f t="shared" si="194"/>
        <v>413307.86390418565</v>
      </c>
      <c r="W614" s="129">
        <f t="shared" si="194"/>
        <v>415188.1560674939</v>
      </c>
    </row>
    <row r="615" spans="1:23">
      <c r="A615" s="102" t="s">
        <v>192</v>
      </c>
      <c r="B615" s="129">
        <f t="shared" ref="B615:F615" si="195">B396</f>
        <v>446228.6758028515</v>
      </c>
      <c r="C615" s="129">
        <f t="shared" si="195"/>
        <v>466764.99951882137</v>
      </c>
      <c r="D615" s="129">
        <f t="shared" si="195"/>
        <v>479693.57048629975</v>
      </c>
      <c r="E615" s="129">
        <f t="shared" si="195"/>
        <v>496474.52688199596</v>
      </c>
      <c r="F615" s="129">
        <f t="shared" si="195"/>
        <v>515544.77440403524</v>
      </c>
      <c r="G615" s="129">
        <f>G396</f>
        <v>535141.12630222726</v>
      </c>
      <c r="H615" s="129">
        <f t="shared" ref="H615:W615" si="196">H396</f>
        <v>555305.63186859293</v>
      </c>
      <c r="I615" s="129">
        <f t="shared" si="196"/>
        <v>575989.64794011915</v>
      </c>
      <c r="J615" s="129">
        <f t="shared" si="196"/>
        <v>597198.81631151878</v>
      </c>
      <c r="K615" s="129">
        <f t="shared" si="196"/>
        <v>618984.04248843051</v>
      </c>
      <c r="L615" s="129">
        <f t="shared" si="196"/>
        <v>641372.28458119219</v>
      </c>
      <c r="M615" s="129">
        <f t="shared" si="196"/>
        <v>664401.12744182232</v>
      </c>
      <c r="N615" s="129">
        <f t="shared" si="196"/>
        <v>688032.89849094243</v>
      </c>
      <c r="O615" s="129">
        <f t="shared" si="196"/>
        <v>712190.70995577704</v>
      </c>
      <c r="P615" s="129">
        <f t="shared" si="196"/>
        <v>737003.71061687684</v>
      </c>
      <c r="Q615" s="129">
        <f t="shared" si="196"/>
        <v>762359.13340663165</v>
      </c>
      <c r="R615" s="129">
        <f t="shared" si="196"/>
        <v>788297.99314067548</v>
      </c>
      <c r="S615" s="129">
        <f t="shared" si="196"/>
        <v>814900.44108432927</v>
      </c>
      <c r="T615" s="129">
        <f t="shared" si="196"/>
        <v>842104.36684546899</v>
      </c>
      <c r="U615" s="129">
        <f t="shared" si="196"/>
        <v>869972.77207953599</v>
      </c>
      <c r="V615" s="129">
        <f t="shared" si="196"/>
        <v>894638.45696444309</v>
      </c>
      <c r="W615" s="129">
        <f t="shared" si="196"/>
        <v>923989.0192389125</v>
      </c>
    </row>
    <row r="616" spans="1:23">
      <c r="A616" s="102" t="s">
        <v>193</v>
      </c>
      <c r="B616" s="129">
        <f t="shared" ref="B616:F616" si="197">B415</f>
        <v>56647.074527252509</v>
      </c>
      <c r="C616" s="129">
        <f t="shared" si="197"/>
        <v>56990.072331056843</v>
      </c>
      <c r="D616" s="129">
        <f t="shared" si="197"/>
        <v>56540.835350532405</v>
      </c>
      <c r="E616" s="129">
        <f t="shared" si="197"/>
        <v>56538.041143340582</v>
      </c>
      <c r="F616" s="129">
        <f t="shared" si="197"/>
        <v>56576.233981623256</v>
      </c>
      <c r="G616" s="129">
        <f>G415</f>
        <v>56761.904863980388</v>
      </c>
      <c r="H616" s="129">
        <f t="shared" ref="H616:W616" si="198">H415</f>
        <v>56833.561056437582</v>
      </c>
      <c r="I616" s="129">
        <f t="shared" si="198"/>
        <v>56931.960870402341</v>
      </c>
      <c r="J616" s="129">
        <f t="shared" si="198"/>
        <v>57196.687120889757</v>
      </c>
      <c r="K616" s="129">
        <f t="shared" si="198"/>
        <v>57367.150153695351</v>
      </c>
      <c r="L616" s="129">
        <f t="shared" si="198"/>
        <v>57538.97939413118</v>
      </c>
      <c r="M616" s="129">
        <f t="shared" si="198"/>
        <v>57773.308261949715</v>
      </c>
      <c r="N616" s="129">
        <f t="shared" si="198"/>
        <v>57983.433703192437</v>
      </c>
      <c r="O616" s="129">
        <f t="shared" si="198"/>
        <v>58294.858894426798</v>
      </c>
      <c r="P616" s="129">
        <f t="shared" si="198"/>
        <v>58558.689529034862</v>
      </c>
      <c r="Q616" s="129">
        <f t="shared" si="198"/>
        <v>58806.97369654027</v>
      </c>
      <c r="R616" s="129">
        <f t="shared" si="198"/>
        <v>59129.893256600713</v>
      </c>
      <c r="S616" s="129">
        <f t="shared" si="198"/>
        <v>59476.967404016694</v>
      </c>
      <c r="T616" s="129">
        <f t="shared" si="198"/>
        <v>59795.23125592526</v>
      </c>
      <c r="U616" s="129">
        <f t="shared" si="198"/>
        <v>60143.119675021851</v>
      </c>
      <c r="V616" s="129">
        <f t="shared" si="198"/>
        <v>60456.01177735778</v>
      </c>
      <c r="W616" s="129">
        <f t="shared" si="198"/>
        <v>60821.082462570077</v>
      </c>
    </row>
    <row r="617" spans="1:23">
      <c r="A617" s="102" t="s">
        <v>194</v>
      </c>
      <c r="B617" s="129">
        <f t="shared" ref="B617:F617" si="199">B434</f>
        <v>79555.827395379209</v>
      </c>
      <c r="C617" s="129">
        <f t="shared" si="199"/>
        <v>79325.175624795287</v>
      </c>
      <c r="D617" s="129">
        <f t="shared" si="199"/>
        <v>78749.922122904813</v>
      </c>
      <c r="E617" s="129">
        <f t="shared" si="199"/>
        <v>79374.52522823961</v>
      </c>
      <c r="F617" s="129">
        <f t="shared" si="199"/>
        <v>80422.481515984604</v>
      </c>
      <c r="G617" s="129">
        <f>G434</f>
        <v>81523.18120512928</v>
      </c>
      <c r="H617" s="129">
        <f t="shared" ref="H617:W617" si="200">H434</f>
        <v>82625.393481347463</v>
      </c>
      <c r="I617" s="129">
        <f t="shared" si="200"/>
        <v>83799.311118212529</v>
      </c>
      <c r="J617" s="129">
        <f t="shared" si="200"/>
        <v>84971.094157571701</v>
      </c>
      <c r="K617" s="129">
        <f t="shared" si="200"/>
        <v>86170.007151520622</v>
      </c>
      <c r="L617" s="129">
        <f t="shared" si="200"/>
        <v>87393.237432729045</v>
      </c>
      <c r="M617" s="129">
        <f t="shared" si="200"/>
        <v>88635.894294023659</v>
      </c>
      <c r="N617" s="129">
        <f t="shared" si="200"/>
        <v>89953.299071475922</v>
      </c>
      <c r="O617" s="129">
        <f t="shared" si="200"/>
        <v>91218.546057742467</v>
      </c>
      <c r="P617" s="129">
        <f t="shared" si="200"/>
        <v>92528.200453231082</v>
      </c>
      <c r="Q617" s="129">
        <f t="shared" si="200"/>
        <v>93887.451766485465</v>
      </c>
      <c r="R617" s="129">
        <f t="shared" si="200"/>
        <v>95242.303983833495</v>
      </c>
      <c r="S617" s="129">
        <f t="shared" si="200"/>
        <v>96616.723260042389</v>
      </c>
      <c r="T617" s="129">
        <f t="shared" si="200"/>
        <v>98016.32696898398</v>
      </c>
      <c r="U617" s="129">
        <f t="shared" si="200"/>
        <v>99438.209045362266</v>
      </c>
      <c r="V617" s="129">
        <f t="shared" si="200"/>
        <v>100542.85604791493</v>
      </c>
      <c r="W617" s="129">
        <f t="shared" si="200"/>
        <v>101979.496146287</v>
      </c>
    </row>
    <row r="618" spans="1:23">
      <c r="A618" s="102" t="s">
        <v>195</v>
      </c>
      <c r="B618" s="129">
        <f t="shared" ref="B618:F618" si="201">B453</f>
        <v>427169.24840469833</v>
      </c>
      <c r="C618" s="129">
        <f t="shared" si="201"/>
        <v>430436.005810729</v>
      </c>
      <c r="D618" s="129">
        <f t="shared" si="201"/>
        <v>434107.86588497314</v>
      </c>
      <c r="E618" s="129">
        <f t="shared" si="201"/>
        <v>441527.54366945528</v>
      </c>
      <c r="F618" s="129">
        <f t="shared" si="201"/>
        <v>450676.95899343747</v>
      </c>
      <c r="G618" s="129">
        <f>G453</f>
        <v>459916.70346560917</v>
      </c>
      <c r="H618" s="129">
        <f t="shared" ref="H618:W618" si="202">H453</f>
        <v>469294.91679553059</v>
      </c>
      <c r="I618" s="129">
        <f t="shared" si="202"/>
        <v>478827.49693057965</v>
      </c>
      <c r="J618" s="129">
        <f t="shared" si="202"/>
        <v>488434.00719759247</v>
      </c>
      <c r="K618" s="129">
        <f t="shared" si="202"/>
        <v>498208.58091189014</v>
      </c>
      <c r="L618" s="129">
        <f t="shared" si="202"/>
        <v>508099.67371692928</v>
      </c>
      <c r="M618" s="129">
        <f t="shared" si="202"/>
        <v>518157.84174870013</v>
      </c>
      <c r="N618" s="129">
        <f t="shared" si="202"/>
        <v>528338.90935181093</v>
      </c>
      <c r="O618" s="129">
        <f t="shared" si="202"/>
        <v>538616.48578161711</v>
      </c>
      <c r="P618" s="129">
        <f t="shared" si="202"/>
        <v>549058.50708854548</v>
      </c>
      <c r="Q618" s="129">
        <f t="shared" si="202"/>
        <v>559608.81164535286</v>
      </c>
      <c r="R618" s="129">
        <f t="shared" si="202"/>
        <v>570291.66901988978</v>
      </c>
      <c r="S618" s="129">
        <f t="shared" si="202"/>
        <v>581099.76519803761</v>
      </c>
      <c r="T618" s="129">
        <f t="shared" si="202"/>
        <v>592040.67936273676</v>
      </c>
      <c r="U618" s="129">
        <f t="shared" si="202"/>
        <v>603131.16993479396</v>
      </c>
      <c r="V618" s="129">
        <f t="shared" si="202"/>
        <v>612930.63185269223</v>
      </c>
      <c r="W618" s="129">
        <f t="shared" si="202"/>
        <v>624333.9300423481</v>
      </c>
    </row>
    <row r="619" spans="1:23">
      <c r="A619" s="102" t="s">
        <v>196</v>
      </c>
      <c r="B619" s="129">
        <f t="shared" ref="B619:F619" si="203">B472</f>
        <v>1165861.3071596837</v>
      </c>
      <c r="C619" s="129">
        <f t="shared" si="203"/>
        <v>1204066.6330860192</v>
      </c>
      <c r="D619" s="129">
        <f t="shared" si="203"/>
        <v>1225768.8328051642</v>
      </c>
      <c r="E619" s="129">
        <f t="shared" si="203"/>
        <v>1255277.5097628387</v>
      </c>
      <c r="F619" s="129">
        <f t="shared" si="203"/>
        <v>1288956.16893982</v>
      </c>
      <c r="G619" s="129">
        <f>G472</f>
        <v>1322938.8553654728</v>
      </c>
      <c r="H619" s="129">
        <f t="shared" ref="H619:W619" si="204">H472</f>
        <v>1357327.5949405474</v>
      </c>
      <c r="I619" s="129">
        <f t="shared" si="204"/>
        <v>1392025.3946840018</v>
      </c>
      <c r="J619" s="129">
        <f t="shared" si="204"/>
        <v>1427091.4080333619</v>
      </c>
      <c r="K619" s="129">
        <f t="shared" si="204"/>
        <v>1462597.4642990832</v>
      </c>
      <c r="L619" s="129">
        <f t="shared" si="204"/>
        <v>1498460.8753118701</v>
      </c>
      <c r="M619" s="129">
        <f t="shared" si="204"/>
        <v>1534812.1190581487</v>
      </c>
      <c r="N619" s="129">
        <f t="shared" si="204"/>
        <v>1571515.7898776997</v>
      </c>
      <c r="O619" s="129">
        <f t="shared" si="204"/>
        <v>1608540.7030348466</v>
      </c>
      <c r="P619" s="129">
        <f t="shared" si="204"/>
        <v>1645942.9002291546</v>
      </c>
      <c r="Q619" s="129">
        <f t="shared" si="204"/>
        <v>1683679.9247893775</v>
      </c>
      <c r="R619" s="129">
        <f t="shared" si="204"/>
        <v>1721700.3291976191</v>
      </c>
      <c r="S619" s="129">
        <f t="shared" si="204"/>
        <v>1760121.1245366549</v>
      </c>
      <c r="T619" s="129">
        <f t="shared" si="204"/>
        <v>1798862.3103453303</v>
      </c>
      <c r="U619" s="129">
        <f t="shared" si="204"/>
        <v>1837951.1558229313</v>
      </c>
      <c r="V619" s="129">
        <f t="shared" si="204"/>
        <v>1873844.727842567</v>
      </c>
      <c r="W619" s="129">
        <f t="shared" si="204"/>
        <v>1914166.4345365574</v>
      </c>
    </row>
    <row r="620" spans="1:23">
      <c r="A620" s="102" t="s">
        <v>197</v>
      </c>
      <c r="B620" s="129">
        <f t="shared" ref="B620:F620" si="205">B491</f>
        <v>567959.89217392204</v>
      </c>
      <c r="C620" s="129">
        <f t="shared" si="205"/>
        <v>580392.17235688923</v>
      </c>
      <c r="D620" s="129">
        <f t="shared" si="205"/>
        <v>584187.2315906334</v>
      </c>
      <c r="E620" s="129">
        <f t="shared" si="205"/>
        <v>594974.39212375332</v>
      </c>
      <c r="F620" s="129">
        <f t="shared" si="205"/>
        <v>608703.14945835108</v>
      </c>
      <c r="G620" s="129">
        <f>G491</f>
        <v>622721.23856016819</v>
      </c>
      <c r="H620" s="129">
        <f t="shared" ref="H620:W620" si="206">H491</f>
        <v>637009.43929918029</v>
      </c>
      <c r="I620" s="129">
        <f t="shared" si="206"/>
        <v>651588.04395718488</v>
      </c>
      <c r="J620" s="129">
        <f t="shared" si="206"/>
        <v>666438.8013064625</v>
      </c>
      <c r="K620" s="129">
        <f t="shared" si="206"/>
        <v>681608.75710105116</v>
      </c>
      <c r="L620" s="129">
        <f t="shared" si="206"/>
        <v>697096.15000705945</v>
      </c>
      <c r="M620" s="129">
        <f t="shared" si="206"/>
        <v>712849.40079697955</v>
      </c>
      <c r="N620" s="129">
        <f t="shared" si="206"/>
        <v>728991.08433931635</v>
      </c>
      <c r="O620" s="129">
        <f t="shared" si="206"/>
        <v>745386.40612426552</v>
      </c>
      <c r="P620" s="129">
        <f t="shared" si="206"/>
        <v>762160.91928238899</v>
      </c>
      <c r="Q620" s="129">
        <f t="shared" si="206"/>
        <v>779187.80267532507</v>
      </c>
      <c r="R620" s="129">
        <f t="shared" si="206"/>
        <v>796616.97187713091</v>
      </c>
      <c r="S620" s="129">
        <f t="shared" si="206"/>
        <v>814377.83396057051</v>
      </c>
      <c r="T620" s="129">
        <f t="shared" si="206"/>
        <v>832468.37538699852</v>
      </c>
      <c r="U620" s="129">
        <f t="shared" si="206"/>
        <v>850946.21785728878</v>
      </c>
      <c r="V620" s="129">
        <f t="shared" si="206"/>
        <v>866613.00007359672</v>
      </c>
      <c r="W620" s="129">
        <f t="shared" si="206"/>
        <v>885776.35760665312</v>
      </c>
    </row>
    <row r="621" spans="1:23">
      <c r="A621" s="102" t="s">
        <v>198</v>
      </c>
      <c r="B621" s="129">
        <f t="shared" ref="B621:F621" si="207">B510</f>
        <v>196962.1812178551</v>
      </c>
      <c r="C621" s="129">
        <f t="shared" si="207"/>
        <v>203000.64079476189</v>
      </c>
      <c r="D621" s="129">
        <f t="shared" si="207"/>
        <v>208631.93112861182</v>
      </c>
      <c r="E621" s="129">
        <f t="shared" si="207"/>
        <v>213199.21286795035</v>
      </c>
      <c r="F621" s="129">
        <f t="shared" si="207"/>
        <v>217988.28160559927</v>
      </c>
      <c r="G621" s="129">
        <f>G510</f>
        <v>222596.0521759793</v>
      </c>
      <c r="H621" s="129">
        <f t="shared" ref="H621:W621" si="208">H510</f>
        <v>227185.50375736671</v>
      </c>
      <c r="I621" s="129">
        <f t="shared" si="208"/>
        <v>231693.50556549866</v>
      </c>
      <c r="J621" s="129">
        <f t="shared" si="208"/>
        <v>236133.08766277225</v>
      </c>
      <c r="K621" s="129">
        <f t="shared" si="208"/>
        <v>240443.39198203621</v>
      </c>
      <c r="L621" s="129">
        <f t="shared" si="208"/>
        <v>244717.40461682313</v>
      </c>
      <c r="M621" s="129">
        <f t="shared" si="208"/>
        <v>248925.98929981719</v>
      </c>
      <c r="N621" s="129">
        <f t="shared" si="208"/>
        <v>252936.72972085368</v>
      </c>
      <c r="O621" s="129">
        <f t="shared" si="208"/>
        <v>256800.65149312103</v>
      </c>
      <c r="P621" s="129">
        <f t="shared" si="208"/>
        <v>260549.26378432158</v>
      </c>
      <c r="Q621" s="129">
        <f t="shared" si="208"/>
        <v>264034.52473002259</v>
      </c>
      <c r="R621" s="129">
        <f t="shared" si="208"/>
        <v>267403.86171686137</v>
      </c>
      <c r="S621" s="129">
        <f t="shared" si="208"/>
        <v>270612.70008160651</v>
      </c>
      <c r="T621" s="129">
        <f t="shared" si="208"/>
        <v>273621.7941413935</v>
      </c>
      <c r="U621" s="129">
        <f t="shared" si="208"/>
        <v>276518.20467338391</v>
      </c>
      <c r="V621" s="129">
        <f t="shared" si="208"/>
        <v>278930.24556486914</v>
      </c>
      <c r="W621" s="129">
        <f t="shared" si="208"/>
        <v>281643.42796324438</v>
      </c>
    </row>
    <row r="622" spans="1:23">
      <c r="A622" s="102" t="s">
        <v>199</v>
      </c>
      <c r="B622" s="129">
        <f t="shared" ref="B622:F622" si="209">B529</f>
        <v>158043.55017369366</v>
      </c>
      <c r="C622" s="129">
        <f t="shared" si="209"/>
        <v>159667.32866266687</v>
      </c>
      <c r="D622" s="129">
        <f t="shared" si="209"/>
        <v>162240.37817888151</v>
      </c>
      <c r="E622" s="129">
        <f t="shared" si="209"/>
        <v>164228.02969772863</v>
      </c>
      <c r="F622" s="129">
        <f t="shared" si="209"/>
        <v>166268.97948239907</v>
      </c>
      <c r="G622" s="129">
        <f>G529</f>
        <v>168256.07670232479</v>
      </c>
      <c r="H622" s="129">
        <f t="shared" ref="H622:W622" si="210">H529</f>
        <v>170198.93443762831</v>
      </c>
      <c r="I622" s="129">
        <f t="shared" si="210"/>
        <v>172086.81553557128</v>
      </c>
      <c r="J622" s="129">
        <f t="shared" si="210"/>
        <v>173903.87394959104</v>
      </c>
      <c r="K622" s="129">
        <f t="shared" si="210"/>
        <v>175693.58623658898</v>
      </c>
      <c r="L622" s="129">
        <f t="shared" si="210"/>
        <v>177481.99026232702</v>
      </c>
      <c r="M622" s="129">
        <f t="shared" si="210"/>
        <v>179215.4258887707</v>
      </c>
      <c r="N622" s="129">
        <f t="shared" si="210"/>
        <v>180878.45085828388</v>
      </c>
      <c r="O622" s="129">
        <f t="shared" si="210"/>
        <v>182444.28238972672</v>
      </c>
      <c r="P622" s="129">
        <f t="shared" si="210"/>
        <v>183969.34840423515</v>
      </c>
      <c r="Q622" s="129">
        <f t="shared" si="210"/>
        <v>185437.76763275679</v>
      </c>
      <c r="R622" s="129">
        <f t="shared" si="210"/>
        <v>186822.26564392628</v>
      </c>
      <c r="S622" s="129">
        <f t="shared" si="210"/>
        <v>188193.77384931044</v>
      </c>
      <c r="T622" s="129">
        <f t="shared" si="210"/>
        <v>189495.5086481802</v>
      </c>
      <c r="U622" s="129">
        <f t="shared" si="210"/>
        <v>190740.49130831065</v>
      </c>
      <c r="V622" s="129">
        <f t="shared" si="210"/>
        <v>191851.66091426476</v>
      </c>
      <c r="W622" s="129">
        <f t="shared" si="210"/>
        <v>193055.5964675929</v>
      </c>
    </row>
    <row r="623" spans="1:23">
      <c r="T623" s="146"/>
      <c r="W623" s="146"/>
    </row>
    <row r="624" spans="1:23">
      <c r="A624" s="102" t="s">
        <v>200</v>
      </c>
      <c r="T624" s="146"/>
      <c r="W624" s="146"/>
    </row>
    <row r="625" spans="1:23">
      <c r="A625" s="102" t="s">
        <v>190</v>
      </c>
      <c r="B625" s="148">
        <f>B613/1000</f>
        <v>98.02123317956908</v>
      </c>
      <c r="C625" s="148">
        <f t="shared" ref="C625:W634" si="211">C613/1000</f>
        <v>98.31423089361752</v>
      </c>
      <c r="D625" s="148">
        <f t="shared" si="211"/>
        <v>98.779041610652229</v>
      </c>
      <c r="E625" s="148">
        <f t="shared" si="211"/>
        <v>99.127640867554206</v>
      </c>
      <c r="F625" s="148">
        <f t="shared" si="211"/>
        <v>99.45963492194376</v>
      </c>
      <c r="G625" s="148">
        <f t="shared" si="211"/>
        <v>99.788118530503979</v>
      </c>
      <c r="H625" s="148">
        <f t="shared" si="211"/>
        <v>100.09930072081139</v>
      </c>
      <c r="I625" s="148">
        <f t="shared" si="211"/>
        <v>100.39294634611811</v>
      </c>
      <c r="J625" s="148">
        <f t="shared" si="211"/>
        <v>100.69843179606514</v>
      </c>
      <c r="K625" s="148">
        <f t="shared" si="211"/>
        <v>100.97288165490473</v>
      </c>
      <c r="L625" s="148">
        <f t="shared" si="211"/>
        <v>101.26044724959068</v>
      </c>
      <c r="M625" s="148">
        <f t="shared" si="211"/>
        <v>101.53196074310951</v>
      </c>
      <c r="N625" s="148">
        <f t="shared" si="211"/>
        <v>101.80164899409891</v>
      </c>
      <c r="O625" s="148">
        <f t="shared" si="211"/>
        <v>102.06745802770925</v>
      </c>
      <c r="P625" s="148">
        <f t="shared" si="211"/>
        <v>102.31740123678524</v>
      </c>
      <c r="Q625" s="148">
        <f t="shared" si="211"/>
        <v>102.54888037982514</v>
      </c>
      <c r="R625" s="148">
        <f t="shared" si="211"/>
        <v>102.77804434694545</v>
      </c>
      <c r="S625" s="148">
        <f t="shared" si="211"/>
        <v>103.00525014510811</v>
      </c>
      <c r="T625" s="148">
        <f t="shared" si="211"/>
        <v>103.23020901642774</v>
      </c>
      <c r="U625" s="148">
        <f t="shared" si="211"/>
        <v>103.43875770741221</v>
      </c>
      <c r="V625" s="148">
        <f t="shared" si="211"/>
        <v>103.61516064654761</v>
      </c>
      <c r="W625" s="148">
        <f t="shared" si="211"/>
        <v>103.82215577905413</v>
      </c>
    </row>
    <row r="626" spans="1:23">
      <c r="A626" s="102" t="s">
        <v>191</v>
      </c>
      <c r="B626" s="148">
        <f t="shared" ref="B626:Q634" si="212">B614/1000</f>
        <v>361.95960478654285</v>
      </c>
      <c r="C626" s="148">
        <f t="shared" si="212"/>
        <v>366.67879284677576</v>
      </c>
      <c r="D626" s="148">
        <f t="shared" si="212"/>
        <v>370.80835673647329</v>
      </c>
      <c r="E626" s="148">
        <f t="shared" si="212"/>
        <v>373.71215696788107</v>
      </c>
      <c r="F626" s="148">
        <f t="shared" si="212"/>
        <v>376.55183921188245</v>
      </c>
      <c r="G626" s="148">
        <f t="shared" si="212"/>
        <v>379.31032914368063</v>
      </c>
      <c r="H626" s="148">
        <f t="shared" si="212"/>
        <v>381.97562277665088</v>
      </c>
      <c r="I626" s="148">
        <f t="shared" si="212"/>
        <v>384.61352113743982</v>
      </c>
      <c r="J626" s="148">
        <f t="shared" si="212"/>
        <v>387.15626022740128</v>
      </c>
      <c r="K626" s="148">
        <f t="shared" si="212"/>
        <v>389.6587068999861</v>
      </c>
      <c r="L626" s="148">
        <f t="shared" si="212"/>
        <v>392.13475221328707</v>
      </c>
      <c r="M626" s="148">
        <f t="shared" si="212"/>
        <v>394.55984629152687</v>
      </c>
      <c r="N626" s="148">
        <f t="shared" si="212"/>
        <v>396.95597078440619</v>
      </c>
      <c r="O626" s="148">
        <f t="shared" si="212"/>
        <v>399.22737740241831</v>
      </c>
      <c r="P626" s="148">
        <f t="shared" si="212"/>
        <v>401.49703293374318</v>
      </c>
      <c r="Q626" s="148">
        <f t="shared" si="212"/>
        <v>403.65717728902439</v>
      </c>
      <c r="R626" s="148">
        <f t="shared" si="211"/>
        <v>405.74534781104296</v>
      </c>
      <c r="S626" s="148">
        <f t="shared" si="211"/>
        <v>407.7797134302163</v>
      </c>
      <c r="T626" s="148">
        <f t="shared" si="211"/>
        <v>409.7308075219679</v>
      </c>
      <c r="U626" s="148">
        <f t="shared" si="211"/>
        <v>411.66549430526987</v>
      </c>
      <c r="V626" s="148">
        <f t="shared" si="211"/>
        <v>413.30786390418564</v>
      </c>
      <c r="W626" s="148">
        <f t="shared" si="211"/>
        <v>415.18815606749388</v>
      </c>
    </row>
    <row r="627" spans="1:23">
      <c r="A627" s="102" t="s">
        <v>192</v>
      </c>
      <c r="B627" s="148">
        <f t="shared" si="212"/>
        <v>446.22867580285151</v>
      </c>
      <c r="C627" s="148">
        <f t="shared" si="211"/>
        <v>466.76499951882136</v>
      </c>
      <c r="D627" s="148">
        <f t="shared" si="211"/>
        <v>479.69357048629973</v>
      </c>
      <c r="E627" s="148">
        <f t="shared" si="211"/>
        <v>496.47452688199598</v>
      </c>
      <c r="F627" s="148">
        <f t="shared" si="211"/>
        <v>515.54477440403525</v>
      </c>
      <c r="G627" s="148">
        <f t="shared" si="211"/>
        <v>535.14112630222724</v>
      </c>
      <c r="H627" s="148">
        <f t="shared" si="211"/>
        <v>555.30563186859297</v>
      </c>
      <c r="I627" s="148">
        <f t="shared" si="211"/>
        <v>575.9896479401192</v>
      </c>
      <c r="J627" s="148">
        <f t="shared" si="211"/>
        <v>597.19881631151873</v>
      </c>
      <c r="K627" s="148">
        <f t="shared" si="211"/>
        <v>618.98404248843053</v>
      </c>
      <c r="L627" s="148">
        <f t="shared" si="211"/>
        <v>641.37228458119216</v>
      </c>
      <c r="M627" s="148">
        <f t="shared" si="211"/>
        <v>664.40112744182227</v>
      </c>
      <c r="N627" s="148">
        <f t="shared" si="211"/>
        <v>688.03289849094244</v>
      </c>
      <c r="O627" s="148">
        <f t="shared" si="211"/>
        <v>712.19070995577704</v>
      </c>
      <c r="P627" s="148">
        <f t="shared" si="211"/>
        <v>737.00371061687679</v>
      </c>
      <c r="Q627" s="148">
        <f t="shared" si="211"/>
        <v>762.3591334066316</v>
      </c>
      <c r="R627" s="148">
        <f t="shared" si="211"/>
        <v>788.29799314067543</v>
      </c>
      <c r="S627" s="148">
        <f t="shared" si="211"/>
        <v>814.90044108432926</v>
      </c>
      <c r="T627" s="148">
        <f t="shared" si="211"/>
        <v>842.10436684546903</v>
      </c>
      <c r="U627" s="148">
        <f t="shared" si="211"/>
        <v>869.97277207953596</v>
      </c>
      <c r="V627" s="148">
        <f t="shared" si="211"/>
        <v>894.63845696444309</v>
      </c>
      <c r="W627" s="148">
        <f t="shared" si="211"/>
        <v>923.98901923891253</v>
      </c>
    </row>
    <row r="628" spans="1:23">
      <c r="A628" s="102" t="s">
        <v>193</v>
      </c>
      <c r="B628" s="148">
        <f t="shared" si="212"/>
        <v>56.647074527252506</v>
      </c>
      <c r="C628" s="148">
        <f t="shared" si="211"/>
        <v>56.990072331056844</v>
      </c>
      <c r="D628" s="148">
        <f t="shared" si="211"/>
        <v>56.540835350532404</v>
      </c>
      <c r="E628" s="148">
        <f t="shared" si="211"/>
        <v>56.538041143340585</v>
      </c>
      <c r="F628" s="148">
        <f t="shared" si="211"/>
        <v>56.576233981623254</v>
      </c>
      <c r="G628" s="148">
        <f t="shared" si="211"/>
        <v>56.761904863980391</v>
      </c>
      <c r="H628" s="148">
        <f t="shared" si="211"/>
        <v>56.833561056437581</v>
      </c>
      <c r="I628" s="148">
        <f t="shared" si="211"/>
        <v>56.931960870402342</v>
      </c>
      <c r="J628" s="148">
        <f t="shared" si="211"/>
        <v>57.196687120889756</v>
      </c>
      <c r="K628" s="148">
        <f t="shared" si="211"/>
        <v>57.367150153695349</v>
      </c>
      <c r="L628" s="148">
        <f t="shared" si="211"/>
        <v>57.538979394131182</v>
      </c>
      <c r="M628" s="148">
        <f t="shared" si="211"/>
        <v>57.773308261949715</v>
      </c>
      <c r="N628" s="148">
        <f t="shared" si="211"/>
        <v>57.983433703192439</v>
      </c>
      <c r="O628" s="148">
        <f t="shared" si="211"/>
        <v>58.294858894426795</v>
      </c>
      <c r="P628" s="148">
        <f t="shared" si="211"/>
        <v>58.558689529034865</v>
      </c>
      <c r="Q628" s="148">
        <f t="shared" si="211"/>
        <v>58.806973696540268</v>
      </c>
      <c r="R628" s="148">
        <f t="shared" si="211"/>
        <v>59.129893256600717</v>
      </c>
      <c r="S628" s="148">
        <f t="shared" si="211"/>
        <v>59.47696740401669</v>
      </c>
      <c r="T628" s="148">
        <f t="shared" si="211"/>
        <v>59.795231255925259</v>
      </c>
      <c r="U628" s="148">
        <f t="shared" si="211"/>
        <v>60.14311967502185</v>
      </c>
      <c r="V628" s="148">
        <f t="shared" si="211"/>
        <v>60.45601177735778</v>
      </c>
      <c r="W628" s="148">
        <f t="shared" si="211"/>
        <v>60.821082462570075</v>
      </c>
    </row>
    <row r="629" spans="1:23">
      <c r="A629" s="102" t="s">
        <v>194</v>
      </c>
      <c r="B629" s="148">
        <f t="shared" si="212"/>
        <v>79.555827395379211</v>
      </c>
      <c r="C629" s="148">
        <f t="shared" si="211"/>
        <v>79.325175624795293</v>
      </c>
      <c r="D629" s="148">
        <f t="shared" si="211"/>
        <v>78.749922122904806</v>
      </c>
      <c r="E629" s="148">
        <f t="shared" si="211"/>
        <v>79.374525228239605</v>
      </c>
      <c r="F629" s="148">
        <f t="shared" si="211"/>
        <v>80.4224815159846</v>
      </c>
      <c r="G629" s="148">
        <f t="shared" si="211"/>
        <v>81.523181205129276</v>
      </c>
      <c r="H629" s="148">
        <f t="shared" si="211"/>
        <v>82.625393481347459</v>
      </c>
      <c r="I629" s="148">
        <f t="shared" si="211"/>
        <v>83.799311118212529</v>
      </c>
      <c r="J629" s="148">
        <f t="shared" si="211"/>
        <v>84.971094157571699</v>
      </c>
      <c r="K629" s="148">
        <f t="shared" si="211"/>
        <v>86.170007151520622</v>
      </c>
      <c r="L629" s="148">
        <f t="shared" si="211"/>
        <v>87.393237432729052</v>
      </c>
      <c r="M629" s="148">
        <f t="shared" si="211"/>
        <v>88.635894294023657</v>
      </c>
      <c r="N629" s="148">
        <f t="shared" si="211"/>
        <v>89.953299071475925</v>
      </c>
      <c r="O629" s="148">
        <f t="shared" si="211"/>
        <v>91.218546057742472</v>
      </c>
      <c r="P629" s="148">
        <f t="shared" si="211"/>
        <v>92.528200453231079</v>
      </c>
      <c r="Q629" s="148">
        <f t="shared" si="211"/>
        <v>93.887451766485469</v>
      </c>
      <c r="R629" s="148">
        <f t="shared" si="211"/>
        <v>95.242303983833494</v>
      </c>
      <c r="S629" s="148">
        <f t="shared" si="211"/>
        <v>96.616723260042392</v>
      </c>
      <c r="T629" s="148">
        <f t="shared" si="211"/>
        <v>98.016326968983975</v>
      </c>
      <c r="U629" s="148">
        <f t="shared" si="211"/>
        <v>99.438209045362271</v>
      </c>
      <c r="V629" s="148">
        <f t="shared" si="211"/>
        <v>100.54285604791492</v>
      </c>
      <c r="W629" s="148">
        <f t="shared" si="211"/>
        <v>101.979496146287</v>
      </c>
    </row>
    <row r="630" spans="1:23">
      <c r="A630" s="102" t="s">
        <v>195</v>
      </c>
      <c r="B630" s="148">
        <f t="shared" si="212"/>
        <v>427.16924840469835</v>
      </c>
      <c r="C630" s="148">
        <f t="shared" si="211"/>
        <v>430.436005810729</v>
      </c>
      <c r="D630" s="148">
        <f t="shared" si="211"/>
        <v>434.10786588497314</v>
      </c>
      <c r="E630" s="148">
        <f t="shared" si="211"/>
        <v>441.52754366945527</v>
      </c>
      <c r="F630" s="148">
        <f t="shared" si="211"/>
        <v>450.67695899343749</v>
      </c>
      <c r="G630" s="148">
        <f t="shared" si="211"/>
        <v>459.91670346560915</v>
      </c>
      <c r="H630" s="148">
        <f t="shared" si="211"/>
        <v>469.29491679553058</v>
      </c>
      <c r="I630" s="148">
        <f t="shared" si="211"/>
        <v>478.82749693057963</v>
      </c>
      <c r="J630" s="148">
        <f t="shared" si="211"/>
        <v>488.43400719759245</v>
      </c>
      <c r="K630" s="148">
        <f t="shared" si="211"/>
        <v>498.20858091189012</v>
      </c>
      <c r="L630" s="148">
        <f t="shared" si="211"/>
        <v>508.09967371692926</v>
      </c>
      <c r="M630" s="148">
        <f t="shared" si="211"/>
        <v>518.15784174870009</v>
      </c>
      <c r="N630" s="148">
        <f t="shared" si="211"/>
        <v>528.33890935181091</v>
      </c>
      <c r="O630" s="148">
        <f t="shared" si="211"/>
        <v>538.61648578161714</v>
      </c>
      <c r="P630" s="148">
        <f t="shared" si="211"/>
        <v>549.05850708854553</v>
      </c>
      <c r="Q630" s="148">
        <f t="shared" si="211"/>
        <v>559.60881164535283</v>
      </c>
      <c r="R630" s="148">
        <f t="shared" si="211"/>
        <v>570.29166901988981</v>
      </c>
      <c r="S630" s="148">
        <f t="shared" si="211"/>
        <v>581.09976519803763</v>
      </c>
      <c r="T630" s="148">
        <f t="shared" si="211"/>
        <v>592.0406793627368</v>
      </c>
      <c r="U630" s="148">
        <f t="shared" si="211"/>
        <v>603.131169934794</v>
      </c>
      <c r="V630" s="148">
        <f t="shared" si="211"/>
        <v>612.93063185269227</v>
      </c>
      <c r="W630" s="148">
        <f t="shared" si="211"/>
        <v>624.33393004234813</v>
      </c>
    </row>
    <row r="631" spans="1:23">
      <c r="A631" s="102" t="s">
        <v>196</v>
      </c>
      <c r="B631" s="148">
        <f t="shared" si="212"/>
        <v>1165.8613071596837</v>
      </c>
      <c r="C631" s="148">
        <f t="shared" si="211"/>
        <v>1204.0666330860192</v>
      </c>
      <c r="D631" s="148">
        <f t="shared" si="211"/>
        <v>1225.7688328051643</v>
      </c>
      <c r="E631" s="148">
        <f t="shared" si="211"/>
        <v>1255.2775097628387</v>
      </c>
      <c r="F631" s="148">
        <f t="shared" si="211"/>
        <v>1288.9561689398199</v>
      </c>
      <c r="G631" s="148">
        <f t="shared" si="211"/>
        <v>1322.9388553654728</v>
      </c>
      <c r="H631" s="148">
        <f t="shared" si="211"/>
        <v>1357.3275949405474</v>
      </c>
      <c r="I631" s="148">
        <f t="shared" si="211"/>
        <v>1392.0253946840019</v>
      </c>
      <c r="J631" s="148">
        <f t="shared" si="211"/>
        <v>1427.0914080333619</v>
      </c>
      <c r="K631" s="148">
        <f t="shared" si="211"/>
        <v>1462.5974642990832</v>
      </c>
      <c r="L631" s="148">
        <f t="shared" si="211"/>
        <v>1498.46087531187</v>
      </c>
      <c r="M631" s="148">
        <f t="shared" si="211"/>
        <v>1534.8121190581487</v>
      </c>
      <c r="N631" s="148">
        <f t="shared" si="211"/>
        <v>1571.5157898776997</v>
      </c>
      <c r="O631" s="148">
        <f t="shared" si="211"/>
        <v>1608.5407030348465</v>
      </c>
      <c r="P631" s="148">
        <f t="shared" si="211"/>
        <v>1645.9429002291547</v>
      </c>
      <c r="Q631" s="148">
        <f t="shared" si="211"/>
        <v>1683.6799247893775</v>
      </c>
      <c r="R631" s="148">
        <f t="shared" si="211"/>
        <v>1721.7003291976191</v>
      </c>
      <c r="S631" s="148">
        <f t="shared" si="211"/>
        <v>1760.1211245366549</v>
      </c>
      <c r="T631" s="148">
        <f t="shared" si="211"/>
        <v>1798.8623103453303</v>
      </c>
      <c r="U631" s="148">
        <f t="shared" si="211"/>
        <v>1837.9511558229312</v>
      </c>
      <c r="V631" s="148">
        <f t="shared" si="211"/>
        <v>1873.844727842567</v>
      </c>
      <c r="W631" s="148">
        <f t="shared" si="211"/>
        <v>1914.1664345365575</v>
      </c>
    </row>
    <row r="632" spans="1:23">
      <c r="A632" s="102" t="s">
        <v>197</v>
      </c>
      <c r="B632" s="148">
        <f t="shared" si="212"/>
        <v>567.95989217392207</v>
      </c>
      <c r="C632" s="148">
        <f t="shared" si="211"/>
        <v>580.3921723568892</v>
      </c>
      <c r="D632" s="148">
        <f t="shared" si="211"/>
        <v>584.18723159063336</v>
      </c>
      <c r="E632" s="148">
        <f t="shared" si="211"/>
        <v>594.97439212375332</v>
      </c>
      <c r="F632" s="148">
        <f t="shared" si="211"/>
        <v>608.70314945835105</v>
      </c>
      <c r="G632" s="148">
        <f t="shared" si="211"/>
        <v>622.72123856016822</v>
      </c>
      <c r="H632" s="148">
        <f t="shared" si="211"/>
        <v>637.00943929918026</v>
      </c>
      <c r="I632" s="148">
        <f t="shared" si="211"/>
        <v>651.58804395718494</v>
      </c>
      <c r="J632" s="148">
        <f t="shared" si="211"/>
        <v>666.43880130646255</v>
      </c>
      <c r="K632" s="148">
        <f t="shared" si="211"/>
        <v>681.6087571010512</v>
      </c>
      <c r="L632" s="148">
        <f t="shared" si="211"/>
        <v>697.09615000705946</v>
      </c>
      <c r="M632" s="148">
        <f t="shared" si="211"/>
        <v>712.84940079697958</v>
      </c>
      <c r="N632" s="148">
        <f t="shared" si="211"/>
        <v>728.99108433931633</v>
      </c>
      <c r="O632" s="148">
        <f t="shared" si="211"/>
        <v>745.38640612426548</v>
      </c>
      <c r="P632" s="148">
        <f t="shared" si="211"/>
        <v>762.16091928238905</v>
      </c>
      <c r="Q632" s="148">
        <f t="shared" si="211"/>
        <v>779.18780267532509</v>
      </c>
      <c r="R632" s="148">
        <f t="shared" si="211"/>
        <v>796.61697187713094</v>
      </c>
      <c r="S632" s="148">
        <f t="shared" si="211"/>
        <v>814.37783396057046</v>
      </c>
      <c r="T632" s="148">
        <f t="shared" si="211"/>
        <v>832.46837538699856</v>
      </c>
      <c r="U632" s="148">
        <f t="shared" si="211"/>
        <v>850.94621785728873</v>
      </c>
      <c r="V632" s="148">
        <f t="shared" si="211"/>
        <v>866.61300007359671</v>
      </c>
      <c r="W632" s="148">
        <f t="shared" si="211"/>
        <v>885.77635760665316</v>
      </c>
    </row>
    <row r="633" spans="1:23">
      <c r="A633" s="102" t="s">
        <v>198</v>
      </c>
      <c r="B633" s="148">
        <f t="shared" si="212"/>
        <v>196.96218121785512</v>
      </c>
      <c r="C633" s="148">
        <f t="shared" si="211"/>
        <v>203.00064079476189</v>
      </c>
      <c r="D633" s="148">
        <f t="shared" si="211"/>
        <v>208.63193112861182</v>
      </c>
      <c r="E633" s="148">
        <f t="shared" si="211"/>
        <v>213.19921286795037</v>
      </c>
      <c r="F633" s="148">
        <f t="shared" si="211"/>
        <v>217.98828160559927</v>
      </c>
      <c r="G633" s="148">
        <f t="shared" si="211"/>
        <v>222.59605217597931</v>
      </c>
      <c r="H633" s="148">
        <f t="shared" si="211"/>
        <v>227.18550375736672</v>
      </c>
      <c r="I633" s="148">
        <f t="shared" si="211"/>
        <v>231.69350556549867</v>
      </c>
      <c r="J633" s="148">
        <f t="shared" si="211"/>
        <v>236.13308766277225</v>
      </c>
      <c r="K633" s="148">
        <f t="shared" si="211"/>
        <v>240.44339198203622</v>
      </c>
      <c r="L633" s="148">
        <f t="shared" si="211"/>
        <v>244.71740461682313</v>
      </c>
      <c r="M633" s="148">
        <f t="shared" si="211"/>
        <v>248.92598929981719</v>
      </c>
      <c r="N633" s="148">
        <f t="shared" si="211"/>
        <v>252.93672972085366</v>
      </c>
      <c r="O633" s="148">
        <f t="shared" si="211"/>
        <v>256.80065149312105</v>
      </c>
      <c r="P633" s="148">
        <f t="shared" si="211"/>
        <v>260.54926378432157</v>
      </c>
      <c r="Q633" s="148">
        <f t="shared" si="211"/>
        <v>264.03452473002261</v>
      </c>
      <c r="R633" s="148">
        <f t="shared" si="211"/>
        <v>267.40386171686134</v>
      </c>
      <c r="S633" s="148">
        <f t="shared" si="211"/>
        <v>270.61270008160653</v>
      </c>
      <c r="T633" s="148">
        <f t="shared" si="211"/>
        <v>273.62179414139348</v>
      </c>
      <c r="U633" s="148">
        <f t="shared" si="211"/>
        <v>276.51820467338393</v>
      </c>
      <c r="V633" s="148">
        <f t="shared" si="211"/>
        <v>278.93024556486915</v>
      </c>
      <c r="W633" s="148">
        <f t="shared" si="211"/>
        <v>281.64342796324439</v>
      </c>
    </row>
    <row r="634" spans="1:23">
      <c r="A634" s="102" t="s">
        <v>199</v>
      </c>
      <c r="B634" s="148">
        <f t="shared" si="212"/>
        <v>158.04355017369366</v>
      </c>
      <c r="C634" s="148">
        <f t="shared" si="211"/>
        <v>159.66732866266688</v>
      </c>
      <c r="D634" s="148">
        <f t="shared" si="211"/>
        <v>162.24037817888151</v>
      </c>
      <c r="E634" s="148">
        <f t="shared" si="211"/>
        <v>164.22802969772863</v>
      </c>
      <c r="F634" s="148">
        <f t="shared" si="211"/>
        <v>166.26897948239906</v>
      </c>
      <c r="G634" s="148">
        <f t="shared" si="211"/>
        <v>168.25607670232478</v>
      </c>
      <c r="H634" s="148">
        <f t="shared" si="211"/>
        <v>170.19893443762831</v>
      </c>
      <c r="I634" s="148">
        <f t="shared" si="211"/>
        <v>172.08681553557128</v>
      </c>
      <c r="J634" s="148">
        <f t="shared" si="211"/>
        <v>173.90387394959103</v>
      </c>
      <c r="K634" s="148">
        <f t="shared" si="211"/>
        <v>175.69358623658897</v>
      </c>
      <c r="L634" s="148">
        <f t="shared" si="211"/>
        <v>177.48199026232703</v>
      </c>
      <c r="M634" s="148">
        <f t="shared" si="211"/>
        <v>179.21542588877071</v>
      </c>
      <c r="N634" s="148">
        <f t="shared" si="211"/>
        <v>180.87845085828388</v>
      </c>
      <c r="O634" s="148">
        <f t="shared" si="211"/>
        <v>182.44428238972671</v>
      </c>
      <c r="P634" s="148">
        <f t="shared" si="211"/>
        <v>183.96934840423515</v>
      </c>
      <c r="Q634" s="148">
        <f t="shared" si="211"/>
        <v>185.43776763275679</v>
      </c>
      <c r="R634" s="148">
        <f t="shared" si="211"/>
        <v>186.82226564392627</v>
      </c>
      <c r="S634" s="148">
        <f t="shared" si="211"/>
        <v>188.19377384931045</v>
      </c>
      <c r="T634" s="148">
        <f t="shared" si="211"/>
        <v>189.49550864818019</v>
      </c>
      <c r="U634" s="148">
        <f t="shared" si="211"/>
        <v>190.74049130831065</v>
      </c>
      <c r="V634" s="148">
        <f t="shared" si="211"/>
        <v>191.85166091426476</v>
      </c>
      <c r="W634" s="148">
        <f t="shared" si="211"/>
        <v>193.05559646759289</v>
      </c>
    </row>
    <row r="635" spans="1:23">
      <c r="C635" s="152">
        <f>SUM(C625:C634)</f>
        <v>3645.6360519261325</v>
      </c>
      <c r="D635" s="152">
        <f t="shared" ref="D635:W635" si="213">SUM(D625:D634)</f>
        <v>3699.5079658951272</v>
      </c>
      <c r="E635" s="152">
        <f t="shared" si="213"/>
        <v>3774.4335792107377</v>
      </c>
      <c r="F635" s="152">
        <f t="shared" si="213"/>
        <v>3861.148502515076</v>
      </c>
      <c r="G635" s="152">
        <f t="shared" si="213"/>
        <v>3948.9535863150759</v>
      </c>
      <c r="H635" s="152">
        <f t="shared" si="213"/>
        <v>4037.8558991340938</v>
      </c>
      <c r="I635" s="152">
        <f t="shared" si="213"/>
        <v>4127.9486440851279</v>
      </c>
      <c r="J635" s="152">
        <f t="shared" si="213"/>
        <v>4219.2224677632266</v>
      </c>
      <c r="K635" s="152">
        <f t="shared" si="213"/>
        <v>4311.7045688791868</v>
      </c>
      <c r="L635" s="152">
        <f t="shared" si="213"/>
        <v>4405.5557947859388</v>
      </c>
      <c r="M635" s="152">
        <f t="shared" si="213"/>
        <v>4500.862913824848</v>
      </c>
      <c r="N635" s="152">
        <f t="shared" si="213"/>
        <v>4597.3882151920807</v>
      </c>
      <c r="O635" s="152">
        <f t="shared" si="213"/>
        <v>4694.7874791616514</v>
      </c>
      <c r="P635" s="152">
        <f t="shared" si="213"/>
        <v>4793.5859735583172</v>
      </c>
      <c r="Q635" s="152">
        <f t="shared" si="213"/>
        <v>4893.2084480113417</v>
      </c>
      <c r="R635" s="152">
        <f t="shared" si="213"/>
        <v>4994.0286799945261</v>
      </c>
      <c r="S635" s="152">
        <f t="shared" si="213"/>
        <v>5096.1842929498935</v>
      </c>
      <c r="T635" s="152">
        <f t="shared" si="213"/>
        <v>5199.3656094934131</v>
      </c>
      <c r="U635" s="152">
        <f t="shared" si="213"/>
        <v>5303.9455924093099</v>
      </c>
      <c r="V635" s="152">
        <f t="shared" si="213"/>
        <v>5396.7306155884389</v>
      </c>
      <c r="W635" s="152">
        <f t="shared" si="213"/>
        <v>5504.7756563107132</v>
      </c>
    </row>
    <row r="636" spans="1:23">
      <c r="T636" s="146"/>
      <c r="W636" s="146"/>
    </row>
    <row r="637" spans="1:23">
      <c r="T637" s="146"/>
      <c r="W637" s="146"/>
    </row>
    <row r="638" spans="1:23">
      <c r="T638" s="146"/>
      <c r="W638" s="146"/>
    </row>
    <row r="639" spans="1:23">
      <c r="T639" s="146"/>
      <c r="W639" s="146"/>
    </row>
    <row r="640" spans="1:23">
      <c r="T640" s="146"/>
      <c r="W640" s="146"/>
    </row>
    <row r="641" spans="20:23">
      <c r="T641" s="146"/>
      <c r="W641" s="146"/>
    </row>
    <row r="642" spans="20:23">
      <c r="T642" s="146"/>
      <c r="W642" s="146"/>
    </row>
    <row r="643" spans="20:23">
      <c r="T643" s="146"/>
      <c r="W643" s="146"/>
    </row>
    <row r="644" spans="20:23">
      <c r="T644" s="146"/>
      <c r="W644" s="146"/>
    </row>
    <row r="645" spans="20:23">
      <c r="T645" s="146"/>
      <c r="W645" s="146"/>
    </row>
    <row r="646" spans="20:23">
      <c r="T646" s="146"/>
      <c r="W646" s="146"/>
    </row>
    <row r="647" spans="20:23">
      <c r="T647" s="146"/>
      <c r="W647" s="146"/>
    </row>
    <row r="648" spans="20:23">
      <c r="T648" s="146"/>
      <c r="W648" s="146"/>
    </row>
    <row r="649" spans="20:23">
      <c r="T649" s="146"/>
      <c r="W649" s="146"/>
    </row>
    <row r="650" spans="20:23">
      <c r="T650" s="146"/>
      <c r="W650" s="146"/>
    </row>
    <row r="651" spans="20:23">
      <c r="T651" s="146"/>
      <c r="W651" s="146"/>
    </row>
    <row r="652" spans="20:23">
      <c r="T652" s="146"/>
      <c r="W652" s="146"/>
    </row>
    <row r="653" spans="20:23">
      <c r="T653" s="146"/>
      <c r="W653" s="146"/>
    </row>
    <row r="654" spans="20:23">
      <c r="T654" s="146"/>
      <c r="W654" s="146"/>
    </row>
    <row r="655" spans="20:23">
      <c r="T655" s="146"/>
      <c r="W655" s="146"/>
    </row>
    <row r="656" spans="20:23">
      <c r="T656" s="146"/>
      <c r="W656" s="146"/>
    </row>
    <row r="657" spans="20:23">
      <c r="T657" s="146"/>
      <c r="W657" s="146"/>
    </row>
    <row r="658" spans="20:23">
      <c r="T658" s="146"/>
      <c r="W658" s="146"/>
    </row>
    <row r="659" spans="20:23">
      <c r="T659" s="146"/>
      <c r="W659" s="146"/>
    </row>
    <row r="660" spans="20:23">
      <c r="T660" s="146"/>
      <c r="W660" s="146"/>
    </row>
    <row r="661" spans="20:23">
      <c r="T661" s="146"/>
      <c r="W661" s="146"/>
    </row>
    <row r="662" spans="20:23">
      <c r="T662" s="146"/>
      <c r="W662" s="146"/>
    </row>
    <row r="663" spans="20:23">
      <c r="T663" s="146"/>
      <c r="W663" s="146"/>
    </row>
    <row r="664" spans="20:23">
      <c r="T664" s="146"/>
      <c r="W664" s="146"/>
    </row>
    <row r="665" spans="20:23">
      <c r="T665" s="146"/>
      <c r="W665" s="146"/>
    </row>
    <row r="666" spans="20:23">
      <c r="T666" s="146"/>
      <c r="W666" s="146"/>
    </row>
    <row r="667" spans="20:23">
      <c r="T667" s="146"/>
      <c r="W667" s="146"/>
    </row>
    <row r="668" spans="20:23">
      <c r="T668" s="146"/>
      <c r="W668" s="146"/>
    </row>
    <row r="669" spans="20:23">
      <c r="T669" s="146"/>
      <c r="W669" s="146"/>
    </row>
    <row r="670" spans="20:23">
      <c r="T670" s="146"/>
      <c r="W670" s="146"/>
    </row>
    <row r="671" spans="20:23">
      <c r="T671" s="146"/>
      <c r="W671" s="146"/>
    </row>
    <row r="672" spans="20:23">
      <c r="T672" s="146"/>
      <c r="W672" s="146"/>
    </row>
    <row r="673" spans="20:23">
      <c r="T673" s="146"/>
      <c r="W673" s="146"/>
    </row>
    <row r="674" spans="20:23">
      <c r="T674" s="146"/>
      <c r="W674" s="146"/>
    </row>
    <row r="675" spans="20:23">
      <c r="T675" s="146"/>
      <c r="W675" s="146"/>
    </row>
    <row r="676" spans="20:23">
      <c r="T676" s="146"/>
      <c r="W676" s="146"/>
    </row>
    <row r="677" spans="20:23">
      <c r="T677" s="146"/>
      <c r="W677" s="146"/>
    </row>
    <row r="678" spans="20:23">
      <c r="T678" s="146"/>
      <c r="W678" s="146"/>
    </row>
    <row r="679" spans="20:23">
      <c r="T679" s="146"/>
      <c r="W679" s="146"/>
    </row>
    <row r="680" spans="20:23">
      <c r="T680" s="146"/>
      <c r="W680" s="146"/>
    </row>
    <row r="681" spans="20:23">
      <c r="T681" s="146"/>
      <c r="W681" s="146"/>
    </row>
    <row r="682" spans="20:23">
      <c r="T682" s="146"/>
      <c r="W682" s="146"/>
    </row>
    <row r="683" spans="20:23">
      <c r="T683" s="146"/>
      <c r="W683" s="146"/>
    </row>
    <row r="684" spans="20:23">
      <c r="T684" s="146"/>
      <c r="W684" s="146"/>
    </row>
    <row r="685" spans="20:23">
      <c r="T685" s="146"/>
      <c r="W685" s="146"/>
    </row>
    <row r="686" spans="20:23">
      <c r="T686" s="146"/>
      <c r="W686" s="146"/>
    </row>
    <row r="687" spans="20:23">
      <c r="T687" s="146"/>
      <c r="W687" s="146"/>
    </row>
    <row r="688" spans="20:23">
      <c r="T688" s="146"/>
      <c r="W688" s="146"/>
    </row>
    <row r="689" spans="20:23">
      <c r="T689" s="146"/>
      <c r="W689" s="146"/>
    </row>
    <row r="690" spans="20:23">
      <c r="T690" s="146"/>
      <c r="W690" s="146"/>
    </row>
    <row r="691" spans="20:23">
      <c r="T691" s="146"/>
      <c r="W691" s="146"/>
    </row>
    <row r="692" spans="20:23">
      <c r="T692" s="146"/>
      <c r="W692" s="146"/>
    </row>
    <row r="693" spans="20:23">
      <c r="T693" s="146"/>
      <c r="W693" s="146"/>
    </row>
    <row r="694" spans="20:23">
      <c r="T694" s="146"/>
      <c r="W694" s="146"/>
    </row>
    <row r="695" spans="20:23">
      <c r="T695" s="146"/>
      <c r="W695" s="146"/>
    </row>
    <row r="696" spans="20:23">
      <c r="T696" s="146"/>
      <c r="W696" s="146"/>
    </row>
    <row r="697" spans="20:23">
      <c r="T697" s="146"/>
      <c r="W697" s="146"/>
    </row>
    <row r="698" spans="20:23">
      <c r="T698" s="146"/>
      <c r="W698" s="146"/>
    </row>
    <row r="699" spans="20:23">
      <c r="T699" s="146"/>
      <c r="W699" s="146"/>
    </row>
    <row r="700" spans="20:23">
      <c r="T700" s="146"/>
      <c r="W700" s="146"/>
    </row>
    <row r="701" spans="20:23">
      <c r="T701" s="146"/>
      <c r="W701" s="146"/>
    </row>
    <row r="702" spans="20:23">
      <c r="T702" s="146"/>
      <c r="W702" s="146"/>
    </row>
    <row r="703" spans="20:23">
      <c r="T703" s="146"/>
      <c r="W703" s="146"/>
    </row>
    <row r="704" spans="20:23">
      <c r="T704" s="146"/>
      <c r="W704" s="146"/>
    </row>
    <row r="705" spans="20:23">
      <c r="T705" s="146"/>
      <c r="W705" s="146"/>
    </row>
    <row r="706" spans="20:23">
      <c r="T706" s="146"/>
      <c r="W706" s="146"/>
    </row>
    <row r="707" spans="20:23">
      <c r="T707" s="146"/>
      <c r="W707" s="146"/>
    </row>
    <row r="708" spans="20:23">
      <c r="T708" s="146"/>
      <c r="W708" s="146"/>
    </row>
    <row r="709" spans="20:23">
      <c r="T709" s="146"/>
      <c r="W709" s="146"/>
    </row>
    <row r="710" spans="20:23">
      <c r="T710" s="146"/>
      <c r="W710" s="146"/>
    </row>
    <row r="711" spans="20:23">
      <c r="T711" s="146"/>
      <c r="W711" s="146"/>
    </row>
    <row r="712" spans="20:23">
      <c r="T712" s="146"/>
      <c r="W712" s="146"/>
    </row>
    <row r="713" spans="20:23">
      <c r="T713" s="146"/>
      <c r="W713" s="146"/>
    </row>
    <row r="714" spans="20:23">
      <c r="T714" s="146"/>
      <c r="W714" s="146"/>
    </row>
    <row r="715" spans="20:23">
      <c r="T715" s="146"/>
      <c r="W715" s="146"/>
    </row>
    <row r="716" spans="20:23">
      <c r="T716" s="146"/>
      <c r="W716" s="146"/>
    </row>
    <row r="717" spans="20:23">
      <c r="T717" s="146"/>
      <c r="W717" s="146"/>
    </row>
    <row r="718" spans="20:23">
      <c r="T718" s="146"/>
      <c r="W718" s="146"/>
    </row>
    <row r="719" spans="20:23">
      <c r="T719" s="146"/>
      <c r="W719" s="146"/>
    </row>
    <row r="720" spans="20:23">
      <c r="T720" s="146"/>
      <c r="W720" s="146"/>
    </row>
    <row r="721" spans="20:23">
      <c r="T721" s="146"/>
      <c r="W721" s="146"/>
    </row>
    <row r="722" spans="20:23">
      <c r="T722" s="146"/>
      <c r="W722" s="146"/>
    </row>
    <row r="723" spans="20:23">
      <c r="T723" s="146"/>
      <c r="W723" s="146"/>
    </row>
    <row r="724" spans="20:23">
      <c r="T724" s="146"/>
      <c r="W724" s="146"/>
    </row>
    <row r="725" spans="20:23">
      <c r="T725" s="146"/>
      <c r="W725" s="146"/>
    </row>
    <row r="726" spans="20:23">
      <c r="T726" s="146"/>
      <c r="W726" s="146"/>
    </row>
    <row r="727" spans="20:23">
      <c r="T727" s="146"/>
      <c r="W727" s="146"/>
    </row>
    <row r="728" spans="20:23">
      <c r="T728" s="146"/>
      <c r="W728" s="146"/>
    </row>
    <row r="729" spans="20:23">
      <c r="T729" s="146"/>
      <c r="W729" s="146"/>
    </row>
    <row r="730" spans="20:23">
      <c r="T730" s="146"/>
      <c r="W730" s="146"/>
    </row>
    <row r="731" spans="20:23">
      <c r="T731" s="146"/>
      <c r="W731" s="146"/>
    </row>
    <row r="732" spans="20:23">
      <c r="T732" s="146"/>
      <c r="W732" s="146"/>
    </row>
    <row r="733" spans="20:23">
      <c r="T733" s="146"/>
      <c r="W733" s="146"/>
    </row>
    <row r="734" spans="20:23">
      <c r="T734" s="146"/>
      <c r="W734" s="146"/>
    </row>
    <row r="735" spans="20:23">
      <c r="T735" s="146"/>
      <c r="W735" s="146"/>
    </row>
    <row r="736" spans="20:23">
      <c r="T736" s="146"/>
      <c r="W736" s="146"/>
    </row>
    <row r="737" spans="20:23">
      <c r="T737" s="146"/>
      <c r="W737" s="146"/>
    </row>
    <row r="738" spans="20:23">
      <c r="T738" s="146"/>
      <c r="W738" s="146"/>
    </row>
    <row r="739" spans="20:23">
      <c r="T739" s="146"/>
      <c r="W739" s="146"/>
    </row>
    <row r="740" spans="20:23">
      <c r="T740" s="146"/>
      <c r="W740" s="146"/>
    </row>
    <row r="741" spans="20:23">
      <c r="T741" s="146"/>
      <c r="W741" s="146"/>
    </row>
    <row r="742" spans="20:23">
      <c r="T742" s="146"/>
      <c r="W742" s="146"/>
    </row>
    <row r="743" spans="20:23">
      <c r="T743" s="146"/>
      <c r="W743" s="146"/>
    </row>
    <row r="744" spans="20:23">
      <c r="T744" s="146"/>
      <c r="W744" s="146"/>
    </row>
    <row r="745" spans="20:23">
      <c r="T745" s="146"/>
      <c r="W745" s="146"/>
    </row>
    <row r="746" spans="20:23">
      <c r="T746" s="146"/>
      <c r="W746" s="146"/>
    </row>
    <row r="747" spans="20:23">
      <c r="T747" s="146"/>
      <c r="W747" s="146"/>
    </row>
    <row r="748" spans="20:23">
      <c r="T748" s="146"/>
      <c r="W748" s="146"/>
    </row>
    <row r="749" spans="20:23">
      <c r="T749" s="146"/>
      <c r="W749" s="146"/>
    </row>
    <row r="750" spans="20:23">
      <c r="T750" s="146"/>
      <c r="W750" s="146"/>
    </row>
    <row r="751" spans="20:23">
      <c r="T751" s="146"/>
      <c r="W751" s="146"/>
    </row>
    <row r="752" spans="20:23">
      <c r="T752" s="146"/>
      <c r="W752" s="146"/>
    </row>
    <row r="753" spans="20:23">
      <c r="T753" s="146"/>
      <c r="W753" s="146"/>
    </row>
    <row r="754" spans="20:23">
      <c r="T754" s="146"/>
      <c r="W754" s="146"/>
    </row>
    <row r="755" spans="20:23">
      <c r="T755" s="146"/>
      <c r="W755" s="146"/>
    </row>
    <row r="756" spans="20:23">
      <c r="T756" s="146"/>
      <c r="W756" s="146"/>
    </row>
    <row r="757" spans="20:23">
      <c r="T757" s="146"/>
      <c r="W757" s="146"/>
    </row>
    <row r="758" spans="20:23">
      <c r="T758" s="146"/>
      <c r="W758" s="146"/>
    </row>
    <row r="759" spans="20:23">
      <c r="T759" s="146"/>
      <c r="W759" s="146"/>
    </row>
    <row r="760" spans="20:23">
      <c r="T760" s="146"/>
      <c r="W760" s="146"/>
    </row>
    <row r="761" spans="20:23">
      <c r="T761" s="146"/>
      <c r="W761" s="146"/>
    </row>
    <row r="762" spans="20:23">
      <c r="T762" s="146"/>
      <c r="W762" s="146"/>
    </row>
    <row r="763" spans="20:23">
      <c r="T763" s="146"/>
      <c r="W763" s="146"/>
    </row>
    <row r="764" spans="20:23">
      <c r="T764" s="146"/>
      <c r="W764" s="146"/>
    </row>
    <row r="765" spans="20:23">
      <c r="T765" s="146"/>
      <c r="W765" s="146"/>
    </row>
    <row r="766" spans="20:23">
      <c r="T766" s="146"/>
      <c r="W766" s="146"/>
    </row>
    <row r="767" spans="20:23">
      <c r="T767" s="146"/>
      <c r="W767" s="146"/>
    </row>
    <row r="768" spans="20:23">
      <c r="T768" s="146"/>
      <c r="W768" s="146"/>
    </row>
    <row r="769" spans="20:23">
      <c r="T769" s="146"/>
      <c r="W769" s="146"/>
    </row>
    <row r="770" spans="20:23">
      <c r="T770" s="146"/>
      <c r="W770" s="146"/>
    </row>
    <row r="771" spans="20:23">
      <c r="T771" s="146"/>
      <c r="W771" s="146"/>
    </row>
    <row r="772" spans="20:23">
      <c r="T772" s="146"/>
      <c r="W772" s="146"/>
    </row>
    <row r="773" spans="20:23">
      <c r="T773" s="146"/>
      <c r="W773" s="146"/>
    </row>
    <row r="774" spans="20:23">
      <c r="T774" s="146"/>
      <c r="W774" s="146"/>
    </row>
    <row r="775" spans="20:23">
      <c r="T775" s="146"/>
      <c r="W775" s="146"/>
    </row>
    <row r="776" spans="20:23">
      <c r="T776" s="146"/>
      <c r="W776" s="146"/>
    </row>
    <row r="777" spans="20:23">
      <c r="T777" s="146"/>
      <c r="W777" s="146"/>
    </row>
    <row r="778" spans="20:23">
      <c r="T778" s="146"/>
      <c r="W778" s="146"/>
    </row>
    <row r="779" spans="20:23">
      <c r="T779" s="146"/>
      <c r="W779" s="146"/>
    </row>
    <row r="780" spans="20:23">
      <c r="T780" s="146"/>
      <c r="W780" s="146"/>
    </row>
    <row r="781" spans="20:23">
      <c r="T781" s="146"/>
      <c r="W781" s="146"/>
    </row>
    <row r="782" spans="20:23">
      <c r="T782" s="146"/>
      <c r="W782" s="146"/>
    </row>
    <row r="783" spans="20:23">
      <c r="T783" s="146"/>
      <c r="W783" s="146"/>
    </row>
    <row r="784" spans="20:23">
      <c r="T784" s="146"/>
      <c r="W784" s="146"/>
    </row>
    <row r="785" spans="20:23">
      <c r="T785" s="146"/>
      <c r="W785" s="146"/>
    </row>
    <row r="786" spans="20:23">
      <c r="T786" s="146"/>
      <c r="W786" s="146"/>
    </row>
    <row r="787" spans="20:23">
      <c r="T787" s="146"/>
      <c r="W787" s="146"/>
    </row>
    <row r="788" spans="20:23">
      <c r="T788" s="146"/>
      <c r="W788" s="146"/>
    </row>
    <row r="789" spans="20:23">
      <c r="T789" s="146"/>
      <c r="W789" s="146"/>
    </row>
    <row r="790" spans="20:23">
      <c r="T790" s="146"/>
      <c r="W790" s="146"/>
    </row>
    <row r="791" spans="20:23">
      <c r="T791" s="146"/>
      <c r="W791" s="146"/>
    </row>
    <row r="792" spans="20:23">
      <c r="T792" s="146"/>
      <c r="W792" s="146"/>
    </row>
    <row r="793" spans="20:23">
      <c r="T793" s="146"/>
      <c r="W793" s="146"/>
    </row>
    <row r="794" spans="20:23">
      <c r="T794" s="146"/>
      <c r="W794" s="146"/>
    </row>
    <row r="795" spans="20:23">
      <c r="T795" s="146"/>
      <c r="W795" s="146"/>
    </row>
    <row r="796" spans="20:23">
      <c r="T796" s="146"/>
      <c r="W796" s="146"/>
    </row>
    <row r="797" spans="20:23">
      <c r="T797" s="146"/>
      <c r="W797" s="146"/>
    </row>
    <row r="798" spans="20:23">
      <c r="T798" s="146"/>
      <c r="W798" s="146"/>
    </row>
    <row r="799" spans="20:23">
      <c r="T799" s="146"/>
      <c r="W799" s="146"/>
    </row>
    <row r="800" spans="20:23">
      <c r="T800" s="146"/>
      <c r="W800" s="146"/>
    </row>
    <row r="801" spans="20:23">
      <c r="T801" s="146"/>
      <c r="W801" s="146"/>
    </row>
    <row r="802" spans="20:23">
      <c r="T802" s="146"/>
      <c r="W802" s="146"/>
    </row>
    <row r="803" spans="20:23">
      <c r="T803" s="146"/>
      <c r="W803" s="146"/>
    </row>
    <row r="804" spans="20:23">
      <c r="T804" s="146"/>
      <c r="W804" s="146"/>
    </row>
    <row r="805" spans="20:23">
      <c r="T805" s="146"/>
      <c r="W805" s="146"/>
    </row>
    <row r="806" spans="20:23">
      <c r="T806" s="146"/>
      <c r="W806" s="146"/>
    </row>
    <row r="807" spans="20:23">
      <c r="T807" s="146"/>
      <c r="W807" s="146"/>
    </row>
    <row r="808" spans="20:23">
      <c r="T808" s="146"/>
      <c r="W808" s="146"/>
    </row>
    <row r="809" spans="20:23">
      <c r="T809" s="146"/>
      <c r="W809" s="146"/>
    </row>
    <row r="810" spans="20:23">
      <c r="T810" s="146"/>
      <c r="W810" s="146"/>
    </row>
    <row r="811" spans="20:23">
      <c r="T811" s="146"/>
      <c r="W811" s="146"/>
    </row>
    <row r="812" spans="20:23">
      <c r="T812" s="146"/>
      <c r="W812" s="146"/>
    </row>
    <row r="813" spans="20:23">
      <c r="T813" s="146"/>
      <c r="W813" s="146"/>
    </row>
    <row r="814" spans="20:23">
      <c r="T814" s="146"/>
      <c r="W814" s="146"/>
    </row>
    <row r="815" spans="20:23">
      <c r="T815" s="146"/>
    </row>
    <row r="816" spans="20:23">
      <c r="T816" s="146"/>
    </row>
    <row r="817" spans="20:20">
      <c r="T817" s="146"/>
    </row>
    <row r="818" spans="20:20">
      <c r="T818" s="146"/>
    </row>
    <row r="819" spans="20:20">
      <c r="T819" s="146"/>
    </row>
    <row r="820" spans="20:20">
      <c r="T820" s="146"/>
    </row>
    <row r="821" spans="20:20">
      <c r="T821" s="146"/>
    </row>
    <row r="822" spans="20:20">
      <c r="T822" s="146"/>
    </row>
    <row r="823" spans="20:20">
      <c r="T823" s="146"/>
    </row>
    <row r="824" spans="20:20">
      <c r="T824" s="146"/>
    </row>
    <row r="825" spans="20:20">
      <c r="T825" s="146"/>
    </row>
    <row r="826" spans="20:20">
      <c r="T826" s="146"/>
    </row>
    <row r="827" spans="20:20">
      <c r="T827" s="146"/>
    </row>
    <row r="828" spans="20:20">
      <c r="T828" s="146"/>
    </row>
    <row r="829" spans="20:20">
      <c r="T829" s="146"/>
    </row>
    <row r="830" spans="20:20">
      <c r="T830" s="146"/>
    </row>
    <row r="831" spans="20:20">
      <c r="T831" s="146"/>
    </row>
    <row r="832" spans="20:20">
      <c r="T832" s="146"/>
    </row>
    <row r="833" spans="20:20">
      <c r="T833" s="146"/>
    </row>
    <row r="834" spans="20:20">
      <c r="T834" s="146"/>
    </row>
    <row r="835" spans="20:20">
      <c r="T835" s="146"/>
    </row>
  </sheetData>
  <mergeCells count="1">
    <mergeCell ref="A1:W1"/>
  </mergeCells>
  <pageMargins left="0.7" right="0.7" top="0.75" bottom="0.75" header="0.3" footer="0.3"/>
  <pageSetup scale="60" fitToWidth="4" fitToHeight="8" orientation="portrait" r:id="rId1"/>
  <headerFooter>
    <oddHeader>&amp;L2012 CNGC IRP&amp;CAPPENDIX B
High Scenario&amp;RPAGE &amp;P</oddHeader>
  </headerFooter>
  <rowBreaks count="3" manualBreakCount="3">
    <brk id="101" max="22" man="1"/>
    <brk id="196" max="22" man="1"/>
    <brk id="291" max="22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5" tint="0.59999389629810485"/>
  </sheetPr>
  <dimension ref="A1:JT211"/>
  <sheetViews>
    <sheetView view="pageBreakPreview" zoomScale="60" zoomScaleNormal="90" workbookViewId="0">
      <pane xSplit="4" topLeftCell="E1" activePane="topRight" state="frozenSplit"/>
      <selection activeCell="H46" sqref="H46"/>
      <selection pane="topRight" activeCell="D62" sqref="D62"/>
    </sheetView>
  </sheetViews>
  <sheetFormatPr defaultColWidth="9.1796875" defaultRowHeight="12"/>
  <cols>
    <col min="1" max="1" width="4.1796875" style="158" bestFit="1" customWidth="1"/>
    <col min="2" max="2" width="5" style="158" bestFit="1" customWidth="1"/>
    <col min="3" max="3" width="7.1796875" style="158" bestFit="1" customWidth="1"/>
    <col min="4" max="4" width="13.81640625" style="175" customWidth="1"/>
    <col min="5" max="10" width="10.54296875" style="158" hidden="1" customWidth="1"/>
    <col min="11" max="19" width="10.453125" style="158" hidden="1" customWidth="1"/>
    <col min="20" max="24" width="9.81640625" style="158" hidden="1" customWidth="1"/>
    <col min="25" max="25" width="9.81640625" style="182" customWidth="1"/>
    <col min="26" max="39" width="9.81640625" style="158" customWidth="1"/>
    <col min="40" max="42" width="10.453125" style="158" customWidth="1"/>
    <col min="43" max="44" width="10.54296875" style="158" bestFit="1" customWidth="1"/>
    <col min="45" max="45" width="10.453125" style="158" customWidth="1"/>
    <col min="46" max="46" width="10.54296875" style="158" bestFit="1" customWidth="1"/>
    <col min="47" max="47" width="9.1796875" style="158"/>
    <col min="48" max="49" width="9.26953125" style="158" bestFit="1" customWidth="1"/>
    <col min="50" max="50" width="9.7265625" style="158" bestFit="1" customWidth="1"/>
    <col min="51" max="16384" width="9.1796875" style="158"/>
  </cols>
  <sheetData>
    <row r="1" spans="1:61" ht="15" customHeight="1">
      <c r="A1" s="231" t="s">
        <v>205</v>
      </c>
      <c r="B1" s="153" t="s">
        <v>206</v>
      </c>
      <c r="C1" s="154"/>
      <c r="D1" s="155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7"/>
      <c r="Z1" s="156"/>
      <c r="AA1" s="156"/>
      <c r="AB1" s="156"/>
      <c r="AC1" s="156"/>
      <c r="AD1" s="156"/>
      <c r="AE1" s="156"/>
      <c r="AF1" s="156"/>
      <c r="AG1" s="156"/>
      <c r="AH1" s="156"/>
      <c r="AI1" s="156"/>
      <c r="AJ1" s="156"/>
      <c r="AK1" s="156"/>
      <c r="AL1" s="156"/>
      <c r="AM1" s="156"/>
      <c r="AN1" s="156"/>
      <c r="AO1" s="156"/>
      <c r="AP1" s="156"/>
      <c r="AQ1" s="156"/>
      <c r="AR1" s="156"/>
      <c r="AS1" s="156"/>
      <c r="AT1" s="156"/>
    </row>
    <row r="2" spans="1:61">
      <c r="A2" s="231"/>
      <c r="B2" s="159" t="s">
        <v>207</v>
      </c>
      <c r="C2" s="160" t="s">
        <v>208</v>
      </c>
      <c r="D2" s="153" t="s">
        <v>209</v>
      </c>
      <c r="E2" s="161">
        <v>1990</v>
      </c>
      <c r="F2" s="161">
        <v>1991</v>
      </c>
      <c r="G2" s="161">
        <v>1992</v>
      </c>
      <c r="H2" s="161">
        <v>1993</v>
      </c>
      <c r="I2" s="161">
        <v>1994</v>
      </c>
      <c r="J2" s="161">
        <v>1995</v>
      </c>
      <c r="K2" s="161">
        <v>1996</v>
      </c>
      <c r="L2" s="161">
        <v>1997</v>
      </c>
      <c r="M2" s="161">
        <v>1998</v>
      </c>
      <c r="N2" s="161">
        <v>1999</v>
      </c>
      <c r="O2" s="161">
        <v>2000</v>
      </c>
      <c r="P2" s="161">
        <v>2001</v>
      </c>
      <c r="Q2" s="161">
        <v>2002</v>
      </c>
      <c r="R2" s="161">
        <v>2003</v>
      </c>
      <c r="S2" s="161">
        <v>2004</v>
      </c>
      <c r="T2" s="161">
        <v>2005</v>
      </c>
      <c r="U2" s="161">
        <v>2006</v>
      </c>
      <c r="V2" s="161">
        <v>2007</v>
      </c>
      <c r="W2" s="161">
        <v>2008</v>
      </c>
      <c r="X2" s="161">
        <v>2009</v>
      </c>
      <c r="Y2" s="157">
        <v>2011</v>
      </c>
      <c r="Z2" s="162">
        <v>2012</v>
      </c>
      <c r="AA2" s="162">
        <v>2013</v>
      </c>
      <c r="AB2" s="157">
        <v>2014</v>
      </c>
      <c r="AC2" s="162">
        <v>2015</v>
      </c>
      <c r="AD2" s="162">
        <v>2016</v>
      </c>
      <c r="AE2" s="157">
        <v>2017</v>
      </c>
      <c r="AF2" s="162">
        <v>2018</v>
      </c>
      <c r="AG2" s="162">
        <v>2019</v>
      </c>
      <c r="AH2" s="157">
        <v>2020</v>
      </c>
      <c r="AI2" s="162">
        <v>2021</v>
      </c>
      <c r="AJ2" s="162">
        <v>2022</v>
      </c>
      <c r="AK2" s="157">
        <v>2023</v>
      </c>
      <c r="AL2" s="162">
        <v>2024</v>
      </c>
      <c r="AM2" s="162">
        <v>2025</v>
      </c>
      <c r="AN2" s="157">
        <v>2026</v>
      </c>
      <c r="AO2" s="162">
        <v>2027</v>
      </c>
      <c r="AP2" s="162">
        <v>2028</v>
      </c>
      <c r="AQ2" s="157">
        <v>2029</v>
      </c>
      <c r="AR2" s="162">
        <v>2030</v>
      </c>
      <c r="AS2" s="162">
        <v>2031</v>
      </c>
      <c r="AT2" s="157">
        <v>2032</v>
      </c>
      <c r="AW2" s="163"/>
    </row>
    <row r="3" spans="1:61">
      <c r="A3" s="231"/>
      <c r="B3" s="164" t="s">
        <v>35</v>
      </c>
      <c r="C3" s="160" t="s">
        <v>210</v>
      </c>
      <c r="D3" s="153" t="s">
        <v>211</v>
      </c>
      <c r="E3" s="165">
        <v>2279</v>
      </c>
      <c r="F3" s="165">
        <v>2458</v>
      </c>
      <c r="G3" s="165">
        <v>2748</v>
      </c>
      <c r="H3" s="165">
        <v>3047</v>
      </c>
      <c r="I3" s="165">
        <v>3338</v>
      </c>
      <c r="J3" s="165">
        <v>3615</v>
      </c>
      <c r="K3" s="165">
        <v>4092</v>
      </c>
      <c r="L3" s="165">
        <v>4298</v>
      </c>
      <c r="M3" s="165">
        <v>4477</v>
      </c>
      <c r="N3" s="165">
        <v>4617</v>
      </c>
      <c r="O3" s="165">
        <v>4756</v>
      </c>
      <c r="P3" s="165">
        <v>4808</v>
      </c>
      <c r="Q3" s="165">
        <v>4887</v>
      </c>
      <c r="R3" s="165">
        <v>4980</v>
      </c>
      <c r="S3" s="165">
        <v>5116</v>
      </c>
      <c r="T3" s="165">
        <v>5238</v>
      </c>
      <c r="U3" s="165">
        <v>5267</v>
      </c>
      <c r="V3" s="165">
        <v>5316</v>
      </c>
      <c r="W3" s="165">
        <v>5303</v>
      </c>
      <c r="X3" s="165">
        <v>5280</v>
      </c>
      <c r="Y3" s="166">
        <v>5247</v>
      </c>
      <c r="Z3" s="167">
        <v>5262</v>
      </c>
      <c r="AA3" s="167">
        <v>5271</v>
      </c>
      <c r="AB3" s="167">
        <v>5297</v>
      </c>
      <c r="AC3" s="167">
        <v>5328</v>
      </c>
      <c r="AD3" s="167">
        <v>5359</v>
      </c>
      <c r="AE3" s="167">
        <v>5388</v>
      </c>
      <c r="AF3" s="167">
        <v>5418</v>
      </c>
      <c r="AG3" s="167">
        <v>5446</v>
      </c>
      <c r="AH3" s="167">
        <v>5474</v>
      </c>
      <c r="AI3" s="167">
        <v>5502</v>
      </c>
      <c r="AJ3" s="167">
        <v>5529</v>
      </c>
      <c r="AK3" s="167">
        <v>5556</v>
      </c>
      <c r="AL3" s="167">
        <v>5582</v>
      </c>
      <c r="AM3" s="167">
        <v>5608</v>
      </c>
      <c r="AN3" s="167">
        <v>5633</v>
      </c>
      <c r="AO3" s="167">
        <v>5658</v>
      </c>
      <c r="AP3" s="167">
        <v>5682</v>
      </c>
      <c r="AQ3" s="167">
        <v>5705</v>
      </c>
      <c r="AR3" s="167">
        <v>5729</v>
      </c>
      <c r="AS3" s="167">
        <v>5751</v>
      </c>
      <c r="AT3" s="167">
        <v>5773</v>
      </c>
      <c r="AW3" s="163"/>
    </row>
    <row r="4" spans="1:61">
      <c r="A4" s="231"/>
      <c r="B4" s="164" t="s">
        <v>35</v>
      </c>
      <c r="C4" s="160" t="s">
        <v>212</v>
      </c>
      <c r="D4" s="153" t="s">
        <v>213</v>
      </c>
      <c r="E4" s="165">
        <v>15448</v>
      </c>
      <c r="F4" s="165">
        <v>17217</v>
      </c>
      <c r="G4" s="165">
        <v>18933</v>
      </c>
      <c r="H4" s="165">
        <v>20444</v>
      </c>
      <c r="I4" s="165">
        <v>22264</v>
      </c>
      <c r="J4" s="165">
        <v>23839</v>
      </c>
      <c r="K4" s="165">
        <v>26220</v>
      </c>
      <c r="L4" s="165">
        <v>27670</v>
      </c>
      <c r="M4" s="165">
        <v>28896</v>
      </c>
      <c r="N4" s="165">
        <v>30199</v>
      </c>
      <c r="O4" s="165">
        <v>31271</v>
      </c>
      <c r="P4" s="165">
        <v>32309</v>
      </c>
      <c r="Q4" s="165">
        <v>33350</v>
      </c>
      <c r="R4" s="165">
        <v>34620</v>
      </c>
      <c r="S4" s="165">
        <v>35921</v>
      </c>
      <c r="T4" s="165">
        <v>37334</v>
      </c>
      <c r="U4" s="165">
        <v>38486</v>
      </c>
      <c r="V4" s="165">
        <v>39373</v>
      </c>
      <c r="W4" s="165">
        <v>39818</v>
      </c>
      <c r="X4" s="165">
        <v>40169</v>
      </c>
      <c r="Y4" s="166">
        <v>40531</v>
      </c>
      <c r="Z4" s="167">
        <v>40922</v>
      </c>
      <c r="AA4" s="167">
        <v>41650</v>
      </c>
      <c r="AB4" s="167">
        <v>42600</v>
      </c>
      <c r="AC4" s="167">
        <v>43621</v>
      </c>
      <c r="AD4" s="167">
        <v>44643</v>
      </c>
      <c r="AE4" s="167">
        <v>45666</v>
      </c>
      <c r="AF4" s="167">
        <v>46690</v>
      </c>
      <c r="AG4" s="167">
        <v>47716</v>
      </c>
      <c r="AH4" s="167">
        <v>48741</v>
      </c>
      <c r="AI4" s="167">
        <v>49768</v>
      </c>
      <c r="AJ4" s="167">
        <v>50798</v>
      </c>
      <c r="AK4" s="167">
        <v>51830</v>
      </c>
      <c r="AL4" s="167">
        <v>52862</v>
      </c>
      <c r="AM4" s="167">
        <v>53894</v>
      </c>
      <c r="AN4" s="167">
        <v>54926</v>
      </c>
      <c r="AO4" s="167">
        <v>55958</v>
      </c>
      <c r="AP4" s="167">
        <v>56989</v>
      </c>
      <c r="AQ4" s="167">
        <v>58018</v>
      </c>
      <c r="AR4" s="167">
        <v>59048</v>
      </c>
      <c r="AS4" s="167">
        <v>60078</v>
      </c>
      <c r="AT4" s="167">
        <v>61126</v>
      </c>
      <c r="AW4" s="163"/>
    </row>
    <row r="5" spans="1:61">
      <c r="A5" s="231"/>
      <c r="B5" s="164" t="s">
        <v>35</v>
      </c>
      <c r="C5" s="160" t="s">
        <v>210</v>
      </c>
      <c r="D5" s="153" t="s">
        <v>214</v>
      </c>
      <c r="E5" s="165">
        <v>10751</v>
      </c>
      <c r="F5" s="165">
        <v>11897</v>
      </c>
      <c r="G5" s="165">
        <v>13549</v>
      </c>
      <c r="H5" s="165">
        <v>14917</v>
      </c>
      <c r="I5" s="165">
        <v>16252</v>
      </c>
      <c r="J5" s="165">
        <v>17584</v>
      </c>
      <c r="K5" s="165">
        <v>19647</v>
      </c>
      <c r="L5" s="165">
        <v>20648</v>
      </c>
      <c r="M5" s="165">
        <v>21502</v>
      </c>
      <c r="N5" s="165">
        <v>22403</v>
      </c>
      <c r="O5" s="165">
        <v>23235</v>
      </c>
      <c r="P5" s="165">
        <v>23931</v>
      </c>
      <c r="Q5" s="165">
        <v>24483</v>
      </c>
      <c r="R5" s="165">
        <v>25280</v>
      </c>
      <c r="S5" s="165">
        <v>25871</v>
      </c>
      <c r="T5" s="165">
        <v>26549</v>
      </c>
      <c r="U5" s="165">
        <v>26963</v>
      </c>
      <c r="V5" s="165">
        <v>27595</v>
      </c>
      <c r="W5" s="165">
        <v>28028</v>
      </c>
      <c r="X5" s="165">
        <v>27781</v>
      </c>
      <c r="Y5" s="166">
        <v>28073</v>
      </c>
      <c r="Z5" s="167">
        <v>27914</v>
      </c>
      <c r="AA5" s="167">
        <v>28053</v>
      </c>
      <c r="AB5" s="167">
        <v>28407</v>
      </c>
      <c r="AC5" s="167">
        <v>28843</v>
      </c>
      <c r="AD5" s="167">
        <v>29281</v>
      </c>
      <c r="AE5" s="167">
        <v>29722</v>
      </c>
      <c r="AF5" s="167">
        <v>30166</v>
      </c>
      <c r="AG5" s="167">
        <v>30612</v>
      </c>
      <c r="AH5" s="167">
        <v>31061</v>
      </c>
      <c r="AI5" s="167">
        <v>31512</v>
      </c>
      <c r="AJ5" s="167">
        <v>31967</v>
      </c>
      <c r="AK5" s="167">
        <v>32424</v>
      </c>
      <c r="AL5" s="167">
        <v>32885</v>
      </c>
      <c r="AM5" s="167">
        <v>33348</v>
      </c>
      <c r="AN5" s="167">
        <v>33813</v>
      </c>
      <c r="AO5" s="167">
        <v>34281</v>
      </c>
      <c r="AP5" s="167">
        <v>34751</v>
      </c>
      <c r="AQ5" s="167">
        <v>35224</v>
      </c>
      <c r="AR5" s="167">
        <v>35699</v>
      </c>
      <c r="AS5" s="167">
        <v>36177</v>
      </c>
      <c r="AT5" s="167">
        <v>36661</v>
      </c>
      <c r="AW5" s="163"/>
    </row>
    <row r="6" spans="1:61">
      <c r="A6" s="231"/>
      <c r="B6" s="164" t="s">
        <v>35</v>
      </c>
      <c r="C6" s="160">
        <v>20</v>
      </c>
      <c r="D6" s="153" t="s">
        <v>215</v>
      </c>
      <c r="E6" s="165">
        <v>3128</v>
      </c>
      <c r="F6" s="165">
        <v>3272</v>
      </c>
      <c r="G6" s="165">
        <v>3422</v>
      </c>
      <c r="H6" s="165">
        <v>3742</v>
      </c>
      <c r="I6" s="165">
        <v>4410</v>
      </c>
      <c r="J6" s="165">
        <v>4815</v>
      </c>
      <c r="K6" s="165">
        <v>5624</v>
      </c>
      <c r="L6" s="165">
        <v>6116</v>
      </c>
      <c r="M6" s="165">
        <v>6555</v>
      </c>
      <c r="N6" s="165">
        <v>7183</v>
      </c>
      <c r="O6" s="165">
        <v>7846</v>
      </c>
      <c r="P6" s="165">
        <v>8589</v>
      </c>
      <c r="Q6" s="165">
        <v>9855</v>
      </c>
      <c r="R6" s="165">
        <v>11261</v>
      </c>
      <c r="S6" s="165">
        <v>12876</v>
      </c>
      <c r="T6" s="165">
        <v>14918</v>
      </c>
      <c r="U6" s="165">
        <v>16501</v>
      </c>
      <c r="V6" s="165">
        <v>17477</v>
      </c>
      <c r="W6" s="165">
        <v>18460</v>
      </c>
      <c r="X6" s="165">
        <v>19214</v>
      </c>
      <c r="Y6" s="166">
        <v>20290</v>
      </c>
      <c r="Z6" s="167">
        <v>20511</v>
      </c>
      <c r="AA6" s="167">
        <v>21021</v>
      </c>
      <c r="AB6" s="167">
        <v>21745</v>
      </c>
      <c r="AC6" s="167">
        <v>22550</v>
      </c>
      <c r="AD6" s="167">
        <v>23371</v>
      </c>
      <c r="AE6" s="167">
        <v>24207</v>
      </c>
      <c r="AF6" s="167">
        <v>25057</v>
      </c>
      <c r="AG6" s="167">
        <v>25921</v>
      </c>
      <c r="AH6" s="167">
        <v>26799</v>
      </c>
      <c r="AI6" s="167">
        <v>27693</v>
      </c>
      <c r="AJ6" s="167">
        <v>28602</v>
      </c>
      <c r="AK6" s="167">
        <v>29528</v>
      </c>
      <c r="AL6" s="167">
        <v>30468</v>
      </c>
      <c r="AM6" s="167">
        <v>31423</v>
      </c>
      <c r="AN6" s="167">
        <v>32393</v>
      </c>
      <c r="AO6" s="167">
        <v>33377</v>
      </c>
      <c r="AP6" s="167">
        <v>34374</v>
      </c>
      <c r="AQ6" s="167">
        <v>35385</v>
      </c>
      <c r="AR6" s="167">
        <v>36411</v>
      </c>
      <c r="AS6" s="167">
        <v>37450</v>
      </c>
      <c r="AT6" s="167">
        <v>38519</v>
      </c>
      <c r="AW6" s="163"/>
    </row>
    <row r="7" spans="1:61">
      <c r="A7" s="231"/>
      <c r="B7" s="164" t="s">
        <v>35</v>
      </c>
      <c r="C7" s="160">
        <v>26</v>
      </c>
      <c r="D7" s="153" t="s">
        <v>216</v>
      </c>
      <c r="E7" s="165">
        <v>1243</v>
      </c>
      <c r="F7" s="165">
        <v>1250</v>
      </c>
      <c r="G7" s="165">
        <v>1277</v>
      </c>
      <c r="H7" s="165">
        <v>1314</v>
      </c>
      <c r="I7" s="165">
        <v>1365</v>
      </c>
      <c r="J7" s="165">
        <v>1393</v>
      </c>
      <c r="K7" s="165">
        <v>1549</v>
      </c>
      <c r="L7" s="165">
        <v>1621</v>
      </c>
      <c r="M7" s="165">
        <v>1727</v>
      </c>
      <c r="N7" s="165">
        <v>1794</v>
      </c>
      <c r="O7" s="165">
        <v>1879</v>
      </c>
      <c r="P7" s="165">
        <v>1912</v>
      </c>
      <c r="Q7" s="165">
        <v>1971</v>
      </c>
      <c r="R7" s="165">
        <v>2089</v>
      </c>
      <c r="S7" s="165">
        <v>2125</v>
      </c>
      <c r="T7" s="165">
        <v>2295</v>
      </c>
      <c r="U7" s="165">
        <v>2395</v>
      </c>
      <c r="V7" s="165">
        <v>2542</v>
      </c>
      <c r="W7" s="165">
        <v>2592</v>
      </c>
      <c r="X7" s="165">
        <v>2590</v>
      </c>
      <c r="Y7" s="166">
        <v>2571</v>
      </c>
      <c r="Z7" s="167">
        <v>2522</v>
      </c>
      <c r="AA7" s="167">
        <v>2479</v>
      </c>
      <c r="AB7" s="167">
        <v>2470</v>
      </c>
      <c r="AC7" s="167">
        <v>2474</v>
      </c>
      <c r="AD7" s="167">
        <v>2479</v>
      </c>
      <c r="AE7" s="167">
        <v>2485</v>
      </c>
      <c r="AF7" s="167">
        <v>2493</v>
      </c>
      <c r="AG7" s="167">
        <v>2500</v>
      </c>
      <c r="AH7" s="167">
        <v>2510</v>
      </c>
      <c r="AI7" s="167">
        <v>2520</v>
      </c>
      <c r="AJ7" s="167">
        <v>2530</v>
      </c>
      <c r="AK7" s="167">
        <v>2542</v>
      </c>
      <c r="AL7" s="167">
        <v>2553</v>
      </c>
      <c r="AM7" s="167">
        <v>2566</v>
      </c>
      <c r="AN7" s="167">
        <v>2579</v>
      </c>
      <c r="AO7" s="167">
        <v>2593</v>
      </c>
      <c r="AP7" s="167">
        <v>2608</v>
      </c>
      <c r="AQ7" s="167">
        <v>2623</v>
      </c>
      <c r="AR7" s="167">
        <v>2639</v>
      </c>
      <c r="AS7" s="167">
        <v>2655</v>
      </c>
      <c r="AT7" s="167">
        <v>2671</v>
      </c>
      <c r="AW7" s="163"/>
    </row>
    <row r="8" spans="1:61">
      <c r="A8" s="231"/>
      <c r="B8" s="164"/>
      <c r="C8" s="160"/>
      <c r="D8" s="153" t="s">
        <v>217</v>
      </c>
      <c r="E8" s="165">
        <v>1126</v>
      </c>
      <c r="F8" s="165">
        <v>1154</v>
      </c>
      <c r="G8" s="165">
        <v>1199</v>
      </c>
      <c r="H8" s="165">
        <v>1291</v>
      </c>
      <c r="I8" s="165">
        <v>1329</v>
      </c>
      <c r="J8" s="165">
        <v>1375</v>
      </c>
      <c r="K8" s="165">
        <v>1449</v>
      </c>
      <c r="L8" s="165">
        <v>1447</v>
      </c>
      <c r="M8" s="165">
        <v>1505</v>
      </c>
      <c r="N8" s="165">
        <v>1567</v>
      </c>
      <c r="O8" s="165">
        <v>1614</v>
      </c>
      <c r="P8" s="165">
        <v>1595</v>
      </c>
      <c r="Q8" s="165">
        <v>1644</v>
      </c>
      <c r="R8" s="165">
        <v>1704</v>
      </c>
      <c r="S8" s="165">
        <v>1717</v>
      </c>
      <c r="T8" s="165">
        <v>1740</v>
      </c>
      <c r="U8" s="165">
        <v>1861</v>
      </c>
      <c r="V8" s="165">
        <v>1880</v>
      </c>
      <c r="W8" s="165">
        <v>1880</v>
      </c>
      <c r="X8" s="165">
        <v>1856</v>
      </c>
      <c r="Y8" s="166">
        <v>1846</v>
      </c>
      <c r="Z8" s="167">
        <v>1850</v>
      </c>
      <c r="AA8" s="167">
        <v>1857</v>
      </c>
      <c r="AB8" s="167">
        <v>1863</v>
      </c>
      <c r="AC8" s="167">
        <v>1870</v>
      </c>
      <c r="AD8" s="167">
        <v>1876</v>
      </c>
      <c r="AE8" s="167">
        <v>1882</v>
      </c>
      <c r="AF8" s="167">
        <v>1889</v>
      </c>
      <c r="AG8" s="167">
        <v>1895</v>
      </c>
      <c r="AH8" s="167">
        <v>1901</v>
      </c>
      <c r="AI8" s="167">
        <v>1907</v>
      </c>
      <c r="AJ8" s="167">
        <v>1912</v>
      </c>
      <c r="AK8" s="167">
        <v>1918</v>
      </c>
      <c r="AL8" s="167">
        <v>1924</v>
      </c>
      <c r="AM8" s="167">
        <v>1929</v>
      </c>
      <c r="AN8" s="167">
        <v>1935</v>
      </c>
      <c r="AO8" s="167">
        <v>1940</v>
      </c>
      <c r="AP8" s="167">
        <v>1945</v>
      </c>
      <c r="AQ8" s="167">
        <v>1951</v>
      </c>
      <c r="AR8" s="167">
        <v>1956</v>
      </c>
      <c r="AS8" s="167">
        <v>1961</v>
      </c>
      <c r="AT8" s="167">
        <v>1966</v>
      </c>
      <c r="AW8" s="163"/>
    </row>
    <row r="9" spans="1:61">
      <c r="A9" s="231"/>
      <c r="B9" s="164" t="s">
        <v>35</v>
      </c>
      <c r="C9" s="160" t="s">
        <v>212</v>
      </c>
      <c r="D9" s="153" t="s">
        <v>218</v>
      </c>
      <c r="E9" s="165">
        <v>10497</v>
      </c>
      <c r="F9" s="165">
        <v>11801</v>
      </c>
      <c r="G9" s="165">
        <v>13094</v>
      </c>
      <c r="H9" s="165">
        <v>14493</v>
      </c>
      <c r="I9" s="165">
        <v>16182</v>
      </c>
      <c r="J9" s="165">
        <v>17463</v>
      </c>
      <c r="K9" s="165">
        <v>19576</v>
      </c>
      <c r="L9" s="165">
        <v>20691</v>
      </c>
      <c r="M9" s="165">
        <v>22146</v>
      </c>
      <c r="N9" s="165">
        <v>23386</v>
      </c>
      <c r="O9" s="165">
        <v>24656</v>
      </c>
      <c r="P9" s="165">
        <v>25955</v>
      </c>
      <c r="Q9" s="165">
        <v>27734</v>
      </c>
      <c r="R9" s="165">
        <v>29131</v>
      </c>
      <c r="S9" s="165">
        <v>30520</v>
      </c>
      <c r="T9" s="165">
        <v>31853</v>
      </c>
      <c r="U9" s="165">
        <v>33252</v>
      </c>
      <c r="V9" s="165">
        <v>34143</v>
      </c>
      <c r="W9" s="165">
        <v>35019</v>
      </c>
      <c r="X9" s="165">
        <v>35144</v>
      </c>
      <c r="Y9" s="166">
        <v>35623</v>
      </c>
      <c r="Z9" s="167">
        <v>35627</v>
      </c>
      <c r="AA9" s="167">
        <v>35935</v>
      </c>
      <c r="AB9" s="167">
        <v>36553</v>
      </c>
      <c r="AC9" s="167">
        <v>37277</v>
      </c>
      <c r="AD9" s="167">
        <v>38006</v>
      </c>
      <c r="AE9" s="167">
        <v>38740</v>
      </c>
      <c r="AF9" s="167">
        <v>39476</v>
      </c>
      <c r="AG9" s="167">
        <v>40218</v>
      </c>
      <c r="AH9" s="167">
        <v>40963</v>
      </c>
      <c r="AI9" s="167">
        <v>41712</v>
      </c>
      <c r="AJ9" s="167">
        <v>42467</v>
      </c>
      <c r="AK9" s="167">
        <v>43227</v>
      </c>
      <c r="AL9" s="167">
        <v>43993</v>
      </c>
      <c r="AM9" s="167">
        <v>44760</v>
      </c>
      <c r="AN9" s="167">
        <v>45535</v>
      </c>
      <c r="AO9" s="167">
        <v>46309</v>
      </c>
      <c r="AP9" s="167">
        <v>47087</v>
      </c>
      <c r="AQ9" s="167">
        <v>47869</v>
      </c>
      <c r="AR9" s="167">
        <v>48653</v>
      </c>
      <c r="AS9" s="167">
        <v>49441</v>
      </c>
      <c r="AT9" s="167">
        <v>50242</v>
      </c>
      <c r="AW9" s="163"/>
    </row>
    <row r="10" spans="1:61">
      <c r="A10" s="231"/>
      <c r="B10" s="164" t="s">
        <v>35</v>
      </c>
      <c r="C10" s="160">
        <v>10</v>
      </c>
      <c r="D10" s="153" t="s">
        <v>219</v>
      </c>
      <c r="E10" s="165">
        <v>3805</v>
      </c>
      <c r="F10" s="165">
        <v>3966</v>
      </c>
      <c r="G10" s="165">
        <v>4148</v>
      </c>
      <c r="H10" s="165">
        <v>4258</v>
      </c>
      <c r="I10" s="165">
        <v>4411</v>
      </c>
      <c r="J10" s="165">
        <v>4494</v>
      </c>
      <c r="K10" s="165">
        <v>4888</v>
      </c>
      <c r="L10" s="165">
        <v>5118</v>
      </c>
      <c r="M10" s="165">
        <v>5074</v>
      </c>
      <c r="N10" s="165">
        <v>5124</v>
      </c>
      <c r="O10" s="165">
        <v>5269</v>
      </c>
      <c r="P10" s="165">
        <v>5187</v>
      </c>
      <c r="Q10" s="165">
        <v>5173</v>
      </c>
      <c r="R10" s="165">
        <v>5227</v>
      </c>
      <c r="S10" s="165">
        <v>5201</v>
      </c>
      <c r="T10" s="165">
        <v>5233</v>
      </c>
      <c r="U10" s="165">
        <v>5314</v>
      </c>
      <c r="V10" s="165">
        <v>5285</v>
      </c>
      <c r="W10" s="165">
        <v>5284</v>
      </c>
      <c r="X10" s="165">
        <v>5256</v>
      </c>
      <c r="Y10" s="166">
        <v>5269</v>
      </c>
      <c r="Z10" s="167">
        <v>5270</v>
      </c>
      <c r="AA10" s="167">
        <v>5286</v>
      </c>
      <c r="AB10" s="167">
        <v>5306</v>
      </c>
      <c r="AC10" s="167">
        <v>5325</v>
      </c>
      <c r="AD10" s="167">
        <v>5343</v>
      </c>
      <c r="AE10" s="167">
        <v>5361</v>
      </c>
      <c r="AF10" s="167">
        <v>5378</v>
      </c>
      <c r="AG10" s="167">
        <v>5395</v>
      </c>
      <c r="AH10" s="167">
        <v>5412</v>
      </c>
      <c r="AI10" s="167">
        <v>5428</v>
      </c>
      <c r="AJ10" s="167">
        <v>5444</v>
      </c>
      <c r="AK10" s="167">
        <v>5460</v>
      </c>
      <c r="AL10" s="167">
        <v>5475</v>
      </c>
      <c r="AM10" s="167">
        <v>5490</v>
      </c>
      <c r="AN10" s="167">
        <v>5504</v>
      </c>
      <c r="AO10" s="167">
        <v>5518</v>
      </c>
      <c r="AP10" s="167">
        <v>5531</v>
      </c>
      <c r="AQ10" s="167">
        <v>5545</v>
      </c>
      <c r="AR10" s="167">
        <v>5558</v>
      </c>
      <c r="AS10" s="167">
        <v>5570</v>
      </c>
      <c r="AT10" s="167">
        <v>5582</v>
      </c>
      <c r="AW10" s="163"/>
    </row>
    <row r="11" spans="1:61">
      <c r="A11" s="231"/>
      <c r="B11" s="164" t="s">
        <v>35</v>
      </c>
      <c r="C11" s="160" t="s">
        <v>220</v>
      </c>
      <c r="D11" s="153" t="s">
        <v>221</v>
      </c>
      <c r="E11" s="165">
        <v>5507</v>
      </c>
      <c r="F11" s="165">
        <v>5789</v>
      </c>
      <c r="G11" s="165">
        <v>6161</v>
      </c>
      <c r="H11" s="165">
        <v>6469</v>
      </c>
      <c r="I11" s="165">
        <v>6868</v>
      </c>
      <c r="J11" s="165">
        <v>7138</v>
      </c>
      <c r="K11" s="165">
        <v>7854</v>
      </c>
      <c r="L11" s="165">
        <v>8174</v>
      </c>
      <c r="M11" s="165">
        <v>8412</v>
      </c>
      <c r="N11" s="165">
        <v>8602</v>
      </c>
      <c r="O11" s="165">
        <v>8867</v>
      </c>
      <c r="P11" s="165">
        <v>8983</v>
      </c>
      <c r="Q11" s="165">
        <v>9190</v>
      </c>
      <c r="R11" s="165">
        <v>9402</v>
      </c>
      <c r="S11" s="165">
        <v>9586</v>
      </c>
      <c r="T11" s="165">
        <v>9852</v>
      </c>
      <c r="U11" s="165">
        <v>9959</v>
      </c>
      <c r="V11" s="165">
        <v>10105</v>
      </c>
      <c r="W11" s="165">
        <v>10293</v>
      </c>
      <c r="X11" s="165">
        <v>10381</v>
      </c>
      <c r="Y11" s="166">
        <v>10406</v>
      </c>
      <c r="Z11" s="167">
        <v>10394</v>
      </c>
      <c r="AA11" s="167">
        <v>10506</v>
      </c>
      <c r="AB11" s="167">
        <v>10646</v>
      </c>
      <c r="AC11" s="167">
        <v>10786</v>
      </c>
      <c r="AD11" s="167">
        <v>10925</v>
      </c>
      <c r="AE11" s="167">
        <v>11061</v>
      </c>
      <c r="AF11" s="167">
        <v>11194</v>
      </c>
      <c r="AG11" s="167">
        <v>11324</v>
      </c>
      <c r="AH11" s="167">
        <v>11450</v>
      </c>
      <c r="AI11" s="167">
        <v>11574</v>
      </c>
      <c r="AJ11" s="167">
        <v>11695</v>
      </c>
      <c r="AK11" s="167">
        <v>11813</v>
      </c>
      <c r="AL11" s="167">
        <v>11927</v>
      </c>
      <c r="AM11" s="167">
        <v>12035</v>
      </c>
      <c r="AN11" s="167">
        <v>12140</v>
      </c>
      <c r="AO11" s="167">
        <v>12240</v>
      </c>
      <c r="AP11" s="167">
        <v>12336</v>
      </c>
      <c r="AQ11" s="167">
        <v>12428</v>
      </c>
      <c r="AR11" s="167">
        <v>12515</v>
      </c>
      <c r="AS11" s="167">
        <v>12600</v>
      </c>
      <c r="AT11" s="167">
        <v>12686</v>
      </c>
      <c r="AW11" s="163"/>
    </row>
    <row r="12" spans="1:61">
      <c r="A12" s="231"/>
      <c r="B12" s="164" t="s">
        <v>35</v>
      </c>
      <c r="C12" s="160">
        <v>11</v>
      </c>
      <c r="D12" s="153" t="s">
        <v>222</v>
      </c>
      <c r="E12" s="165">
        <v>1449</v>
      </c>
      <c r="F12" s="165">
        <v>1465</v>
      </c>
      <c r="G12" s="165">
        <v>1475</v>
      </c>
      <c r="H12" s="165">
        <v>1479</v>
      </c>
      <c r="I12" s="165">
        <v>1467</v>
      </c>
      <c r="J12" s="165">
        <v>1463</v>
      </c>
      <c r="K12" s="165">
        <v>1594</v>
      </c>
      <c r="L12" s="165">
        <v>1609</v>
      </c>
      <c r="M12" s="165">
        <v>1623</v>
      </c>
      <c r="N12" s="165">
        <v>1620</v>
      </c>
      <c r="O12" s="165">
        <v>1664</v>
      </c>
      <c r="P12" s="165">
        <v>1670</v>
      </c>
      <c r="Q12" s="165">
        <v>1668</v>
      </c>
      <c r="R12" s="165">
        <v>1677</v>
      </c>
      <c r="S12" s="165">
        <v>1680</v>
      </c>
      <c r="T12" s="165">
        <v>1672</v>
      </c>
      <c r="U12" s="165">
        <v>1616</v>
      </c>
      <c r="V12" s="165">
        <v>1583</v>
      </c>
      <c r="W12" s="165">
        <v>1564</v>
      </c>
      <c r="X12" s="165">
        <v>1550</v>
      </c>
      <c r="Y12" s="166">
        <v>1521</v>
      </c>
      <c r="Z12" s="167">
        <v>1521</v>
      </c>
      <c r="AA12" s="167">
        <v>1529</v>
      </c>
      <c r="AB12" s="167">
        <v>1537</v>
      </c>
      <c r="AC12" s="167">
        <v>1544</v>
      </c>
      <c r="AD12" s="167">
        <v>1551</v>
      </c>
      <c r="AE12" s="167">
        <v>1558</v>
      </c>
      <c r="AF12" s="167">
        <v>1565</v>
      </c>
      <c r="AG12" s="167">
        <v>1571</v>
      </c>
      <c r="AH12" s="167">
        <v>1578</v>
      </c>
      <c r="AI12" s="167">
        <v>1584</v>
      </c>
      <c r="AJ12" s="167">
        <v>1590</v>
      </c>
      <c r="AK12" s="167">
        <v>1596</v>
      </c>
      <c r="AL12" s="167">
        <v>1602</v>
      </c>
      <c r="AM12" s="167">
        <v>1608</v>
      </c>
      <c r="AN12" s="167">
        <v>1613</v>
      </c>
      <c r="AO12" s="167">
        <v>1619</v>
      </c>
      <c r="AP12" s="167">
        <v>1624</v>
      </c>
      <c r="AQ12" s="167">
        <v>1629</v>
      </c>
      <c r="AR12" s="167">
        <v>1634</v>
      </c>
      <c r="AS12" s="167">
        <v>1639</v>
      </c>
      <c r="AT12" s="167">
        <v>1644</v>
      </c>
      <c r="AW12" s="163"/>
    </row>
    <row r="13" spans="1:61">
      <c r="A13" s="231"/>
      <c r="B13" s="164" t="s">
        <v>35</v>
      </c>
      <c r="C13" s="160">
        <v>11</v>
      </c>
      <c r="D13" s="153" t="s">
        <v>223</v>
      </c>
      <c r="E13" s="165">
        <v>9207</v>
      </c>
      <c r="F13" s="165">
        <v>9772</v>
      </c>
      <c r="G13" s="165">
        <v>10457</v>
      </c>
      <c r="H13" s="165">
        <v>11258</v>
      </c>
      <c r="I13" s="165">
        <v>12158</v>
      </c>
      <c r="J13" s="165">
        <v>12771</v>
      </c>
      <c r="K13" s="165">
        <v>14579</v>
      </c>
      <c r="L13" s="165">
        <v>15215</v>
      </c>
      <c r="M13" s="165">
        <v>15810</v>
      </c>
      <c r="N13" s="165">
        <v>16515</v>
      </c>
      <c r="O13" s="165">
        <v>16846</v>
      </c>
      <c r="P13" s="165">
        <v>16838</v>
      </c>
      <c r="Q13" s="165">
        <v>17527</v>
      </c>
      <c r="R13" s="165">
        <v>17447</v>
      </c>
      <c r="S13" s="165">
        <v>17842</v>
      </c>
      <c r="T13" s="165">
        <v>18277</v>
      </c>
      <c r="U13" s="165">
        <v>18553</v>
      </c>
      <c r="V13" s="165">
        <v>18744</v>
      </c>
      <c r="W13" s="165">
        <v>18944</v>
      </c>
      <c r="X13" s="165">
        <v>19070</v>
      </c>
      <c r="Y13" s="166">
        <v>19163</v>
      </c>
      <c r="Z13" s="167">
        <v>19193</v>
      </c>
      <c r="AA13" s="167">
        <v>19340</v>
      </c>
      <c r="AB13" s="167">
        <v>19531</v>
      </c>
      <c r="AC13" s="167">
        <v>19719</v>
      </c>
      <c r="AD13" s="167">
        <v>19903</v>
      </c>
      <c r="AE13" s="167">
        <v>20083</v>
      </c>
      <c r="AF13" s="167">
        <v>20259</v>
      </c>
      <c r="AG13" s="167">
        <v>20430</v>
      </c>
      <c r="AH13" s="167">
        <v>20597</v>
      </c>
      <c r="AI13" s="167">
        <v>20760</v>
      </c>
      <c r="AJ13" s="167">
        <v>20920</v>
      </c>
      <c r="AK13" s="167">
        <v>21078</v>
      </c>
      <c r="AL13" s="167">
        <v>21231</v>
      </c>
      <c r="AM13" s="167">
        <v>21381</v>
      </c>
      <c r="AN13" s="167">
        <v>21526</v>
      </c>
      <c r="AO13" s="167">
        <v>21666</v>
      </c>
      <c r="AP13" s="167">
        <v>21802</v>
      </c>
      <c r="AQ13" s="167">
        <v>21933</v>
      </c>
      <c r="AR13" s="167">
        <v>22060</v>
      </c>
      <c r="AS13" s="167">
        <v>22184</v>
      </c>
      <c r="AT13" s="167">
        <v>22309</v>
      </c>
      <c r="AW13" s="163"/>
    </row>
    <row r="14" spans="1:61">
      <c r="A14" s="231"/>
      <c r="B14" s="164" t="s">
        <v>37</v>
      </c>
      <c r="C14" s="160" t="s">
        <v>224</v>
      </c>
      <c r="D14" s="153" t="s">
        <v>225</v>
      </c>
      <c r="E14" s="165">
        <v>7470</v>
      </c>
      <c r="F14" s="165">
        <v>8358</v>
      </c>
      <c r="G14" s="165">
        <v>9362</v>
      </c>
      <c r="H14" s="165">
        <v>10248</v>
      </c>
      <c r="I14" s="165">
        <v>11462</v>
      </c>
      <c r="J14" s="165">
        <v>12597</v>
      </c>
      <c r="K14" s="165">
        <v>14449</v>
      </c>
      <c r="L14" s="165">
        <v>16021</v>
      </c>
      <c r="M14" s="165">
        <v>17650</v>
      </c>
      <c r="N14" s="165">
        <v>19230</v>
      </c>
      <c r="O14" s="165">
        <v>21005</v>
      </c>
      <c r="P14" s="165">
        <v>22523</v>
      </c>
      <c r="Q14" s="165">
        <v>24241</v>
      </c>
      <c r="R14" s="165">
        <v>26347</v>
      </c>
      <c r="S14" s="165">
        <v>29017</v>
      </c>
      <c r="T14" s="165">
        <v>32114</v>
      </c>
      <c r="U14" s="165">
        <v>35092</v>
      </c>
      <c r="V14" s="165">
        <v>36737</v>
      </c>
      <c r="W14" s="165">
        <v>37079</v>
      </c>
      <c r="X14" s="165">
        <v>37318</v>
      </c>
      <c r="Y14" s="166">
        <v>37366</v>
      </c>
      <c r="Z14" s="167">
        <v>37959</v>
      </c>
      <c r="AA14" s="167">
        <v>38018</v>
      </c>
      <c r="AB14" s="167">
        <v>38410</v>
      </c>
      <c r="AC14" s="167">
        <v>38931</v>
      </c>
      <c r="AD14" s="167">
        <v>39460</v>
      </c>
      <c r="AE14" s="167">
        <v>39993</v>
      </c>
      <c r="AF14" s="167">
        <v>40533</v>
      </c>
      <c r="AG14" s="167">
        <v>41078</v>
      </c>
      <c r="AH14" s="167">
        <v>41631</v>
      </c>
      <c r="AI14" s="167">
        <v>42190</v>
      </c>
      <c r="AJ14" s="167">
        <v>42754</v>
      </c>
      <c r="AK14" s="167">
        <v>43328</v>
      </c>
      <c r="AL14" s="167">
        <v>43905</v>
      </c>
      <c r="AM14" s="167">
        <v>44492</v>
      </c>
      <c r="AN14" s="167">
        <v>45083</v>
      </c>
      <c r="AO14" s="167">
        <v>45682</v>
      </c>
      <c r="AP14" s="167">
        <v>46288</v>
      </c>
      <c r="AQ14" s="167">
        <v>46901</v>
      </c>
      <c r="AR14" s="167">
        <v>47521</v>
      </c>
      <c r="AS14" s="167">
        <v>48149</v>
      </c>
      <c r="AT14" s="167">
        <v>48785</v>
      </c>
      <c r="AW14" s="163"/>
    </row>
    <row r="15" spans="1:61">
      <c r="A15" s="231"/>
      <c r="B15" s="164" t="s">
        <v>37</v>
      </c>
      <c r="C15" s="160">
        <v>24</v>
      </c>
      <c r="D15" s="153" t="s">
        <v>226</v>
      </c>
      <c r="E15" s="165">
        <v>1897</v>
      </c>
      <c r="F15" s="165">
        <v>2001</v>
      </c>
      <c r="G15" s="165">
        <v>2122</v>
      </c>
      <c r="H15" s="165">
        <v>2188</v>
      </c>
      <c r="I15" s="165">
        <v>2283</v>
      </c>
      <c r="J15" s="165">
        <v>2402</v>
      </c>
      <c r="K15" s="165">
        <v>2679</v>
      </c>
      <c r="L15" s="165">
        <v>2767</v>
      </c>
      <c r="M15" s="165">
        <v>2857</v>
      </c>
      <c r="N15" s="165">
        <v>2936</v>
      </c>
      <c r="O15" s="165">
        <v>3007</v>
      </c>
      <c r="P15" s="165">
        <v>2998</v>
      </c>
      <c r="Q15" s="165">
        <v>3018</v>
      </c>
      <c r="R15" s="165">
        <v>3052</v>
      </c>
      <c r="S15" s="165">
        <v>3101</v>
      </c>
      <c r="T15" s="165">
        <v>3163</v>
      </c>
      <c r="U15" s="165">
        <v>3246</v>
      </c>
      <c r="V15" s="165">
        <v>3301</v>
      </c>
      <c r="W15" s="165">
        <v>3316</v>
      </c>
      <c r="X15" s="165">
        <v>3326</v>
      </c>
      <c r="Y15" s="166">
        <v>3354</v>
      </c>
      <c r="Z15" s="167">
        <v>3358</v>
      </c>
      <c r="AA15" s="167">
        <v>3351</v>
      </c>
      <c r="AB15" s="167">
        <v>3342</v>
      </c>
      <c r="AC15" s="167">
        <v>3338</v>
      </c>
      <c r="AD15" s="167">
        <v>3336</v>
      </c>
      <c r="AE15" s="167">
        <v>3334</v>
      </c>
      <c r="AF15" s="167">
        <v>3334</v>
      </c>
      <c r="AG15" s="167">
        <v>3336</v>
      </c>
      <c r="AH15" s="167">
        <v>3341</v>
      </c>
      <c r="AI15" s="167">
        <v>3345</v>
      </c>
      <c r="AJ15" s="167">
        <v>3351</v>
      </c>
      <c r="AK15" s="167">
        <v>3358</v>
      </c>
      <c r="AL15" s="167">
        <v>3366</v>
      </c>
      <c r="AM15" s="167">
        <v>3377</v>
      </c>
      <c r="AN15" s="167">
        <v>3389</v>
      </c>
      <c r="AO15" s="167">
        <v>3401</v>
      </c>
      <c r="AP15" s="167">
        <v>3419</v>
      </c>
      <c r="AQ15" s="167">
        <v>3436</v>
      </c>
      <c r="AR15" s="167">
        <v>3455</v>
      </c>
      <c r="AS15" s="167">
        <v>3475</v>
      </c>
      <c r="AT15" s="167">
        <v>3495</v>
      </c>
      <c r="AW15" s="163"/>
    </row>
    <row r="16" spans="1:61">
      <c r="A16" s="231"/>
      <c r="B16" s="164" t="s">
        <v>37</v>
      </c>
      <c r="C16" s="160">
        <v>24</v>
      </c>
      <c r="D16" s="153" t="s">
        <v>227</v>
      </c>
      <c r="E16" s="165">
        <v>2210</v>
      </c>
      <c r="F16" s="165">
        <v>2285</v>
      </c>
      <c r="G16" s="165">
        <v>2399</v>
      </c>
      <c r="H16" s="165">
        <v>2501</v>
      </c>
      <c r="I16" s="165">
        <v>2573</v>
      </c>
      <c r="J16" s="165">
        <v>2672</v>
      </c>
      <c r="K16" s="165">
        <v>3058</v>
      </c>
      <c r="L16" s="165">
        <v>3192</v>
      </c>
      <c r="M16" s="165">
        <v>3299</v>
      </c>
      <c r="N16" s="165">
        <v>3376</v>
      </c>
      <c r="O16" s="165">
        <v>3467</v>
      </c>
      <c r="P16" s="165">
        <v>3481</v>
      </c>
      <c r="Q16" s="165">
        <v>3519</v>
      </c>
      <c r="R16" s="165">
        <v>3405</v>
      </c>
      <c r="S16" s="165">
        <v>3565</v>
      </c>
      <c r="T16" s="165">
        <v>3587</v>
      </c>
      <c r="U16" s="165">
        <v>3610</v>
      </c>
      <c r="V16" s="165">
        <v>3617</v>
      </c>
      <c r="W16" s="165">
        <v>3591</v>
      </c>
      <c r="X16" s="165">
        <v>3609</v>
      </c>
      <c r="Y16" s="166">
        <v>3594</v>
      </c>
      <c r="Z16" s="167">
        <v>3615</v>
      </c>
      <c r="AA16" s="167">
        <v>3616</v>
      </c>
      <c r="AB16" s="167">
        <v>3608</v>
      </c>
      <c r="AC16" s="167">
        <v>3601</v>
      </c>
      <c r="AD16" s="167">
        <v>3595</v>
      </c>
      <c r="AE16" s="167">
        <v>3594</v>
      </c>
      <c r="AF16" s="167">
        <v>3591</v>
      </c>
      <c r="AG16" s="167">
        <v>3590</v>
      </c>
      <c r="AH16" s="167">
        <v>3594</v>
      </c>
      <c r="AI16" s="167">
        <v>3596</v>
      </c>
      <c r="AJ16" s="167">
        <v>3600</v>
      </c>
      <c r="AK16" s="167">
        <v>3604</v>
      </c>
      <c r="AL16" s="167">
        <v>3611</v>
      </c>
      <c r="AM16" s="167">
        <v>3619</v>
      </c>
      <c r="AN16" s="167">
        <v>3627</v>
      </c>
      <c r="AO16" s="167">
        <v>3636</v>
      </c>
      <c r="AP16" s="167">
        <v>3654</v>
      </c>
      <c r="AQ16" s="167">
        <v>3663</v>
      </c>
      <c r="AR16" s="167">
        <v>3678</v>
      </c>
      <c r="AS16" s="167">
        <v>3701</v>
      </c>
      <c r="AT16" s="167">
        <v>3724</v>
      </c>
      <c r="AW16" s="163"/>
      <c r="BI16" s="158">
        <f>2/17</f>
        <v>0.11764705882352941</v>
      </c>
    </row>
    <row r="17" spans="1:66">
      <c r="A17" s="231"/>
      <c r="B17" s="164" t="s">
        <v>37</v>
      </c>
      <c r="C17" s="160" t="s">
        <v>228</v>
      </c>
      <c r="D17" s="153" t="s">
        <v>229</v>
      </c>
      <c r="E17" s="165">
        <v>5115</v>
      </c>
      <c r="F17" s="165">
        <v>5321</v>
      </c>
      <c r="G17" s="165">
        <v>5578</v>
      </c>
      <c r="H17" s="165">
        <v>5874</v>
      </c>
      <c r="I17" s="165">
        <v>6171</v>
      </c>
      <c r="J17" s="165">
        <v>6495</v>
      </c>
      <c r="K17" s="165">
        <v>7524</v>
      </c>
      <c r="L17" s="165">
        <v>7956</v>
      </c>
      <c r="M17" s="165">
        <v>8308</v>
      </c>
      <c r="N17" s="165">
        <v>8674</v>
      </c>
      <c r="O17" s="165">
        <v>8977</v>
      </c>
      <c r="P17" s="165">
        <v>9093</v>
      </c>
      <c r="Q17" s="165">
        <v>9434</v>
      </c>
      <c r="R17" s="165">
        <v>9696</v>
      </c>
      <c r="S17" s="165">
        <v>9893</v>
      </c>
      <c r="T17" s="165">
        <v>10026</v>
      </c>
      <c r="U17" s="165">
        <v>10201</v>
      </c>
      <c r="V17" s="165">
        <v>10342</v>
      </c>
      <c r="W17" s="165">
        <v>10437</v>
      </c>
      <c r="X17" s="165">
        <v>10441</v>
      </c>
      <c r="Y17" s="166">
        <v>10569</v>
      </c>
      <c r="Z17" s="167">
        <v>10617</v>
      </c>
      <c r="AA17" s="167">
        <v>10816</v>
      </c>
      <c r="AB17" s="167">
        <v>11076</v>
      </c>
      <c r="AC17" s="167">
        <v>11341</v>
      </c>
      <c r="AD17" s="167">
        <v>11603</v>
      </c>
      <c r="AE17" s="167">
        <v>11862</v>
      </c>
      <c r="AF17" s="167">
        <v>12117</v>
      </c>
      <c r="AG17" s="167">
        <v>12367</v>
      </c>
      <c r="AH17" s="167">
        <v>12613</v>
      </c>
      <c r="AI17" s="167">
        <v>12852</v>
      </c>
      <c r="AJ17" s="167">
        <v>13087</v>
      </c>
      <c r="AK17" s="167">
        <v>13316</v>
      </c>
      <c r="AL17" s="167">
        <v>13537</v>
      </c>
      <c r="AM17" s="167">
        <v>13749</v>
      </c>
      <c r="AN17" s="167">
        <v>13952</v>
      </c>
      <c r="AO17" s="167">
        <v>14143</v>
      </c>
      <c r="AP17" s="167">
        <v>14325</v>
      </c>
      <c r="AQ17" s="167">
        <v>14497</v>
      </c>
      <c r="AR17" s="167">
        <v>14658</v>
      </c>
      <c r="AS17" s="167">
        <v>14809</v>
      </c>
      <c r="AT17" s="167">
        <v>14962</v>
      </c>
      <c r="AW17" s="163"/>
    </row>
    <row r="18" spans="1:66">
      <c r="A18" s="231"/>
      <c r="B18" s="156"/>
      <c r="C18" s="156"/>
      <c r="D18" s="155"/>
      <c r="E18" s="156"/>
      <c r="F18" s="156"/>
      <c r="G18" s="156"/>
      <c r="H18" s="156"/>
      <c r="I18" s="156"/>
      <c r="J18" s="156"/>
      <c r="K18" s="156"/>
      <c r="L18" s="156"/>
      <c r="M18" s="156"/>
      <c r="N18" s="156"/>
      <c r="O18" s="156"/>
      <c r="P18" s="156"/>
      <c r="Q18" s="156"/>
      <c r="R18" s="156"/>
      <c r="S18" s="156"/>
      <c r="T18" s="156"/>
      <c r="U18" s="156"/>
      <c r="V18" s="156"/>
      <c r="W18" s="156"/>
      <c r="X18" s="168">
        <f>+SUM(X3:X17)</f>
        <v>222985</v>
      </c>
      <c r="Y18" s="169">
        <f t="shared" ref="Y18" si="0">+SUM(Y3:Y17)</f>
        <v>225423</v>
      </c>
      <c r="Z18" s="168">
        <f t="shared" ref="Z18:AT18" si="1">+SUM(Z3:Z17)</f>
        <v>226535</v>
      </c>
      <c r="AA18" s="168">
        <f t="shared" si="1"/>
        <v>228728</v>
      </c>
      <c r="AB18" s="168">
        <f t="shared" si="1"/>
        <v>232391</v>
      </c>
      <c r="AC18" s="168">
        <f t="shared" si="1"/>
        <v>236548</v>
      </c>
      <c r="AD18" s="168">
        <f t="shared" si="1"/>
        <v>240731</v>
      </c>
      <c r="AE18" s="168">
        <f t="shared" si="1"/>
        <v>244936</v>
      </c>
      <c r="AF18" s="168">
        <f t="shared" si="1"/>
        <v>249160</v>
      </c>
      <c r="AG18" s="168">
        <f t="shared" si="1"/>
        <v>253399</v>
      </c>
      <c r="AH18" s="168">
        <f t="shared" si="1"/>
        <v>257665</v>
      </c>
      <c r="AI18" s="168">
        <f t="shared" si="1"/>
        <v>261943</v>
      </c>
      <c r="AJ18" s="168">
        <f t="shared" si="1"/>
        <v>266246</v>
      </c>
      <c r="AK18" s="168">
        <f t="shared" si="1"/>
        <v>270578</v>
      </c>
      <c r="AL18" s="168">
        <f t="shared" si="1"/>
        <v>274921</v>
      </c>
      <c r="AM18" s="168">
        <f t="shared" si="1"/>
        <v>279279</v>
      </c>
      <c r="AN18" s="168">
        <f t="shared" si="1"/>
        <v>283648</v>
      </c>
      <c r="AO18" s="168">
        <f t="shared" si="1"/>
        <v>288021</v>
      </c>
      <c r="AP18" s="168">
        <f t="shared" si="1"/>
        <v>292415</v>
      </c>
      <c r="AQ18" s="168">
        <f t="shared" si="1"/>
        <v>296807</v>
      </c>
      <c r="AR18" s="168">
        <f t="shared" si="1"/>
        <v>301214</v>
      </c>
      <c r="AS18" s="168">
        <f t="shared" si="1"/>
        <v>305640</v>
      </c>
      <c r="AT18" s="168">
        <f t="shared" si="1"/>
        <v>310145</v>
      </c>
      <c r="AU18" s="168"/>
      <c r="AW18" s="163"/>
    </row>
    <row r="19" spans="1:66">
      <c r="A19" s="231"/>
      <c r="B19" s="153" t="s">
        <v>230</v>
      </c>
      <c r="C19" s="154"/>
      <c r="D19" s="155"/>
      <c r="E19" s="156"/>
      <c r="F19" s="156"/>
      <c r="G19" s="156"/>
      <c r="H19" s="156"/>
      <c r="I19" s="156"/>
      <c r="J19" s="156"/>
      <c r="K19" s="156"/>
      <c r="L19" s="156"/>
      <c r="M19" s="156"/>
      <c r="N19" s="156"/>
      <c r="O19" s="156"/>
      <c r="P19" s="156"/>
      <c r="Q19" s="156"/>
      <c r="R19" s="156"/>
      <c r="S19" s="156"/>
      <c r="T19" s="156"/>
      <c r="U19" s="156"/>
      <c r="V19" s="156"/>
      <c r="W19" s="156"/>
      <c r="X19" s="156"/>
      <c r="Y19" s="157"/>
      <c r="Z19" s="170"/>
      <c r="AA19" s="170"/>
      <c r="AB19" s="170"/>
      <c r="AC19" s="170"/>
      <c r="AD19" s="170"/>
      <c r="AE19" s="170"/>
      <c r="AF19" s="170"/>
      <c r="AG19" s="170"/>
      <c r="AH19" s="170"/>
      <c r="AI19" s="170"/>
      <c r="AJ19" s="170"/>
      <c r="AK19" s="170"/>
      <c r="AL19" s="170"/>
      <c r="AM19" s="170"/>
      <c r="AN19" s="170"/>
      <c r="AO19" s="170"/>
      <c r="AP19" s="170"/>
      <c r="AQ19" s="170"/>
      <c r="AR19" s="170"/>
      <c r="AS19" s="170"/>
      <c r="AT19" s="170"/>
      <c r="AW19" s="163"/>
    </row>
    <row r="20" spans="1:66">
      <c r="A20" s="231"/>
      <c r="B20" s="159" t="s">
        <v>207</v>
      </c>
      <c r="C20" s="160" t="s">
        <v>208</v>
      </c>
      <c r="D20" s="153" t="s">
        <v>209</v>
      </c>
      <c r="E20" s="161">
        <v>1990</v>
      </c>
      <c r="F20" s="161">
        <v>1991</v>
      </c>
      <c r="G20" s="161">
        <v>1992</v>
      </c>
      <c r="H20" s="161">
        <v>1993</v>
      </c>
      <c r="I20" s="161">
        <v>1994</v>
      </c>
      <c r="J20" s="161">
        <v>1995</v>
      </c>
      <c r="K20" s="161">
        <v>1996</v>
      </c>
      <c r="L20" s="161">
        <v>1997</v>
      </c>
      <c r="M20" s="161">
        <v>1998</v>
      </c>
      <c r="N20" s="161">
        <v>1999</v>
      </c>
      <c r="O20" s="161">
        <v>2000</v>
      </c>
      <c r="P20" s="161">
        <v>2001</v>
      </c>
      <c r="Q20" s="161">
        <v>2002</v>
      </c>
      <c r="R20" s="161">
        <v>2003</v>
      </c>
      <c r="S20" s="161">
        <v>2004</v>
      </c>
      <c r="T20" s="161">
        <v>2005</v>
      </c>
      <c r="U20" s="161">
        <v>2006</v>
      </c>
      <c r="V20" s="161">
        <v>2007</v>
      </c>
      <c r="W20" s="161">
        <v>2008</v>
      </c>
      <c r="X20" s="161">
        <v>2009</v>
      </c>
      <c r="Y20" s="157">
        <v>2011</v>
      </c>
      <c r="Z20" s="162">
        <v>2012</v>
      </c>
      <c r="AA20" s="162">
        <v>2013</v>
      </c>
      <c r="AB20" s="157">
        <v>2014</v>
      </c>
      <c r="AC20" s="162">
        <v>2015</v>
      </c>
      <c r="AD20" s="162">
        <v>2016</v>
      </c>
      <c r="AE20" s="157">
        <v>2017</v>
      </c>
      <c r="AF20" s="162">
        <v>2018</v>
      </c>
      <c r="AG20" s="162">
        <v>2019</v>
      </c>
      <c r="AH20" s="157">
        <v>2020</v>
      </c>
      <c r="AI20" s="162">
        <v>2021</v>
      </c>
      <c r="AJ20" s="162">
        <v>2022</v>
      </c>
      <c r="AK20" s="157">
        <v>2023</v>
      </c>
      <c r="AL20" s="162">
        <v>2024</v>
      </c>
      <c r="AM20" s="162">
        <v>2025</v>
      </c>
      <c r="AN20" s="157">
        <v>2026</v>
      </c>
      <c r="AO20" s="162">
        <v>2027</v>
      </c>
      <c r="AP20" s="162">
        <v>2028</v>
      </c>
      <c r="AQ20" s="157">
        <v>2029</v>
      </c>
      <c r="AR20" s="162">
        <v>2030</v>
      </c>
      <c r="AS20" s="162">
        <v>2031</v>
      </c>
      <c r="AT20" s="157">
        <v>2032</v>
      </c>
      <c r="AW20" s="163"/>
      <c r="BI20" s="158">
        <v>2007</v>
      </c>
      <c r="BJ20" s="158">
        <v>2008</v>
      </c>
      <c r="BK20" s="158">
        <v>2009</v>
      </c>
    </row>
    <row r="21" spans="1:66">
      <c r="A21" s="231"/>
      <c r="B21" s="164" t="s">
        <v>35</v>
      </c>
      <c r="C21" s="160" t="s">
        <v>210</v>
      </c>
      <c r="D21" s="153" t="s">
        <v>211</v>
      </c>
      <c r="E21" s="165">
        <v>2279</v>
      </c>
      <c r="F21" s="165">
        <v>2458</v>
      </c>
      <c r="G21" s="165">
        <v>2748</v>
      </c>
      <c r="H21" s="165">
        <v>3047</v>
      </c>
      <c r="I21" s="165">
        <v>3338</v>
      </c>
      <c r="J21" s="165">
        <v>3615</v>
      </c>
      <c r="K21" s="165">
        <v>4092</v>
      </c>
      <c r="L21" s="165">
        <v>4298</v>
      </c>
      <c r="M21" s="165">
        <v>4477</v>
      </c>
      <c r="N21" s="165">
        <v>4617</v>
      </c>
      <c r="O21" s="165">
        <v>4756</v>
      </c>
      <c r="P21" s="165">
        <v>4808</v>
      </c>
      <c r="Q21" s="165">
        <v>4887</v>
      </c>
      <c r="R21" s="165">
        <v>4980</v>
      </c>
      <c r="S21" s="165">
        <v>5116</v>
      </c>
      <c r="T21" s="165">
        <v>5238</v>
      </c>
      <c r="U21" s="165">
        <v>5267</v>
      </c>
      <c r="V21" s="165">
        <v>5316</v>
      </c>
      <c r="W21" s="165">
        <v>5303</v>
      </c>
      <c r="X21" s="165">
        <v>5280</v>
      </c>
      <c r="Y21" s="166">
        <v>5247</v>
      </c>
      <c r="Z21" s="167">
        <v>5273</v>
      </c>
      <c r="AA21" s="167">
        <v>5287</v>
      </c>
      <c r="AB21" s="167">
        <v>5301</v>
      </c>
      <c r="AC21" s="167">
        <v>5339</v>
      </c>
      <c r="AD21" s="167">
        <v>5376</v>
      </c>
      <c r="AE21" s="167">
        <v>5412</v>
      </c>
      <c r="AF21" s="167">
        <v>5448</v>
      </c>
      <c r="AG21" s="167">
        <v>5483</v>
      </c>
      <c r="AH21" s="167">
        <v>5518</v>
      </c>
      <c r="AI21" s="167">
        <v>5552</v>
      </c>
      <c r="AJ21" s="167">
        <v>5586</v>
      </c>
      <c r="AK21" s="167">
        <v>5619</v>
      </c>
      <c r="AL21" s="167">
        <v>5652</v>
      </c>
      <c r="AM21" s="167">
        <v>5685</v>
      </c>
      <c r="AN21" s="167">
        <v>5717</v>
      </c>
      <c r="AO21" s="167">
        <v>5748</v>
      </c>
      <c r="AP21" s="167">
        <v>5778</v>
      </c>
      <c r="AQ21" s="167">
        <v>5809</v>
      </c>
      <c r="AR21" s="167">
        <v>5839</v>
      </c>
      <c r="AS21" s="167">
        <v>5868</v>
      </c>
      <c r="AT21" s="167">
        <v>5897</v>
      </c>
      <c r="AU21" s="171"/>
      <c r="AV21" s="171" t="s">
        <v>231</v>
      </c>
      <c r="AW21" s="171"/>
      <c r="AZ21" s="158" t="s">
        <v>232</v>
      </c>
      <c r="BH21" s="172" t="s">
        <v>211</v>
      </c>
      <c r="BI21" s="173">
        <f>(V21-U21)/U21</f>
        <v>9.3032086576798935E-3</v>
      </c>
      <c r="BJ21" s="173">
        <f t="shared" ref="BJ21:BK35" si="2">(W21-V21)/V21</f>
        <v>-2.4454477050413845E-3</v>
      </c>
      <c r="BK21" s="173">
        <f t="shared" si="2"/>
        <v>-4.3371676409579485E-3</v>
      </c>
      <c r="BL21" s="173"/>
      <c r="BN21" s="173"/>
    </row>
    <row r="22" spans="1:66">
      <c r="A22" s="231"/>
      <c r="B22" s="164" t="s">
        <v>35</v>
      </c>
      <c r="C22" s="160" t="s">
        <v>212</v>
      </c>
      <c r="D22" s="153" t="s">
        <v>213</v>
      </c>
      <c r="E22" s="165">
        <v>15448</v>
      </c>
      <c r="F22" s="165">
        <v>17217</v>
      </c>
      <c r="G22" s="165">
        <v>18933</v>
      </c>
      <c r="H22" s="165">
        <v>20444</v>
      </c>
      <c r="I22" s="165">
        <v>22264</v>
      </c>
      <c r="J22" s="165">
        <v>23839</v>
      </c>
      <c r="K22" s="165">
        <v>26220</v>
      </c>
      <c r="L22" s="165">
        <v>27670</v>
      </c>
      <c r="M22" s="165">
        <v>28896</v>
      </c>
      <c r="N22" s="165">
        <v>30199</v>
      </c>
      <c r="O22" s="165">
        <v>31271</v>
      </c>
      <c r="P22" s="165">
        <v>32309</v>
      </c>
      <c r="Q22" s="165">
        <v>33350</v>
      </c>
      <c r="R22" s="165">
        <v>34620</v>
      </c>
      <c r="S22" s="165">
        <v>35921</v>
      </c>
      <c r="T22" s="165">
        <v>37334</v>
      </c>
      <c r="U22" s="165">
        <v>38486</v>
      </c>
      <c r="V22" s="165">
        <v>39373</v>
      </c>
      <c r="W22" s="165">
        <v>39818</v>
      </c>
      <c r="X22" s="165">
        <v>40169</v>
      </c>
      <c r="Y22" s="166">
        <v>40531</v>
      </c>
      <c r="Z22" s="167">
        <v>41411</v>
      </c>
      <c r="AA22" s="167">
        <v>42195</v>
      </c>
      <c r="AB22" s="167">
        <v>42975</v>
      </c>
      <c r="AC22" s="167">
        <v>44089</v>
      </c>
      <c r="AD22" s="167">
        <v>45208</v>
      </c>
      <c r="AE22" s="167">
        <v>46333</v>
      </c>
      <c r="AF22" s="167">
        <v>47462</v>
      </c>
      <c r="AG22" s="167">
        <v>48598</v>
      </c>
      <c r="AH22" s="167">
        <v>49739</v>
      </c>
      <c r="AI22" s="167">
        <v>50885</v>
      </c>
      <c r="AJ22" s="167">
        <v>52039</v>
      </c>
      <c r="AK22" s="167">
        <v>53199</v>
      </c>
      <c r="AL22" s="167">
        <v>54362</v>
      </c>
      <c r="AM22" s="167">
        <v>55530</v>
      </c>
      <c r="AN22" s="167">
        <v>56702</v>
      </c>
      <c r="AO22" s="167">
        <v>57878</v>
      </c>
      <c r="AP22" s="167">
        <v>59057</v>
      </c>
      <c r="AQ22" s="167">
        <v>60239</v>
      </c>
      <c r="AR22" s="167">
        <v>61426</v>
      </c>
      <c r="AS22" s="167">
        <v>62618</v>
      </c>
      <c r="AT22" s="167">
        <v>63832</v>
      </c>
      <c r="AU22" s="171"/>
      <c r="AV22" s="163">
        <v>10</v>
      </c>
      <c r="AW22" s="163">
        <f>+SUMIF($C$21:$C$35,AV22,$Y$21:$Y$35)</f>
        <v>5269</v>
      </c>
      <c r="AX22" s="174">
        <f>+AW22/$BA$24</f>
        <v>0.20302084537433052</v>
      </c>
      <c r="AZ22" s="158" t="s">
        <v>233</v>
      </c>
      <c r="BH22" s="172" t="s">
        <v>213</v>
      </c>
      <c r="BI22" s="173">
        <f t="shared" ref="BI22:BI35" si="3">(V22-U22)/U22</f>
        <v>2.3047341890557606E-2</v>
      </c>
      <c r="BJ22" s="173">
        <f t="shared" si="2"/>
        <v>1.1302161379625631E-2</v>
      </c>
      <c r="BK22" s="173">
        <f t="shared" si="2"/>
        <v>8.8151087447887883E-3</v>
      </c>
      <c r="BM22" s="173"/>
    </row>
    <row r="23" spans="1:66">
      <c r="A23" s="231"/>
      <c r="B23" s="164" t="s">
        <v>35</v>
      </c>
      <c r="C23" s="160" t="s">
        <v>210</v>
      </c>
      <c r="D23" s="153" t="s">
        <v>214</v>
      </c>
      <c r="E23" s="165">
        <v>10751</v>
      </c>
      <c r="F23" s="165">
        <v>11897</v>
      </c>
      <c r="G23" s="165">
        <v>13549</v>
      </c>
      <c r="H23" s="165">
        <v>14917</v>
      </c>
      <c r="I23" s="165">
        <v>16252</v>
      </c>
      <c r="J23" s="165">
        <v>17584</v>
      </c>
      <c r="K23" s="165">
        <v>19647</v>
      </c>
      <c r="L23" s="165">
        <v>20648</v>
      </c>
      <c r="M23" s="165">
        <v>21502</v>
      </c>
      <c r="N23" s="165">
        <v>22403</v>
      </c>
      <c r="O23" s="165">
        <v>23235</v>
      </c>
      <c r="P23" s="165">
        <v>23931</v>
      </c>
      <c r="Q23" s="165">
        <v>24483</v>
      </c>
      <c r="R23" s="165">
        <v>25280</v>
      </c>
      <c r="S23" s="165">
        <v>25871</v>
      </c>
      <c r="T23" s="165">
        <v>26549</v>
      </c>
      <c r="U23" s="165">
        <v>26963</v>
      </c>
      <c r="V23" s="165">
        <v>27595</v>
      </c>
      <c r="W23" s="165">
        <v>28028</v>
      </c>
      <c r="X23" s="165">
        <v>27781</v>
      </c>
      <c r="Y23" s="166">
        <v>28073</v>
      </c>
      <c r="Z23" s="167">
        <v>28017</v>
      </c>
      <c r="AA23" s="167">
        <v>28177</v>
      </c>
      <c r="AB23" s="167">
        <v>28336</v>
      </c>
      <c r="AC23" s="167">
        <v>28882</v>
      </c>
      <c r="AD23" s="167">
        <v>29433</v>
      </c>
      <c r="AE23" s="167">
        <v>29990</v>
      </c>
      <c r="AF23" s="167">
        <v>30554</v>
      </c>
      <c r="AG23" s="167">
        <v>31124</v>
      </c>
      <c r="AH23" s="167">
        <v>31701</v>
      </c>
      <c r="AI23" s="167">
        <v>32283</v>
      </c>
      <c r="AJ23" s="167">
        <v>32873</v>
      </c>
      <c r="AK23" s="167">
        <v>33470</v>
      </c>
      <c r="AL23" s="167">
        <v>34072</v>
      </c>
      <c r="AM23" s="167">
        <v>34681</v>
      </c>
      <c r="AN23" s="167">
        <v>35297</v>
      </c>
      <c r="AO23" s="167">
        <v>35919</v>
      </c>
      <c r="AP23" s="167">
        <v>36547</v>
      </c>
      <c r="AQ23" s="167">
        <v>37181</v>
      </c>
      <c r="AR23" s="167">
        <v>37823</v>
      </c>
      <c r="AS23" s="167">
        <v>38470</v>
      </c>
      <c r="AT23" s="167">
        <v>39129</v>
      </c>
      <c r="AU23" s="171"/>
      <c r="AV23" s="163">
        <v>11</v>
      </c>
      <c r="AW23" s="163">
        <f t="shared" ref="AW23:AW30" si="4">+SUMIF($C$21:$C$35,AV23,$Y$21:$Y$35)</f>
        <v>20684</v>
      </c>
      <c r="AX23" s="174">
        <f>+AW23/$BA$24</f>
        <v>0.79697915462566948</v>
      </c>
      <c r="AZ23" s="158" t="s">
        <v>234</v>
      </c>
      <c r="BA23" s="163">
        <f>+AW28+AW26</f>
        <v>78725</v>
      </c>
      <c r="BH23" s="172" t="s">
        <v>214</v>
      </c>
      <c r="BI23" s="173">
        <f t="shared" si="3"/>
        <v>2.3439528242406259E-2</v>
      </c>
      <c r="BJ23" s="173">
        <f t="shared" si="2"/>
        <v>1.5691248414567857E-2</v>
      </c>
      <c r="BK23" s="173">
        <f t="shared" si="2"/>
        <v>-8.8126159554730975E-3</v>
      </c>
      <c r="BN23" s="173"/>
    </row>
    <row r="24" spans="1:66">
      <c r="A24" s="231"/>
      <c r="B24" s="164" t="s">
        <v>35</v>
      </c>
      <c r="C24" s="160">
        <v>20</v>
      </c>
      <c r="D24" s="153" t="s">
        <v>215</v>
      </c>
      <c r="E24" s="165">
        <v>3128</v>
      </c>
      <c r="F24" s="165">
        <v>3272</v>
      </c>
      <c r="G24" s="165">
        <v>3422</v>
      </c>
      <c r="H24" s="165">
        <v>3742</v>
      </c>
      <c r="I24" s="165">
        <v>4410</v>
      </c>
      <c r="J24" s="165">
        <v>4815</v>
      </c>
      <c r="K24" s="165">
        <v>5624</v>
      </c>
      <c r="L24" s="165">
        <v>6116</v>
      </c>
      <c r="M24" s="165">
        <v>6555</v>
      </c>
      <c r="N24" s="165">
        <v>7183</v>
      </c>
      <c r="O24" s="165">
        <v>7846</v>
      </c>
      <c r="P24" s="165">
        <v>8589</v>
      </c>
      <c r="Q24" s="165">
        <v>9855</v>
      </c>
      <c r="R24" s="165">
        <v>11261</v>
      </c>
      <c r="S24" s="165">
        <v>12876</v>
      </c>
      <c r="T24" s="165">
        <v>14918</v>
      </c>
      <c r="U24" s="165">
        <v>16501</v>
      </c>
      <c r="V24" s="165">
        <v>17477</v>
      </c>
      <c r="W24" s="165">
        <v>18460</v>
      </c>
      <c r="X24" s="165">
        <v>19214</v>
      </c>
      <c r="Y24" s="166">
        <v>20290</v>
      </c>
      <c r="Z24" s="167">
        <v>20815</v>
      </c>
      <c r="AA24" s="167">
        <v>21371</v>
      </c>
      <c r="AB24" s="167">
        <v>21927</v>
      </c>
      <c r="AC24" s="167">
        <v>22832</v>
      </c>
      <c r="AD24" s="167">
        <v>23759</v>
      </c>
      <c r="AE24" s="167">
        <v>24708</v>
      </c>
      <c r="AF24" s="167">
        <v>25680</v>
      </c>
      <c r="AG24" s="167">
        <v>26673</v>
      </c>
      <c r="AH24" s="167">
        <v>27689</v>
      </c>
      <c r="AI24" s="167">
        <v>28729</v>
      </c>
      <c r="AJ24" s="167">
        <v>29795</v>
      </c>
      <c r="AK24" s="167">
        <v>30885</v>
      </c>
      <c r="AL24" s="167">
        <v>31998</v>
      </c>
      <c r="AM24" s="167">
        <v>33135</v>
      </c>
      <c r="AN24" s="167">
        <v>34296</v>
      </c>
      <c r="AO24" s="167">
        <v>35479</v>
      </c>
      <c r="AP24" s="167">
        <v>36687</v>
      </c>
      <c r="AQ24" s="167">
        <v>37919</v>
      </c>
      <c r="AR24" s="167">
        <v>39176</v>
      </c>
      <c r="AS24" s="167">
        <v>40456</v>
      </c>
      <c r="AT24" s="167">
        <v>41778</v>
      </c>
      <c r="AU24" s="171"/>
      <c r="AV24" s="163">
        <v>20</v>
      </c>
      <c r="AW24" s="163">
        <f t="shared" si="4"/>
        <v>20290</v>
      </c>
      <c r="AX24" s="174">
        <f>+AW24/$BA$25</f>
        <v>0.66099817565806618</v>
      </c>
      <c r="AZ24" s="158" t="s">
        <v>235</v>
      </c>
      <c r="BA24" s="163">
        <f>+AW22+AW23</f>
        <v>25953</v>
      </c>
      <c r="BH24" s="172" t="s">
        <v>215</v>
      </c>
      <c r="BI24" s="173">
        <f t="shared" si="3"/>
        <v>5.9147930428458881E-2</v>
      </c>
      <c r="BJ24" s="173">
        <f t="shared" si="2"/>
        <v>5.6245351032785947E-2</v>
      </c>
      <c r="BK24" s="173">
        <f t="shared" si="2"/>
        <v>4.0845070422535212E-2</v>
      </c>
      <c r="BM24" s="173"/>
    </row>
    <row r="25" spans="1:66">
      <c r="A25" s="231"/>
      <c r="B25" s="164" t="s">
        <v>35</v>
      </c>
      <c r="C25" s="160">
        <v>26</v>
      </c>
      <c r="D25" s="153" t="s">
        <v>216</v>
      </c>
      <c r="E25" s="165">
        <v>1243</v>
      </c>
      <c r="F25" s="165">
        <v>1250</v>
      </c>
      <c r="G25" s="165">
        <v>1277</v>
      </c>
      <c r="H25" s="165">
        <v>1314</v>
      </c>
      <c r="I25" s="165">
        <v>1365</v>
      </c>
      <c r="J25" s="165">
        <v>1393</v>
      </c>
      <c r="K25" s="165">
        <v>1549</v>
      </c>
      <c r="L25" s="165">
        <v>1621</v>
      </c>
      <c r="M25" s="165">
        <v>1727</v>
      </c>
      <c r="N25" s="165">
        <v>1794</v>
      </c>
      <c r="O25" s="165">
        <v>1879</v>
      </c>
      <c r="P25" s="165">
        <v>1912</v>
      </c>
      <c r="Q25" s="165">
        <v>1971</v>
      </c>
      <c r="R25" s="165">
        <v>2089</v>
      </c>
      <c r="S25" s="165">
        <v>2125</v>
      </c>
      <c r="T25" s="165">
        <v>2295</v>
      </c>
      <c r="U25" s="165">
        <v>2395</v>
      </c>
      <c r="V25" s="165">
        <v>2542</v>
      </c>
      <c r="W25" s="165">
        <v>2592</v>
      </c>
      <c r="X25" s="165">
        <v>2590</v>
      </c>
      <c r="Y25" s="166">
        <v>2571</v>
      </c>
      <c r="Z25" s="167">
        <v>2532</v>
      </c>
      <c r="AA25" s="167">
        <v>2491</v>
      </c>
      <c r="AB25" s="167">
        <v>2454</v>
      </c>
      <c r="AC25" s="167">
        <v>2474</v>
      </c>
      <c r="AD25" s="167">
        <v>2496</v>
      </c>
      <c r="AE25" s="167">
        <v>2518</v>
      </c>
      <c r="AF25" s="167">
        <v>2542</v>
      </c>
      <c r="AG25" s="167">
        <v>2566</v>
      </c>
      <c r="AH25" s="167">
        <v>2592</v>
      </c>
      <c r="AI25" s="167">
        <v>2618</v>
      </c>
      <c r="AJ25" s="167">
        <v>2645</v>
      </c>
      <c r="AK25" s="167">
        <v>2674</v>
      </c>
      <c r="AL25" s="167">
        <v>2702</v>
      </c>
      <c r="AM25" s="167">
        <v>2731</v>
      </c>
      <c r="AN25" s="167">
        <v>2761</v>
      </c>
      <c r="AO25" s="167">
        <v>2792</v>
      </c>
      <c r="AP25" s="167">
        <v>2823</v>
      </c>
      <c r="AQ25" s="167">
        <v>2855</v>
      </c>
      <c r="AR25" s="167">
        <v>2888</v>
      </c>
      <c r="AS25" s="167">
        <v>2920</v>
      </c>
      <c r="AT25" s="167">
        <v>2953</v>
      </c>
      <c r="AU25" s="171"/>
      <c r="AV25" s="163">
        <v>24</v>
      </c>
      <c r="AW25" s="163">
        <f t="shared" si="4"/>
        <v>6948</v>
      </c>
      <c r="AX25" s="174"/>
      <c r="AZ25" s="158" t="s">
        <v>236</v>
      </c>
      <c r="BA25" s="163">
        <f>+AW31+AW24</f>
        <v>30696</v>
      </c>
      <c r="BH25" s="172" t="s">
        <v>216</v>
      </c>
      <c r="BI25" s="173">
        <f t="shared" si="3"/>
        <v>6.1377870563674324E-2</v>
      </c>
      <c r="BJ25" s="173">
        <f t="shared" si="2"/>
        <v>1.9669551534225019E-2</v>
      </c>
      <c r="BK25" s="173">
        <f t="shared" si="2"/>
        <v>-7.716049382716049E-4</v>
      </c>
      <c r="BM25" s="173"/>
    </row>
    <row r="26" spans="1:66">
      <c r="A26" s="231"/>
      <c r="B26" s="164"/>
      <c r="C26" s="160"/>
      <c r="D26" s="153" t="s">
        <v>217</v>
      </c>
      <c r="E26" s="165">
        <v>1126</v>
      </c>
      <c r="F26" s="165">
        <v>1154</v>
      </c>
      <c r="G26" s="165">
        <v>1199</v>
      </c>
      <c r="H26" s="165">
        <v>1291</v>
      </c>
      <c r="I26" s="165">
        <v>1329</v>
      </c>
      <c r="J26" s="165">
        <v>1375</v>
      </c>
      <c r="K26" s="165">
        <v>1449</v>
      </c>
      <c r="L26" s="165">
        <v>1447</v>
      </c>
      <c r="M26" s="165">
        <v>1505</v>
      </c>
      <c r="N26" s="165">
        <v>1567</v>
      </c>
      <c r="O26" s="165">
        <v>1614</v>
      </c>
      <c r="P26" s="165">
        <v>1595</v>
      </c>
      <c r="Q26" s="165">
        <v>1644</v>
      </c>
      <c r="R26" s="165">
        <v>1704</v>
      </c>
      <c r="S26" s="165">
        <v>1717</v>
      </c>
      <c r="T26" s="165">
        <v>1740</v>
      </c>
      <c r="U26" s="165">
        <v>1861</v>
      </c>
      <c r="V26" s="165">
        <v>1880</v>
      </c>
      <c r="W26" s="165">
        <v>1880</v>
      </c>
      <c r="X26" s="165">
        <v>1856</v>
      </c>
      <c r="Y26" s="166">
        <v>1846</v>
      </c>
      <c r="Z26" s="167">
        <v>1852</v>
      </c>
      <c r="AA26" s="167">
        <v>1858</v>
      </c>
      <c r="AB26" s="167">
        <v>1865</v>
      </c>
      <c r="AC26" s="167">
        <v>1871</v>
      </c>
      <c r="AD26" s="167">
        <v>1878</v>
      </c>
      <c r="AE26" s="167">
        <v>1884</v>
      </c>
      <c r="AF26" s="167">
        <v>1891</v>
      </c>
      <c r="AG26" s="167">
        <v>1897</v>
      </c>
      <c r="AH26" s="167">
        <v>1903</v>
      </c>
      <c r="AI26" s="167">
        <v>1909</v>
      </c>
      <c r="AJ26" s="167">
        <v>1915</v>
      </c>
      <c r="AK26" s="167">
        <v>1921</v>
      </c>
      <c r="AL26" s="167">
        <v>1927</v>
      </c>
      <c r="AM26" s="167">
        <v>1932</v>
      </c>
      <c r="AN26" s="167">
        <v>1938</v>
      </c>
      <c r="AO26" s="167">
        <v>1943</v>
      </c>
      <c r="AP26" s="167">
        <v>1949</v>
      </c>
      <c r="AQ26" s="167">
        <v>1954</v>
      </c>
      <c r="AR26" s="167">
        <v>1960</v>
      </c>
      <c r="AS26" s="167">
        <v>1965</v>
      </c>
      <c r="AT26" s="167">
        <v>1970</v>
      </c>
      <c r="AU26" s="171"/>
      <c r="AV26" s="163">
        <v>26</v>
      </c>
      <c r="AW26" s="163">
        <f t="shared" si="4"/>
        <v>2571</v>
      </c>
      <c r="AX26" s="174">
        <f>+AW26/$BA$23</f>
        <v>3.2657986662432519E-2</v>
      </c>
      <c r="AZ26" s="158" t="s">
        <v>237</v>
      </c>
      <c r="BH26" s="172" t="s">
        <v>217</v>
      </c>
      <c r="BI26" s="173">
        <f t="shared" si="3"/>
        <v>1.0209564750134336E-2</v>
      </c>
      <c r="BJ26" s="173">
        <f t="shared" si="2"/>
        <v>0</v>
      </c>
      <c r="BK26" s="173">
        <f t="shared" si="2"/>
        <v>-1.276595744680851E-2</v>
      </c>
      <c r="BN26" s="173"/>
    </row>
    <row r="27" spans="1:66">
      <c r="A27" s="231"/>
      <c r="B27" s="164" t="s">
        <v>35</v>
      </c>
      <c r="C27" s="160" t="s">
        <v>212</v>
      </c>
      <c r="D27" s="153" t="s">
        <v>218</v>
      </c>
      <c r="E27" s="165">
        <v>10497</v>
      </c>
      <c r="F27" s="165">
        <v>11801</v>
      </c>
      <c r="G27" s="165">
        <v>13094</v>
      </c>
      <c r="H27" s="165">
        <v>14493</v>
      </c>
      <c r="I27" s="165">
        <v>16182</v>
      </c>
      <c r="J27" s="165">
        <v>17463</v>
      </c>
      <c r="K27" s="165">
        <v>19576</v>
      </c>
      <c r="L27" s="165">
        <v>20691</v>
      </c>
      <c r="M27" s="165">
        <v>22146</v>
      </c>
      <c r="N27" s="165">
        <v>23386</v>
      </c>
      <c r="O27" s="165">
        <v>24656</v>
      </c>
      <c r="P27" s="165">
        <v>25955</v>
      </c>
      <c r="Q27" s="165">
        <v>27734</v>
      </c>
      <c r="R27" s="165">
        <v>29131</v>
      </c>
      <c r="S27" s="165">
        <v>30520</v>
      </c>
      <c r="T27" s="165">
        <v>31853</v>
      </c>
      <c r="U27" s="165">
        <v>33252</v>
      </c>
      <c r="V27" s="165">
        <v>34143</v>
      </c>
      <c r="W27" s="165">
        <v>35019</v>
      </c>
      <c r="X27" s="165">
        <v>35144</v>
      </c>
      <c r="Y27" s="166">
        <v>35623</v>
      </c>
      <c r="Z27" s="167">
        <v>35938</v>
      </c>
      <c r="AA27" s="167">
        <v>36298</v>
      </c>
      <c r="AB27" s="167">
        <v>36661</v>
      </c>
      <c r="AC27" s="167">
        <v>37527</v>
      </c>
      <c r="AD27" s="167">
        <v>38403</v>
      </c>
      <c r="AE27" s="167">
        <v>39290</v>
      </c>
      <c r="AF27" s="167">
        <v>40184</v>
      </c>
      <c r="AG27" s="167">
        <v>41091</v>
      </c>
      <c r="AH27" s="167">
        <v>42008</v>
      </c>
      <c r="AI27" s="167">
        <v>42935</v>
      </c>
      <c r="AJ27" s="167">
        <v>43874</v>
      </c>
      <c r="AK27" s="167">
        <v>44824</v>
      </c>
      <c r="AL27" s="167">
        <v>45786</v>
      </c>
      <c r="AM27" s="167">
        <v>46756</v>
      </c>
      <c r="AN27" s="167">
        <v>47739</v>
      </c>
      <c r="AO27" s="167">
        <v>48728</v>
      </c>
      <c r="AP27" s="167">
        <v>49727</v>
      </c>
      <c r="AQ27" s="167">
        <v>50738</v>
      </c>
      <c r="AR27" s="167">
        <v>51755</v>
      </c>
      <c r="AS27" s="167">
        <v>52786</v>
      </c>
      <c r="AT27" s="167">
        <v>53837</v>
      </c>
      <c r="AU27" s="171"/>
      <c r="AV27" s="171" t="s">
        <v>210</v>
      </c>
      <c r="AW27" s="163">
        <f t="shared" si="4"/>
        <v>33320</v>
      </c>
      <c r="AX27" s="174"/>
      <c r="AZ27" s="158" t="s">
        <v>238</v>
      </c>
      <c r="BH27" s="172" t="s">
        <v>218</v>
      </c>
      <c r="BI27" s="173">
        <f t="shared" si="3"/>
        <v>2.6795380728978708E-2</v>
      </c>
      <c r="BJ27" s="173">
        <f t="shared" si="2"/>
        <v>2.5656796415077763E-2</v>
      </c>
      <c r="BK27" s="173">
        <f t="shared" si="2"/>
        <v>3.5694908478254663E-3</v>
      </c>
      <c r="BM27" s="173"/>
    </row>
    <row r="28" spans="1:66">
      <c r="A28" s="231"/>
      <c r="B28" s="164" t="s">
        <v>35</v>
      </c>
      <c r="C28" s="160">
        <v>10</v>
      </c>
      <c r="D28" s="153" t="s">
        <v>219</v>
      </c>
      <c r="E28" s="165">
        <v>3805</v>
      </c>
      <c r="F28" s="165">
        <v>3966</v>
      </c>
      <c r="G28" s="165">
        <v>4148</v>
      </c>
      <c r="H28" s="165" t="s">
        <v>239</v>
      </c>
      <c r="I28" s="165">
        <v>4411</v>
      </c>
      <c r="J28" s="165">
        <v>4494</v>
      </c>
      <c r="K28" s="165">
        <v>4888</v>
      </c>
      <c r="L28" s="165">
        <v>5118</v>
      </c>
      <c r="M28" s="165">
        <v>5074</v>
      </c>
      <c r="N28" s="165">
        <v>5124</v>
      </c>
      <c r="O28" s="165">
        <v>5269</v>
      </c>
      <c r="P28" s="165">
        <v>5187</v>
      </c>
      <c r="Q28" s="165">
        <v>5173</v>
      </c>
      <c r="R28" s="165">
        <v>5227</v>
      </c>
      <c r="S28" s="165">
        <v>5201</v>
      </c>
      <c r="T28" s="165">
        <v>5233</v>
      </c>
      <c r="U28" s="165">
        <v>5314</v>
      </c>
      <c r="V28" s="165">
        <v>5285</v>
      </c>
      <c r="W28" s="165">
        <v>5284</v>
      </c>
      <c r="X28" s="165">
        <v>5256</v>
      </c>
      <c r="Y28" s="166">
        <v>5269</v>
      </c>
      <c r="Z28" s="167">
        <v>5276</v>
      </c>
      <c r="AA28" s="167">
        <v>5296</v>
      </c>
      <c r="AB28" s="167">
        <v>5315</v>
      </c>
      <c r="AC28" s="167">
        <v>5333</v>
      </c>
      <c r="AD28" s="167">
        <v>5352</v>
      </c>
      <c r="AE28" s="167">
        <v>5369</v>
      </c>
      <c r="AF28" s="167">
        <v>5386</v>
      </c>
      <c r="AG28" s="167">
        <v>5403</v>
      </c>
      <c r="AH28" s="167">
        <v>5419</v>
      </c>
      <c r="AI28" s="167">
        <v>5435</v>
      </c>
      <c r="AJ28" s="167">
        <v>5451</v>
      </c>
      <c r="AK28" s="167">
        <v>5466</v>
      </c>
      <c r="AL28" s="167">
        <v>5481</v>
      </c>
      <c r="AM28" s="167">
        <v>5495</v>
      </c>
      <c r="AN28" s="167">
        <v>5509</v>
      </c>
      <c r="AO28" s="167">
        <v>5523</v>
      </c>
      <c r="AP28" s="167">
        <v>5536</v>
      </c>
      <c r="AQ28" s="167">
        <v>5549</v>
      </c>
      <c r="AR28" s="167">
        <v>5562</v>
      </c>
      <c r="AS28" s="167">
        <v>5574</v>
      </c>
      <c r="AT28" s="167">
        <v>5586</v>
      </c>
      <c r="AU28" s="171"/>
      <c r="AV28" s="171" t="s">
        <v>212</v>
      </c>
      <c r="AW28" s="163">
        <f t="shared" si="4"/>
        <v>76154</v>
      </c>
      <c r="AX28" s="174">
        <f>+AW28/$BA$23</f>
        <v>0.96734201333756753</v>
      </c>
      <c r="AZ28" s="158" t="s">
        <v>240</v>
      </c>
      <c r="BH28" s="172" t="s">
        <v>219</v>
      </c>
      <c r="BI28" s="173">
        <f t="shared" si="3"/>
        <v>-5.4572826496048178E-3</v>
      </c>
      <c r="BJ28" s="173">
        <f t="shared" si="2"/>
        <v>-1.8921475875118259E-4</v>
      </c>
      <c r="BK28" s="173">
        <f t="shared" si="2"/>
        <v>-5.2990158970476911E-3</v>
      </c>
      <c r="BN28" s="173"/>
    </row>
    <row r="29" spans="1:66">
      <c r="A29" s="231"/>
      <c r="B29" s="164" t="s">
        <v>35</v>
      </c>
      <c r="C29" s="160" t="s">
        <v>220</v>
      </c>
      <c r="D29" s="153" t="s">
        <v>221</v>
      </c>
      <c r="E29" s="165">
        <v>5507</v>
      </c>
      <c r="F29" s="165">
        <v>5789</v>
      </c>
      <c r="G29" s="165">
        <v>6161</v>
      </c>
      <c r="H29" s="165">
        <v>6469</v>
      </c>
      <c r="I29" s="165">
        <v>6868</v>
      </c>
      <c r="J29" s="165">
        <v>7138</v>
      </c>
      <c r="K29" s="165">
        <v>7854</v>
      </c>
      <c r="L29" s="165">
        <v>8174</v>
      </c>
      <c r="M29" s="165">
        <v>8412</v>
      </c>
      <c r="N29" s="165">
        <v>8602</v>
      </c>
      <c r="O29" s="165">
        <v>8867</v>
      </c>
      <c r="P29" s="165">
        <v>8983</v>
      </c>
      <c r="Q29" s="165">
        <v>9190</v>
      </c>
      <c r="R29" s="165">
        <v>9402</v>
      </c>
      <c r="S29" s="165">
        <v>9586</v>
      </c>
      <c r="T29" s="165">
        <v>9852</v>
      </c>
      <c r="U29" s="165">
        <v>9959</v>
      </c>
      <c r="V29" s="165">
        <v>10105</v>
      </c>
      <c r="W29" s="165">
        <v>10293</v>
      </c>
      <c r="X29" s="165">
        <v>10381</v>
      </c>
      <c r="Y29" s="166">
        <v>10406</v>
      </c>
      <c r="Z29" s="167">
        <v>10443</v>
      </c>
      <c r="AA29" s="167">
        <v>10581</v>
      </c>
      <c r="AB29" s="167">
        <v>10717</v>
      </c>
      <c r="AC29" s="167">
        <v>10858</v>
      </c>
      <c r="AD29" s="167">
        <v>10997</v>
      </c>
      <c r="AE29" s="167">
        <v>11134</v>
      </c>
      <c r="AF29" s="167">
        <v>11267</v>
      </c>
      <c r="AG29" s="167">
        <v>11397</v>
      </c>
      <c r="AH29" s="167">
        <v>11523</v>
      </c>
      <c r="AI29" s="167">
        <v>11647</v>
      </c>
      <c r="AJ29" s="167">
        <v>11769</v>
      </c>
      <c r="AK29" s="167">
        <v>11887</v>
      </c>
      <c r="AL29" s="167">
        <v>11999</v>
      </c>
      <c r="AM29" s="167">
        <v>12108</v>
      </c>
      <c r="AN29" s="167">
        <v>12212</v>
      </c>
      <c r="AO29" s="167">
        <v>12311</v>
      </c>
      <c r="AP29" s="167">
        <v>12407</v>
      </c>
      <c r="AQ29" s="167">
        <v>12499</v>
      </c>
      <c r="AR29" s="167">
        <v>12586</v>
      </c>
      <c r="AS29" s="167">
        <v>12670</v>
      </c>
      <c r="AT29" s="167">
        <v>12755</v>
      </c>
      <c r="AU29" s="171"/>
      <c r="AV29" s="171" t="s">
        <v>224</v>
      </c>
      <c r="AW29" s="163">
        <f t="shared" si="4"/>
        <v>37366</v>
      </c>
      <c r="AX29" s="174"/>
      <c r="BH29" s="172" t="s">
        <v>221</v>
      </c>
      <c r="BI29" s="173">
        <f t="shared" si="3"/>
        <v>1.4660106436389196E-2</v>
      </c>
      <c r="BJ29" s="173">
        <f t="shared" si="2"/>
        <v>1.8604651162790697E-2</v>
      </c>
      <c r="BK29" s="173">
        <f t="shared" si="2"/>
        <v>8.549499659963081E-3</v>
      </c>
      <c r="BM29" s="173"/>
    </row>
    <row r="30" spans="1:66">
      <c r="A30" s="231"/>
      <c r="B30" s="164" t="s">
        <v>35</v>
      </c>
      <c r="C30" s="160">
        <v>11</v>
      </c>
      <c r="D30" s="153" t="s">
        <v>222</v>
      </c>
      <c r="E30" s="165">
        <v>1449</v>
      </c>
      <c r="F30" s="165">
        <v>1465</v>
      </c>
      <c r="G30" s="165">
        <v>1475</v>
      </c>
      <c r="H30" s="165">
        <v>1479</v>
      </c>
      <c r="I30" s="165">
        <v>1467</v>
      </c>
      <c r="J30" s="165">
        <v>1463</v>
      </c>
      <c r="K30" s="165">
        <v>1594</v>
      </c>
      <c r="L30" s="165">
        <v>1609</v>
      </c>
      <c r="M30" s="165">
        <v>1623</v>
      </c>
      <c r="N30" s="165">
        <v>1620</v>
      </c>
      <c r="O30" s="165">
        <v>1664</v>
      </c>
      <c r="P30" s="165">
        <v>1670</v>
      </c>
      <c r="Q30" s="165">
        <v>1668</v>
      </c>
      <c r="R30" s="165">
        <v>1677</v>
      </c>
      <c r="S30" s="165">
        <v>1680</v>
      </c>
      <c r="T30" s="165">
        <v>1672</v>
      </c>
      <c r="U30" s="165">
        <v>1616</v>
      </c>
      <c r="V30" s="165">
        <v>1583</v>
      </c>
      <c r="W30" s="165">
        <v>1564</v>
      </c>
      <c r="X30" s="165">
        <v>1550</v>
      </c>
      <c r="Y30" s="166">
        <v>1521</v>
      </c>
      <c r="Z30" s="167">
        <v>1528</v>
      </c>
      <c r="AA30" s="167">
        <v>1537</v>
      </c>
      <c r="AB30" s="167">
        <v>1545</v>
      </c>
      <c r="AC30" s="167">
        <v>1552</v>
      </c>
      <c r="AD30" s="167">
        <v>1558</v>
      </c>
      <c r="AE30" s="167">
        <v>1564</v>
      </c>
      <c r="AF30" s="167">
        <v>1570</v>
      </c>
      <c r="AG30" s="167">
        <v>1576</v>
      </c>
      <c r="AH30" s="167">
        <v>1582</v>
      </c>
      <c r="AI30" s="167">
        <v>1588</v>
      </c>
      <c r="AJ30" s="167">
        <v>1593</v>
      </c>
      <c r="AK30" s="167">
        <v>1598</v>
      </c>
      <c r="AL30" s="167">
        <v>1604</v>
      </c>
      <c r="AM30" s="167">
        <v>1609</v>
      </c>
      <c r="AN30" s="167">
        <v>1613</v>
      </c>
      <c r="AO30" s="167">
        <v>1618</v>
      </c>
      <c r="AP30" s="167">
        <v>1623</v>
      </c>
      <c r="AQ30" s="167">
        <v>1627</v>
      </c>
      <c r="AR30" s="167">
        <v>1631</v>
      </c>
      <c r="AS30" s="167">
        <v>1635</v>
      </c>
      <c r="AT30" s="167">
        <v>1639</v>
      </c>
      <c r="AU30" s="171"/>
      <c r="AV30" s="171" t="s">
        <v>228</v>
      </c>
      <c r="AW30" s="163">
        <f t="shared" si="4"/>
        <v>10569</v>
      </c>
      <c r="AX30" s="174"/>
      <c r="BH30" s="172" t="s">
        <v>222</v>
      </c>
      <c r="BI30" s="173">
        <f t="shared" si="3"/>
        <v>-2.0420792079207922E-2</v>
      </c>
      <c r="BJ30" s="173">
        <f t="shared" si="2"/>
        <v>-1.2002526847757423E-2</v>
      </c>
      <c r="BK30" s="173">
        <f t="shared" si="2"/>
        <v>-8.9514066496163679E-3</v>
      </c>
      <c r="BL30" s="173"/>
      <c r="BN30" s="173"/>
    </row>
    <row r="31" spans="1:66">
      <c r="A31" s="231"/>
      <c r="B31" s="164" t="s">
        <v>35</v>
      </c>
      <c r="C31" s="160">
        <v>11</v>
      </c>
      <c r="D31" s="153" t="s">
        <v>223</v>
      </c>
      <c r="E31" s="165">
        <v>9207</v>
      </c>
      <c r="F31" s="165">
        <v>9772</v>
      </c>
      <c r="G31" s="165">
        <v>10457</v>
      </c>
      <c r="H31" s="165">
        <v>11258</v>
      </c>
      <c r="I31" s="165">
        <v>12158</v>
      </c>
      <c r="J31" s="165">
        <v>12771</v>
      </c>
      <c r="K31" s="165">
        <v>14579</v>
      </c>
      <c r="L31" s="165">
        <v>15215</v>
      </c>
      <c r="M31" s="165">
        <v>15810</v>
      </c>
      <c r="N31" s="165">
        <v>16515</v>
      </c>
      <c r="O31" s="165">
        <v>16846</v>
      </c>
      <c r="P31" s="165">
        <v>16838</v>
      </c>
      <c r="Q31" s="165">
        <v>17527</v>
      </c>
      <c r="R31" s="165">
        <v>17447</v>
      </c>
      <c r="S31" s="165">
        <v>17842</v>
      </c>
      <c r="T31" s="165">
        <v>18277</v>
      </c>
      <c r="U31" s="165">
        <v>18553</v>
      </c>
      <c r="V31" s="165">
        <v>18744</v>
      </c>
      <c r="W31" s="165">
        <v>18944</v>
      </c>
      <c r="X31" s="165">
        <v>19070</v>
      </c>
      <c r="Y31" s="166">
        <v>19163</v>
      </c>
      <c r="Z31" s="167">
        <v>19287</v>
      </c>
      <c r="AA31" s="167">
        <v>19479</v>
      </c>
      <c r="AB31" s="167">
        <v>19669</v>
      </c>
      <c r="AC31" s="167">
        <v>19854</v>
      </c>
      <c r="AD31" s="167">
        <v>20035</v>
      </c>
      <c r="AE31" s="167">
        <v>20212</v>
      </c>
      <c r="AF31" s="167">
        <v>20384</v>
      </c>
      <c r="AG31" s="167">
        <v>20552</v>
      </c>
      <c r="AH31" s="167">
        <v>20716</v>
      </c>
      <c r="AI31" s="167">
        <v>20876</v>
      </c>
      <c r="AJ31" s="167">
        <v>21034</v>
      </c>
      <c r="AK31" s="167">
        <v>21189</v>
      </c>
      <c r="AL31" s="167">
        <v>21339</v>
      </c>
      <c r="AM31" s="167">
        <v>21485</v>
      </c>
      <c r="AN31" s="167">
        <v>21627</v>
      </c>
      <c r="AO31" s="167">
        <v>21763</v>
      </c>
      <c r="AP31" s="167">
        <v>21896</v>
      </c>
      <c r="AQ31" s="167">
        <v>22024</v>
      </c>
      <c r="AR31" s="167">
        <v>22148</v>
      </c>
      <c r="AS31" s="167">
        <v>22269</v>
      </c>
      <c r="AT31" s="167">
        <v>22390</v>
      </c>
      <c r="AU31" s="171"/>
      <c r="AV31" s="171" t="s">
        <v>220</v>
      </c>
      <c r="AW31" s="163">
        <f>+SUMIF($C$21:$C$35,AV31,$Y$21:$Y$35)</f>
        <v>10406</v>
      </c>
      <c r="AX31" s="174">
        <f>+AW31/$BA$25</f>
        <v>0.33900182434193382</v>
      </c>
      <c r="BH31" s="172" t="s">
        <v>223</v>
      </c>
      <c r="BI31" s="173">
        <f t="shared" si="3"/>
        <v>1.0294831024632136E-2</v>
      </c>
      <c r="BJ31" s="173">
        <f t="shared" si="2"/>
        <v>1.0670081092616303E-2</v>
      </c>
      <c r="BK31" s="173">
        <f t="shared" si="2"/>
        <v>6.6511824324324322E-3</v>
      </c>
      <c r="BM31" s="173"/>
    </row>
    <row r="32" spans="1:66">
      <c r="A32" s="231"/>
      <c r="B32" s="164" t="s">
        <v>37</v>
      </c>
      <c r="C32" s="160" t="s">
        <v>224</v>
      </c>
      <c r="D32" s="153" t="s">
        <v>225</v>
      </c>
      <c r="E32" s="165">
        <v>7470</v>
      </c>
      <c r="F32" s="165">
        <v>8358</v>
      </c>
      <c r="G32" s="165">
        <v>9362</v>
      </c>
      <c r="H32" s="165">
        <v>10248</v>
      </c>
      <c r="I32" s="165">
        <v>11462</v>
      </c>
      <c r="J32" s="165">
        <v>12597</v>
      </c>
      <c r="K32" s="165">
        <v>14449</v>
      </c>
      <c r="L32" s="165">
        <v>16021</v>
      </c>
      <c r="M32" s="165">
        <v>17650</v>
      </c>
      <c r="N32" s="165">
        <v>19230</v>
      </c>
      <c r="O32" s="165">
        <v>21005</v>
      </c>
      <c r="P32" s="165">
        <v>22523</v>
      </c>
      <c r="Q32" s="165">
        <v>24241</v>
      </c>
      <c r="R32" s="165">
        <v>26347</v>
      </c>
      <c r="S32" s="165">
        <v>29017</v>
      </c>
      <c r="T32" s="165">
        <v>32114</v>
      </c>
      <c r="U32" s="165">
        <v>35092</v>
      </c>
      <c r="V32" s="165">
        <v>36737</v>
      </c>
      <c r="W32" s="165">
        <v>37079</v>
      </c>
      <c r="X32" s="165">
        <v>37318</v>
      </c>
      <c r="Y32" s="166">
        <v>37366</v>
      </c>
      <c r="Z32" s="167">
        <v>38018</v>
      </c>
      <c r="AA32" s="167">
        <v>38098</v>
      </c>
      <c r="AB32" s="167">
        <v>38180</v>
      </c>
      <c r="AC32" s="167">
        <v>38876</v>
      </c>
      <c r="AD32" s="167">
        <v>39584</v>
      </c>
      <c r="AE32" s="167">
        <v>40303</v>
      </c>
      <c r="AF32" s="167">
        <v>41035</v>
      </c>
      <c r="AG32" s="167">
        <v>41778</v>
      </c>
      <c r="AH32" s="167">
        <v>42534</v>
      </c>
      <c r="AI32" s="167">
        <v>43303</v>
      </c>
      <c r="AJ32" s="167">
        <v>44082</v>
      </c>
      <c r="AK32" s="167">
        <v>44879</v>
      </c>
      <c r="AL32" s="167">
        <v>45684</v>
      </c>
      <c r="AM32" s="167">
        <v>46506</v>
      </c>
      <c r="AN32" s="167">
        <v>47338</v>
      </c>
      <c r="AO32" s="167">
        <v>48187</v>
      </c>
      <c r="AP32" s="167">
        <v>49049</v>
      </c>
      <c r="AQ32" s="167">
        <v>49925</v>
      </c>
      <c r="AR32" s="167">
        <v>50816</v>
      </c>
      <c r="AS32" s="167">
        <v>51721</v>
      </c>
      <c r="AT32" s="167">
        <v>52643</v>
      </c>
      <c r="AU32" s="171"/>
      <c r="AV32" s="171"/>
      <c r="AW32" s="171"/>
      <c r="BH32" s="172" t="s">
        <v>225</v>
      </c>
      <c r="BI32" s="173">
        <f t="shared" si="3"/>
        <v>4.6876781032714011E-2</v>
      </c>
      <c r="BJ32" s="173">
        <f t="shared" si="2"/>
        <v>9.3094155755777553E-3</v>
      </c>
      <c r="BK32" s="173">
        <f t="shared" si="2"/>
        <v>6.4456970252703685E-3</v>
      </c>
      <c r="BM32" s="173"/>
    </row>
    <row r="33" spans="1:65">
      <c r="A33" s="231"/>
      <c r="B33" s="164" t="s">
        <v>37</v>
      </c>
      <c r="C33" s="160">
        <v>24</v>
      </c>
      <c r="D33" s="153" t="s">
        <v>226</v>
      </c>
      <c r="E33" s="165">
        <v>1897</v>
      </c>
      <c r="F33" s="165">
        <v>2001</v>
      </c>
      <c r="G33" s="165">
        <v>2122</v>
      </c>
      <c r="H33" s="165">
        <v>2188</v>
      </c>
      <c r="I33" s="165">
        <v>2283</v>
      </c>
      <c r="J33" s="165">
        <v>2402</v>
      </c>
      <c r="K33" s="165">
        <v>2679</v>
      </c>
      <c r="L33" s="165">
        <v>2767</v>
      </c>
      <c r="M33" s="165">
        <v>2857</v>
      </c>
      <c r="N33" s="165">
        <v>2936</v>
      </c>
      <c r="O33" s="165">
        <v>3007</v>
      </c>
      <c r="P33" s="165">
        <v>2998</v>
      </c>
      <c r="Q33" s="165">
        <v>3018</v>
      </c>
      <c r="R33" s="165">
        <v>3052</v>
      </c>
      <c r="S33" s="165">
        <v>3101</v>
      </c>
      <c r="T33" s="165">
        <v>3163</v>
      </c>
      <c r="U33" s="165">
        <v>3246</v>
      </c>
      <c r="V33" s="165">
        <v>3301</v>
      </c>
      <c r="W33" s="165">
        <v>3316</v>
      </c>
      <c r="X33" s="165">
        <v>3326</v>
      </c>
      <c r="Y33" s="166">
        <v>3354</v>
      </c>
      <c r="Z33" s="167">
        <v>3359</v>
      </c>
      <c r="AA33" s="167">
        <v>3340</v>
      </c>
      <c r="AB33" s="167">
        <v>3321</v>
      </c>
      <c r="AC33" s="167">
        <v>3324</v>
      </c>
      <c r="AD33" s="167">
        <v>3329</v>
      </c>
      <c r="AE33" s="167">
        <v>3333</v>
      </c>
      <c r="AF33" s="167">
        <v>3340</v>
      </c>
      <c r="AG33" s="167">
        <v>3349</v>
      </c>
      <c r="AH33" s="167">
        <v>3360</v>
      </c>
      <c r="AI33" s="167">
        <v>3370</v>
      </c>
      <c r="AJ33" s="167">
        <v>3382</v>
      </c>
      <c r="AK33" s="167">
        <v>3395</v>
      </c>
      <c r="AL33" s="167">
        <v>3410</v>
      </c>
      <c r="AM33" s="167">
        <v>3427</v>
      </c>
      <c r="AN33" s="167">
        <v>3446</v>
      </c>
      <c r="AO33" s="167">
        <v>3464</v>
      </c>
      <c r="AP33" s="167">
        <v>3487</v>
      </c>
      <c r="AQ33" s="167">
        <v>3508</v>
      </c>
      <c r="AR33" s="167">
        <v>3533</v>
      </c>
      <c r="AS33" s="167">
        <v>3557</v>
      </c>
      <c r="AT33" s="167">
        <v>3581</v>
      </c>
      <c r="AU33" s="171"/>
      <c r="AV33" s="171"/>
      <c r="AW33" s="171"/>
      <c r="BH33" s="172" t="s">
        <v>226</v>
      </c>
      <c r="BI33" s="173">
        <f t="shared" si="3"/>
        <v>1.6943930991990142E-2</v>
      </c>
      <c r="BJ33" s="173">
        <f t="shared" si="2"/>
        <v>4.5440775522568918E-3</v>
      </c>
      <c r="BK33" s="173">
        <f t="shared" si="2"/>
        <v>3.0156815440289505E-3</v>
      </c>
      <c r="BM33" s="173"/>
    </row>
    <row r="34" spans="1:65">
      <c r="A34" s="231"/>
      <c r="B34" s="164" t="s">
        <v>37</v>
      </c>
      <c r="C34" s="160">
        <v>24</v>
      </c>
      <c r="D34" s="153" t="s">
        <v>227</v>
      </c>
      <c r="E34" s="165">
        <v>2210</v>
      </c>
      <c r="F34" s="165">
        <v>2285</v>
      </c>
      <c r="G34" s="165">
        <v>2399</v>
      </c>
      <c r="H34" s="165">
        <v>2501</v>
      </c>
      <c r="I34" s="165">
        <v>2573</v>
      </c>
      <c r="J34" s="165">
        <v>2672</v>
      </c>
      <c r="K34" s="165">
        <v>3058</v>
      </c>
      <c r="L34" s="165">
        <v>3192</v>
      </c>
      <c r="M34" s="165">
        <v>3299</v>
      </c>
      <c r="N34" s="165">
        <v>3376</v>
      </c>
      <c r="O34" s="165">
        <v>3467</v>
      </c>
      <c r="P34" s="165">
        <v>3481</v>
      </c>
      <c r="Q34" s="165">
        <v>3519</v>
      </c>
      <c r="R34" s="165">
        <v>3405</v>
      </c>
      <c r="S34" s="165">
        <v>3565</v>
      </c>
      <c r="T34" s="165">
        <v>3587</v>
      </c>
      <c r="U34" s="165">
        <v>3610</v>
      </c>
      <c r="V34" s="165">
        <v>3617</v>
      </c>
      <c r="W34" s="165">
        <v>3591</v>
      </c>
      <c r="X34" s="165">
        <v>3609</v>
      </c>
      <c r="Y34" s="166">
        <v>3594</v>
      </c>
      <c r="Z34" s="167">
        <v>3613</v>
      </c>
      <c r="AA34" s="167">
        <v>3603</v>
      </c>
      <c r="AB34" s="167">
        <v>3594</v>
      </c>
      <c r="AC34" s="167">
        <v>3588</v>
      </c>
      <c r="AD34" s="167">
        <v>3588</v>
      </c>
      <c r="AE34" s="167">
        <v>3587</v>
      </c>
      <c r="AF34" s="167">
        <v>3584</v>
      </c>
      <c r="AG34" s="167">
        <v>3589</v>
      </c>
      <c r="AH34" s="167">
        <v>3593</v>
      </c>
      <c r="AI34" s="167">
        <v>3596</v>
      </c>
      <c r="AJ34" s="167">
        <v>3602</v>
      </c>
      <c r="AK34" s="167">
        <v>3607</v>
      </c>
      <c r="AL34" s="167">
        <v>3617</v>
      </c>
      <c r="AM34" s="167">
        <v>3626</v>
      </c>
      <c r="AN34" s="167">
        <v>3634</v>
      </c>
      <c r="AO34" s="167">
        <v>3646</v>
      </c>
      <c r="AP34" s="167">
        <v>3663</v>
      </c>
      <c r="AQ34" s="167">
        <v>3674</v>
      </c>
      <c r="AR34" s="167">
        <v>3690</v>
      </c>
      <c r="AS34" s="167">
        <v>3711</v>
      </c>
      <c r="AT34" s="167">
        <v>3732</v>
      </c>
      <c r="AU34" s="171"/>
      <c r="AV34" s="171"/>
      <c r="AW34" s="171"/>
      <c r="BH34" s="172" t="s">
        <v>227</v>
      </c>
      <c r="BI34" s="173">
        <f t="shared" si="3"/>
        <v>1.9390581717451524E-3</v>
      </c>
      <c r="BJ34" s="173">
        <f t="shared" si="2"/>
        <v>-7.1882775781034009E-3</v>
      </c>
      <c r="BK34" s="173">
        <f t="shared" si="2"/>
        <v>5.0125313283208017E-3</v>
      </c>
      <c r="BL34" s="173"/>
      <c r="BM34" s="173"/>
    </row>
    <row r="35" spans="1:65">
      <c r="A35" s="231"/>
      <c r="B35" s="164" t="s">
        <v>37</v>
      </c>
      <c r="C35" s="160" t="s">
        <v>228</v>
      </c>
      <c r="D35" s="153" t="s">
        <v>229</v>
      </c>
      <c r="E35" s="165">
        <v>5115</v>
      </c>
      <c r="F35" s="165">
        <v>5321</v>
      </c>
      <c r="G35" s="165">
        <v>5578</v>
      </c>
      <c r="H35" s="165">
        <v>5874</v>
      </c>
      <c r="I35" s="165">
        <v>6171</v>
      </c>
      <c r="J35" s="165">
        <v>6495</v>
      </c>
      <c r="K35" s="165">
        <v>7524</v>
      </c>
      <c r="L35" s="165">
        <v>7956</v>
      </c>
      <c r="M35" s="165">
        <v>8308</v>
      </c>
      <c r="N35" s="165">
        <v>8674</v>
      </c>
      <c r="O35" s="165">
        <v>8977</v>
      </c>
      <c r="P35" s="165">
        <v>9093</v>
      </c>
      <c r="Q35" s="165">
        <v>9434</v>
      </c>
      <c r="R35" s="165">
        <v>9696</v>
      </c>
      <c r="S35" s="165">
        <v>9893</v>
      </c>
      <c r="T35" s="165">
        <v>10026</v>
      </c>
      <c r="U35" s="165">
        <v>10201</v>
      </c>
      <c r="V35" s="165">
        <v>10342</v>
      </c>
      <c r="W35" s="165">
        <v>10437</v>
      </c>
      <c r="X35" s="165">
        <v>10441</v>
      </c>
      <c r="Y35" s="166">
        <v>10569</v>
      </c>
      <c r="Z35" s="167">
        <v>10729</v>
      </c>
      <c r="AA35" s="167">
        <v>10977</v>
      </c>
      <c r="AB35" s="167">
        <v>11223</v>
      </c>
      <c r="AC35" s="167">
        <v>11495</v>
      </c>
      <c r="AD35" s="167">
        <v>11762</v>
      </c>
      <c r="AE35" s="167">
        <v>12026</v>
      </c>
      <c r="AF35" s="167">
        <v>12286</v>
      </c>
      <c r="AG35" s="167">
        <v>12541</v>
      </c>
      <c r="AH35" s="167">
        <v>12791</v>
      </c>
      <c r="AI35" s="167">
        <v>13036</v>
      </c>
      <c r="AJ35" s="167">
        <v>13277</v>
      </c>
      <c r="AK35" s="167">
        <v>13510</v>
      </c>
      <c r="AL35" s="167">
        <v>13734</v>
      </c>
      <c r="AM35" s="167">
        <v>13951</v>
      </c>
      <c r="AN35" s="167">
        <v>14156</v>
      </c>
      <c r="AO35" s="167">
        <v>14350</v>
      </c>
      <c r="AP35" s="167">
        <v>14535</v>
      </c>
      <c r="AQ35" s="167">
        <v>14710</v>
      </c>
      <c r="AR35" s="167">
        <v>14875</v>
      </c>
      <c r="AS35" s="167">
        <v>15029</v>
      </c>
      <c r="AT35" s="167">
        <v>15185</v>
      </c>
      <c r="AU35" s="171"/>
      <c r="AV35" s="171"/>
      <c r="AW35" s="171"/>
      <c r="BH35" s="172" t="s">
        <v>229</v>
      </c>
      <c r="BI35" s="173">
        <f t="shared" si="3"/>
        <v>1.3822174296637584E-2</v>
      </c>
      <c r="BJ35" s="173">
        <f t="shared" si="2"/>
        <v>9.1858441307290668E-3</v>
      </c>
      <c r="BK35" s="173">
        <f t="shared" si="2"/>
        <v>3.8325189230621826E-4</v>
      </c>
      <c r="BM35" s="173"/>
    </row>
    <row r="36" spans="1:65">
      <c r="A36" s="231"/>
      <c r="B36" s="156"/>
      <c r="C36" s="156"/>
      <c r="D36" s="155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68"/>
      <c r="Y36" s="169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W36" s="163"/>
    </row>
    <row r="37" spans="1:65">
      <c r="A37" s="231"/>
      <c r="B37" s="153" t="s">
        <v>241</v>
      </c>
      <c r="C37" s="154"/>
      <c r="D37" s="155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  <c r="Y37" s="157"/>
      <c r="Z37" s="170"/>
      <c r="AA37" s="170"/>
      <c r="AB37" s="170"/>
      <c r="AC37" s="170"/>
      <c r="AD37" s="170"/>
      <c r="AE37" s="170"/>
      <c r="AF37" s="170"/>
      <c r="AG37" s="170"/>
      <c r="AH37" s="170"/>
      <c r="AI37" s="170"/>
      <c r="AJ37" s="170"/>
      <c r="AK37" s="170"/>
      <c r="AL37" s="170"/>
      <c r="AM37" s="170"/>
      <c r="AN37" s="170"/>
      <c r="AO37" s="170"/>
      <c r="AP37" s="170"/>
      <c r="AQ37" s="170"/>
      <c r="AR37" s="170"/>
      <c r="AS37" s="170"/>
      <c r="AT37" s="170"/>
      <c r="AW37" s="163"/>
    </row>
    <row r="38" spans="1:65">
      <c r="A38" s="231"/>
      <c r="B38" s="159" t="s">
        <v>207</v>
      </c>
      <c r="C38" s="160" t="s">
        <v>208</v>
      </c>
      <c r="D38" s="153" t="s">
        <v>209</v>
      </c>
      <c r="E38" s="161">
        <v>1990</v>
      </c>
      <c r="F38" s="161">
        <v>1991</v>
      </c>
      <c r="G38" s="161">
        <v>1992</v>
      </c>
      <c r="H38" s="161">
        <v>1993</v>
      </c>
      <c r="I38" s="161">
        <v>1994</v>
      </c>
      <c r="J38" s="161">
        <v>1995</v>
      </c>
      <c r="K38" s="161">
        <v>1996</v>
      </c>
      <c r="L38" s="161">
        <v>1997</v>
      </c>
      <c r="M38" s="161">
        <v>1998</v>
      </c>
      <c r="N38" s="161">
        <v>1999</v>
      </c>
      <c r="O38" s="161">
        <v>2000</v>
      </c>
      <c r="P38" s="161">
        <v>2001</v>
      </c>
      <c r="Q38" s="161">
        <v>2002</v>
      </c>
      <c r="R38" s="161">
        <v>2003</v>
      </c>
      <c r="S38" s="161">
        <v>2004</v>
      </c>
      <c r="T38" s="161">
        <v>2005</v>
      </c>
      <c r="U38" s="161">
        <v>2006</v>
      </c>
      <c r="V38" s="161">
        <v>2007</v>
      </c>
      <c r="W38" s="161">
        <v>2008</v>
      </c>
      <c r="X38" s="161">
        <v>2009</v>
      </c>
      <c r="Y38" s="157">
        <v>2011</v>
      </c>
      <c r="Z38" s="162">
        <v>2012</v>
      </c>
      <c r="AA38" s="162">
        <v>2013</v>
      </c>
      <c r="AB38" s="157">
        <v>2014</v>
      </c>
      <c r="AC38" s="162">
        <v>2015</v>
      </c>
      <c r="AD38" s="162">
        <v>2016</v>
      </c>
      <c r="AE38" s="157">
        <v>2017</v>
      </c>
      <c r="AF38" s="162">
        <v>2018</v>
      </c>
      <c r="AG38" s="162">
        <v>2019</v>
      </c>
      <c r="AH38" s="157">
        <v>2020</v>
      </c>
      <c r="AI38" s="162">
        <v>2021</v>
      </c>
      <c r="AJ38" s="162">
        <v>2022</v>
      </c>
      <c r="AK38" s="157">
        <v>2023</v>
      </c>
      <c r="AL38" s="162">
        <v>2024</v>
      </c>
      <c r="AM38" s="162">
        <v>2025</v>
      </c>
      <c r="AN38" s="157">
        <v>2026</v>
      </c>
      <c r="AO38" s="162">
        <v>2027</v>
      </c>
      <c r="AP38" s="162">
        <v>2028</v>
      </c>
      <c r="AQ38" s="157">
        <v>2029</v>
      </c>
      <c r="AR38" s="162">
        <v>2030</v>
      </c>
      <c r="AS38" s="162">
        <v>2031</v>
      </c>
      <c r="AT38" s="157">
        <v>2032</v>
      </c>
      <c r="AW38" s="163"/>
    </row>
    <row r="39" spans="1:65">
      <c r="A39" s="231"/>
      <c r="B39" s="164" t="s">
        <v>35</v>
      </c>
      <c r="C39" s="160" t="s">
        <v>210</v>
      </c>
      <c r="D39" s="153" t="s">
        <v>211</v>
      </c>
      <c r="E39" s="165">
        <v>2279</v>
      </c>
      <c r="F39" s="165">
        <v>2458</v>
      </c>
      <c r="G39" s="165">
        <v>2748</v>
      </c>
      <c r="H39" s="165">
        <v>3047</v>
      </c>
      <c r="I39" s="165">
        <v>3338</v>
      </c>
      <c r="J39" s="165">
        <v>3615</v>
      </c>
      <c r="K39" s="165">
        <v>4092</v>
      </c>
      <c r="L39" s="165">
        <v>4298</v>
      </c>
      <c r="M39" s="165">
        <v>4477</v>
      </c>
      <c r="N39" s="165">
        <v>4617</v>
      </c>
      <c r="O39" s="165">
        <v>4756</v>
      </c>
      <c r="P39" s="165">
        <v>4808</v>
      </c>
      <c r="Q39" s="165">
        <v>4887</v>
      </c>
      <c r="R39" s="165">
        <v>4980</v>
      </c>
      <c r="S39" s="165">
        <v>5116</v>
      </c>
      <c r="T39" s="165">
        <v>5238</v>
      </c>
      <c r="U39" s="165">
        <v>5267</v>
      </c>
      <c r="V39" s="165">
        <v>5316</v>
      </c>
      <c r="W39" s="165">
        <v>5303</v>
      </c>
      <c r="X39" s="165">
        <v>5280</v>
      </c>
      <c r="Y39" s="166">
        <v>5247</v>
      </c>
      <c r="Z39" s="167">
        <v>5290</v>
      </c>
      <c r="AA39" s="167">
        <v>5312</v>
      </c>
      <c r="AB39" s="167">
        <v>5347</v>
      </c>
      <c r="AC39" s="167">
        <v>5391</v>
      </c>
      <c r="AD39" s="167">
        <v>5433</v>
      </c>
      <c r="AE39" s="167">
        <v>5475</v>
      </c>
      <c r="AF39" s="167">
        <v>5517</v>
      </c>
      <c r="AG39" s="167">
        <v>5557</v>
      </c>
      <c r="AH39" s="167">
        <v>5598</v>
      </c>
      <c r="AI39" s="167">
        <v>5638</v>
      </c>
      <c r="AJ39" s="167">
        <v>5678</v>
      </c>
      <c r="AK39" s="167">
        <v>5718</v>
      </c>
      <c r="AL39" s="167">
        <v>5756</v>
      </c>
      <c r="AM39" s="167">
        <v>5795</v>
      </c>
      <c r="AN39" s="167">
        <v>5833</v>
      </c>
      <c r="AO39" s="167">
        <v>5870</v>
      </c>
      <c r="AP39" s="167">
        <v>5907</v>
      </c>
      <c r="AQ39" s="167">
        <v>5943</v>
      </c>
      <c r="AR39" s="167">
        <v>5979</v>
      </c>
      <c r="AS39" s="167">
        <v>6014</v>
      </c>
      <c r="AT39" s="167">
        <v>6049</v>
      </c>
      <c r="AU39" s="175"/>
      <c r="AV39" s="175"/>
      <c r="AW39" s="163"/>
      <c r="AX39" s="175"/>
      <c r="AY39" s="175"/>
      <c r="AZ39" s="175"/>
      <c r="BA39" s="175"/>
      <c r="BB39" s="175"/>
      <c r="BC39" s="175"/>
      <c r="BD39" s="175"/>
      <c r="BE39" s="175"/>
      <c r="BF39" s="175"/>
      <c r="BG39" s="175"/>
      <c r="BH39" s="175"/>
    </row>
    <row r="40" spans="1:65">
      <c r="A40" s="231"/>
      <c r="B40" s="164" t="s">
        <v>35</v>
      </c>
      <c r="C40" s="160" t="s">
        <v>212</v>
      </c>
      <c r="D40" s="153" t="s">
        <v>213</v>
      </c>
      <c r="E40" s="165">
        <v>15448</v>
      </c>
      <c r="F40" s="165">
        <v>17217</v>
      </c>
      <c r="G40" s="165">
        <v>18933</v>
      </c>
      <c r="H40" s="165">
        <v>20444</v>
      </c>
      <c r="I40" s="165">
        <v>22264</v>
      </c>
      <c r="J40" s="165">
        <v>23839</v>
      </c>
      <c r="K40" s="165">
        <v>26220</v>
      </c>
      <c r="L40" s="165">
        <v>27670</v>
      </c>
      <c r="M40" s="165">
        <v>28896</v>
      </c>
      <c r="N40" s="165">
        <v>30199</v>
      </c>
      <c r="O40" s="165">
        <v>31271</v>
      </c>
      <c r="P40" s="165">
        <v>32309</v>
      </c>
      <c r="Q40" s="165">
        <v>33350</v>
      </c>
      <c r="R40" s="165">
        <v>34620</v>
      </c>
      <c r="S40" s="165">
        <v>35921</v>
      </c>
      <c r="T40" s="165">
        <v>37334</v>
      </c>
      <c r="U40" s="165">
        <v>38486</v>
      </c>
      <c r="V40" s="165">
        <v>39373</v>
      </c>
      <c r="W40" s="165">
        <v>39818</v>
      </c>
      <c r="X40" s="165">
        <v>40169</v>
      </c>
      <c r="Y40" s="166">
        <v>40531</v>
      </c>
      <c r="Z40" s="167">
        <v>42174</v>
      </c>
      <c r="AA40" s="167">
        <v>43039</v>
      </c>
      <c r="AB40" s="167">
        <v>44125</v>
      </c>
      <c r="AC40" s="167">
        <v>45336</v>
      </c>
      <c r="AD40" s="167">
        <v>46554</v>
      </c>
      <c r="AE40" s="167">
        <v>47783</v>
      </c>
      <c r="AF40" s="167">
        <v>49021</v>
      </c>
      <c r="AG40" s="167">
        <v>50267</v>
      </c>
      <c r="AH40" s="167">
        <v>51526</v>
      </c>
      <c r="AI40" s="167">
        <v>52793</v>
      </c>
      <c r="AJ40" s="167">
        <v>54075</v>
      </c>
      <c r="AK40" s="167">
        <v>55365</v>
      </c>
      <c r="AL40" s="167">
        <v>56661</v>
      </c>
      <c r="AM40" s="167">
        <v>57968</v>
      </c>
      <c r="AN40" s="167">
        <v>59281</v>
      </c>
      <c r="AO40" s="167">
        <v>60602</v>
      </c>
      <c r="AP40" s="167">
        <v>61933</v>
      </c>
      <c r="AQ40" s="167">
        <v>63269</v>
      </c>
      <c r="AR40" s="167">
        <v>64616</v>
      </c>
      <c r="AS40" s="167">
        <v>65973</v>
      </c>
      <c r="AT40" s="167">
        <v>67358</v>
      </c>
      <c r="AU40" s="175"/>
      <c r="AV40" s="175"/>
      <c r="AW40" s="175"/>
      <c r="AX40" s="175"/>
      <c r="AY40" s="175"/>
      <c r="AZ40" s="175"/>
      <c r="BA40" s="175"/>
      <c r="BB40" s="175"/>
      <c r="BC40" s="175"/>
      <c r="BD40" s="175"/>
      <c r="BE40" s="175"/>
      <c r="BF40" s="175"/>
      <c r="BG40" s="175"/>
      <c r="BH40" s="175"/>
    </row>
    <row r="41" spans="1:65">
      <c r="A41" s="231"/>
      <c r="B41" s="164" t="s">
        <v>35</v>
      </c>
      <c r="C41" s="160" t="s">
        <v>210</v>
      </c>
      <c r="D41" s="153" t="s">
        <v>214</v>
      </c>
      <c r="E41" s="165">
        <v>10751</v>
      </c>
      <c r="F41" s="165">
        <v>11897</v>
      </c>
      <c r="G41" s="165">
        <v>13549</v>
      </c>
      <c r="H41" s="165">
        <v>14917</v>
      </c>
      <c r="I41" s="165">
        <v>16252</v>
      </c>
      <c r="J41" s="165">
        <v>17584</v>
      </c>
      <c r="K41" s="165">
        <v>19647</v>
      </c>
      <c r="L41" s="165">
        <v>20648</v>
      </c>
      <c r="M41" s="165">
        <v>21502</v>
      </c>
      <c r="N41" s="165">
        <v>22403</v>
      </c>
      <c r="O41" s="165">
        <v>23235</v>
      </c>
      <c r="P41" s="165">
        <v>23931</v>
      </c>
      <c r="Q41" s="165">
        <v>24483</v>
      </c>
      <c r="R41" s="165">
        <v>25280</v>
      </c>
      <c r="S41" s="165">
        <v>25871</v>
      </c>
      <c r="T41" s="165">
        <v>26549</v>
      </c>
      <c r="U41" s="165">
        <v>26963</v>
      </c>
      <c r="V41" s="165">
        <v>27595</v>
      </c>
      <c r="W41" s="165">
        <v>28028</v>
      </c>
      <c r="X41" s="165">
        <v>27781</v>
      </c>
      <c r="Y41" s="166">
        <v>28073</v>
      </c>
      <c r="Z41" s="167">
        <v>28163</v>
      </c>
      <c r="AA41" s="167">
        <v>28350</v>
      </c>
      <c r="AB41" s="167">
        <v>28862</v>
      </c>
      <c r="AC41" s="167">
        <v>29515</v>
      </c>
      <c r="AD41" s="167">
        <v>30177</v>
      </c>
      <c r="AE41" s="167">
        <v>30850</v>
      </c>
      <c r="AF41" s="167">
        <v>31535</v>
      </c>
      <c r="AG41" s="167">
        <v>32228</v>
      </c>
      <c r="AH41" s="167">
        <v>32933</v>
      </c>
      <c r="AI41" s="167">
        <v>33648</v>
      </c>
      <c r="AJ41" s="167">
        <v>34376</v>
      </c>
      <c r="AK41" s="167">
        <v>35114</v>
      </c>
      <c r="AL41" s="167">
        <v>35862</v>
      </c>
      <c r="AM41" s="167">
        <v>36622</v>
      </c>
      <c r="AN41" s="167">
        <v>37392</v>
      </c>
      <c r="AO41" s="167">
        <v>38174</v>
      </c>
      <c r="AP41" s="167">
        <v>38966</v>
      </c>
      <c r="AQ41" s="167">
        <v>39770</v>
      </c>
      <c r="AR41" s="167">
        <v>40586</v>
      </c>
      <c r="AS41" s="167">
        <v>41413</v>
      </c>
      <c r="AT41" s="167">
        <v>42257</v>
      </c>
      <c r="AU41" s="175"/>
      <c r="AV41" s="175"/>
      <c r="AW41" s="175"/>
      <c r="AX41" s="175"/>
      <c r="AY41" s="175"/>
      <c r="AZ41" s="175"/>
      <c r="BA41" s="175"/>
      <c r="BB41" s="175"/>
      <c r="BC41" s="175"/>
      <c r="BD41" s="175"/>
      <c r="BE41" s="175"/>
      <c r="BF41" s="175"/>
      <c r="BG41" s="175"/>
      <c r="BH41" s="175"/>
    </row>
    <row r="42" spans="1:65">
      <c r="A42" s="231"/>
      <c r="B42" s="164" t="s">
        <v>35</v>
      </c>
      <c r="C42" s="160">
        <v>20</v>
      </c>
      <c r="D42" s="153" t="s">
        <v>215</v>
      </c>
      <c r="E42" s="165">
        <v>3128</v>
      </c>
      <c r="F42" s="165">
        <v>3272</v>
      </c>
      <c r="G42" s="165">
        <v>3422</v>
      </c>
      <c r="H42" s="165">
        <v>3742</v>
      </c>
      <c r="I42" s="165">
        <v>4410</v>
      </c>
      <c r="J42" s="165">
        <v>4815</v>
      </c>
      <c r="K42" s="165">
        <v>5624</v>
      </c>
      <c r="L42" s="165">
        <v>6116</v>
      </c>
      <c r="M42" s="165">
        <v>6555</v>
      </c>
      <c r="N42" s="165">
        <v>7183</v>
      </c>
      <c r="O42" s="165">
        <v>7846</v>
      </c>
      <c r="P42" s="165">
        <v>8589</v>
      </c>
      <c r="Q42" s="165">
        <v>9855</v>
      </c>
      <c r="R42" s="165">
        <v>11261</v>
      </c>
      <c r="S42" s="165">
        <v>12876</v>
      </c>
      <c r="T42" s="165">
        <v>14918</v>
      </c>
      <c r="U42" s="165">
        <v>16501</v>
      </c>
      <c r="V42" s="165">
        <v>17477</v>
      </c>
      <c r="W42" s="165">
        <v>18460</v>
      </c>
      <c r="X42" s="165">
        <v>19214</v>
      </c>
      <c r="Y42" s="166">
        <v>20290</v>
      </c>
      <c r="Z42" s="167">
        <v>21288</v>
      </c>
      <c r="AA42" s="167">
        <v>21911</v>
      </c>
      <c r="AB42" s="167">
        <v>22787</v>
      </c>
      <c r="AC42" s="167">
        <v>23806</v>
      </c>
      <c r="AD42" s="167">
        <v>24853</v>
      </c>
      <c r="AE42" s="167">
        <v>25932</v>
      </c>
      <c r="AF42" s="167">
        <v>27042</v>
      </c>
      <c r="AG42" s="167">
        <v>28180</v>
      </c>
      <c r="AH42" s="167">
        <v>29352</v>
      </c>
      <c r="AI42" s="167">
        <v>30558</v>
      </c>
      <c r="AJ42" s="167">
        <v>31800</v>
      </c>
      <c r="AK42" s="167">
        <v>33076</v>
      </c>
      <c r="AL42" s="167">
        <v>34382</v>
      </c>
      <c r="AM42" s="167">
        <v>35725</v>
      </c>
      <c r="AN42" s="167">
        <v>37099</v>
      </c>
      <c r="AO42" s="167">
        <v>38508</v>
      </c>
      <c r="AP42" s="167">
        <v>39953</v>
      </c>
      <c r="AQ42" s="167">
        <v>41434</v>
      </c>
      <c r="AR42" s="167">
        <v>42951</v>
      </c>
      <c r="AS42" s="167">
        <v>44504</v>
      </c>
      <c r="AT42" s="167">
        <v>46113</v>
      </c>
      <c r="AU42" s="175"/>
      <c r="AV42" s="175"/>
      <c r="AW42" s="175"/>
      <c r="AX42" s="175"/>
      <c r="AY42" s="175"/>
      <c r="AZ42" s="175"/>
      <c r="BA42" s="175"/>
      <c r="BB42" s="175"/>
      <c r="BC42" s="175"/>
      <c r="BD42" s="175"/>
      <c r="BE42" s="175"/>
      <c r="BF42" s="175"/>
      <c r="BG42" s="175"/>
      <c r="BH42" s="175"/>
    </row>
    <row r="43" spans="1:65">
      <c r="A43" s="231"/>
      <c r="B43" s="164" t="s">
        <v>35</v>
      </c>
      <c r="C43" s="160">
        <v>26</v>
      </c>
      <c r="D43" s="153" t="s">
        <v>216</v>
      </c>
      <c r="E43" s="165">
        <v>1243</v>
      </c>
      <c r="F43" s="165">
        <v>1250</v>
      </c>
      <c r="G43" s="165">
        <v>1277</v>
      </c>
      <c r="H43" s="165">
        <v>1314</v>
      </c>
      <c r="I43" s="165">
        <v>1365</v>
      </c>
      <c r="J43" s="165">
        <v>1393</v>
      </c>
      <c r="K43" s="165">
        <v>1549</v>
      </c>
      <c r="L43" s="165">
        <v>1621</v>
      </c>
      <c r="M43" s="165">
        <v>1727</v>
      </c>
      <c r="N43" s="165">
        <v>1794</v>
      </c>
      <c r="O43" s="165">
        <v>1879</v>
      </c>
      <c r="P43" s="165">
        <v>1912</v>
      </c>
      <c r="Q43" s="165">
        <v>1971</v>
      </c>
      <c r="R43" s="165">
        <v>2089</v>
      </c>
      <c r="S43" s="165">
        <v>2125</v>
      </c>
      <c r="T43" s="165">
        <v>2295</v>
      </c>
      <c r="U43" s="165">
        <v>2395</v>
      </c>
      <c r="V43" s="165">
        <v>2542</v>
      </c>
      <c r="W43" s="165">
        <v>2592</v>
      </c>
      <c r="X43" s="165">
        <v>2590</v>
      </c>
      <c r="Y43" s="166">
        <v>2571</v>
      </c>
      <c r="Z43" s="167">
        <v>2548</v>
      </c>
      <c r="AA43" s="167">
        <v>2508</v>
      </c>
      <c r="AB43" s="167">
        <v>2524</v>
      </c>
      <c r="AC43" s="167">
        <v>2560</v>
      </c>
      <c r="AD43" s="167">
        <v>2598</v>
      </c>
      <c r="AE43" s="167">
        <v>2636</v>
      </c>
      <c r="AF43" s="167">
        <v>2677</v>
      </c>
      <c r="AG43" s="167">
        <v>2718</v>
      </c>
      <c r="AH43" s="167">
        <v>2760</v>
      </c>
      <c r="AI43" s="167">
        <v>2803</v>
      </c>
      <c r="AJ43" s="167">
        <v>2847</v>
      </c>
      <c r="AK43" s="167">
        <v>2894</v>
      </c>
      <c r="AL43" s="167">
        <v>2939</v>
      </c>
      <c r="AM43" s="167">
        <v>2986</v>
      </c>
      <c r="AN43" s="167">
        <v>3035</v>
      </c>
      <c r="AO43" s="167">
        <v>3084</v>
      </c>
      <c r="AP43" s="167">
        <v>3134</v>
      </c>
      <c r="AQ43" s="167">
        <v>3185</v>
      </c>
      <c r="AR43" s="167">
        <v>3237</v>
      </c>
      <c r="AS43" s="167">
        <v>3289</v>
      </c>
      <c r="AT43" s="167">
        <v>3342</v>
      </c>
      <c r="AU43" s="175"/>
      <c r="AV43" s="175"/>
      <c r="AW43" s="175"/>
      <c r="AX43" s="175"/>
      <c r="AY43" s="175"/>
      <c r="AZ43" s="175"/>
      <c r="BA43" s="175"/>
      <c r="BB43" s="175"/>
      <c r="BC43" s="175"/>
      <c r="BD43" s="175"/>
      <c r="BE43" s="175"/>
      <c r="BF43" s="175"/>
      <c r="BG43" s="175"/>
      <c r="BH43" s="175"/>
    </row>
    <row r="44" spans="1:65">
      <c r="A44" s="231"/>
      <c r="B44" s="164"/>
      <c r="C44" s="160"/>
      <c r="D44" s="153" t="s">
        <v>217</v>
      </c>
      <c r="E44" s="165">
        <v>1126</v>
      </c>
      <c r="F44" s="165">
        <v>1154</v>
      </c>
      <c r="G44" s="165">
        <v>1199</v>
      </c>
      <c r="H44" s="165">
        <v>1291</v>
      </c>
      <c r="I44" s="165">
        <v>1329</v>
      </c>
      <c r="J44" s="165">
        <v>1375</v>
      </c>
      <c r="K44" s="165">
        <v>1449</v>
      </c>
      <c r="L44" s="165">
        <v>1447</v>
      </c>
      <c r="M44" s="165">
        <v>1505</v>
      </c>
      <c r="N44" s="165">
        <v>1567</v>
      </c>
      <c r="O44" s="165">
        <v>1614</v>
      </c>
      <c r="P44" s="165">
        <v>1595</v>
      </c>
      <c r="Q44" s="165">
        <v>1644</v>
      </c>
      <c r="R44" s="165">
        <v>1704</v>
      </c>
      <c r="S44" s="165">
        <v>1717</v>
      </c>
      <c r="T44" s="165">
        <v>1740</v>
      </c>
      <c r="U44" s="165">
        <v>1861</v>
      </c>
      <c r="V44" s="165">
        <v>1880</v>
      </c>
      <c r="W44" s="165">
        <v>1880</v>
      </c>
      <c r="X44" s="165">
        <v>1856</v>
      </c>
      <c r="Y44" s="166">
        <v>1846</v>
      </c>
      <c r="Z44" s="167">
        <v>1854</v>
      </c>
      <c r="AA44" s="167">
        <v>1861</v>
      </c>
      <c r="AB44" s="167">
        <v>1868</v>
      </c>
      <c r="AC44" s="167">
        <v>1874</v>
      </c>
      <c r="AD44" s="167">
        <v>1881</v>
      </c>
      <c r="AE44" s="167">
        <v>1888</v>
      </c>
      <c r="AF44" s="167">
        <v>1894</v>
      </c>
      <c r="AG44" s="167">
        <v>1901</v>
      </c>
      <c r="AH44" s="167">
        <v>1907</v>
      </c>
      <c r="AI44" s="167">
        <v>1913</v>
      </c>
      <c r="AJ44" s="167">
        <v>1919</v>
      </c>
      <c r="AK44" s="167">
        <v>1925</v>
      </c>
      <c r="AL44" s="167">
        <v>1931</v>
      </c>
      <c r="AM44" s="167">
        <v>1937</v>
      </c>
      <c r="AN44" s="167">
        <v>1943</v>
      </c>
      <c r="AO44" s="167">
        <v>1948</v>
      </c>
      <c r="AP44" s="167">
        <v>1954</v>
      </c>
      <c r="AQ44" s="167">
        <v>1959</v>
      </c>
      <c r="AR44" s="167">
        <v>1965</v>
      </c>
      <c r="AS44" s="167">
        <v>1970</v>
      </c>
      <c r="AT44" s="167">
        <v>1975</v>
      </c>
      <c r="AU44" s="175"/>
      <c r="AV44" s="175"/>
      <c r="AW44" s="175"/>
      <c r="AX44" s="175"/>
      <c r="AY44" s="175"/>
      <c r="AZ44" s="175"/>
      <c r="BA44" s="175"/>
      <c r="BB44" s="175"/>
      <c r="BC44" s="175"/>
      <c r="BD44" s="175"/>
      <c r="BE44" s="175"/>
      <c r="BF44" s="175"/>
      <c r="BG44" s="175"/>
      <c r="BH44" s="175"/>
    </row>
    <row r="45" spans="1:65">
      <c r="A45" s="231"/>
      <c r="B45" s="164" t="s">
        <v>35</v>
      </c>
      <c r="C45" s="160" t="s">
        <v>212</v>
      </c>
      <c r="D45" s="153" t="s">
        <v>218</v>
      </c>
      <c r="E45" s="165">
        <v>10497</v>
      </c>
      <c r="F45" s="165">
        <v>11801</v>
      </c>
      <c r="G45" s="165">
        <v>13094</v>
      </c>
      <c r="H45" s="165">
        <v>14493</v>
      </c>
      <c r="I45" s="165">
        <v>16182</v>
      </c>
      <c r="J45" s="165">
        <v>17463</v>
      </c>
      <c r="K45" s="165">
        <v>19576</v>
      </c>
      <c r="L45" s="165">
        <v>20691</v>
      </c>
      <c r="M45" s="165">
        <v>22146</v>
      </c>
      <c r="N45" s="165">
        <v>23386</v>
      </c>
      <c r="O45" s="165">
        <v>24656</v>
      </c>
      <c r="P45" s="165">
        <v>25955</v>
      </c>
      <c r="Q45" s="165">
        <v>27734</v>
      </c>
      <c r="R45" s="165">
        <v>29131</v>
      </c>
      <c r="S45" s="165">
        <v>30520</v>
      </c>
      <c r="T45" s="165">
        <v>31853</v>
      </c>
      <c r="U45" s="165">
        <v>33252</v>
      </c>
      <c r="V45" s="165">
        <v>34143</v>
      </c>
      <c r="W45" s="165">
        <v>35019</v>
      </c>
      <c r="X45" s="165">
        <v>35144</v>
      </c>
      <c r="Y45" s="166">
        <v>35623</v>
      </c>
      <c r="Z45" s="167">
        <v>36421</v>
      </c>
      <c r="AA45" s="167">
        <v>36854</v>
      </c>
      <c r="AB45" s="167">
        <v>37677</v>
      </c>
      <c r="AC45" s="167">
        <v>38688</v>
      </c>
      <c r="AD45" s="167">
        <v>39714</v>
      </c>
      <c r="AE45" s="167">
        <v>40758</v>
      </c>
      <c r="AF45" s="167">
        <v>41815</v>
      </c>
      <c r="AG45" s="167">
        <v>42891</v>
      </c>
      <c r="AH45" s="167">
        <v>43985</v>
      </c>
      <c r="AI45" s="167">
        <v>45097</v>
      </c>
      <c r="AJ45" s="167">
        <v>46228</v>
      </c>
      <c r="AK45" s="167">
        <v>47377</v>
      </c>
      <c r="AL45" s="167">
        <v>48544</v>
      </c>
      <c r="AM45" s="167">
        <v>49727</v>
      </c>
      <c r="AN45" s="167">
        <v>50929</v>
      </c>
      <c r="AO45" s="167">
        <v>52144</v>
      </c>
      <c r="AP45" s="167">
        <v>53378</v>
      </c>
      <c r="AQ45" s="167">
        <v>54631</v>
      </c>
      <c r="AR45" s="167">
        <v>55898</v>
      </c>
      <c r="AS45" s="167">
        <v>57188</v>
      </c>
      <c r="AT45" s="167">
        <v>58508</v>
      </c>
      <c r="AU45" s="175"/>
      <c r="AV45" s="175"/>
      <c r="AW45" s="175"/>
      <c r="AX45" s="175"/>
      <c r="AY45" s="175"/>
      <c r="AZ45" s="175"/>
      <c r="BA45" s="175"/>
      <c r="BB45" s="175"/>
      <c r="BC45" s="175"/>
      <c r="BD45" s="175"/>
      <c r="BE45" s="175"/>
      <c r="BF45" s="175"/>
      <c r="BG45" s="175"/>
      <c r="BH45" s="175"/>
    </row>
    <row r="46" spans="1:65">
      <c r="A46" s="231"/>
      <c r="B46" s="164" t="s">
        <v>35</v>
      </c>
      <c r="C46" s="160">
        <v>10</v>
      </c>
      <c r="D46" s="153" t="s">
        <v>219</v>
      </c>
      <c r="E46" s="165">
        <v>3805</v>
      </c>
      <c r="F46" s="165">
        <v>3966</v>
      </c>
      <c r="G46" s="165">
        <v>4148</v>
      </c>
      <c r="H46" s="165">
        <v>4258</v>
      </c>
      <c r="I46" s="165">
        <v>4411</v>
      </c>
      <c r="J46" s="165">
        <v>4494</v>
      </c>
      <c r="K46" s="165">
        <v>4888</v>
      </c>
      <c r="L46" s="165">
        <v>5118</v>
      </c>
      <c r="M46" s="165">
        <v>5074</v>
      </c>
      <c r="N46" s="165">
        <v>5124</v>
      </c>
      <c r="O46" s="165">
        <v>5269</v>
      </c>
      <c r="P46" s="165">
        <v>5187</v>
      </c>
      <c r="Q46" s="165">
        <v>5173</v>
      </c>
      <c r="R46" s="165">
        <v>5227</v>
      </c>
      <c r="S46" s="165">
        <v>5201</v>
      </c>
      <c r="T46" s="165">
        <v>5233</v>
      </c>
      <c r="U46" s="165">
        <v>5314</v>
      </c>
      <c r="V46" s="165">
        <v>5285</v>
      </c>
      <c r="W46" s="165">
        <v>5284</v>
      </c>
      <c r="X46" s="165">
        <v>5256</v>
      </c>
      <c r="Y46" s="166">
        <v>5269</v>
      </c>
      <c r="Z46" s="167">
        <v>5286</v>
      </c>
      <c r="AA46" s="167">
        <v>5310</v>
      </c>
      <c r="AB46" s="167">
        <v>5329</v>
      </c>
      <c r="AC46" s="167">
        <v>5347</v>
      </c>
      <c r="AD46" s="167">
        <v>5365</v>
      </c>
      <c r="AE46" s="167">
        <v>5382</v>
      </c>
      <c r="AF46" s="167">
        <v>5398</v>
      </c>
      <c r="AG46" s="167">
        <v>5415</v>
      </c>
      <c r="AH46" s="167">
        <v>5430</v>
      </c>
      <c r="AI46" s="167">
        <v>5446</v>
      </c>
      <c r="AJ46" s="167">
        <v>5461</v>
      </c>
      <c r="AK46" s="167">
        <v>5476</v>
      </c>
      <c r="AL46" s="167">
        <v>5491</v>
      </c>
      <c r="AM46" s="167">
        <v>5505</v>
      </c>
      <c r="AN46" s="167">
        <v>5518</v>
      </c>
      <c r="AO46" s="167">
        <v>5531</v>
      </c>
      <c r="AP46" s="167">
        <v>5544</v>
      </c>
      <c r="AQ46" s="167">
        <v>5557</v>
      </c>
      <c r="AR46" s="167">
        <v>5569</v>
      </c>
      <c r="AS46" s="167">
        <v>5581</v>
      </c>
      <c r="AT46" s="167">
        <v>5593</v>
      </c>
      <c r="AU46" s="175"/>
      <c r="AV46" s="175"/>
      <c r="AW46" s="175"/>
      <c r="AX46" s="175"/>
      <c r="AY46" s="175"/>
      <c r="AZ46" s="175"/>
      <c r="BA46" s="175"/>
      <c r="BB46" s="175"/>
      <c r="BC46" s="175"/>
      <c r="BD46" s="175"/>
      <c r="BE46" s="175"/>
      <c r="BF46" s="175"/>
      <c r="BG46" s="175"/>
      <c r="BH46" s="175"/>
    </row>
    <row r="47" spans="1:65">
      <c r="A47" s="231"/>
      <c r="B47" s="164" t="s">
        <v>35</v>
      </c>
      <c r="C47" s="160" t="s">
        <v>220</v>
      </c>
      <c r="D47" s="153" t="s">
        <v>221</v>
      </c>
      <c r="E47" s="165">
        <v>5507</v>
      </c>
      <c r="F47" s="165">
        <v>5789</v>
      </c>
      <c r="G47" s="165">
        <v>6161</v>
      </c>
      <c r="H47" s="165">
        <v>6469</v>
      </c>
      <c r="I47" s="165">
        <v>6868</v>
      </c>
      <c r="J47" s="165">
        <v>7138</v>
      </c>
      <c r="K47" s="165">
        <v>7854</v>
      </c>
      <c r="L47" s="165">
        <v>8174</v>
      </c>
      <c r="M47" s="165">
        <v>8412</v>
      </c>
      <c r="N47" s="165">
        <v>8602</v>
      </c>
      <c r="O47" s="165">
        <v>8867</v>
      </c>
      <c r="P47" s="165">
        <v>8983</v>
      </c>
      <c r="Q47" s="165">
        <v>9190</v>
      </c>
      <c r="R47" s="165">
        <v>9402</v>
      </c>
      <c r="S47" s="165">
        <v>9586</v>
      </c>
      <c r="T47" s="165">
        <v>9852</v>
      </c>
      <c r="U47" s="165">
        <v>9959</v>
      </c>
      <c r="V47" s="165">
        <v>10105</v>
      </c>
      <c r="W47" s="165">
        <v>10293</v>
      </c>
      <c r="X47" s="165">
        <v>10381</v>
      </c>
      <c r="Y47" s="166">
        <v>10406</v>
      </c>
      <c r="Z47" s="167">
        <v>10520</v>
      </c>
      <c r="AA47" s="167">
        <v>10701</v>
      </c>
      <c r="AB47" s="167">
        <v>10840</v>
      </c>
      <c r="AC47" s="167">
        <v>10983</v>
      </c>
      <c r="AD47" s="167">
        <v>11122</v>
      </c>
      <c r="AE47" s="167">
        <v>11258</v>
      </c>
      <c r="AF47" s="167">
        <v>11390</v>
      </c>
      <c r="AG47" s="167">
        <v>11517</v>
      </c>
      <c r="AH47" s="167">
        <v>11642</v>
      </c>
      <c r="AI47" s="167">
        <v>11767</v>
      </c>
      <c r="AJ47" s="167">
        <v>11888</v>
      </c>
      <c r="AK47" s="167">
        <v>12004</v>
      </c>
      <c r="AL47" s="167">
        <v>12113</v>
      </c>
      <c r="AM47" s="167">
        <v>12219</v>
      </c>
      <c r="AN47" s="167">
        <v>12321</v>
      </c>
      <c r="AO47" s="167">
        <v>12417</v>
      </c>
      <c r="AP47" s="167">
        <v>12512</v>
      </c>
      <c r="AQ47" s="167">
        <v>12602</v>
      </c>
      <c r="AR47" s="167">
        <v>12688</v>
      </c>
      <c r="AS47" s="167">
        <v>12770</v>
      </c>
      <c r="AT47" s="167">
        <v>12853</v>
      </c>
      <c r="AU47" s="175"/>
      <c r="AV47" s="175"/>
      <c r="AW47" s="175"/>
      <c r="AX47" s="175"/>
      <c r="AY47" s="175"/>
      <c r="AZ47" s="175"/>
      <c r="BA47" s="175"/>
      <c r="BB47" s="175"/>
      <c r="BC47" s="175"/>
      <c r="BD47" s="175"/>
      <c r="BE47" s="175"/>
      <c r="BF47" s="175"/>
      <c r="BG47" s="175"/>
      <c r="BH47" s="175"/>
    </row>
    <row r="48" spans="1:65">
      <c r="A48" s="231"/>
      <c r="B48" s="164" t="s">
        <v>35</v>
      </c>
      <c r="C48" s="160">
        <v>11</v>
      </c>
      <c r="D48" s="153" t="s">
        <v>222</v>
      </c>
      <c r="E48" s="165">
        <v>1449</v>
      </c>
      <c r="F48" s="165">
        <v>1465</v>
      </c>
      <c r="G48" s="165">
        <v>1475</v>
      </c>
      <c r="H48" s="165">
        <v>1479</v>
      </c>
      <c r="I48" s="165">
        <v>1467</v>
      </c>
      <c r="J48" s="165">
        <v>1463</v>
      </c>
      <c r="K48" s="165">
        <v>1594</v>
      </c>
      <c r="L48" s="165">
        <v>1609</v>
      </c>
      <c r="M48" s="165">
        <v>1623</v>
      </c>
      <c r="N48" s="165">
        <v>1620</v>
      </c>
      <c r="O48" s="165">
        <v>1664</v>
      </c>
      <c r="P48" s="165">
        <v>1670</v>
      </c>
      <c r="Q48" s="165">
        <v>1668</v>
      </c>
      <c r="R48" s="165">
        <v>1677</v>
      </c>
      <c r="S48" s="165">
        <v>1680</v>
      </c>
      <c r="T48" s="165">
        <v>1672</v>
      </c>
      <c r="U48" s="165">
        <v>1616</v>
      </c>
      <c r="V48" s="165">
        <v>1583</v>
      </c>
      <c r="W48" s="165">
        <v>1564</v>
      </c>
      <c r="X48" s="165">
        <v>1550</v>
      </c>
      <c r="Y48" s="166">
        <v>1521</v>
      </c>
      <c r="Z48" s="167">
        <v>1538</v>
      </c>
      <c r="AA48" s="167">
        <v>1548</v>
      </c>
      <c r="AB48" s="167">
        <v>1555</v>
      </c>
      <c r="AC48" s="167">
        <v>1561</v>
      </c>
      <c r="AD48" s="167">
        <v>1567</v>
      </c>
      <c r="AE48" s="167">
        <v>1572</v>
      </c>
      <c r="AF48" s="167">
        <v>1578</v>
      </c>
      <c r="AG48" s="167">
        <v>1583</v>
      </c>
      <c r="AH48" s="167">
        <v>1588</v>
      </c>
      <c r="AI48" s="167">
        <v>1593</v>
      </c>
      <c r="AJ48" s="167">
        <v>1597</v>
      </c>
      <c r="AK48" s="167">
        <v>1602</v>
      </c>
      <c r="AL48" s="167">
        <v>1606</v>
      </c>
      <c r="AM48" s="167">
        <v>1611</v>
      </c>
      <c r="AN48" s="167">
        <v>1615</v>
      </c>
      <c r="AO48" s="167">
        <v>1619</v>
      </c>
      <c r="AP48" s="167">
        <v>1623</v>
      </c>
      <c r="AQ48" s="167">
        <v>1626</v>
      </c>
      <c r="AR48" s="167">
        <v>1630</v>
      </c>
      <c r="AS48" s="167">
        <v>1633</v>
      </c>
      <c r="AT48" s="167">
        <v>1636</v>
      </c>
      <c r="AU48" s="175"/>
      <c r="AV48" s="175"/>
      <c r="AW48" s="175"/>
      <c r="AX48" s="175"/>
      <c r="AY48" s="175"/>
      <c r="AZ48" s="175"/>
      <c r="BA48" s="175"/>
      <c r="BB48" s="175"/>
      <c r="BC48" s="175"/>
      <c r="BD48" s="175"/>
      <c r="BE48" s="175"/>
      <c r="BF48" s="175"/>
      <c r="BG48" s="175"/>
      <c r="BH48" s="175"/>
    </row>
    <row r="49" spans="1:60">
      <c r="A49" s="231"/>
      <c r="B49" s="164" t="s">
        <v>35</v>
      </c>
      <c r="C49" s="160">
        <v>11</v>
      </c>
      <c r="D49" s="153" t="s">
        <v>223</v>
      </c>
      <c r="E49" s="165">
        <v>9207</v>
      </c>
      <c r="F49" s="165">
        <v>9772</v>
      </c>
      <c r="G49" s="165">
        <v>10457</v>
      </c>
      <c r="H49" s="165">
        <v>11258</v>
      </c>
      <c r="I49" s="165">
        <v>12158</v>
      </c>
      <c r="J49" s="165">
        <v>12771</v>
      </c>
      <c r="K49" s="165">
        <v>14579</v>
      </c>
      <c r="L49" s="165">
        <v>15215</v>
      </c>
      <c r="M49" s="165">
        <v>15810</v>
      </c>
      <c r="N49" s="165">
        <v>16515</v>
      </c>
      <c r="O49" s="165">
        <v>16846</v>
      </c>
      <c r="P49" s="165">
        <v>16838</v>
      </c>
      <c r="Q49" s="165">
        <v>17527</v>
      </c>
      <c r="R49" s="165">
        <v>17447</v>
      </c>
      <c r="S49" s="165">
        <v>17842</v>
      </c>
      <c r="T49" s="165">
        <v>18277</v>
      </c>
      <c r="U49" s="165">
        <v>18553</v>
      </c>
      <c r="V49" s="165">
        <v>18744</v>
      </c>
      <c r="W49" s="165">
        <v>18944</v>
      </c>
      <c r="X49" s="165">
        <v>19070</v>
      </c>
      <c r="Y49" s="166">
        <v>19163</v>
      </c>
      <c r="Z49" s="167">
        <v>19437</v>
      </c>
      <c r="AA49" s="167">
        <v>19702</v>
      </c>
      <c r="AB49" s="167">
        <v>19887</v>
      </c>
      <c r="AC49" s="167">
        <v>20069</v>
      </c>
      <c r="AD49" s="167">
        <v>20245</v>
      </c>
      <c r="AE49" s="167">
        <v>20416</v>
      </c>
      <c r="AF49" s="167">
        <v>20583</v>
      </c>
      <c r="AG49" s="167">
        <v>20745</v>
      </c>
      <c r="AH49" s="167">
        <v>20904</v>
      </c>
      <c r="AI49" s="167">
        <v>21061</v>
      </c>
      <c r="AJ49" s="167">
        <v>21216</v>
      </c>
      <c r="AK49" s="167">
        <v>21367</v>
      </c>
      <c r="AL49" s="167">
        <v>21511</v>
      </c>
      <c r="AM49" s="167">
        <v>21653</v>
      </c>
      <c r="AN49" s="167">
        <v>21789</v>
      </c>
      <c r="AO49" s="167">
        <v>21920</v>
      </c>
      <c r="AP49" s="167">
        <v>22047</v>
      </c>
      <c r="AQ49" s="167">
        <v>22170</v>
      </c>
      <c r="AR49" s="167">
        <v>22290</v>
      </c>
      <c r="AS49" s="167">
        <v>22407</v>
      </c>
      <c r="AT49" s="167">
        <v>22525</v>
      </c>
      <c r="AU49" s="175"/>
      <c r="AV49" s="175"/>
      <c r="AW49" s="175"/>
      <c r="AX49" s="175"/>
      <c r="AY49" s="175"/>
      <c r="AZ49" s="175"/>
      <c r="BA49" s="175"/>
      <c r="BB49" s="175"/>
      <c r="BC49" s="175"/>
      <c r="BD49" s="175"/>
      <c r="BE49" s="175"/>
      <c r="BF49" s="175"/>
      <c r="BG49" s="175"/>
      <c r="BH49" s="175"/>
    </row>
    <row r="50" spans="1:60">
      <c r="A50" s="231"/>
      <c r="B50" s="164" t="s">
        <v>37</v>
      </c>
      <c r="C50" s="160" t="s">
        <v>224</v>
      </c>
      <c r="D50" s="153" t="s">
        <v>225</v>
      </c>
      <c r="E50" s="165">
        <v>7470</v>
      </c>
      <c r="F50" s="165">
        <v>8358</v>
      </c>
      <c r="G50" s="165">
        <v>9362</v>
      </c>
      <c r="H50" s="165">
        <v>10248</v>
      </c>
      <c r="I50" s="165">
        <v>11462</v>
      </c>
      <c r="J50" s="165">
        <v>12597</v>
      </c>
      <c r="K50" s="165">
        <v>14449</v>
      </c>
      <c r="L50" s="165">
        <v>16021</v>
      </c>
      <c r="M50" s="165">
        <v>17650</v>
      </c>
      <c r="N50" s="165">
        <v>19230</v>
      </c>
      <c r="O50" s="165">
        <v>21005</v>
      </c>
      <c r="P50" s="165">
        <v>22523</v>
      </c>
      <c r="Q50" s="165">
        <v>24241</v>
      </c>
      <c r="R50" s="165">
        <v>26347</v>
      </c>
      <c r="S50" s="165">
        <v>29017</v>
      </c>
      <c r="T50" s="165">
        <v>32114</v>
      </c>
      <c r="U50" s="165">
        <v>35092</v>
      </c>
      <c r="V50" s="165">
        <v>36737</v>
      </c>
      <c r="W50" s="165">
        <v>37079</v>
      </c>
      <c r="X50" s="165">
        <v>37318</v>
      </c>
      <c r="Y50" s="166">
        <v>37366</v>
      </c>
      <c r="Z50" s="167">
        <v>38098</v>
      </c>
      <c r="AA50" s="167">
        <v>38199</v>
      </c>
      <c r="AB50" s="167">
        <v>38842</v>
      </c>
      <c r="AC50" s="167">
        <v>39708</v>
      </c>
      <c r="AD50" s="167">
        <v>40593</v>
      </c>
      <c r="AE50" s="167">
        <v>41496</v>
      </c>
      <c r="AF50" s="167">
        <v>42418</v>
      </c>
      <c r="AG50" s="167">
        <v>43358</v>
      </c>
      <c r="AH50" s="167">
        <v>44319</v>
      </c>
      <c r="AI50" s="167">
        <v>45301</v>
      </c>
      <c r="AJ50" s="167">
        <v>46300</v>
      </c>
      <c r="AK50" s="167">
        <v>47325</v>
      </c>
      <c r="AL50" s="167">
        <v>48367</v>
      </c>
      <c r="AM50" s="167">
        <v>49434</v>
      </c>
      <c r="AN50" s="167">
        <v>50518</v>
      </c>
      <c r="AO50" s="167">
        <v>51629</v>
      </c>
      <c r="AP50" s="167">
        <v>52762</v>
      </c>
      <c r="AQ50" s="167">
        <v>53917</v>
      </c>
      <c r="AR50" s="167">
        <v>55098</v>
      </c>
      <c r="AS50" s="167">
        <v>56302</v>
      </c>
      <c r="AT50" s="167">
        <v>57532</v>
      </c>
      <c r="AU50" s="175"/>
      <c r="AV50" s="175"/>
      <c r="AW50" s="175"/>
      <c r="AX50" s="175"/>
      <c r="AY50" s="175"/>
      <c r="AZ50" s="175"/>
      <c r="BA50" s="175"/>
      <c r="BB50" s="175"/>
      <c r="BC50" s="175"/>
      <c r="BD50" s="175"/>
      <c r="BE50" s="175"/>
      <c r="BF50" s="175"/>
      <c r="BG50" s="175"/>
      <c r="BH50" s="175"/>
    </row>
    <row r="51" spans="1:60">
      <c r="A51" s="231"/>
      <c r="B51" s="164" t="s">
        <v>37</v>
      </c>
      <c r="C51" s="160">
        <v>24</v>
      </c>
      <c r="D51" s="153" t="s">
        <v>226</v>
      </c>
      <c r="E51" s="165">
        <v>1897</v>
      </c>
      <c r="F51" s="165">
        <v>2001</v>
      </c>
      <c r="G51" s="165">
        <v>2122</v>
      </c>
      <c r="H51" s="165">
        <v>2188</v>
      </c>
      <c r="I51" s="165">
        <v>2283</v>
      </c>
      <c r="J51" s="165">
        <v>2402</v>
      </c>
      <c r="K51" s="165">
        <v>2679</v>
      </c>
      <c r="L51" s="165">
        <v>2767</v>
      </c>
      <c r="M51" s="165">
        <v>2857</v>
      </c>
      <c r="N51" s="165">
        <v>2936</v>
      </c>
      <c r="O51" s="165">
        <v>3007</v>
      </c>
      <c r="P51" s="165">
        <v>2998</v>
      </c>
      <c r="Q51" s="165">
        <v>3018</v>
      </c>
      <c r="R51" s="165">
        <v>3052</v>
      </c>
      <c r="S51" s="165">
        <v>3101</v>
      </c>
      <c r="T51" s="165">
        <v>3163</v>
      </c>
      <c r="U51" s="165">
        <v>3246</v>
      </c>
      <c r="V51" s="165">
        <v>3301</v>
      </c>
      <c r="W51" s="165">
        <v>3316</v>
      </c>
      <c r="X51" s="165">
        <v>3326</v>
      </c>
      <c r="Y51" s="166">
        <v>3354</v>
      </c>
      <c r="Z51" s="167">
        <v>3360</v>
      </c>
      <c r="AA51" s="167">
        <v>3320</v>
      </c>
      <c r="AB51" s="167">
        <v>3321</v>
      </c>
      <c r="AC51" s="167">
        <v>3331</v>
      </c>
      <c r="AD51" s="167">
        <v>3341</v>
      </c>
      <c r="AE51" s="167">
        <v>3351</v>
      </c>
      <c r="AF51" s="167">
        <v>3366</v>
      </c>
      <c r="AG51" s="167">
        <v>3382</v>
      </c>
      <c r="AH51" s="167">
        <v>3399</v>
      </c>
      <c r="AI51" s="167">
        <v>3415</v>
      </c>
      <c r="AJ51" s="167">
        <v>3434</v>
      </c>
      <c r="AK51" s="167">
        <v>3453</v>
      </c>
      <c r="AL51" s="167">
        <v>3475</v>
      </c>
      <c r="AM51" s="167">
        <v>3500</v>
      </c>
      <c r="AN51" s="167">
        <v>3524</v>
      </c>
      <c r="AO51" s="167">
        <v>3548</v>
      </c>
      <c r="AP51" s="167">
        <v>3576</v>
      </c>
      <c r="AQ51" s="167">
        <v>3601</v>
      </c>
      <c r="AR51" s="167">
        <v>3631</v>
      </c>
      <c r="AS51" s="167">
        <v>3658</v>
      </c>
      <c r="AT51" s="167">
        <v>3685</v>
      </c>
      <c r="AU51" s="175"/>
      <c r="AV51" s="175"/>
      <c r="AW51" s="175"/>
      <c r="AX51" s="175"/>
      <c r="AY51" s="175"/>
      <c r="AZ51" s="175"/>
      <c r="BA51" s="175"/>
      <c r="BB51" s="175"/>
      <c r="BC51" s="175"/>
      <c r="BD51" s="175"/>
      <c r="BE51" s="175"/>
      <c r="BF51" s="175"/>
      <c r="BG51" s="175"/>
      <c r="BH51" s="175"/>
    </row>
    <row r="52" spans="1:60">
      <c r="A52" s="231"/>
      <c r="B52" s="164" t="s">
        <v>37</v>
      </c>
      <c r="C52" s="160">
        <v>24</v>
      </c>
      <c r="D52" s="153" t="s">
        <v>227</v>
      </c>
      <c r="E52" s="165">
        <v>2210</v>
      </c>
      <c r="F52" s="165">
        <v>2285</v>
      </c>
      <c r="G52" s="165">
        <v>2399</v>
      </c>
      <c r="H52" s="165">
        <v>2501</v>
      </c>
      <c r="I52" s="165">
        <v>2573</v>
      </c>
      <c r="J52" s="165">
        <v>2672</v>
      </c>
      <c r="K52" s="165">
        <v>3058</v>
      </c>
      <c r="L52" s="165">
        <v>3192</v>
      </c>
      <c r="M52" s="165">
        <v>3299</v>
      </c>
      <c r="N52" s="165">
        <v>3376</v>
      </c>
      <c r="O52" s="165">
        <v>3467</v>
      </c>
      <c r="P52" s="165">
        <v>3481</v>
      </c>
      <c r="Q52" s="165">
        <v>3519</v>
      </c>
      <c r="R52" s="165">
        <v>3405</v>
      </c>
      <c r="S52" s="165">
        <v>3565</v>
      </c>
      <c r="T52" s="165">
        <v>3587</v>
      </c>
      <c r="U52" s="165">
        <v>3610</v>
      </c>
      <c r="V52" s="165">
        <v>3617</v>
      </c>
      <c r="W52" s="165">
        <v>3591</v>
      </c>
      <c r="X52" s="165">
        <v>3609</v>
      </c>
      <c r="Y52" s="166">
        <v>3594</v>
      </c>
      <c r="Z52" s="167">
        <v>3609</v>
      </c>
      <c r="AA52" s="167">
        <v>3583</v>
      </c>
      <c r="AB52" s="167">
        <v>3578</v>
      </c>
      <c r="AC52" s="167">
        <v>3571</v>
      </c>
      <c r="AD52" s="167">
        <v>3581</v>
      </c>
      <c r="AE52" s="167">
        <v>3578</v>
      </c>
      <c r="AF52" s="167">
        <v>3574</v>
      </c>
      <c r="AG52" s="167">
        <v>3589</v>
      </c>
      <c r="AH52" s="167">
        <v>3592</v>
      </c>
      <c r="AI52" s="167">
        <v>3596</v>
      </c>
      <c r="AJ52" s="167">
        <v>3605</v>
      </c>
      <c r="AK52" s="167">
        <v>3611</v>
      </c>
      <c r="AL52" s="167">
        <v>3627</v>
      </c>
      <c r="AM52" s="167">
        <v>3635</v>
      </c>
      <c r="AN52" s="167">
        <v>3642</v>
      </c>
      <c r="AO52" s="167">
        <v>3658</v>
      </c>
      <c r="AP52" s="167">
        <v>3673</v>
      </c>
      <c r="AQ52" s="167">
        <v>3688</v>
      </c>
      <c r="AR52" s="167">
        <v>3702</v>
      </c>
      <c r="AS52" s="167">
        <v>3721</v>
      </c>
      <c r="AT52" s="167">
        <v>3740</v>
      </c>
      <c r="AU52" s="175"/>
      <c r="AV52" s="175"/>
      <c r="AW52" s="175"/>
      <c r="AX52" s="175"/>
      <c r="AY52" s="175"/>
      <c r="AZ52" s="175"/>
      <c r="BA52" s="175"/>
      <c r="BB52" s="175"/>
      <c r="BC52" s="175"/>
      <c r="BD52" s="175"/>
      <c r="BE52" s="175"/>
      <c r="BF52" s="175"/>
      <c r="BG52" s="175"/>
      <c r="BH52" s="175"/>
    </row>
    <row r="53" spans="1:60">
      <c r="A53" s="231"/>
      <c r="B53" s="164" t="s">
        <v>37</v>
      </c>
      <c r="C53" s="160" t="s">
        <v>228</v>
      </c>
      <c r="D53" s="153" t="s">
        <v>229</v>
      </c>
      <c r="E53" s="165">
        <v>5115</v>
      </c>
      <c r="F53" s="165">
        <v>5321</v>
      </c>
      <c r="G53" s="165">
        <v>5578</v>
      </c>
      <c r="H53" s="165">
        <v>5874</v>
      </c>
      <c r="I53" s="165">
        <v>6171</v>
      </c>
      <c r="J53" s="165">
        <v>6495</v>
      </c>
      <c r="K53" s="165">
        <v>7524</v>
      </c>
      <c r="L53" s="165">
        <v>7956</v>
      </c>
      <c r="M53" s="165">
        <v>8308</v>
      </c>
      <c r="N53" s="165">
        <v>8674</v>
      </c>
      <c r="O53" s="165">
        <v>8977</v>
      </c>
      <c r="P53" s="165">
        <v>9093</v>
      </c>
      <c r="Q53" s="165">
        <v>9434</v>
      </c>
      <c r="R53" s="165">
        <v>9696</v>
      </c>
      <c r="S53" s="165">
        <v>9893</v>
      </c>
      <c r="T53" s="165">
        <v>10026</v>
      </c>
      <c r="U53" s="165">
        <v>10201</v>
      </c>
      <c r="V53" s="165">
        <v>10342</v>
      </c>
      <c r="W53" s="165">
        <v>10437</v>
      </c>
      <c r="X53" s="165">
        <v>10441</v>
      </c>
      <c r="Y53" s="166">
        <v>10569</v>
      </c>
      <c r="Z53" s="167">
        <v>10906</v>
      </c>
      <c r="AA53" s="167">
        <v>11236</v>
      </c>
      <c r="AB53" s="167">
        <v>11502</v>
      </c>
      <c r="AC53" s="167">
        <v>11782</v>
      </c>
      <c r="AD53" s="167">
        <v>12051</v>
      </c>
      <c r="AE53" s="167">
        <v>12319</v>
      </c>
      <c r="AF53" s="167">
        <v>12582</v>
      </c>
      <c r="AG53" s="167">
        <v>12841</v>
      </c>
      <c r="AH53" s="167">
        <v>13092</v>
      </c>
      <c r="AI53" s="167">
        <v>13341</v>
      </c>
      <c r="AJ53" s="167">
        <v>13586</v>
      </c>
      <c r="AK53" s="167">
        <v>13819</v>
      </c>
      <c r="AL53" s="167">
        <v>14043</v>
      </c>
      <c r="AM53" s="167">
        <v>14260</v>
      </c>
      <c r="AN53" s="167">
        <v>14461</v>
      </c>
      <c r="AO53" s="167">
        <v>14655</v>
      </c>
      <c r="AP53" s="167">
        <v>14839</v>
      </c>
      <c r="AQ53" s="167">
        <v>15011</v>
      </c>
      <c r="AR53" s="167">
        <v>15176</v>
      </c>
      <c r="AS53" s="167">
        <v>15328</v>
      </c>
      <c r="AT53" s="167">
        <v>15482</v>
      </c>
      <c r="AU53" s="175"/>
      <c r="AV53" s="175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</row>
    <row r="54" spans="1:60" s="177" customFormat="1" ht="12.5" thickBot="1">
      <c r="A54" s="176"/>
      <c r="C54" s="178"/>
      <c r="D54" s="179"/>
      <c r="E54" s="180"/>
      <c r="F54" s="180"/>
      <c r="G54" s="180"/>
      <c r="H54" s="180"/>
      <c r="I54" s="180"/>
      <c r="J54" s="180"/>
      <c r="K54" s="180"/>
      <c r="L54" s="180"/>
      <c r="M54" s="180"/>
      <c r="N54" s="180"/>
      <c r="O54" s="180"/>
      <c r="P54" s="180"/>
      <c r="Q54" s="180"/>
      <c r="R54" s="180"/>
      <c r="S54" s="180"/>
      <c r="T54" s="180"/>
      <c r="U54" s="180"/>
      <c r="V54" s="180"/>
      <c r="W54" s="180"/>
      <c r="X54" s="180">
        <f>+SUM(X39:X53)</f>
        <v>222985</v>
      </c>
      <c r="Y54" s="181">
        <f t="shared" ref="Y54" si="5">+SUM(Y39:Y53)</f>
        <v>225423</v>
      </c>
      <c r="Z54" s="180">
        <f t="shared" ref="Z54:AT54" si="6">+SUM(Z39:Z53)</f>
        <v>230492</v>
      </c>
      <c r="AA54" s="180">
        <f t="shared" si="6"/>
        <v>233434</v>
      </c>
      <c r="AB54" s="180">
        <f t="shared" si="6"/>
        <v>238044</v>
      </c>
      <c r="AC54" s="180">
        <f t="shared" si="6"/>
        <v>243522</v>
      </c>
      <c r="AD54" s="180">
        <f t="shared" si="6"/>
        <v>249075</v>
      </c>
      <c r="AE54" s="180">
        <f t="shared" si="6"/>
        <v>254694</v>
      </c>
      <c r="AF54" s="180">
        <f t="shared" si="6"/>
        <v>260390</v>
      </c>
      <c r="AG54" s="180">
        <f t="shared" si="6"/>
        <v>266172</v>
      </c>
      <c r="AH54" s="180">
        <f t="shared" si="6"/>
        <v>272027</v>
      </c>
      <c r="AI54" s="180">
        <f t="shared" si="6"/>
        <v>277970</v>
      </c>
      <c r="AJ54" s="180">
        <f t="shared" si="6"/>
        <v>284010</v>
      </c>
      <c r="AK54" s="180">
        <f t="shared" si="6"/>
        <v>290126</v>
      </c>
      <c r="AL54" s="180">
        <f t="shared" si="6"/>
        <v>296308</v>
      </c>
      <c r="AM54" s="180">
        <f t="shared" si="6"/>
        <v>302577</v>
      </c>
      <c r="AN54" s="180">
        <f t="shared" si="6"/>
        <v>308900</v>
      </c>
      <c r="AO54" s="180">
        <f t="shared" si="6"/>
        <v>315307</v>
      </c>
      <c r="AP54" s="180">
        <f t="shared" si="6"/>
        <v>321801</v>
      </c>
      <c r="AQ54" s="180">
        <f t="shared" si="6"/>
        <v>328363</v>
      </c>
      <c r="AR54" s="180">
        <f t="shared" si="6"/>
        <v>335016</v>
      </c>
      <c r="AS54" s="180">
        <f t="shared" si="6"/>
        <v>341751</v>
      </c>
      <c r="AT54" s="180">
        <f t="shared" si="6"/>
        <v>348648</v>
      </c>
    </row>
    <row r="55" spans="1:60" s="175" customFormat="1" ht="12.5" thickTop="1">
      <c r="Y55" s="182"/>
    </row>
    <row r="56" spans="1:60" ht="15" customHeight="1">
      <c r="A56" s="232" t="s">
        <v>10</v>
      </c>
      <c r="B56" s="175" t="s">
        <v>242</v>
      </c>
      <c r="C56" s="183"/>
    </row>
    <row r="57" spans="1:60">
      <c r="A57" s="232"/>
      <c r="B57" s="184" t="s">
        <v>207</v>
      </c>
      <c r="C57" s="185" t="s">
        <v>208</v>
      </c>
      <c r="D57" s="172" t="s">
        <v>209</v>
      </c>
      <c r="E57" s="186">
        <v>1990</v>
      </c>
      <c r="F57" s="186">
        <v>1991</v>
      </c>
      <c r="G57" s="186">
        <v>1992</v>
      </c>
      <c r="H57" s="186">
        <v>1993</v>
      </c>
      <c r="I57" s="186">
        <v>1994</v>
      </c>
      <c r="J57" s="186">
        <v>1995</v>
      </c>
      <c r="K57" s="186">
        <v>1996</v>
      </c>
      <c r="L57" s="186">
        <v>1997</v>
      </c>
      <c r="M57" s="186">
        <v>1998</v>
      </c>
      <c r="N57" s="186">
        <v>1999</v>
      </c>
      <c r="O57" s="186">
        <v>2000</v>
      </c>
      <c r="P57" s="186">
        <v>2001</v>
      </c>
      <c r="Q57" s="186">
        <v>2002</v>
      </c>
      <c r="R57" s="186">
        <v>2003</v>
      </c>
      <c r="S57" s="186">
        <v>2004</v>
      </c>
      <c r="T57" s="186">
        <v>2005</v>
      </c>
      <c r="U57" s="186">
        <v>2006</v>
      </c>
      <c r="V57" s="186">
        <v>2007</v>
      </c>
      <c r="W57" s="186">
        <v>2008</v>
      </c>
      <c r="X57" s="186">
        <v>2009</v>
      </c>
      <c r="Y57" s="157">
        <v>2011</v>
      </c>
      <c r="Z57" s="162">
        <v>2012</v>
      </c>
      <c r="AA57" s="162">
        <v>2013</v>
      </c>
      <c r="AB57" s="157">
        <v>2014</v>
      </c>
      <c r="AC57" s="162">
        <v>2015</v>
      </c>
      <c r="AD57" s="162">
        <v>2016</v>
      </c>
      <c r="AE57" s="157">
        <v>2017</v>
      </c>
      <c r="AF57" s="162">
        <v>2018</v>
      </c>
      <c r="AG57" s="162">
        <v>2019</v>
      </c>
      <c r="AH57" s="157">
        <v>2020</v>
      </c>
      <c r="AI57" s="162">
        <v>2021</v>
      </c>
      <c r="AJ57" s="162">
        <v>2022</v>
      </c>
      <c r="AK57" s="157">
        <v>2023</v>
      </c>
      <c r="AL57" s="162">
        <v>2024</v>
      </c>
      <c r="AM57" s="162">
        <v>2025</v>
      </c>
      <c r="AN57" s="157">
        <v>2026</v>
      </c>
      <c r="AO57" s="162">
        <v>2027</v>
      </c>
      <c r="AP57" s="162">
        <v>2028</v>
      </c>
      <c r="AQ57" s="157">
        <v>2029</v>
      </c>
      <c r="AR57" s="162">
        <v>2030</v>
      </c>
      <c r="AS57" s="162">
        <v>2031</v>
      </c>
      <c r="AT57" s="157">
        <v>2032</v>
      </c>
    </row>
    <row r="58" spans="1:60">
      <c r="A58" s="232"/>
      <c r="B58" s="187" t="s">
        <v>35</v>
      </c>
      <c r="C58" s="185" t="s">
        <v>210</v>
      </c>
      <c r="D58" s="172" t="s">
        <v>211</v>
      </c>
      <c r="E58" s="188">
        <v>771.54114918720825</v>
      </c>
      <c r="F58" s="188">
        <v>826.72727214190911</v>
      </c>
      <c r="G58" s="188">
        <v>708.60382666938756</v>
      </c>
      <c r="H58" s="188">
        <v>820.89626668853407</v>
      </c>
      <c r="I58" s="188">
        <v>799.14791286026946</v>
      </c>
      <c r="J58" s="188">
        <v>763.82016633001933</v>
      </c>
      <c r="K58" s="188">
        <v>850.7111436950147</v>
      </c>
      <c r="L58" s="188">
        <v>772.27408096789202</v>
      </c>
      <c r="M58" s="188">
        <v>732.95220013401831</v>
      </c>
      <c r="N58" s="188">
        <v>878.14598223954954</v>
      </c>
      <c r="O58" s="188">
        <v>836.91694701429776</v>
      </c>
      <c r="P58" s="188">
        <v>833.28930948419304</v>
      </c>
      <c r="Q58" s="188">
        <v>818.37732760384699</v>
      </c>
      <c r="R58" s="188">
        <v>723.71867469879521</v>
      </c>
      <c r="S58" s="188">
        <v>693.49980453479282</v>
      </c>
      <c r="T58" s="188">
        <v>674.55116456662847</v>
      </c>
      <c r="U58" s="188">
        <v>702.65635086386942</v>
      </c>
      <c r="V58" s="188">
        <v>726.89390519187361</v>
      </c>
      <c r="W58" s="188">
        <v>762.88591363379214</v>
      </c>
      <c r="X58" s="188">
        <v>740.02481060606056</v>
      </c>
      <c r="Y58" s="189">
        <v>674</v>
      </c>
      <c r="Z58" s="188">
        <v>674</v>
      </c>
      <c r="AA58" s="188">
        <v>749</v>
      </c>
      <c r="AB58" s="188">
        <v>747</v>
      </c>
      <c r="AC58" s="188">
        <v>746</v>
      </c>
      <c r="AD58" s="188">
        <v>744</v>
      </c>
      <c r="AE58" s="188">
        <v>744</v>
      </c>
      <c r="AF58" s="188">
        <v>743</v>
      </c>
      <c r="AG58" s="188">
        <v>742</v>
      </c>
      <c r="AH58" s="188">
        <v>741</v>
      </c>
      <c r="AI58" s="188">
        <v>741</v>
      </c>
      <c r="AJ58" s="188">
        <v>740</v>
      </c>
      <c r="AK58" s="188">
        <v>739</v>
      </c>
      <c r="AL58" s="188">
        <v>737</v>
      </c>
      <c r="AM58" s="188">
        <v>737</v>
      </c>
      <c r="AN58" s="188">
        <v>737</v>
      </c>
      <c r="AO58" s="188">
        <v>736</v>
      </c>
      <c r="AP58" s="188">
        <v>734</v>
      </c>
      <c r="AQ58" s="188">
        <v>734</v>
      </c>
      <c r="AR58" s="188">
        <v>733</v>
      </c>
      <c r="AS58" s="188">
        <v>731</v>
      </c>
      <c r="AT58" s="188">
        <v>730</v>
      </c>
    </row>
    <row r="59" spans="1:60">
      <c r="A59" s="232"/>
      <c r="B59" s="187" t="s">
        <v>35</v>
      </c>
      <c r="C59" s="185" t="s">
        <v>212</v>
      </c>
      <c r="D59" s="172" t="s">
        <v>213</v>
      </c>
      <c r="E59" s="188">
        <v>789.70495838542104</v>
      </c>
      <c r="F59" s="188">
        <v>843.5159425338851</v>
      </c>
      <c r="G59" s="188">
        <v>721.02002990021151</v>
      </c>
      <c r="H59" s="188">
        <v>842.34224832122186</v>
      </c>
      <c r="I59" s="188">
        <v>781.18065123344547</v>
      </c>
      <c r="J59" s="188">
        <v>767.94122073349956</v>
      </c>
      <c r="K59" s="188">
        <v>878.84916094584287</v>
      </c>
      <c r="L59" s="188">
        <v>810.98601373328518</v>
      </c>
      <c r="M59" s="188">
        <v>717.2140088593577</v>
      </c>
      <c r="N59" s="188">
        <v>842.88863869664556</v>
      </c>
      <c r="O59" s="188">
        <v>830.05030219692367</v>
      </c>
      <c r="P59" s="188">
        <v>818.92896716085306</v>
      </c>
      <c r="Q59" s="188">
        <v>831.67610194902545</v>
      </c>
      <c r="R59" s="188">
        <v>725.54260543038708</v>
      </c>
      <c r="S59" s="188">
        <v>717.46421313437827</v>
      </c>
      <c r="T59" s="188">
        <v>771.05233835110084</v>
      </c>
      <c r="U59" s="188">
        <v>780.97193784752892</v>
      </c>
      <c r="V59" s="188">
        <v>817.87239986792974</v>
      </c>
      <c r="W59" s="188">
        <v>764.96014365362396</v>
      </c>
      <c r="X59" s="188">
        <v>757.57039010181984</v>
      </c>
      <c r="Y59" s="189">
        <v>666</v>
      </c>
      <c r="Z59" s="188">
        <v>715</v>
      </c>
      <c r="AA59" s="188">
        <v>702</v>
      </c>
      <c r="AB59" s="188">
        <v>692</v>
      </c>
      <c r="AC59" s="188">
        <v>688</v>
      </c>
      <c r="AD59" s="188">
        <v>689</v>
      </c>
      <c r="AE59" s="188">
        <v>689</v>
      </c>
      <c r="AF59" s="188">
        <v>686</v>
      </c>
      <c r="AG59" s="188">
        <v>684</v>
      </c>
      <c r="AH59" s="188">
        <v>684</v>
      </c>
      <c r="AI59" s="188">
        <v>684</v>
      </c>
      <c r="AJ59" s="188">
        <v>680</v>
      </c>
      <c r="AK59" s="188">
        <v>677</v>
      </c>
      <c r="AL59" s="188">
        <v>680</v>
      </c>
      <c r="AM59" s="188">
        <v>684</v>
      </c>
      <c r="AN59" s="188">
        <v>682</v>
      </c>
      <c r="AO59" s="188">
        <v>681</v>
      </c>
      <c r="AP59" s="188">
        <v>681</v>
      </c>
      <c r="AQ59" s="188">
        <v>679</v>
      </c>
      <c r="AR59" s="188">
        <v>676</v>
      </c>
      <c r="AS59" s="188">
        <v>673</v>
      </c>
      <c r="AT59" s="188">
        <v>670</v>
      </c>
    </row>
    <row r="60" spans="1:60">
      <c r="A60" s="232"/>
      <c r="B60" s="187" t="s">
        <v>35</v>
      </c>
      <c r="C60" s="185" t="s">
        <v>210</v>
      </c>
      <c r="D60" s="172" t="s">
        <v>214</v>
      </c>
      <c r="E60" s="188">
        <v>753.5454911909959</v>
      </c>
      <c r="F60" s="188">
        <v>795.21269298324603</v>
      </c>
      <c r="G60" s="188">
        <v>696.31405735976045</v>
      </c>
      <c r="H60" s="188">
        <v>806.81097674442321</v>
      </c>
      <c r="I60" s="188">
        <v>770.63836105317637</v>
      </c>
      <c r="J60" s="188">
        <v>745.83343372459854</v>
      </c>
      <c r="K60" s="188">
        <v>808.53092075125971</v>
      </c>
      <c r="L60" s="188">
        <v>796.429145679969</v>
      </c>
      <c r="M60" s="188">
        <v>712.82773695470189</v>
      </c>
      <c r="N60" s="188">
        <v>842.01053430344155</v>
      </c>
      <c r="O60" s="188">
        <v>810.39242522057236</v>
      </c>
      <c r="P60" s="188">
        <v>795.02218879277927</v>
      </c>
      <c r="Q60" s="188">
        <v>810.28787321815139</v>
      </c>
      <c r="R60" s="188">
        <v>715.64857594936711</v>
      </c>
      <c r="S60" s="188">
        <v>707.76278458505658</v>
      </c>
      <c r="T60" s="188">
        <v>712.02979396587443</v>
      </c>
      <c r="U60" s="188">
        <v>715.17850387568149</v>
      </c>
      <c r="V60" s="188">
        <v>714.76213082080085</v>
      </c>
      <c r="W60" s="188">
        <v>752.13146531178836</v>
      </c>
      <c r="X60" s="188">
        <v>741.06050662484813</v>
      </c>
      <c r="Y60" s="189">
        <v>658</v>
      </c>
      <c r="Z60" s="188">
        <v>707</v>
      </c>
      <c r="AA60" s="188">
        <v>698</v>
      </c>
      <c r="AB60" s="188">
        <v>690</v>
      </c>
      <c r="AC60" s="188">
        <v>687</v>
      </c>
      <c r="AD60" s="188">
        <v>688</v>
      </c>
      <c r="AE60" s="188">
        <v>688</v>
      </c>
      <c r="AF60" s="188">
        <v>686</v>
      </c>
      <c r="AG60" s="188">
        <v>685</v>
      </c>
      <c r="AH60" s="188">
        <v>685</v>
      </c>
      <c r="AI60" s="188">
        <v>685</v>
      </c>
      <c r="AJ60" s="188">
        <v>683</v>
      </c>
      <c r="AK60" s="188">
        <v>681</v>
      </c>
      <c r="AL60" s="188">
        <v>683</v>
      </c>
      <c r="AM60" s="188">
        <v>686</v>
      </c>
      <c r="AN60" s="188">
        <v>685</v>
      </c>
      <c r="AO60" s="188">
        <v>684</v>
      </c>
      <c r="AP60" s="188">
        <v>684</v>
      </c>
      <c r="AQ60" s="188">
        <v>683</v>
      </c>
      <c r="AR60" s="188">
        <v>681</v>
      </c>
      <c r="AS60" s="188">
        <v>679</v>
      </c>
      <c r="AT60" s="188">
        <v>677</v>
      </c>
    </row>
    <row r="61" spans="1:60">
      <c r="A61" s="232"/>
      <c r="B61" s="187" t="s">
        <v>35</v>
      </c>
      <c r="C61" s="185">
        <v>20</v>
      </c>
      <c r="D61" s="172" t="s">
        <v>215</v>
      </c>
      <c r="E61" s="188">
        <v>586.85336785500829</v>
      </c>
      <c r="F61" s="188">
        <v>661.31844328196917</v>
      </c>
      <c r="G61" s="188">
        <v>572.2841939941037</v>
      </c>
      <c r="H61" s="188">
        <v>666.01053027357875</v>
      </c>
      <c r="I61" s="188">
        <v>557.70934620993148</v>
      </c>
      <c r="J61" s="188">
        <v>599.33103251447596</v>
      </c>
      <c r="K61" s="188">
        <v>640.32628022759604</v>
      </c>
      <c r="L61" s="188">
        <v>597.00376062786131</v>
      </c>
      <c r="M61" s="188">
        <v>509.05202135774221</v>
      </c>
      <c r="N61" s="188">
        <v>549.4938048169289</v>
      </c>
      <c r="O61" s="188">
        <v>596.66186591893961</v>
      </c>
      <c r="P61" s="188">
        <v>636.7835603679124</v>
      </c>
      <c r="Q61" s="188">
        <v>563.65164890918311</v>
      </c>
      <c r="R61" s="188">
        <v>525.03880650031078</v>
      </c>
      <c r="S61" s="188">
        <v>539.04621000310658</v>
      </c>
      <c r="T61" s="188">
        <v>541.6848102962864</v>
      </c>
      <c r="U61" s="188">
        <v>556.23447063814319</v>
      </c>
      <c r="V61" s="188">
        <v>581.04136865594785</v>
      </c>
      <c r="W61" s="188">
        <v>584.67047670639215</v>
      </c>
      <c r="X61" s="188">
        <v>626.59071510357035</v>
      </c>
      <c r="Y61" s="189">
        <v>542</v>
      </c>
      <c r="Z61" s="188">
        <v>542</v>
      </c>
      <c r="AA61" s="188">
        <v>556</v>
      </c>
      <c r="AB61" s="188">
        <v>553</v>
      </c>
      <c r="AC61" s="188">
        <v>550</v>
      </c>
      <c r="AD61" s="188">
        <v>549</v>
      </c>
      <c r="AE61" s="188">
        <v>549</v>
      </c>
      <c r="AF61" s="188">
        <v>550</v>
      </c>
      <c r="AG61" s="188">
        <v>549</v>
      </c>
      <c r="AH61" s="188">
        <v>548</v>
      </c>
      <c r="AI61" s="188">
        <v>548</v>
      </c>
      <c r="AJ61" s="188">
        <v>548</v>
      </c>
      <c r="AK61" s="188">
        <v>547</v>
      </c>
      <c r="AL61" s="188">
        <v>546</v>
      </c>
      <c r="AM61" s="188">
        <v>546</v>
      </c>
      <c r="AN61" s="188">
        <v>548</v>
      </c>
      <c r="AO61" s="188">
        <v>547</v>
      </c>
      <c r="AP61" s="188">
        <v>546</v>
      </c>
      <c r="AQ61" s="188">
        <v>546</v>
      </c>
      <c r="AR61" s="188">
        <v>546</v>
      </c>
      <c r="AS61" s="188">
        <v>546</v>
      </c>
      <c r="AT61" s="188">
        <v>544</v>
      </c>
    </row>
    <row r="62" spans="1:60">
      <c r="A62" s="232"/>
      <c r="B62" s="187" t="s">
        <v>35</v>
      </c>
      <c r="C62" s="185">
        <v>26</v>
      </c>
      <c r="D62" s="172" t="s">
        <v>216</v>
      </c>
      <c r="E62" s="188">
        <v>694.68449451651713</v>
      </c>
      <c r="F62" s="188">
        <v>744.42315213702102</v>
      </c>
      <c r="G62" s="188">
        <v>609.55396468822721</v>
      </c>
      <c r="H62" s="188">
        <v>733.99533445692782</v>
      </c>
      <c r="I62" s="188">
        <v>698.37824332099888</v>
      </c>
      <c r="J62" s="188">
        <v>650.91468549422223</v>
      </c>
      <c r="K62" s="188">
        <v>741.76759199483536</v>
      </c>
      <c r="L62" s="188">
        <v>673.48673658235657</v>
      </c>
      <c r="M62" s="188">
        <v>613.828025477707</v>
      </c>
      <c r="N62" s="188">
        <v>720.13656633221854</v>
      </c>
      <c r="O62" s="188">
        <v>686.43480574773821</v>
      </c>
      <c r="P62" s="188">
        <v>676.6391213389121</v>
      </c>
      <c r="Q62" s="188">
        <v>655.97209538305424</v>
      </c>
      <c r="R62" s="188">
        <v>580.58113930110096</v>
      </c>
      <c r="S62" s="188">
        <v>575.48847058823526</v>
      </c>
      <c r="T62" s="188">
        <v>551.46535947712414</v>
      </c>
      <c r="U62" s="188">
        <v>589.3315240083507</v>
      </c>
      <c r="V62" s="188">
        <v>599.79268292682923</v>
      </c>
      <c r="W62" s="188">
        <v>606.8695987654321</v>
      </c>
      <c r="X62" s="188">
        <v>601.89652509652512</v>
      </c>
      <c r="Y62" s="189">
        <v>522</v>
      </c>
      <c r="Z62" s="188">
        <v>522</v>
      </c>
      <c r="AA62" s="188">
        <v>618</v>
      </c>
      <c r="AB62" s="188">
        <v>616</v>
      </c>
      <c r="AC62" s="188">
        <v>615</v>
      </c>
      <c r="AD62" s="188">
        <v>614</v>
      </c>
      <c r="AE62" s="188">
        <v>614</v>
      </c>
      <c r="AF62" s="188">
        <v>613</v>
      </c>
      <c r="AG62" s="188">
        <v>613</v>
      </c>
      <c r="AH62" s="188">
        <v>612</v>
      </c>
      <c r="AI62" s="188">
        <v>611</v>
      </c>
      <c r="AJ62" s="188">
        <v>611</v>
      </c>
      <c r="AK62" s="188">
        <v>610</v>
      </c>
      <c r="AL62" s="188">
        <v>610</v>
      </c>
      <c r="AM62" s="188">
        <v>609</v>
      </c>
      <c r="AN62" s="188">
        <v>610</v>
      </c>
      <c r="AO62" s="188">
        <v>609</v>
      </c>
      <c r="AP62" s="188">
        <v>608</v>
      </c>
      <c r="AQ62" s="188">
        <v>607</v>
      </c>
      <c r="AR62" s="188">
        <v>606</v>
      </c>
      <c r="AS62" s="188">
        <v>605</v>
      </c>
      <c r="AT62" s="188">
        <v>604</v>
      </c>
    </row>
    <row r="63" spans="1:60">
      <c r="A63" s="232"/>
      <c r="B63" s="187"/>
      <c r="C63" s="185"/>
      <c r="D63" s="172" t="s">
        <v>217</v>
      </c>
      <c r="E63" s="188">
        <v>615.35529411742209</v>
      </c>
      <c r="F63" s="188">
        <v>675.97819427866534</v>
      </c>
      <c r="G63" s="188">
        <v>583.39479331105974</v>
      </c>
      <c r="H63" s="188">
        <v>709.85118978397236</v>
      </c>
      <c r="I63" s="188">
        <v>615.7432480794987</v>
      </c>
      <c r="J63" s="188">
        <v>632.16176172891983</v>
      </c>
      <c r="K63" s="188">
        <v>713.24637681159425</v>
      </c>
      <c r="L63" s="188">
        <v>670.21147201105737</v>
      </c>
      <c r="M63" s="188">
        <v>553.23122923588039</v>
      </c>
      <c r="N63" s="188">
        <v>611.74856413529039</v>
      </c>
      <c r="O63" s="188">
        <v>631.99256505576204</v>
      </c>
      <c r="P63" s="188">
        <v>690.4388714733542</v>
      </c>
      <c r="Q63" s="188">
        <v>611.6313868613139</v>
      </c>
      <c r="R63" s="188">
        <v>550.01291079812211</v>
      </c>
      <c r="S63" s="188">
        <v>551.68025626092026</v>
      </c>
      <c r="T63" s="188">
        <v>554.76379310344828</v>
      </c>
      <c r="U63" s="188">
        <v>561.05158516926383</v>
      </c>
      <c r="V63" s="188">
        <v>576.92287234042556</v>
      </c>
      <c r="W63" s="188">
        <v>565.00744680851062</v>
      </c>
      <c r="X63" s="188">
        <v>607.91163793103453</v>
      </c>
      <c r="Y63" s="189">
        <v>531</v>
      </c>
      <c r="Z63" s="188">
        <v>531</v>
      </c>
      <c r="AA63" s="188">
        <v>569</v>
      </c>
      <c r="AB63" s="188">
        <v>563</v>
      </c>
      <c r="AC63" s="188">
        <v>558</v>
      </c>
      <c r="AD63" s="188">
        <v>555</v>
      </c>
      <c r="AE63" s="188">
        <v>555</v>
      </c>
      <c r="AF63" s="188">
        <v>557</v>
      </c>
      <c r="AG63" s="188">
        <v>555</v>
      </c>
      <c r="AH63" s="188">
        <v>553</v>
      </c>
      <c r="AI63" s="188">
        <v>553</v>
      </c>
      <c r="AJ63" s="188">
        <v>553</v>
      </c>
      <c r="AK63" s="188">
        <v>551</v>
      </c>
      <c r="AL63" s="188">
        <v>548</v>
      </c>
      <c r="AM63" s="188">
        <v>548</v>
      </c>
      <c r="AN63" s="188">
        <v>552</v>
      </c>
      <c r="AO63" s="188">
        <v>551</v>
      </c>
      <c r="AP63" s="188">
        <v>549</v>
      </c>
      <c r="AQ63" s="188">
        <v>549</v>
      </c>
      <c r="AR63" s="188">
        <v>547</v>
      </c>
      <c r="AS63" s="188">
        <v>545</v>
      </c>
      <c r="AT63" s="188">
        <v>542</v>
      </c>
    </row>
    <row r="64" spans="1:60">
      <c r="A64" s="232"/>
      <c r="B64" s="187" t="s">
        <v>35</v>
      </c>
      <c r="C64" s="185" t="s">
        <v>212</v>
      </c>
      <c r="D64" s="172" t="s">
        <v>218</v>
      </c>
      <c r="E64" s="188">
        <v>779.04648498227289</v>
      </c>
      <c r="F64" s="188">
        <v>828.72406996559778</v>
      </c>
      <c r="G64" s="188">
        <v>708.63707909098059</v>
      </c>
      <c r="H64" s="188">
        <v>818.04201159966897</v>
      </c>
      <c r="I64" s="188">
        <v>767.36052206299894</v>
      </c>
      <c r="J64" s="188">
        <v>745.11296765190366</v>
      </c>
      <c r="K64" s="188">
        <v>814.56655893344112</v>
      </c>
      <c r="L64" s="188">
        <v>769.06913521261345</v>
      </c>
      <c r="M64" s="188">
        <v>693.17409557838323</v>
      </c>
      <c r="N64" s="188">
        <v>832.7775097342136</v>
      </c>
      <c r="O64" s="188">
        <v>801.63003604325195</v>
      </c>
      <c r="P64" s="188">
        <v>785.93791633359979</v>
      </c>
      <c r="Q64" s="188">
        <v>775.95538291579055</v>
      </c>
      <c r="R64" s="188">
        <v>696.8837864440145</v>
      </c>
      <c r="S64" s="188">
        <v>680.57851561233429</v>
      </c>
      <c r="T64" s="188">
        <v>679.06976816555152</v>
      </c>
      <c r="U64" s="188">
        <v>682.29134917077545</v>
      </c>
      <c r="V64" s="188">
        <v>703.93904745279451</v>
      </c>
      <c r="W64" s="188">
        <v>719.07701713089909</v>
      </c>
      <c r="X64" s="188">
        <v>719.57656186768986</v>
      </c>
      <c r="Y64" s="189">
        <v>645</v>
      </c>
      <c r="Z64" s="188">
        <v>645</v>
      </c>
      <c r="AA64" s="188">
        <v>735</v>
      </c>
      <c r="AB64" s="188">
        <v>733</v>
      </c>
      <c r="AC64" s="188">
        <v>732</v>
      </c>
      <c r="AD64" s="188">
        <v>731</v>
      </c>
      <c r="AE64" s="188">
        <v>730</v>
      </c>
      <c r="AF64" s="188">
        <v>730</v>
      </c>
      <c r="AG64" s="188">
        <v>730</v>
      </c>
      <c r="AH64" s="188">
        <v>729</v>
      </c>
      <c r="AI64" s="188">
        <v>728</v>
      </c>
      <c r="AJ64" s="188">
        <v>728</v>
      </c>
      <c r="AK64" s="188">
        <v>727</v>
      </c>
      <c r="AL64" s="188">
        <v>726</v>
      </c>
      <c r="AM64" s="188">
        <v>725</v>
      </c>
      <c r="AN64" s="188">
        <v>726</v>
      </c>
      <c r="AO64" s="188">
        <v>725</v>
      </c>
      <c r="AP64" s="188">
        <v>724</v>
      </c>
      <c r="AQ64" s="188">
        <v>723</v>
      </c>
      <c r="AR64" s="188">
        <v>722</v>
      </c>
      <c r="AS64" s="188">
        <v>721</v>
      </c>
      <c r="AT64" s="188">
        <v>720</v>
      </c>
    </row>
    <row r="65" spans="1:46">
      <c r="A65" s="232"/>
      <c r="B65" s="187" t="s">
        <v>35</v>
      </c>
      <c r="C65" s="185">
        <v>10</v>
      </c>
      <c r="D65" s="172" t="s">
        <v>219</v>
      </c>
      <c r="E65" s="188">
        <v>589.29198280654475</v>
      </c>
      <c r="F65" s="188">
        <v>666.13416265755734</v>
      </c>
      <c r="G65" s="188">
        <v>591.37823784243619</v>
      </c>
      <c r="H65" s="188">
        <v>727.13437538480559</v>
      </c>
      <c r="I65" s="188">
        <v>617.44106381911115</v>
      </c>
      <c r="J65" s="188">
        <v>621.65134033049867</v>
      </c>
      <c r="K65" s="188">
        <v>725.26002454991817</v>
      </c>
      <c r="L65" s="188">
        <v>650.62192262602582</v>
      </c>
      <c r="M65" s="188">
        <v>560.27571935356718</v>
      </c>
      <c r="N65" s="188">
        <v>614.78434816549566</v>
      </c>
      <c r="O65" s="188">
        <v>631.7572594420194</v>
      </c>
      <c r="P65" s="188">
        <v>713.12242143821095</v>
      </c>
      <c r="Q65" s="188">
        <v>645.48366518461239</v>
      </c>
      <c r="R65" s="188">
        <v>589.5523244691027</v>
      </c>
      <c r="S65" s="188">
        <v>565.98154201115165</v>
      </c>
      <c r="T65" s="188">
        <v>557.99828014523223</v>
      </c>
      <c r="U65" s="188">
        <v>569.59333835152427</v>
      </c>
      <c r="V65" s="188">
        <v>592.36083254493849</v>
      </c>
      <c r="W65" s="188">
        <v>577.88285389856173</v>
      </c>
      <c r="X65" s="188">
        <v>612.89897260273972</v>
      </c>
      <c r="Y65" s="189">
        <v>531</v>
      </c>
      <c r="Z65" s="188">
        <v>531</v>
      </c>
      <c r="AA65" s="188">
        <v>591</v>
      </c>
      <c r="AB65" s="188">
        <v>585</v>
      </c>
      <c r="AC65" s="188">
        <v>580</v>
      </c>
      <c r="AD65" s="188">
        <v>577</v>
      </c>
      <c r="AE65" s="188">
        <v>579</v>
      </c>
      <c r="AF65" s="188">
        <v>581</v>
      </c>
      <c r="AG65" s="188">
        <v>581</v>
      </c>
      <c r="AH65" s="188">
        <v>579</v>
      </c>
      <c r="AI65" s="188">
        <v>580</v>
      </c>
      <c r="AJ65" s="188">
        <v>582</v>
      </c>
      <c r="AK65" s="188">
        <v>581</v>
      </c>
      <c r="AL65" s="188">
        <v>579</v>
      </c>
      <c r="AM65" s="188">
        <v>579</v>
      </c>
      <c r="AN65" s="188">
        <v>586</v>
      </c>
      <c r="AO65" s="188">
        <v>586</v>
      </c>
      <c r="AP65" s="188">
        <v>585</v>
      </c>
      <c r="AQ65" s="188">
        <v>587</v>
      </c>
      <c r="AR65" s="188">
        <v>586</v>
      </c>
      <c r="AS65" s="188">
        <v>585</v>
      </c>
      <c r="AT65" s="188">
        <v>584</v>
      </c>
    </row>
    <row r="66" spans="1:46">
      <c r="A66" s="232"/>
      <c r="B66" s="187" t="s">
        <v>35</v>
      </c>
      <c r="C66" s="185" t="s">
        <v>220</v>
      </c>
      <c r="D66" s="172" t="s">
        <v>221</v>
      </c>
      <c r="E66" s="188">
        <v>703.36010639122117</v>
      </c>
      <c r="F66" s="188">
        <v>788.11176308846348</v>
      </c>
      <c r="G66" s="188">
        <v>685.18809711145627</v>
      </c>
      <c r="H66" s="188">
        <v>836.50504978727076</v>
      </c>
      <c r="I66" s="188">
        <v>727.76060953629371</v>
      </c>
      <c r="J66" s="188">
        <v>722.630559437903</v>
      </c>
      <c r="K66" s="188">
        <v>794.82658517952632</v>
      </c>
      <c r="L66" s="188">
        <v>739.28076828969904</v>
      </c>
      <c r="M66" s="188">
        <v>639.67950546837847</v>
      </c>
      <c r="N66" s="188">
        <v>698.1873982794699</v>
      </c>
      <c r="O66" s="188">
        <v>748.85767452351411</v>
      </c>
      <c r="P66" s="188">
        <v>798.74396081487259</v>
      </c>
      <c r="Q66" s="188">
        <v>716.3847660500544</v>
      </c>
      <c r="R66" s="188">
        <v>655.67304828759836</v>
      </c>
      <c r="S66" s="188">
        <v>668.27258501982055</v>
      </c>
      <c r="T66" s="188">
        <v>647.79780755176614</v>
      </c>
      <c r="U66" s="188">
        <v>618.59775077819063</v>
      </c>
      <c r="V66" s="188">
        <v>634.30123701138052</v>
      </c>
      <c r="W66" s="188">
        <v>627.26620033032157</v>
      </c>
      <c r="X66" s="188">
        <v>666.15114150852514</v>
      </c>
      <c r="Y66" s="189">
        <v>581</v>
      </c>
      <c r="Z66" s="188">
        <v>604</v>
      </c>
      <c r="AA66" s="188">
        <v>595</v>
      </c>
      <c r="AB66" s="188">
        <v>589</v>
      </c>
      <c r="AC66" s="188">
        <v>587</v>
      </c>
      <c r="AD66" s="188">
        <v>588</v>
      </c>
      <c r="AE66" s="188">
        <v>588</v>
      </c>
      <c r="AF66" s="188">
        <v>586</v>
      </c>
      <c r="AG66" s="188">
        <v>585</v>
      </c>
      <c r="AH66" s="188">
        <v>586</v>
      </c>
      <c r="AI66" s="188">
        <v>585</v>
      </c>
      <c r="AJ66" s="188">
        <v>583</v>
      </c>
      <c r="AK66" s="188">
        <v>582</v>
      </c>
      <c r="AL66" s="188">
        <v>584</v>
      </c>
      <c r="AM66" s="188">
        <v>586</v>
      </c>
      <c r="AN66" s="188">
        <v>585</v>
      </c>
      <c r="AO66" s="188">
        <v>585</v>
      </c>
      <c r="AP66" s="188">
        <v>585</v>
      </c>
      <c r="AQ66" s="188">
        <v>584</v>
      </c>
      <c r="AR66" s="188">
        <v>582</v>
      </c>
      <c r="AS66" s="188">
        <v>581</v>
      </c>
      <c r="AT66" s="188">
        <v>579</v>
      </c>
    </row>
    <row r="67" spans="1:46">
      <c r="A67" s="232"/>
      <c r="B67" s="187" t="s">
        <v>35</v>
      </c>
      <c r="C67" s="185">
        <v>11</v>
      </c>
      <c r="D67" s="172" t="s">
        <v>222</v>
      </c>
      <c r="E67" s="188">
        <v>645.81695608166842</v>
      </c>
      <c r="F67" s="188">
        <v>712.78120130673108</v>
      </c>
      <c r="G67" s="188">
        <v>624.12720268783812</v>
      </c>
      <c r="H67" s="188">
        <v>751.20208244791274</v>
      </c>
      <c r="I67" s="188">
        <v>629.24601283656125</v>
      </c>
      <c r="J67" s="188">
        <v>664.26644372532053</v>
      </c>
      <c r="K67" s="188">
        <v>715.45859473023836</v>
      </c>
      <c r="L67" s="188">
        <v>657.45618396519581</v>
      </c>
      <c r="M67" s="188">
        <v>552.54713493530494</v>
      </c>
      <c r="N67" s="188">
        <v>624.17716049382716</v>
      </c>
      <c r="O67" s="188">
        <v>619.36778846153845</v>
      </c>
      <c r="P67" s="188">
        <v>671.43832335329341</v>
      </c>
      <c r="Q67" s="188">
        <v>622.61390887290167</v>
      </c>
      <c r="R67" s="188">
        <v>557.84317233154445</v>
      </c>
      <c r="S67" s="188">
        <v>549.81904761904764</v>
      </c>
      <c r="T67" s="188">
        <v>512.56279904306223</v>
      </c>
      <c r="U67" s="188">
        <v>502.7592821782178</v>
      </c>
      <c r="V67" s="188">
        <v>534.52747946936199</v>
      </c>
      <c r="W67" s="188">
        <v>524.26342710997437</v>
      </c>
      <c r="X67" s="188">
        <v>512.50709677419354</v>
      </c>
      <c r="Y67" s="189">
        <v>439</v>
      </c>
      <c r="Z67" s="188">
        <v>439</v>
      </c>
      <c r="AA67" s="188">
        <v>536</v>
      </c>
      <c r="AB67" s="188">
        <v>528</v>
      </c>
      <c r="AC67" s="188">
        <v>521</v>
      </c>
      <c r="AD67" s="188">
        <v>517</v>
      </c>
      <c r="AE67" s="188">
        <v>518</v>
      </c>
      <c r="AF67" s="188">
        <v>520</v>
      </c>
      <c r="AG67" s="188">
        <v>519</v>
      </c>
      <c r="AH67" s="188">
        <v>516</v>
      </c>
      <c r="AI67" s="188">
        <v>517</v>
      </c>
      <c r="AJ67" s="188">
        <v>518</v>
      </c>
      <c r="AK67" s="188">
        <v>516</v>
      </c>
      <c r="AL67" s="188">
        <v>512</v>
      </c>
      <c r="AM67" s="188">
        <v>512</v>
      </c>
      <c r="AN67" s="188">
        <v>520</v>
      </c>
      <c r="AO67" s="188">
        <v>518</v>
      </c>
      <c r="AP67" s="188">
        <v>516</v>
      </c>
      <c r="AQ67" s="188">
        <v>517</v>
      </c>
      <c r="AR67" s="188">
        <v>516</v>
      </c>
      <c r="AS67" s="188">
        <v>513</v>
      </c>
      <c r="AT67" s="188">
        <v>511</v>
      </c>
    </row>
    <row r="68" spans="1:46">
      <c r="A68" s="232"/>
      <c r="B68" s="187" t="s">
        <v>35</v>
      </c>
      <c r="C68" s="185">
        <v>11</v>
      </c>
      <c r="D68" s="172" t="s">
        <v>223</v>
      </c>
      <c r="E68" s="188">
        <v>669.1690916148151</v>
      </c>
      <c r="F68" s="188">
        <v>758.9798513248677</v>
      </c>
      <c r="G68" s="188">
        <v>669.48797138383816</v>
      </c>
      <c r="H68" s="188">
        <v>807.20631494422889</v>
      </c>
      <c r="I68" s="188">
        <v>695.91425464988208</v>
      </c>
      <c r="J68" s="188">
        <v>729.03722001518304</v>
      </c>
      <c r="K68" s="188">
        <v>808.37917552644217</v>
      </c>
      <c r="L68" s="188">
        <v>748.77226421294779</v>
      </c>
      <c r="M68" s="188">
        <v>653.45192915876032</v>
      </c>
      <c r="N68" s="188">
        <v>700.5268543748108</v>
      </c>
      <c r="O68" s="188">
        <v>738.69452689065656</v>
      </c>
      <c r="P68" s="188">
        <v>797.35615868868035</v>
      </c>
      <c r="Q68" s="188">
        <v>730.92240543161984</v>
      </c>
      <c r="R68" s="188">
        <v>671.68682294950418</v>
      </c>
      <c r="S68" s="188">
        <v>637.93391996412959</v>
      </c>
      <c r="T68" s="188">
        <v>641.86458390326641</v>
      </c>
      <c r="U68" s="188">
        <v>666.69595213712068</v>
      </c>
      <c r="V68" s="188">
        <v>674.42803030303025</v>
      </c>
      <c r="W68" s="188">
        <v>661.76699746621625</v>
      </c>
      <c r="X68" s="188">
        <v>693.8315679077084</v>
      </c>
      <c r="Y68" s="189">
        <v>603</v>
      </c>
      <c r="Z68" s="188">
        <v>578</v>
      </c>
      <c r="AA68" s="188">
        <v>569</v>
      </c>
      <c r="AB68" s="188">
        <v>563</v>
      </c>
      <c r="AC68" s="188">
        <v>561</v>
      </c>
      <c r="AD68" s="188">
        <v>560</v>
      </c>
      <c r="AE68" s="188">
        <v>560</v>
      </c>
      <c r="AF68" s="188">
        <v>558</v>
      </c>
      <c r="AG68" s="188">
        <v>557</v>
      </c>
      <c r="AH68" s="188">
        <v>556</v>
      </c>
      <c r="AI68" s="188">
        <v>556</v>
      </c>
      <c r="AJ68" s="188">
        <v>553</v>
      </c>
      <c r="AK68" s="188">
        <v>551</v>
      </c>
      <c r="AL68" s="188">
        <v>552</v>
      </c>
      <c r="AM68" s="188">
        <v>555</v>
      </c>
      <c r="AN68" s="188">
        <v>553</v>
      </c>
      <c r="AO68" s="188">
        <v>552</v>
      </c>
      <c r="AP68" s="188">
        <v>552</v>
      </c>
      <c r="AQ68" s="188">
        <v>550</v>
      </c>
      <c r="AR68" s="188">
        <v>548</v>
      </c>
      <c r="AS68" s="188">
        <v>546</v>
      </c>
      <c r="AT68" s="188">
        <v>543</v>
      </c>
    </row>
    <row r="69" spans="1:46">
      <c r="A69" s="232"/>
      <c r="B69" s="187" t="s">
        <v>37</v>
      </c>
      <c r="C69" s="185" t="s">
        <v>224</v>
      </c>
      <c r="D69" s="172" t="s">
        <v>225</v>
      </c>
      <c r="E69" s="188">
        <v>710.43385390933531</v>
      </c>
      <c r="F69" s="188">
        <v>792.94930749606203</v>
      </c>
      <c r="G69" s="188">
        <v>707.26859200739398</v>
      </c>
      <c r="H69" s="188">
        <v>856.4625713372933</v>
      </c>
      <c r="I69" s="188">
        <v>775.43422365067011</v>
      </c>
      <c r="J69" s="188">
        <v>773.13982535372054</v>
      </c>
      <c r="K69" s="188">
        <v>800.61597412641493</v>
      </c>
      <c r="L69" s="188">
        <v>786.1162717019389</v>
      </c>
      <c r="M69" s="188">
        <v>745.68930253935423</v>
      </c>
      <c r="N69" s="188">
        <v>825.18227301453544</v>
      </c>
      <c r="O69" s="188">
        <v>819.64873616548255</v>
      </c>
      <c r="P69" s="188">
        <v>825.27752510469668</v>
      </c>
      <c r="Q69" s="188">
        <v>805.59145270552813</v>
      </c>
      <c r="R69" s="188">
        <v>754.3206611570248</v>
      </c>
      <c r="S69" s="188">
        <v>732.87364092556459</v>
      </c>
      <c r="T69" s="188">
        <v>750.37946091982906</v>
      </c>
      <c r="U69" s="188">
        <v>773.79340004013875</v>
      </c>
      <c r="V69" s="188">
        <v>759.96077679476298</v>
      </c>
      <c r="W69" s="188">
        <v>780.50251139734826</v>
      </c>
      <c r="X69" s="188">
        <v>783.26331471071603</v>
      </c>
      <c r="Y69" s="189">
        <v>719</v>
      </c>
      <c r="Z69" s="188">
        <v>739</v>
      </c>
      <c r="AA69" s="188">
        <v>739</v>
      </c>
      <c r="AB69" s="188">
        <v>731</v>
      </c>
      <c r="AC69" s="188">
        <v>727</v>
      </c>
      <c r="AD69" s="188">
        <v>728</v>
      </c>
      <c r="AE69" s="188">
        <v>728</v>
      </c>
      <c r="AF69" s="188">
        <v>726</v>
      </c>
      <c r="AG69" s="188">
        <v>725</v>
      </c>
      <c r="AH69" s="188">
        <v>725</v>
      </c>
      <c r="AI69" s="188">
        <v>725</v>
      </c>
      <c r="AJ69" s="188">
        <v>722</v>
      </c>
      <c r="AK69" s="188">
        <v>721</v>
      </c>
      <c r="AL69" s="188">
        <v>723</v>
      </c>
      <c r="AM69" s="188">
        <v>726</v>
      </c>
      <c r="AN69" s="188">
        <v>724</v>
      </c>
      <c r="AO69" s="188">
        <v>724</v>
      </c>
      <c r="AP69" s="188">
        <v>724</v>
      </c>
      <c r="AQ69" s="188">
        <v>722</v>
      </c>
      <c r="AR69" s="188">
        <v>720</v>
      </c>
      <c r="AS69" s="188">
        <v>718</v>
      </c>
      <c r="AT69" s="188">
        <v>716</v>
      </c>
    </row>
    <row r="70" spans="1:46">
      <c r="A70" s="232"/>
      <c r="B70" s="187" t="s">
        <v>37</v>
      </c>
      <c r="C70" s="185">
        <v>24</v>
      </c>
      <c r="D70" s="172" t="s">
        <v>226</v>
      </c>
      <c r="E70" s="188">
        <v>680.69184653285106</v>
      </c>
      <c r="F70" s="188">
        <v>768.99878499004512</v>
      </c>
      <c r="G70" s="188">
        <v>658.8219239143491</v>
      </c>
      <c r="H70" s="188">
        <v>808.26219065989937</v>
      </c>
      <c r="I70" s="188">
        <v>721.49396793090284</v>
      </c>
      <c r="J70" s="188">
        <v>718.14102987367937</v>
      </c>
      <c r="K70" s="188">
        <v>755.74542739828291</v>
      </c>
      <c r="L70" s="188">
        <v>757.71593783881451</v>
      </c>
      <c r="M70" s="188">
        <v>756.01435071753588</v>
      </c>
      <c r="N70" s="188">
        <v>791.33446866485019</v>
      </c>
      <c r="O70" s="188">
        <v>762.10708347189893</v>
      </c>
      <c r="P70" s="188">
        <v>821.56170780520347</v>
      </c>
      <c r="Q70" s="188">
        <v>764.20874751491056</v>
      </c>
      <c r="R70" s="188">
        <v>678.46559633027528</v>
      </c>
      <c r="S70" s="188">
        <v>693.12544340535317</v>
      </c>
      <c r="T70" s="188">
        <v>687.09579513120457</v>
      </c>
      <c r="U70" s="188">
        <v>676.13863216266179</v>
      </c>
      <c r="V70" s="188">
        <v>651.66373826113295</v>
      </c>
      <c r="W70" s="188">
        <v>683.50874547647766</v>
      </c>
      <c r="X70" s="188">
        <v>674.55983162958512</v>
      </c>
      <c r="Y70" s="189">
        <v>612</v>
      </c>
      <c r="Z70" s="188">
        <v>539</v>
      </c>
      <c r="AA70" s="188">
        <v>533</v>
      </c>
      <c r="AB70" s="188">
        <v>528</v>
      </c>
      <c r="AC70" s="188">
        <v>525</v>
      </c>
      <c r="AD70" s="188">
        <v>524</v>
      </c>
      <c r="AE70" s="188">
        <v>524</v>
      </c>
      <c r="AF70" s="188">
        <v>521</v>
      </c>
      <c r="AG70" s="188">
        <v>519</v>
      </c>
      <c r="AH70" s="188">
        <v>518</v>
      </c>
      <c r="AI70" s="188">
        <v>518</v>
      </c>
      <c r="AJ70" s="188">
        <v>514</v>
      </c>
      <c r="AK70" s="188">
        <v>512</v>
      </c>
      <c r="AL70" s="188">
        <v>513</v>
      </c>
      <c r="AM70" s="188">
        <v>515</v>
      </c>
      <c r="AN70" s="188">
        <v>513</v>
      </c>
      <c r="AO70" s="188">
        <v>512</v>
      </c>
      <c r="AP70" s="188">
        <v>511</v>
      </c>
      <c r="AQ70" s="188">
        <v>510</v>
      </c>
      <c r="AR70" s="188">
        <v>507</v>
      </c>
      <c r="AS70" s="188">
        <v>505</v>
      </c>
      <c r="AT70" s="188">
        <v>503</v>
      </c>
    </row>
    <row r="71" spans="1:46">
      <c r="A71" s="232"/>
      <c r="B71" s="187" t="s">
        <v>37</v>
      </c>
      <c r="C71" s="185">
        <v>24</v>
      </c>
      <c r="D71" s="172" t="s">
        <v>227</v>
      </c>
      <c r="E71" s="188">
        <v>594.28047658520757</v>
      </c>
      <c r="F71" s="188">
        <v>671.30335570186548</v>
      </c>
      <c r="G71" s="188">
        <v>576.23986760236119</v>
      </c>
      <c r="H71" s="188">
        <v>679.49035349036524</v>
      </c>
      <c r="I71" s="188">
        <v>615.32757443917114</v>
      </c>
      <c r="J71" s="188">
        <v>607.2933391354486</v>
      </c>
      <c r="K71" s="188">
        <v>628.69980379332901</v>
      </c>
      <c r="L71" s="188">
        <v>603.00438596491233</v>
      </c>
      <c r="M71" s="188">
        <v>549.6977872082449</v>
      </c>
      <c r="N71" s="188">
        <v>630.3074644549763</v>
      </c>
      <c r="O71" s="188">
        <v>606.83963080473029</v>
      </c>
      <c r="P71" s="188">
        <v>700.26544096523992</v>
      </c>
      <c r="Q71" s="188">
        <v>664.17874396135267</v>
      </c>
      <c r="R71" s="188">
        <v>626.58443465491928</v>
      </c>
      <c r="S71" s="188">
        <v>587.5988779803647</v>
      </c>
      <c r="T71" s="188">
        <v>591.56119319765821</v>
      </c>
      <c r="U71" s="188">
        <v>581.49972299168974</v>
      </c>
      <c r="V71" s="188">
        <v>550.3187724633674</v>
      </c>
      <c r="W71" s="188">
        <v>588.20495683653576</v>
      </c>
      <c r="X71" s="188">
        <v>580.73704627320592</v>
      </c>
      <c r="Y71" s="189">
        <v>527</v>
      </c>
      <c r="Z71" s="188">
        <v>527</v>
      </c>
      <c r="AA71" s="188">
        <v>590</v>
      </c>
      <c r="AB71" s="188">
        <v>586</v>
      </c>
      <c r="AC71" s="188">
        <v>582</v>
      </c>
      <c r="AD71" s="188">
        <v>581</v>
      </c>
      <c r="AE71" s="188">
        <v>581</v>
      </c>
      <c r="AF71" s="188">
        <v>582</v>
      </c>
      <c r="AG71" s="188">
        <v>581</v>
      </c>
      <c r="AH71" s="188">
        <v>580</v>
      </c>
      <c r="AI71" s="188">
        <v>580</v>
      </c>
      <c r="AJ71" s="188">
        <v>581</v>
      </c>
      <c r="AK71" s="188">
        <v>580</v>
      </c>
      <c r="AL71" s="188">
        <v>578</v>
      </c>
      <c r="AM71" s="188">
        <v>578</v>
      </c>
      <c r="AN71" s="188">
        <v>581</v>
      </c>
      <c r="AO71" s="188">
        <v>580</v>
      </c>
      <c r="AP71" s="188">
        <v>579</v>
      </c>
      <c r="AQ71" s="188">
        <v>580</v>
      </c>
      <c r="AR71" s="188">
        <v>579</v>
      </c>
      <c r="AS71" s="188">
        <v>578</v>
      </c>
      <c r="AT71" s="188">
        <v>577</v>
      </c>
    </row>
    <row r="72" spans="1:46">
      <c r="A72" s="232"/>
      <c r="B72" s="187" t="s">
        <v>37</v>
      </c>
      <c r="C72" s="185" t="s">
        <v>228</v>
      </c>
      <c r="D72" s="172" t="s">
        <v>229</v>
      </c>
      <c r="E72" s="188">
        <v>607.47029996376159</v>
      </c>
      <c r="F72" s="188">
        <v>679.56694561461813</v>
      </c>
      <c r="G72" s="188">
        <v>591.93498910065614</v>
      </c>
      <c r="H72" s="188">
        <v>717.11002927292805</v>
      </c>
      <c r="I72" s="188">
        <v>623.9073213312704</v>
      </c>
      <c r="J72" s="188">
        <v>618.58122745551543</v>
      </c>
      <c r="K72" s="188">
        <v>665.43593833067519</v>
      </c>
      <c r="L72" s="188">
        <v>634.54122674710914</v>
      </c>
      <c r="M72" s="188">
        <v>552.90467019740015</v>
      </c>
      <c r="N72" s="188">
        <v>611.61724694489283</v>
      </c>
      <c r="O72" s="188">
        <v>637.76228138576357</v>
      </c>
      <c r="P72" s="188">
        <v>694.63851314197734</v>
      </c>
      <c r="Q72" s="188">
        <v>614.62327750688996</v>
      </c>
      <c r="R72" s="188">
        <v>568.96905940594058</v>
      </c>
      <c r="S72" s="188">
        <v>579.24047306176089</v>
      </c>
      <c r="T72" s="188">
        <v>560.80141631757431</v>
      </c>
      <c r="U72" s="188">
        <v>557.01009704930891</v>
      </c>
      <c r="V72" s="188">
        <v>569.48588280796753</v>
      </c>
      <c r="W72" s="188">
        <v>565.45664462968284</v>
      </c>
      <c r="X72" s="188">
        <v>609.58107460971166</v>
      </c>
      <c r="Y72" s="189">
        <v>523</v>
      </c>
      <c r="Z72" s="188">
        <v>542</v>
      </c>
      <c r="AA72" s="188">
        <v>534</v>
      </c>
      <c r="AB72" s="188">
        <v>528</v>
      </c>
      <c r="AC72" s="188">
        <v>526</v>
      </c>
      <c r="AD72" s="188">
        <v>526</v>
      </c>
      <c r="AE72" s="188">
        <v>526</v>
      </c>
      <c r="AF72" s="188">
        <v>524</v>
      </c>
      <c r="AG72" s="188">
        <v>523</v>
      </c>
      <c r="AH72" s="188">
        <v>523</v>
      </c>
      <c r="AI72" s="188">
        <v>523</v>
      </c>
      <c r="AJ72" s="188">
        <v>521</v>
      </c>
      <c r="AK72" s="188">
        <v>519</v>
      </c>
      <c r="AL72" s="188">
        <v>521</v>
      </c>
      <c r="AM72" s="188">
        <v>523</v>
      </c>
      <c r="AN72" s="188">
        <v>522</v>
      </c>
      <c r="AO72" s="188">
        <v>521</v>
      </c>
      <c r="AP72" s="188">
        <v>521</v>
      </c>
      <c r="AQ72" s="188">
        <v>521</v>
      </c>
      <c r="AR72" s="188">
        <v>519</v>
      </c>
      <c r="AS72" s="188">
        <v>517</v>
      </c>
      <c r="AT72" s="188">
        <v>516</v>
      </c>
    </row>
    <row r="73" spans="1:46">
      <c r="A73" s="232"/>
    </row>
    <row r="74" spans="1:46">
      <c r="A74" s="232"/>
      <c r="B74" s="175" t="s">
        <v>243</v>
      </c>
      <c r="C74" s="183"/>
    </row>
    <row r="75" spans="1:46">
      <c r="A75" s="232"/>
      <c r="B75" s="184" t="s">
        <v>207</v>
      </c>
      <c r="C75" s="185" t="s">
        <v>208</v>
      </c>
      <c r="D75" s="172" t="s">
        <v>209</v>
      </c>
      <c r="E75" s="186">
        <v>1990</v>
      </c>
      <c r="F75" s="186">
        <v>1991</v>
      </c>
      <c r="G75" s="186">
        <v>1992</v>
      </c>
      <c r="H75" s="186">
        <v>1993</v>
      </c>
      <c r="I75" s="186">
        <v>1994</v>
      </c>
      <c r="J75" s="186">
        <v>1995</v>
      </c>
      <c r="K75" s="186">
        <v>1996</v>
      </c>
      <c r="L75" s="186">
        <v>1997</v>
      </c>
      <c r="M75" s="186">
        <v>1998</v>
      </c>
      <c r="N75" s="186">
        <v>1999</v>
      </c>
      <c r="O75" s="186">
        <v>2000</v>
      </c>
      <c r="P75" s="186">
        <v>2001</v>
      </c>
      <c r="Q75" s="186">
        <v>2002</v>
      </c>
      <c r="R75" s="186">
        <v>2003</v>
      </c>
      <c r="S75" s="186">
        <v>2004</v>
      </c>
      <c r="T75" s="186">
        <v>2005</v>
      </c>
      <c r="U75" s="186">
        <v>2006</v>
      </c>
      <c r="V75" s="186">
        <v>2007</v>
      </c>
      <c r="W75" s="186">
        <v>2008</v>
      </c>
      <c r="X75" s="186">
        <v>2009</v>
      </c>
      <c r="Y75" s="157">
        <v>2011</v>
      </c>
      <c r="Z75" s="162">
        <v>2012</v>
      </c>
      <c r="AA75" s="162">
        <v>2013</v>
      </c>
      <c r="AB75" s="157">
        <v>2014</v>
      </c>
      <c r="AC75" s="162">
        <v>2015</v>
      </c>
      <c r="AD75" s="162">
        <v>2016</v>
      </c>
      <c r="AE75" s="157">
        <v>2017</v>
      </c>
      <c r="AF75" s="162">
        <v>2018</v>
      </c>
      <c r="AG75" s="162">
        <v>2019</v>
      </c>
      <c r="AH75" s="157">
        <v>2020</v>
      </c>
      <c r="AI75" s="162">
        <v>2021</v>
      </c>
      <c r="AJ75" s="162">
        <v>2022</v>
      </c>
      <c r="AK75" s="157">
        <v>2023</v>
      </c>
      <c r="AL75" s="162">
        <v>2024</v>
      </c>
      <c r="AM75" s="162">
        <v>2025</v>
      </c>
      <c r="AN75" s="157">
        <v>2026</v>
      </c>
      <c r="AO75" s="162">
        <v>2027</v>
      </c>
      <c r="AP75" s="162">
        <v>2028</v>
      </c>
      <c r="AQ75" s="157">
        <v>2029</v>
      </c>
      <c r="AR75" s="162">
        <v>2030</v>
      </c>
      <c r="AS75" s="162">
        <v>2031</v>
      </c>
      <c r="AT75" s="157">
        <v>2032</v>
      </c>
    </row>
    <row r="76" spans="1:46">
      <c r="A76" s="232"/>
      <c r="B76" s="187" t="s">
        <v>35</v>
      </c>
      <c r="C76" s="185" t="s">
        <v>210</v>
      </c>
      <c r="D76" s="172" t="s">
        <v>211</v>
      </c>
      <c r="E76" s="188">
        <v>771.54114918720825</v>
      </c>
      <c r="F76" s="188">
        <v>826.72727214190911</v>
      </c>
      <c r="G76" s="188">
        <v>708.60382666938756</v>
      </c>
      <c r="H76" s="188">
        <v>820.89626668853407</v>
      </c>
      <c r="I76" s="188">
        <v>799.14791286026946</v>
      </c>
      <c r="J76" s="188">
        <v>763.82016633001933</v>
      </c>
      <c r="K76" s="188">
        <v>850.7111436950147</v>
      </c>
      <c r="L76" s="188">
        <v>772.27408096789202</v>
      </c>
      <c r="M76" s="188">
        <v>732.95220013401831</v>
      </c>
      <c r="N76" s="188">
        <v>878.14598223954954</v>
      </c>
      <c r="O76" s="188">
        <v>836.91694701429776</v>
      </c>
      <c r="P76" s="188">
        <v>833.28930948419304</v>
      </c>
      <c r="Q76" s="188">
        <v>818.37732760384699</v>
      </c>
      <c r="R76" s="188">
        <v>723.71867469879521</v>
      </c>
      <c r="S76" s="188">
        <v>693.49980453479282</v>
      </c>
      <c r="T76" s="188">
        <v>674.55116456662847</v>
      </c>
      <c r="U76" s="188">
        <v>702.65635086386942</v>
      </c>
      <c r="V76" s="188">
        <v>726.89390519187361</v>
      </c>
      <c r="W76" s="188">
        <v>762.88591363379214</v>
      </c>
      <c r="X76" s="188">
        <v>740.02481060606056</v>
      </c>
      <c r="Y76" s="189">
        <v>661</v>
      </c>
      <c r="Z76" s="188">
        <v>661</v>
      </c>
      <c r="AA76" s="188">
        <v>730</v>
      </c>
      <c r="AB76" s="188">
        <v>727</v>
      </c>
      <c r="AC76" s="188">
        <v>724</v>
      </c>
      <c r="AD76" s="188">
        <v>721</v>
      </c>
      <c r="AE76" s="188">
        <v>719</v>
      </c>
      <c r="AF76" s="188">
        <v>717</v>
      </c>
      <c r="AG76" s="188">
        <v>715</v>
      </c>
      <c r="AH76" s="188">
        <v>712</v>
      </c>
      <c r="AI76" s="188">
        <v>709</v>
      </c>
      <c r="AJ76" s="188">
        <v>707</v>
      </c>
      <c r="AK76" s="188">
        <v>704</v>
      </c>
      <c r="AL76" s="188">
        <v>701</v>
      </c>
      <c r="AM76" s="188">
        <v>699</v>
      </c>
      <c r="AN76" s="188">
        <v>697</v>
      </c>
      <c r="AO76" s="188">
        <v>694</v>
      </c>
      <c r="AP76" s="188">
        <v>691</v>
      </c>
      <c r="AQ76" s="188">
        <v>689</v>
      </c>
      <c r="AR76" s="188">
        <v>686</v>
      </c>
      <c r="AS76" s="188">
        <v>682</v>
      </c>
      <c r="AT76" s="188">
        <v>679</v>
      </c>
    </row>
    <row r="77" spans="1:46">
      <c r="A77" s="232"/>
      <c r="B77" s="187" t="s">
        <v>35</v>
      </c>
      <c r="C77" s="185" t="s">
        <v>212</v>
      </c>
      <c r="D77" s="172" t="s">
        <v>213</v>
      </c>
      <c r="E77" s="188">
        <v>789.70495838542104</v>
      </c>
      <c r="F77" s="188">
        <v>843.5159425338851</v>
      </c>
      <c r="G77" s="188">
        <v>721.02002990021151</v>
      </c>
      <c r="H77" s="188">
        <v>842.34224832122186</v>
      </c>
      <c r="I77" s="188">
        <v>781.18065123344547</v>
      </c>
      <c r="J77" s="188">
        <v>767.94122073349956</v>
      </c>
      <c r="K77" s="188">
        <v>878.84916094584287</v>
      </c>
      <c r="L77" s="188">
        <v>810.98601373328518</v>
      </c>
      <c r="M77" s="188">
        <v>717.2140088593577</v>
      </c>
      <c r="N77" s="188">
        <v>842.88863869664556</v>
      </c>
      <c r="O77" s="188">
        <v>830.05030219692367</v>
      </c>
      <c r="P77" s="188">
        <v>818.92896716085306</v>
      </c>
      <c r="Q77" s="188">
        <v>831.67610194902545</v>
      </c>
      <c r="R77" s="188">
        <v>725.54260543038708</v>
      </c>
      <c r="S77" s="188">
        <v>717.46421313437827</v>
      </c>
      <c r="T77" s="188">
        <v>771.05233835110084</v>
      </c>
      <c r="U77" s="188">
        <v>780.97193784752892</v>
      </c>
      <c r="V77" s="188">
        <v>817.87239986792974</v>
      </c>
      <c r="W77" s="188">
        <v>764.96014365362396</v>
      </c>
      <c r="X77" s="188">
        <v>757.57039010181984</v>
      </c>
      <c r="Y77" s="189">
        <v>653</v>
      </c>
      <c r="Z77" s="188">
        <v>710</v>
      </c>
      <c r="AA77" s="188">
        <v>702</v>
      </c>
      <c r="AB77" s="188">
        <v>695</v>
      </c>
      <c r="AC77" s="188">
        <v>689</v>
      </c>
      <c r="AD77" s="188">
        <v>689</v>
      </c>
      <c r="AE77" s="188">
        <v>690</v>
      </c>
      <c r="AF77" s="188">
        <v>687</v>
      </c>
      <c r="AG77" s="188">
        <v>685</v>
      </c>
      <c r="AH77" s="188">
        <v>686</v>
      </c>
      <c r="AI77" s="188">
        <v>685</v>
      </c>
      <c r="AJ77" s="188">
        <v>682</v>
      </c>
      <c r="AK77" s="188">
        <v>679</v>
      </c>
      <c r="AL77" s="188">
        <v>682</v>
      </c>
      <c r="AM77" s="188">
        <v>686</v>
      </c>
      <c r="AN77" s="188">
        <v>684</v>
      </c>
      <c r="AO77" s="188">
        <v>683</v>
      </c>
      <c r="AP77" s="188">
        <v>683</v>
      </c>
      <c r="AQ77" s="188">
        <v>682</v>
      </c>
      <c r="AR77" s="188">
        <v>679</v>
      </c>
      <c r="AS77" s="188">
        <v>677</v>
      </c>
      <c r="AT77" s="188">
        <v>674</v>
      </c>
    </row>
    <row r="78" spans="1:46">
      <c r="A78" s="232"/>
      <c r="B78" s="187" t="s">
        <v>35</v>
      </c>
      <c r="C78" s="185" t="s">
        <v>210</v>
      </c>
      <c r="D78" s="172" t="s">
        <v>214</v>
      </c>
      <c r="E78" s="188">
        <v>753.5454911909959</v>
      </c>
      <c r="F78" s="188">
        <v>795.21269298324603</v>
      </c>
      <c r="G78" s="188">
        <v>696.31405735976045</v>
      </c>
      <c r="H78" s="188">
        <v>806.81097674442321</v>
      </c>
      <c r="I78" s="188">
        <v>770.63836105317637</v>
      </c>
      <c r="J78" s="188">
        <v>745.83343372459854</v>
      </c>
      <c r="K78" s="188">
        <v>808.53092075125971</v>
      </c>
      <c r="L78" s="188">
        <v>796.429145679969</v>
      </c>
      <c r="M78" s="188">
        <v>712.82773695470189</v>
      </c>
      <c r="N78" s="188">
        <v>842.01053430344155</v>
      </c>
      <c r="O78" s="188">
        <v>810.39242522057236</v>
      </c>
      <c r="P78" s="188">
        <v>795.02218879277927</v>
      </c>
      <c r="Q78" s="188">
        <v>810.28787321815139</v>
      </c>
      <c r="R78" s="188">
        <v>715.64857594936711</v>
      </c>
      <c r="S78" s="188">
        <v>707.76278458505658</v>
      </c>
      <c r="T78" s="188">
        <v>712.02979396587443</v>
      </c>
      <c r="U78" s="188">
        <v>715.17850387568149</v>
      </c>
      <c r="V78" s="188">
        <v>714.76213082080085</v>
      </c>
      <c r="W78" s="188">
        <v>752.13146531178836</v>
      </c>
      <c r="X78" s="188">
        <v>741.06050662484813</v>
      </c>
      <c r="Y78" s="189">
        <v>652</v>
      </c>
      <c r="Z78" s="188">
        <v>716</v>
      </c>
      <c r="AA78" s="188">
        <v>710</v>
      </c>
      <c r="AB78" s="188">
        <v>706</v>
      </c>
      <c r="AC78" s="188">
        <v>700</v>
      </c>
      <c r="AD78" s="188">
        <v>700</v>
      </c>
      <c r="AE78" s="188">
        <v>701</v>
      </c>
      <c r="AF78" s="188">
        <v>699</v>
      </c>
      <c r="AG78" s="188">
        <v>698</v>
      </c>
      <c r="AH78" s="188">
        <v>699</v>
      </c>
      <c r="AI78" s="188">
        <v>699</v>
      </c>
      <c r="AJ78" s="188">
        <v>697</v>
      </c>
      <c r="AK78" s="188">
        <v>695</v>
      </c>
      <c r="AL78" s="188">
        <v>697</v>
      </c>
      <c r="AM78" s="188">
        <v>700</v>
      </c>
      <c r="AN78" s="188">
        <v>699</v>
      </c>
      <c r="AO78" s="188">
        <v>698</v>
      </c>
      <c r="AP78" s="188">
        <v>699</v>
      </c>
      <c r="AQ78" s="188">
        <v>698</v>
      </c>
      <c r="AR78" s="188">
        <v>696</v>
      </c>
      <c r="AS78" s="188">
        <v>695</v>
      </c>
      <c r="AT78" s="188">
        <v>693</v>
      </c>
    </row>
    <row r="79" spans="1:46">
      <c r="A79" s="232"/>
      <c r="B79" s="187" t="s">
        <v>35</v>
      </c>
      <c r="C79" s="185">
        <v>20</v>
      </c>
      <c r="D79" s="172" t="s">
        <v>215</v>
      </c>
      <c r="E79" s="188">
        <v>586.85336785500829</v>
      </c>
      <c r="F79" s="188">
        <v>661.31844328196917</v>
      </c>
      <c r="G79" s="188">
        <v>572.2841939941037</v>
      </c>
      <c r="H79" s="188">
        <v>666.01053027357875</v>
      </c>
      <c r="I79" s="188">
        <v>557.70934620993148</v>
      </c>
      <c r="J79" s="188">
        <v>599.33103251447596</v>
      </c>
      <c r="K79" s="188">
        <v>640.32628022759604</v>
      </c>
      <c r="L79" s="188">
        <v>597.00376062786131</v>
      </c>
      <c r="M79" s="188">
        <v>509.05202135774221</v>
      </c>
      <c r="N79" s="188">
        <v>549.4938048169289</v>
      </c>
      <c r="O79" s="188">
        <v>596.66186591893961</v>
      </c>
      <c r="P79" s="188">
        <v>636.7835603679124</v>
      </c>
      <c r="Q79" s="188">
        <v>563.65164890918311</v>
      </c>
      <c r="R79" s="188">
        <v>525.03880650031078</v>
      </c>
      <c r="S79" s="188">
        <v>539.04621000310658</v>
      </c>
      <c r="T79" s="188">
        <v>541.6848102962864</v>
      </c>
      <c r="U79" s="188">
        <v>556.23447063814319</v>
      </c>
      <c r="V79" s="188">
        <v>581.04136865594785</v>
      </c>
      <c r="W79" s="188">
        <v>584.67047670639215</v>
      </c>
      <c r="X79" s="188">
        <v>626.59071510357035</v>
      </c>
      <c r="Y79" s="189">
        <v>536</v>
      </c>
      <c r="Z79" s="188">
        <v>536</v>
      </c>
      <c r="AA79" s="188">
        <v>551</v>
      </c>
      <c r="AB79" s="188">
        <v>547</v>
      </c>
      <c r="AC79" s="188">
        <v>544</v>
      </c>
      <c r="AD79" s="188">
        <v>542</v>
      </c>
      <c r="AE79" s="188">
        <v>542</v>
      </c>
      <c r="AF79" s="188">
        <v>542</v>
      </c>
      <c r="AG79" s="188">
        <v>541</v>
      </c>
      <c r="AH79" s="188">
        <v>539</v>
      </c>
      <c r="AI79" s="188">
        <v>539</v>
      </c>
      <c r="AJ79" s="188">
        <v>538</v>
      </c>
      <c r="AK79" s="188">
        <v>536</v>
      </c>
      <c r="AL79" s="188">
        <v>534</v>
      </c>
      <c r="AM79" s="188">
        <v>533</v>
      </c>
      <c r="AN79" s="188">
        <v>535</v>
      </c>
      <c r="AO79" s="188">
        <v>533</v>
      </c>
      <c r="AP79" s="188">
        <v>531</v>
      </c>
      <c r="AQ79" s="188">
        <v>530</v>
      </c>
      <c r="AR79" s="188">
        <v>529</v>
      </c>
      <c r="AS79" s="188">
        <v>527</v>
      </c>
      <c r="AT79" s="188">
        <v>525</v>
      </c>
    </row>
    <row r="80" spans="1:46">
      <c r="A80" s="232"/>
      <c r="B80" s="187" t="s">
        <v>35</v>
      </c>
      <c r="C80" s="185">
        <v>26</v>
      </c>
      <c r="D80" s="172" t="s">
        <v>216</v>
      </c>
      <c r="E80" s="188">
        <v>694.68449451651713</v>
      </c>
      <c r="F80" s="188">
        <v>744.42315213702102</v>
      </c>
      <c r="G80" s="188">
        <v>609.55396468822721</v>
      </c>
      <c r="H80" s="188">
        <v>733.99533445692782</v>
      </c>
      <c r="I80" s="188">
        <v>698.37824332099888</v>
      </c>
      <c r="J80" s="188">
        <v>650.91468549422223</v>
      </c>
      <c r="K80" s="188">
        <v>741.76759199483536</v>
      </c>
      <c r="L80" s="188">
        <v>673.48673658235657</v>
      </c>
      <c r="M80" s="188">
        <v>613.828025477707</v>
      </c>
      <c r="N80" s="188">
        <v>720.13656633221854</v>
      </c>
      <c r="O80" s="188">
        <v>686.43480574773821</v>
      </c>
      <c r="P80" s="188">
        <v>676.6391213389121</v>
      </c>
      <c r="Q80" s="188">
        <v>655.97209538305424</v>
      </c>
      <c r="R80" s="188">
        <v>580.58113930110096</v>
      </c>
      <c r="S80" s="188">
        <v>575.48847058823526</v>
      </c>
      <c r="T80" s="188">
        <v>551.46535947712414</v>
      </c>
      <c r="U80" s="188">
        <v>589.3315240083507</v>
      </c>
      <c r="V80" s="188">
        <v>599.79268292682923</v>
      </c>
      <c r="W80" s="188">
        <v>606.8695987654321</v>
      </c>
      <c r="X80" s="188">
        <v>601.89652509652512</v>
      </c>
      <c r="Y80" s="189">
        <v>527</v>
      </c>
      <c r="Z80" s="188">
        <v>527</v>
      </c>
      <c r="AA80" s="188">
        <v>624</v>
      </c>
      <c r="AB80" s="188">
        <v>621</v>
      </c>
      <c r="AC80" s="188">
        <v>619</v>
      </c>
      <c r="AD80" s="188">
        <v>616</v>
      </c>
      <c r="AE80" s="188">
        <v>615</v>
      </c>
      <c r="AF80" s="188">
        <v>614</v>
      </c>
      <c r="AG80" s="188">
        <v>612</v>
      </c>
      <c r="AH80" s="188">
        <v>610</v>
      </c>
      <c r="AI80" s="188">
        <v>608</v>
      </c>
      <c r="AJ80" s="188">
        <v>606</v>
      </c>
      <c r="AK80" s="188">
        <v>604</v>
      </c>
      <c r="AL80" s="188">
        <v>602</v>
      </c>
      <c r="AM80" s="188">
        <v>600</v>
      </c>
      <c r="AN80" s="188">
        <v>599</v>
      </c>
      <c r="AO80" s="188">
        <v>596</v>
      </c>
      <c r="AP80" s="188">
        <v>594</v>
      </c>
      <c r="AQ80" s="188">
        <v>592</v>
      </c>
      <c r="AR80" s="188">
        <v>590</v>
      </c>
      <c r="AS80" s="188">
        <v>588</v>
      </c>
      <c r="AT80" s="188">
        <v>585</v>
      </c>
    </row>
    <row r="81" spans="1:60">
      <c r="A81" s="232"/>
      <c r="B81" s="187"/>
      <c r="C81" s="185"/>
      <c r="D81" s="172" t="s">
        <v>217</v>
      </c>
      <c r="E81" s="188">
        <v>615.35529411742209</v>
      </c>
      <c r="F81" s="188">
        <v>675.97819427866534</v>
      </c>
      <c r="G81" s="188">
        <v>583.39479331105974</v>
      </c>
      <c r="H81" s="188">
        <v>709.85118978397236</v>
      </c>
      <c r="I81" s="188">
        <v>615.7432480794987</v>
      </c>
      <c r="J81" s="188">
        <v>632.16176172891983</v>
      </c>
      <c r="K81" s="188">
        <v>713.24637681159425</v>
      </c>
      <c r="L81" s="188">
        <v>670.21147201105737</v>
      </c>
      <c r="M81" s="188">
        <v>553.23122923588039</v>
      </c>
      <c r="N81" s="188">
        <v>611.74856413529039</v>
      </c>
      <c r="O81" s="188">
        <v>631.99256505576204</v>
      </c>
      <c r="P81" s="188">
        <v>690.4388714733542</v>
      </c>
      <c r="Q81" s="188">
        <v>611.6313868613139</v>
      </c>
      <c r="R81" s="188">
        <v>550.01291079812211</v>
      </c>
      <c r="S81" s="188">
        <v>551.68025626092026</v>
      </c>
      <c r="T81" s="188">
        <v>554.76379310344828</v>
      </c>
      <c r="U81" s="188">
        <v>561.05158516926383</v>
      </c>
      <c r="V81" s="188">
        <v>576.92287234042556</v>
      </c>
      <c r="W81" s="188">
        <v>565.00744680851062</v>
      </c>
      <c r="X81" s="188">
        <v>607.91163793103453</v>
      </c>
      <c r="Y81" s="189">
        <v>531</v>
      </c>
      <c r="Z81" s="188">
        <v>531</v>
      </c>
      <c r="AA81" s="188">
        <v>568</v>
      </c>
      <c r="AB81" s="188">
        <v>561</v>
      </c>
      <c r="AC81" s="188">
        <v>555</v>
      </c>
      <c r="AD81" s="188">
        <v>551</v>
      </c>
      <c r="AE81" s="188">
        <v>550</v>
      </c>
      <c r="AF81" s="188">
        <v>550</v>
      </c>
      <c r="AG81" s="188">
        <v>547</v>
      </c>
      <c r="AH81" s="188">
        <v>544</v>
      </c>
      <c r="AI81" s="188">
        <v>542</v>
      </c>
      <c r="AJ81" s="188">
        <v>541</v>
      </c>
      <c r="AK81" s="188">
        <v>538</v>
      </c>
      <c r="AL81" s="188">
        <v>533</v>
      </c>
      <c r="AM81" s="188">
        <v>531</v>
      </c>
      <c r="AN81" s="188">
        <v>534</v>
      </c>
      <c r="AO81" s="188">
        <v>530</v>
      </c>
      <c r="AP81" s="188">
        <v>526</v>
      </c>
      <c r="AQ81" s="188">
        <v>524</v>
      </c>
      <c r="AR81" s="188">
        <v>521</v>
      </c>
      <c r="AS81" s="188">
        <v>517</v>
      </c>
      <c r="AT81" s="188">
        <v>512</v>
      </c>
    </row>
    <row r="82" spans="1:60">
      <c r="A82" s="232"/>
      <c r="B82" s="187" t="s">
        <v>35</v>
      </c>
      <c r="C82" s="185" t="s">
        <v>212</v>
      </c>
      <c r="D82" s="172" t="s">
        <v>218</v>
      </c>
      <c r="E82" s="188">
        <v>779.04648498227289</v>
      </c>
      <c r="F82" s="188">
        <v>828.72406996559778</v>
      </c>
      <c r="G82" s="188">
        <v>708.63707909098059</v>
      </c>
      <c r="H82" s="188">
        <v>818.04201159966897</v>
      </c>
      <c r="I82" s="188">
        <v>767.36052206299894</v>
      </c>
      <c r="J82" s="188">
        <v>745.11296765190366</v>
      </c>
      <c r="K82" s="188">
        <v>814.56655893344112</v>
      </c>
      <c r="L82" s="188">
        <v>769.06913521261345</v>
      </c>
      <c r="M82" s="188">
        <v>693.17409557838323</v>
      </c>
      <c r="N82" s="188">
        <v>832.7775097342136</v>
      </c>
      <c r="O82" s="188">
        <v>801.63003604325195</v>
      </c>
      <c r="P82" s="188">
        <v>785.93791633359979</v>
      </c>
      <c r="Q82" s="188">
        <v>775.95538291579055</v>
      </c>
      <c r="R82" s="188">
        <v>696.8837864440145</v>
      </c>
      <c r="S82" s="188">
        <v>680.57851561233429</v>
      </c>
      <c r="T82" s="188">
        <v>679.06976816555152</v>
      </c>
      <c r="U82" s="188">
        <v>682.29134917077545</v>
      </c>
      <c r="V82" s="188">
        <v>703.93904745279451</v>
      </c>
      <c r="W82" s="188">
        <v>719.07701713089909</v>
      </c>
      <c r="X82" s="188">
        <v>719.57656186768986</v>
      </c>
      <c r="Y82" s="189">
        <v>626</v>
      </c>
      <c r="Z82" s="188">
        <v>626</v>
      </c>
      <c r="AA82" s="188">
        <v>710</v>
      </c>
      <c r="AB82" s="188">
        <v>708</v>
      </c>
      <c r="AC82" s="188">
        <v>706</v>
      </c>
      <c r="AD82" s="188">
        <v>704</v>
      </c>
      <c r="AE82" s="188">
        <v>703</v>
      </c>
      <c r="AF82" s="188">
        <v>702</v>
      </c>
      <c r="AG82" s="188">
        <v>700</v>
      </c>
      <c r="AH82" s="188">
        <v>698</v>
      </c>
      <c r="AI82" s="188">
        <v>696</v>
      </c>
      <c r="AJ82" s="188">
        <v>694</v>
      </c>
      <c r="AK82" s="188">
        <v>692</v>
      </c>
      <c r="AL82" s="188">
        <v>690</v>
      </c>
      <c r="AM82" s="188">
        <v>688</v>
      </c>
      <c r="AN82" s="188">
        <v>687</v>
      </c>
      <c r="AO82" s="188">
        <v>684</v>
      </c>
      <c r="AP82" s="188">
        <v>682</v>
      </c>
      <c r="AQ82" s="188">
        <v>679</v>
      </c>
      <c r="AR82" s="188">
        <v>677</v>
      </c>
      <c r="AS82" s="188">
        <v>675</v>
      </c>
      <c r="AT82" s="188">
        <v>672</v>
      </c>
    </row>
    <row r="83" spans="1:60">
      <c r="A83" s="232"/>
      <c r="B83" s="187" t="s">
        <v>35</v>
      </c>
      <c r="C83" s="185">
        <v>10</v>
      </c>
      <c r="D83" s="172" t="s">
        <v>219</v>
      </c>
      <c r="E83" s="188">
        <v>589.29198280654475</v>
      </c>
      <c r="F83" s="188">
        <v>666.13416265755734</v>
      </c>
      <c r="G83" s="188">
        <v>591.37823784243619</v>
      </c>
      <c r="H83" s="188">
        <v>727.13437538480559</v>
      </c>
      <c r="I83" s="188">
        <v>617.44106381911115</v>
      </c>
      <c r="J83" s="188">
        <v>621.65134033049867</v>
      </c>
      <c r="K83" s="188">
        <v>725.26002454991817</v>
      </c>
      <c r="L83" s="188">
        <v>650.62192262602582</v>
      </c>
      <c r="M83" s="188">
        <v>560.27571935356718</v>
      </c>
      <c r="N83" s="188">
        <v>614.78434816549566</v>
      </c>
      <c r="O83" s="188">
        <v>631.7572594420194</v>
      </c>
      <c r="P83" s="188">
        <v>713.12242143821095</v>
      </c>
      <c r="Q83" s="188">
        <v>645.48366518461239</v>
      </c>
      <c r="R83" s="188">
        <v>589.5523244691027</v>
      </c>
      <c r="S83" s="188">
        <v>565.98154201115165</v>
      </c>
      <c r="T83" s="188">
        <v>557.99828014523223</v>
      </c>
      <c r="U83" s="188">
        <v>569.59333835152427</v>
      </c>
      <c r="V83" s="188">
        <v>592.36083254493849</v>
      </c>
      <c r="W83" s="188">
        <v>577.88285389856173</v>
      </c>
      <c r="X83" s="188">
        <v>612.89897260273972</v>
      </c>
      <c r="Y83" s="189">
        <v>541</v>
      </c>
      <c r="Z83" s="188">
        <v>541</v>
      </c>
      <c r="AA83" s="188">
        <v>604</v>
      </c>
      <c r="AB83" s="188">
        <v>598</v>
      </c>
      <c r="AC83" s="188">
        <v>593</v>
      </c>
      <c r="AD83" s="188">
        <v>591</v>
      </c>
      <c r="AE83" s="188">
        <v>593</v>
      </c>
      <c r="AF83" s="188">
        <v>596</v>
      </c>
      <c r="AG83" s="188">
        <v>596</v>
      </c>
      <c r="AH83" s="188">
        <v>595</v>
      </c>
      <c r="AI83" s="188">
        <v>597</v>
      </c>
      <c r="AJ83" s="188">
        <v>599</v>
      </c>
      <c r="AK83" s="188">
        <v>599</v>
      </c>
      <c r="AL83" s="188">
        <v>597</v>
      </c>
      <c r="AM83" s="188">
        <v>598</v>
      </c>
      <c r="AN83" s="188">
        <v>606</v>
      </c>
      <c r="AO83" s="188">
        <v>606</v>
      </c>
      <c r="AP83" s="188">
        <v>606</v>
      </c>
      <c r="AQ83" s="188">
        <v>608</v>
      </c>
      <c r="AR83" s="188">
        <v>609</v>
      </c>
      <c r="AS83" s="188">
        <v>608</v>
      </c>
      <c r="AT83" s="188">
        <v>608</v>
      </c>
    </row>
    <row r="84" spans="1:60">
      <c r="A84" s="232"/>
      <c r="B84" s="187" t="s">
        <v>35</v>
      </c>
      <c r="C84" s="185" t="s">
        <v>220</v>
      </c>
      <c r="D84" s="172" t="s">
        <v>221</v>
      </c>
      <c r="E84" s="188">
        <v>703.36010639122117</v>
      </c>
      <c r="F84" s="188">
        <v>788.11176308846348</v>
      </c>
      <c r="G84" s="188">
        <v>685.18809711145627</v>
      </c>
      <c r="H84" s="188">
        <v>836.50504978727076</v>
      </c>
      <c r="I84" s="188">
        <v>727.76060953629371</v>
      </c>
      <c r="J84" s="188">
        <v>722.630559437903</v>
      </c>
      <c r="K84" s="188">
        <v>794.82658517952632</v>
      </c>
      <c r="L84" s="188">
        <v>739.28076828969904</v>
      </c>
      <c r="M84" s="188">
        <v>639.67950546837847</v>
      </c>
      <c r="N84" s="188">
        <v>698.1873982794699</v>
      </c>
      <c r="O84" s="188">
        <v>748.85767452351411</v>
      </c>
      <c r="P84" s="188">
        <v>798.74396081487259</v>
      </c>
      <c r="Q84" s="188">
        <v>716.3847660500544</v>
      </c>
      <c r="R84" s="188">
        <v>655.67304828759836</v>
      </c>
      <c r="S84" s="188">
        <v>668.27258501982055</v>
      </c>
      <c r="T84" s="188">
        <v>647.79780755176614</v>
      </c>
      <c r="U84" s="188">
        <v>618.59775077819063</v>
      </c>
      <c r="V84" s="188">
        <v>634.30123701138052</v>
      </c>
      <c r="W84" s="188">
        <v>627.26620033032157</v>
      </c>
      <c r="X84" s="188">
        <v>666.15114150852514</v>
      </c>
      <c r="Y84" s="189">
        <v>581</v>
      </c>
      <c r="Z84" s="188">
        <v>610</v>
      </c>
      <c r="AA84" s="188">
        <v>605</v>
      </c>
      <c r="AB84" s="188">
        <v>601</v>
      </c>
      <c r="AC84" s="188">
        <v>597</v>
      </c>
      <c r="AD84" s="188">
        <v>598</v>
      </c>
      <c r="AE84" s="188">
        <v>598</v>
      </c>
      <c r="AF84" s="188">
        <v>597</v>
      </c>
      <c r="AG84" s="188">
        <v>596</v>
      </c>
      <c r="AH84" s="188">
        <v>596</v>
      </c>
      <c r="AI84" s="188">
        <v>596</v>
      </c>
      <c r="AJ84" s="188">
        <v>594</v>
      </c>
      <c r="AK84" s="188">
        <v>593</v>
      </c>
      <c r="AL84" s="188">
        <v>595</v>
      </c>
      <c r="AM84" s="188">
        <v>597</v>
      </c>
      <c r="AN84" s="188">
        <v>596</v>
      </c>
      <c r="AO84" s="188">
        <v>596</v>
      </c>
      <c r="AP84" s="188">
        <v>596</v>
      </c>
      <c r="AQ84" s="188">
        <v>595</v>
      </c>
      <c r="AR84" s="188">
        <v>594</v>
      </c>
      <c r="AS84" s="188">
        <v>593</v>
      </c>
      <c r="AT84" s="188">
        <v>591</v>
      </c>
    </row>
    <row r="85" spans="1:60">
      <c r="A85" s="232"/>
      <c r="B85" s="187" t="s">
        <v>35</v>
      </c>
      <c r="C85" s="185">
        <v>11</v>
      </c>
      <c r="D85" s="172" t="s">
        <v>222</v>
      </c>
      <c r="E85" s="188">
        <v>645.81695608166842</v>
      </c>
      <c r="F85" s="188">
        <v>712.78120130673108</v>
      </c>
      <c r="G85" s="188">
        <v>624.12720268783812</v>
      </c>
      <c r="H85" s="188">
        <v>751.20208244791274</v>
      </c>
      <c r="I85" s="188">
        <v>629.24601283656125</v>
      </c>
      <c r="J85" s="188">
        <v>664.26644372532053</v>
      </c>
      <c r="K85" s="188">
        <v>715.45859473023836</v>
      </c>
      <c r="L85" s="188">
        <v>657.45618396519581</v>
      </c>
      <c r="M85" s="188">
        <v>552.54713493530494</v>
      </c>
      <c r="N85" s="188">
        <v>624.17716049382716</v>
      </c>
      <c r="O85" s="188">
        <v>619.36778846153845</v>
      </c>
      <c r="P85" s="188">
        <v>671.43832335329341</v>
      </c>
      <c r="Q85" s="188">
        <v>622.61390887290167</v>
      </c>
      <c r="R85" s="188">
        <v>557.84317233154445</v>
      </c>
      <c r="S85" s="188">
        <v>549.81904761904764</v>
      </c>
      <c r="T85" s="188">
        <v>512.56279904306223</v>
      </c>
      <c r="U85" s="188">
        <v>502.7592821782178</v>
      </c>
      <c r="V85" s="188">
        <v>534.52747946936199</v>
      </c>
      <c r="W85" s="188">
        <v>524.26342710997437</v>
      </c>
      <c r="X85" s="188">
        <v>512.50709677419354</v>
      </c>
      <c r="Y85" s="189">
        <v>435</v>
      </c>
      <c r="Z85" s="188">
        <v>435</v>
      </c>
      <c r="AA85" s="188">
        <v>530</v>
      </c>
      <c r="AB85" s="188">
        <v>521</v>
      </c>
      <c r="AC85" s="188">
        <v>513</v>
      </c>
      <c r="AD85" s="188">
        <v>509</v>
      </c>
      <c r="AE85" s="188">
        <v>509</v>
      </c>
      <c r="AF85" s="188">
        <v>511</v>
      </c>
      <c r="AG85" s="188">
        <v>508</v>
      </c>
      <c r="AH85" s="188">
        <v>505</v>
      </c>
      <c r="AI85" s="188">
        <v>504</v>
      </c>
      <c r="AJ85" s="188">
        <v>505</v>
      </c>
      <c r="AK85" s="188">
        <v>502</v>
      </c>
      <c r="AL85" s="188">
        <v>497</v>
      </c>
      <c r="AM85" s="188">
        <v>496</v>
      </c>
      <c r="AN85" s="188">
        <v>503</v>
      </c>
      <c r="AO85" s="188">
        <v>500</v>
      </c>
      <c r="AP85" s="188">
        <v>497</v>
      </c>
      <c r="AQ85" s="188">
        <v>497</v>
      </c>
      <c r="AR85" s="188">
        <v>494</v>
      </c>
      <c r="AS85" s="188">
        <v>491</v>
      </c>
      <c r="AT85" s="188">
        <v>488</v>
      </c>
    </row>
    <row r="86" spans="1:60">
      <c r="A86" s="232"/>
      <c r="B86" s="187" t="s">
        <v>35</v>
      </c>
      <c r="C86" s="185">
        <v>11</v>
      </c>
      <c r="D86" s="172" t="s">
        <v>223</v>
      </c>
      <c r="E86" s="188">
        <v>669.1690916148151</v>
      </c>
      <c r="F86" s="188">
        <v>758.9798513248677</v>
      </c>
      <c r="G86" s="188">
        <v>669.48797138383816</v>
      </c>
      <c r="H86" s="188">
        <v>807.20631494422889</v>
      </c>
      <c r="I86" s="188">
        <v>695.91425464988208</v>
      </c>
      <c r="J86" s="188">
        <v>729.03722001518304</v>
      </c>
      <c r="K86" s="188">
        <v>808.37917552644217</v>
      </c>
      <c r="L86" s="188">
        <v>748.77226421294779</v>
      </c>
      <c r="M86" s="188">
        <v>653.45192915876032</v>
      </c>
      <c r="N86" s="188">
        <v>700.5268543748108</v>
      </c>
      <c r="O86" s="188">
        <v>738.69452689065656</v>
      </c>
      <c r="P86" s="188">
        <v>797.35615868868035</v>
      </c>
      <c r="Q86" s="188">
        <v>730.92240543161984</v>
      </c>
      <c r="R86" s="188">
        <v>671.68682294950418</v>
      </c>
      <c r="S86" s="188">
        <v>637.93391996412959</v>
      </c>
      <c r="T86" s="188">
        <v>641.86458390326641</v>
      </c>
      <c r="U86" s="188">
        <v>666.69595213712068</v>
      </c>
      <c r="V86" s="188">
        <v>674.42803030303025</v>
      </c>
      <c r="W86" s="188">
        <v>661.76699746621625</v>
      </c>
      <c r="X86" s="188">
        <v>693.8315679077084</v>
      </c>
      <c r="Y86" s="189">
        <v>603</v>
      </c>
      <c r="Z86" s="188">
        <v>594</v>
      </c>
      <c r="AA86" s="188">
        <v>588</v>
      </c>
      <c r="AB86" s="188">
        <v>583</v>
      </c>
      <c r="AC86" s="188">
        <v>581</v>
      </c>
      <c r="AD86" s="188">
        <v>581</v>
      </c>
      <c r="AE86" s="188">
        <v>581</v>
      </c>
      <c r="AF86" s="188">
        <v>579</v>
      </c>
      <c r="AG86" s="188">
        <v>577</v>
      </c>
      <c r="AH86" s="188">
        <v>577</v>
      </c>
      <c r="AI86" s="188">
        <v>577</v>
      </c>
      <c r="AJ86" s="188">
        <v>574</v>
      </c>
      <c r="AK86" s="188">
        <v>572</v>
      </c>
      <c r="AL86" s="188">
        <v>574</v>
      </c>
      <c r="AM86" s="188">
        <v>576</v>
      </c>
      <c r="AN86" s="188">
        <v>574</v>
      </c>
      <c r="AO86" s="188">
        <v>573</v>
      </c>
      <c r="AP86" s="188">
        <v>573</v>
      </c>
      <c r="AQ86" s="188">
        <v>572</v>
      </c>
      <c r="AR86" s="188">
        <v>570</v>
      </c>
      <c r="AS86" s="188">
        <v>568</v>
      </c>
      <c r="AT86" s="188">
        <v>567</v>
      </c>
    </row>
    <row r="87" spans="1:60">
      <c r="A87" s="232"/>
      <c r="B87" s="187" t="s">
        <v>37</v>
      </c>
      <c r="C87" s="185" t="s">
        <v>224</v>
      </c>
      <c r="D87" s="172" t="s">
        <v>225</v>
      </c>
      <c r="E87" s="188">
        <v>710.43385390933531</v>
      </c>
      <c r="F87" s="188">
        <v>792.94930749606203</v>
      </c>
      <c r="G87" s="188">
        <v>707.26859200739398</v>
      </c>
      <c r="H87" s="188">
        <v>856.4625713372933</v>
      </c>
      <c r="I87" s="188">
        <v>775.43422365067011</v>
      </c>
      <c r="J87" s="188">
        <v>773.13982535372054</v>
      </c>
      <c r="K87" s="188">
        <v>800.61597412641493</v>
      </c>
      <c r="L87" s="188">
        <v>786.1162717019389</v>
      </c>
      <c r="M87" s="188">
        <v>745.68930253935423</v>
      </c>
      <c r="N87" s="188">
        <v>825.18227301453544</v>
      </c>
      <c r="O87" s="188">
        <v>819.64873616548255</v>
      </c>
      <c r="P87" s="188">
        <v>825.27752510469668</v>
      </c>
      <c r="Q87" s="188">
        <v>805.59145270552813</v>
      </c>
      <c r="R87" s="188">
        <v>754.3206611570248</v>
      </c>
      <c r="S87" s="188">
        <v>732.87364092556459</v>
      </c>
      <c r="T87" s="188">
        <v>750.37946091982906</v>
      </c>
      <c r="U87" s="188">
        <v>773.79340004013875</v>
      </c>
      <c r="V87" s="188">
        <v>759.96077679476298</v>
      </c>
      <c r="W87" s="188">
        <v>780.50251139734826</v>
      </c>
      <c r="X87" s="188">
        <v>783.26331471071603</v>
      </c>
      <c r="Y87" s="189">
        <v>741</v>
      </c>
      <c r="Z87" s="188">
        <v>778</v>
      </c>
      <c r="AA87" s="188">
        <v>780</v>
      </c>
      <c r="AB87" s="188">
        <v>776</v>
      </c>
      <c r="AC87" s="188">
        <v>767</v>
      </c>
      <c r="AD87" s="188">
        <v>768</v>
      </c>
      <c r="AE87" s="188">
        <v>768</v>
      </c>
      <c r="AF87" s="188">
        <v>767</v>
      </c>
      <c r="AG87" s="188">
        <v>766</v>
      </c>
      <c r="AH87" s="188">
        <v>766</v>
      </c>
      <c r="AI87" s="188">
        <v>766</v>
      </c>
      <c r="AJ87" s="188">
        <v>764</v>
      </c>
      <c r="AK87" s="188">
        <v>763</v>
      </c>
      <c r="AL87" s="188">
        <v>765</v>
      </c>
      <c r="AM87" s="188">
        <v>767</v>
      </c>
      <c r="AN87" s="188">
        <v>766</v>
      </c>
      <c r="AO87" s="188">
        <v>765</v>
      </c>
      <c r="AP87" s="188">
        <v>765</v>
      </c>
      <c r="AQ87" s="188">
        <v>765</v>
      </c>
      <c r="AR87" s="188">
        <v>763</v>
      </c>
      <c r="AS87" s="188">
        <v>762</v>
      </c>
      <c r="AT87" s="188">
        <v>760</v>
      </c>
    </row>
    <row r="88" spans="1:60">
      <c r="A88" s="232"/>
      <c r="B88" s="187" t="s">
        <v>37</v>
      </c>
      <c r="C88" s="185">
        <v>24</v>
      </c>
      <c r="D88" s="172" t="s">
        <v>226</v>
      </c>
      <c r="E88" s="188">
        <v>680.69184653285106</v>
      </c>
      <c r="F88" s="188">
        <v>768.99878499004512</v>
      </c>
      <c r="G88" s="188">
        <v>658.8219239143491</v>
      </c>
      <c r="H88" s="188">
        <v>808.26219065989937</v>
      </c>
      <c r="I88" s="188">
        <v>721.49396793090284</v>
      </c>
      <c r="J88" s="188">
        <v>718.14102987367937</v>
      </c>
      <c r="K88" s="188">
        <v>755.74542739828291</v>
      </c>
      <c r="L88" s="188">
        <v>757.71593783881451</v>
      </c>
      <c r="M88" s="188">
        <v>756.01435071753588</v>
      </c>
      <c r="N88" s="188">
        <v>791.33446866485019</v>
      </c>
      <c r="O88" s="188">
        <v>762.10708347189893</v>
      </c>
      <c r="P88" s="188">
        <v>821.56170780520347</v>
      </c>
      <c r="Q88" s="188">
        <v>764.20874751491056</v>
      </c>
      <c r="R88" s="188">
        <v>678.46559633027528</v>
      </c>
      <c r="S88" s="188">
        <v>693.12544340535317</v>
      </c>
      <c r="T88" s="188">
        <v>687.09579513120457</v>
      </c>
      <c r="U88" s="188">
        <v>676.13863216266179</v>
      </c>
      <c r="V88" s="188">
        <v>651.66373826113295</v>
      </c>
      <c r="W88" s="188">
        <v>683.50874547647766</v>
      </c>
      <c r="X88" s="188">
        <v>674.55983162958512</v>
      </c>
      <c r="Y88" s="189">
        <v>619</v>
      </c>
      <c r="Z88" s="188">
        <v>577</v>
      </c>
      <c r="AA88" s="188">
        <v>576</v>
      </c>
      <c r="AB88" s="188">
        <v>572</v>
      </c>
      <c r="AC88" s="188">
        <v>569</v>
      </c>
      <c r="AD88" s="188">
        <v>568</v>
      </c>
      <c r="AE88" s="188">
        <v>568</v>
      </c>
      <c r="AF88" s="188">
        <v>566</v>
      </c>
      <c r="AG88" s="188">
        <v>564</v>
      </c>
      <c r="AH88" s="188">
        <v>564</v>
      </c>
      <c r="AI88" s="188">
        <v>564</v>
      </c>
      <c r="AJ88" s="188">
        <v>561</v>
      </c>
      <c r="AK88" s="188">
        <v>560</v>
      </c>
      <c r="AL88" s="188">
        <v>560</v>
      </c>
      <c r="AM88" s="188">
        <v>562</v>
      </c>
      <c r="AN88" s="188">
        <v>560</v>
      </c>
      <c r="AO88" s="188">
        <v>559</v>
      </c>
      <c r="AP88" s="188">
        <v>559</v>
      </c>
      <c r="AQ88" s="188">
        <v>558</v>
      </c>
      <c r="AR88" s="188">
        <v>556</v>
      </c>
      <c r="AS88" s="188">
        <v>555</v>
      </c>
      <c r="AT88" s="188">
        <v>554</v>
      </c>
    </row>
    <row r="89" spans="1:60">
      <c r="A89" s="232"/>
      <c r="B89" s="187" t="s">
        <v>37</v>
      </c>
      <c r="C89" s="185">
        <v>24</v>
      </c>
      <c r="D89" s="172" t="s">
        <v>227</v>
      </c>
      <c r="E89" s="188">
        <v>594.28047658520757</v>
      </c>
      <c r="F89" s="188">
        <v>671.30335570186548</v>
      </c>
      <c r="G89" s="188">
        <v>576.23986760236119</v>
      </c>
      <c r="H89" s="188">
        <v>679.49035349036524</v>
      </c>
      <c r="I89" s="188">
        <v>615.32757443917114</v>
      </c>
      <c r="J89" s="188">
        <v>607.2933391354486</v>
      </c>
      <c r="K89" s="188">
        <v>628.69980379332901</v>
      </c>
      <c r="L89" s="188">
        <v>603.00438596491233</v>
      </c>
      <c r="M89" s="188">
        <v>549.6977872082449</v>
      </c>
      <c r="N89" s="188">
        <v>630.3074644549763</v>
      </c>
      <c r="O89" s="188">
        <v>606.83963080473029</v>
      </c>
      <c r="P89" s="188">
        <v>700.26544096523992</v>
      </c>
      <c r="Q89" s="188">
        <v>664.17874396135267</v>
      </c>
      <c r="R89" s="188">
        <v>626.58443465491928</v>
      </c>
      <c r="S89" s="188">
        <v>587.5988779803647</v>
      </c>
      <c r="T89" s="188">
        <v>591.56119319765821</v>
      </c>
      <c r="U89" s="188">
        <v>581.49972299168974</v>
      </c>
      <c r="V89" s="188">
        <v>550.3187724633674</v>
      </c>
      <c r="W89" s="188">
        <v>588.20495683653576</v>
      </c>
      <c r="X89" s="188">
        <v>580.73704627320592</v>
      </c>
      <c r="Y89" s="189">
        <v>527</v>
      </c>
      <c r="Z89" s="188">
        <v>527</v>
      </c>
      <c r="AA89" s="188">
        <v>589</v>
      </c>
      <c r="AB89" s="188">
        <v>585</v>
      </c>
      <c r="AC89" s="188">
        <v>581</v>
      </c>
      <c r="AD89" s="188">
        <v>579</v>
      </c>
      <c r="AE89" s="188">
        <v>578</v>
      </c>
      <c r="AF89" s="188">
        <v>579</v>
      </c>
      <c r="AG89" s="188">
        <v>578</v>
      </c>
      <c r="AH89" s="188">
        <v>576</v>
      </c>
      <c r="AI89" s="188">
        <v>575</v>
      </c>
      <c r="AJ89" s="188">
        <v>575</v>
      </c>
      <c r="AK89" s="188">
        <v>574</v>
      </c>
      <c r="AL89" s="188">
        <v>571</v>
      </c>
      <c r="AM89" s="188">
        <v>571</v>
      </c>
      <c r="AN89" s="188">
        <v>573</v>
      </c>
      <c r="AO89" s="188">
        <v>572</v>
      </c>
      <c r="AP89" s="188">
        <v>570</v>
      </c>
      <c r="AQ89" s="188">
        <v>570</v>
      </c>
      <c r="AR89" s="188">
        <v>569</v>
      </c>
      <c r="AS89" s="188">
        <v>567</v>
      </c>
      <c r="AT89" s="188">
        <v>565</v>
      </c>
    </row>
    <row r="90" spans="1:60">
      <c r="A90" s="232"/>
      <c r="B90" s="187" t="s">
        <v>37</v>
      </c>
      <c r="C90" s="185" t="s">
        <v>228</v>
      </c>
      <c r="D90" s="172" t="s">
        <v>229</v>
      </c>
      <c r="E90" s="188">
        <v>607.47029996376159</v>
      </c>
      <c r="F90" s="188">
        <v>679.56694561461813</v>
      </c>
      <c r="G90" s="188">
        <v>591.93498910065614</v>
      </c>
      <c r="H90" s="188">
        <v>717.11002927292805</v>
      </c>
      <c r="I90" s="188">
        <v>623.9073213312704</v>
      </c>
      <c r="J90" s="188">
        <v>618.58122745551543</v>
      </c>
      <c r="K90" s="188">
        <v>665.43593833067519</v>
      </c>
      <c r="L90" s="188">
        <v>634.54122674710914</v>
      </c>
      <c r="M90" s="188">
        <v>552.90467019740015</v>
      </c>
      <c r="N90" s="188">
        <v>611.61724694489283</v>
      </c>
      <c r="O90" s="188">
        <v>637.76228138576357</v>
      </c>
      <c r="P90" s="188">
        <v>694.63851314197734</v>
      </c>
      <c r="Q90" s="188">
        <v>614.62327750688996</v>
      </c>
      <c r="R90" s="188">
        <v>568.96905940594058</v>
      </c>
      <c r="S90" s="188">
        <v>579.24047306176089</v>
      </c>
      <c r="T90" s="188">
        <v>560.80141631757431</v>
      </c>
      <c r="U90" s="188">
        <v>557.01009704930891</v>
      </c>
      <c r="V90" s="188">
        <v>569.48588280796753</v>
      </c>
      <c r="W90" s="188">
        <v>565.45664462968284</v>
      </c>
      <c r="X90" s="188">
        <v>609.58107460971166</v>
      </c>
      <c r="Y90" s="189">
        <v>528</v>
      </c>
      <c r="Z90" s="188">
        <v>569</v>
      </c>
      <c r="AA90" s="188">
        <v>564</v>
      </c>
      <c r="AB90" s="188">
        <v>561</v>
      </c>
      <c r="AC90" s="188">
        <v>560</v>
      </c>
      <c r="AD90" s="188">
        <v>560</v>
      </c>
      <c r="AE90" s="188">
        <v>560</v>
      </c>
      <c r="AF90" s="188">
        <v>559</v>
      </c>
      <c r="AG90" s="188">
        <v>558</v>
      </c>
      <c r="AH90" s="188">
        <v>558</v>
      </c>
      <c r="AI90" s="188">
        <v>559</v>
      </c>
      <c r="AJ90" s="188">
        <v>557</v>
      </c>
      <c r="AK90" s="188">
        <v>556</v>
      </c>
      <c r="AL90" s="188">
        <v>557</v>
      </c>
      <c r="AM90" s="188">
        <v>559</v>
      </c>
      <c r="AN90" s="188">
        <v>558</v>
      </c>
      <c r="AO90" s="188">
        <v>558</v>
      </c>
      <c r="AP90" s="188">
        <v>558</v>
      </c>
      <c r="AQ90" s="188">
        <v>558</v>
      </c>
      <c r="AR90" s="188">
        <v>556</v>
      </c>
      <c r="AS90" s="188">
        <v>556</v>
      </c>
      <c r="AT90" s="188">
        <v>555</v>
      </c>
    </row>
    <row r="91" spans="1:60">
      <c r="A91" s="232"/>
    </row>
    <row r="92" spans="1:60">
      <c r="A92" s="232"/>
      <c r="B92" s="175" t="s">
        <v>244</v>
      </c>
      <c r="C92" s="183"/>
    </row>
    <row r="93" spans="1:60">
      <c r="A93" s="232"/>
      <c r="B93" s="184" t="s">
        <v>207</v>
      </c>
      <c r="C93" s="185" t="s">
        <v>208</v>
      </c>
      <c r="D93" s="172" t="s">
        <v>209</v>
      </c>
      <c r="E93" s="186">
        <v>1990</v>
      </c>
      <c r="F93" s="186">
        <v>1991</v>
      </c>
      <c r="G93" s="186">
        <v>1992</v>
      </c>
      <c r="H93" s="186">
        <v>1993</v>
      </c>
      <c r="I93" s="186">
        <v>1994</v>
      </c>
      <c r="J93" s="186">
        <v>1995</v>
      </c>
      <c r="K93" s="186">
        <v>1996</v>
      </c>
      <c r="L93" s="186">
        <v>1997</v>
      </c>
      <c r="M93" s="186">
        <v>1998</v>
      </c>
      <c r="N93" s="186">
        <v>1999</v>
      </c>
      <c r="O93" s="186">
        <v>2000</v>
      </c>
      <c r="P93" s="186">
        <v>2001</v>
      </c>
      <c r="Q93" s="186">
        <v>2002</v>
      </c>
      <c r="R93" s="186">
        <v>2003</v>
      </c>
      <c r="S93" s="186">
        <v>2004</v>
      </c>
      <c r="T93" s="186">
        <v>2005</v>
      </c>
      <c r="U93" s="186">
        <v>2006</v>
      </c>
      <c r="V93" s="186">
        <v>2007</v>
      </c>
      <c r="W93" s="186">
        <v>2008</v>
      </c>
      <c r="X93" s="186">
        <v>2009</v>
      </c>
      <c r="Y93" s="157">
        <v>2011</v>
      </c>
      <c r="Z93" s="162">
        <v>2012</v>
      </c>
      <c r="AA93" s="162">
        <v>2013</v>
      </c>
      <c r="AB93" s="157">
        <v>2014</v>
      </c>
      <c r="AC93" s="162">
        <v>2015</v>
      </c>
      <c r="AD93" s="162">
        <v>2016</v>
      </c>
      <c r="AE93" s="157">
        <v>2017</v>
      </c>
      <c r="AF93" s="162">
        <v>2018</v>
      </c>
      <c r="AG93" s="162">
        <v>2019</v>
      </c>
      <c r="AH93" s="157">
        <v>2020</v>
      </c>
      <c r="AI93" s="162">
        <v>2021</v>
      </c>
      <c r="AJ93" s="162">
        <v>2022</v>
      </c>
      <c r="AK93" s="157">
        <v>2023</v>
      </c>
      <c r="AL93" s="162">
        <v>2024</v>
      </c>
      <c r="AM93" s="162">
        <v>2025</v>
      </c>
      <c r="AN93" s="157">
        <v>2026</v>
      </c>
      <c r="AO93" s="162">
        <v>2027</v>
      </c>
      <c r="AP93" s="162">
        <v>2028</v>
      </c>
      <c r="AQ93" s="157">
        <v>2029</v>
      </c>
      <c r="AR93" s="162">
        <v>2030</v>
      </c>
      <c r="AS93" s="162">
        <v>2031</v>
      </c>
      <c r="AT93" s="157">
        <v>2032</v>
      </c>
    </row>
    <row r="94" spans="1:60">
      <c r="A94" s="232"/>
      <c r="B94" s="187" t="s">
        <v>35</v>
      </c>
      <c r="C94" s="185" t="s">
        <v>210</v>
      </c>
      <c r="D94" s="172" t="s">
        <v>211</v>
      </c>
      <c r="E94" s="188">
        <v>771.54114918720825</v>
      </c>
      <c r="F94" s="188">
        <v>826.72727214190911</v>
      </c>
      <c r="G94" s="188">
        <v>708.60382666938756</v>
      </c>
      <c r="H94" s="188">
        <v>820.89626668853407</v>
      </c>
      <c r="I94" s="188">
        <v>799.14791286026946</v>
      </c>
      <c r="J94" s="188">
        <v>763.82016633001933</v>
      </c>
      <c r="K94" s="188">
        <v>850.7111436950147</v>
      </c>
      <c r="L94" s="188">
        <v>772.27408096789202</v>
      </c>
      <c r="M94" s="188">
        <v>732.95220013401831</v>
      </c>
      <c r="N94" s="188">
        <v>878.14598223954954</v>
      </c>
      <c r="O94" s="188">
        <v>836.91694701429776</v>
      </c>
      <c r="P94" s="188">
        <v>833.28930948419304</v>
      </c>
      <c r="Q94" s="188">
        <v>818.37732760384699</v>
      </c>
      <c r="R94" s="188">
        <v>723.71867469879521</v>
      </c>
      <c r="S94" s="188">
        <v>693.49980453479282</v>
      </c>
      <c r="T94" s="188">
        <v>674.55116456662847</v>
      </c>
      <c r="U94" s="188">
        <v>702.65635086386942</v>
      </c>
      <c r="V94" s="188">
        <v>726.89390519187361</v>
      </c>
      <c r="W94" s="188">
        <v>762.88591363379214</v>
      </c>
      <c r="X94" s="188">
        <v>740.02481060606056</v>
      </c>
      <c r="Y94" s="189">
        <v>674</v>
      </c>
      <c r="Z94" s="188">
        <v>674</v>
      </c>
      <c r="AA94" s="188">
        <v>736</v>
      </c>
      <c r="AB94" s="188">
        <v>731</v>
      </c>
      <c r="AC94" s="188">
        <v>726</v>
      </c>
      <c r="AD94" s="188">
        <v>721</v>
      </c>
      <c r="AE94" s="188">
        <v>716</v>
      </c>
      <c r="AF94" s="188">
        <v>712</v>
      </c>
      <c r="AG94" s="188">
        <v>707</v>
      </c>
      <c r="AH94" s="188">
        <v>702</v>
      </c>
      <c r="AI94" s="188">
        <v>697</v>
      </c>
      <c r="AJ94" s="188">
        <v>692</v>
      </c>
      <c r="AK94" s="188">
        <v>687</v>
      </c>
      <c r="AL94" s="188">
        <v>682</v>
      </c>
      <c r="AM94" s="188">
        <v>676</v>
      </c>
      <c r="AN94" s="188">
        <v>672</v>
      </c>
      <c r="AO94" s="188">
        <v>667</v>
      </c>
      <c r="AP94" s="188">
        <v>661</v>
      </c>
      <c r="AQ94" s="188">
        <v>656</v>
      </c>
      <c r="AR94" s="188">
        <v>651</v>
      </c>
      <c r="AS94" s="188">
        <v>645</v>
      </c>
      <c r="AT94" s="188">
        <v>639</v>
      </c>
      <c r="AU94" s="175"/>
      <c r="AV94" s="175"/>
      <c r="AW94" s="175"/>
      <c r="AX94" s="175"/>
      <c r="AY94" s="175"/>
      <c r="AZ94" s="175"/>
      <c r="BA94" s="175"/>
      <c r="BB94" s="175"/>
      <c r="BC94" s="175"/>
      <c r="BD94" s="175"/>
      <c r="BE94" s="175"/>
      <c r="BF94" s="175"/>
      <c r="BG94" s="175"/>
      <c r="BH94" s="175"/>
    </row>
    <row r="95" spans="1:60">
      <c r="A95" s="232"/>
      <c r="B95" s="187" t="s">
        <v>35</v>
      </c>
      <c r="C95" s="185" t="s">
        <v>212</v>
      </c>
      <c r="D95" s="172" t="s">
        <v>213</v>
      </c>
      <c r="E95" s="188">
        <v>789.70495838542104</v>
      </c>
      <c r="F95" s="188">
        <v>843.5159425338851</v>
      </c>
      <c r="G95" s="188">
        <v>721.02002990021151</v>
      </c>
      <c r="H95" s="188">
        <v>842.34224832122186</v>
      </c>
      <c r="I95" s="188">
        <v>781.18065123344547</v>
      </c>
      <c r="J95" s="188">
        <v>767.94122073349956</v>
      </c>
      <c r="K95" s="188">
        <v>878.84916094584287</v>
      </c>
      <c r="L95" s="188">
        <v>810.98601373328518</v>
      </c>
      <c r="M95" s="188">
        <v>717.2140088593577</v>
      </c>
      <c r="N95" s="188">
        <v>842.88863869664556</v>
      </c>
      <c r="O95" s="188">
        <v>830.05030219692367</v>
      </c>
      <c r="P95" s="188">
        <v>818.92896716085306</v>
      </c>
      <c r="Q95" s="188">
        <v>831.67610194902545</v>
      </c>
      <c r="R95" s="188">
        <v>725.54260543038708</v>
      </c>
      <c r="S95" s="188">
        <v>717.46421313437827</v>
      </c>
      <c r="T95" s="188">
        <v>771.05233835110084</v>
      </c>
      <c r="U95" s="188">
        <v>780.97193784752892</v>
      </c>
      <c r="V95" s="188">
        <v>817.87239986792974</v>
      </c>
      <c r="W95" s="188">
        <v>764.96014365362396</v>
      </c>
      <c r="X95" s="188">
        <v>757.57039010181984</v>
      </c>
      <c r="Y95" s="189">
        <v>646</v>
      </c>
      <c r="Z95" s="188">
        <v>714</v>
      </c>
      <c r="AA95" s="188">
        <v>713</v>
      </c>
      <c r="AB95" s="188">
        <v>706</v>
      </c>
      <c r="AC95" s="188">
        <v>703</v>
      </c>
      <c r="AD95" s="188">
        <v>703</v>
      </c>
      <c r="AE95" s="188">
        <v>704</v>
      </c>
      <c r="AF95" s="188">
        <v>702</v>
      </c>
      <c r="AG95" s="188">
        <v>700</v>
      </c>
      <c r="AH95" s="188">
        <v>701</v>
      </c>
      <c r="AI95" s="188">
        <v>701</v>
      </c>
      <c r="AJ95" s="188">
        <v>698</v>
      </c>
      <c r="AK95" s="188">
        <v>696</v>
      </c>
      <c r="AL95" s="188">
        <v>699</v>
      </c>
      <c r="AM95" s="188">
        <v>702</v>
      </c>
      <c r="AN95" s="188">
        <v>700</v>
      </c>
      <c r="AO95" s="188">
        <v>700</v>
      </c>
      <c r="AP95" s="188">
        <v>700</v>
      </c>
      <c r="AQ95" s="188">
        <v>699</v>
      </c>
      <c r="AR95" s="188">
        <v>697</v>
      </c>
      <c r="AS95" s="188">
        <v>695</v>
      </c>
      <c r="AT95" s="188">
        <v>693</v>
      </c>
      <c r="AU95" s="175"/>
      <c r="AV95" s="175"/>
      <c r="AW95" s="175"/>
      <c r="AX95" s="175"/>
      <c r="AY95" s="175"/>
      <c r="AZ95" s="175"/>
      <c r="BA95" s="175"/>
      <c r="BB95" s="175"/>
      <c r="BC95" s="175"/>
      <c r="BD95" s="175"/>
      <c r="BE95" s="175"/>
      <c r="BF95" s="175"/>
      <c r="BG95" s="175"/>
      <c r="BH95" s="175"/>
    </row>
    <row r="96" spans="1:60">
      <c r="A96" s="232"/>
      <c r="B96" s="187" t="s">
        <v>35</v>
      </c>
      <c r="C96" s="185" t="s">
        <v>210</v>
      </c>
      <c r="D96" s="172" t="s">
        <v>214</v>
      </c>
      <c r="E96" s="188">
        <v>753.5454911909959</v>
      </c>
      <c r="F96" s="188">
        <v>795.21269298324603</v>
      </c>
      <c r="G96" s="188">
        <v>696.31405735976045</v>
      </c>
      <c r="H96" s="188">
        <v>806.81097674442321</v>
      </c>
      <c r="I96" s="188">
        <v>770.63836105317637</v>
      </c>
      <c r="J96" s="188">
        <v>745.83343372459854</v>
      </c>
      <c r="K96" s="188">
        <v>808.53092075125971</v>
      </c>
      <c r="L96" s="188">
        <v>796.429145679969</v>
      </c>
      <c r="M96" s="188">
        <v>712.82773695470189</v>
      </c>
      <c r="N96" s="188">
        <v>842.01053430344155</v>
      </c>
      <c r="O96" s="188">
        <v>810.39242522057236</v>
      </c>
      <c r="P96" s="188">
        <v>795.02218879277927</v>
      </c>
      <c r="Q96" s="188">
        <v>810.28787321815139</v>
      </c>
      <c r="R96" s="188">
        <v>715.64857594936711</v>
      </c>
      <c r="S96" s="188">
        <v>707.76278458505658</v>
      </c>
      <c r="T96" s="188">
        <v>712.02979396587443</v>
      </c>
      <c r="U96" s="188">
        <v>715.17850387568149</v>
      </c>
      <c r="V96" s="188">
        <v>714.76213082080085</v>
      </c>
      <c r="W96" s="188">
        <v>752.13146531178836</v>
      </c>
      <c r="X96" s="188">
        <v>741.06050662484813</v>
      </c>
      <c r="Y96" s="189">
        <v>658</v>
      </c>
      <c r="Z96" s="188">
        <v>750</v>
      </c>
      <c r="AA96" s="188">
        <v>747</v>
      </c>
      <c r="AB96" s="188">
        <v>741</v>
      </c>
      <c r="AC96" s="188">
        <v>739</v>
      </c>
      <c r="AD96" s="188">
        <v>739</v>
      </c>
      <c r="AE96" s="188">
        <v>740</v>
      </c>
      <c r="AF96" s="188">
        <v>739</v>
      </c>
      <c r="AG96" s="188">
        <v>739</v>
      </c>
      <c r="AH96" s="188">
        <v>739</v>
      </c>
      <c r="AI96" s="188">
        <v>740</v>
      </c>
      <c r="AJ96" s="188">
        <v>739</v>
      </c>
      <c r="AK96" s="188">
        <v>738</v>
      </c>
      <c r="AL96" s="188">
        <v>739</v>
      </c>
      <c r="AM96" s="188">
        <v>741</v>
      </c>
      <c r="AN96" s="188">
        <v>740</v>
      </c>
      <c r="AO96" s="188">
        <v>740</v>
      </c>
      <c r="AP96" s="188">
        <v>740</v>
      </c>
      <c r="AQ96" s="188">
        <v>740</v>
      </c>
      <c r="AR96" s="188">
        <v>739</v>
      </c>
      <c r="AS96" s="188">
        <v>739</v>
      </c>
      <c r="AT96" s="188">
        <v>738</v>
      </c>
      <c r="AU96" s="175"/>
      <c r="AV96" s="175"/>
      <c r="AW96" s="175"/>
      <c r="AX96" s="175"/>
      <c r="AY96" s="175"/>
      <c r="AZ96" s="175"/>
      <c r="BA96" s="175"/>
      <c r="BB96" s="175"/>
      <c r="BC96" s="175"/>
      <c r="BD96" s="175"/>
      <c r="BE96" s="175"/>
      <c r="BF96" s="175"/>
      <c r="BG96" s="175"/>
      <c r="BH96" s="175"/>
    </row>
    <row r="97" spans="1:60">
      <c r="A97" s="232"/>
      <c r="B97" s="187" t="s">
        <v>35</v>
      </c>
      <c r="C97" s="185">
        <v>20</v>
      </c>
      <c r="D97" s="172" t="s">
        <v>215</v>
      </c>
      <c r="E97" s="188">
        <v>586.85336785500829</v>
      </c>
      <c r="F97" s="188">
        <v>661.31844328196917</v>
      </c>
      <c r="G97" s="188">
        <v>572.2841939941037</v>
      </c>
      <c r="H97" s="188">
        <v>666.01053027357875</v>
      </c>
      <c r="I97" s="188">
        <v>557.70934620993148</v>
      </c>
      <c r="J97" s="188">
        <v>599.33103251447596</v>
      </c>
      <c r="K97" s="188">
        <v>640.32628022759604</v>
      </c>
      <c r="L97" s="188">
        <v>597.00376062786131</v>
      </c>
      <c r="M97" s="188">
        <v>509.05202135774221</v>
      </c>
      <c r="N97" s="188">
        <v>549.4938048169289</v>
      </c>
      <c r="O97" s="188">
        <v>596.66186591893961</v>
      </c>
      <c r="P97" s="188">
        <v>636.7835603679124</v>
      </c>
      <c r="Q97" s="188">
        <v>563.65164890918311</v>
      </c>
      <c r="R97" s="188">
        <v>525.03880650031078</v>
      </c>
      <c r="S97" s="188">
        <v>539.04621000310658</v>
      </c>
      <c r="T97" s="188">
        <v>541.6848102962864</v>
      </c>
      <c r="U97" s="188">
        <v>556.23447063814319</v>
      </c>
      <c r="V97" s="188">
        <v>581.04136865594785</v>
      </c>
      <c r="W97" s="188">
        <v>584.67047670639215</v>
      </c>
      <c r="X97" s="188">
        <v>626.59071510357035</v>
      </c>
      <c r="Y97" s="189">
        <v>553</v>
      </c>
      <c r="Z97" s="188">
        <v>553</v>
      </c>
      <c r="AA97" s="188">
        <v>567</v>
      </c>
      <c r="AB97" s="188">
        <v>563</v>
      </c>
      <c r="AC97" s="188">
        <v>560</v>
      </c>
      <c r="AD97" s="188">
        <v>557</v>
      </c>
      <c r="AE97" s="188">
        <v>556</v>
      </c>
      <c r="AF97" s="188">
        <v>555</v>
      </c>
      <c r="AG97" s="188">
        <v>553</v>
      </c>
      <c r="AH97" s="188">
        <v>549</v>
      </c>
      <c r="AI97" s="188">
        <v>547</v>
      </c>
      <c r="AJ97" s="188">
        <v>546</v>
      </c>
      <c r="AK97" s="188">
        <v>543</v>
      </c>
      <c r="AL97" s="188">
        <v>540</v>
      </c>
      <c r="AM97" s="188">
        <v>537</v>
      </c>
      <c r="AN97" s="188">
        <v>538</v>
      </c>
      <c r="AO97" s="188">
        <v>535</v>
      </c>
      <c r="AP97" s="188">
        <v>532</v>
      </c>
      <c r="AQ97" s="188">
        <v>529</v>
      </c>
      <c r="AR97" s="188">
        <v>526</v>
      </c>
      <c r="AS97" s="188">
        <v>523</v>
      </c>
      <c r="AT97" s="188">
        <v>520</v>
      </c>
      <c r="AU97" s="175"/>
      <c r="AV97" s="175"/>
      <c r="AW97" s="175"/>
      <c r="AX97" s="175"/>
      <c r="AY97" s="175"/>
      <c r="AZ97" s="175"/>
      <c r="BA97" s="175"/>
      <c r="BB97" s="175"/>
      <c r="BC97" s="175"/>
      <c r="BD97" s="175"/>
      <c r="BE97" s="175"/>
      <c r="BF97" s="175"/>
      <c r="BG97" s="175"/>
      <c r="BH97" s="175"/>
    </row>
    <row r="98" spans="1:60">
      <c r="A98" s="232"/>
      <c r="B98" s="187" t="s">
        <v>35</v>
      </c>
      <c r="C98" s="185">
        <v>26</v>
      </c>
      <c r="D98" s="172" t="s">
        <v>216</v>
      </c>
      <c r="E98" s="188">
        <v>694.68449451651713</v>
      </c>
      <c r="F98" s="188">
        <v>744.42315213702102</v>
      </c>
      <c r="G98" s="188">
        <v>609.55396468822721</v>
      </c>
      <c r="H98" s="188">
        <v>733.99533445692782</v>
      </c>
      <c r="I98" s="188">
        <v>698.37824332099888</v>
      </c>
      <c r="J98" s="188">
        <v>650.91468549422223</v>
      </c>
      <c r="K98" s="188">
        <v>741.76759199483536</v>
      </c>
      <c r="L98" s="188">
        <v>673.48673658235657</v>
      </c>
      <c r="M98" s="188">
        <v>613.828025477707</v>
      </c>
      <c r="N98" s="188">
        <v>720.13656633221854</v>
      </c>
      <c r="O98" s="188">
        <v>686.43480574773821</v>
      </c>
      <c r="P98" s="188">
        <v>676.6391213389121</v>
      </c>
      <c r="Q98" s="188">
        <v>655.97209538305424</v>
      </c>
      <c r="R98" s="188">
        <v>580.58113930110096</v>
      </c>
      <c r="S98" s="188">
        <v>575.48847058823526</v>
      </c>
      <c r="T98" s="188">
        <v>551.46535947712414</v>
      </c>
      <c r="U98" s="188">
        <v>589.3315240083507</v>
      </c>
      <c r="V98" s="188">
        <v>599.79268292682923</v>
      </c>
      <c r="W98" s="188">
        <v>606.8695987654321</v>
      </c>
      <c r="X98" s="188">
        <v>601.89652509652512</v>
      </c>
      <c r="Y98" s="189">
        <v>527</v>
      </c>
      <c r="Z98" s="188">
        <v>527</v>
      </c>
      <c r="AA98" s="188">
        <v>622</v>
      </c>
      <c r="AB98" s="188">
        <v>617</v>
      </c>
      <c r="AC98" s="188">
        <v>613</v>
      </c>
      <c r="AD98" s="188">
        <v>609</v>
      </c>
      <c r="AE98" s="188">
        <v>606</v>
      </c>
      <c r="AF98" s="188">
        <v>603</v>
      </c>
      <c r="AG98" s="188">
        <v>599</v>
      </c>
      <c r="AH98" s="188">
        <v>595</v>
      </c>
      <c r="AI98" s="188">
        <v>592</v>
      </c>
      <c r="AJ98" s="188">
        <v>588</v>
      </c>
      <c r="AK98" s="188">
        <v>584</v>
      </c>
      <c r="AL98" s="188">
        <v>580</v>
      </c>
      <c r="AM98" s="188">
        <v>576</v>
      </c>
      <c r="AN98" s="188">
        <v>573</v>
      </c>
      <c r="AO98" s="188">
        <v>569</v>
      </c>
      <c r="AP98" s="188">
        <v>564</v>
      </c>
      <c r="AQ98" s="188">
        <v>561</v>
      </c>
      <c r="AR98" s="188">
        <v>556</v>
      </c>
      <c r="AS98" s="188">
        <v>552</v>
      </c>
      <c r="AT98" s="188">
        <v>548</v>
      </c>
      <c r="AU98" s="175"/>
      <c r="AV98" s="175"/>
      <c r="AW98" s="175"/>
      <c r="AX98" s="175"/>
      <c r="AY98" s="175"/>
      <c r="AZ98" s="175"/>
      <c r="BA98" s="175"/>
      <c r="BB98" s="175"/>
      <c r="BC98" s="175"/>
      <c r="BD98" s="175"/>
      <c r="BE98" s="175"/>
      <c r="BF98" s="175"/>
      <c r="BG98" s="175"/>
      <c r="BH98" s="175"/>
    </row>
    <row r="99" spans="1:60">
      <c r="A99" s="232"/>
      <c r="B99" s="187"/>
      <c r="C99" s="185"/>
      <c r="D99" s="172" t="s">
        <v>217</v>
      </c>
      <c r="E99" s="188">
        <v>615.35529411742209</v>
      </c>
      <c r="F99" s="188">
        <v>675.97819427866534</v>
      </c>
      <c r="G99" s="188">
        <v>583.39479331105974</v>
      </c>
      <c r="H99" s="188">
        <v>709.85118978397236</v>
      </c>
      <c r="I99" s="188">
        <v>615.7432480794987</v>
      </c>
      <c r="J99" s="188">
        <v>632.16176172891983</v>
      </c>
      <c r="K99" s="188">
        <v>713.24637681159425</v>
      </c>
      <c r="L99" s="188">
        <v>670.21147201105737</v>
      </c>
      <c r="M99" s="188">
        <v>553.23122923588039</v>
      </c>
      <c r="N99" s="188">
        <v>611.74856413529039</v>
      </c>
      <c r="O99" s="188">
        <v>631.99256505576204</v>
      </c>
      <c r="P99" s="188">
        <v>690.4388714733542</v>
      </c>
      <c r="Q99" s="188">
        <v>611.6313868613139</v>
      </c>
      <c r="R99" s="188">
        <v>550.01291079812211</v>
      </c>
      <c r="S99" s="188">
        <v>551.68025626092026</v>
      </c>
      <c r="T99" s="188">
        <v>554.76379310344828</v>
      </c>
      <c r="U99" s="188">
        <v>561.05158516926383</v>
      </c>
      <c r="V99" s="188">
        <v>576.92287234042556</v>
      </c>
      <c r="W99" s="188">
        <v>565.00744680851062</v>
      </c>
      <c r="X99" s="188">
        <v>607.91163793103453</v>
      </c>
      <c r="Y99" s="189">
        <v>520</v>
      </c>
      <c r="Z99" s="188">
        <v>520</v>
      </c>
      <c r="AA99" s="188">
        <v>555</v>
      </c>
      <c r="AB99" s="188">
        <v>547</v>
      </c>
      <c r="AC99" s="188">
        <v>539</v>
      </c>
      <c r="AD99" s="188">
        <v>533</v>
      </c>
      <c r="AE99" s="188">
        <v>531</v>
      </c>
      <c r="AF99" s="188">
        <v>529</v>
      </c>
      <c r="AG99" s="188">
        <v>524</v>
      </c>
      <c r="AH99" s="188">
        <v>520</v>
      </c>
      <c r="AI99" s="188">
        <v>516</v>
      </c>
      <c r="AJ99" s="188">
        <v>513</v>
      </c>
      <c r="AK99" s="188">
        <v>507</v>
      </c>
      <c r="AL99" s="188">
        <v>500</v>
      </c>
      <c r="AM99" s="188">
        <v>495</v>
      </c>
      <c r="AN99" s="188">
        <v>495</v>
      </c>
      <c r="AO99" s="188">
        <v>489</v>
      </c>
      <c r="AP99" s="188">
        <v>483</v>
      </c>
      <c r="AQ99" s="188">
        <v>479</v>
      </c>
      <c r="AR99" s="188">
        <v>473</v>
      </c>
      <c r="AS99" s="188">
        <v>466</v>
      </c>
      <c r="AT99" s="188">
        <v>459</v>
      </c>
      <c r="AU99" s="175"/>
      <c r="AV99" s="175"/>
      <c r="AW99" s="175"/>
      <c r="AX99" s="175"/>
      <c r="AY99" s="175"/>
      <c r="AZ99" s="175"/>
      <c r="BA99" s="175"/>
      <c r="BB99" s="175"/>
      <c r="BC99" s="175"/>
      <c r="BD99" s="175"/>
      <c r="BE99" s="175"/>
      <c r="BF99" s="175"/>
      <c r="BG99" s="175"/>
      <c r="BH99" s="175"/>
    </row>
    <row r="100" spans="1:60">
      <c r="A100" s="232"/>
      <c r="B100" s="187" t="s">
        <v>35</v>
      </c>
      <c r="C100" s="185" t="s">
        <v>212</v>
      </c>
      <c r="D100" s="172" t="s">
        <v>218</v>
      </c>
      <c r="E100" s="188">
        <v>779.04648498227289</v>
      </c>
      <c r="F100" s="188">
        <v>828.72406996559778</v>
      </c>
      <c r="G100" s="188">
        <v>708.63707909098059</v>
      </c>
      <c r="H100" s="188">
        <v>818.04201159966897</v>
      </c>
      <c r="I100" s="188">
        <v>767.36052206299894</v>
      </c>
      <c r="J100" s="188">
        <v>745.11296765190366</v>
      </c>
      <c r="K100" s="188">
        <v>814.56655893344112</v>
      </c>
      <c r="L100" s="188">
        <v>769.06913521261345</v>
      </c>
      <c r="M100" s="188">
        <v>693.17409557838323</v>
      </c>
      <c r="N100" s="188">
        <v>832.7775097342136</v>
      </c>
      <c r="O100" s="188">
        <v>801.63003604325195</v>
      </c>
      <c r="P100" s="188">
        <v>785.93791633359979</v>
      </c>
      <c r="Q100" s="188">
        <v>775.95538291579055</v>
      </c>
      <c r="R100" s="188">
        <v>696.8837864440145</v>
      </c>
      <c r="S100" s="188">
        <v>680.57851561233429</v>
      </c>
      <c r="T100" s="188">
        <v>679.06976816555152</v>
      </c>
      <c r="U100" s="188">
        <v>682.29134917077545</v>
      </c>
      <c r="V100" s="188">
        <v>703.93904745279451</v>
      </c>
      <c r="W100" s="188">
        <v>719.07701713089909</v>
      </c>
      <c r="X100" s="188">
        <v>719.57656186768986</v>
      </c>
      <c r="Y100" s="189">
        <v>632</v>
      </c>
      <c r="Z100" s="188">
        <v>632</v>
      </c>
      <c r="AA100" s="188">
        <v>712</v>
      </c>
      <c r="AB100" s="188">
        <v>709</v>
      </c>
      <c r="AC100" s="188">
        <v>705</v>
      </c>
      <c r="AD100" s="188">
        <v>702</v>
      </c>
      <c r="AE100" s="188">
        <v>699</v>
      </c>
      <c r="AF100" s="188">
        <v>696</v>
      </c>
      <c r="AG100" s="188">
        <v>693</v>
      </c>
      <c r="AH100" s="188">
        <v>689</v>
      </c>
      <c r="AI100" s="188">
        <v>685</v>
      </c>
      <c r="AJ100" s="188">
        <v>682</v>
      </c>
      <c r="AK100" s="188">
        <v>678</v>
      </c>
      <c r="AL100" s="188">
        <v>674</v>
      </c>
      <c r="AM100" s="188">
        <v>670</v>
      </c>
      <c r="AN100" s="188">
        <v>667</v>
      </c>
      <c r="AO100" s="188">
        <v>662</v>
      </c>
      <c r="AP100" s="188">
        <v>658</v>
      </c>
      <c r="AQ100" s="188">
        <v>653</v>
      </c>
      <c r="AR100" s="188">
        <v>648</v>
      </c>
      <c r="AS100" s="188">
        <v>643</v>
      </c>
      <c r="AT100" s="188">
        <v>638</v>
      </c>
      <c r="AU100" s="175"/>
      <c r="AV100" s="175"/>
      <c r="AW100" s="175"/>
      <c r="AX100" s="175"/>
      <c r="AY100" s="175"/>
      <c r="AZ100" s="175"/>
      <c r="BA100" s="175"/>
      <c r="BB100" s="175"/>
      <c r="BC100" s="175"/>
      <c r="BD100" s="175"/>
      <c r="BE100" s="175"/>
      <c r="BF100" s="175"/>
      <c r="BG100" s="175"/>
      <c r="BH100" s="175"/>
    </row>
    <row r="101" spans="1:60">
      <c r="A101" s="232"/>
      <c r="B101" s="187" t="s">
        <v>35</v>
      </c>
      <c r="C101" s="185">
        <v>10</v>
      </c>
      <c r="D101" s="172" t="s">
        <v>219</v>
      </c>
      <c r="E101" s="188">
        <v>589.29198280654475</v>
      </c>
      <c r="F101" s="188">
        <v>666.13416265755734</v>
      </c>
      <c r="G101" s="188">
        <v>591.37823784243619</v>
      </c>
      <c r="H101" s="188">
        <v>727.13437538480559</v>
      </c>
      <c r="I101" s="188">
        <v>617.44106381911115</v>
      </c>
      <c r="J101" s="188">
        <v>621.65134033049867</v>
      </c>
      <c r="K101" s="188">
        <v>725.26002454991817</v>
      </c>
      <c r="L101" s="188">
        <v>650.62192262602582</v>
      </c>
      <c r="M101" s="188">
        <v>560.27571935356718</v>
      </c>
      <c r="N101" s="188">
        <v>614.78434816549566</v>
      </c>
      <c r="O101" s="188">
        <v>631.7572594420194</v>
      </c>
      <c r="P101" s="188">
        <v>713.12242143821095</v>
      </c>
      <c r="Q101" s="188">
        <v>645.48366518461239</v>
      </c>
      <c r="R101" s="188">
        <v>589.5523244691027</v>
      </c>
      <c r="S101" s="188">
        <v>565.98154201115165</v>
      </c>
      <c r="T101" s="188">
        <v>557.99828014523223</v>
      </c>
      <c r="U101" s="188">
        <v>569.59333835152427</v>
      </c>
      <c r="V101" s="188">
        <v>592.36083254493849</v>
      </c>
      <c r="W101" s="188">
        <v>577.88285389856173</v>
      </c>
      <c r="X101" s="188">
        <v>612.89897260273972</v>
      </c>
      <c r="Y101" s="189">
        <v>541</v>
      </c>
      <c r="Z101" s="188">
        <v>541</v>
      </c>
      <c r="AA101" s="188">
        <v>605</v>
      </c>
      <c r="AB101" s="188">
        <v>599</v>
      </c>
      <c r="AC101" s="188">
        <v>595</v>
      </c>
      <c r="AD101" s="188">
        <v>594</v>
      </c>
      <c r="AE101" s="188">
        <v>597</v>
      </c>
      <c r="AF101" s="188">
        <v>601</v>
      </c>
      <c r="AG101" s="188">
        <v>602</v>
      </c>
      <c r="AH101" s="188">
        <v>602</v>
      </c>
      <c r="AI101" s="188">
        <v>604</v>
      </c>
      <c r="AJ101" s="188">
        <v>608</v>
      </c>
      <c r="AK101" s="188">
        <v>608</v>
      </c>
      <c r="AL101" s="188">
        <v>607</v>
      </c>
      <c r="AM101" s="188">
        <v>610</v>
      </c>
      <c r="AN101" s="188">
        <v>618</v>
      </c>
      <c r="AO101" s="188">
        <v>619</v>
      </c>
      <c r="AP101" s="188">
        <v>620</v>
      </c>
      <c r="AQ101" s="188">
        <v>624</v>
      </c>
      <c r="AR101" s="188">
        <v>625</v>
      </c>
      <c r="AS101" s="188">
        <v>626</v>
      </c>
      <c r="AT101" s="188">
        <v>627</v>
      </c>
      <c r="AU101" s="175"/>
      <c r="AV101" s="175"/>
      <c r="AW101" s="175"/>
      <c r="AX101" s="175"/>
      <c r="AY101" s="175"/>
      <c r="AZ101" s="175"/>
      <c r="BA101" s="175"/>
      <c r="BB101" s="175"/>
      <c r="BC101" s="175"/>
      <c r="BD101" s="175"/>
      <c r="BE101" s="175"/>
      <c r="BF101" s="175"/>
      <c r="BG101" s="175"/>
      <c r="BH101" s="175"/>
    </row>
    <row r="102" spans="1:60">
      <c r="A102" s="232"/>
      <c r="B102" s="187" t="s">
        <v>35</v>
      </c>
      <c r="C102" s="185" t="s">
        <v>220</v>
      </c>
      <c r="D102" s="172" t="s">
        <v>221</v>
      </c>
      <c r="E102" s="188">
        <v>703.36010639122117</v>
      </c>
      <c r="F102" s="188">
        <v>788.11176308846348</v>
      </c>
      <c r="G102" s="188">
        <v>685.18809711145627</v>
      </c>
      <c r="H102" s="188">
        <v>836.50504978727076</v>
      </c>
      <c r="I102" s="188">
        <v>727.76060953629371</v>
      </c>
      <c r="J102" s="188">
        <v>722.630559437903</v>
      </c>
      <c r="K102" s="188">
        <v>794.82658517952632</v>
      </c>
      <c r="L102" s="188">
        <v>739.28076828969904</v>
      </c>
      <c r="M102" s="188">
        <v>639.67950546837847</v>
      </c>
      <c r="N102" s="188">
        <v>698.1873982794699</v>
      </c>
      <c r="O102" s="188">
        <v>748.85767452351411</v>
      </c>
      <c r="P102" s="188">
        <v>798.74396081487259</v>
      </c>
      <c r="Q102" s="188">
        <v>716.3847660500544</v>
      </c>
      <c r="R102" s="188">
        <v>655.67304828759836</v>
      </c>
      <c r="S102" s="188">
        <v>668.27258501982055</v>
      </c>
      <c r="T102" s="188">
        <v>647.79780755176614</v>
      </c>
      <c r="U102" s="188">
        <v>618.59775077819063</v>
      </c>
      <c r="V102" s="188">
        <v>634.30123701138052</v>
      </c>
      <c r="W102" s="188">
        <v>627.26620033032157</v>
      </c>
      <c r="X102" s="188">
        <v>666.15114150852514</v>
      </c>
      <c r="Y102" s="189">
        <v>575</v>
      </c>
      <c r="Z102" s="188">
        <v>614</v>
      </c>
      <c r="AA102" s="188">
        <v>614</v>
      </c>
      <c r="AB102" s="188">
        <v>609</v>
      </c>
      <c r="AC102" s="188">
        <v>608</v>
      </c>
      <c r="AD102" s="188">
        <v>608</v>
      </c>
      <c r="AE102" s="188">
        <v>608</v>
      </c>
      <c r="AF102" s="188">
        <v>607</v>
      </c>
      <c r="AG102" s="188">
        <v>607</v>
      </c>
      <c r="AH102" s="188">
        <v>607</v>
      </c>
      <c r="AI102" s="188">
        <v>607</v>
      </c>
      <c r="AJ102" s="188">
        <v>606</v>
      </c>
      <c r="AK102" s="188">
        <v>605</v>
      </c>
      <c r="AL102" s="188">
        <v>607</v>
      </c>
      <c r="AM102" s="188">
        <v>608</v>
      </c>
      <c r="AN102" s="188">
        <v>608</v>
      </c>
      <c r="AO102" s="188">
        <v>608</v>
      </c>
      <c r="AP102" s="188">
        <v>608</v>
      </c>
      <c r="AQ102" s="188">
        <v>607</v>
      </c>
      <c r="AR102" s="188">
        <v>606</v>
      </c>
      <c r="AS102" s="188">
        <v>606</v>
      </c>
      <c r="AT102" s="188">
        <v>605</v>
      </c>
      <c r="AU102" s="175"/>
      <c r="AV102" s="175"/>
      <c r="AW102" s="175"/>
      <c r="AX102" s="175"/>
      <c r="AY102" s="175"/>
      <c r="AZ102" s="175"/>
      <c r="BA102" s="175"/>
      <c r="BB102" s="175"/>
      <c r="BC102" s="175"/>
      <c r="BD102" s="175"/>
      <c r="BE102" s="175"/>
      <c r="BF102" s="175"/>
      <c r="BG102" s="175"/>
      <c r="BH102" s="175"/>
    </row>
    <row r="103" spans="1:60">
      <c r="A103" s="232"/>
      <c r="B103" s="187" t="s">
        <v>35</v>
      </c>
      <c r="C103" s="185">
        <v>11</v>
      </c>
      <c r="D103" s="172" t="s">
        <v>222</v>
      </c>
      <c r="E103" s="188">
        <v>645.81695608166842</v>
      </c>
      <c r="F103" s="188">
        <v>712.78120130673108</v>
      </c>
      <c r="G103" s="188">
        <v>624.12720268783812</v>
      </c>
      <c r="H103" s="188">
        <v>751.20208244791274</v>
      </c>
      <c r="I103" s="188">
        <v>629.24601283656125</v>
      </c>
      <c r="J103" s="188">
        <v>664.26644372532053</v>
      </c>
      <c r="K103" s="188">
        <v>715.45859473023836</v>
      </c>
      <c r="L103" s="188">
        <v>657.45618396519581</v>
      </c>
      <c r="M103" s="188">
        <v>552.54713493530494</v>
      </c>
      <c r="N103" s="188">
        <v>624.17716049382716</v>
      </c>
      <c r="O103" s="188">
        <v>619.36778846153845</v>
      </c>
      <c r="P103" s="188">
        <v>671.43832335329341</v>
      </c>
      <c r="Q103" s="188">
        <v>622.61390887290167</v>
      </c>
      <c r="R103" s="188">
        <v>557.84317233154445</v>
      </c>
      <c r="S103" s="188">
        <v>549.81904761904764</v>
      </c>
      <c r="T103" s="188">
        <v>512.56279904306223</v>
      </c>
      <c r="U103" s="188">
        <v>502.7592821782178</v>
      </c>
      <c r="V103" s="188">
        <v>534.52747946936199</v>
      </c>
      <c r="W103" s="188">
        <v>524.26342710997437</v>
      </c>
      <c r="X103" s="188">
        <v>512.50709677419354</v>
      </c>
      <c r="Y103" s="189">
        <v>426</v>
      </c>
      <c r="Z103" s="188">
        <v>426</v>
      </c>
      <c r="AA103" s="188">
        <v>518</v>
      </c>
      <c r="AB103" s="188">
        <v>508</v>
      </c>
      <c r="AC103" s="188">
        <v>499</v>
      </c>
      <c r="AD103" s="188">
        <v>494</v>
      </c>
      <c r="AE103" s="188">
        <v>493</v>
      </c>
      <c r="AF103" s="188">
        <v>493</v>
      </c>
      <c r="AG103" s="188">
        <v>489</v>
      </c>
      <c r="AH103" s="188">
        <v>485</v>
      </c>
      <c r="AI103" s="188">
        <v>483</v>
      </c>
      <c r="AJ103" s="188">
        <v>482</v>
      </c>
      <c r="AK103" s="188">
        <v>478</v>
      </c>
      <c r="AL103" s="188">
        <v>473</v>
      </c>
      <c r="AM103" s="188">
        <v>470</v>
      </c>
      <c r="AN103" s="188">
        <v>475</v>
      </c>
      <c r="AO103" s="188">
        <v>470</v>
      </c>
      <c r="AP103" s="188">
        <v>466</v>
      </c>
      <c r="AQ103" s="188">
        <v>464</v>
      </c>
      <c r="AR103" s="188">
        <v>460</v>
      </c>
      <c r="AS103" s="188">
        <v>456</v>
      </c>
      <c r="AT103" s="188">
        <v>451</v>
      </c>
      <c r="AU103" s="175"/>
      <c r="AV103" s="175"/>
      <c r="AW103" s="175"/>
      <c r="AX103" s="175"/>
      <c r="AY103" s="175"/>
      <c r="AZ103" s="175"/>
      <c r="BA103" s="175"/>
      <c r="BB103" s="175"/>
      <c r="BC103" s="175"/>
      <c r="BD103" s="175"/>
      <c r="BE103" s="175"/>
      <c r="BF103" s="175"/>
      <c r="BG103" s="175"/>
      <c r="BH103" s="175"/>
    </row>
    <row r="104" spans="1:60">
      <c r="A104" s="232"/>
      <c r="B104" s="187" t="s">
        <v>35</v>
      </c>
      <c r="C104" s="185">
        <v>11</v>
      </c>
      <c r="D104" s="172" t="s">
        <v>223</v>
      </c>
      <c r="E104" s="188">
        <v>669.1690916148151</v>
      </c>
      <c r="F104" s="188">
        <v>758.9798513248677</v>
      </c>
      <c r="G104" s="188">
        <v>669.48797138383816</v>
      </c>
      <c r="H104" s="188">
        <v>807.20631494422889</v>
      </c>
      <c r="I104" s="188">
        <v>695.91425464988208</v>
      </c>
      <c r="J104" s="188">
        <v>729.03722001518304</v>
      </c>
      <c r="K104" s="188">
        <v>808.37917552644217</v>
      </c>
      <c r="L104" s="188">
        <v>748.77226421294779</v>
      </c>
      <c r="M104" s="188">
        <v>653.45192915876032</v>
      </c>
      <c r="N104" s="188">
        <v>700.5268543748108</v>
      </c>
      <c r="O104" s="188">
        <v>738.69452689065656</v>
      </c>
      <c r="P104" s="188">
        <v>797.35615868868035</v>
      </c>
      <c r="Q104" s="188">
        <v>730.92240543161984</v>
      </c>
      <c r="R104" s="188">
        <v>671.68682294950418</v>
      </c>
      <c r="S104" s="188">
        <v>637.93391996412959</v>
      </c>
      <c r="T104" s="188">
        <v>641.86458390326641</v>
      </c>
      <c r="U104" s="188">
        <v>666.69595213712068</v>
      </c>
      <c r="V104" s="188">
        <v>674.42803030303025</v>
      </c>
      <c r="W104" s="188">
        <v>661.76699746621625</v>
      </c>
      <c r="X104" s="188">
        <v>693.8315679077084</v>
      </c>
      <c r="Y104" s="189">
        <v>603</v>
      </c>
      <c r="Z104" s="188">
        <v>619</v>
      </c>
      <c r="AA104" s="188">
        <v>616</v>
      </c>
      <c r="AB104" s="188">
        <v>613</v>
      </c>
      <c r="AC104" s="188">
        <v>612</v>
      </c>
      <c r="AD104" s="188">
        <v>612</v>
      </c>
      <c r="AE104" s="188">
        <v>612</v>
      </c>
      <c r="AF104" s="188">
        <v>611</v>
      </c>
      <c r="AG104" s="188">
        <v>610</v>
      </c>
      <c r="AH104" s="188">
        <v>610</v>
      </c>
      <c r="AI104" s="188">
        <v>610</v>
      </c>
      <c r="AJ104" s="188">
        <v>608</v>
      </c>
      <c r="AK104" s="188">
        <v>607</v>
      </c>
      <c r="AL104" s="188">
        <v>608</v>
      </c>
      <c r="AM104" s="188">
        <v>609</v>
      </c>
      <c r="AN104" s="188">
        <v>608</v>
      </c>
      <c r="AO104" s="188">
        <v>607</v>
      </c>
      <c r="AP104" s="188">
        <v>607</v>
      </c>
      <c r="AQ104" s="188">
        <v>607</v>
      </c>
      <c r="AR104" s="188">
        <v>605</v>
      </c>
      <c r="AS104" s="188">
        <v>604</v>
      </c>
      <c r="AT104" s="188">
        <v>603</v>
      </c>
      <c r="AU104" s="175"/>
      <c r="AV104" s="175"/>
      <c r="AW104" s="175"/>
      <c r="AX104" s="175"/>
      <c r="AY104" s="175"/>
      <c r="AZ104" s="175"/>
      <c r="BA104" s="175"/>
      <c r="BB104" s="175"/>
      <c r="BC104" s="175"/>
      <c r="BD104" s="175"/>
      <c r="BE104" s="175"/>
      <c r="BF104" s="175"/>
      <c r="BG104" s="175"/>
      <c r="BH104" s="175"/>
    </row>
    <row r="105" spans="1:60">
      <c r="A105" s="232"/>
      <c r="B105" s="187" t="s">
        <v>37</v>
      </c>
      <c r="C105" s="185" t="s">
        <v>224</v>
      </c>
      <c r="D105" s="172" t="s">
        <v>225</v>
      </c>
      <c r="E105" s="188">
        <v>710.43385390933531</v>
      </c>
      <c r="F105" s="188">
        <v>792.94930749606203</v>
      </c>
      <c r="G105" s="188">
        <v>707.26859200739398</v>
      </c>
      <c r="H105" s="188">
        <v>856.4625713372933</v>
      </c>
      <c r="I105" s="188">
        <v>775.43422365067011</v>
      </c>
      <c r="J105" s="188">
        <v>773.13982535372054</v>
      </c>
      <c r="K105" s="188">
        <v>800.61597412641493</v>
      </c>
      <c r="L105" s="188">
        <v>786.1162717019389</v>
      </c>
      <c r="M105" s="188">
        <v>745.68930253935423</v>
      </c>
      <c r="N105" s="188">
        <v>825.18227301453544</v>
      </c>
      <c r="O105" s="188">
        <v>819.64873616548255</v>
      </c>
      <c r="P105" s="188">
        <v>825.27752510469668</v>
      </c>
      <c r="Q105" s="188">
        <v>805.59145270552813</v>
      </c>
      <c r="R105" s="188">
        <v>754.3206611570248</v>
      </c>
      <c r="S105" s="188">
        <v>732.87364092556459</v>
      </c>
      <c r="T105" s="188">
        <v>750.37946091982906</v>
      </c>
      <c r="U105" s="188">
        <v>773.79340004013875</v>
      </c>
      <c r="V105" s="188">
        <v>759.96077679476298</v>
      </c>
      <c r="W105" s="188">
        <v>780.50251139734826</v>
      </c>
      <c r="X105" s="188">
        <v>783.26331471071603</v>
      </c>
      <c r="Y105" s="189">
        <v>719</v>
      </c>
      <c r="Z105" s="188">
        <v>780</v>
      </c>
      <c r="AA105" s="188">
        <v>785</v>
      </c>
      <c r="AB105" s="188">
        <v>777</v>
      </c>
      <c r="AC105" s="188">
        <v>774</v>
      </c>
      <c r="AD105" s="188">
        <v>775</v>
      </c>
      <c r="AE105" s="188">
        <v>775</v>
      </c>
      <c r="AF105" s="188">
        <v>774</v>
      </c>
      <c r="AG105" s="188">
        <v>774</v>
      </c>
      <c r="AH105" s="188">
        <v>774</v>
      </c>
      <c r="AI105" s="188">
        <v>774</v>
      </c>
      <c r="AJ105" s="188">
        <v>773</v>
      </c>
      <c r="AK105" s="188">
        <v>773</v>
      </c>
      <c r="AL105" s="188">
        <v>774</v>
      </c>
      <c r="AM105" s="188">
        <v>776</v>
      </c>
      <c r="AN105" s="188">
        <v>775</v>
      </c>
      <c r="AO105" s="188">
        <v>775</v>
      </c>
      <c r="AP105" s="188">
        <v>775</v>
      </c>
      <c r="AQ105" s="188">
        <v>775</v>
      </c>
      <c r="AR105" s="188">
        <v>774</v>
      </c>
      <c r="AS105" s="188">
        <v>773</v>
      </c>
      <c r="AT105" s="188">
        <v>772</v>
      </c>
      <c r="AU105" s="175"/>
      <c r="AV105" s="175"/>
      <c r="AW105" s="175"/>
      <c r="AX105" s="175"/>
      <c r="AY105" s="175"/>
      <c r="AZ105" s="175"/>
      <c r="BA105" s="175"/>
      <c r="BB105" s="175"/>
      <c r="BC105" s="175"/>
      <c r="BD105" s="175"/>
      <c r="BE105" s="175"/>
      <c r="BF105" s="175"/>
      <c r="BG105" s="175"/>
      <c r="BH105" s="175"/>
    </row>
    <row r="106" spans="1:60">
      <c r="A106" s="232"/>
      <c r="B106" s="187" t="s">
        <v>37</v>
      </c>
      <c r="C106" s="185">
        <v>24</v>
      </c>
      <c r="D106" s="172" t="s">
        <v>226</v>
      </c>
      <c r="E106" s="188">
        <v>680.69184653285106</v>
      </c>
      <c r="F106" s="188">
        <v>768.99878499004512</v>
      </c>
      <c r="G106" s="188">
        <v>658.8219239143491</v>
      </c>
      <c r="H106" s="188">
        <v>808.26219065989937</v>
      </c>
      <c r="I106" s="188">
        <v>721.49396793090284</v>
      </c>
      <c r="J106" s="188">
        <v>718.14102987367937</v>
      </c>
      <c r="K106" s="188">
        <v>755.74542739828291</v>
      </c>
      <c r="L106" s="188">
        <v>757.71593783881451</v>
      </c>
      <c r="M106" s="188">
        <v>756.01435071753588</v>
      </c>
      <c r="N106" s="188">
        <v>791.33446866485019</v>
      </c>
      <c r="O106" s="188">
        <v>762.10708347189893</v>
      </c>
      <c r="P106" s="188">
        <v>821.56170780520347</v>
      </c>
      <c r="Q106" s="188">
        <v>764.20874751491056</v>
      </c>
      <c r="R106" s="188">
        <v>678.46559633027528</v>
      </c>
      <c r="S106" s="188">
        <v>693.12544340535317</v>
      </c>
      <c r="T106" s="188">
        <v>687.09579513120457</v>
      </c>
      <c r="U106" s="188">
        <v>676.13863216266179</v>
      </c>
      <c r="V106" s="188">
        <v>651.66373826113295</v>
      </c>
      <c r="W106" s="188">
        <v>683.50874547647766</v>
      </c>
      <c r="X106" s="188">
        <v>674.55983162958512</v>
      </c>
      <c r="Y106" s="189">
        <v>619</v>
      </c>
      <c r="Z106" s="188">
        <v>630</v>
      </c>
      <c r="AA106" s="188">
        <v>634</v>
      </c>
      <c r="AB106" s="188">
        <v>631</v>
      </c>
      <c r="AC106" s="188">
        <v>630</v>
      </c>
      <c r="AD106" s="188">
        <v>629</v>
      </c>
      <c r="AE106" s="188">
        <v>630</v>
      </c>
      <c r="AF106" s="188">
        <v>629</v>
      </c>
      <c r="AG106" s="188">
        <v>627</v>
      </c>
      <c r="AH106" s="188">
        <v>627</v>
      </c>
      <c r="AI106" s="188">
        <v>628</v>
      </c>
      <c r="AJ106" s="188">
        <v>627</v>
      </c>
      <c r="AK106" s="188">
        <v>627</v>
      </c>
      <c r="AL106" s="188">
        <v>625</v>
      </c>
      <c r="AM106" s="188">
        <v>626</v>
      </c>
      <c r="AN106" s="188">
        <v>625</v>
      </c>
      <c r="AO106" s="188">
        <v>625</v>
      </c>
      <c r="AP106" s="188">
        <v>624</v>
      </c>
      <c r="AQ106" s="188">
        <v>625</v>
      </c>
      <c r="AR106" s="188">
        <v>624</v>
      </c>
      <c r="AS106" s="188">
        <v>624</v>
      </c>
      <c r="AT106" s="188">
        <v>624</v>
      </c>
      <c r="AU106" s="175"/>
      <c r="AV106" s="175"/>
      <c r="AW106" s="175"/>
      <c r="AX106" s="175"/>
      <c r="AY106" s="175"/>
      <c r="AZ106" s="175"/>
      <c r="BA106" s="175"/>
      <c r="BB106" s="175"/>
      <c r="BC106" s="175"/>
      <c r="BD106" s="175"/>
      <c r="BE106" s="175"/>
      <c r="BF106" s="175"/>
      <c r="BG106" s="175"/>
      <c r="BH106" s="175"/>
    </row>
    <row r="107" spans="1:60">
      <c r="A107" s="232"/>
      <c r="B107" s="187" t="s">
        <v>37</v>
      </c>
      <c r="C107" s="185">
        <v>24</v>
      </c>
      <c r="D107" s="172" t="s">
        <v>227</v>
      </c>
      <c r="E107" s="188">
        <v>594.28047658520757</v>
      </c>
      <c r="F107" s="188">
        <v>671.30335570186548</v>
      </c>
      <c r="G107" s="188">
        <v>576.23986760236119</v>
      </c>
      <c r="H107" s="188">
        <v>679.49035349036524</v>
      </c>
      <c r="I107" s="188">
        <v>615.32757443917114</v>
      </c>
      <c r="J107" s="188">
        <v>607.2933391354486</v>
      </c>
      <c r="K107" s="188">
        <v>628.69980379332901</v>
      </c>
      <c r="L107" s="188">
        <v>603.00438596491233</v>
      </c>
      <c r="M107" s="188">
        <v>549.6977872082449</v>
      </c>
      <c r="N107" s="188">
        <v>630.3074644549763</v>
      </c>
      <c r="O107" s="188">
        <v>606.83963080473029</v>
      </c>
      <c r="P107" s="188">
        <v>700.26544096523992</v>
      </c>
      <c r="Q107" s="188">
        <v>664.17874396135267</v>
      </c>
      <c r="R107" s="188">
        <v>626.58443465491928</v>
      </c>
      <c r="S107" s="188">
        <v>587.5988779803647</v>
      </c>
      <c r="T107" s="188">
        <v>591.56119319765821</v>
      </c>
      <c r="U107" s="188">
        <v>581.49972299168974</v>
      </c>
      <c r="V107" s="188">
        <v>550.3187724633674</v>
      </c>
      <c r="W107" s="188">
        <v>588.20495683653576</v>
      </c>
      <c r="X107" s="188">
        <v>580.73704627320592</v>
      </c>
      <c r="Y107" s="189">
        <v>517</v>
      </c>
      <c r="Z107" s="188">
        <v>517</v>
      </c>
      <c r="AA107" s="188">
        <v>576</v>
      </c>
      <c r="AB107" s="188">
        <v>571</v>
      </c>
      <c r="AC107" s="188">
        <v>566</v>
      </c>
      <c r="AD107" s="188">
        <v>563</v>
      </c>
      <c r="AE107" s="188">
        <v>562</v>
      </c>
      <c r="AF107" s="188">
        <v>562</v>
      </c>
      <c r="AG107" s="188">
        <v>560</v>
      </c>
      <c r="AH107" s="188">
        <v>557</v>
      </c>
      <c r="AI107" s="188">
        <v>556</v>
      </c>
      <c r="AJ107" s="188">
        <v>555</v>
      </c>
      <c r="AK107" s="188">
        <v>552</v>
      </c>
      <c r="AL107" s="188">
        <v>549</v>
      </c>
      <c r="AM107" s="188">
        <v>547</v>
      </c>
      <c r="AN107" s="188">
        <v>549</v>
      </c>
      <c r="AO107" s="188">
        <v>547</v>
      </c>
      <c r="AP107" s="188">
        <v>545</v>
      </c>
      <c r="AQ107" s="188">
        <v>544</v>
      </c>
      <c r="AR107" s="188">
        <v>542</v>
      </c>
      <c r="AS107" s="188">
        <v>539</v>
      </c>
      <c r="AT107" s="188">
        <v>536</v>
      </c>
      <c r="AU107" s="175"/>
      <c r="AV107" s="175"/>
      <c r="AW107" s="175"/>
      <c r="AX107" s="175"/>
      <c r="AY107" s="175"/>
      <c r="AZ107" s="175"/>
      <c r="BA107" s="175"/>
      <c r="BB107" s="175"/>
      <c r="BC107" s="175"/>
      <c r="BD107" s="175"/>
      <c r="BE107" s="175"/>
      <c r="BF107" s="175"/>
      <c r="BG107" s="175"/>
      <c r="BH107" s="175"/>
    </row>
    <row r="108" spans="1:60">
      <c r="A108" s="232"/>
      <c r="B108" s="187" t="s">
        <v>37</v>
      </c>
      <c r="C108" s="185" t="s">
        <v>228</v>
      </c>
      <c r="D108" s="172" t="s">
        <v>229</v>
      </c>
      <c r="E108" s="188">
        <v>607.47029996376159</v>
      </c>
      <c r="F108" s="188">
        <v>679.56694561461813</v>
      </c>
      <c r="G108" s="188">
        <v>591.93498910065614</v>
      </c>
      <c r="H108" s="188">
        <v>717.11002927292805</v>
      </c>
      <c r="I108" s="188">
        <v>623.9073213312704</v>
      </c>
      <c r="J108" s="188">
        <v>618.58122745551543</v>
      </c>
      <c r="K108" s="188">
        <v>665.43593833067519</v>
      </c>
      <c r="L108" s="188">
        <v>634.54122674710914</v>
      </c>
      <c r="M108" s="188">
        <v>552.90467019740015</v>
      </c>
      <c r="N108" s="188">
        <v>611.61724694489283</v>
      </c>
      <c r="O108" s="188">
        <v>637.76228138576357</v>
      </c>
      <c r="P108" s="188">
        <v>694.63851314197734</v>
      </c>
      <c r="Q108" s="188">
        <v>614.62327750688996</v>
      </c>
      <c r="R108" s="188">
        <v>568.96905940594058</v>
      </c>
      <c r="S108" s="188">
        <v>579.24047306176089</v>
      </c>
      <c r="T108" s="188">
        <v>560.80141631757431</v>
      </c>
      <c r="U108" s="188">
        <v>557.01009704930891</v>
      </c>
      <c r="V108" s="188">
        <v>569.48588280796753</v>
      </c>
      <c r="W108" s="188">
        <v>565.45664462968284</v>
      </c>
      <c r="X108" s="188">
        <v>609.58107460971166</v>
      </c>
      <c r="Y108" s="189">
        <v>528</v>
      </c>
      <c r="Z108" s="188">
        <v>603</v>
      </c>
      <c r="AA108" s="188">
        <v>604</v>
      </c>
      <c r="AB108" s="188">
        <v>605</v>
      </c>
      <c r="AC108" s="188">
        <v>605</v>
      </c>
      <c r="AD108" s="188">
        <v>605</v>
      </c>
      <c r="AE108" s="188">
        <v>606</v>
      </c>
      <c r="AF108" s="188">
        <v>605</v>
      </c>
      <c r="AG108" s="188">
        <v>605</v>
      </c>
      <c r="AH108" s="188">
        <v>605</v>
      </c>
      <c r="AI108" s="188">
        <v>606</v>
      </c>
      <c r="AJ108" s="188">
        <v>605</v>
      </c>
      <c r="AK108" s="188">
        <v>605</v>
      </c>
      <c r="AL108" s="188">
        <v>605</v>
      </c>
      <c r="AM108" s="188">
        <v>607</v>
      </c>
      <c r="AN108" s="188">
        <v>606</v>
      </c>
      <c r="AO108" s="188">
        <v>606</v>
      </c>
      <c r="AP108" s="188">
        <v>606</v>
      </c>
      <c r="AQ108" s="188">
        <v>607</v>
      </c>
      <c r="AR108" s="188">
        <v>606</v>
      </c>
      <c r="AS108" s="188">
        <v>607</v>
      </c>
      <c r="AT108" s="188">
        <v>607</v>
      </c>
      <c r="AU108" s="175"/>
      <c r="AV108" s="175"/>
      <c r="AW108" s="175"/>
      <c r="AX108" s="175"/>
      <c r="AY108" s="175"/>
      <c r="AZ108" s="175"/>
      <c r="BA108" s="175"/>
      <c r="BB108" s="175"/>
      <c r="BC108" s="175"/>
      <c r="BD108" s="175"/>
      <c r="BE108" s="175"/>
      <c r="BF108" s="175"/>
      <c r="BG108" s="175"/>
      <c r="BH108" s="175"/>
    </row>
    <row r="109" spans="1:60" s="177" customFormat="1" ht="12.5" thickBot="1">
      <c r="A109" s="176"/>
      <c r="C109" s="178"/>
      <c r="D109" s="179"/>
      <c r="E109" s="180"/>
      <c r="F109" s="180"/>
      <c r="G109" s="180"/>
      <c r="H109" s="180"/>
      <c r="I109" s="180"/>
      <c r="J109" s="180"/>
      <c r="K109" s="180"/>
      <c r="L109" s="180"/>
      <c r="M109" s="180"/>
      <c r="N109" s="180"/>
      <c r="O109" s="180"/>
      <c r="P109" s="180"/>
      <c r="Q109" s="180"/>
      <c r="R109" s="180"/>
      <c r="S109" s="180"/>
      <c r="T109" s="180"/>
      <c r="U109" s="180"/>
      <c r="V109" s="180"/>
      <c r="W109" s="180"/>
      <c r="X109" s="180"/>
      <c r="Y109" s="181"/>
      <c r="Z109" s="180"/>
      <c r="AA109" s="180"/>
      <c r="AB109" s="180"/>
      <c r="AC109" s="180"/>
      <c r="AD109" s="180"/>
      <c r="AE109" s="180"/>
      <c r="AF109" s="180"/>
      <c r="AG109" s="180"/>
      <c r="AH109" s="180"/>
      <c r="AI109" s="180"/>
      <c r="AJ109" s="180"/>
      <c r="AK109" s="180"/>
      <c r="AL109" s="180"/>
      <c r="AM109" s="180"/>
      <c r="AN109" s="180"/>
      <c r="AO109" s="180"/>
      <c r="AP109" s="180"/>
      <c r="AQ109" s="180"/>
      <c r="AR109" s="180"/>
      <c r="AS109" s="180"/>
      <c r="AT109" s="180"/>
    </row>
    <row r="110" spans="1:60" ht="12.5" thickTop="1"/>
    <row r="111" spans="1:60" ht="15" customHeight="1">
      <c r="A111" s="233" t="s">
        <v>3</v>
      </c>
      <c r="B111" s="158" t="s">
        <v>3</v>
      </c>
      <c r="C111" s="183"/>
      <c r="D111" s="175" t="s">
        <v>245</v>
      </c>
    </row>
    <row r="112" spans="1:60">
      <c r="A112" s="233"/>
      <c r="B112" s="184" t="s">
        <v>207</v>
      </c>
      <c r="C112" s="185" t="s">
        <v>208</v>
      </c>
      <c r="D112" s="172" t="s">
        <v>209</v>
      </c>
      <c r="E112" s="186">
        <v>1990</v>
      </c>
      <c r="F112" s="186">
        <v>1991</v>
      </c>
      <c r="G112" s="186">
        <v>1992</v>
      </c>
      <c r="H112" s="186">
        <v>1993</v>
      </c>
      <c r="I112" s="186">
        <v>1994</v>
      </c>
      <c r="J112" s="186">
        <v>1995</v>
      </c>
      <c r="K112" s="186">
        <v>1996</v>
      </c>
      <c r="L112" s="186">
        <v>1997</v>
      </c>
      <c r="M112" s="186">
        <v>1998</v>
      </c>
      <c r="N112" s="186">
        <v>1999</v>
      </c>
      <c r="O112" s="186">
        <v>2000</v>
      </c>
      <c r="P112" s="186">
        <v>2001</v>
      </c>
      <c r="Q112" s="186">
        <v>2002</v>
      </c>
      <c r="R112" s="186">
        <v>2003</v>
      </c>
      <c r="S112" s="186">
        <v>2004</v>
      </c>
      <c r="T112" s="186">
        <v>2005</v>
      </c>
      <c r="U112" s="186">
        <v>2006</v>
      </c>
      <c r="V112" s="186">
        <v>2007</v>
      </c>
      <c r="W112" s="186">
        <v>2008</v>
      </c>
      <c r="X112" s="186">
        <v>2009</v>
      </c>
      <c r="Y112" s="157">
        <v>2011</v>
      </c>
      <c r="Z112" s="162">
        <v>2012</v>
      </c>
      <c r="AA112" s="162">
        <v>2013</v>
      </c>
      <c r="AB112" s="157">
        <v>2014</v>
      </c>
      <c r="AC112" s="162">
        <v>2015</v>
      </c>
      <c r="AD112" s="162">
        <v>2016</v>
      </c>
      <c r="AE112" s="157">
        <v>2017</v>
      </c>
      <c r="AF112" s="162">
        <v>2018</v>
      </c>
      <c r="AG112" s="162">
        <v>2019</v>
      </c>
      <c r="AH112" s="157">
        <v>2020</v>
      </c>
      <c r="AI112" s="162">
        <v>2021</v>
      </c>
      <c r="AJ112" s="162">
        <v>2022</v>
      </c>
      <c r="AK112" s="157">
        <v>2023</v>
      </c>
      <c r="AL112" s="162">
        <v>2024</v>
      </c>
      <c r="AM112" s="162">
        <v>2025</v>
      </c>
      <c r="AN112" s="157">
        <v>2026</v>
      </c>
      <c r="AO112" s="162">
        <v>2027</v>
      </c>
      <c r="AP112" s="162">
        <v>2028</v>
      </c>
      <c r="AQ112" s="157">
        <v>2029</v>
      </c>
      <c r="AR112" s="162">
        <v>2030</v>
      </c>
      <c r="AS112" s="162">
        <v>2031</v>
      </c>
      <c r="AT112" s="190">
        <v>2032</v>
      </c>
    </row>
    <row r="113" spans="1:46">
      <c r="A113" s="233"/>
      <c r="B113" s="187" t="str">
        <f>VLOOKUP(D113,[2]Towns!$A$1:$D$96,4,FALSE)</f>
        <v>WA</v>
      </c>
      <c r="C113" s="185" t="str">
        <f>VLOOKUP(D113,[2]Towns!$A$1:$C$96,3,FALSE)</f>
        <v>30-S</v>
      </c>
      <c r="D113" s="172" t="s">
        <v>211</v>
      </c>
      <c r="E113" s="188">
        <f>VLOOKUP($D113,$D$3:$AT$17,E$130-1988,FALSE)*VLOOKUP($D113,$D$58:$AT$72,E$130-1988,FALSE)</f>
        <v>1758342.2789976476</v>
      </c>
      <c r="F113" s="188">
        <f t="shared" ref="F113:AT119" si="7">VLOOKUP($D113,$D$3:$AT$17,F$130-1988,FALSE)*VLOOKUP($D113,$D$58:$AT$72,F$130-1988,FALSE)</f>
        <v>2032095.6349248127</v>
      </c>
      <c r="G113" s="188">
        <f t="shared" si="7"/>
        <v>1947243.3156874771</v>
      </c>
      <c r="H113" s="188">
        <f t="shared" si="7"/>
        <v>2501270.9245999632</v>
      </c>
      <c r="I113" s="188">
        <f t="shared" si="7"/>
        <v>2667555.7331275796</v>
      </c>
      <c r="J113" s="188">
        <f t="shared" si="7"/>
        <v>2761209.9012830197</v>
      </c>
      <c r="K113" s="188">
        <f t="shared" si="7"/>
        <v>3481110</v>
      </c>
      <c r="L113" s="188">
        <f t="shared" si="7"/>
        <v>3319234</v>
      </c>
      <c r="M113" s="188">
        <f t="shared" si="7"/>
        <v>3281427</v>
      </c>
      <c r="N113" s="188">
        <f t="shared" si="7"/>
        <v>4054400</v>
      </c>
      <c r="O113" s="188">
        <f t="shared" si="7"/>
        <v>3980377</v>
      </c>
      <c r="P113" s="188">
        <f t="shared" si="7"/>
        <v>4006455</v>
      </c>
      <c r="Q113" s="188">
        <f t="shared" si="7"/>
        <v>3999410.0000000005</v>
      </c>
      <c r="R113" s="188">
        <f t="shared" si="7"/>
        <v>3604119</v>
      </c>
      <c r="S113" s="188">
        <f t="shared" si="7"/>
        <v>3547945</v>
      </c>
      <c r="T113" s="188">
        <f t="shared" si="7"/>
        <v>3533299</v>
      </c>
      <c r="U113" s="188">
        <f t="shared" si="7"/>
        <v>3700891.0000000005</v>
      </c>
      <c r="V113" s="188">
        <f t="shared" si="7"/>
        <v>3864168</v>
      </c>
      <c r="W113" s="188">
        <f t="shared" si="7"/>
        <v>4045583.9999999995</v>
      </c>
      <c r="X113" s="188">
        <f t="shared" si="7"/>
        <v>3907330.9999999995</v>
      </c>
      <c r="Y113" s="189">
        <f t="shared" si="7"/>
        <v>3546588</v>
      </c>
      <c r="Z113" s="188">
        <f t="shared" si="7"/>
        <v>3947979</v>
      </c>
      <c r="AA113" s="188">
        <f t="shared" si="7"/>
        <v>3956859</v>
      </c>
      <c r="AB113" s="188">
        <f t="shared" si="7"/>
        <v>3974688</v>
      </c>
      <c r="AC113" s="188">
        <f t="shared" si="7"/>
        <v>3987096</v>
      </c>
      <c r="AD113" s="188">
        <f t="shared" si="7"/>
        <v>4008672</v>
      </c>
      <c r="AE113" s="188">
        <f t="shared" si="7"/>
        <v>4025574</v>
      </c>
      <c r="AF113" s="188">
        <f t="shared" si="7"/>
        <v>4040932</v>
      </c>
      <c r="AG113" s="188">
        <f t="shared" si="7"/>
        <v>4056234</v>
      </c>
      <c r="AH113" s="188">
        <f t="shared" si="7"/>
        <v>4076982</v>
      </c>
      <c r="AI113" s="188">
        <f t="shared" si="7"/>
        <v>4091460</v>
      </c>
      <c r="AJ113" s="188">
        <f t="shared" si="7"/>
        <v>4105884</v>
      </c>
      <c r="AK113" s="188">
        <f t="shared" si="7"/>
        <v>4113934</v>
      </c>
      <c r="AL113" s="188">
        <f t="shared" si="7"/>
        <v>4133096</v>
      </c>
      <c r="AM113" s="188">
        <f t="shared" si="7"/>
        <v>4151521</v>
      </c>
      <c r="AN113" s="188">
        <f t="shared" si="7"/>
        <v>4164288</v>
      </c>
      <c r="AO113" s="188">
        <f t="shared" si="7"/>
        <v>4170588</v>
      </c>
      <c r="AP113" s="188">
        <f t="shared" si="7"/>
        <v>4187470</v>
      </c>
      <c r="AQ113" s="188">
        <f t="shared" si="7"/>
        <v>4199357</v>
      </c>
      <c r="AR113" s="188">
        <f t="shared" si="7"/>
        <v>4203981</v>
      </c>
      <c r="AS113" s="188">
        <f>VLOOKUP($D113,$D$3:$AT$17,AS$130-1988,FALSE)*VLOOKUP($D113,$D$58:$AT$72,AS$130-1988,FALSE)</f>
        <v>4214290</v>
      </c>
      <c r="AT113" s="188">
        <f t="shared" si="7"/>
        <v>4203981</v>
      </c>
    </row>
    <row r="114" spans="1:46">
      <c r="A114" s="233"/>
      <c r="B114" s="187" t="str">
        <f>VLOOKUP(D114,[2]Towns!$A$1:$D$96,4,FALSE)</f>
        <v>WA</v>
      </c>
      <c r="C114" s="185" t="str">
        <f>VLOOKUP(D114,[2]Towns!$A$1:$C$96,3,FALSE)</f>
        <v>30-W</v>
      </c>
      <c r="D114" s="172" t="s">
        <v>213</v>
      </c>
      <c r="E114" s="188">
        <f t="shared" ref="E114:T127" si="8">VLOOKUP($D114,$D$3:$AT$17,E$130-1988,FALSE)*VLOOKUP($D114,$D$58:$AT$72,E$130-1988,FALSE)</f>
        <v>12199362.197137984</v>
      </c>
      <c r="F114" s="188">
        <f t="shared" si="8"/>
        <v>14522813.982605899</v>
      </c>
      <c r="G114" s="188">
        <f t="shared" si="8"/>
        <v>13651072.226100704</v>
      </c>
      <c r="H114" s="188">
        <f t="shared" si="8"/>
        <v>17220844.92467906</v>
      </c>
      <c r="I114" s="188">
        <f t="shared" si="8"/>
        <v>17392206.019061431</v>
      </c>
      <c r="J114" s="188">
        <f t="shared" si="8"/>
        <v>18306950.761065897</v>
      </c>
      <c r="K114" s="188">
        <f t="shared" si="8"/>
        <v>23043425</v>
      </c>
      <c r="L114" s="188">
        <f t="shared" si="8"/>
        <v>22439983</v>
      </c>
      <c r="M114" s="188">
        <f t="shared" si="8"/>
        <v>20724616</v>
      </c>
      <c r="N114" s="188">
        <f t="shared" si="8"/>
        <v>25454394</v>
      </c>
      <c r="O114" s="188">
        <f t="shared" si="8"/>
        <v>25956503</v>
      </c>
      <c r="P114" s="188">
        <f t="shared" si="8"/>
        <v>26458776</v>
      </c>
      <c r="Q114" s="188">
        <f t="shared" si="8"/>
        <v>27736398</v>
      </c>
      <c r="R114" s="188">
        <f t="shared" si="8"/>
        <v>25118285</v>
      </c>
      <c r="S114" s="188">
        <f t="shared" si="8"/>
        <v>25772032</v>
      </c>
      <c r="T114" s="188">
        <f t="shared" si="8"/>
        <v>28786468</v>
      </c>
      <c r="U114" s="188">
        <f t="shared" si="7"/>
        <v>30056485.999999996</v>
      </c>
      <c r="V114" s="188">
        <f t="shared" si="7"/>
        <v>32202089.999999996</v>
      </c>
      <c r="W114" s="188">
        <f t="shared" si="7"/>
        <v>30459183</v>
      </c>
      <c r="X114" s="188">
        <f t="shared" si="7"/>
        <v>30430845</v>
      </c>
      <c r="Y114" s="189">
        <f t="shared" si="7"/>
        <v>29259230</v>
      </c>
      <c r="Z114" s="188">
        <f t="shared" si="7"/>
        <v>29238300</v>
      </c>
      <c r="AA114" s="188">
        <f t="shared" si="7"/>
        <v>29479200</v>
      </c>
      <c r="AB114" s="188">
        <f t="shared" si="7"/>
        <v>30011248</v>
      </c>
      <c r="AC114" s="188">
        <f t="shared" si="7"/>
        <v>30759027</v>
      </c>
      <c r="AD114" s="188">
        <f t="shared" si="7"/>
        <v>31463874</v>
      </c>
      <c r="AE114" s="188">
        <f t="shared" si="7"/>
        <v>32029340</v>
      </c>
      <c r="AF114" s="188">
        <f t="shared" si="7"/>
        <v>32637744</v>
      </c>
      <c r="AG114" s="188">
        <f t="shared" si="7"/>
        <v>33338844</v>
      </c>
      <c r="AH114" s="188">
        <f t="shared" si="7"/>
        <v>34041312</v>
      </c>
      <c r="AI114" s="188">
        <f t="shared" si="7"/>
        <v>34542640</v>
      </c>
      <c r="AJ114" s="188">
        <f t="shared" si="7"/>
        <v>35088910</v>
      </c>
      <c r="AK114" s="188">
        <f t="shared" si="7"/>
        <v>35946160</v>
      </c>
      <c r="AL114" s="188">
        <f t="shared" si="7"/>
        <v>36863496</v>
      </c>
      <c r="AM114" s="188">
        <f t="shared" si="7"/>
        <v>37459532</v>
      </c>
      <c r="AN114" s="188">
        <f t="shared" si="7"/>
        <v>38107398</v>
      </c>
      <c r="AO114" s="188">
        <f t="shared" si="7"/>
        <v>38809509</v>
      </c>
      <c r="AP114" s="188">
        <f t="shared" si="7"/>
        <v>39394222</v>
      </c>
      <c r="AQ114" s="188">
        <f t="shared" si="7"/>
        <v>39916448</v>
      </c>
      <c r="AR114" s="188">
        <f t="shared" si="7"/>
        <v>40432494</v>
      </c>
      <c r="AS114" s="188">
        <f t="shared" si="7"/>
        <v>40954420</v>
      </c>
      <c r="AT114" s="188">
        <f t="shared" si="7"/>
        <v>40432494</v>
      </c>
    </row>
    <row r="115" spans="1:46">
      <c r="A115" s="233"/>
      <c r="B115" s="187" t="str">
        <f>VLOOKUP(D115,[2]Towns!$A$1:$D$96,4,FALSE)</f>
        <v>WA</v>
      </c>
      <c r="C115" s="185" t="str">
        <f>VLOOKUP(D115,[2]Towns!$A$1:$C$96,3,FALSE)</f>
        <v>30-S</v>
      </c>
      <c r="D115" s="172" t="s">
        <v>214</v>
      </c>
      <c r="E115" s="188">
        <f t="shared" si="8"/>
        <v>8101367.5757943969</v>
      </c>
      <c r="F115" s="188">
        <f t="shared" si="7"/>
        <v>9460645.4084216785</v>
      </c>
      <c r="G115" s="188">
        <f t="shared" si="7"/>
        <v>9434359.1631673947</v>
      </c>
      <c r="H115" s="188">
        <f t="shared" si="7"/>
        <v>12035199.340096561</v>
      </c>
      <c r="I115" s="188">
        <f t="shared" si="7"/>
        <v>12524414.643836223</v>
      </c>
      <c r="J115" s="188">
        <f t="shared" si="7"/>
        <v>13114735.09861334</v>
      </c>
      <c r="K115" s="188">
        <f t="shared" si="7"/>
        <v>15885207</v>
      </c>
      <c r="L115" s="188">
        <f t="shared" si="7"/>
        <v>16444669</v>
      </c>
      <c r="M115" s="188">
        <f t="shared" si="7"/>
        <v>15327222</v>
      </c>
      <c r="N115" s="188">
        <f t="shared" si="7"/>
        <v>18863562</v>
      </c>
      <c r="O115" s="188">
        <f t="shared" si="7"/>
        <v>18829468</v>
      </c>
      <c r="P115" s="188">
        <f t="shared" si="7"/>
        <v>19025676</v>
      </c>
      <c r="Q115" s="188">
        <f t="shared" si="7"/>
        <v>19838278</v>
      </c>
      <c r="R115" s="188">
        <f t="shared" si="7"/>
        <v>18091596</v>
      </c>
      <c r="S115" s="188">
        <f t="shared" si="7"/>
        <v>18310531</v>
      </c>
      <c r="T115" s="188">
        <f t="shared" si="7"/>
        <v>18903679</v>
      </c>
      <c r="U115" s="188">
        <f t="shared" si="7"/>
        <v>19283358</v>
      </c>
      <c r="V115" s="188">
        <f t="shared" si="7"/>
        <v>19723861</v>
      </c>
      <c r="W115" s="188">
        <f t="shared" si="7"/>
        <v>21080740.709758803</v>
      </c>
      <c r="X115" s="188">
        <f t="shared" si="7"/>
        <v>20587401.934544906</v>
      </c>
      <c r="Y115" s="189">
        <f t="shared" si="7"/>
        <v>19735198</v>
      </c>
      <c r="Z115" s="188">
        <f t="shared" si="7"/>
        <v>19580994</v>
      </c>
      <c r="AA115" s="188">
        <f t="shared" si="7"/>
        <v>19600830</v>
      </c>
      <c r="AB115" s="188">
        <f t="shared" si="7"/>
        <v>19815141</v>
      </c>
      <c r="AC115" s="188">
        <f t="shared" si="7"/>
        <v>20145328</v>
      </c>
      <c r="AD115" s="188">
        <f t="shared" si="7"/>
        <v>20448736</v>
      </c>
      <c r="AE115" s="188">
        <f t="shared" si="7"/>
        <v>20693876</v>
      </c>
      <c r="AF115" s="188">
        <f t="shared" si="7"/>
        <v>20969220</v>
      </c>
      <c r="AG115" s="188">
        <f t="shared" si="7"/>
        <v>21276785</v>
      </c>
      <c r="AH115" s="188">
        <f t="shared" si="7"/>
        <v>21585720</v>
      </c>
      <c r="AI115" s="188">
        <f t="shared" si="7"/>
        <v>21833461</v>
      </c>
      <c r="AJ115" s="188">
        <f t="shared" si="7"/>
        <v>22080744</v>
      </c>
      <c r="AK115" s="188">
        <f t="shared" si="7"/>
        <v>22460455</v>
      </c>
      <c r="AL115" s="188">
        <f t="shared" si="7"/>
        <v>22876728</v>
      </c>
      <c r="AM115" s="188">
        <f t="shared" si="7"/>
        <v>23161905</v>
      </c>
      <c r="AN115" s="188">
        <f t="shared" si="7"/>
        <v>23448204</v>
      </c>
      <c r="AO115" s="188">
        <f t="shared" si="7"/>
        <v>23769684</v>
      </c>
      <c r="AP115" s="188">
        <f t="shared" si="7"/>
        <v>24057992</v>
      </c>
      <c r="AQ115" s="188">
        <f t="shared" si="7"/>
        <v>24311019</v>
      </c>
      <c r="AR115" s="188">
        <f t="shared" si="7"/>
        <v>24564183</v>
      </c>
      <c r="AS115" s="188">
        <f t="shared" si="7"/>
        <v>24819497</v>
      </c>
      <c r="AT115" s="188">
        <f t="shared" si="7"/>
        <v>24564183</v>
      </c>
    </row>
    <row r="116" spans="1:46">
      <c r="A116" s="233"/>
      <c r="B116" s="187" t="str">
        <f>VLOOKUP(D116,[2]Towns!$A$1:$D$96,4,FALSE)</f>
        <v>WA</v>
      </c>
      <c r="C116" s="185">
        <f>VLOOKUP(D116,[2]Towns!$A$1:$C$96,3,FALSE)</f>
        <v>20</v>
      </c>
      <c r="D116" s="172" t="s">
        <v>215</v>
      </c>
      <c r="E116" s="188">
        <f t="shared" si="8"/>
        <v>1835677.334650466</v>
      </c>
      <c r="F116" s="188">
        <f t="shared" si="7"/>
        <v>2163833.946418603</v>
      </c>
      <c r="G116" s="188">
        <f t="shared" si="7"/>
        <v>1958356.5118478229</v>
      </c>
      <c r="H116" s="188">
        <f t="shared" si="7"/>
        <v>2492211.4042837317</v>
      </c>
      <c r="I116" s="188">
        <f t="shared" si="7"/>
        <v>2459498.2167857978</v>
      </c>
      <c r="J116" s="188">
        <f t="shared" si="7"/>
        <v>2885778.9215572015</v>
      </c>
      <c r="K116" s="188">
        <f t="shared" si="7"/>
        <v>3601195</v>
      </c>
      <c r="L116" s="188">
        <f t="shared" si="7"/>
        <v>3651275</v>
      </c>
      <c r="M116" s="188">
        <f t="shared" si="7"/>
        <v>3336836</v>
      </c>
      <c r="N116" s="188">
        <f t="shared" si="7"/>
        <v>3947014.0000000005</v>
      </c>
      <c r="O116" s="188">
        <f t="shared" si="7"/>
        <v>4681409</v>
      </c>
      <c r="P116" s="188">
        <f t="shared" si="7"/>
        <v>5469334</v>
      </c>
      <c r="Q116" s="188">
        <f t="shared" si="7"/>
        <v>5554787</v>
      </c>
      <c r="R116" s="188">
        <f t="shared" si="7"/>
        <v>5912462</v>
      </c>
      <c r="S116" s="188">
        <f t="shared" si="7"/>
        <v>6940759</v>
      </c>
      <c r="T116" s="188">
        <f t="shared" si="7"/>
        <v>8080854.0000000009</v>
      </c>
      <c r="U116" s="188">
        <f t="shared" si="7"/>
        <v>9178425</v>
      </c>
      <c r="V116" s="188">
        <f t="shared" si="7"/>
        <v>10154860</v>
      </c>
      <c r="W116" s="188">
        <f t="shared" si="7"/>
        <v>10793017</v>
      </c>
      <c r="X116" s="188">
        <f t="shared" si="7"/>
        <v>12039314</v>
      </c>
      <c r="Y116" s="189">
        <f t="shared" si="7"/>
        <v>11116962</v>
      </c>
      <c r="Z116" s="188">
        <f t="shared" si="7"/>
        <v>11687676</v>
      </c>
      <c r="AA116" s="188">
        <f t="shared" si="7"/>
        <v>12024985</v>
      </c>
      <c r="AB116" s="188">
        <f t="shared" si="7"/>
        <v>12402500</v>
      </c>
      <c r="AC116" s="188">
        <f t="shared" si="7"/>
        <v>12830679</v>
      </c>
      <c r="AD116" s="188">
        <f t="shared" si="7"/>
        <v>13289643</v>
      </c>
      <c r="AE116" s="188">
        <f t="shared" si="7"/>
        <v>13781350</v>
      </c>
      <c r="AF116" s="188">
        <f t="shared" si="7"/>
        <v>14230629</v>
      </c>
      <c r="AG116" s="188">
        <f t="shared" si="7"/>
        <v>14685852</v>
      </c>
      <c r="AH116" s="188">
        <f t="shared" si="7"/>
        <v>15175764</v>
      </c>
      <c r="AI116" s="188">
        <f t="shared" si="7"/>
        <v>15673896</v>
      </c>
      <c r="AJ116" s="188">
        <f t="shared" si="7"/>
        <v>16151816</v>
      </c>
      <c r="AK116" s="188">
        <f t="shared" si="7"/>
        <v>16635528</v>
      </c>
      <c r="AL116" s="188">
        <f t="shared" si="7"/>
        <v>17156958</v>
      </c>
      <c r="AM116" s="188">
        <f t="shared" si="7"/>
        <v>17751364</v>
      </c>
      <c r="AN116" s="188">
        <f t="shared" si="7"/>
        <v>18257219</v>
      </c>
      <c r="AO116" s="188">
        <f t="shared" si="7"/>
        <v>18768204</v>
      </c>
      <c r="AP116" s="188">
        <f t="shared" si="7"/>
        <v>19320210</v>
      </c>
      <c r="AQ116" s="188">
        <f t="shared" si="7"/>
        <v>19880406</v>
      </c>
      <c r="AR116" s="188">
        <f t="shared" si="7"/>
        <v>20447700</v>
      </c>
      <c r="AS116" s="188">
        <f t="shared" si="7"/>
        <v>20954336</v>
      </c>
      <c r="AT116" s="188">
        <f t="shared" si="7"/>
        <v>20447700</v>
      </c>
    </row>
    <row r="117" spans="1:46">
      <c r="A117" s="233"/>
      <c r="B117" s="187" t="str">
        <f>VLOOKUP(D117,[2]Towns!$A$1:$D$96,4,FALSE)</f>
        <v>WA</v>
      </c>
      <c r="C117" s="185">
        <f>VLOOKUP(D117,[2]Towns!$A$1:$C$96,3,FALSE)</f>
        <v>26</v>
      </c>
      <c r="D117" s="172" t="s">
        <v>216</v>
      </c>
      <c r="E117" s="188">
        <f t="shared" si="8"/>
        <v>863492.82668403082</v>
      </c>
      <c r="F117" s="188">
        <f t="shared" si="7"/>
        <v>930528.94017127622</v>
      </c>
      <c r="G117" s="188">
        <f t="shared" si="7"/>
        <v>778400.41290686617</v>
      </c>
      <c r="H117" s="188">
        <f t="shared" si="7"/>
        <v>964469.86947640311</v>
      </c>
      <c r="I117" s="188">
        <f t="shared" si="7"/>
        <v>953286.30213316344</v>
      </c>
      <c r="J117" s="188">
        <f t="shared" si="7"/>
        <v>906724.15689345158</v>
      </c>
      <c r="K117" s="188">
        <f t="shared" si="7"/>
        <v>1148998</v>
      </c>
      <c r="L117" s="188">
        <f t="shared" si="7"/>
        <v>1091722</v>
      </c>
      <c r="M117" s="188">
        <f t="shared" si="7"/>
        <v>1060081</v>
      </c>
      <c r="N117" s="188">
        <f t="shared" si="7"/>
        <v>1291925</v>
      </c>
      <c r="O117" s="188">
        <f t="shared" si="7"/>
        <v>1289811</v>
      </c>
      <c r="P117" s="188">
        <f t="shared" si="7"/>
        <v>1293734</v>
      </c>
      <c r="Q117" s="188">
        <f t="shared" si="7"/>
        <v>1292921</v>
      </c>
      <c r="R117" s="188">
        <f t="shared" si="7"/>
        <v>1212834</v>
      </c>
      <c r="S117" s="188">
        <f t="shared" si="7"/>
        <v>1222913</v>
      </c>
      <c r="T117" s="188">
        <f t="shared" si="7"/>
        <v>1265613</v>
      </c>
      <c r="U117" s="188">
        <f t="shared" si="7"/>
        <v>1411449</v>
      </c>
      <c r="V117" s="188">
        <f t="shared" si="7"/>
        <v>1524673</v>
      </c>
      <c r="W117" s="188">
        <f t="shared" si="7"/>
        <v>1573006</v>
      </c>
      <c r="X117" s="188">
        <f t="shared" si="7"/>
        <v>1558912</v>
      </c>
      <c r="Y117" s="189">
        <f t="shared" si="7"/>
        <v>1316484</v>
      </c>
      <c r="Z117" s="188">
        <f t="shared" si="7"/>
        <v>1532022</v>
      </c>
      <c r="AA117" s="188">
        <f t="shared" si="7"/>
        <v>1521520</v>
      </c>
      <c r="AB117" s="188">
        <f t="shared" si="7"/>
        <v>1521510</v>
      </c>
      <c r="AC117" s="188">
        <f t="shared" si="7"/>
        <v>1522106</v>
      </c>
      <c r="AD117" s="188">
        <f t="shared" si="7"/>
        <v>1525790</v>
      </c>
      <c r="AE117" s="188">
        <f t="shared" si="7"/>
        <v>1528209</v>
      </c>
      <c r="AF117" s="188">
        <f t="shared" si="7"/>
        <v>1532500</v>
      </c>
      <c r="AG117" s="188">
        <f t="shared" si="7"/>
        <v>1536120</v>
      </c>
      <c r="AH117" s="188">
        <f t="shared" si="7"/>
        <v>1539720</v>
      </c>
      <c r="AI117" s="188">
        <f t="shared" si="7"/>
        <v>1545830</v>
      </c>
      <c r="AJ117" s="188">
        <f t="shared" si="7"/>
        <v>1550620</v>
      </c>
      <c r="AK117" s="188">
        <f t="shared" si="7"/>
        <v>1557330</v>
      </c>
      <c r="AL117" s="188">
        <f t="shared" si="7"/>
        <v>1562694</v>
      </c>
      <c r="AM117" s="188">
        <f t="shared" si="7"/>
        <v>1573190</v>
      </c>
      <c r="AN117" s="188">
        <f t="shared" si="7"/>
        <v>1579137</v>
      </c>
      <c r="AO117" s="188">
        <f t="shared" si="7"/>
        <v>1585664</v>
      </c>
      <c r="AP117" s="188">
        <f t="shared" si="7"/>
        <v>1592161</v>
      </c>
      <c r="AQ117" s="188">
        <f t="shared" si="7"/>
        <v>1599234</v>
      </c>
      <c r="AR117" s="188">
        <f t="shared" si="7"/>
        <v>1606275</v>
      </c>
      <c r="AS117" s="188">
        <f t="shared" si="7"/>
        <v>1613284</v>
      </c>
      <c r="AT117" s="188">
        <f t="shared" si="7"/>
        <v>1606275</v>
      </c>
    </row>
    <row r="118" spans="1:46">
      <c r="A118" s="233"/>
      <c r="B118" s="187" t="str">
        <f>VLOOKUP(D118,[2]Towns!$A$1:$D$96,4,FALSE)</f>
        <v>WA</v>
      </c>
      <c r="C118" s="185">
        <f>VLOOKUP(D118,[2]Towns!$A$1:$C$96,3,FALSE)</f>
        <v>11</v>
      </c>
      <c r="D118" s="172" t="s">
        <v>25</v>
      </c>
      <c r="E118" s="188">
        <f t="shared" si="8"/>
        <v>692890.06117621728</v>
      </c>
      <c r="F118" s="188">
        <f t="shared" si="7"/>
        <v>780078.83619757986</v>
      </c>
      <c r="G118" s="188">
        <f t="shared" si="7"/>
        <v>699490.35717996059</v>
      </c>
      <c r="H118" s="188">
        <f t="shared" si="7"/>
        <v>916417.88601110829</v>
      </c>
      <c r="I118" s="188">
        <f t="shared" si="7"/>
        <v>818322.77669765381</v>
      </c>
      <c r="J118" s="188">
        <f t="shared" si="7"/>
        <v>869222.42237726471</v>
      </c>
      <c r="K118" s="188">
        <f t="shared" si="7"/>
        <v>1033494.0000000001</v>
      </c>
      <c r="L118" s="188">
        <f t="shared" si="7"/>
        <v>969796</v>
      </c>
      <c r="M118" s="188">
        <f t="shared" si="7"/>
        <v>832613</v>
      </c>
      <c r="N118" s="188">
        <f t="shared" si="7"/>
        <v>958610</v>
      </c>
      <c r="O118" s="188">
        <f t="shared" si="7"/>
        <v>1020035.9999999999</v>
      </c>
      <c r="P118" s="188">
        <f t="shared" si="7"/>
        <v>1101250</v>
      </c>
      <c r="Q118" s="188">
        <f t="shared" si="7"/>
        <v>1005522</v>
      </c>
      <c r="R118" s="188">
        <f t="shared" si="7"/>
        <v>937222.00000000012</v>
      </c>
      <c r="S118" s="188">
        <f t="shared" si="7"/>
        <v>947235.00000000012</v>
      </c>
      <c r="T118" s="188">
        <f t="shared" si="7"/>
        <v>965289</v>
      </c>
      <c r="U118" s="188">
        <f t="shared" si="7"/>
        <v>1044117</v>
      </c>
      <c r="V118" s="188">
        <f t="shared" si="7"/>
        <v>1084615</v>
      </c>
      <c r="W118" s="188">
        <f t="shared" si="7"/>
        <v>1062214</v>
      </c>
      <c r="X118" s="188">
        <f t="shared" si="7"/>
        <v>1128284</v>
      </c>
      <c r="Y118" s="189">
        <f t="shared" si="7"/>
        <v>982350</v>
      </c>
      <c r="Z118" s="188">
        <f t="shared" si="7"/>
        <v>1056633</v>
      </c>
      <c r="AA118" s="188">
        <f t="shared" si="7"/>
        <v>1048869</v>
      </c>
      <c r="AB118" s="188">
        <f t="shared" si="7"/>
        <v>1043460</v>
      </c>
      <c r="AC118" s="188">
        <f t="shared" si="7"/>
        <v>1041180</v>
      </c>
      <c r="AD118" s="188">
        <f t="shared" si="7"/>
        <v>1044510</v>
      </c>
      <c r="AE118" s="188">
        <f t="shared" si="7"/>
        <v>1052173</v>
      </c>
      <c r="AF118" s="188">
        <f t="shared" si="7"/>
        <v>1051725</v>
      </c>
      <c r="AG118" s="188">
        <f t="shared" si="7"/>
        <v>1051253</v>
      </c>
      <c r="AH118" s="188">
        <f t="shared" si="7"/>
        <v>1054571</v>
      </c>
      <c r="AI118" s="188">
        <f t="shared" si="7"/>
        <v>1057336</v>
      </c>
      <c r="AJ118" s="188">
        <f t="shared" si="7"/>
        <v>1056818</v>
      </c>
      <c r="AK118" s="188">
        <f t="shared" si="7"/>
        <v>1054352</v>
      </c>
      <c r="AL118" s="188">
        <f t="shared" si="7"/>
        <v>1057092</v>
      </c>
      <c r="AM118" s="188">
        <f t="shared" si="7"/>
        <v>1068120</v>
      </c>
      <c r="AN118" s="188">
        <f t="shared" si="7"/>
        <v>1068940</v>
      </c>
      <c r="AO118" s="188">
        <f t="shared" si="7"/>
        <v>1067805</v>
      </c>
      <c r="AP118" s="188">
        <f t="shared" si="7"/>
        <v>1071099</v>
      </c>
      <c r="AQ118" s="188">
        <f t="shared" si="7"/>
        <v>1069932</v>
      </c>
      <c r="AR118" s="188">
        <f t="shared" si="7"/>
        <v>1068745</v>
      </c>
      <c r="AS118" s="188">
        <f t="shared" si="7"/>
        <v>1065572</v>
      </c>
      <c r="AT118" s="188">
        <f t="shared" si="7"/>
        <v>1068745</v>
      </c>
    </row>
    <row r="119" spans="1:46">
      <c r="A119" s="233"/>
      <c r="B119" s="187" t="str">
        <f>VLOOKUP(D119,[2]Towns!$A$1:$D$96,4,FALSE)</f>
        <v>WA</v>
      </c>
      <c r="C119" s="185" t="str">
        <f>VLOOKUP(D119,[2]Towns!$A$1:$C$96,3,FALSE)</f>
        <v>30-W</v>
      </c>
      <c r="D119" s="172" t="s">
        <v>218</v>
      </c>
      <c r="E119" s="188">
        <f t="shared" si="8"/>
        <v>8177650.9528589183</v>
      </c>
      <c r="F119" s="188">
        <f t="shared" si="7"/>
        <v>9779772.7496640198</v>
      </c>
      <c r="G119" s="188">
        <f t="shared" si="7"/>
        <v>9278893.9136172999</v>
      </c>
      <c r="H119" s="188">
        <f t="shared" si="7"/>
        <v>11855882.874114003</v>
      </c>
      <c r="I119" s="188">
        <f t="shared" si="7"/>
        <v>12417427.968023449</v>
      </c>
      <c r="J119" s="188">
        <f t="shared" si="7"/>
        <v>13011907.754105194</v>
      </c>
      <c r="K119" s="188">
        <f t="shared" si="7"/>
        <v>15945954.957681043</v>
      </c>
      <c r="L119" s="188">
        <f t="shared" si="7"/>
        <v>15912809.476684185</v>
      </c>
      <c r="M119" s="188">
        <f t="shared" si="7"/>
        <v>15351033.520678874</v>
      </c>
      <c r="N119" s="188">
        <f t="shared" si="7"/>
        <v>19475334.842644319</v>
      </c>
      <c r="O119" s="188">
        <f t="shared" si="7"/>
        <v>19764990.168682419</v>
      </c>
      <c r="P119" s="188">
        <f t="shared" si="7"/>
        <v>20399018.618438583</v>
      </c>
      <c r="Q119" s="188">
        <f t="shared" si="7"/>
        <v>21520346.589786537</v>
      </c>
      <c r="R119" s="188">
        <f t="shared" si="7"/>
        <v>20300921.582900587</v>
      </c>
      <c r="S119" s="188">
        <f t="shared" si="7"/>
        <v>20771256.296488442</v>
      </c>
      <c r="T119" s="188">
        <f t="shared" si="7"/>
        <v>21630409.325377312</v>
      </c>
      <c r="U119" s="188">
        <f t="shared" si="7"/>
        <v>22687551.942626625</v>
      </c>
      <c r="V119" s="188">
        <f t="shared" si="7"/>
        <v>24034590.897180762</v>
      </c>
      <c r="W119" s="188">
        <f t="shared" si="7"/>
        <v>25181358.062906954</v>
      </c>
      <c r="X119" s="188">
        <f t="shared" si="7"/>
        <v>25288798.690278094</v>
      </c>
      <c r="Y119" s="189">
        <f t="shared" si="7"/>
        <v>22979415</v>
      </c>
      <c r="Z119" s="188">
        <f t="shared" si="7"/>
        <v>26412225</v>
      </c>
      <c r="AA119" s="188">
        <f t="shared" si="7"/>
        <v>26793349</v>
      </c>
      <c r="AB119" s="188">
        <f t="shared" si="7"/>
        <v>27286764</v>
      </c>
      <c r="AC119" s="188">
        <f t="shared" si="7"/>
        <v>27782386</v>
      </c>
      <c r="AD119" s="188">
        <f t="shared" si="7"/>
        <v>28280200</v>
      </c>
      <c r="AE119" s="188">
        <f t="shared" ref="AE119:AT125" si="9">VLOOKUP($D119,$D$3:$AT$17,AE$130-1988,FALSE)*VLOOKUP($D119,$D$58:$AT$72,AE$130-1988,FALSE)</f>
        <v>28817480</v>
      </c>
      <c r="AF119" s="188">
        <f t="shared" si="9"/>
        <v>29359140</v>
      </c>
      <c r="AG119" s="188">
        <f t="shared" si="9"/>
        <v>29862027</v>
      </c>
      <c r="AH119" s="188">
        <f t="shared" si="9"/>
        <v>30366336</v>
      </c>
      <c r="AI119" s="188">
        <f t="shared" si="9"/>
        <v>30915976</v>
      </c>
      <c r="AJ119" s="188">
        <f t="shared" si="9"/>
        <v>31426029</v>
      </c>
      <c r="AK119" s="188">
        <f t="shared" si="9"/>
        <v>31938918</v>
      </c>
      <c r="AL119" s="188">
        <f t="shared" si="9"/>
        <v>32451000</v>
      </c>
      <c r="AM119" s="188">
        <f t="shared" si="9"/>
        <v>33058410</v>
      </c>
      <c r="AN119" s="188">
        <f t="shared" si="9"/>
        <v>33574025</v>
      </c>
      <c r="AO119" s="188">
        <f t="shared" si="9"/>
        <v>34090988</v>
      </c>
      <c r="AP119" s="188">
        <f t="shared" si="9"/>
        <v>34609287</v>
      </c>
      <c r="AQ119" s="188">
        <f t="shared" si="9"/>
        <v>35127466</v>
      </c>
      <c r="AR119" s="188">
        <f t="shared" si="9"/>
        <v>35646961</v>
      </c>
      <c r="AS119" s="188">
        <f t="shared" si="9"/>
        <v>36174240</v>
      </c>
      <c r="AT119" s="188">
        <f t="shared" si="9"/>
        <v>35646961</v>
      </c>
    </row>
    <row r="120" spans="1:46">
      <c r="A120" s="233"/>
      <c r="B120" s="187" t="str">
        <f>VLOOKUP(D120,[2]Towns!$A$1:$D$96,4,FALSE)</f>
        <v>WA</v>
      </c>
      <c r="C120" s="185">
        <f>VLOOKUP(D120,[2]Towns!$A$1:$C$96,3,FALSE)</f>
        <v>10</v>
      </c>
      <c r="D120" s="172" t="s">
        <v>219</v>
      </c>
      <c r="E120" s="188">
        <f t="shared" si="8"/>
        <v>2242255.9945789026</v>
      </c>
      <c r="F120" s="188">
        <f t="shared" si="8"/>
        <v>2641888.0890998724</v>
      </c>
      <c r="G120" s="188">
        <f t="shared" si="8"/>
        <v>2453036.9305704255</v>
      </c>
      <c r="H120" s="188">
        <f t="shared" si="8"/>
        <v>3096138.1703885021</v>
      </c>
      <c r="I120" s="188">
        <f t="shared" si="8"/>
        <v>2723532.5325060994</v>
      </c>
      <c r="J120" s="188">
        <f t="shared" si="8"/>
        <v>2793701.1234452608</v>
      </c>
      <c r="K120" s="188">
        <f t="shared" si="8"/>
        <v>3545071</v>
      </c>
      <c r="L120" s="188">
        <f t="shared" si="8"/>
        <v>3329883</v>
      </c>
      <c r="M120" s="188">
        <f t="shared" si="8"/>
        <v>2842839</v>
      </c>
      <c r="N120" s="188">
        <f t="shared" si="8"/>
        <v>3150154.9999999995</v>
      </c>
      <c r="O120" s="188">
        <f t="shared" si="8"/>
        <v>3328729.0000000005</v>
      </c>
      <c r="P120" s="188">
        <f t="shared" si="8"/>
        <v>3698966</v>
      </c>
      <c r="Q120" s="188">
        <f t="shared" si="8"/>
        <v>3339087</v>
      </c>
      <c r="R120" s="188">
        <f t="shared" si="8"/>
        <v>3081590</v>
      </c>
      <c r="S120" s="188">
        <f t="shared" si="8"/>
        <v>2943669.9999999995</v>
      </c>
      <c r="T120" s="188">
        <f t="shared" si="8"/>
        <v>2920005.0000000005</v>
      </c>
      <c r="U120" s="188">
        <f t="shared" ref="U120:AT127" si="10">VLOOKUP($D120,$D$3:$AT$17,U$130-1988,FALSE)*VLOOKUP($D120,$D$58:$AT$72,U$130-1988,FALSE)</f>
        <v>3026819</v>
      </c>
      <c r="V120" s="188">
        <f t="shared" si="10"/>
        <v>3130627</v>
      </c>
      <c r="W120" s="188">
        <f t="shared" si="10"/>
        <v>3053533</v>
      </c>
      <c r="X120" s="188">
        <f t="shared" si="10"/>
        <v>3221397</v>
      </c>
      <c r="Y120" s="189">
        <f t="shared" si="10"/>
        <v>2798370</v>
      </c>
      <c r="Z120" s="188">
        <f t="shared" si="10"/>
        <v>3124026</v>
      </c>
      <c r="AA120" s="188">
        <f t="shared" si="10"/>
        <v>3104010</v>
      </c>
      <c r="AB120" s="188">
        <f t="shared" si="10"/>
        <v>3088500</v>
      </c>
      <c r="AC120" s="188">
        <f t="shared" si="10"/>
        <v>3082911</v>
      </c>
      <c r="AD120" s="188">
        <f t="shared" si="10"/>
        <v>3104019</v>
      </c>
      <c r="AE120" s="188">
        <f t="shared" si="10"/>
        <v>3124618</v>
      </c>
      <c r="AF120" s="188">
        <f t="shared" si="10"/>
        <v>3134495</v>
      </c>
      <c r="AG120" s="188">
        <f t="shared" si="10"/>
        <v>3133548</v>
      </c>
      <c r="AH120" s="188">
        <f t="shared" si="10"/>
        <v>3148240</v>
      </c>
      <c r="AI120" s="188">
        <f t="shared" si="10"/>
        <v>3168408</v>
      </c>
      <c r="AJ120" s="188">
        <f t="shared" si="10"/>
        <v>3172260</v>
      </c>
      <c r="AK120" s="188">
        <f t="shared" si="10"/>
        <v>3170025</v>
      </c>
      <c r="AL120" s="188">
        <f t="shared" si="10"/>
        <v>3178710</v>
      </c>
      <c r="AM120" s="188">
        <f t="shared" si="10"/>
        <v>3225344</v>
      </c>
      <c r="AN120" s="188">
        <f t="shared" si="10"/>
        <v>3233548</v>
      </c>
      <c r="AO120" s="188">
        <f t="shared" si="10"/>
        <v>3235635</v>
      </c>
      <c r="AP120" s="188">
        <f t="shared" si="10"/>
        <v>3254915</v>
      </c>
      <c r="AQ120" s="188">
        <f t="shared" si="10"/>
        <v>3256988</v>
      </c>
      <c r="AR120" s="188">
        <f t="shared" si="10"/>
        <v>3258450</v>
      </c>
      <c r="AS120" s="188">
        <f t="shared" si="9"/>
        <v>3259888</v>
      </c>
      <c r="AT120" s="188">
        <f t="shared" si="10"/>
        <v>3258450</v>
      </c>
    </row>
    <row r="121" spans="1:46">
      <c r="A121" s="233"/>
      <c r="B121" s="187" t="str">
        <f>VLOOKUP(D121,[2]Towns!$A$1:$D$96,4,FALSE)</f>
        <v>WA</v>
      </c>
      <c r="C121" s="185" t="str">
        <f>VLOOKUP(D121,[2]Towns!$A$1:$C$96,3,FALSE)</f>
        <v>ME-WA</v>
      </c>
      <c r="D121" s="172" t="s">
        <v>221</v>
      </c>
      <c r="E121" s="188">
        <f t="shared" si="8"/>
        <v>3873404.1058964548</v>
      </c>
      <c r="F121" s="188">
        <f t="shared" si="8"/>
        <v>4562378.9965191148</v>
      </c>
      <c r="G121" s="188">
        <f t="shared" si="8"/>
        <v>4221443.8663036823</v>
      </c>
      <c r="H121" s="188">
        <f t="shared" si="8"/>
        <v>5411351.1670738542</v>
      </c>
      <c r="I121" s="188">
        <f t="shared" si="8"/>
        <v>4998259.866295265</v>
      </c>
      <c r="J121" s="188">
        <f t="shared" si="8"/>
        <v>5158136.9332677517</v>
      </c>
      <c r="K121" s="188">
        <f t="shared" si="8"/>
        <v>6242568</v>
      </c>
      <c r="L121" s="188">
        <f t="shared" si="8"/>
        <v>6042881</v>
      </c>
      <c r="M121" s="188">
        <f t="shared" si="8"/>
        <v>5380984</v>
      </c>
      <c r="N121" s="188">
        <f t="shared" si="8"/>
        <v>6005808</v>
      </c>
      <c r="O121" s="188">
        <f t="shared" si="8"/>
        <v>6640121</v>
      </c>
      <c r="P121" s="188">
        <f t="shared" si="8"/>
        <v>7175117.0000000009</v>
      </c>
      <c r="Q121" s="188">
        <f t="shared" si="8"/>
        <v>6583576</v>
      </c>
      <c r="R121" s="188">
        <f t="shared" si="8"/>
        <v>6164638</v>
      </c>
      <c r="S121" s="188">
        <f t="shared" si="8"/>
        <v>6406061</v>
      </c>
      <c r="T121" s="188">
        <f t="shared" si="8"/>
        <v>6382104</v>
      </c>
      <c r="U121" s="188">
        <f t="shared" si="10"/>
        <v>6160615.0000000009</v>
      </c>
      <c r="V121" s="188">
        <f t="shared" si="10"/>
        <v>6409614</v>
      </c>
      <c r="W121" s="188">
        <f t="shared" si="10"/>
        <v>6456451</v>
      </c>
      <c r="X121" s="188">
        <f t="shared" si="10"/>
        <v>6915314.9999999991</v>
      </c>
      <c r="Y121" s="189">
        <f t="shared" si="10"/>
        <v>6277976</v>
      </c>
      <c r="Z121" s="188">
        <f t="shared" si="10"/>
        <v>6251070</v>
      </c>
      <c r="AA121" s="188">
        <f t="shared" si="10"/>
        <v>6270494</v>
      </c>
      <c r="AB121" s="188">
        <f t="shared" si="10"/>
        <v>6331382</v>
      </c>
      <c r="AC121" s="188">
        <f t="shared" si="10"/>
        <v>6423900</v>
      </c>
      <c r="AD121" s="188">
        <f t="shared" si="10"/>
        <v>6503868</v>
      </c>
      <c r="AE121" s="188">
        <f t="shared" si="10"/>
        <v>6559684</v>
      </c>
      <c r="AF121" s="188">
        <f t="shared" si="10"/>
        <v>6624540</v>
      </c>
      <c r="AG121" s="188">
        <f t="shared" si="10"/>
        <v>6709700</v>
      </c>
      <c r="AH121" s="188">
        <f t="shared" si="10"/>
        <v>6770790</v>
      </c>
      <c r="AI121" s="188">
        <f t="shared" si="10"/>
        <v>6818185</v>
      </c>
      <c r="AJ121" s="188">
        <f t="shared" si="10"/>
        <v>6875166</v>
      </c>
      <c r="AK121" s="188">
        <f t="shared" si="10"/>
        <v>6965368</v>
      </c>
      <c r="AL121" s="188">
        <f t="shared" si="10"/>
        <v>7052510</v>
      </c>
      <c r="AM121" s="188">
        <f t="shared" si="10"/>
        <v>7101900</v>
      </c>
      <c r="AN121" s="188">
        <f t="shared" si="10"/>
        <v>7160400</v>
      </c>
      <c r="AO121" s="188">
        <f t="shared" si="10"/>
        <v>7216560</v>
      </c>
      <c r="AP121" s="188">
        <f t="shared" si="10"/>
        <v>7257952</v>
      </c>
      <c r="AQ121" s="188">
        <f t="shared" si="10"/>
        <v>7283730</v>
      </c>
      <c r="AR121" s="188">
        <f t="shared" si="10"/>
        <v>7320600</v>
      </c>
      <c r="AS121" s="188">
        <f t="shared" si="9"/>
        <v>7345194</v>
      </c>
      <c r="AT121" s="188">
        <f t="shared" si="10"/>
        <v>7320600</v>
      </c>
    </row>
    <row r="122" spans="1:46">
      <c r="A122" s="233"/>
      <c r="B122" s="187" t="str">
        <f>VLOOKUP(D122,[2]Towns!$A$1:$D$96,4,FALSE)</f>
        <v>WA</v>
      </c>
      <c r="C122" s="185">
        <f>VLOOKUP(D122,[2]Towns!$A$1:$C$96,3,FALSE)</f>
        <v>11</v>
      </c>
      <c r="D122" s="172" t="s">
        <v>222</v>
      </c>
      <c r="E122" s="188">
        <f t="shared" si="8"/>
        <v>935788.76936233754</v>
      </c>
      <c r="F122" s="188">
        <f t="shared" si="8"/>
        <v>1044224.459914361</v>
      </c>
      <c r="G122" s="188">
        <f t="shared" si="8"/>
        <v>920587.62396456127</v>
      </c>
      <c r="H122" s="188">
        <f t="shared" si="8"/>
        <v>1111027.879940463</v>
      </c>
      <c r="I122" s="188">
        <f t="shared" si="8"/>
        <v>923103.90083123534</v>
      </c>
      <c r="J122" s="188">
        <f t="shared" si="8"/>
        <v>971821.80717014393</v>
      </c>
      <c r="K122" s="188">
        <f t="shared" si="8"/>
        <v>1140441</v>
      </c>
      <c r="L122" s="188">
        <f t="shared" si="8"/>
        <v>1057847</v>
      </c>
      <c r="M122" s="188">
        <f t="shared" si="8"/>
        <v>896783.99999999988</v>
      </c>
      <c r="N122" s="188">
        <f t="shared" si="8"/>
        <v>1011167</v>
      </c>
      <c r="O122" s="188">
        <f t="shared" si="8"/>
        <v>1030628</v>
      </c>
      <c r="P122" s="188">
        <f t="shared" si="8"/>
        <v>1121302</v>
      </c>
      <c r="Q122" s="188">
        <f t="shared" si="8"/>
        <v>1038520</v>
      </c>
      <c r="R122" s="188">
        <f t="shared" si="8"/>
        <v>935503</v>
      </c>
      <c r="S122" s="188">
        <f t="shared" si="8"/>
        <v>923696</v>
      </c>
      <c r="T122" s="188">
        <f t="shared" si="8"/>
        <v>857005</v>
      </c>
      <c r="U122" s="188">
        <f t="shared" si="10"/>
        <v>812459</v>
      </c>
      <c r="V122" s="188">
        <f t="shared" si="10"/>
        <v>846157</v>
      </c>
      <c r="W122" s="188">
        <f t="shared" si="10"/>
        <v>819947.99999999988</v>
      </c>
      <c r="X122" s="188">
        <f t="shared" si="10"/>
        <v>794386</v>
      </c>
      <c r="Y122" s="189">
        <f t="shared" si="10"/>
        <v>667719</v>
      </c>
      <c r="Z122" s="188">
        <f t="shared" si="10"/>
        <v>819544</v>
      </c>
      <c r="AA122" s="188">
        <f t="shared" si="10"/>
        <v>811536</v>
      </c>
      <c r="AB122" s="188">
        <f t="shared" si="10"/>
        <v>804424</v>
      </c>
      <c r="AC122" s="188">
        <f t="shared" si="10"/>
        <v>801867</v>
      </c>
      <c r="AD122" s="188">
        <f t="shared" si="10"/>
        <v>807044</v>
      </c>
      <c r="AE122" s="188">
        <f t="shared" si="10"/>
        <v>813800</v>
      </c>
      <c r="AF122" s="188">
        <f t="shared" si="10"/>
        <v>815349</v>
      </c>
      <c r="AG122" s="188">
        <f t="shared" si="10"/>
        <v>814248</v>
      </c>
      <c r="AH122" s="188">
        <f t="shared" si="10"/>
        <v>818928</v>
      </c>
      <c r="AI122" s="188">
        <f t="shared" si="10"/>
        <v>823620</v>
      </c>
      <c r="AJ122" s="188">
        <f t="shared" si="10"/>
        <v>823536</v>
      </c>
      <c r="AK122" s="188">
        <f t="shared" si="10"/>
        <v>820224</v>
      </c>
      <c r="AL122" s="188">
        <f t="shared" si="10"/>
        <v>823296</v>
      </c>
      <c r="AM122" s="188">
        <f t="shared" si="10"/>
        <v>838760</v>
      </c>
      <c r="AN122" s="188">
        <f t="shared" si="10"/>
        <v>838642</v>
      </c>
      <c r="AO122" s="188">
        <f t="shared" si="10"/>
        <v>837984</v>
      </c>
      <c r="AP122" s="188">
        <f t="shared" si="10"/>
        <v>842193</v>
      </c>
      <c r="AQ122" s="188">
        <f t="shared" si="10"/>
        <v>843144</v>
      </c>
      <c r="AR122" s="188">
        <f t="shared" si="10"/>
        <v>840807</v>
      </c>
      <c r="AS122" s="188">
        <f t="shared" si="9"/>
        <v>840084</v>
      </c>
      <c r="AT122" s="188">
        <f t="shared" si="10"/>
        <v>840807</v>
      </c>
    </row>
    <row r="123" spans="1:46">
      <c r="A123" s="233"/>
      <c r="B123" s="187" t="str">
        <f>VLOOKUP(D123,[2]Towns!$A$1:$D$96,4,FALSE)</f>
        <v>WA</v>
      </c>
      <c r="C123" s="185">
        <f>VLOOKUP(D123,[2]Towns!$A$1:$C$96,3,FALSE)</f>
        <v>11</v>
      </c>
      <c r="D123" s="172" t="s">
        <v>223</v>
      </c>
      <c r="E123" s="188">
        <f t="shared" si="8"/>
        <v>6161039.8264976023</v>
      </c>
      <c r="F123" s="188">
        <f t="shared" si="8"/>
        <v>7416751.1071466068</v>
      </c>
      <c r="G123" s="188">
        <f t="shared" si="8"/>
        <v>7000835.7167607956</v>
      </c>
      <c r="H123" s="188">
        <f t="shared" si="8"/>
        <v>9087528.6936421283</v>
      </c>
      <c r="I123" s="188">
        <f t="shared" si="8"/>
        <v>8460925.5080332663</v>
      </c>
      <c r="J123" s="188">
        <f t="shared" si="8"/>
        <v>9310534.3368139025</v>
      </c>
      <c r="K123" s="188">
        <f t="shared" si="8"/>
        <v>11785360</v>
      </c>
      <c r="L123" s="188">
        <f t="shared" si="8"/>
        <v>11392570</v>
      </c>
      <c r="M123" s="188">
        <f t="shared" si="8"/>
        <v>10331075</v>
      </c>
      <c r="N123" s="188">
        <f t="shared" si="8"/>
        <v>11569201</v>
      </c>
      <c r="O123" s="188">
        <f t="shared" si="8"/>
        <v>12444048</v>
      </c>
      <c r="P123" s="188">
        <f t="shared" si="8"/>
        <v>13425883</v>
      </c>
      <c r="Q123" s="188">
        <f t="shared" si="8"/>
        <v>12810877</v>
      </c>
      <c r="R123" s="188">
        <f t="shared" si="8"/>
        <v>11718920</v>
      </c>
      <c r="S123" s="188">
        <f t="shared" si="8"/>
        <v>11382017</v>
      </c>
      <c r="T123" s="188">
        <f t="shared" si="8"/>
        <v>11731359</v>
      </c>
      <c r="U123" s="188">
        <f t="shared" si="10"/>
        <v>12369210</v>
      </c>
      <c r="V123" s="188">
        <f t="shared" si="10"/>
        <v>12641479</v>
      </c>
      <c r="W123" s="188">
        <f t="shared" si="10"/>
        <v>12536514</v>
      </c>
      <c r="X123" s="188">
        <f t="shared" si="10"/>
        <v>13231368</v>
      </c>
      <c r="Y123" s="189">
        <f t="shared" si="10"/>
        <v>11093554</v>
      </c>
      <c r="Z123" s="188">
        <f t="shared" si="10"/>
        <v>11004460</v>
      </c>
      <c r="AA123" s="188">
        <f t="shared" si="10"/>
        <v>10995953</v>
      </c>
      <c r="AB123" s="188">
        <f t="shared" si="10"/>
        <v>11062359</v>
      </c>
      <c r="AC123" s="188">
        <f t="shared" si="10"/>
        <v>11145680</v>
      </c>
      <c r="AD123" s="188">
        <f t="shared" si="10"/>
        <v>11246480</v>
      </c>
      <c r="AE123" s="188">
        <f t="shared" si="10"/>
        <v>11304522</v>
      </c>
      <c r="AF123" s="188">
        <f t="shared" si="10"/>
        <v>11379510</v>
      </c>
      <c r="AG123" s="188">
        <f t="shared" si="10"/>
        <v>11451932</v>
      </c>
      <c r="AH123" s="188">
        <f t="shared" si="10"/>
        <v>11542560</v>
      </c>
      <c r="AI123" s="188">
        <f t="shared" si="10"/>
        <v>11568760</v>
      </c>
      <c r="AJ123" s="188">
        <f t="shared" si="10"/>
        <v>11613978</v>
      </c>
      <c r="AK123" s="188">
        <f t="shared" si="10"/>
        <v>11719512</v>
      </c>
      <c r="AL123" s="188">
        <f t="shared" si="10"/>
        <v>11866455</v>
      </c>
      <c r="AM123" s="188">
        <f t="shared" si="10"/>
        <v>11903878</v>
      </c>
      <c r="AN123" s="188">
        <f t="shared" si="10"/>
        <v>11959632</v>
      </c>
      <c r="AO123" s="188">
        <f t="shared" si="10"/>
        <v>12034704</v>
      </c>
      <c r="AP123" s="188">
        <f t="shared" si="10"/>
        <v>12063150</v>
      </c>
      <c r="AQ123" s="188">
        <f t="shared" si="10"/>
        <v>12088880</v>
      </c>
      <c r="AR123" s="188">
        <f t="shared" si="10"/>
        <v>12112464</v>
      </c>
      <c r="AS123" s="188">
        <f t="shared" si="9"/>
        <v>12113787</v>
      </c>
      <c r="AT123" s="188">
        <f t="shared" si="10"/>
        <v>12112464</v>
      </c>
    </row>
    <row r="124" spans="1:46">
      <c r="A124" s="233"/>
      <c r="B124" s="187" t="str">
        <f>VLOOKUP(D124,[2]Towns!$A$1:$D$96,4,FALSE)</f>
        <v>OR</v>
      </c>
      <c r="C124" s="185" t="str">
        <f>VLOOKUP(D124,[2]Towns!$A$1:$C$96,3,FALSE)</f>
        <v>GTN</v>
      </c>
      <c r="D124" s="172" t="s">
        <v>225</v>
      </c>
      <c r="E124" s="188">
        <f t="shared" si="8"/>
        <v>5306940.8887027344</v>
      </c>
      <c r="F124" s="188">
        <f t="shared" si="8"/>
        <v>6627470.3120520869</v>
      </c>
      <c r="G124" s="188">
        <f t="shared" si="8"/>
        <v>6621448.5583732221</v>
      </c>
      <c r="H124" s="188">
        <f t="shared" si="8"/>
        <v>8777028.4310645815</v>
      </c>
      <c r="I124" s="188">
        <f t="shared" si="8"/>
        <v>8888027.0714839809</v>
      </c>
      <c r="J124" s="188">
        <f t="shared" si="8"/>
        <v>9739242.3799808174</v>
      </c>
      <c r="K124" s="188">
        <f t="shared" si="8"/>
        <v>11568100.21015257</v>
      </c>
      <c r="L124" s="188">
        <f t="shared" si="8"/>
        <v>12594368.788936764</v>
      </c>
      <c r="M124" s="188">
        <f t="shared" si="8"/>
        <v>13161416.189819602</v>
      </c>
      <c r="N124" s="188">
        <f t="shared" si="8"/>
        <v>15868255.110069517</v>
      </c>
      <c r="O124" s="188">
        <f t="shared" si="8"/>
        <v>17216721.703155961</v>
      </c>
      <c r="P124" s="188">
        <f t="shared" si="8"/>
        <v>18587725.697933082</v>
      </c>
      <c r="Q124" s="188">
        <f t="shared" si="8"/>
        <v>19528342.405034706</v>
      </c>
      <c r="R124" s="188">
        <f t="shared" si="8"/>
        <v>19874086.459504131</v>
      </c>
      <c r="S124" s="188">
        <f t="shared" si="8"/>
        <v>21265794.438737109</v>
      </c>
      <c r="T124" s="188">
        <f t="shared" si="8"/>
        <v>24097686.007979389</v>
      </c>
      <c r="U124" s="188">
        <f t="shared" si="10"/>
        <v>27153957.994208548</v>
      </c>
      <c r="V124" s="188">
        <f t="shared" si="10"/>
        <v>27918679.057109207</v>
      </c>
      <c r="W124" s="188">
        <f t="shared" si="10"/>
        <v>28940252.620102275</v>
      </c>
      <c r="X124" s="188">
        <f t="shared" si="10"/>
        <v>29229820.378374502</v>
      </c>
      <c r="Y124" s="189">
        <f t="shared" si="10"/>
        <v>28051701</v>
      </c>
      <c r="Z124" s="188">
        <f t="shared" si="10"/>
        <v>28095302</v>
      </c>
      <c r="AA124" s="188">
        <f t="shared" si="10"/>
        <v>28077710</v>
      </c>
      <c r="AB124" s="188">
        <f t="shared" si="10"/>
        <v>28302837</v>
      </c>
      <c r="AC124" s="188">
        <f t="shared" si="10"/>
        <v>28726880</v>
      </c>
      <c r="AD124" s="188">
        <f t="shared" si="10"/>
        <v>29114904</v>
      </c>
      <c r="AE124" s="188">
        <f t="shared" si="10"/>
        <v>29426958</v>
      </c>
      <c r="AF124" s="188">
        <f t="shared" si="10"/>
        <v>29781550</v>
      </c>
      <c r="AG124" s="188">
        <f t="shared" si="10"/>
        <v>30182475</v>
      </c>
      <c r="AH124" s="188">
        <f t="shared" si="10"/>
        <v>30587750</v>
      </c>
      <c r="AI124" s="188">
        <f t="shared" si="10"/>
        <v>30868388</v>
      </c>
      <c r="AJ124" s="188">
        <f t="shared" si="10"/>
        <v>31239488</v>
      </c>
      <c r="AK124" s="188">
        <f t="shared" si="10"/>
        <v>31743315</v>
      </c>
      <c r="AL124" s="188">
        <f t="shared" si="10"/>
        <v>32301192</v>
      </c>
      <c r="AM124" s="188">
        <f t="shared" si="10"/>
        <v>32640092</v>
      </c>
      <c r="AN124" s="188">
        <f t="shared" si="10"/>
        <v>33073768</v>
      </c>
      <c r="AO124" s="188">
        <f t="shared" si="10"/>
        <v>33512512</v>
      </c>
      <c r="AP124" s="188">
        <f t="shared" si="10"/>
        <v>33862522</v>
      </c>
      <c r="AQ124" s="188">
        <f t="shared" si="10"/>
        <v>34215120</v>
      </c>
      <c r="AR124" s="188">
        <f t="shared" si="10"/>
        <v>34570982</v>
      </c>
      <c r="AS124" s="188">
        <f t="shared" si="9"/>
        <v>34930060</v>
      </c>
      <c r="AT124" s="188">
        <f t="shared" si="10"/>
        <v>34570982</v>
      </c>
    </row>
    <row r="125" spans="1:46">
      <c r="A125" s="233"/>
      <c r="B125" s="187" t="str">
        <f>VLOOKUP(D125,[2]Towns!$A$1:$D$96,4,FALSE)</f>
        <v>OR</v>
      </c>
      <c r="C125" s="185">
        <f>VLOOKUP(D125,[2]Towns!$A$1:$C$96,3,FALSE)</f>
        <v>24</v>
      </c>
      <c r="D125" s="172" t="s">
        <v>226</v>
      </c>
      <c r="E125" s="188">
        <f t="shared" si="8"/>
        <v>1291272.4328728186</v>
      </c>
      <c r="F125" s="188">
        <f t="shared" si="8"/>
        <v>1538766.5687650803</v>
      </c>
      <c r="G125" s="188">
        <f t="shared" si="8"/>
        <v>1398020.1225462488</v>
      </c>
      <c r="H125" s="188">
        <f t="shared" si="8"/>
        <v>1768477.6731638599</v>
      </c>
      <c r="I125" s="188">
        <f t="shared" si="8"/>
        <v>1647170.7287862513</v>
      </c>
      <c r="J125" s="188">
        <f t="shared" si="8"/>
        <v>1724974.7537565778</v>
      </c>
      <c r="K125" s="188">
        <f t="shared" si="8"/>
        <v>2024642</v>
      </c>
      <c r="L125" s="188">
        <f t="shared" si="8"/>
        <v>2096599.9999999998</v>
      </c>
      <c r="M125" s="188">
        <f t="shared" si="8"/>
        <v>2159933</v>
      </c>
      <c r="N125" s="188">
        <f t="shared" si="8"/>
        <v>2323358</v>
      </c>
      <c r="O125" s="188">
        <f t="shared" si="8"/>
        <v>2291656</v>
      </c>
      <c r="P125" s="188">
        <f t="shared" si="8"/>
        <v>2463042</v>
      </c>
      <c r="Q125" s="188">
        <f t="shared" si="8"/>
        <v>2306382</v>
      </c>
      <c r="R125" s="188">
        <f t="shared" si="8"/>
        <v>2070677.0000000002</v>
      </c>
      <c r="S125" s="188">
        <f t="shared" si="8"/>
        <v>2149382</v>
      </c>
      <c r="T125" s="188">
        <f t="shared" si="8"/>
        <v>2173284</v>
      </c>
      <c r="U125" s="188">
        <f t="shared" si="10"/>
        <v>2194746</v>
      </c>
      <c r="V125" s="188">
        <f t="shared" si="10"/>
        <v>2151142</v>
      </c>
      <c r="W125" s="188">
        <f t="shared" si="10"/>
        <v>2266515</v>
      </c>
      <c r="X125" s="188">
        <f t="shared" si="10"/>
        <v>2243586</v>
      </c>
      <c r="Y125" s="189">
        <f t="shared" si="10"/>
        <v>1809962</v>
      </c>
      <c r="Z125" s="188">
        <f t="shared" si="10"/>
        <v>1786083</v>
      </c>
      <c r="AA125" s="188">
        <f t="shared" si="10"/>
        <v>1764576</v>
      </c>
      <c r="AB125" s="188">
        <f t="shared" si="10"/>
        <v>1752450</v>
      </c>
      <c r="AC125" s="188">
        <f t="shared" si="10"/>
        <v>1748064</v>
      </c>
      <c r="AD125" s="188">
        <f t="shared" si="10"/>
        <v>1747016</v>
      </c>
      <c r="AE125" s="188">
        <f t="shared" si="10"/>
        <v>1737014</v>
      </c>
      <c r="AF125" s="188">
        <f t="shared" si="10"/>
        <v>1731384</v>
      </c>
      <c r="AG125" s="188">
        <f t="shared" si="10"/>
        <v>1730638</v>
      </c>
      <c r="AH125" s="188">
        <f t="shared" si="10"/>
        <v>1732710</v>
      </c>
      <c r="AI125" s="188">
        <f t="shared" si="10"/>
        <v>1722414</v>
      </c>
      <c r="AJ125" s="188">
        <f t="shared" si="10"/>
        <v>1719296</v>
      </c>
      <c r="AK125" s="188">
        <f t="shared" si="10"/>
        <v>1726758</v>
      </c>
      <c r="AL125" s="188">
        <f t="shared" si="10"/>
        <v>1739155</v>
      </c>
      <c r="AM125" s="188">
        <f t="shared" si="10"/>
        <v>1738557</v>
      </c>
      <c r="AN125" s="188">
        <f t="shared" si="10"/>
        <v>1741312</v>
      </c>
      <c r="AO125" s="188">
        <f t="shared" si="10"/>
        <v>1747109</v>
      </c>
      <c r="AP125" s="188">
        <f t="shared" si="10"/>
        <v>1752360</v>
      </c>
      <c r="AQ125" s="188">
        <f t="shared" si="10"/>
        <v>1751685</v>
      </c>
      <c r="AR125" s="188">
        <f t="shared" si="10"/>
        <v>1754875</v>
      </c>
      <c r="AS125" s="188">
        <f t="shared" si="9"/>
        <v>1757985</v>
      </c>
      <c r="AT125" s="188">
        <f t="shared" si="10"/>
        <v>1754875</v>
      </c>
    </row>
    <row r="126" spans="1:46">
      <c r="A126" s="233"/>
      <c r="B126" s="187" t="str">
        <f>VLOOKUP(D126,[2]Towns!$A$1:$D$96,4,FALSE)</f>
        <v>OR</v>
      </c>
      <c r="C126" s="185">
        <f>VLOOKUP(D126,[2]Towns!$A$1:$C$96,3,FALSE)</f>
        <v>24</v>
      </c>
      <c r="D126" s="172" t="s">
        <v>227</v>
      </c>
      <c r="E126" s="188">
        <f t="shared" si="8"/>
        <v>1313359.8532533087</v>
      </c>
      <c r="F126" s="188">
        <f t="shared" si="8"/>
        <v>1533928.1677787625</v>
      </c>
      <c r="G126" s="188">
        <f t="shared" si="8"/>
        <v>1382399.4423780644</v>
      </c>
      <c r="H126" s="188">
        <f t="shared" si="8"/>
        <v>1699405.3740794035</v>
      </c>
      <c r="I126" s="188">
        <f t="shared" si="8"/>
        <v>1583237.8490319874</v>
      </c>
      <c r="J126" s="188">
        <f t="shared" si="8"/>
        <v>1622687.8021699188</v>
      </c>
      <c r="K126" s="188">
        <f t="shared" si="8"/>
        <v>1922564</v>
      </c>
      <c r="L126" s="188">
        <f t="shared" si="8"/>
        <v>1924790.0000000002</v>
      </c>
      <c r="M126" s="188">
        <f t="shared" si="8"/>
        <v>1813453</v>
      </c>
      <c r="N126" s="188">
        <f t="shared" si="8"/>
        <v>2127918</v>
      </c>
      <c r="O126" s="188">
        <f t="shared" si="8"/>
        <v>2103913</v>
      </c>
      <c r="P126" s="188">
        <f t="shared" si="8"/>
        <v>2437624</v>
      </c>
      <c r="Q126" s="188">
        <f t="shared" si="8"/>
        <v>2337245</v>
      </c>
      <c r="R126" s="188">
        <f t="shared" si="8"/>
        <v>2133520</v>
      </c>
      <c r="S126" s="188">
        <f t="shared" si="8"/>
        <v>2094790.0000000002</v>
      </c>
      <c r="T126" s="188">
        <f t="shared" si="8"/>
        <v>2121930</v>
      </c>
      <c r="U126" s="188">
        <f t="shared" si="10"/>
        <v>2099214</v>
      </c>
      <c r="V126" s="188">
        <f t="shared" si="10"/>
        <v>1990502.9999999998</v>
      </c>
      <c r="W126" s="188">
        <f t="shared" si="10"/>
        <v>2112244</v>
      </c>
      <c r="X126" s="188">
        <f t="shared" si="10"/>
        <v>2095880.0000000002</v>
      </c>
      <c r="Y126" s="189">
        <f t="shared" si="10"/>
        <v>1905105</v>
      </c>
      <c r="Z126" s="188">
        <f t="shared" si="10"/>
        <v>2133440</v>
      </c>
      <c r="AA126" s="188">
        <f t="shared" si="10"/>
        <v>2114288</v>
      </c>
      <c r="AB126" s="188">
        <f t="shared" si="10"/>
        <v>2095782</v>
      </c>
      <c r="AC126" s="188">
        <f t="shared" si="10"/>
        <v>2088695</v>
      </c>
      <c r="AD126" s="188">
        <f t="shared" si="10"/>
        <v>2088114</v>
      </c>
      <c r="AE126" s="188">
        <f t="shared" si="10"/>
        <v>2089962</v>
      </c>
      <c r="AF126" s="188">
        <f t="shared" si="10"/>
        <v>2085790</v>
      </c>
      <c r="AG126" s="188">
        <f t="shared" si="10"/>
        <v>2084520</v>
      </c>
      <c r="AH126" s="188">
        <f t="shared" si="10"/>
        <v>2085680</v>
      </c>
      <c r="AI126" s="188">
        <f t="shared" si="10"/>
        <v>2091600</v>
      </c>
      <c r="AJ126" s="188">
        <f t="shared" si="10"/>
        <v>2090320</v>
      </c>
      <c r="AK126" s="188">
        <f t="shared" si="10"/>
        <v>2087158</v>
      </c>
      <c r="AL126" s="188">
        <f t="shared" si="10"/>
        <v>2091782</v>
      </c>
      <c r="AM126" s="188">
        <f t="shared" si="10"/>
        <v>2107287</v>
      </c>
      <c r="AN126" s="188">
        <f t="shared" si="10"/>
        <v>2108880</v>
      </c>
      <c r="AO126" s="188">
        <f t="shared" si="10"/>
        <v>2115666</v>
      </c>
      <c r="AP126" s="188">
        <f t="shared" si="10"/>
        <v>2124540</v>
      </c>
      <c r="AQ126" s="188">
        <f t="shared" si="10"/>
        <v>2129562</v>
      </c>
      <c r="AR126" s="188">
        <f t="shared" si="10"/>
        <v>2139178</v>
      </c>
      <c r="AS126" s="188">
        <f t="shared" si="10"/>
        <v>2148748</v>
      </c>
      <c r="AT126" s="188">
        <f t="shared" si="10"/>
        <v>2139178</v>
      </c>
    </row>
    <row r="127" spans="1:46">
      <c r="A127" s="233"/>
      <c r="B127" s="187" t="str">
        <f>VLOOKUP(D127,[2]Towns!$A$1:$D$96,4,FALSE)</f>
        <v>OR</v>
      </c>
      <c r="C127" s="185" t="str">
        <f>VLOOKUP(D127,[2]Towns!$A$1:$C$96,3,FALSE)</f>
        <v>ME-OR</v>
      </c>
      <c r="D127" s="172" t="s">
        <v>229</v>
      </c>
      <c r="E127" s="188">
        <f t="shared" si="8"/>
        <v>3107210.5843146406</v>
      </c>
      <c r="F127" s="188">
        <f t="shared" si="8"/>
        <v>3615975.7176153832</v>
      </c>
      <c r="G127" s="188">
        <f t="shared" si="8"/>
        <v>3301813.3692034599</v>
      </c>
      <c r="H127" s="188">
        <f t="shared" si="8"/>
        <v>4212304.3119491795</v>
      </c>
      <c r="I127" s="188">
        <f t="shared" si="8"/>
        <v>3850132.0799352694</v>
      </c>
      <c r="J127" s="188">
        <f t="shared" si="8"/>
        <v>4017685.0723235728</v>
      </c>
      <c r="K127" s="188">
        <f t="shared" si="8"/>
        <v>5006740</v>
      </c>
      <c r="L127" s="188">
        <f t="shared" si="8"/>
        <v>5048410</v>
      </c>
      <c r="M127" s="188">
        <f t="shared" si="8"/>
        <v>4593532</v>
      </c>
      <c r="N127" s="188">
        <f t="shared" si="8"/>
        <v>5305168</v>
      </c>
      <c r="O127" s="188">
        <f t="shared" si="8"/>
        <v>5725192</v>
      </c>
      <c r="P127" s="188">
        <f t="shared" si="8"/>
        <v>6316348</v>
      </c>
      <c r="Q127" s="188">
        <f t="shared" si="8"/>
        <v>5798356</v>
      </c>
      <c r="R127" s="188">
        <f t="shared" si="8"/>
        <v>5516724</v>
      </c>
      <c r="S127" s="188">
        <f t="shared" si="8"/>
        <v>5730426.0000000009</v>
      </c>
      <c r="T127" s="188">
        <f t="shared" si="8"/>
        <v>5622595</v>
      </c>
      <c r="U127" s="188">
        <f t="shared" si="10"/>
        <v>5682060</v>
      </c>
      <c r="V127" s="188">
        <f t="shared" si="10"/>
        <v>5889623</v>
      </c>
      <c r="W127" s="188">
        <f t="shared" si="10"/>
        <v>5901671</v>
      </c>
      <c r="X127" s="188">
        <f t="shared" si="10"/>
        <v>6364635.9999999991</v>
      </c>
      <c r="Y127" s="189">
        <f t="shared" si="10"/>
        <v>5754414</v>
      </c>
      <c r="Z127" s="188">
        <f t="shared" si="10"/>
        <v>5775744</v>
      </c>
      <c r="AA127" s="188">
        <f t="shared" si="10"/>
        <v>5848128</v>
      </c>
      <c r="AB127" s="188">
        <f t="shared" si="10"/>
        <v>5965366</v>
      </c>
      <c r="AC127" s="188">
        <f t="shared" si="10"/>
        <v>6103178</v>
      </c>
      <c r="AD127" s="188">
        <f t="shared" si="10"/>
        <v>6239412</v>
      </c>
      <c r="AE127" s="188">
        <f t="shared" si="10"/>
        <v>6349308</v>
      </c>
      <c r="AF127" s="188">
        <f t="shared" si="10"/>
        <v>6467941</v>
      </c>
      <c r="AG127" s="188">
        <f t="shared" si="10"/>
        <v>6596599</v>
      </c>
      <c r="AH127" s="188">
        <f t="shared" si="10"/>
        <v>6721596</v>
      </c>
      <c r="AI127" s="188">
        <f t="shared" si="10"/>
        <v>6818327</v>
      </c>
      <c r="AJ127" s="188">
        <f t="shared" si="10"/>
        <v>6911004</v>
      </c>
      <c r="AK127" s="188">
        <f t="shared" si="10"/>
        <v>7052777</v>
      </c>
      <c r="AL127" s="188">
        <f t="shared" si="10"/>
        <v>7190727</v>
      </c>
      <c r="AM127" s="188">
        <f t="shared" si="10"/>
        <v>7282944</v>
      </c>
      <c r="AN127" s="188">
        <f t="shared" si="10"/>
        <v>7368503</v>
      </c>
      <c r="AO127" s="188">
        <f t="shared" si="10"/>
        <v>7463325</v>
      </c>
      <c r="AP127" s="188">
        <f t="shared" si="10"/>
        <v>7552937</v>
      </c>
      <c r="AQ127" s="188">
        <f t="shared" si="10"/>
        <v>7607502</v>
      </c>
      <c r="AR127" s="188">
        <f t="shared" si="10"/>
        <v>7656253</v>
      </c>
      <c r="AS127" s="188">
        <f t="shared" si="10"/>
        <v>7720392</v>
      </c>
      <c r="AT127" s="188">
        <f t="shared" si="10"/>
        <v>7656253</v>
      </c>
    </row>
    <row r="128" spans="1:46">
      <c r="A128" s="233"/>
    </row>
    <row r="129" spans="1:46">
      <c r="A129" s="233"/>
      <c r="B129" s="158" t="s">
        <v>3</v>
      </c>
      <c r="C129" s="183"/>
      <c r="D129" s="175" t="s">
        <v>245</v>
      </c>
    </row>
    <row r="130" spans="1:46">
      <c r="A130" s="233"/>
      <c r="B130" s="184" t="s">
        <v>207</v>
      </c>
      <c r="C130" s="185" t="s">
        <v>208</v>
      </c>
      <c r="D130" s="172" t="s">
        <v>209</v>
      </c>
      <c r="E130" s="186">
        <v>1990</v>
      </c>
      <c r="F130" s="186">
        <v>1991</v>
      </c>
      <c r="G130" s="186">
        <v>1992</v>
      </c>
      <c r="H130" s="186">
        <v>1993</v>
      </c>
      <c r="I130" s="186">
        <v>1994</v>
      </c>
      <c r="J130" s="186">
        <v>1995</v>
      </c>
      <c r="K130" s="186">
        <v>1996</v>
      </c>
      <c r="L130" s="186">
        <v>1997</v>
      </c>
      <c r="M130" s="186">
        <v>1998</v>
      </c>
      <c r="N130" s="186">
        <v>1999</v>
      </c>
      <c r="O130" s="186">
        <v>2000</v>
      </c>
      <c r="P130" s="186">
        <v>2001</v>
      </c>
      <c r="Q130" s="186">
        <v>2002</v>
      </c>
      <c r="R130" s="186">
        <v>2003</v>
      </c>
      <c r="S130" s="186">
        <v>2004</v>
      </c>
      <c r="T130" s="186">
        <v>2005</v>
      </c>
      <c r="U130" s="186">
        <v>2006</v>
      </c>
      <c r="V130" s="186">
        <v>2007</v>
      </c>
      <c r="W130" s="186">
        <v>2008</v>
      </c>
      <c r="X130" s="186">
        <v>2009</v>
      </c>
      <c r="Y130" s="157">
        <v>2011</v>
      </c>
      <c r="Z130" s="162">
        <v>2012</v>
      </c>
      <c r="AA130" s="162">
        <v>2013</v>
      </c>
      <c r="AB130" s="157">
        <v>2014</v>
      </c>
      <c r="AC130" s="162">
        <v>2015</v>
      </c>
      <c r="AD130" s="162">
        <v>2016</v>
      </c>
      <c r="AE130" s="157">
        <v>2017</v>
      </c>
      <c r="AF130" s="162">
        <v>2018</v>
      </c>
      <c r="AG130" s="162">
        <v>2019</v>
      </c>
      <c r="AH130" s="157">
        <v>2020</v>
      </c>
      <c r="AI130" s="162">
        <v>2021</v>
      </c>
      <c r="AJ130" s="162">
        <v>2022</v>
      </c>
      <c r="AK130" s="157">
        <v>2023</v>
      </c>
      <c r="AL130" s="162">
        <v>2024</v>
      </c>
      <c r="AM130" s="162">
        <v>2025</v>
      </c>
      <c r="AN130" s="157">
        <v>2026</v>
      </c>
      <c r="AO130" s="162">
        <v>2027</v>
      </c>
      <c r="AP130" s="162">
        <v>2028</v>
      </c>
      <c r="AQ130" s="157">
        <v>2029</v>
      </c>
      <c r="AR130" s="162">
        <v>2030</v>
      </c>
      <c r="AS130" s="162">
        <v>2031</v>
      </c>
      <c r="AT130" s="190">
        <v>2030</v>
      </c>
    </row>
    <row r="131" spans="1:46">
      <c r="A131" s="233"/>
      <c r="B131" s="187" t="str">
        <f>VLOOKUP(D131,[2]Towns!$A$1:$D$96,4,FALSE)</f>
        <v>WA</v>
      </c>
      <c r="C131" s="185" t="str">
        <f>VLOOKUP(D131,[2]Towns!$A$1:$C$96,3,FALSE)</f>
        <v>30-S</v>
      </c>
      <c r="D131" s="172" t="s">
        <v>211</v>
      </c>
      <c r="E131" s="188">
        <f>VLOOKUP($D131,$D$21:$AT$35,E$130-1988,FALSE)*VLOOKUP($D131,$D$76:$AT$90,E$130-1988,FALSE)</f>
        <v>1758342.2789976476</v>
      </c>
      <c r="F131" s="188">
        <f t="shared" ref="F131:AT137" si="11">VLOOKUP($D131,$D$21:$AT$35,F$130-1988,FALSE)*VLOOKUP($D131,$D$76:$AT$90,F$130-1988,FALSE)</f>
        <v>2032095.6349248127</v>
      </c>
      <c r="G131" s="188">
        <f t="shared" si="11"/>
        <v>1947243.3156874771</v>
      </c>
      <c r="H131" s="188">
        <f t="shared" si="11"/>
        <v>2501270.9245999632</v>
      </c>
      <c r="I131" s="188">
        <f t="shared" si="11"/>
        <v>2667555.7331275796</v>
      </c>
      <c r="J131" s="188">
        <f t="shared" si="11"/>
        <v>2761209.9012830197</v>
      </c>
      <c r="K131" s="188">
        <f t="shared" si="11"/>
        <v>3481110</v>
      </c>
      <c r="L131" s="188">
        <f t="shared" si="11"/>
        <v>3319234</v>
      </c>
      <c r="M131" s="188">
        <f t="shared" si="11"/>
        <v>3281427</v>
      </c>
      <c r="N131" s="188">
        <f t="shared" si="11"/>
        <v>4054400</v>
      </c>
      <c r="O131" s="188">
        <f t="shared" si="11"/>
        <v>3980377</v>
      </c>
      <c r="P131" s="188">
        <f t="shared" si="11"/>
        <v>4006455</v>
      </c>
      <c r="Q131" s="188">
        <f t="shared" si="11"/>
        <v>3999410.0000000005</v>
      </c>
      <c r="R131" s="188">
        <f t="shared" si="11"/>
        <v>3604119</v>
      </c>
      <c r="S131" s="188">
        <f t="shared" si="11"/>
        <v>3547945</v>
      </c>
      <c r="T131" s="188">
        <f t="shared" si="11"/>
        <v>3533299</v>
      </c>
      <c r="U131" s="188">
        <f t="shared" si="11"/>
        <v>3700891.0000000005</v>
      </c>
      <c r="V131" s="188">
        <f t="shared" si="11"/>
        <v>3864168</v>
      </c>
      <c r="W131" s="188">
        <f t="shared" si="11"/>
        <v>4045583.9999999995</v>
      </c>
      <c r="X131" s="188">
        <f t="shared" si="11"/>
        <v>3907330.9999999995</v>
      </c>
      <c r="Y131" s="189">
        <f t="shared" si="11"/>
        <v>3485453</v>
      </c>
      <c r="Z131" s="188">
        <f t="shared" si="11"/>
        <v>3859510</v>
      </c>
      <c r="AA131" s="188">
        <f t="shared" si="11"/>
        <v>3853827</v>
      </c>
      <c r="AB131" s="188">
        <f t="shared" si="11"/>
        <v>3865436</v>
      </c>
      <c r="AC131" s="188">
        <f t="shared" si="11"/>
        <v>3876096</v>
      </c>
      <c r="AD131" s="188">
        <f t="shared" si="11"/>
        <v>3891228</v>
      </c>
      <c r="AE131" s="188">
        <f t="shared" si="11"/>
        <v>3906216</v>
      </c>
      <c r="AF131" s="188">
        <f t="shared" si="11"/>
        <v>3920345</v>
      </c>
      <c r="AG131" s="188">
        <f t="shared" si="11"/>
        <v>3928816</v>
      </c>
      <c r="AH131" s="188">
        <f t="shared" si="11"/>
        <v>3936368</v>
      </c>
      <c r="AI131" s="188">
        <f t="shared" si="11"/>
        <v>3949302</v>
      </c>
      <c r="AJ131" s="188">
        <f t="shared" si="11"/>
        <v>3955776</v>
      </c>
      <c r="AK131" s="188">
        <f t="shared" si="11"/>
        <v>3962052</v>
      </c>
      <c r="AL131" s="188">
        <f t="shared" si="11"/>
        <v>3973815</v>
      </c>
      <c r="AM131" s="188">
        <f t="shared" si="11"/>
        <v>3984749</v>
      </c>
      <c r="AN131" s="188">
        <f t="shared" si="11"/>
        <v>3989112</v>
      </c>
      <c r="AO131" s="188">
        <f t="shared" si="11"/>
        <v>3992598</v>
      </c>
      <c r="AP131" s="188">
        <f t="shared" si="11"/>
        <v>4002401</v>
      </c>
      <c r="AQ131" s="188">
        <f t="shared" si="11"/>
        <v>4005554</v>
      </c>
      <c r="AR131" s="188">
        <f t="shared" si="11"/>
        <v>4001976</v>
      </c>
      <c r="AS131" s="188">
        <f t="shared" si="11"/>
        <v>4004063</v>
      </c>
      <c r="AT131" s="188">
        <f t="shared" si="11"/>
        <v>4001976</v>
      </c>
    </row>
    <row r="132" spans="1:46">
      <c r="A132" s="233"/>
      <c r="B132" s="187" t="str">
        <f>VLOOKUP(D132,[2]Towns!$A$1:$D$96,4,FALSE)</f>
        <v>WA</v>
      </c>
      <c r="C132" s="185" t="str">
        <f>VLOOKUP(D132,[2]Towns!$A$1:$C$96,3,FALSE)</f>
        <v>30-W</v>
      </c>
      <c r="D132" s="172" t="s">
        <v>213</v>
      </c>
      <c r="E132" s="188">
        <f t="shared" ref="E132:T145" si="12">VLOOKUP($D132,$D$21:$AT$35,E$130-1988,FALSE)*VLOOKUP($D132,$D$76:$AT$90,E$130-1988,FALSE)</f>
        <v>12199362.197137984</v>
      </c>
      <c r="F132" s="188">
        <f t="shared" si="12"/>
        <v>14522813.982605899</v>
      </c>
      <c r="G132" s="188">
        <f t="shared" si="12"/>
        <v>13651072.226100704</v>
      </c>
      <c r="H132" s="188">
        <f t="shared" si="12"/>
        <v>17220844.92467906</v>
      </c>
      <c r="I132" s="188">
        <f t="shared" si="12"/>
        <v>17392206.019061431</v>
      </c>
      <c r="J132" s="188">
        <f t="shared" si="12"/>
        <v>18306950.761065897</v>
      </c>
      <c r="K132" s="188">
        <f t="shared" si="12"/>
        <v>23043425</v>
      </c>
      <c r="L132" s="188">
        <f t="shared" si="12"/>
        <v>22439983</v>
      </c>
      <c r="M132" s="188">
        <f t="shared" si="12"/>
        <v>20724616</v>
      </c>
      <c r="N132" s="188">
        <f t="shared" si="12"/>
        <v>25454394</v>
      </c>
      <c r="O132" s="188">
        <f t="shared" si="12"/>
        <v>25956503</v>
      </c>
      <c r="P132" s="188">
        <f t="shared" si="12"/>
        <v>26458776</v>
      </c>
      <c r="Q132" s="188">
        <f t="shared" si="12"/>
        <v>27736398</v>
      </c>
      <c r="R132" s="188">
        <f t="shared" si="12"/>
        <v>25118285</v>
      </c>
      <c r="S132" s="188">
        <f t="shared" si="12"/>
        <v>25772032</v>
      </c>
      <c r="T132" s="188">
        <f t="shared" si="12"/>
        <v>28786468</v>
      </c>
      <c r="U132" s="188">
        <f t="shared" si="11"/>
        <v>30056485.999999996</v>
      </c>
      <c r="V132" s="188">
        <f t="shared" si="11"/>
        <v>32202089.999999996</v>
      </c>
      <c r="W132" s="188">
        <f t="shared" si="11"/>
        <v>30459183</v>
      </c>
      <c r="X132" s="188">
        <f t="shared" si="11"/>
        <v>30430845</v>
      </c>
      <c r="Y132" s="189">
        <f t="shared" si="11"/>
        <v>29401810</v>
      </c>
      <c r="Z132" s="188">
        <f t="shared" si="11"/>
        <v>29620890</v>
      </c>
      <c r="AA132" s="188">
        <f t="shared" si="11"/>
        <v>29867625</v>
      </c>
      <c r="AB132" s="188">
        <f t="shared" si="11"/>
        <v>30377321</v>
      </c>
      <c r="AC132" s="188">
        <f t="shared" si="11"/>
        <v>31148312</v>
      </c>
      <c r="AD132" s="188">
        <f t="shared" si="11"/>
        <v>31969770</v>
      </c>
      <c r="AE132" s="188">
        <f t="shared" si="11"/>
        <v>32606394</v>
      </c>
      <c r="AF132" s="188">
        <f t="shared" si="11"/>
        <v>33289630</v>
      </c>
      <c r="AG132" s="188">
        <f t="shared" si="11"/>
        <v>34120954</v>
      </c>
      <c r="AH132" s="188">
        <f t="shared" si="11"/>
        <v>34856225</v>
      </c>
      <c r="AI132" s="188">
        <f t="shared" si="11"/>
        <v>35490598</v>
      </c>
      <c r="AJ132" s="188">
        <f t="shared" si="11"/>
        <v>36122121</v>
      </c>
      <c r="AK132" s="188">
        <f t="shared" si="11"/>
        <v>37074884</v>
      </c>
      <c r="AL132" s="188">
        <f t="shared" si="11"/>
        <v>38093580</v>
      </c>
      <c r="AM132" s="188">
        <f t="shared" si="11"/>
        <v>38784168</v>
      </c>
      <c r="AN132" s="188">
        <f t="shared" si="11"/>
        <v>39530674</v>
      </c>
      <c r="AO132" s="188">
        <f t="shared" si="11"/>
        <v>40335931</v>
      </c>
      <c r="AP132" s="188">
        <f t="shared" si="11"/>
        <v>41082998</v>
      </c>
      <c r="AQ132" s="188">
        <f t="shared" si="11"/>
        <v>41708254</v>
      </c>
      <c r="AR132" s="188">
        <f t="shared" si="11"/>
        <v>42392386</v>
      </c>
      <c r="AS132" s="188">
        <f t="shared" si="11"/>
        <v>43022768</v>
      </c>
      <c r="AT132" s="188">
        <f t="shared" si="11"/>
        <v>42392386</v>
      </c>
    </row>
    <row r="133" spans="1:46">
      <c r="A133" s="233"/>
      <c r="B133" s="187" t="str">
        <f>VLOOKUP(D133,[2]Towns!$A$1:$D$96,4,FALSE)</f>
        <v>WA</v>
      </c>
      <c r="C133" s="185" t="str">
        <f>VLOOKUP(D133,[2]Towns!$A$1:$C$96,3,FALSE)</f>
        <v>30-S</v>
      </c>
      <c r="D133" s="172" t="s">
        <v>214</v>
      </c>
      <c r="E133" s="188">
        <f t="shared" si="12"/>
        <v>8101367.5757943969</v>
      </c>
      <c r="F133" s="188">
        <f t="shared" si="11"/>
        <v>9460645.4084216785</v>
      </c>
      <c r="G133" s="188">
        <f t="shared" si="11"/>
        <v>9434359.1631673947</v>
      </c>
      <c r="H133" s="188">
        <f t="shared" si="11"/>
        <v>12035199.340096561</v>
      </c>
      <c r="I133" s="188">
        <f t="shared" si="11"/>
        <v>12524414.643836223</v>
      </c>
      <c r="J133" s="188">
        <f t="shared" si="11"/>
        <v>13114735.09861334</v>
      </c>
      <c r="K133" s="188">
        <f t="shared" si="11"/>
        <v>15885207</v>
      </c>
      <c r="L133" s="188">
        <f t="shared" si="11"/>
        <v>16444669</v>
      </c>
      <c r="M133" s="188">
        <f t="shared" si="11"/>
        <v>15327222</v>
      </c>
      <c r="N133" s="188">
        <f t="shared" si="11"/>
        <v>18863562</v>
      </c>
      <c r="O133" s="188">
        <f t="shared" si="11"/>
        <v>18829468</v>
      </c>
      <c r="P133" s="188">
        <f t="shared" si="11"/>
        <v>19025676</v>
      </c>
      <c r="Q133" s="188">
        <f t="shared" si="11"/>
        <v>19838278</v>
      </c>
      <c r="R133" s="188">
        <f t="shared" si="11"/>
        <v>18091596</v>
      </c>
      <c r="S133" s="188">
        <f t="shared" si="11"/>
        <v>18310531</v>
      </c>
      <c r="T133" s="188">
        <f t="shared" si="11"/>
        <v>18903679</v>
      </c>
      <c r="U133" s="188">
        <f t="shared" si="11"/>
        <v>19283358</v>
      </c>
      <c r="V133" s="188">
        <f t="shared" si="11"/>
        <v>19723861</v>
      </c>
      <c r="W133" s="188">
        <f t="shared" si="11"/>
        <v>21080740.709758803</v>
      </c>
      <c r="X133" s="188">
        <f t="shared" si="11"/>
        <v>20587401.934544906</v>
      </c>
      <c r="Y133" s="189">
        <f t="shared" si="11"/>
        <v>20060172</v>
      </c>
      <c r="Z133" s="188">
        <f t="shared" si="11"/>
        <v>20005670</v>
      </c>
      <c r="AA133" s="188">
        <f t="shared" si="11"/>
        <v>20005216</v>
      </c>
      <c r="AB133" s="188">
        <f t="shared" si="11"/>
        <v>20217400</v>
      </c>
      <c r="AC133" s="188">
        <f t="shared" si="11"/>
        <v>20603100</v>
      </c>
      <c r="AD133" s="188">
        <f t="shared" si="11"/>
        <v>21022990</v>
      </c>
      <c r="AE133" s="188">
        <f t="shared" si="11"/>
        <v>21357246</v>
      </c>
      <c r="AF133" s="188">
        <f t="shared" si="11"/>
        <v>21724552</v>
      </c>
      <c r="AG133" s="188">
        <f t="shared" si="11"/>
        <v>22158999</v>
      </c>
      <c r="AH133" s="188">
        <f t="shared" si="11"/>
        <v>22565817</v>
      </c>
      <c r="AI133" s="188">
        <f t="shared" si="11"/>
        <v>22912481</v>
      </c>
      <c r="AJ133" s="188">
        <f t="shared" si="11"/>
        <v>23261650</v>
      </c>
      <c r="AK133" s="188">
        <f t="shared" si="11"/>
        <v>23748184</v>
      </c>
      <c r="AL133" s="188">
        <f t="shared" si="11"/>
        <v>24276700</v>
      </c>
      <c r="AM133" s="188">
        <f t="shared" si="11"/>
        <v>24672603</v>
      </c>
      <c r="AN133" s="188">
        <f t="shared" si="11"/>
        <v>25071462</v>
      </c>
      <c r="AO133" s="188">
        <f t="shared" si="11"/>
        <v>25546353</v>
      </c>
      <c r="AP133" s="188">
        <f t="shared" si="11"/>
        <v>25952338</v>
      </c>
      <c r="AQ133" s="188">
        <f t="shared" si="11"/>
        <v>26324808</v>
      </c>
      <c r="AR133" s="188">
        <f t="shared" si="11"/>
        <v>26736650</v>
      </c>
      <c r="AS133" s="188">
        <f t="shared" si="11"/>
        <v>27116397</v>
      </c>
      <c r="AT133" s="188">
        <f t="shared" si="11"/>
        <v>26736650</v>
      </c>
    </row>
    <row r="134" spans="1:46">
      <c r="A134" s="233"/>
      <c r="B134" s="187" t="str">
        <f>VLOOKUP(D134,[2]Towns!$A$1:$D$96,4,FALSE)</f>
        <v>WA</v>
      </c>
      <c r="C134" s="185">
        <f>VLOOKUP(D134,[2]Towns!$A$1:$C$96,3,FALSE)</f>
        <v>20</v>
      </c>
      <c r="D134" s="172" t="s">
        <v>215</v>
      </c>
      <c r="E134" s="188">
        <f t="shared" si="12"/>
        <v>1835677.334650466</v>
      </c>
      <c r="F134" s="188">
        <f t="shared" si="11"/>
        <v>2163833.946418603</v>
      </c>
      <c r="G134" s="188">
        <f t="shared" si="11"/>
        <v>1958356.5118478229</v>
      </c>
      <c r="H134" s="188">
        <f t="shared" si="11"/>
        <v>2492211.4042837317</v>
      </c>
      <c r="I134" s="188">
        <f t="shared" si="11"/>
        <v>2459498.2167857978</v>
      </c>
      <c r="J134" s="188">
        <f t="shared" si="11"/>
        <v>2885778.9215572015</v>
      </c>
      <c r="K134" s="188">
        <f t="shared" si="11"/>
        <v>3601195</v>
      </c>
      <c r="L134" s="188">
        <f t="shared" si="11"/>
        <v>3651275</v>
      </c>
      <c r="M134" s="188">
        <f t="shared" si="11"/>
        <v>3336836</v>
      </c>
      <c r="N134" s="188">
        <f t="shared" si="11"/>
        <v>3947014.0000000005</v>
      </c>
      <c r="O134" s="188">
        <f t="shared" si="11"/>
        <v>4681409</v>
      </c>
      <c r="P134" s="188">
        <f t="shared" si="11"/>
        <v>5469334</v>
      </c>
      <c r="Q134" s="188">
        <f t="shared" si="11"/>
        <v>5554787</v>
      </c>
      <c r="R134" s="188">
        <f t="shared" si="11"/>
        <v>5912462</v>
      </c>
      <c r="S134" s="188">
        <f t="shared" si="11"/>
        <v>6940759</v>
      </c>
      <c r="T134" s="188">
        <f t="shared" si="11"/>
        <v>8080854.0000000009</v>
      </c>
      <c r="U134" s="188">
        <f t="shared" si="11"/>
        <v>9178425</v>
      </c>
      <c r="V134" s="188">
        <f t="shared" si="11"/>
        <v>10154860</v>
      </c>
      <c r="W134" s="188">
        <f t="shared" si="11"/>
        <v>10793017</v>
      </c>
      <c r="X134" s="188">
        <f t="shared" si="11"/>
        <v>12039314</v>
      </c>
      <c r="Y134" s="189">
        <f t="shared" si="11"/>
        <v>11156840</v>
      </c>
      <c r="Z134" s="188">
        <f t="shared" si="11"/>
        <v>11775421</v>
      </c>
      <c r="AA134" s="188">
        <f t="shared" si="11"/>
        <v>11994069</v>
      </c>
      <c r="AB134" s="188">
        <f t="shared" si="11"/>
        <v>12420608</v>
      </c>
      <c r="AC134" s="188">
        <f t="shared" si="11"/>
        <v>12877378</v>
      </c>
      <c r="AD134" s="188">
        <f t="shared" si="11"/>
        <v>13391736</v>
      </c>
      <c r="AE134" s="188">
        <f t="shared" si="11"/>
        <v>13918560</v>
      </c>
      <c r="AF134" s="188">
        <f t="shared" si="11"/>
        <v>14430093</v>
      </c>
      <c r="AG134" s="188">
        <f t="shared" si="11"/>
        <v>14924371</v>
      </c>
      <c r="AH134" s="188">
        <f t="shared" si="11"/>
        <v>15484931</v>
      </c>
      <c r="AI134" s="188">
        <f t="shared" si="11"/>
        <v>16029710</v>
      </c>
      <c r="AJ134" s="188">
        <f t="shared" si="11"/>
        <v>16554360</v>
      </c>
      <c r="AK134" s="188">
        <f t="shared" si="11"/>
        <v>17086932</v>
      </c>
      <c r="AL134" s="188">
        <f t="shared" si="11"/>
        <v>17660955</v>
      </c>
      <c r="AM134" s="188">
        <f t="shared" si="11"/>
        <v>18348360</v>
      </c>
      <c r="AN134" s="188">
        <f t="shared" si="11"/>
        <v>18910307</v>
      </c>
      <c r="AO134" s="188">
        <f t="shared" si="11"/>
        <v>19480797</v>
      </c>
      <c r="AP134" s="188">
        <f t="shared" si="11"/>
        <v>20097070</v>
      </c>
      <c r="AQ134" s="188">
        <f t="shared" si="11"/>
        <v>20724104</v>
      </c>
      <c r="AR134" s="188">
        <f t="shared" si="11"/>
        <v>21320312</v>
      </c>
      <c r="AS134" s="188">
        <f t="shared" si="11"/>
        <v>21933450</v>
      </c>
      <c r="AT134" s="188">
        <f t="shared" si="11"/>
        <v>21320312</v>
      </c>
    </row>
    <row r="135" spans="1:46">
      <c r="A135" s="233"/>
      <c r="B135" s="187" t="str">
        <f>VLOOKUP(D135,[2]Towns!$A$1:$D$96,4,FALSE)</f>
        <v>WA</v>
      </c>
      <c r="C135" s="185">
        <f>VLOOKUP(D135,[2]Towns!$A$1:$C$96,3,FALSE)</f>
        <v>26</v>
      </c>
      <c r="D135" s="172" t="s">
        <v>216</v>
      </c>
      <c r="E135" s="188">
        <f t="shared" si="12"/>
        <v>863492.82668403082</v>
      </c>
      <c r="F135" s="188">
        <f t="shared" si="11"/>
        <v>930528.94017127622</v>
      </c>
      <c r="G135" s="188">
        <f t="shared" si="11"/>
        <v>778400.41290686617</v>
      </c>
      <c r="H135" s="188">
        <f t="shared" si="11"/>
        <v>964469.86947640311</v>
      </c>
      <c r="I135" s="188">
        <f t="shared" si="11"/>
        <v>953286.30213316344</v>
      </c>
      <c r="J135" s="188">
        <f t="shared" si="11"/>
        <v>906724.15689345158</v>
      </c>
      <c r="K135" s="188">
        <f t="shared" si="11"/>
        <v>1148998</v>
      </c>
      <c r="L135" s="188">
        <f t="shared" si="11"/>
        <v>1091722</v>
      </c>
      <c r="M135" s="188">
        <f t="shared" si="11"/>
        <v>1060081</v>
      </c>
      <c r="N135" s="188">
        <f t="shared" si="11"/>
        <v>1291925</v>
      </c>
      <c r="O135" s="188">
        <f t="shared" si="11"/>
        <v>1289811</v>
      </c>
      <c r="P135" s="188">
        <f t="shared" si="11"/>
        <v>1293734</v>
      </c>
      <c r="Q135" s="188">
        <f t="shared" si="11"/>
        <v>1292921</v>
      </c>
      <c r="R135" s="188">
        <f t="shared" si="11"/>
        <v>1212834</v>
      </c>
      <c r="S135" s="188">
        <f t="shared" si="11"/>
        <v>1222913</v>
      </c>
      <c r="T135" s="188">
        <f t="shared" si="11"/>
        <v>1265613</v>
      </c>
      <c r="U135" s="188">
        <f t="shared" si="11"/>
        <v>1411449</v>
      </c>
      <c r="V135" s="188">
        <f t="shared" si="11"/>
        <v>1524673</v>
      </c>
      <c r="W135" s="188">
        <f t="shared" si="11"/>
        <v>1573006</v>
      </c>
      <c r="X135" s="188">
        <f t="shared" si="11"/>
        <v>1558912</v>
      </c>
      <c r="Y135" s="189">
        <f t="shared" si="11"/>
        <v>1334364</v>
      </c>
      <c r="Z135" s="188">
        <f t="shared" si="11"/>
        <v>1554384</v>
      </c>
      <c r="AA135" s="188">
        <f t="shared" si="11"/>
        <v>1523934</v>
      </c>
      <c r="AB135" s="188">
        <f t="shared" si="11"/>
        <v>1531406</v>
      </c>
      <c r="AC135" s="188">
        <f t="shared" si="11"/>
        <v>1537536</v>
      </c>
      <c r="AD135" s="188">
        <f t="shared" si="11"/>
        <v>1548570</v>
      </c>
      <c r="AE135" s="188">
        <f t="shared" si="11"/>
        <v>1560788</v>
      </c>
      <c r="AF135" s="188">
        <f t="shared" si="11"/>
        <v>1570392</v>
      </c>
      <c r="AG135" s="188">
        <f t="shared" si="11"/>
        <v>1581120</v>
      </c>
      <c r="AH135" s="188">
        <f t="shared" si="11"/>
        <v>1591744</v>
      </c>
      <c r="AI135" s="188">
        <f t="shared" si="11"/>
        <v>1602870</v>
      </c>
      <c r="AJ135" s="188">
        <f t="shared" si="11"/>
        <v>1615096</v>
      </c>
      <c r="AK135" s="188">
        <f t="shared" si="11"/>
        <v>1626604</v>
      </c>
      <c r="AL135" s="188">
        <f t="shared" si="11"/>
        <v>1638600</v>
      </c>
      <c r="AM135" s="188">
        <f t="shared" si="11"/>
        <v>1653839</v>
      </c>
      <c r="AN135" s="188">
        <f t="shared" si="11"/>
        <v>1664032</v>
      </c>
      <c r="AO135" s="188">
        <f t="shared" si="11"/>
        <v>1676862</v>
      </c>
      <c r="AP135" s="188">
        <f t="shared" si="11"/>
        <v>1690160</v>
      </c>
      <c r="AQ135" s="188">
        <f t="shared" si="11"/>
        <v>1703920</v>
      </c>
      <c r="AR135" s="188">
        <f t="shared" si="11"/>
        <v>1716960</v>
      </c>
      <c r="AS135" s="188">
        <f t="shared" si="11"/>
        <v>1727505</v>
      </c>
      <c r="AT135" s="188">
        <f t="shared" si="11"/>
        <v>1716960</v>
      </c>
    </row>
    <row r="136" spans="1:46">
      <c r="A136" s="233"/>
      <c r="B136" s="187" t="str">
        <f>VLOOKUP(D136,[2]Towns!$A$1:$D$96,4,FALSE)</f>
        <v>WA</v>
      </c>
      <c r="C136" s="185">
        <f>VLOOKUP(D136,[2]Towns!$A$1:$C$96,3,FALSE)</f>
        <v>11</v>
      </c>
      <c r="D136" s="172" t="s">
        <v>25</v>
      </c>
      <c r="E136" s="188">
        <f t="shared" si="12"/>
        <v>692890.06117621728</v>
      </c>
      <c r="F136" s="188">
        <f t="shared" si="11"/>
        <v>780078.83619757986</v>
      </c>
      <c r="G136" s="188">
        <f t="shared" si="11"/>
        <v>699490.35717996059</v>
      </c>
      <c r="H136" s="188">
        <f t="shared" si="11"/>
        <v>916417.88601110829</v>
      </c>
      <c r="I136" s="188">
        <f t="shared" si="11"/>
        <v>818322.77669765381</v>
      </c>
      <c r="J136" s="188">
        <f t="shared" si="11"/>
        <v>869222.42237726471</v>
      </c>
      <c r="K136" s="188">
        <f t="shared" si="11"/>
        <v>1033494.0000000001</v>
      </c>
      <c r="L136" s="188">
        <f t="shared" si="11"/>
        <v>969796</v>
      </c>
      <c r="M136" s="188">
        <f t="shared" si="11"/>
        <v>832613</v>
      </c>
      <c r="N136" s="188">
        <f t="shared" si="11"/>
        <v>958610</v>
      </c>
      <c r="O136" s="188">
        <f t="shared" si="11"/>
        <v>1020035.9999999999</v>
      </c>
      <c r="P136" s="188">
        <f t="shared" si="11"/>
        <v>1101250</v>
      </c>
      <c r="Q136" s="188">
        <f t="shared" si="11"/>
        <v>1005522</v>
      </c>
      <c r="R136" s="188">
        <f t="shared" si="11"/>
        <v>937222.00000000012</v>
      </c>
      <c r="S136" s="188">
        <f t="shared" si="11"/>
        <v>947235.00000000012</v>
      </c>
      <c r="T136" s="188">
        <f t="shared" si="11"/>
        <v>965289</v>
      </c>
      <c r="U136" s="188">
        <f t="shared" si="11"/>
        <v>1044117</v>
      </c>
      <c r="V136" s="188">
        <f t="shared" si="11"/>
        <v>1084615</v>
      </c>
      <c r="W136" s="188">
        <f t="shared" si="11"/>
        <v>1062214</v>
      </c>
      <c r="X136" s="188">
        <f t="shared" si="11"/>
        <v>1128284</v>
      </c>
      <c r="Y136" s="189">
        <f t="shared" si="11"/>
        <v>983412</v>
      </c>
      <c r="Z136" s="188">
        <f t="shared" si="11"/>
        <v>1055344</v>
      </c>
      <c r="AA136" s="188">
        <f t="shared" si="11"/>
        <v>1046265</v>
      </c>
      <c r="AB136" s="188">
        <f t="shared" si="11"/>
        <v>1038405</v>
      </c>
      <c r="AC136" s="188">
        <f t="shared" si="11"/>
        <v>1034778</v>
      </c>
      <c r="AD136" s="188">
        <f t="shared" si="11"/>
        <v>1036200</v>
      </c>
      <c r="AE136" s="188">
        <f t="shared" si="11"/>
        <v>1040050</v>
      </c>
      <c r="AF136" s="188">
        <f t="shared" si="11"/>
        <v>1037659</v>
      </c>
      <c r="AG136" s="188">
        <f t="shared" si="11"/>
        <v>1035232</v>
      </c>
      <c r="AH136" s="188">
        <f t="shared" si="11"/>
        <v>1034678</v>
      </c>
      <c r="AI136" s="188">
        <f t="shared" si="11"/>
        <v>1036015</v>
      </c>
      <c r="AJ136" s="188">
        <f t="shared" si="11"/>
        <v>1033498</v>
      </c>
      <c r="AK136" s="188">
        <f t="shared" si="11"/>
        <v>1027091</v>
      </c>
      <c r="AL136" s="188">
        <f t="shared" si="11"/>
        <v>1025892</v>
      </c>
      <c r="AM136" s="188">
        <f t="shared" si="11"/>
        <v>1034892</v>
      </c>
      <c r="AN136" s="188">
        <f t="shared" si="11"/>
        <v>1029790</v>
      </c>
      <c r="AO136" s="188">
        <f t="shared" si="11"/>
        <v>1025174</v>
      </c>
      <c r="AP136" s="188">
        <f t="shared" si="11"/>
        <v>1023896</v>
      </c>
      <c r="AQ136" s="188">
        <f t="shared" si="11"/>
        <v>1021160</v>
      </c>
      <c r="AR136" s="188">
        <f t="shared" si="11"/>
        <v>1015905</v>
      </c>
      <c r="AS136" s="188">
        <f t="shared" si="11"/>
        <v>1008640</v>
      </c>
      <c r="AT136" s="188">
        <f t="shared" si="11"/>
        <v>1015905</v>
      </c>
    </row>
    <row r="137" spans="1:46">
      <c r="A137" s="233"/>
      <c r="B137" s="187" t="str">
        <f>VLOOKUP(D137,[2]Towns!$A$1:$D$96,4,FALSE)</f>
        <v>WA</v>
      </c>
      <c r="C137" s="185" t="str">
        <f>VLOOKUP(D137,[2]Towns!$A$1:$C$96,3,FALSE)</f>
        <v>30-W</v>
      </c>
      <c r="D137" s="172" t="s">
        <v>218</v>
      </c>
      <c r="E137" s="188">
        <f t="shared" si="12"/>
        <v>8177650.9528589183</v>
      </c>
      <c r="F137" s="188">
        <f t="shared" si="11"/>
        <v>9779772.7496640198</v>
      </c>
      <c r="G137" s="188">
        <f t="shared" si="11"/>
        <v>9278893.9136172999</v>
      </c>
      <c r="H137" s="188">
        <f t="shared" si="11"/>
        <v>11855882.874114003</v>
      </c>
      <c r="I137" s="188">
        <f t="shared" si="11"/>
        <v>12417427.968023449</v>
      </c>
      <c r="J137" s="188">
        <f t="shared" si="11"/>
        <v>13011907.754105194</v>
      </c>
      <c r="K137" s="188">
        <f t="shared" si="11"/>
        <v>15945954.957681043</v>
      </c>
      <c r="L137" s="188">
        <f t="shared" si="11"/>
        <v>15912809.476684185</v>
      </c>
      <c r="M137" s="188">
        <f t="shared" si="11"/>
        <v>15351033.520678874</v>
      </c>
      <c r="N137" s="188">
        <f t="shared" si="11"/>
        <v>19475334.842644319</v>
      </c>
      <c r="O137" s="188">
        <f t="shared" si="11"/>
        <v>19764990.168682419</v>
      </c>
      <c r="P137" s="188">
        <f t="shared" si="11"/>
        <v>20399018.618438583</v>
      </c>
      <c r="Q137" s="188">
        <f t="shared" si="11"/>
        <v>21520346.589786537</v>
      </c>
      <c r="R137" s="188">
        <f t="shared" si="11"/>
        <v>20300921.582900587</v>
      </c>
      <c r="S137" s="188">
        <f t="shared" si="11"/>
        <v>20771256.296488442</v>
      </c>
      <c r="T137" s="188">
        <f t="shared" si="11"/>
        <v>21630409.325377312</v>
      </c>
      <c r="U137" s="188">
        <f t="shared" si="11"/>
        <v>22687551.942626625</v>
      </c>
      <c r="V137" s="188">
        <f t="shared" si="11"/>
        <v>24034590.897180762</v>
      </c>
      <c r="W137" s="188">
        <f t="shared" si="11"/>
        <v>25181358.062906954</v>
      </c>
      <c r="X137" s="188">
        <f t="shared" si="11"/>
        <v>25288798.690278094</v>
      </c>
      <c r="Y137" s="189">
        <f t="shared" si="11"/>
        <v>22497188</v>
      </c>
      <c r="Z137" s="188">
        <f t="shared" si="11"/>
        <v>25771580</v>
      </c>
      <c r="AA137" s="188">
        <f t="shared" si="11"/>
        <v>25955988</v>
      </c>
      <c r="AB137" s="188">
        <f t="shared" si="11"/>
        <v>26494062</v>
      </c>
      <c r="AC137" s="188">
        <f t="shared" si="11"/>
        <v>27035712</v>
      </c>
      <c r="AD137" s="188">
        <f t="shared" ref="AD137:AT143" si="13">VLOOKUP($D137,$D$21:$AT$35,AD$130-1988,FALSE)*VLOOKUP($D137,$D$76:$AT$90,AD$130-1988,FALSE)</f>
        <v>27620870</v>
      </c>
      <c r="AE137" s="188">
        <f t="shared" si="13"/>
        <v>28209168</v>
      </c>
      <c r="AF137" s="188">
        <f t="shared" si="13"/>
        <v>28763700</v>
      </c>
      <c r="AG137" s="188">
        <f t="shared" si="13"/>
        <v>29321584</v>
      </c>
      <c r="AH137" s="188">
        <f t="shared" si="13"/>
        <v>29882760</v>
      </c>
      <c r="AI137" s="188">
        <f t="shared" si="13"/>
        <v>30448556</v>
      </c>
      <c r="AJ137" s="188">
        <f t="shared" si="13"/>
        <v>31018208</v>
      </c>
      <c r="AK137" s="188">
        <f t="shared" si="13"/>
        <v>31592340</v>
      </c>
      <c r="AL137" s="188">
        <f t="shared" si="13"/>
        <v>32168128</v>
      </c>
      <c r="AM137" s="188">
        <f t="shared" si="13"/>
        <v>32796693</v>
      </c>
      <c r="AN137" s="188">
        <f t="shared" si="13"/>
        <v>33329952</v>
      </c>
      <c r="AO137" s="188">
        <f t="shared" si="13"/>
        <v>33913814</v>
      </c>
      <c r="AP137" s="188">
        <f t="shared" si="13"/>
        <v>34451102</v>
      </c>
      <c r="AQ137" s="188">
        <f t="shared" si="13"/>
        <v>35038135</v>
      </c>
      <c r="AR137" s="188">
        <f t="shared" si="13"/>
        <v>35630550</v>
      </c>
      <c r="AS137" s="188">
        <f t="shared" si="13"/>
        <v>36178464</v>
      </c>
      <c r="AT137" s="188">
        <f t="shared" si="13"/>
        <v>35630550</v>
      </c>
    </row>
    <row r="138" spans="1:46">
      <c r="A138" s="233"/>
      <c r="B138" s="187" t="str">
        <f>VLOOKUP(D138,[2]Towns!$A$1:$D$96,4,FALSE)</f>
        <v>WA</v>
      </c>
      <c r="C138" s="185">
        <f>VLOOKUP(D138,[2]Towns!$A$1:$C$96,3,FALSE)</f>
        <v>10</v>
      </c>
      <c r="D138" s="172" t="s">
        <v>219</v>
      </c>
      <c r="E138" s="188">
        <f t="shared" si="12"/>
        <v>2242255.9945789026</v>
      </c>
      <c r="F138" s="188">
        <f t="shared" si="12"/>
        <v>2641888.0890998724</v>
      </c>
      <c r="G138" s="188">
        <f t="shared" si="12"/>
        <v>2453036.9305704255</v>
      </c>
      <c r="H138" s="188" t="e">
        <f t="shared" si="12"/>
        <v>#VALUE!</v>
      </c>
      <c r="I138" s="188">
        <f t="shared" si="12"/>
        <v>2723532.5325060994</v>
      </c>
      <c r="J138" s="188">
        <f t="shared" si="12"/>
        <v>2793701.1234452608</v>
      </c>
      <c r="K138" s="188">
        <f t="shared" si="12"/>
        <v>3545071</v>
      </c>
      <c r="L138" s="188">
        <f t="shared" si="12"/>
        <v>3329883</v>
      </c>
      <c r="M138" s="188">
        <f t="shared" si="12"/>
        <v>2842839</v>
      </c>
      <c r="N138" s="188">
        <f t="shared" si="12"/>
        <v>3150154.9999999995</v>
      </c>
      <c r="O138" s="188">
        <f t="shared" si="12"/>
        <v>3328729.0000000005</v>
      </c>
      <c r="P138" s="188">
        <f t="shared" si="12"/>
        <v>3698966</v>
      </c>
      <c r="Q138" s="188">
        <f t="shared" si="12"/>
        <v>3339087</v>
      </c>
      <c r="R138" s="188">
        <f t="shared" si="12"/>
        <v>3081590</v>
      </c>
      <c r="S138" s="188">
        <f t="shared" si="12"/>
        <v>2943669.9999999995</v>
      </c>
      <c r="T138" s="188">
        <f t="shared" si="12"/>
        <v>2920005.0000000005</v>
      </c>
      <c r="U138" s="188">
        <f t="shared" ref="U138:AT145" si="14">VLOOKUP($D138,$D$21:$AT$35,U$130-1988,FALSE)*VLOOKUP($D138,$D$76:$AT$90,U$130-1988,FALSE)</f>
        <v>3026819</v>
      </c>
      <c r="V138" s="188">
        <f t="shared" si="14"/>
        <v>3130627</v>
      </c>
      <c r="W138" s="188">
        <f t="shared" si="14"/>
        <v>3053533</v>
      </c>
      <c r="X138" s="188">
        <f t="shared" si="14"/>
        <v>3221397</v>
      </c>
      <c r="Y138" s="189">
        <f t="shared" si="14"/>
        <v>2854316</v>
      </c>
      <c r="Z138" s="188">
        <f t="shared" si="14"/>
        <v>3198784</v>
      </c>
      <c r="AA138" s="188">
        <f t="shared" si="14"/>
        <v>3178370</v>
      </c>
      <c r="AB138" s="188">
        <f t="shared" si="14"/>
        <v>3162469</v>
      </c>
      <c r="AC138" s="188">
        <f t="shared" si="14"/>
        <v>3163032</v>
      </c>
      <c r="AD138" s="188">
        <f t="shared" si="14"/>
        <v>3183817</v>
      </c>
      <c r="AE138" s="188">
        <f t="shared" si="14"/>
        <v>3210056</v>
      </c>
      <c r="AF138" s="188">
        <f t="shared" si="14"/>
        <v>3220188</v>
      </c>
      <c r="AG138" s="188">
        <f t="shared" si="14"/>
        <v>3224305</v>
      </c>
      <c r="AH138" s="188">
        <f t="shared" si="14"/>
        <v>3244695</v>
      </c>
      <c r="AI138" s="188">
        <f t="shared" si="14"/>
        <v>3265149</v>
      </c>
      <c r="AJ138" s="188">
        <f t="shared" si="14"/>
        <v>3274134</v>
      </c>
      <c r="AK138" s="188">
        <f t="shared" si="14"/>
        <v>3272157</v>
      </c>
      <c r="AL138" s="188">
        <f t="shared" si="14"/>
        <v>3286010</v>
      </c>
      <c r="AM138" s="188">
        <f t="shared" si="14"/>
        <v>3338454</v>
      </c>
      <c r="AN138" s="188">
        <f t="shared" si="14"/>
        <v>3346938</v>
      </c>
      <c r="AO138" s="188">
        <f t="shared" si="14"/>
        <v>3354816</v>
      </c>
      <c r="AP138" s="188">
        <f t="shared" si="14"/>
        <v>3373792</v>
      </c>
      <c r="AQ138" s="188">
        <f t="shared" si="14"/>
        <v>3387258</v>
      </c>
      <c r="AR138" s="188">
        <f t="shared" si="14"/>
        <v>3388992</v>
      </c>
      <c r="AS138" s="188">
        <f t="shared" si="13"/>
        <v>3396288</v>
      </c>
      <c r="AT138" s="188">
        <f t="shared" si="14"/>
        <v>3388992</v>
      </c>
    </row>
    <row r="139" spans="1:46">
      <c r="A139" s="233"/>
      <c r="B139" s="187" t="str">
        <f>VLOOKUP(D139,[2]Towns!$A$1:$D$96,4,FALSE)</f>
        <v>WA</v>
      </c>
      <c r="C139" s="185" t="str">
        <f>VLOOKUP(D139,[2]Towns!$A$1:$C$96,3,FALSE)</f>
        <v>ME-WA</v>
      </c>
      <c r="D139" s="172" t="s">
        <v>221</v>
      </c>
      <c r="E139" s="188">
        <f t="shared" si="12"/>
        <v>3873404.1058964548</v>
      </c>
      <c r="F139" s="188">
        <f t="shared" si="12"/>
        <v>4562378.9965191148</v>
      </c>
      <c r="G139" s="188">
        <f t="shared" si="12"/>
        <v>4221443.8663036823</v>
      </c>
      <c r="H139" s="188">
        <f t="shared" si="12"/>
        <v>5411351.1670738542</v>
      </c>
      <c r="I139" s="188">
        <f t="shared" si="12"/>
        <v>4998259.866295265</v>
      </c>
      <c r="J139" s="188">
        <f t="shared" si="12"/>
        <v>5158136.9332677517</v>
      </c>
      <c r="K139" s="188">
        <f t="shared" si="12"/>
        <v>6242568</v>
      </c>
      <c r="L139" s="188">
        <f t="shared" si="12"/>
        <v>6042881</v>
      </c>
      <c r="M139" s="188">
        <f t="shared" si="12"/>
        <v>5380984</v>
      </c>
      <c r="N139" s="188">
        <f t="shared" si="12"/>
        <v>6005808</v>
      </c>
      <c r="O139" s="188">
        <f t="shared" si="12"/>
        <v>6640121</v>
      </c>
      <c r="P139" s="188">
        <f t="shared" si="12"/>
        <v>7175117.0000000009</v>
      </c>
      <c r="Q139" s="188">
        <f t="shared" si="12"/>
        <v>6583576</v>
      </c>
      <c r="R139" s="188">
        <f t="shared" si="12"/>
        <v>6164638</v>
      </c>
      <c r="S139" s="188">
        <f t="shared" si="12"/>
        <v>6406061</v>
      </c>
      <c r="T139" s="188">
        <f t="shared" si="12"/>
        <v>6382104</v>
      </c>
      <c r="U139" s="188">
        <f t="shared" si="14"/>
        <v>6160615.0000000009</v>
      </c>
      <c r="V139" s="188">
        <f t="shared" si="14"/>
        <v>6409614</v>
      </c>
      <c r="W139" s="188">
        <f t="shared" si="14"/>
        <v>6456451</v>
      </c>
      <c r="X139" s="188">
        <f t="shared" si="14"/>
        <v>6915314.9999999991</v>
      </c>
      <c r="Y139" s="189">
        <f t="shared" si="14"/>
        <v>6370230</v>
      </c>
      <c r="Z139" s="188">
        <f t="shared" si="14"/>
        <v>6401505</v>
      </c>
      <c r="AA139" s="188">
        <f t="shared" si="14"/>
        <v>6440917</v>
      </c>
      <c r="AB139" s="188">
        <f t="shared" si="14"/>
        <v>6482226</v>
      </c>
      <c r="AC139" s="188">
        <f t="shared" si="14"/>
        <v>6576206</v>
      </c>
      <c r="AD139" s="188">
        <f t="shared" si="14"/>
        <v>6658132</v>
      </c>
      <c r="AE139" s="188">
        <f t="shared" si="14"/>
        <v>6726399</v>
      </c>
      <c r="AF139" s="188">
        <f t="shared" si="14"/>
        <v>6792612</v>
      </c>
      <c r="AG139" s="188">
        <f t="shared" si="14"/>
        <v>6867708</v>
      </c>
      <c r="AH139" s="188">
        <f t="shared" si="14"/>
        <v>6941612</v>
      </c>
      <c r="AI139" s="188">
        <f t="shared" si="14"/>
        <v>6990786</v>
      </c>
      <c r="AJ139" s="188">
        <f t="shared" si="14"/>
        <v>7048991</v>
      </c>
      <c r="AK139" s="188">
        <f t="shared" si="14"/>
        <v>7139405</v>
      </c>
      <c r="AL139" s="188">
        <f t="shared" si="14"/>
        <v>7228476</v>
      </c>
      <c r="AM139" s="188">
        <f t="shared" si="14"/>
        <v>7278352</v>
      </c>
      <c r="AN139" s="188">
        <f t="shared" si="14"/>
        <v>7337356</v>
      </c>
      <c r="AO139" s="188">
        <f t="shared" si="14"/>
        <v>7394572</v>
      </c>
      <c r="AP139" s="188">
        <f t="shared" si="14"/>
        <v>7436905</v>
      </c>
      <c r="AQ139" s="188">
        <f t="shared" si="14"/>
        <v>7476084</v>
      </c>
      <c r="AR139" s="188">
        <f t="shared" si="14"/>
        <v>7513310</v>
      </c>
      <c r="AS139" s="188">
        <f t="shared" si="13"/>
        <v>7538205</v>
      </c>
      <c r="AT139" s="188">
        <f t="shared" si="14"/>
        <v>7513310</v>
      </c>
    </row>
    <row r="140" spans="1:46">
      <c r="A140" s="233"/>
      <c r="B140" s="187" t="str">
        <f>VLOOKUP(D140,[2]Towns!$A$1:$D$96,4,FALSE)</f>
        <v>WA</v>
      </c>
      <c r="C140" s="185">
        <f>VLOOKUP(D140,[2]Towns!$A$1:$C$96,3,FALSE)</f>
        <v>11</v>
      </c>
      <c r="D140" s="172" t="s">
        <v>222</v>
      </c>
      <c r="E140" s="188">
        <f t="shared" si="12"/>
        <v>935788.76936233754</v>
      </c>
      <c r="F140" s="188">
        <f t="shared" si="12"/>
        <v>1044224.459914361</v>
      </c>
      <c r="G140" s="188">
        <f t="shared" si="12"/>
        <v>920587.62396456127</v>
      </c>
      <c r="H140" s="188">
        <f t="shared" si="12"/>
        <v>1111027.879940463</v>
      </c>
      <c r="I140" s="188">
        <f t="shared" si="12"/>
        <v>923103.90083123534</v>
      </c>
      <c r="J140" s="188">
        <f t="shared" si="12"/>
        <v>971821.80717014393</v>
      </c>
      <c r="K140" s="188">
        <f t="shared" si="12"/>
        <v>1140441</v>
      </c>
      <c r="L140" s="188">
        <f t="shared" si="12"/>
        <v>1057847</v>
      </c>
      <c r="M140" s="188">
        <f t="shared" si="12"/>
        <v>896783.99999999988</v>
      </c>
      <c r="N140" s="188">
        <f t="shared" si="12"/>
        <v>1011167</v>
      </c>
      <c r="O140" s="188">
        <f t="shared" si="12"/>
        <v>1030628</v>
      </c>
      <c r="P140" s="188">
        <f t="shared" si="12"/>
        <v>1121302</v>
      </c>
      <c r="Q140" s="188">
        <f t="shared" si="12"/>
        <v>1038520</v>
      </c>
      <c r="R140" s="188">
        <f t="shared" si="12"/>
        <v>935503</v>
      </c>
      <c r="S140" s="188">
        <f t="shared" si="12"/>
        <v>923696</v>
      </c>
      <c r="T140" s="188">
        <f t="shared" si="12"/>
        <v>857005</v>
      </c>
      <c r="U140" s="188">
        <f t="shared" si="14"/>
        <v>812459</v>
      </c>
      <c r="V140" s="188">
        <f t="shared" si="14"/>
        <v>846157</v>
      </c>
      <c r="W140" s="188">
        <f t="shared" si="14"/>
        <v>819947.99999999988</v>
      </c>
      <c r="X140" s="188">
        <f t="shared" si="14"/>
        <v>794386</v>
      </c>
      <c r="Y140" s="189">
        <f t="shared" si="14"/>
        <v>664680</v>
      </c>
      <c r="Z140" s="188">
        <f t="shared" si="14"/>
        <v>814610</v>
      </c>
      <c r="AA140" s="188">
        <f t="shared" si="14"/>
        <v>804945</v>
      </c>
      <c r="AB140" s="188">
        <f t="shared" si="14"/>
        <v>796176</v>
      </c>
      <c r="AC140" s="188">
        <f t="shared" si="14"/>
        <v>793022</v>
      </c>
      <c r="AD140" s="188">
        <f t="shared" si="14"/>
        <v>796076</v>
      </c>
      <c r="AE140" s="188">
        <f t="shared" si="14"/>
        <v>802270</v>
      </c>
      <c r="AF140" s="188">
        <f t="shared" si="14"/>
        <v>800608</v>
      </c>
      <c r="AG140" s="188">
        <f t="shared" si="14"/>
        <v>798910</v>
      </c>
      <c r="AH140" s="188">
        <f t="shared" si="14"/>
        <v>800352</v>
      </c>
      <c r="AI140" s="188">
        <f t="shared" si="14"/>
        <v>804465</v>
      </c>
      <c r="AJ140" s="188">
        <f t="shared" si="14"/>
        <v>802196</v>
      </c>
      <c r="AK140" s="188">
        <f t="shared" si="14"/>
        <v>797188</v>
      </c>
      <c r="AL140" s="188">
        <f t="shared" si="14"/>
        <v>798064</v>
      </c>
      <c r="AM140" s="188">
        <f t="shared" si="14"/>
        <v>811339</v>
      </c>
      <c r="AN140" s="188">
        <f t="shared" si="14"/>
        <v>809000</v>
      </c>
      <c r="AO140" s="188">
        <f t="shared" si="14"/>
        <v>806631</v>
      </c>
      <c r="AP140" s="188">
        <f t="shared" si="14"/>
        <v>808619</v>
      </c>
      <c r="AQ140" s="188">
        <f t="shared" si="14"/>
        <v>805714</v>
      </c>
      <c r="AR140" s="188">
        <f t="shared" si="14"/>
        <v>802785</v>
      </c>
      <c r="AS140" s="188">
        <f t="shared" si="13"/>
        <v>799832</v>
      </c>
      <c r="AT140" s="188">
        <f t="shared" si="14"/>
        <v>802785</v>
      </c>
    </row>
    <row r="141" spans="1:46">
      <c r="A141" s="233"/>
      <c r="B141" s="187" t="str">
        <f>VLOOKUP(D141,[2]Towns!$A$1:$D$96,4,FALSE)</f>
        <v>WA</v>
      </c>
      <c r="C141" s="185">
        <f>VLOOKUP(D141,[2]Towns!$A$1:$C$96,3,FALSE)</f>
        <v>11</v>
      </c>
      <c r="D141" s="172" t="s">
        <v>223</v>
      </c>
      <c r="E141" s="188">
        <f t="shared" si="12"/>
        <v>6161039.8264976023</v>
      </c>
      <c r="F141" s="188">
        <f t="shared" si="12"/>
        <v>7416751.1071466068</v>
      </c>
      <c r="G141" s="188">
        <f t="shared" si="12"/>
        <v>7000835.7167607956</v>
      </c>
      <c r="H141" s="188">
        <f t="shared" si="12"/>
        <v>9087528.6936421283</v>
      </c>
      <c r="I141" s="188">
        <f t="shared" si="12"/>
        <v>8460925.5080332663</v>
      </c>
      <c r="J141" s="188">
        <f t="shared" si="12"/>
        <v>9310534.3368139025</v>
      </c>
      <c r="K141" s="188">
        <f t="shared" si="12"/>
        <v>11785360</v>
      </c>
      <c r="L141" s="188">
        <f t="shared" si="12"/>
        <v>11392570</v>
      </c>
      <c r="M141" s="188">
        <f t="shared" si="12"/>
        <v>10331075</v>
      </c>
      <c r="N141" s="188">
        <f t="shared" si="12"/>
        <v>11569201</v>
      </c>
      <c r="O141" s="188">
        <f t="shared" si="12"/>
        <v>12444048</v>
      </c>
      <c r="P141" s="188">
        <f t="shared" si="12"/>
        <v>13425883</v>
      </c>
      <c r="Q141" s="188">
        <f t="shared" si="12"/>
        <v>12810877</v>
      </c>
      <c r="R141" s="188">
        <f t="shared" si="12"/>
        <v>11718920</v>
      </c>
      <c r="S141" s="188">
        <f t="shared" si="12"/>
        <v>11382017</v>
      </c>
      <c r="T141" s="188">
        <f t="shared" si="12"/>
        <v>11731359</v>
      </c>
      <c r="U141" s="188">
        <f t="shared" si="14"/>
        <v>12369210</v>
      </c>
      <c r="V141" s="188">
        <f t="shared" si="14"/>
        <v>12641479</v>
      </c>
      <c r="W141" s="188">
        <f t="shared" si="14"/>
        <v>12536514</v>
      </c>
      <c r="X141" s="188">
        <f t="shared" si="14"/>
        <v>13231368</v>
      </c>
      <c r="Y141" s="189">
        <f t="shared" si="14"/>
        <v>11456478</v>
      </c>
      <c r="Z141" s="188">
        <f t="shared" si="14"/>
        <v>11453652</v>
      </c>
      <c r="AA141" s="188">
        <f t="shared" si="14"/>
        <v>11467027</v>
      </c>
      <c r="AB141" s="188">
        <f t="shared" si="14"/>
        <v>11535174</v>
      </c>
      <c r="AC141" s="188">
        <f t="shared" si="14"/>
        <v>11640335</v>
      </c>
      <c r="AD141" s="188">
        <f t="shared" si="14"/>
        <v>11743172</v>
      </c>
      <c r="AE141" s="188">
        <f t="shared" si="14"/>
        <v>11802336</v>
      </c>
      <c r="AF141" s="188">
        <f t="shared" si="14"/>
        <v>11858504</v>
      </c>
      <c r="AG141" s="188">
        <f t="shared" si="14"/>
        <v>11953132</v>
      </c>
      <c r="AH141" s="188">
        <f t="shared" si="14"/>
        <v>12045452</v>
      </c>
      <c r="AI141" s="188">
        <f t="shared" si="14"/>
        <v>12073516</v>
      </c>
      <c r="AJ141" s="188">
        <f t="shared" si="14"/>
        <v>12120108</v>
      </c>
      <c r="AK141" s="188">
        <f t="shared" si="14"/>
        <v>12248586</v>
      </c>
      <c r="AL141" s="188">
        <f t="shared" si="14"/>
        <v>12375360</v>
      </c>
      <c r="AM141" s="188">
        <f t="shared" si="14"/>
        <v>12413898</v>
      </c>
      <c r="AN141" s="188">
        <f t="shared" si="14"/>
        <v>12470199</v>
      </c>
      <c r="AO141" s="188">
        <f t="shared" si="14"/>
        <v>12546408</v>
      </c>
      <c r="AP141" s="188">
        <f t="shared" si="14"/>
        <v>12597728</v>
      </c>
      <c r="AQ141" s="188">
        <f t="shared" si="14"/>
        <v>12624360</v>
      </c>
      <c r="AR141" s="188">
        <f t="shared" si="14"/>
        <v>12648792</v>
      </c>
      <c r="AS141" s="188">
        <f t="shared" si="13"/>
        <v>12695130</v>
      </c>
      <c r="AT141" s="188">
        <f t="shared" si="14"/>
        <v>12648792</v>
      </c>
    </row>
    <row r="142" spans="1:46">
      <c r="A142" s="233"/>
      <c r="B142" s="187" t="str">
        <f>VLOOKUP(D142,[2]Towns!$A$1:$D$96,4,FALSE)</f>
        <v>OR</v>
      </c>
      <c r="C142" s="185" t="str">
        <f>VLOOKUP(D142,[2]Towns!$A$1:$C$96,3,FALSE)</f>
        <v>GTN</v>
      </c>
      <c r="D142" s="172" t="s">
        <v>225</v>
      </c>
      <c r="E142" s="188">
        <f t="shared" si="12"/>
        <v>5306940.8887027344</v>
      </c>
      <c r="F142" s="188">
        <f t="shared" si="12"/>
        <v>6627470.3120520869</v>
      </c>
      <c r="G142" s="188">
        <f t="shared" si="12"/>
        <v>6621448.5583732221</v>
      </c>
      <c r="H142" s="188">
        <f t="shared" si="12"/>
        <v>8777028.4310645815</v>
      </c>
      <c r="I142" s="188">
        <f t="shared" si="12"/>
        <v>8888027.0714839809</v>
      </c>
      <c r="J142" s="188">
        <f t="shared" si="12"/>
        <v>9739242.3799808174</v>
      </c>
      <c r="K142" s="188">
        <f t="shared" si="12"/>
        <v>11568100.21015257</v>
      </c>
      <c r="L142" s="188">
        <f t="shared" si="12"/>
        <v>12594368.788936764</v>
      </c>
      <c r="M142" s="188">
        <f t="shared" si="12"/>
        <v>13161416.189819602</v>
      </c>
      <c r="N142" s="188">
        <f t="shared" si="12"/>
        <v>15868255.110069517</v>
      </c>
      <c r="O142" s="188">
        <f t="shared" si="12"/>
        <v>17216721.703155961</v>
      </c>
      <c r="P142" s="188">
        <f t="shared" si="12"/>
        <v>18587725.697933082</v>
      </c>
      <c r="Q142" s="188">
        <f t="shared" si="12"/>
        <v>19528342.405034706</v>
      </c>
      <c r="R142" s="188">
        <f t="shared" si="12"/>
        <v>19874086.459504131</v>
      </c>
      <c r="S142" s="188">
        <f t="shared" si="12"/>
        <v>21265794.438737109</v>
      </c>
      <c r="T142" s="188">
        <f t="shared" si="12"/>
        <v>24097686.007979389</v>
      </c>
      <c r="U142" s="188">
        <f t="shared" si="14"/>
        <v>27153957.994208548</v>
      </c>
      <c r="V142" s="188">
        <f t="shared" si="14"/>
        <v>27918679.057109207</v>
      </c>
      <c r="W142" s="188">
        <f t="shared" si="14"/>
        <v>28940252.620102275</v>
      </c>
      <c r="X142" s="188">
        <f t="shared" si="14"/>
        <v>29229820.378374502</v>
      </c>
      <c r="Y142" s="189">
        <f t="shared" si="14"/>
        <v>29578004</v>
      </c>
      <c r="Z142" s="188">
        <f t="shared" si="14"/>
        <v>29716440</v>
      </c>
      <c r="AA142" s="188">
        <f t="shared" si="14"/>
        <v>29627680</v>
      </c>
      <c r="AB142" s="188">
        <f t="shared" si="14"/>
        <v>29817892</v>
      </c>
      <c r="AC142" s="188">
        <f t="shared" si="14"/>
        <v>30400512</v>
      </c>
      <c r="AD142" s="188">
        <f t="shared" si="14"/>
        <v>30952704</v>
      </c>
      <c r="AE142" s="188">
        <f t="shared" si="14"/>
        <v>31473845</v>
      </c>
      <c r="AF142" s="188">
        <f t="shared" si="14"/>
        <v>32001948</v>
      </c>
      <c r="AG142" s="188">
        <f t="shared" si="14"/>
        <v>32581044</v>
      </c>
      <c r="AH142" s="188">
        <f t="shared" si="14"/>
        <v>33170098</v>
      </c>
      <c r="AI142" s="188">
        <f t="shared" si="14"/>
        <v>33678648</v>
      </c>
      <c r="AJ142" s="188">
        <f t="shared" si="14"/>
        <v>34242677</v>
      </c>
      <c r="AK142" s="188">
        <f t="shared" si="14"/>
        <v>34948260</v>
      </c>
      <c r="AL142" s="188">
        <f t="shared" si="14"/>
        <v>35670102</v>
      </c>
      <c r="AM142" s="188">
        <f t="shared" si="14"/>
        <v>36260908</v>
      </c>
      <c r="AN142" s="188">
        <f t="shared" si="14"/>
        <v>36863055</v>
      </c>
      <c r="AO142" s="188">
        <f t="shared" si="14"/>
        <v>37522485</v>
      </c>
      <c r="AP142" s="188">
        <f t="shared" si="14"/>
        <v>38192625</v>
      </c>
      <c r="AQ142" s="188">
        <f t="shared" si="14"/>
        <v>38772608</v>
      </c>
      <c r="AR142" s="188">
        <f t="shared" si="14"/>
        <v>39411402</v>
      </c>
      <c r="AS142" s="188">
        <f t="shared" si="13"/>
        <v>40008680</v>
      </c>
      <c r="AT142" s="188">
        <f t="shared" si="14"/>
        <v>39411402</v>
      </c>
    </row>
    <row r="143" spans="1:46">
      <c r="A143" s="233"/>
      <c r="B143" s="187" t="str">
        <f>VLOOKUP(D143,[2]Towns!$A$1:$D$96,4,FALSE)</f>
        <v>OR</v>
      </c>
      <c r="C143" s="185">
        <f>VLOOKUP(D143,[2]Towns!$A$1:$C$96,3,FALSE)</f>
        <v>24</v>
      </c>
      <c r="D143" s="172" t="s">
        <v>226</v>
      </c>
      <c r="E143" s="188">
        <f t="shared" si="12"/>
        <v>1291272.4328728186</v>
      </c>
      <c r="F143" s="188">
        <f t="shared" si="12"/>
        <v>1538766.5687650803</v>
      </c>
      <c r="G143" s="188">
        <f t="shared" si="12"/>
        <v>1398020.1225462488</v>
      </c>
      <c r="H143" s="188">
        <f t="shared" si="12"/>
        <v>1768477.6731638599</v>
      </c>
      <c r="I143" s="188">
        <f t="shared" si="12"/>
        <v>1647170.7287862513</v>
      </c>
      <c r="J143" s="188">
        <f t="shared" si="12"/>
        <v>1724974.7537565778</v>
      </c>
      <c r="K143" s="188">
        <f t="shared" si="12"/>
        <v>2024642</v>
      </c>
      <c r="L143" s="188">
        <f t="shared" si="12"/>
        <v>2096599.9999999998</v>
      </c>
      <c r="M143" s="188">
        <f t="shared" si="12"/>
        <v>2159933</v>
      </c>
      <c r="N143" s="188">
        <f t="shared" si="12"/>
        <v>2323358</v>
      </c>
      <c r="O143" s="188">
        <f t="shared" si="12"/>
        <v>2291656</v>
      </c>
      <c r="P143" s="188">
        <f t="shared" si="12"/>
        <v>2463042</v>
      </c>
      <c r="Q143" s="188">
        <f t="shared" si="12"/>
        <v>2306382</v>
      </c>
      <c r="R143" s="188">
        <f t="shared" si="12"/>
        <v>2070677.0000000002</v>
      </c>
      <c r="S143" s="188">
        <f t="shared" si="12"/>
        <v>2149382</v>
      </c>
      <c r="T143" s="188">
        <f t="shared" si="12"/>
        <v>2173284</v>
      </c>
      <c r="U143" s="188">
        <f t="shared" si="14"/>
        <v>2194746</v>
      </c>
      <c r="V143" s="188">
        <f t="shared" si="14"/>
        <v>2151142</v>
      </c>
      <c r="W143" s="188">
        <f t="shared" si="14"/>
        <v>2266515</v>
      </c>
      <c r="X143" s="188">
        <f t="shared" si="14"/>
        <v>2243586</v>
      </c>
      <c r="Y143" s="189">
        <f t="shared" si="14"/>
        <v>1938143</v>
      </c>
      <c r="Z143" s="188">
        <f t="shared" si="14"/>
        <v>1923840</v>
      </c>
      <c r="AA143" s="188">
        <f t="shared" si="14"/>
        <v>1899612</v>
      </c>
      <c r="AB143" s="188">
        <f t="shared" si="14"/>
        <v>1891356</v>
      </c>
      <c r="AC143" s="188">
        <f t="shared" si="14"/>
        <v>1890872</v>
      </c>
      <c r="AD143" s="188">
        <f t="shared" si="14"/>
        <v>1893144</v>
      </c>
      <c r="AE143" s="188">
        <f t="shared" si="14"/>
        <v>1890440</v>
      </c>
      <c r="AF143" s="188">
        <f t="shared" si="14"/>
        <v>1888836</v>
      </c>
      <c r="AG143" s="188">
        <f t="shared" si="14"/>
        <v>1895040</v>
      </c>
      <c r="AH143" s="188">
        <f t="shared" si="14"/>
        <v>1900680</v>
      </c>
      <c r="AI143" s="188">
        <f t="shared" si="14"/>
        <v>1897302</v>
      </c>
      <c r="AJ143" s="188">
        <f t="shared" si="14"/>
        <v>1901200</v>
      </c>
      <c r="AK143" s="188">
        <f t="shared" si="14"/>
        <v>1909600</v>
      </c>
      <c r="AL143" s="188">
        <f t="shared" si="14"/>
        <v>1925974</v>
      </c>
      <c r="AM143" s="188">
        <f t="shared" si="14"/>
        <v>1929760</v>
      </c>
      <c r="AN143" s="188">
        <f t="shared" si="14"/>
        <v>1936376</v>
      </c>
      <c r="AO143" s="188">
        <f t="shared" si="14"/>
        <v>1949233</v>
      </c>
      <c r="AP143" s="188">
        <f t="shared" si="14"/>
        <v>1957464</v>
      </c>
      <c r="AQ143" s="188">
        <f t="shared" si="14"/>
        <v>1964348</v>
      </c>
      <c r="AR143" s="188">
        <f t="shared" si="14"/>
        <v>1974135</v>
      </c>
      <c r="AS143" s="188">
        <f t="shared" si="13"/>
        <v>1983874</v>
      </c>
      <c r="AT143" s="188">
        <f t="shared" si="14"/>
        <v>1974135</v>
      </c>
    </row>
    <row r="144" spans="1:46">
      <c r="A144" s="233"/>
      <c r="B144" s="187" t="str">
        <f>VLOOKUP(D144,[2]Towns!$A$1:$D$96,4,FALSE)</f>
        <v>OR</v>
      </c>
      <c r="C144" s="185">
        <f>VLOOKUP(D144,[2]Towns!$A$1:$C$96,3,FALSE)</f>
        <v>24</v>
      </c>
      <c r="D144" s="172" t="s">
        <v>227</v>
      </c>
      <c r="E144" s="188">
        <f t="shared" si="12"/>
        <v>1313359.8532533087</v>
      </c>
      <c r="F144" s="188">
        <f t="shared" si="12"/>
        <v>1533928.1677787625</v>
      </c>
      <c r="G144" s="188">
        <f t="shared" si="12"/>
        <v>1382399.4423780644</v>
      </c>
      <c r="H144" s="188">
        <f t="shared" si="12"/>
        <v>1699405.3740794035</v>
      </c>
      <c r="I144" s="188">
        <f t="shared" si="12"/>
        <v>1583237.8490319874</v>
      </c>
      <c r="J144" s="188">
        <f t="shared" si="12"/>
        <v>1622687.8021699188</v>
      </c>
      <c r="K144" s="188">
        <f t="shared" si="12"/>
        <v>1922564</v>
      </c>
      <c r="L144" s="188">
        <f t="shared" si="12"/>
        <v>1924790.0000000002</v>
      </c>
      <c r="M144" s="188">
        <f t="shared" si="12"/>
        <v>1813453</v>
      </c>
      <c r="N144" s="188">
        <f t="shared" si="12"/>
        <v>2127918</v>
      </c>
      <c r="O144" s="188">
        <f t="shared" si="12"/>
        <v>2103913</v>
      </c>
      <c r="P144" s="188">
        <f t="shared" si="12"/>
        <v>2437624</v>
      </c>
      <c r="Q144" s="188">
        <f t="shared" si="12"/>
        <v>2337245</v>
      </c>
      <c r="R144" s="188">
        <f t="shared" si="12"/>
        <v>2133520</v>
      </c>
      <c r="S144" s="188">
        <f t="shared" si="12"/>
        <v>2094790.0000000002</v>
      </c>
      <c r="T144" s="188">
        <f t="shared" si="12"/>
        <v>2121930</v>
      </c>
      <c r="U144" s="188">
        <f t="shared" si="14"/>
        <v>2099214</v>
      </c>
      <c r="V144" s="188">
        <f t="shared" si="14"/>
        <v>1990502.9999999998</v>
      </c>
      <c r="W144" s="188">
        <f t="shared" si="14"/>
        <v>2112244</v>
      </c>
      <c r="X144" s="188">
        <f t="shared" si="14"/>
        <v>2095880.0000000002</v>
      </c>
      <c r="Y144" s="189">
        <f t="shared" si="14"/>
        <v>1904051</v>
      </c>
      <c r="Z144" s="188">
        <f t="shared" si="14"/>
        <v>2122167</v>
      </c>
      <c r="AA144" s="188">
        <f t="shared" si="14"/>
        <v>2102490</v>
      </c>
      <c r="AB144" s="188">
        <f t="shared" si="14"/>
        <v>2084628</v>
      </c>
      <c r="AC144" s="188">
        <f t="shared" si="14"/>
        <v>2077452</v>
      </c>
      <c r="AD144" s="188">
        <f t="shared" si="14"/>
        <v>2073286</v>
      </c>
      <c r="AE144" s="188">
        <f t="shared" si="14"/>
        <v>2075136</v>
      </c>
      <c r="AF144" s="188">
        <f t="shared" si="14"/>
        <v>2074442</v>
      </c>
      <c r="AG144" s="188">
        <f t="shared" si="14"/>
        <v>2069568</v>
      </c>
      <c r="AH144" s="188">
        <f t="shared" si="14"/>
        <v>2067700</v>
      </c>
      <c r="AI144" s="188">
        <f t="shared" si="14"/>
        <v>2071150</v>
      </c>
      <c r="AJ144" s="188">
        <f t="shared" si="14"/>
        <v>2070418</v>
      </c>
      <c r="AK144" s="188">
        <f t="shared" si="14"/>
        <v>2065307</v>
      </c>
      <c r="AL144" s="188">
        <f t="shared" si="14"/>
        <v>2070446</v>
      </c>
      <c r="AM144" s="188">
        <f t="shared" si="14"/>
        <v>2082282</v>
      </c>
      <c r="AN144" s="188">
        <f t="shared" si="14"/>
        <v>2085512</v>
      </c>
      <c r="AO144" s="188">
        <f t="shared" si="14"/>
        <v>2087910</v>
      </c>
      <c r="AP144" s="188">
        <f t="shared" si="14"/>
        <v>2094180</v>
      </c>
      <c r="AQ144" s="188">
        <f t="shared" si="14"/>
        <v>2099610</v>
      </c>
      <c r="AR144" s="188">
        <f t="shared" si="14"/>
        <v>2104137</v>
      </c>
      <c r="AS144" s="188">
        <f t="shared" si="14"/>
        <v>2108580</v>
      </c>
      <c r="AT144" s="188">
        <f t="shared" si="14"/>
        <v>2104137</v>
      </c>
    </row>
    <row r="145" spans="1:60">
      <c r="A145" s="233"/>
      <c r="B145" s="187" t="str">
        <f>VLOOKUP(D145,[2]Towns!$A$1:$D$96,4,FALSE)</f>
        <v>OR</v>
      </c>
      <c r="C145" s="185" t="str">
        <f>VLOOKUP(D145,[2]Towns!$A$1:$C$96,3,FALSE)</f>
        <v>ME-OR</v>
      </c>
      <c r="D145" s="172" t="s">
        <v>229</v>
      </c>
      <c r="E145" s="188">
        <f t="shared" si="12"/>
        <v>3107210.5843146406</v>
      </c>
      <c r="F145" s="188">
        <f t="shared" si="12"/>
        <v>3615975.7176153832</v>
      </c>
      <c r="G145" s="188">
        <f t="shared" si="12"/>
        <v>3301813.3692034599</v>
      </c>
      <c r="H145" s="188">
        <f t="shared" si="12"/>
        <v>4212304.3119491795</v>
      </c>
      <c r="I145" s="188">
        <f t="shared" si="12"/>
        <v>3850132.0799352694</v>
      </c>
      <c r="J145" s="188">
        <f t="shared" si="12"/>
        <v>4017685.0723235728</v>
      </c>
      <c r="K145" s="188">
        <f t="shared" si="12"/>
        <v>5006740</v>
      </c>
      <c r="L145" s="188">
        <f t="shared" si="12"/>
        <v>5048410</v>
      </c>
      <c r="M145" s="188">
        <f t="shared" si="12"/>
        <v>4593532</v>
      </c>
      <c r="N145" s="188">
        <f t="shared" si="12"/>
        <v>5305168</v>
      </c>
      <c r="O145" s="188">
        <f t="shared" si="12"/>
        <v>5725192</v>
      </c>
      <c r="P145" s="188">
        <f t="shared" si="12"/>
        <v>6316348</v>
      </c>
      <c r="Q145" s="188">
        <f t="shared" si="12"/>
        <v>5798356</v>
      </c>
      <c r="R145" s="188">
        <f t="shared" si="12"/>
        <v>5516724</v>
      </c>
      <c r="S145" s="188">
        <f t="shared" si="12"/>
        <v>5730426.0000000009</v>
      </c>
      <c r="T145" s="188">
        <f t="shared" si="12"/>
        <v>5622595</v>
      </c>
      <c r="U145" s="188">
        <f t="shared" si="14"/>
        <v>5682060</v>
      </c>
      <c r="V145" s="188">
        <f t="shared" si="14"/>
        <v>5889623</v>
      </c>
      <c r="W145" s="188">
        <f t="shared" si="14"/>
        <v>5901671</v>
      </c>
      <c r="X145" s="188">
        <f t="shared" si="14"/>
        <v>6364635.9999999991</v>
      </c>
      <c r="Y145" s="189">
        <f t="shared" si="14"/>
        <v>6104801</v>
      </c>
      <c r="Z145" s="188">
        <f t="shared" si="14"/>
        <v>6191028</v>
      </c>
      <c r="AA145" s="188">
        <f t="shared" si="14"/>
        <v>6296103</v>
      </c>
      <c r="AB145" s="188">
        <f t="shared" si="14"/>
        <v>6437200</v>
      </c>
      <c r="AC145" s="188">
        <f t="shared" si="14"/>
        <v>6586720</v>
      </c>
      <c r="AD145" s="188">
        <f t="shared" si="14"/>
        <v>6734560</v>
      </c>
      <c r="AE145" s="188">
        <f t="shared" si="14"/>
        <v>6867874</v>
      </c>
      <c r="AF145" s="188">
        <f t="shared" si="14"/>
        <v>6997878</v>
      </c>
      <c r="AG145" s="188">
        <f t="shared" si="14"/>
        <v>7137378</v>
      </c>
      <c r="AH145" s="188">
        <f t="shared" si="14"/>
        <v>7287124</v>
      </c>
      <c r="AI145" s="188">
        <f t="shared" si="14"/>
        <v>7395289</v>
      </c>
      <c r="AJ145" s="188">
        <f t="shared" si="14"/>
        <v>7511560</v>
      </c>
      <c r="AK145" s="188">
        <f t="shared" si="14"/>
        <v>7649838</v>
      </c>
      <c r="AL145" s="188">
        <f t="shared" si="14"/>
        <v>7798609</v>
      </c>
      <c r="AM145" s="188">
        <f t="shared" si="14"/>
        <v>7899048</v>
      </c>
      <c r="AN145" s="188">
        <f t="shared" si="14"/>
        <v>8007300</v>
      </c>
      <c r="AO145" s="188">
        <f t="shared" si="14"/>
        <v>8110530</v>
      </c>
      <c r="AP145" s="188">
        <f t="shared" si="14"/>
        <v>8208180</v>
      </c>
      <c r="AQ145" s="188">
        <f t="shared" si="14"/>
        <v>8270500</v>
      </c>
      <c r="AR145" s="188">
        <f t="shared" si="14"/>
        <v>8356124</v>
      </c>
      <c r="AS145" s="188">
        <f t="shared" si="14"/>
        <v>8427675</v>
      </c>
      <c r="AT145" s="188">
        <f t="shared" si="14"/>
        <v>8356124</v>
      </c>
    </row>
    <row r="146" spans="1:60">
      <c r="A146" s="233"/>
    </row>
    <row r="147" spans="1:60">
      <c r="A147" s="233"/>
      <c r="B147" s="158" t="s">
        <v>3</v>
      </c>
      <c r="C147" s="183"/>
      <c r="D147" s="175" t="s">
        <v>245</v>
      </c>
    </row>
    <row r="148" spans="1:60">
      <c r="A148" s="233"/>
      <c r="B148" s="184" t="s">
        <v>207</v>
      </c>
      <c r="C148" s="185" t="s">
        <v>208</v>
      </c>
      <c r="D148" s="172" t="s">
        <v>209</v>
      </c>
      <c r="E148" s="186">
        <v>1990</v>
      </c>
      <c r="F148" s="186">
        <v>1991</v>
      </c>
      <c r="G148" s="186">
        <v>1992</v>
      </c>
      <c r="H148" s="186">
        <v>1993</v>
      </c>
      <c r="I148" s="186">
        <v>1994</v>
      </c>
      <c r="J148" s="186">
        <v>1995</v>
      </c>
      <c r="K148" s="186">
        <v>1996</v>
      </c>
      <c r="L148" s="186">
        <v>1997</v>
      </c>
      <c r="M148" s="186">
        <v>1998</v>
      </c>
      <c r="N148" s="186">
        <v>1999</v>
      </c>
      <c r="O148" s="186">
        <v>2000</v>
      </c>
      <c r="P148" s="186">
        <v>2001</v>
      </c>
      <c r="Q148" s="186">
        <v>2002</v>
      </c>
      <c r="R148" s="186">
        <v>2003</v>
      </c>
      <c r="S148" s="186">
        <v>2004</v>
      </c>
      <c r="T148" s="186">
        <v>2005</v>
      </c>
      <c r="U148" s="186">
        <v>2006</v>
      </c>
      <c r="V148" s="186">
        <v>2007</v>
      </c>
      <c r="W148" s="186">
        <v>2008</v>
      </c>
      <c r="X148" s="186">
        <v>2009</v>
      </c>
      <c r="Y148" s="157">
        <v>2011</v>
      </c>
      <c r="Z148" s="162">
        <v>2012</v>
      </c>
      <c r="AA148" s="162">
        <v>2013</v>
      </c>
      <c r="AB148" s="157">
        <v>2014</v>
      </c>
      <c r="AC148" s="162">
        <v>2015</v>
      </c>
      <c r="AD148" s="162">
        <v>2016</v>
      </c>
      <c r="AE148" s="157">
        <v>2017</v>
      </c>
      <c r="AF148" s="162">
        <v>2018</v>
      </c>
      <c r="AG148" s="162">
        <v>2019</v>
      </c>
      <c r="AH148" s="157">
        <v>2020</v>
      </c>
      <c r="AI148" s="162">
        <v>2021</v>
      </c>
      <c r="AJ148" s="162">
        <v>2022</v>
      </c>
      <c r="AK148" s="157">
        <v>2023</v>
      </c>
      <c r="AL148" s="162">
        <v>2024</v>
      </c>
      <c r="AM148" s="162">
        <v>2025</v>
      </c>
      <c r="AN148" s="157">
        <v>2026</v>
      </c>
      <c r="AO148" s="162">
        <v>2027</v>
      </c>
      <c r="AP148" s="162">
        <v>2028</v>
      </c>
      <c r="AQ148" s="157">
        <v>2029</v>
      </c>
      <c r="AR148" s="162">
        <v>2030</v>
      </c>
      <c r="AS148" s="162">
        <v>2031</v>
      </c>
      <c r="AT148" s="190">
        <v>2032</v>
      </c>
    </row>
    <row r="149" spans="1:60">
      <c r="A149" s="233"/>
      <c r="B149" s="187" t="str">
        <f>VLOOKUP(D149,[2]Towns!$A$1:$D$96,4,FALSE)</f>
        <v>WA</v>
      </c>
      <c r="C149" s="185" t="str">
        <f>VLOOKUP(D149,[2]Towns!$A$1:$C$96,3,FALSE)</f>
        <v>30-S</v>
      </c>
      <c r="D149" s="172" t="s">
        <v>211</v>
      </c>
      <c r="E149" s="188">
        <f>VLOOKUP($D149,$D$39:$AT$53,E$130-1988,FALSE)*VLOOKUP($D149,$D$94:$AT$108,E$130-1988,FALSE)</f>
        <v>1758342.2789976476</v>
      </c>
      <c r="F149" s="188">
        <f t="shared" ref="F149:AT155" si="15">VLOOKUP($D149,$D$39:$AT$53,F$130-1988,FALSE)*VLOOKUP($D149,$D$94:$AT$108,F$130-1988,FALSE)</f>
        <v>2032095.6349248127</v>
      </c>
      <c r="G149" s="188">
        <f t="shared" si="15"/>
        <v>1947243.3156874771</v>
      </c>
      <c r="H149" s="188">
        <f t="shared" si="15"/>
        <v>2501270.9245999632</v>
      </c>
      <c r="I149" s="188">
        <f t="shared" si="15"/>
        <v>2667555.7331275796</v>
      </c>
      <c r="J149" s="188">
        <f t="shared" si="15"/>
        <v>2761209.9012830197</v>
      </c>
      <c r="K149" s="188">
        <f t="shared" si="15"/>
        <v>3481110</v>
      </c>
      <c r="L149" s="188">
        <f t="shared" si="15"/>
        <v>3319234</v>
      </c>
      <c r="M149" s="188">
        <f t="shared" si="15"/>
        <v>3281427</v>
      </c>
      <c r="N149" s="188">
        <f t="shared" si="15"/>
        <v>4054400</v>
      </c>
      <c r="O149" s="188">
        <f t="shared" si="15"/>
        <v>3980377</v>
      </c>
      <c r="P149" s="188">
        <f t="shared" si="15"/>
        <v>4006455</v>
      </c>
      <c r="Q149" s="188">
        <f t="shared" si="15"/>
        <v>3999410.0000000005</v>
      </c>
      <c r="R149" s="188">
        <f t="shared" si="15"/>
        <v>3604119</v>
      </c>
      <c r="S149" s="188">
        <f t="shared" si="15"/>
        <v>3547945</v>
      </c>
      <c r="T149" s="188">
        <f t="shared" si="15"/>
        <v>3533299</v>
      </c>
      <c r="U149" s="188">
        <f t="shared" si="15"/>
        <v>3700891.0000000005</v>
      </c>
      <c r="V149" s="188">
        <f t="shared" si="15"/>
        <v>3864168</v>
      </c>
      <c r="W149" s="188">
        <f t="shared" si="15"/>
        <v>4045583.9999999995</v>
      </c>
      <c r="X149" s="188">
        <f t="shared" si="15"/>
        <v>3907330.9999999995</v>
      </c>
      <c r="Y149" s="189">
        <f t="shared" si="15"/>
        <v>3565460</v>
      </c>
      <c r="Z149" s="188">
        <f t="shared" si="15"/>
        <v>3909632</v>
      </c>
      <c r="AA149" s="188">
        <f t="shared" si="15"/>
        <v>3908657</v>
      </c>
      <c r="AB149" s="188">
        <f t="shared" si="15"/>
        <v>3913866</v>
      </c>
      <c r="AC149" s="188">
        <f t="shared" si="15"/>
        <v>3917193</v>
      </c>
      <c r="AD149" s="188">
        <f t="shared" si="15"/>
        <v>3920100</v>
      </c>
      <c r="AE149" s="188">
        <f t="shared" si="15"/>
        <v>3928104</v>
      </c>
      <c r="AF149" s="188">
        <f t="shared" si="15"/>
        <v>3928799</v>
      </c>
      <c r="AG149" s="188">
        <f t="shared" si="15"/>
        <v>3929796</v>
      </c>
      <c r="AH149" s="188">
        <f t="shared" si="15"/>
        <v>3929686</v>
      </c>
      <c r="AI149" s="188">
        <f t="shared" si="15"/>
        <v>3929176</v>
      </c>
      <c r="AJ149" s="188">
        <f t="shared" si="15"/>
        <v>3928266</v>
      </c>
      <c r="AK149" s="188">
        <f t="shared" si="15"/>
        <v>3925592</v>
      </c>
      <c r="AL149" s="188">
        <f t="shared" si="15"/>
        <v>3917420</v>
      </c>
      <c r="AM149" s="188">
        <f t="shared" si="15"/>
        <v>3919776</v>
      </c>
      <c r="AN149" s="188">
        <f t="shared" si="15"/>
        <v>3915290</v>
      </c>
      <c r="AO149" s="188">
        <f t="shared" si="15"/>
        <v>3904527</v>
      </c>
      <c r="AP149" s="188">
        <f t="shared" si="15"/>
        <v>3898608</v>
      </c>
      <c r="AQ149" s="188">
        <f t="shared" si="15"/>
        <v>3892329</v>
      </c>
      <c r="AR149" s="188">
        <f t="shared" si="15"/>
        <v>3879030</v>
      </c>
      <c r="AS149" s="188">
        <f t="shared" si="15"/>
        <v>3865311</v>
      </c>
      <c r="AT149" s="188">
        <f t="shared" si="15"/>
        <v>3879030</v>
      </c>
      <c r="AU149" s="175"/>
      <c r="AV149" s="175"/>
      <c r="AW149" s="175"/>
      <c r="AX149" s="175"/>
      <c r="AY149" s="175"/>
      <c r="AZ149" s="175"/>
      <c r="BA149" s="175"/>
      <c r="BB149" s="175"/>
      <c r="BC149" s="175"/>
      <c r="BD149" s="175"/>
      <c r="BE149" s="175"/>
      <c r="BF149" s="175"/>
      <c r="BG149" s="175"/>
      <c r="BH149" s="175"/>
    </row>
    <row r="150" spans="1:60">
      <c r="A150" s="233"/>
      <c r="B150" s="187" t="str">
        <f>VLOOKUP(D150,[2]Towns!$A$1:$D$96,4,FALSE)</f>
        <v>WA</v>
      </c>
      <c r="C150" s="185" t="str">
        <f>VLOOKUP(D150,[2]Towns!$A$1:$C$96,3,FALSE)</f>
        <v>30-W</v>
      </c>
      <c r="D150" s="172" t="s">
        <v>213</v>
      </c>
      <c r="E150" s="188">
        <f t="shared" ref="E150:T163" si="16">VLOOKUP($D150,$D$39:$AT$53,E$130-1988,FALSE)*VLOOKUP($D150,$D$94:$AT$108,E$130-1988,FALSE)</f>
        <v>12199362.197137984</v>
      </c>
      <c r="F150" s="188">
        <f t="shared" si="16"/>
        <v>14522813.982605899</v>
      </c>
      <c r="G150" s="188">
        <f t="shared" si="16"/>
        <v>13651072.226100704</v>
      </c>
      <c r="H150" s="188">
        <f t="shared" si="16"/>
        <v>17220844.92467906</v>
      </c>
      <c r="I150" s="188">
        <f t="shared" si="16"/>
        <v>17392206.019061431</v>
      </c>
      <c r="J150" s="188">
        <f t="shared" si="16"/>
        <v>18306950.761065897</v>
      </c>
      <c r="K150" s="188">
        <f t="shared" si="16"/>
        <v>23043425</v>
      </c>
      <c r="L150" s="188">
        <f t="shared" si="16"/>
        <v>22439983</v>
      </c>
      <c r="M150" s="188">
        <f t="shared" si="16"/>
        <v>20724616</v>
      </c>
      <c r="N150" s="188">
        <f t="shared" si="16"/>
        <v>25454394</v>
      </c>
      <c r="O150" s="188">
        <f t="shared" si="16"/>
        <v>25956503</v>
      </c>
      <c r="P150" s="188">
        <f t="shared" si="16"/>
        <v>26458776</v>
      </c>
      <c r="Q150" s="188">
        <f t="shared" si="16"/>
        <v>27736398</v>
      </c>
      <c r="R150" s="188">
        <f t="shared" si="16"/>
        <v>25118285</v>
      </c>
      <c r="S150" s="188">
        <f t="shared" si="16"/>
        <v>25772032</v>
      </c>
      <c r="T150" s="188">
        <f t="shared" si="16"/>
        <v>28786468</v>
      </c>
      <c r="U150" s="188">
        <f t="shared" si="15"/>
        <v>30056485.999999996</v>
      </c>
      <c r="V150" s="188">
        <f t="shared" si="15"/>
        <v>32202089.999999996</v>
      </c>
      <c r="W150" s="188">
        <f t="shared" si="15"/>
        <v>30459183</v>
      </c>
      <c r="X150" s="188">
        <f t="shared" si="15"/>
        <v>30430845</v>
      </c>
      <c r="Y150" s="189">
        <f t="shared" si="15"/>
        <v>30112236</v>
      </c>
      <c r="Z150" s="188">
        <f t="shared" si="15"/>
        <v>30686807</v>
      </c>
      <c r="AA150" s="188">
        <f t="shared" si="15"/>
        <v>31152250</v>
      </c>
      <c r="AB150" s="188">
        <f t="shared" si="15"/>
        <v>31871208</v>
      </c>
      <c r="AC150" s="188">
        <f t="shared" si="15"/>
        <v>32727462</v>
      </c>
      <c r="AD150" s="188">
        <f t="shared" si="15"/>
        <v>33639232</v>
      </c>
      <c r="AE150" s="188">
        <f t="shared" si="15"/>
        <v>34412742</v>
      </c>
      <c r="AF150" s="188">
        <f t="shared" si="15"/>
        <v>35186900</v>
      </c>
      <c r="AG150" s="188">
        <f t="shared" si="15"/>
        <v>36119726</v>
      </c>
      <c r="AH150" s="188">
        <f t="shared" si="15"/>
        <v>37007893</v>
      </c>
      <c r="AI150" s="188">
        <f t="shared" si="15"/>
        <v>37744350</v>
      </c>
      <c r="AJ150" s="188">
        <f t="shared" si="15"/>
        <v>38534040</v>
      </c>
      <c r="AK150" s="188">
        <f t="shared" si="15"/>
        <v>39606039</v>
      </c>
      <c r="AL150" s="188">
        <f t="shared" si="15"/>
        <v>40693536</v>
      </c>
      <c r="AM150" s="188">
        <f t="shared" si="15"/>
        <v>41496700</v>
      </c>
      <c r="AN150" s="188">
        <f t="shared" si="15"/>
        <v>42421400</v>
      </c>
      <c r="AO150" s="188">
        <f t="shared" si="15"/>
        <v>43353100</v>
      </c>
      <c r="AP150" s="188">
        <f t="shared" si="15"/>
        <v>44225031</v>
      </c>
      <c r="AQ150" s="188">
        <f t="shared" si="15"/>
        <v>45037352</v>
      </c>
      <c r="AR150" s="188">
        <f t="shared" si="15"/>
        <v>45851235</v>
      </c>
      <c r="AS150" s="188">
        <f t="shared" si="15"/>
        <v>46679094</v>
      </c>
      <c r="AT150" s="188">
        <f t="shared" si="15"/>
        <v>45851235</v>
      </c>
      <c r="AU150" s="175"/>
      <c r="AV150" s="175"/>
      <c r="AW150" s="175"/>
      <c r="AX150" s="175"/>
      <c r="AY150" s="175"/>
      <c r="AZ150" s="175"/>
      <c r="BA150" s="175"/>
      <c r="BB150" s="175"/>
      <c r="BC150" s="175"/>
      <c r="BD150" s="175"/>
      <c r="BE150" s="175"/>
      <c r="BF150" s="175"/>
      <c r="BG150" s="175"/>
      <c r="BH150" s="175"/>
    </row>
    <row r="151" spans="1:60">
      <c r="A151" s="233"/>
      <c r="B151" s="187" t="str">
        <f>VLOOKUP(D151,[2]Towns!$A$1:$D$96,4,FALSE)</f>
        <v>WA</v>
      </c>
      <c r="C151" s="185" t="str">
        <f>VLOOKUP(D151,[2]Towns!$A$1:$C$96,3,FALSE)</f>
        <v>30-S</v>
      </c>
      <c r="D151" s="172" t="s">
        <v>214</v>
      </c>
      <c r="E151" s="188">
        <f t="shared" si="16"/>
        <v>8101367.5757943969</v>
      </c>
      <c r="F151" s="188">
        <f t="shared" si="15"/>
        <v>9460645.4084216785</v>
      </c>
      <c r="G151" s="188">
        <f t="shared" si="15"/>
        <v>9434359.1631673947</v>
      </c>
      <c r="H151" s="188">
        <f t="shared" si="15"/>
        <v>12035199.340096561</v>
      </c>
      <c r="I151" s="188">
        <f t="shared" si="15"/>
        <v>12524414.643836223</v>
      </c>
      <c r="J151" s="188">
        <f t="shared" si="15"/>
        <v>13114735.09861334</v>
      </c>
      <c r="K151" s="188">
        <f t="shared" si="15"/>
        <v>15885207</v>
      </c>
      <c r="L151" s="188">
        <f t="shared" si="15"/>
        <v>16444669</v>
      </c>
      <c r="M151" s="188">
        <f t="shared" si="15"/>
        <v>15327222</v>
      </c>
      <c r="N151" s="188">
        <f t="shared" si="15"/>
        <v>18863562</v>
      </c>
      <c r="O151" s="188">
        <f t="shared" si="15"/>
        <v>18829468</v>
      </c>
      <c r="P151" s="188">
        <f t="shared" si="15"/>
        <v>19025676</v>
      </c>
      <c r="Q151" s="188">
        <f t="shared" si="15"/>
        <v>19838278</v>
      </c>
      <c r="R151" s="188">
        <f t="shared" si="15"/>
        <v>18091596</v>
      </c>
      <c r="S151" s="188">
        <f t="shared" si="15"/>
        <v>18310531</v>
      </c>
      <c r="T151" s="188">
        <f t="shared" si="15"/>
        <v>18903679</v>
      </c>
      <c r="U151" s="188">
        <f t="shared" si="15"/>
        <v>19283358</v>
      </c>
      <c r="V151" s="188">
        <f t="shared" si="15"/>
        <v>19723861</v>
      </c>
      <c r="W151" s="188">
        <f t="shared" si="15"/>
        <v>21080740.709758803</v>
      </c>
      <c r="X151" s="188">
        <f t="shared" si="15"/>
        <v>20587401.934544906</v>
      </c>
      <c r="Y151" s="189">
        <f t="shared" si="15"/>
        <v>21122250</v>
      </c>
      <c r="Z151" s="188">
        <f t="shared" si="15"/>
        <v>21177450</v>
      </c>
      <c r="AA151" s="188">
        <f t="shared" si="15"/>
        <v>21386742</v>
      </c>
      <c r="AB151" s="188">
        <f t="shared" si="15"/>
        <v>21811585</v>
      </c>
      <c r="AC151" s="188">
        <f t="shared" si="15"/>
        <v>22300803</v>
      </c>
      <c r="AD151" s="188">
        <f t="shared" si="15"/>
        <v>22829000</v>
      </c>
      <c r="AE151" s="188">
        <f t="shared" si="15"/>
        <v>23304365</v>
      </c>
      <c r="AF151" s="188">
        <f t="shared" si="15"/>
        <v>23816492</v>
      </c>
      <c r="AG151" s="188">
        <f t="shared" si="15"/>
        <v>24337487</v>
      </c>
      <c r="AH151" s="188">
        <f t="shared" si="15"/>
        <v>24899520</v>
      </c>
      <c r="AI151" s="188">
        <f t="shared" si="15"/>
        <v>25403864</v>
      </c>
      <c r="AJ151" s="188">
        <f t="shared" si="15"/>
        <v>25914132</v>
      </c>
      <c r="AK151" s="188">
        <f t="shared" si="15"/>
        <v>26502018</v>
      </c>
      <c r="AL151" s="188">
        <f t="shared" si="15"/>
        <v>27136902</v>
      </c>
      <c r="AM151" s="188">
        <f t="shared" si="15"/>
        <v>27670080</v>
      </c>
      <c r="AN151" s="188">
        <f t="shared" si="15"/>
        <v>28248760</v>
      </c>
      <c r="AO151" s="188">
        <f t="shared" si="15"/>
        <v>28834840</v>
      </c>
      <c r="AP151" s="188">
        <f t="shared" si="15"/>
        <v>29429800</v>
      </c>
      <c r="AQ151" s="188">
        <f t="shared" si="15"/>
        <v>29993054</v>
      </c>
      <c r="AR151" s="188">
        <f t="shared" si="15"/>
        <v>30604207</v>
      </c>
      <c r="AS151" s="188">
        <f t="shared" si="15"/>
        <v>31185666</v>
      </c>
      <c r="AT151" s="188">
        <f t="shared" si="15"/>
        <v>30604207</v>
      </c>
      <c r="AU151" s="175"/>
      <c r="AV151" s="175"/>
      <c r="AW151" s="175"/>
      <c r="AX151" s="175"/>
      <c r="AY151" s="175"/>
      <c r="AZ151" s="175"/>
      <c r="BA151" s="175"/>
      <c r="BB151" s="175"/>
      <c r="BC151" s="175"/>
      <c r="BD151" s="175"/>
      <c r="BE151" s="175"/>
      <c r="BF151" s="175"/>
      <c r="BG151" s="175"/>
      <c r="BH151" s="175"/>
    </row>
    <row r="152" spans="1:60">
      <c r="A152" s="233"/>
      <c r="B152" s="187" t="str">
        <f>VLOOKUP(D152,[2]Towns!$A$1:$D$96,4,FALSE)</f>
        <v>WA</v>
      </c>
      <c r="C152" s="185">
        <f>VLOOKUP(D152,[2]Towns!$A$1:$C$96,3,FALSE)</f>
        <v>20</v>
      </c>
      <c r="D152" s="172" t="s">
        <v>215</v>
      </c>
      <c r="E152" s="188">
        <f t="shared" si="16"/>
        <v>1835677.334650466</v>
      </c>
      <c r="F152" s="188">
        <f t="shared" si="15"/>
        <v>2163833.946418603</v>
      </c>
      <c r="G152" s="188">
        <f t="shared" si="15"/>
        <v>1958356.5118478229</v>
      </c>
      <c r="H152" s="188">
        <f t="shared" si="15"/>
        <v>2492211.4042837317</v>
      </c>
      <c r="I152" s="188">
        <f t="shared" si="15"/>
        <v>2459498.2167857978</v>
      </c>
      <c r="J152" s="188">
        <f t="shared" si="15"/>
        <v>2885778.9215572015</v>
      </c>
      <c r="K152" s="188">
        <f t="shared" si="15"/>
        <v>3601195</v>
      </c>
      <c r="L152" s="188">
        <f t="shared" si="15"/>
        <v>3651275</v>
      </c>
      <c r="M152" s="188">
        <f t="shared" si="15"/>
        <v>3336836</v>
      </c>
      <c r="N152" s="188">
        <f t="shared" si="15"/>
        <v>3947014.0000000005</v>
      </c>
      <c r="O152" s="188">
        <f t="shared" si="15"/>
        <v>4681409</v>
      </c>
      <c r="P152" s="188">
        <f t="shared" si="15"/>
        <v>5469334</v>
      </c>
      <c r="Q152" s="188">
        <f t="shared" si="15"/>
        <v>5554787</v>
      </c>
      <c r="R152" s="188">
        <f t="shared" si="15"/>
        <v>5912462</v>
      </c>
      <c r="S152" s="188">
        <f t="shared" si="15"/>
        <v>6940759</v>
      </c>
      <c r="T152" s="188">
        <f t="shared" si="15"/>
        <v>8080854.0000000009</v>
      </c>
      <c r="U152" s="188">
        <f t="shared" si="15"/>
        <v>9178425</v>
      </c>
      <c r="V152" s="188">
        <f t="shared" si="15"/>
        <v>10154860</v>
      </c>
      <c r="W152" s="188">
        <f t="shared" si="15"/>
        <v>10793017</v>
      </c>
      <c r="X152" s="188">
        <f t="shared" si="15"/>
        <v>12039314</v>
      </c>
      <c r="Y152" s="189">
        <f t="shared" si="15"/>
        <v>11772264</v>
      </c>
      <c r="Z152" s="188">
        <f t="shared" si="15"/>
        <v>12423537</v>
      </c>
      <c r="AA152" s="188">
        <f t="shared" si="15"/>
        <v>12829081</v>
      </c>
      <c r="AB152" s="188">
        <f t="shared" si="15"/>
        <v>13331360</v>
      </c>
      <c r="AC152" s="188">
        <f t="shared" si="15"/>
        <v>13843121</v>
      </c>
      <c r="AD152" s="188">
        <f t="shared" si="15"/>
        <v>14418192</v>
      </c>
      <c r="AE152" s="188">
        <f t="shared" si="15"/>
        <v>15008310</v>
      </c>
      <c r="AF152" s="188">
        <f t="shared" si="15"/>
        <v>15583540</v>
      </c>
      <c r="AG152" s="188">
        <f t="shared" si="15"/>
        <v>16114248</v>
      </c>
      <c r="AH152" s="188">
        <f t="shared" si="15"/>
        <v>16715226</v>
      </c>
      <c r="AI152" s="188">
        <f t="shared" si="15"/>
        <v>17362800</v>
      </c>
      <c r="AJ152" s="188">
        <f t="shared" si="15"/>
        <v>17960268</v>
      </c>
      <c r="AK152" s="188">
        <f t="shared" si="15"/>
        <v>18566280</v>
      </c>
      <c r="AL152" s="188">
        <f t="shared" si="15"/>
        <v>19184325</v>
      </c>
      <c r="AM152" s="188">
        <f t="shared" si="15"/>
        <v>19959262</v>
      </c>
      <c r="AN152" s="188">
        <f t="shared" si="15"/>
        <v>20601780</v>
      </c>
      <c r="AO152" s="188">
        <f t="shared" si="15"/>
        <v>21254996</v>
      </c>
      <c r="AP152" s="188">
        <f t="shared" si="15"/>
        <v>21918586</v>
      </c>
      <c r="AQ152" s="188">
        <f t="shared" si="15"/>
        <v>22592226</v>
      </c>
      <c r="AR152" s="188">
        <f t="shared" si="15"/>
        <v>23275592</v>
      </c>
      <c r="AS152" s="188">
        <f t="shared" si="15"/>
        <v>23978760</v>
      </c>
      <c r="AT152" s="188">
        <f t="shared" si="15"/>
        <v>23275592</v>
      </c>
      <c r="AU152" s="175"/>
      <c r="AV152" s="175"/>
      <c r="AW152" s="175"/>
      <c r="AX152" s="175"/>
      <c r="AY152" s="175"/>
      <c r="AZ152" s="175"/>
      <c r="BA152" s="175"/>
      <c r="BB152" s="175"/>
      <c r="BC152" s="175"/>
      <c r="BD152" s="175"/>
      <c r="BE152" s="175"/>
      <c r="BF152" s="175"/>
      <c r="BG152" s="175"/>
      <c r="BH152" s="175"/>
    </row>
    <row r="153" spans="1:60">
      <c r="A153" s="233"/>
      <c r="B153" s="187" t="str">
        <f>VLOOKUP(D153,[2]Towns!$A$1:$D$96,4,FALSE)</f>
        <v>WA</v>
      </c>
      <c r="C153" s="185">
        <f>VLOOKUP(D153,[2]Towns!$A$1:$C$96,3,FALSE)</f>
        <v>26</v>
      </c>
      <c r="D153" s="172" t="s">
        <v>216</v>
      </c>
      <c r="E153" s="188">
        <f t="shared" si="16"/>
        <v>863492.82668403082</v>
      </c>
      <c r="F153" s="188">
        <f t="shared" si="15"/>
        <v>930528.94017127622</v>
      </c>
      <c r="G153" s="188">
        <f t="shared" si="15"/>
        <v>778400.41290686617</v>
      </c>
      <c r="H153" s="188">
        <f t="shared" si="15"/>
        <v>964469.86947640311</v>
      </c>
      <c r="I153" s="188">
        <f t="shared" si="15"/>
        <v>953286.30213316344</v>
      </c>
      <c r="J153" s="188">
        <f t="shared" si="15"/>
        <v>906724.15689345158</v>
      </c>
      <c r="K153" s="188">
        <f t="shared" si="15"/>
        <v>1148998</v>
      </c>
      <c r="L153" s="188">
        <f t="shared" si="15"/>
        <v>1091722</v>
      </c>
      <c r="M153" s="188">
        <f t="shared" si="15"/>
        <v>1060081</v>
      </c>
      <c r="N153" s="188">
        <f t="shared" si="15"/>
        <v>1291925</v>
      </c>
      <c r="O153" s="188">
        <f t="shared" si="15"/>
        <v>1289811</v>
      </c>
      <c r="P153" s="188">
        <f t="shared" si="15"/>
        <v>1293734</v>
      </c>
      <c r="Q153" s="188">
        <f t="shared" si="15"/>
        <v>1292921</v>
      </c>
      <c r="R153" s="188">
        <f t="shared" si="15"/>
        <v>1212834</v>
      </c>
      <c r="S153" s="188">
        <f t="shared" si="15"/>
        <v>1222913</v>
      </c>
      <c r="T153" s="188">
        <f t="shared" si="15"/>
        <v>1265613</v>
      </c>
      <c r="U153" s="188">
        <f t="shared" si="15"/>
        <v>1411449</v>
      </c>
      <c r="V153" s="188">
        <f t="shared" si="15"/>
        <v>1524673</v>
      </c>
      <c r="W153" s="188">
        <f t="shared" si="15"/>
        <v>1573006</v>
      </c>
      <c r="X153" s="188">
        <f t="shared" si="15"/>
        <v>1558912</v>
      </c>
      <c r="Y153" s="189">
        <f t="shared" si="15"/>
        <v>1342796</v>
      </c>
      <c r="Z153" s="188">
        <f t="shared" si="15"/>
        <v>1559976</v>
      </c>
      <c r="AA153" s="188">
        <f t="shared" si="15"/>
        <v>1557308</v>
      </c>
      <c r="AB153" s="188">
        <f t="shared" si="15"/>
        <v>1569280</v>
      </c>
      <c r="AC153" s="188">
        <f t="shared" si="15"/>
        <v>1582182</v>
      </c>
      <c r="AD153" s="188">
        <f t="shared" si="15"/>
        <v>1597416</v>
      </c>
      <c r="AE153" s="188">
        <f t="shared" si="15"/>
        <v>1614231</v>
      </c>
      <c r="AF153" s="188">
        <f t="shared" si="15"/>
        <v>1628082</v>
      </c>
      <c r="AG153" s="188">
        <f t="shared" si="15"/>
        <v>1642200</v>
      </c>
      <c r="AH153" s="188">
        <f t="shared" si="15"/>
        <v>1659376</v>
      </c>
      <c r="AI153" s="188">
        <f t="shared" si="15"/>
        <v>1674036</v>
      </c>
      <c r="AJ153" s="188">
        <f t="shared" si="15"/>
        <v>1690096</v>
      </c>
      <c r="AK153" s="188">
        <f t="shared" si="15"/>
        <v>1704620</v>
      </c>
      <c r="AL153" s="188">
        <f t="shared" si="15"/>
        <v>1719936</v>
      </c>
      <c r="AM153" s="188">
        <f t="shared" si="15"/>
        <v>1739055</v>
      </c>
      <c r="AN153" s="188">
        <f t="shared" si="15"/>
        <v>1754796</v>
      </c>
      <c r="AO153" s="188">
        <f t="shared" si="15"/>
        <v>1767576</v>
      </c>
      <c r="AP153" s="188">
        <f t="shared" si="15"/>
        <v>1786785</v>
      </c>
      <c r="AQ153" s="188">
        <f t="shared" si="15"/>
        <v>1799772</v>
      </c>
      <c r="AR153" s="188">
        <f t="shared" si="15"/>
        <v>1815528</v>
      </c>
      <c r="AS153" s="188">
        <f t="shared" si="15"/>
        <v>1831416</v>
      </c>
      <c r="AT153" s="188">
        <f t="shared" si="15"/>
        <v>1815528</v>
      </c>
      <c r="AU153" s="175"/>
      <c r="AV153" s="175"/>
      <c r="AW153" s="175"/>
      <c r="AX153" s="175"/>
      <c r="AY153" s="175"/>
      <c r="AZ153" s="175"/>
      <c r="BA153" s="175"/>
      <c r="BB153" s="175"/>
      <c r="BC153" s="175"/>
      <c r="BD153" s="175"/>
      <c r="BE153" s="175"/>
      <c r="BF153" s="175"/>
      <c r="BG153" s="175"/>
      <c r="BH153" s="175"/>
    </row>
    <row r="154" spans="1:60">
      <c r="A154" s="233"/>
      <c r="B154" s="187" t="str">
        <f>VLOOKUP(D154,[2]Towns!$A$1:$D$96,4,FALSE)</f>
        <v>WA</v>
      </c>
      <c r="C154" s="185">
        <f>VLOOKUP(D154,[2]Towns!$A$1:$C$96,3,FALSE)</f>
        <v>11</v>
      </c>
      <c r="D154" s="172" t="s">
        <v>25</v>
      </c>
      <c r="E154" s="188">
        <f t="shared" si="16"/>
        <v>692890.06117621728</v>
      </c>
      <c r="F154" s="188">
        <f t="shared" si="15"/>
        <v>780078.83619757986</v>
      </c>
      <c r="G154" s="188">
        <f t="shared" si="15"/>
        <v>699490.35717996059</v>
      </c>
      <c r="H154" s="188">
        <f t="shared" si="15"/>
        <v>916417.88601110829</v>
      </c>
      <c r="I154" s="188">
        <f t="shared" si="15"/>
        <v>818322.77669765381</v>
      </c>
      <c r="J154" s="188">
        <f t="shared" si="15"/>
        <v>869222.42237726471</v>
      </c>
      <c r="K154" s="188">
        <f t="shared" si="15"/>
        <v>1033494.0000000001</v>
      </c>
      <c r="L154" s="188">
        <f t="shared" si="15"/>
        <v>969796</v>
      </c>
      <c r="M154" s="188">
        <f t="shared" si="15"/>
        <v>832613</v>
      </c>
      <c r="N154" s="188">
        <f t="shared" si="15"/>
        <v>958610</v>
      </c>
      <c r="O154" s="188">
        <f t="shared" si="15"/>
        <v>1020035.9999999999</v>
      </c>
      <c r="P154" s="188">
        <f t="shared" si="15"/>
        <v>1101250</v>
      </c>
      <c r="Q154" s="188">
        <f t="shared" si="15"/>
        <v>1005522</v>
      </c>
      <c r="R154" s="188">
        <f t="shared" si="15"/>
        <v>937222.00000000012</v>
      </c>
      <c r="S154" s="188">
        <f t="shared" si="15"/>
        <v>947235.00000000012</v>
      </c>
      <c r="T154" s="188">
        <f t="shared" si="15"/>
        <v>965289</v>
      </c>
      <c r="U154" s="188">
        <f t="shared" si="15"/>
        <v>1044117</v>
      </c>
      <c r="V154" s="188">
        <f t="shared" si="15"/>
        <v>1084615</v>
      </c>
      <c r="W154" s="188">
        <f t="shared" si="15"/>
        <v>1062214</v>
      </c>
      <c r="X154" s="188">
        <f t="shared" si="15"/>
        <v>1128284</v>
      </c>
      <c r="Y154" s="189">
        <f t="shared" si="15"/>
        <v>964080</v>
      </c>
      <c r="Z154" s="188">
        <f t="shared" si="15"/>
        <v>1032855</v>
      </c>
      <c r="AA154" s="188">
        <f t="shared" si="15"/>
        <v>1021796</v>
      </c>
      <c r="AB154" s="188">
        <f t="shared" si="15"/>
        <v>1010086</v>
      </c>
      <c r="AC154" s="188">
        <f t="shared" si="15"/>
        <v>1002573</v>
      </c>
      <c r="AD154" s="188">
        <f t="shared" si="15"/>
        <v>1002528</v>
      </c>
      <c r="AE154" s="188">
        <f t="shared" si="15"/>
        <v>1001926</v>
      </c>
      <c r="AF154" s="188">
        <f t="shared" si="15"/>
        <v>996124</v>
      </c>
      <c r="AG154" s="188">
        <f t="shared" si="15"/>
        <v>991640</v>
      </c>
      <c r="AH154" s="188">
        <f t="shared" si="15"/>
        <v>987108</v>
      </c>
      <c r="AI154" s="188">
        <f t="shared" si="15"/>
        <v>984447</v>
      </c>
      <c r="AJ154" s="188">
        <f t="shared" si="15"/>
        <v>975975</v>
      </c>
      <c r="AK154" s="188">
        <f t="shared" si="15"/>
        <v>965500</v>
      </c>
      <c r="AL154" s="188">
        <f t="shared" si="15"/>
        <v>958815</v>
      </c>
      <c r="AM154" s="188">
        <f t="shared" si="15"/>
        <v>961785</v>
      </c>
      <c r="AN154" s="188">
        <f t="shared" si="15"/>
        <v>952572</v>
      </c>
      <c r="AO154" s="188">
        <f t="shared" si="15"/>
        <v>943782</v>
      </c>
      <c r="AP154" s="188">
        <f t="shared" si="15"/>
        <v>938361</v>
      </c>
      <c r="AQ154" s="188">
        <f t="shared" si="15"/>
        <v>929445</v>
      </c>
      <c r="AR154" s="188">
        <f t="shared" si="15"/>
        <v>918020</v>
      </c>
      <c r="AS154" s="188">
        <f t="shared" si="15"/>
        <v>906525</v>
      </c>
      <c r="AT154" s="188">
        <f t="shared" si="15"/>
        <v>918020</v>
      </c>
      <c r="AU154" s="175"/>
      <c r="AV154" s="175"/>
      <c r="AW154" s="175"/>
      <c r="AX154" s="175"/>
      <c r="AY154" s="175"/>
      <c r="AZ154" s="175"/>
      <c r="BA154" s="175"/>
      <c r="BB154" s="175"/>
      <c r="BC154" s="175"/>
      <c r="BD154" s="175"/>
      <c r="BE154" s="175"/>
      <c r="BF154" s="175"/>
      <c r="BG154" s="175"/>
      <c r="BH154" s="175"/>
    </row>
    <row r="155" spans="1:60">
      <c r="A155" s="233"/>
      <c r="B155" s="187" t="str">
        <f>VLOOKUP(D155,[2]Towns!$A$1:$D$96,4,FALSE)</f>
        <v>WA</v>
      </c>
      <c r="C155" s="185" t="str">
        <f>VLOOKUP(D155,[2]Towns!$A$1:$C$96,3,FALSE)</f>
        <v>30-W</v>
      </c>
      <c r="D155" s="172" t="s">
        <v>218</v>
      </c>
      <c r="E155" s="188">
        <f t="shared" si="16"/>
        <v>8177650.9528589183</v>
      </c>
      <c r="F155" s="188">
        <f t="shared" si="15"/>
        <v>9779772.7496640198</v>
      </c>
      <c r="G155" s="188">
        <f t="shared" si="15"/>
        <v>9278893.9136172999</v>
      </c>
      <c r="H155" s="188">
        <f t="shared" si="15"/>
        <v>11855882.874114003</v>
      </c>
      <c r="I155" s="188">
        <f t="shared" si="15"/>
        <v>12417427.968023449</v>
      </c>
      <c r="J155" s="188">
        <f t="shared" si="15"/>
        <v>13011907.754105194</v>
      </c>
      <c r="K155" s="188">
        <f t="shared" si="15"/>
        <v>15945954.957681043</v>
      </c>
      <c r="L155" s="188">
        <f t="shared" si="15"/>
        <v>15912809.476684185</v>
      </c>
      <c r="M155" s="188">
        <f t="shared" si="15"/>
        <v>15351033.520678874</v>
      </c>
      <c r="N155" s="188">
        <f t="shared" si="15"/>
        <v>19475334.842644319</v>
      </c>
      <c r="O155" s="188">
        <f t="shared" si="15"/>
        <v>19764990.168682419</v>
      </c>
      <c r="P155" s="188">
        <f t="shared" si="15"/>
        <v>20399018.618438583</v>
      </c>
      <c r="Q155" s="188">
        <f t="shared" si="15"/>
        <v>21520346.589786537</v>
      </c>
      <c r="R155" s="188">
        <f t="shared" si="15"/>
        <v>20300921.582900587</v>
      </c>
      <c r="S155" s="188">
        <f t="shared" si="15"/>
        <v>20771256.296488442</v>
      </c>
      <c r="T155" s="188">
        <f t="shared" si="15"/>
        <v>21630409.325377312</v>
      </c>
      <c r="U155" s="188">
        <f t="shared" si="15"/>
        <v>22687551.942626625</v>
      </c>
      <c r="V155" s="188">
        <f t="shared" si="15"/>
        <v>24034590.897180762</v>
      </c>
      <c r="W155" s="188">
        <f t="shared" si="15"/>
        <v>25181358.062906954</v>
      </c>
      <c r="X155" s="188">
        <f t="shared" si="15"/>
        <v>25288798.690278094</v>
      </c>
      <c r="Y155" s="189">
        <f t="shared" si="15"/>
        <v>23018072</v>
      </c>
      <c r="Z155" s="188">
        <f t="shared" si="15"/>
        <v>26240048</v>
      </c>
      <c r="AA155" s="188">
        <f t="shared" si="15"/>
        <v>26712993</v>
      </c>
      <c r="AB155" s="188">
        <f t="shared" si="15"/>
        <v>27275040</v>
      </c>
      <c r="AC155" s="188">
        <f t="shared" si="15"/>
        <v>27879228</v>
      </c>
      <c r="AD155" s="188">
        <f t="shared" ref="AD155:AT161" si="17">VLOOKUP($D155,$D$39:$AT$53,AD$130-1988,FALSE)*VLOOKUP($D155,$D$94:$AT$108,AD$130-1988,FALSE)</f>
        <v>28489842</v>
      </c>
      <c r="AE155" s="188">
        <f t="shared" si="17"/>
        <v>29103240</v>
      </c>
      <c r="AF155" s="188">
        <f t="shared" si="17"/>
        <v>29723463</v>
      </c>
      <c r="AG155" s="188">
        <f t="shared" si="17"/>
        <v>30305665</v>
      </c>
      <c r="AH155" s="188">
        <f t="shared" si="17"/>
        <v>30891445</v>
      </c>
      <c r="AI155" s="188">
        <f t="shared" si="17"/>
        <v>31527496</v>
      </c>
      <c r="AJ155" s="188">
        <f t="shared" si="17"/>
        <v>32121606</v>
      </c>
      <c r="AK155" s="188">
        <f t="shared" si="17"/>
        <v>32718656</v>
      </c>
      <c r="AL155" s="188">
        <f t="shared" si="17"/>
        <v>33317090</v>
      </c>
      <c r="AM155" s="188">
        <f t="shared" si="17"/>
        <v>33969643</v>
      </c>
      <c r="AN155" s="188">
        <f t="shared" si="17"/>
        <v>34519328</v>
      </c>
      <c r="AO155" s="188">
        <f t="shared" si="17"/>
        <v>35122724</v>
      </c>
      <c r="AP155" s="188">
        <f t="shared" si="17"/>
        <v>35674043</v>
      </c>
      <c r="AQ155" s="188">
        <f t="shared" si="17"/>
        <v>36221904</v>
      </c>
      <c r="AR155" s="188">
        <f t="shared" si="17"/>
        <v>36771884</v>
      </c>
      <c r="AS155" s="188">
        <f t="shared" si="17"/>
        <v>37328104</v>
      </c>
      <c r="AT155" s="188">
        <f t="shared" si="17"/>
        <v>36771884</v>
      </c>
      <c r="AU155" s="175"/>
      <c r="AV155" s="175"/>
      <c r="AW155" s="175"/>
      <c r="AX155" s="175"/>
      <c r="AY155" s="175"/>
      <c r="AZ155" s="175"/>
      <c r="BA155" s="175"/>
      <c r="BB155" s="175"/>
      <c r="BC155" s="175"/>
      <c r="BD155" s="175"/>
      <c r="BE155" s="175"/>
      <c r="BF155" s="175"/>
      <c r="BG155" s="175"/>
      <c r="BH155" s="175"/>
    </row>
    <row r="156" spans="1:60">
      <c r="A156" s="233"/>
      <c r="B156" s="187" t="str">
        <f>VLOOKUP(D156,[2]Towns!$A$1:$D$96,4,FALSE)</f>
        <v>WA</v>
      </c>
      <c r="C156" s="185">
        <f>VLOOKUP(D156,[2]Towns!$A$1:$C$96,3,FALSE)</f>
        <v>10</v>
      </c>
      <c r="D156" s="172" t="s">
        <v>219</v>
      </c>
      <c r="E156" s="188">
        <f t="shared" si="16"/>
        <v>2242255.9945789026</v>
      </c>
      <c r="F156" s="188">
        <f t="shared" si="16"/>
        <v>2641888.0890998724</v>
      </c>
      <c r="G156" s="188">
        <f t="shared" si="16"/>
        <v>2453036.9305704255</v>
      </c>
      <c r="H156" s="188">
        <f t="shared" si="16"/>
        <v>3096138.1703885021</v>
      </c>
      <c r="I156" s="188">
        <f t="shared" si="16"/>
        <v>2723532.5325060994</v>
      </c>
      <c r="J156" s="188">
        <f t="shared" si="16"/>
        <v>2793701.1234452608</v>
      </c>
      <c r="K156" s="188">
        <f t="shared" si="16"/>
        <v>3545071</v>
      </c>
      <c r="L156" s="188">
        <f t="shared" si="16"/>
        <v>3329883</v>
      </c>
      <c r="M156" s="188">
        <f t="shared" si="16"/>
        <v>2842839</v>
      </c>
      <c r="N156" s="188">
        <f t="shared" si="16"/>
        <v>3150154.9999999995</v>
      </c>
      <c r="O156" s="188">
        <f t="shared" si="16"/>
        <v>3328729.0000000005</v>
      </c>
      <c r="P156" s="188">
        <f t="shared" si="16"/>
        <v>3698966</v>
      </c>
      <c r="Q156" s="188">
        <f t="shared" si="16"/>
        <v>3339087</v>
      </c>
      <c r="R156" s="188">
        <f t="shared" si="16"/>
        <v>3081590</v>
      </c>
      <c r="S156" s="188">
        <f t="shared" si="16"/>
        <v>2943669.9999999995</v>
      </c>
      <c r="T156" s="188">
        <f t="shared" si="16"/>
        <v>2920005.0000000005</v>
      </c>
      <c r="U156" s="188">
        <f t="shared" ref="U156:AT163" si="18">VLOOKUP($D156,$D$39:$AT$53,U$130-1988,FALSE)*VLOOKUP($D156,$D$94:$AT$108,U$130-1988,FALSE)</f>
        <v>3026819</v>
      </c>
      <c r="V156" s="188">
        <f t="shared" si="18"/>
        <v>3130627</v>
      </c>
      <c r="W156" s="188">
        <f t="shared" si="18"/>
        <v>3053533</v>
      </c>
      <c r="X156" s="188">
        <f t="shared" si="18"/>
        <v>3221397</v>
      </c>
      <c r="Y156" s="189">
        <f t="shared" si="18"/>
        <v>2859726</v>
      </c>
      <c r="Z156" s="188">
        <f t="shared" si="18"/>
        <v>3212550</v>
      </c>
      <c r="AA156" s="188">
        <f t="shared" si="18"/>
        <v>3192071</v>
      </c>
      <c r="AB156" s="188">
        <f t="shared" si="18"/>
        <v>3181465</v>
      </c>
      <c r="AC156" s="188">
        <f t="shared" si="18"/>
        <v>3186810</v>
      </c>
      <c r="AD156" s="188">
        <f t="shared" si="18"/>
        <v>3213054</v>
      </c>
      <c r="AE156" s="188">
        <f t="shared" si="18"/>
        <v>3244198</v>
      </c>
      <c r="AF156" s="188">
        <f t="shared" si="18"/>
        <v>3259830</v>
      </c>
      <c r="AG156" s="188">
        <f t="shared" si="18"/>
        <v>3268860</v>
      </c>
      <c r="AH156" s="188">
        <f t="shared" si="18"/>
        <v>3289384</v>
      </c>
      <c r="AI156" s="188">
        <f t="shared" si="18"/>
        <v>3320288</v>
      </c>
      <c r="AJ156" s="188">
        <f t="shared" si="18"/>
        <v>3329408</v>
      </c>
      <c r="AK156" s="188">
        <f t="shared" si="18"/>
        <v>3333037</v>
      </c>
      <c r="AL156" s="188">
        <f t="shared" si="18"/>
        <v>3358050</v>
      </c>
      <c r="AM156" s="188">
        <f t="shared" si="18"/>
        <v>3410124</v>
      </c>
      <c r="AN156" s="188">
        <f t="shared" si="18"/>
        <v>3423689</v>
      </c>
      <c r="AO156" s="188">
        <f t="shared" si="18"/>
        <v>3437280</v>
      </c>
      <c r="AP156" s="188">
        <f t="shared" si="18"/>
        <v>3467568</v>
      </c>
      <c r="AQ156" s="188">
        <f t="shared" si="18"/>
        <v>3480625</v>
      </c>
      <c r="AR156" s="188">
        <f t="shared" si="18"/>
        <v>3493706</v>
      </c>
      <c r="AS156" s="188">
        <f t="shared" si="17"/>
        <v>3506811</v>
      </c>
      <c r="AT156" s="188">
        <f t="shared" si="18"/>
        <v>3493706</v>
      </c>
      <c r="AU156" s="175"/>
      <c r="AV156" s="175"/>
      <c r="AW156" s="175"/>
      <c r="AX156" s="175"/>
      <c r="AY156" s="175"/>
      <c r="AZ156" s="175"/>
      <c r="BA156" s="175"/>
      <c r="BB156" s="175"/>
      <c r="BC156" s="175"/>
      <c r="BD156" s="175"/>
      <c r="BE156" s="175"/>
      <c r="BF156" s="175"/>
      <c r="BG156" s="175"/>
      <c r="BH156" s="175"/>
    </row>
    <row r="157" spans="1:60">
      <c r="A157" s="233"/>
      <c r="B157" s="187" t="str">
        <f>VLOOKUP(D157,[2]Towns!$A$1:$D$96,4,FALSE)</f>
        <v>WA</v>
      </c>
      <c r="C157" s="185" t="str">
        <f>VLOOKUP(D157,[2]Towns!$A$1:$C$96,3,FALSE)</f>
        <v>ME-WA</v>
      </c>
      <c r="D157" s="172" t="s">
        <v>221</v>
      </c>
      <c r="E157" s="188">
        <f t="shared" si="16"/>
        <v>3873404.1058964548</v>
      </c>
      <c r="F157" s="188">
        <f t="shared" si="16"/>
        <v>4562378.9965191148</v>
      </c>
      <c r="G157" s="188">
        <f t="shared" si="16"/>
        <v>4221443.8663036823</v>
      </c>
      <c r="H157" s="188">
        <f t="shared" si="16"/>
        <v>5411351.1670738542</v>
      </c>
      <c r="I157" s="188">
        <f t="shared" si="16"/>
        <v>4998259.866295265</v>
      </c>
      <c r="J157" s="188">
        <f t="shared" si="16"/>
        <v>5158136.9332677517</v>
      </c>
      <c r="K157" s="188">
        <f t="shared" si="16"/>
        <v>6242568</v>
      </c>
      <c r="L157" s="188">
        <f t="shared" si="16"/>
        <v>6042881</v>
      </c>
      <c r="M157" s="188">
        <f t="shared" si="16"/>
        <v>5380984</v>
      </c>
      <c r="N157" s="188">
        <f t="shared" si="16"/>
        <v>6005808</v>
      </c>
      <c r="O157" s="188">
        <f t="shared" si="16"/>
        <v>6640121</v>
      </c>
      <c r="P157" s="188">
        <f t="shared" si="16"/>
        <v>7175117.0000000009</v>
      </c>
      <c r="Q157" s="188">
        <f t="shared" si="16"/>
        <v>6583576</v>
      </c>
      <c r="R157" s="188">
        <f t="shared" si="16"/>
        <v>6164638</v>
      </c>
      <c r="S157" s="188">
        <f t="shared" si="16"/>
        <v>6406061</v>
      </c>
      <c r="T157" s="188">
        <f t="shared" si="16"/>
        <v>6382104</v>
      </c>
      <c r="U157" s="188">
        <f t="shared" si="18"/>
        <v>6160615.0000000009</v>
      </c>
      <c r="V157" s="188">
        <f t="shared" si="18"/>
        <v>6409614</v>
      </c>
      <c r="W157" s="188">
        <f t="shared" si="18"/>
        <v>6456451</v>
      </c>
      <c r="X157" s="188">
        <f t="shared" si="18"/>
        <v>6915314.9999999991</v>
      </c>
      <c r="Y157" s="189">
        <f t="shared" si="18"/>
        <v>6459280</v>
      </c>
      <c r="Z157" s="188">
        <f t="shared" si="18"/>
        <v>6570414</v>
      </c>
      <c r="AA157" s="188">
        <f t="shared" si="18"/>
        <v>6601560</v>
      </c>
      <c r="AB157" s="188">
        <f t="shared" si="18"/>
        <v>6677664</v>
      </c>
      <c r="AC157" s="188">
        <f t="shared" si="18"/>
        <v>6762176</v>
      </c>
      <c r="AD157" s="188">
        <f t="shared" si="18"/>
        <v>6844864</v>
      </c>
      <c r="AE157" s="188">
        <f t="shared" si="18"/>
        <v>6913730</v>
      </c>
      <c r="AF157" s="188">
        <f t="shared" si="18"/>
        <v>6990819</v>
      </c>
      <c r="AG157" s="188">
        <f t="shared" si="18"/>
        <v>7066694</v>
      </c>
      <c r="AH157" s="188">
        <f t="shared" si="18"/>
        <v>7142569</v>
      </c>
      <c r="AI157" s="188">
        <f t="shared" si="18"/>
        <v>7204128</v>
      </c>
      <c r="AJ157" s="188">
        <f t="shared" si="18"/>
        <v>7262420</v>
      </c>
      <c r="AK157" s="188">
        <f t="shared" si="18"/>
        <v>7352591</v>
      </c>
      <c r="AL157" s="188">
        <f t="shared" si="18"/>
        <v>7429152</v>
      </c>
      <c r="AM157" s="188">
        <f t="shared" si="18"/>
        <v>7491168</v>
      </c>
      <c r="AN157" s="188">
        <f t="shared" si="18"/>
        <v>7549536</v>
      </c>
      <c r="AO157" s="188">
        <f t="shared" si="18"/>
        <v>7607296</v>
      </c>
      <c r="AP157" s="188">
        <f t="shared" si="18"/>
        <v>7649414</v>
      </c>
      <c r="AQ157" s="188">
        <f t="shared" si="18"/>
        <v>7688928</v>
      </c>
      <c r="AR157" s="188">
        <f t="shared" si="18"/>
        <v>7738620</v>
      </c>
      <c r="AS157" s="188">
        <f t="shared" si="17"/>
        <v>7776065</v>
      </c>
      <c r="AT157" s="188">
        <f t="shared" si="18"/>
        <v>7738620</v>
      </c>
      <c r="AU157" s="175"/>
      <c r="AV157" s="175"/>
      <c r="AW157" s="175"/>
      <c r="AX157" s="175"/>
      <c r="AY157" s="175"/>
      <c r="AZ157" s="175"/>
      <c r="BA157" s="175"/>
      <c r="BB157" s="175"/>
      <c r="BC157" s="175"/>
      <c r="BD157" s="175"/>
      <c r="BE157" s="175"/>
      <c r="BF157" s="175"/>
      <c r="BG157" s="175"/>
      <c r="BH157" s="175"/>
    </row>
    <row r="158" spans="1:60">
      <c r="A158" s="233"/>
      <c r="B158" s="187" t="str">
        <f>VLOOKUP(D158,[2]Towns!$A$1:$D$96,4,FALSE)</f>
        <v>WA</v>
      </c>
      <c r="C158" s="185">
        <f>VLOOKUP(D158,[2]Towns!$A$1:$C$96,3,FALSE)</f>
        <v>11</v>
      </c>
      <c r="D158" s="172" t="s">
        <v>222</v>
      </c>
      <c r="E158" s="188">
        <f t="shared" si="16"/>
        <v>935788.76936233754</v>
      </c>
      <c r="F158" s="188">
        <f t="shared" si="16"/>
        <v>1044224.459914361</v>
      </c>
      <c r="G158" s="188">
        <f t="shared" si="16"/>
        <v>920587.62396456127</v>
      </c>
      <c r="H158" s="188">
        <f t="shared" si="16"/>
        <v>1111027.879940463</v>
      </c>
      <c r="I158" s="188">
        <f t="shared" si="16"/>
        <v>923103.90083123534</v>
      </c>
      <c r="J158" s="188">
        <f t="shared" si="16"/>
        <v>971821.80717014393</v>
      </c>
      <c r="K158" s="188">
        <f t="shared" si="16"/>
        <v>1140441</v>
      </c>
      <c r="L158" s="188">
        <f t="shared" si="16"/>
        <v>1057847</v>
      </c>
      <c r="M158" s="188">
        <f t="shared" si="16"/>
        <v>896783.99999999988</v>
      </c>
      <c r="N158" s="188">
        <f t="shared" si="16"/>
        <v>1011167</v>
      </c>
      <c r="O158" s="188">
        <f t="shared" si="16"/>
        <v>1030628</v>
      </c>
      <c r="P158" s="188">
        <f t="shared" si="16"/>
        <v>1121302</v>
      </c>
      <c r="Q158" s="188">
        <f t="shared" si="16"/>
        <v>1038520</v>
      </c>
      <c r="R158" s="188">
        <f t="shared" si="16"/>
        <v>935503</v>
      </c>
      <c r="S158" s="188">
        <f t="shared" si="16"/>
        <v>923696</v>
      </c>
      <c r="T158" s="188">
        <f t="shared" si="16"/>
        <v>857005</v>
      </c>
      <c r="U158" s="188">
        <f t="shared" si="18"/>
        <v>812459</v>
      </c>
      <c r="V158" s="188">
        <f t="shared" si="18"/>
        <v>846157</v>
      </c>
      <c r="W158" s="188">
        <f t="shared" si="18"/>
        <v>819947.99999999988</v>
      </c>
      <c r="X158" s="188">
        <f t="shared" si="18"/>
        <v>794386</v>
      </c>
      <c r="Y158" s="189">
        <f t="shared" si="18"/>
        <v>655188</v>
      </c>
      <c r="Z158" s="188">
        <f t="shared" si="18"/>
        <v>801864</v>
      </c>
      <c r="AA158" s="188">
        <f t="shared" si="18"/>
        <v>789940</v>
      </c>
      <c r="AB158" s="188">
        <f t="shared" si="18"/>
        <v>778939</v>
      </c>
      <c r="AC158" s="188">
        <f t="shared" si="18"/>
        <v>774098</v>
      </c>
      <c r="AD158" s="188">
        <f t="shared" si="18"/>
        <v>774996</v>
      </c>
      <c r="AE158" s="188">
        <f t="shared" si="18"/>
        <v>777954</v>
      </c>
      <c r="AF158" s="188">
        <f t="shared" si="18"/>
        <v>774087</v>
      </c>
      <c r="AG158" s="188">
        <f t="shared" si="18"/>
        <v>770180</v>
      </c>
      <c r="AH158" s="188">
        <f t="shared" si="18"/>
        <v>769419</v>
      </c>
      <c r="AI158" s="188">
        <f t="shared" si="18"/>
        <v>769754</v>
      </c>
      <c r="AJ158" s="188">
        <f t="shared" si="18"/>
        <v>765756</v>
      </c>
      <c r="AK158" s="188">
        <f t="shared" si="18"/>
        <v>759638</v>
      </c>
      <c r="AL158" s="188">
        <f t="shared" si="18"/>
        <v>757170</v>
      </c>
      <c r="AM158" s="188">
        <f t="shared" si="18"/>
        <v>767125</v>
      </c>
      <c r="AN158" s="188">
        <f t="shared" si="18"/>
        <v>760930</v>
      </c>
      <c r="AO158" s="188">
        <f t="shared" si="18"/>
        <v>756318</v>
      </c>
      <c r="AP158" s="188">
        <f t="shared" si="18"/>
        <v>754464</v>
      </c>
      <c r="AQ158" s="188">
        <f t="shared" si="18"/>
        <v>749800</v>
      </c>
      <c r="AR158" s="188">
        <f t="shared" si="18"/>
        <v>744648</v>
      </c>
      <c r="AS158" s="188">
        <f t="shared" si="17"/>
        <v>737836</v>
      </c>
      <c r="AT158" s="188">
        <f t="shared" si="18"/>
        <v>744648</v>
      </c>
      <c r="AU158" s="175"/>
      <c r="AV158" s="175"/>
      <c r="AW158" s="175"/>
      <c r="AX158" s="175"/>
      <c r="AY158" s="175"/>
      <c r="AZ158" s="175"/>
      <c r="BA158" s="175"/>
      <c r="BB158" s="175"/>
      <c r="BC158" s="175"/>
      <c r="BD158" s="175"/>
      <c r="BE158" s="175"/>
      <c r="BF158" s="175"/>
      <c r="BG158" s="175"/>
      <c r="BH158" s="175"/>
    </row>
    <row r="159" spans="1:60">
      <c r="A159" s="233"/>
      <c r="B159" s="187" t="str">
        <f>VLOOKUP(D159,[2]Towns!$A$1:$D$96,4,FALSE)</f>
        <v>WA</v>
      </c>
      <c r="C159" s="185">
        <f>VLOOKUP(D159,[2]Towns!$A$1:$C$96,3,FALSE)</f>
        <v>11</v>
      </c>
      <c r="D159" s="172" t="s">
        <v>223</v>
      </c>
      <c r="E159" s="188">
        <f t="shared" si="16"/>
        <v>6161039.8264976023</v>
      </c>
      <c r="F159" s="188">
        <f t="shared" si="16"/>
        <v>7416751.1071466068</v>
      </c>
      <c r="G159" s="188">
        <f t="shared" si="16"/>
        <v>7000835.7167607956</v>
      </c>
      <c r="H159" s="188">
        <f t="shared" si="16"/>
        <v>9087528.6936421283</v>
      </c>
      <c r="I159" s="188">
        <f t="shared" si="16"/>
        <v>8460925.5080332663</v>
      </c>
      <c r="J159" s="188">
        <f t="shared" si="16"/>
        <v>9310534.3368139025</v>
      </c>
      <c r="K159" s="188">
        <f t="shared" si="16"/>
        <v>11785360</v>
      </c>
      <c r="L159" s="188">
        <f t="shared" si="16"/>
        <v>11392570</v>
      </c>
      <c r="M159" s="188">
        <f t="shared" si="16"/>
        <v>10331075</v>
      </c>
      <c r="N159" s="188">
        <f t="shared" si="16"/>
        <v>11569201</v>
      </c>
      <c r="O159" s="188">
        <f t="shared" si="16"/>
        <v>12444048</v>
      </c>
      <c r="P159" s="188">
        <f t="shared" si="16"/>
        <v>13425883</v>
      </c>
      <c r="Q159" s="188">
        <f t="shared" si="16"/>
        <v>12810877</v>
      </c>
      <c r="R159" s="188">
        <f t="shared" si="16"/>
        <v>11718920</v>
      </c>
      <c r="S159" s="188">
        <f t="shared" si="16"/>
        <v>11382017</v>
      </c>
      <c r="T159" s="188">
        <f t="shared" si="16"/>
        <v>11731359</v>
      </c>
      <c r="U159" s="188">
        <f t="shared" si="18"/>
        <v>12369210</v>
      </c>
      <c r="V159" s="188">
        <f t="shared" si="18"/>
        <v>12641479</v>
      </c>
      <c r="W159" s="188">
        <f t="shared" si="18"/>
        <v>12536514</v>
      </c>
      <c r="X159" s="188">
        <f t="shared" si="18"/>
        <v>13231368</v>
      </c>
      <c r="Y159" s="189">
        <f t="shared" si="18"/>
        <v>12031503</v>
      </c>
      <c r="Z159" s="188">
        <f t="shared" si="18"/>
        <v>12136432</v>
      </c>
      <c r="AA159" s="188">
        <f t="shared" si="18"/>
        <v>12190731</v>
      </c>
      <c r="AB159" s="188">
        <f t="shared" si="18"/>
        <v>12282228</v>
      </c>
      <c r="AC159" s="188">
        <f t="shared" si="18"/>
        <v>12389940</v>
      </c>
      <c r="AD159" s="188">
        <f t="shared" si="18"/>
        <v>12494592</v>
      </c>
      <c r="AE159" s="188">
        <f t="shared" si="18"/>
        <v>12576213</v>
      </c>
      <c r="AF159" s="188">
        <f t="shared" si="18"/>
        <v>12654450</v>
      </c>
      <c r="AG159" s="188">
        <f t="shared" si="18"/>
        <v>12751440</v>
      </c>
      <c r="AH159" s="188">
        <f t="shared" si="18"/>
        <v>12847210</v>
      </c>
      <c r="AI159" s="188">
        <f t="shared" si="18"/>
        <v>12899328</v>
      </c>
      <c r="AJ159" s="188">
        <f t="shared" si="18"/>
        <v>12969769</v>
      </c>
      <c r="AK159" s="188">
        <f t="shared" si="18"/>
        <v>13078688</v>
      </c>
      <c r="AL159" s="188">
        <f t="shared" si="18"/>
        <v>13186677</v>
      </c>
      <c r="AM159" s="188">
        <f t="shared" si="18"/>
        <v>13247712</v>
      </c>
      <c r="AN159" s="188">
        <f t="shared" si="18"/>
        <v>13305440</v>
      </c>
      <c r="AO159" s="188">
        <f t="shared" si="18"/>
        <v>13382529</v>
      </c>
      <c r="AP159" s="188">
        <f t="shared" si="18"/>
        <v>13457190</v>
      </c>
      <c r="AQ159" s="188">
        <f t="shared" si="18"/>
        <v>13485450</v>
      </c>
      <c r="AR159" s="188">
        <f t="shared" si="18"/>
        <v>13533828</v>
      </c>
      <c r="AS159" s="188">
        <f t="shared" si="17"/>
        <v>13582575</v>
      </c>
      <c r="AT159" s="188">
        <f t="shared" si="18"/>
        <v>13533828</v>
      </c>
      <c r="AU159" s="175"/>
      <c r="AV159" s="175"/>
      <c r="AW159" s="175"/>
      <c r="AX159" s="175"/>
      <c r="AY159" s="175"/>
      <c r="AZ159" s="175"/>
      <c r="BA159" s="175"/>
      <c r="BB159" s="175"/>
      <c r="BC159" s="175"/>
      <c r="BD159" s="175"/>
      <c r="BE159" s="175"/>
      <c r="BF159" s="175"/>
      <c r="BG159" s="175"/>
      <c r="BH159" s="175"/>
    </row>
    <row r="160" spans="1:60">
      <c r="A160" s="233"/>
      <c r="B160" s="187" t="str">
        <f>VLOOKUP(D160,[2]Towns!$A$1:$D$96,4,FALSE)</f>
        <v>OR</v>
      </c>
      <c r="C160" s="185" t="str">
        <f>VLOOKUP(D160,[2]Towns!$A$1:$C$96,3,FALSE)</f>
        <v>GTN</v>
      </c>
      <c r="D160" s="172" t="s">
        <v>225</v>
      </c>
      <c r="E160" s="188">
        <f t="shared" si="16"/>
        <v>5306940.8887027344</v>
      </c>
      <c r="F160" s="188">
        <f t="shared" si="16"/>
        <v>6627470.3120520869</v>
      </c>
      <c r="G160" s="188">
        <f t="shared" si="16"/>
        <v>6621448.5583732221</v>
      </c>
      <c r="H160" s="188">
        <f t="shared" si="16"/>
        <v>8777028.4310645815</v>
      </c>
      <c r="I160" s="188">
        <f t="shared" si="16"/>
        <v>8888027.0714839809</v>
      </c>
      <c r="J160" s="188">
        <f t="shared" si="16"/>
        <v>9739242.3799808174</v>
      </c>
      <c r="K160" s="188">
        <f t="shared" si="16"/>
        <v>11568100.21015257</v>
      </c>
      <c r="L160" s="188">
        <f t="shared" si="16"/>
        <v>12594368.788936764</v>
      </c>
      <c r="M160" s="188">
        <f t="shared" si="16"/>
        <v>13161416.189819602</v>
      </c>
      <c r="N160" s="188">
        <f t="shared" si="16"/>
        <v>15868255.110069517</v>
      </c>
      <c r="O160" s="188">
        <f t="shared" si="16"/>
        <v>17216721.703155961</v>
      </c>
      <c r="P160" s="188">
        <f t="shared" si="16"/>
        <v>18587725.697933082</v>
      </c>
      <c r="Q160" s="188">
        <f t="shared" si="16"/>
        <v>19528342.405034706</v>
      </c>
      <c r="R160" s="188">
        <f t="shared" si="16"/>
        <v>19874086.459504131</v>
      </c>
      <c r="S160" s="188">
        <f t="shared" si="16"/>
        <v>21265794.438737109</v>
      </c>
      <c r="T160" s="188">
        <f t="shared" si="16"/>
        <v>24097686.007979389</v>
      </c>
      <c r="U160" s="188">
        <f t="shared" si="18"/>
        <v>27153957.994208548</v>
      </c>
      <c r="V160" s="188">
        <f t="shared" si="18"/>
        <v>27918679.057109207</v>
      </c>
      <c r="W160" s="188">
        <f t="shared" si="18"/>
        <v>28940252.620102275</v>
      </c>
      <c r="X160" s="188">
        <f t="shared" si="18"/>
        <v>29229820.378374502</v>
      </c>
      <c r="Y160" s="189">
        <f t="shared" si="18"/>
        <v>29716440</v>
      </c>
      <c r="Z160" s="188">
        <f t="shared" si="18"/>
        <v>29986215</v>
      </c>
      <c r="AA160" s="188">
        <f t="shared" si="18"/>
        <v>30180234</v>
      </c>
      <c r="AB160" s="188">
        <f t="shared" si="18"/>
        <v>30733992</v>
      </c>
      <c r="AC160" s="188">
        <f t="shared" si="18"/>
        <v>31459575</v>
      </c>
      <c r="AD160" s="188">
        <f t="shared" si="18"/>
        <v>32159400</v>
      </c>
      <c r="AE160" s="188">
        <f t="shared" si="18"/>
        <v>32831532</v>
      </c>
      <c r="AF160" s="188">
        <f t="shared" si="18"/>
        <v>33559092</v>
      </c>
      <c r="AG160" s="188">
        <f t="shared" si="18"/>
        <v>34302906</v>
      </c>
      <c r="AH160" s="188">
        <f t="shared" si="18"/>
        <v>35062974</v>
      </c>
      <c r="AI160" s="188">
        <f t="shared" si="18"/>
        <v>35789900</v>
      </c>
      <c r="AJ160" s="188">
        <f t="shared" si="18"/>
        <v>36582225</v>
      </c>
      <c r="AK160" s="188">
        <f t="shared" si="18"/>
        <v>37436058</v>
      </c>
      <c r="AL160" s="188">
        <f t="shared" si="18"/>
        <v>38360784</v>
      </c>
      <c r="AM160" s="188">
        <f t="shared" si="18"/>
        <v>39151450</v>
      </c>
      <c r="AN160" s="188">
        <f t="shared" si="18"/>
        <v>40012475</v>
      </c>
      <c r="AO160" s="188">
        <f t="shared" si="18"/>
        <v>40890550</v>
      </c>
      <c r="AP160" s="188">
        <f t="shared" si="18"/>
        <v>41785675</v>
      </c>
      <c r="AQ160" s="188">
        <f t="shared" si="18"/>
        <v>42645852</v>
      </c>
      <c r="AR160" s="188">
        <f t="shared" si="18"/>
        <v>43521446</v>
      </c>
      <c r="AS160" s="188">
        <f t="shared" si="17"/>
        <v>44414704</v>
      </c>
      <c r="AT160" s="188">
        <f>VLOOKUP($D160,$D$39:$AT$53,AT$130-1988,FALSE)*VLOOKUP($D160,$D$94:$AT$108,AT$130-1988,FALSE)</f>
        <v>43521446</v>
      </c>
      <c r="AU160" s="175"/>
      <c r="AV160" s="175"/>
      <c r="AW160" s="175"/>
      <c r="AX160" s="175"/>
      <c r="AY160" s="175"/>
      <c r="AZ160" s="175"/>
      <c r="BA160" s="175"/>
      <c r="BB160" s="175"/>
      <c r="BC160" s="175"/>
      <c r="BD160" s="175"/>
      <c r="BE160" s="175"/>
      <c r="BF160" s="175"/>
      <c r="BG160" s="175"/>
      <c r="BH160" s="175"/>
    </row>
    <row r="161" spans="1:60">
      <c r="A161" s="233"/>
      <c r="B161" s="187" t="str">
        <f>VLOOKUP(D161,[2]Towns!$A$1:$D$96,4,FALSE)</f>
        <v>OR</v>
      </c>
      <c r="C161" s="185">
        <f>VLOOKUP(D161,[2]Towns!$A$1:$C$96,3,FALSE)</f>
        <v>24</v>
      </c>
      <c r="D161" s="172" t="s">
        <v>226</v>
      </c>
      <c r="E161" s="188">
        <f t="shared" si="16"/>
        <v>1291272.4328728186</v>
      </c>
      <c r="F161" s="188">
        <f t="shared" si="16"/>
        <v>1538766.5687650803</v>
      </c>
      <c r="G161" s="188">
        <f t="shared" si="16"/>
        <v>1398020.1225462488</v>
      </c>
      <c r="H161" s="188">
        <f t="shared" si="16"/>
        <v>1768477.6731638599</v>
      </c>
      <c r="I161" s="188">
        <f t="shared" si="16"/>
        <v>1647170.7287862513</v>
      </c>
      <c r="J161" s="188">
        <f t="shared" si="16"/>
        <v>1724974.7537565778</v>
      </c>
      <c r="K161" s="188">
        <f t="shared" si="16"/>
        <v>2024642</v>
      </c>
      <c r="L161" s="188">
        <f t="shared" si="16"/>
        <v>2096599.9999999998</v>
      </c>
      <c r="M161" s="188">
        <f t="shared" si="16"/>
        <v>2159933</v>
      </c>
      <c r="N161" s="188">
        <f t="shared" si="16"/>
        <v>2323358</v>
      </c>
      <c r="O161" s="188">
        <f t="shared" si="16"/>
        <v>2291656</v>
      </c>
      <c r="P161" s="188">
        <f t="shared" si="16"/>
        <v>2463042</v>
      </c>
      <c r="Q161" s="188">
        <f t="shared" si="16"/>
        <v>2306382</v>
      </c>
      <c r="R161" s="188">
        <f t="shared" si="16"/>
        <v>2070677.0000000002</v>
      </c>
      <c r="S161" s="188">
        <f t="shared" si="16"/>
        <v>2149382</v>
      </c>
      <c r="T161" s="188">
        <f t="shared" si="16"/>
        <v>2173284</v>
      </c>
      <c r="U161" s="188">
        <f t="shared" si="18"/>
        <v>2194746</v>
      </c>
      <c r="V161" s="188">
        <f t="shared" si="18"/>
        <v>2151142</v>
      </c>
      <c r="W161" s="188">
        <f t="shared" si="18"/>
        <v>2266515</v>
      </c>
      <c r="X161" s="188">
        <f t="shared" si="18"/>
        <v>2243586</v>
      </c>
      <c r="Y161" s="189">
        <f t="shared" si="18"/>
        <v>2116800</v>
      </c>
      <c r="Z161" s="188">
        <f t="shared" si="18"/>
        <v>2104880</v>
      </c>
      <c r="AA161" s="188">
        <f t="shared" si="18"/>
        <v>2095551</v>
      </c>
      <c r="AB161" s="188">
        <f t="shared" si="18"/>
        <v>2098530</v>
      </c>
      <c r="AC161" s="188">
        <f t="shared" si="18"/>
        <v>2101489</v>
      </c>
      <c r="AD161" s="188">
        <f t="shared" si="18"/>
        <v>2111130</v>
      </c>
      <c r="AE161" s="188">
        <f t="shared" si="18"/>
        <v>2117214</v>
      </c>
      <c r="AF161" s="188">
        <f t="shared" si="18"/>
        <v>2120514</v>
      </c>
      <c r="AG161" s="188">
        <f t="shared" si="18"/>
        <v>2131173</v>
      </c>
      <c r="AH161" s="188">
        <f t="shared" si="18"/>
        <v>2144620</v>
      </c>
      <c r="AI161" s="188">
        <f t="shared" si="18"/>
        <v>2153118</v>
      </c>
      <c r="AJ161" s="188">
        <f t="shared" si="18"/>
        <v>2165031</v>
      </c>
      <c r="AK161" s="188">
        <f t="shared" si="18"/>
        <v>2171875</v>
      </c>
      <c r="AL161" s="188">
        <f t="shared" si="18"/>
        <v>2191000</v>
      </c>
      <c r="AM161" s="188">
        <f t="shared" si="18"/>
        <v>2202500</v>
      </c>
      <c r="AN161" s="188">
        <f t="shared" si="18"/>
        <v>2217500</v>
      </c>
      <c r="AO161" s="188">
        <f t="shared" si="18"/>
        <v>2231424</v>
      </c>
      <c r="AP161" s="188">
        <f t="shared" si="18"/>
        <v>2250625</v>
      </c>
      <c r="AQ161" s="188">
        <f t="shared" si="18"/>
        <v>2265744</v>
      </c>
      <c r="AR161" s="188">
        <f t="shared" si="18"/>
        <v>2282592</v>
      </c>
      <c r="AS161" s="188">
        <f t="shared" si="17"/>
        <v>2299440</v>
      </c>
      <c r="AT161" s="188">
        <f t="shared" si="18"/>
        <v>2282592</v>
      </c>
      <c r="AU161" s="175"/>
      <c r="AV161" s="175"/>
      <c r="AW161" s="175"/>
      <c r="AX161" s="175"/>
      <c r="AY161" s="175"/>
      <c r="AZ161" s="175"/>
      <c r="BA161" s="175"/>
      <c r="BB161" s="175"/>
      <c r="BC161" s="175"/>
      <c r="BD161" s="175"/>
      <c r="BE161" s="175"/>
      <c r="BF161" s="175"/>
      <c r="BG161" s="175"/>
      <c r="BH161" s="175"/>
    </row>
    <row r="162" spans="1:60">
      <c r="A162" s="233"/>
      <c r="B162" s="187" t="str">
        <f>VLOOKUP(D162,[2]Towns!$A$1:$D$96,4,FALSE)</f>
        <v>OR</v>
      </c>
      <c r="C162" s="185">
        <f>VLOOKUP(D162,[2]Towns!$A$1:$C$96,3,FALSE)</f>
        <v>24</v>
      </c>
      <c r="D162" s="172" t="s">
        <v>227</v>
      </c>
      <c r="E162" s="188">
        <f t="shared" si="16"/>
        <v>1313359.8532533087</v>
      </c>
      <c r="F162" s="188">
        <f t="shared" si="16"/>
        <v>1533928.1677787625</v>
      </c>
      <c r="G162" s="188">
        <f t="shared" si="16"/>
        <v>1382399.4423780644</v>
      </c>
      <c r="H162" s="188">
        <f t="shared" si="16"/>
        <v>1699405.3740794035</v>
      </c>
      <c r="I162" s="188">
        <f t="shared" si="16"/>
        <v>1583237.8490319874</v>
      </c>
      <c r="J162" s="188">
        <f t="shared" si="16"/>
        <v>1622687.8021699188</v>
      </c>
      <c r="K162" s="188">
        <f t="shared" si="16"/>
        <v>1922564</v>
      </c>
      <c r="L162" s="188">
        <f t="shared" si="16"/>
        <v>1924790.0000000002</v>
      </c>
      <c r="M162" s="188">
        <f t="shared" si="16"/>
        <v>1813453</v>
      </c>
      <c r="N162" s="188">
        <f t="shared" si="16"/>
        <v>2127918</v>
      </c>
      <c r="O162" s="188">
        <f t="shared" si="16"/>
        <v>2103913</v>
      </c>
      <c r="P162" s="188">
        <f t="shared" si="16"/>
        <v>2437624</v>
      </c>
      <c r="Q162" s="188">
        <f t="shared" si="16"/>
        <v>2337245</v>
      </c>
      <c r="R162" s="188">
        <f t="shared" si="16"/>
        <v>2133520</v>
      </c>
      <c r="S162" s="188">
        <f t="shared" si="16"/>
        <v>2094790.0000000002</v>
      </c>
      <c r="T162" s="188">
        <f t="shared" si="16"/>
        <v>2121930</v>
      </c>
      <c r="U162" s="188">
        <f t="shared" si="18"/>
        <v>2099214</v>
      </c>
      <c r="V162" s="188">
        <f t="shared" si="18"/>
        <v>1990502.9999999998</v>
      </c>
      <c r="W162" s="188">
        <f t="shared" si="18"/>
        <v>2112244</v>
      </c>
      <c r="X162" s="188">
        <f t="shared" si="18"/>
        <v>2095880.0000000002</v>
      </c>
      <c r="Y162" s="189">
        <f t="shared" si="18"/>
        <v>1865853</v>
      </c>
      <c r="Z162" s="188">
        <f t="shared" si="18"/>
        <v>2063808</v>
      </c>
      <c r="AA162" s="188">
        <f t="shared" si="18"/>
        <v>2043038</v>
      </c>
      <c r="AB162" s="188">
        <f t="shared" si="18"/>
        <v>2021186</v>
      </c>
      <c r="AC162" s="188">
        <f t="shared" si="18"/>
        <v>2016103</v>
      </c>
      <c r="AD162" s="188">
        <f t="shared" si="18"/>
        <v>2010836</v>
      </c>
      <c r="AE162" s="188">
        <f t="shared" si="18"/>
        <v>2008588</v>
      </c>
      <c r="AF162" s="188">
        <f t="shared" si="18"/>
        <v>2009840</v>
      </c>
      <c r="AG162" s="188">
        <f t="shared" si="18"/>
        <v>2000744</v>
      </c>
      <c r="AH162" s="188">
        <f t="shared" si="18"/>
        <v>1999376</v>
      </c>
      <c r="AI162" s="188">
        <f t="shared" si="18"/>
        <v>2000775</v>
      </c>
      <c r="AJ162" s="188">
        <f t="shared" si="18"/>
        <v>1993272</v>
      </c>
      <c r="AK162" s="188">
        <f t="shared" si="18"/>
        <v>1991223</v>
      </c>
      <c r="AL162" s="188">
        <f t="shared" si="18"/>
        <v>1988345</v>
      </c>
      <c r="AM162" s="188">
        <f t="shared" si="18"/>
        <v>1999458</v>
      </c>
      <c r="AN162" s="188">
        <f t="shared" si="18"/>
        <v>2000926</v>
      </c>
      <c r="AO162" s="188">
        <f t="shared" si="18"/>
        <v>2001785</v>
      </c>
      <c r="AP162" s="188">
        <f t="shared" si="18"/>
        <v>2006272</v>
      </c>
      <c r="AQ162" s="188">
        <f t="shared" si="18"/>
        <v>2006484</v>
      </c>
      <c r="AR162" s="188">
        <f t="shared" si="18"/>
        <v>2005619</v>
      </c>
      <c r="AS162" s="188">
        <f t="shared" si="18"/>
        <v>2004640</v>
      </c>
      <c r="AT162" s="188">
        <f t="shared" si="18"/>
        <v>2005619</v>
      </c>
      <c r="AU162" s="175"/>
      <c r="AV162" s="175"/>
      <c r="AW162" s="175"/>
      <c r="AX162" s="175"/>
      <c r="AY162" s="175"/>
      <c r="AZ162" s="175"/>
      <c r="BA162" s="175"/>
      <c r="BB162" s="175"/>
      <c r="BC162" s="175"/>
      <c r="BD162" s="175"/>
      <c r="BE162" s="175"/>
      <c r="BF162" s="175"/>
      <c r="BG162" s="175"/>
      <c r="BH162" s="175"/>
    </row>
    <row r="163" spans="1:60">
      <c r="A163" s="233"/>
      <c r="B163" s="187" t="str">
        <f>VLOOKUP(D163,[2]Towns!$A$1:$D$96,4,FALSE)</f>
        <v>OR</v>
      </c>
      <c r="C163" s="185" t="str">
        <f>VLOOKUP(D163,[2]Towns!$A$1:$C$96,3,FALSE)</f>
        <v>ME-OR</v>
      </c>
      <c r="D163" s="172" t="s">
        <v>229</v>
      </c>
      <c r="E163" s="188">
        <f t="shared" si="16"/>
        <v>3107210.5843146406</v>
      </c>
      <c r="F163" s="188">
        <f t="shared" si="16"/>
        <v>3615975.7176153832</v>
      </c>
      <c r="G163" s="188">
        <f t="shared" si="16"/>
        <v>3301813.3692034599</v>
      </c>
      <c r="H163" s="188">
        <f t="shared" si="16"/>
        <v>4212304.3119491795</v>
      </c>
      <c r="I163" s="188">
        <f t="shared" si="16"/>
        <v>3850132.0799352694</v>
      </c>
      <c r="J163" s="188">
        <f t="shared" si="16"/>
        <v>4017685.0723235728</v>
      </c>
      <c r="K163" s="188">
        <f t="shared" si="16"/>
        <v>5006740</v>
      </c>
      <c r="L163" s="188">
        <f t="shared" si="16"/>
        <v>5048410</v>
      </c>
      <c r="M163" s="188">
        <f t="shared" si="16"/>
        <v>4593532</v>
      </c>
      <c r="N163" s="188">
        <f t="shared" si="16"/>
        <v>5305168</v>
      </c>
      <c r="O163" s="188">
        <f t="shared" si="16"/>
        <v>5725192</v>
      </c>
      <c r="P163" s="188">
        <f t="shared" si="16"/>
        <v>6316348</v>
      </c>
      <c r="Q163" s="188">
        <f t="shared" si="16"/>
        <v>5798356</v>
      </c>
      <c r="R163" s="188">
        <f t="shared" si="16"/>
        <v>5516724</v>
      </c>
      <c r="S163" s="188">
        <f t="shared" si="16"/>
        <v>5730426.0000000009</v>
      </c>
      <c r="T163" s="188">
        <f t="shared" si="16"/>
        <v>5622595</v>
      </c>
      <c r="U163" s="188">
        <f t="shared" si="18"/>
        <v>5682060</v>
      </c>
      <c r="V163" s="188">
        <f t="shared" si="18"/>
        <v>5889623</v>
      </c>
      <c r="W163" s="188">
        <f t="shared" si="18"/>
        <v>5901671</v>
      </c>
      <c r="X163" s="188">
        <f t="shared" si="18"/>
        <v>6364635.9999999991</v>
      </c>
      <c r="Y163" s="189">
        <f t="shared" si="18"/>
        <v>6576318</v>
      </c>
      <c r="Z163" s="188">
        <f t="shared" si="18"/>
        <v>6786544</v>
      </c>
      <c r="AA163" s="188">
        <f t="shared" si="18"/>
        <v>6958710</v>
      </c>
      <c r="AB163" s="188">
        <f t="shared" si="18"/>
        <v>7128110</v>
      </c>
      <c r="AC163" s="188">
        <f t="shared" si="18"/>
        <v>7290855</v>
      </c>
      <c r="AD163" s="188">
        <f t="shared" si="18"/>
        <v>7465314</v>
      </c>
      <c r="AE163" s="188">
        <f t="shared" si="18"/>
        <v>7612110</v>
      </c>
      <c r="AF163" s="188">
        <f t="shared" si="18"/>
        <v>7768805</v>
      </c>
      <c r="AG163" s="188">
        <f t="shared" si="18"/>
        <v>7920660</v>
      </c>
      <c r="AH163" s="188">
        <f t="shared" si="18"/>
        <v>8084646</v>
      </c>
      <c r="AI163" s="188">
        <f t="shared" si="18"/>
        <v>8219530</v>
      </c>
      <c r="AJ163" s="188">
        <f t="shared" si="18"/>
        <v>8360495</v>
      </c>
      <c r="AK163" s="188">
        <f t="shared" si="18"/>
        <v>8496015</v>
      </c>
      <c r="AL163" s="188">
        <f t="shared" si="18"/>
        <v>8655820</v>
      </c>
      <c r="AM163" s="188">
        <f t="shared" si="18"/>
        <v>8763366</v>
      </c>
      <c r="AN163" s="188">
        <f t="shared" si="18"/>
        <v>8880930</v>
      </c>
      <c r="AO163" s="188">
        <f t="shared" si="18"/>
        <v>8992434</v>
      </c>
      <c r="AP163" s="188">
        <f t="shared" si="18"/>
        <v>9111677</v>
      </c>
      <c r="AQ163" s="188">
        <f t="shared" si="18"/>
        <v>9196656</v>
      </c>
      <c r="AR163" s="188">
        <f t="shared" si="18"/>
        <v>9304096</v>
      </c>
      <c r="AS163" s="188">
        <f t="shared" si="18"/>
        <v>9397574</v>
      </c>
      <c r="AT163" s="188">
        <f t="shared" si="18"/>
        <v>9304096</v>
      </c>
      <c r="AU163" s="175"/>
      <c r="AV163" s="175"/>
      <c r="AW163" s="175"/>
      <c r="AX163" s="175"/>
      <c r="AY163" s="175"/>
      <c r="AZ163" s="175"/>
      <c r="BA163" s="175"/>
      <c r="BB163" s="175"/>
      <c r="BC163" s="175"/>
      <c r="BD163" s="175"/>
      <c r="BE163" s="175"/>
      <c r="BF163" s="175"/>
      <c r="BG163" s="175"/>
      <c r="BH163" s="175"/>
    </row>
    <row r="165" spans="1:60">
      <c r="D165" s="175" t="s">
        <v>246</v>
      </c>
      <c r="Z165" s="191">
        <v>2011</v>
      </c>
      <c r="AA165" s="158">
        <v>2012</v>
      </c>
      <c r="AB165" s="158">
        <v>2013</v>
      </c>
      <c r="AC165" s="158">
        <v>2014</v>
      </c>
      <c r="AD165" s="158">
        <v>2015</v>
      </c>
      <c r="AE165" s="158">
        <v>2016</v>
      </c>
      <c r="AF165" s="158">
        <v>2017</v>
      </c>
      <c r="AG165" s="158">
        <v>2018</v>
      </c>
      <c r="AH165" s="158">
        <v>2019</v>
      </c>
      <c r="AI165" s="158">
        <v>2020</v>
      </c>
      <c r="AJ165" s="158">
        <v>2021</v>
      </c>
      <c r="AK165" s="158">
        <v>2022</v>
      </c>
      <c r="AL165" s="158">
        <v>2023</v>
      </c>
      <c r="AM165" s="158">
        <v>2024</v>
      </c>
      <c r="AN165" s="158">
        <v>2025</v>
      </c>
      <c r="AO165" s="158">
        <v>2026</v>
      </c>
      <c r="AP165" s="158">
        <v>2027</v>
      </c>
      <c r="AQ165" s="158">
        <v>2028</v>
      </c>
      <c r="AR165" s="158">
        <v>2029</v>
      </c>
      <c r="AS165" s="158">
        <v>2030</v>
      </c>
      <c r="AT165" s="158">
        <v>2030</v>
      </c>
      <c r="AU165" s="158">
        <v>2031</v>
      </c>
      <c r="AV165" s="158">
        <v>2032</v>
      </c>
    </row>
    <row r="166" spans="1:60">
      <c r="D166" s="175">
        <v>10</v>
      </c>
      <c r="Z166" s="163">
        <f>+SUMIF($C$21:$C$35,$D166,Z$21:Z$35)</f>
        <v>5276</v>
      </c>
      <c r="AA166" s="163">
        <f>+SUMIF($C$21:$C$35,$D166,AA$21:AA$35)</f>
        <v>5296</v>
      </c>
      <c r="AB166" s="163">
        <f t="shared" ref="AB166:AQ175" si="19">+SUMIF($C$21:$C$35,$D166,AB$21:AB$35)</f>
        <v>5315</v>
      </c>
      <c r="AC166" s="163">
        <f t="shared" si="19"/>
        <v>5333</v>
      </c>
      <c r="AD166" s="163">
        <f t="shared" si="19"/>
        <v>5352</v>
      </c>
      <c r="AE166" s="163">
        <f t="shared" si="19"/>
        <v>5369</v>
      </c>
      <c r="AF166" s="163">
        <f t="shared" si="19"/>
        <v>5386</v>
      </c>
      <c r="AG166" s="163">
        <f t="shared" si="19"/>
        <v>5403</v>
      </c>
      <c r="AH166" s="163">
        <f t="shared" si="19"/>
        <v>5419</v>
      </c>
      <c r="AI166" s="163">
        <f t="shared" si="19"/>
        <v>5435</v>
      </c>
      <c r="AJ166" s="163">
        <f t="shared" si="19"/>
        <v>5451</v>
      </c>
      <c r="AK166" s="163">
        <f t="shared" si="19"/>
        <v>5466</v>
      </c>
      <c r="AL166" s="163">
        <f t="shared" si="19"/>
        <v>5481</v>
      </c>
      <c r="AM166" s="163">
        <f t="shared" si="19"/>
        <v>5495</v>
      </c>
      <c r="AN166" s="163">
        <f t="shared" si="19"/>
        <v>5509</v>
      </c>
      <c r="AO166" s="163">
        <f t="shared" si="19"/>
        <v>5523</v>
      </c>
      <c r="AP166" s="163">
        <f t="shared" si="19"/>
        <v>5536</v>
      </c>
      <c r="AQ166" s="163">
        <f t="shared" si="19"/>
        <v>5549</v>
      </c>
      <c r="AR166" s="163">
        <f t="shared" ref="AR166:AT175" si="20">+SUMIF($C$21:$C$35,$D166,AR$21:AR$35)</f>
        <v>5562</v>
      </c>
      <c r="AS166" s="163">
        <f t="shared" si="20"/>
        <v>5574</v>
      </c>
      <c r="AT166" s="163">
        <f t="shared" si="20"/>
        <v>5586</v>
      </c>
      <c r="AU166" s="163">
        <f t="shared" ref="AU166:AU175" si="21">+(1+(AT166-AR166)/AR166)*AT166</f>
        <v>5610.1035598705503</v>
      </c>
      <c r="AV166" s="163">
        <f>+(1+(AU166-AT166)/AT166)*AU166</f>
        <v>5634.3111264719337</v>
      </c>
    </row>
    <row r="167" spans="1:60">
      <c r="D167" s="175">
        <v>11</v>
      </c>
      <c r="Z167" s="163">
        <f t="shared" ref="Z167:AA175" si="22">+SUMIF($C$21:$C$35,$D167,Z$21:Z$35)</f>
        <v>20815</v>
      </c>
      <c r="AA167" s="163">
        <f t="shared" si="22"/>
        <v>21016</v>
      </c>
      <c r="AB167" s="163">
        <f t="shared" si="19"/>
        <v>21214</v>
      </c>
      <c r="AC167" s="163">
        <f t="shared" si="19"/>
        <v>21406</v>
      </c>
      <c r="AD167" s="163">
        <f t="shared" si="19"/>
        <v>21593</v>
      </c>
      <c r="AE167" s="163">
        <f t="shared" si="19"/>
        <v>21776</v>
      </c>
      <c r="AF167" s="163">
        <f t="shared" si="19"/>
        <v>21954</v>
      </c>
      <c r="AG167" s="163">
        <f t="shared" si="19"/>
        <v>22128</v>
      </c>
      <c r="AH167" s="163">
        <f t="shared" si="19"/>
        <v>22298</v>
      </c>
      <c r="AI167" s="163">
        <f t="shared" si="19"/>
        <v>22464</v>
      </c>
      <c r="AJ167" s="163">
        <f t="shared" si="19"/>
        <v>22627</v>
      </c>
      <c r="AK167" s="163">
        <f t="shared" si="19"/>
        <v>22787</v>
      </c>
      <c r="AL167" s="163">
        <f t="shared" si="19"/>
        <v>22943</v>
      </c>
      <c r="AM167" s="163">
        <f t="shared" si="19"/>
        <v>23094</v>
      </c>
      <c r="AN167" s="163">
        <f t="shared" si="19"/>
        <v>23240</v>
      </c>
      <c r="AO167" s="163">
        <f t="shared" si="19"/>
        <v>23381</v>
      </c>
      <c r="AP167" s="163">
        <f t="shared" si="19"/>
        <v>23519</v>
      </c>
      <c r="AQ167" s="163">
        <f t="shared" si="19"/>
        <v>23651</v>
      </c>
      <c r="AR167" s="163">
        <f t="shared" si="20"/>
        <v>23779</v>
      </c>
      <c r="AS167" s="163">
        <f t="shared" si="20"/>
        <v>23904</v>
      </c>
      <c r="AT167" s="163">
        <f t="shared" si="20"/>
        <v>24029</v>
      </c>
      <c r="AU167" s="163">
        <f t="shared" si="21"/>
        <v>24281.628369569786</v>
      </c>
      <c r="AV167" s="163">
        <f t="shared" ref="AV167:AV175" si="23">+(1+(AU167-AT167)/AT167)*AU167</f>
        <v>24536.912742015742</v>
      </c>
    </row>
    <row r="168" spans="1:60">
      <c r="D168" s="175">
        <v>20</v>
      </c>
      <c r="Z168" s="163">
        <f t="shared" si="22"/>
        <v>20815</v>
      </c>
      <c r="AA168" s="163">
        <f t="shared" si="22"/>
        <v>21371</v>
      </c>
      <c r="AB168" s="163">
        <f t="shared" si="19"/>
        <v>21927</v>
      </c>
      <c r="AC168" s="163">
        <f t="shared" si="19"/>
        <v>22832</v>
      </c>
      <c r="AD168" s="163">
        <f t="shared" si="19"/>
        <v>23759</v>
      </c>
      <c r="AE168" s="163">
        <f t="shared" si="19"/>
        <v>24708</v>
      </c>
      <c r="AF168" s="163">
        <f t="shared" si="19"/>
        <v>25680</v>
      </c>
      <c r="AG168" s="163">
        <f t="shared" si="19"/>
        <v>26673</v>
      </c>
      <c r="AH168" s="163">
        <f t="shared" si="19"/>
        <v>27689</v>
      </c>
      <c r="AI168" s="163">
        <f t="shared" si="19"/>
        <v>28729</v>
      </c>
      <c r="AJ168" s="163">
        <f t="shared" si="19"/>
        <v>29795</v>
      </c>
      <c r="AK168" s="163">
        <f t="shared" si="19"/>
        <v>30885</v>
      </c>
      <c r="AL168" s="163">
        <f t="shared" si="19"/>
        <v>31998</v>
      </c>
      <c r="AM168" s="163">
        <f t="shared" si="19"/>
        <v>33135</v>
      </c>
      <c r="AN168" s="163">
        <f t="shared" si="19"/>
        <v>34296</v>
      </c>
      <c r="AO168" s="163">
        <f t="shared" si="19"/>
        <v>35479</v>
      </c>
      <c r="AP168" s="163">
        <f t="shared" si="19"/>
        <v>36687</v>
      </c>
      <c r="AQ168" s="163">
        <f t="shared" si="19"/>
        <v>37919</v>
      </c>
      <c r="AR168" s="163">
        <f t="shared" si="20"/>
        <v>39176</v>
      </c>
      <c r="AS168" s="163">
        <f t="shared" si="20"/>
        <v>40456</v>
      </c>
      <c r="AT168" s="163">
        <f t="shared" si="20"/>
        <v>41778</v>
      </c>
      <c r="AU168" s="163">
        <f t="shared" si="21"/>
        <v>44552.820196038389</v>
      </c>
      <c r="AV168" s="163">
        <f t="shared" si="23"/>
        <v>47511.938997092402</v>
      </c>
    </row>
    <row r="169" spans="1:60">
      <c r="D169" s="175">
        <v>24</v>
      </c>
      <c r="Z169" s="163">
        <f t="shared" si="22"/>
        <v>6972</v>
      </c>
      <c r="AA169" s="163">
        <f t="shared" si="22"/>
        <v>6943</v>
      </c>
      <c r="AB169" s="163">
        <f t="shared" si="19"/>
        <v>6915</v>
      </c>
      <c r="AC169" s="163">
        <f t="shared" si="19"/>
        <v>6912</v>
      </c>
      <c r="AD169" s="163">
        <f t="shared" si="19"/>
        <v>6917</v>
      </c>
      <c r="AE169" s="163">
        <f t="shared" si="19"/>
        <v>6920</v>
      </c>
      <c r="AF169" s="163">
        <f t="shared" si="19"/>
        <v>6924</v>
      </c>
      <c r="AG169" s="163">
        <f t="shared" si="19"/>
        <v>6938</v>
      </c>
      <c r="AH169" s="163">
        <f t="shared" si="19"/>
        <v>6953</v>
      </c>
      <c r="AI169" s="163">
        <f t="shared" si="19"/>
        <v>6966</v>
      </c>
      <c r="AJ169" s="163">
        <f t="shared" si="19"/>
        <v>6984</v>
      </c>
      <c r="AK169" s="163">
        <f t="shared" si="19"/>
        <v>7002</v>
      </c>
      <c r="AL169" s="163">
        <f t="shared" si="19"/>
        <v>7027</v>
      </c>
      <c r="AM169" s="163">
        <f t="shared" si="19"/>
        <v>7053</v>
      </c>
      <c r="AN169" s="163">
        <f t="shared" si="19"/>
        <v>7080</v>
      </c>
      <c r="AO169" s="163">
        <f t="shared" si="19"/>
        <v>7110</v>
      </c>
      <c r="AP169" s="163">
        <f t="shared" si="19"/>
        <v>7150</v>
      </c>
      <c r="AQ169" s="163">
        <f t="shared" si="19"/>
        <v>7182</v>
      </c>
      <c r="AR169" s="163">
        <f t="shared" si="20"/>
        <v>7223</v>
      </c>
      <c r="AS169" s="163">
        <f t="shared" si="20"/>
        <v>7268</v>
      </c>
      <c r="AT169" s="163">
        <f t="shared" si="20"/>
        <v>7313</v>
      </c>
      <c r="AU169" s="163">
        <f t="shared" si="21"/>
        <v>7404.1214176934782</v>
      </c>
      <c r="AV169" s="163">
        <f t="shared" si="23"/>
        <v>7496.3782261653605</v>
      </c>
    </row>
    <row r="170" spans="1:60">
      <c r="D170" s="175">
        <v>26</v>
      </c>
      <c r="Z170" s="163">
        <f t="shared" si="22"/>
        <v>2532</v>
      </c>
      <c r="AA170" s="163">
        <f t="shared" si="22"/>
        <v>2491</v>
      </c>
      <c r="AB170" s="163">
        <f t="shared" si="19"/>
        <v>2454</v>
      </c>
      <c r="AC170" s="163">
        <f t="shared" si="19"/>
        <v>2474</v>
      </c>
      <c r="AD170" s="163">
        <f t="shared" si="19"/>
        <v>2496</v>
      </c>
      <c r="AE170" s="163">
        <f t="shared" si="19"/>
        <v>2518</v>
      </c>
      <c r="AF170" s="163">
        <f t="shared" si="19"/>
        <v>2542</v>
      </c>
      <c r="AG170" s="163">
        <f t="shared" si="19"/>
        <v>2566</v>
      </c>
      <c r="AH170" s="163">
        <f t="shared" si="19"/>
        <v>2592</v>
      </c>
      <c r="AI170" s="163">
        <f t="shared" si="19"/>
        <v>2618</v>
      </c>
      <c r="AJ170" s="163">
        <f t="shared" si="19"/>
        <v>2645</v>
      </c>
      <c r="AK170" s="163">
        <f t="shared" si="19"/>
        <v>2674</v>
      </c>
      <c r="AL170" s="163">
        <f t="shared" si="19"/>
        <v>2702</v>
      </c>
      <c r="AM170" s="163">
        <f t="shared" si="19"/>
        <v>2731</v>
      </c>
      <c r="AN170" s="163">
        <f t="shared" si="19"/>
        <v>2761</v>
      </c>
      <c r="AO170" s="163">
        <f t="shared" si="19"/>
        <v>2792</v>
      </c>
      <c r="AP170" s="163">
        <f t="shared" si="19"/>
        <v>2823</v>
      </c>
      <c r="AQ170" s="163">
        <f t="shared" si="19"/>
        <v>2855</v>
      </c>
      <c r="AR170" s="163">
        <f t="shared" si="20"/>
        <v>2888</v>
      </c>
      <c r="AS170" s="163">
        <f t="shared" si="20"/>
        <v>2920</v>
      </c>
      <c r="AT170" s="163">
        <f t="shared" si="20"/>
        <v>2953</v>
      </c>
      <c r="AU170" s="163">
        <f t="shared" si="21"/>
        <v>3019.4629501385043</v>
      </c>
      <c r="AV170" s="163">
        <f t="shared" si="23"/>
        <v>3087.421776924863</v>
      </c>
    </row>
    <row r="171" spans="1:60">
      <c r="D171" s="175" t="s">
        <v>210</v>
      </c>
      <c r="Z171" s="163">
        <f t="shared" si="22"/>
        <v>33290</v>
      </c>
      <c r="AA171" s="163">
        <f t="shared" si="22"/>
        <v>33464</v>
      </c>
      <c r="AB171" s="163">
        <f t="shared" si="19"/>
        <v>33637</v>
      </c>
      <c r="AC171" s="163">
        <f t="shared" si="19"/>
        <v>34221</v>
      </c>
      <c r="AD171" s="163">
        <f t="shared" si="19"/>
        <v>34809</v>
      </c>
      <c r="AE171" s="163">
        <f t="shared" si="19"/>
        <v>35402</v>
      </c>
      <c r="AF171" s="163">
        <f t="shared" si="19"/>
        <v>36002</v>
      </c>
      <c r="AG171" s="163">
        <f t="shared" si="19"/>
        <v>36607</v>
      </c>
      <c r="AH171" s="163">
        <f t="shared" si="19"/>
        <v>37219</v>
      </c>
      <c r="AI171" s="163">
        <f t="shared" si="19"/>
        <v>37835</v>
      </c>
      <c r="AJ171" s="163">
        <f t="shared" si="19"/>
        <v>38459</v>
      </c>
      <c r="AK171" s="163">
        <f t="shared" si="19"/>
        <v>39089</v>
      </c>
      <c r="AL171" s="163">
        <f t="shared" si="19"/>
        <v>39724</v>
      </c>
      <c r="AM171" s="163">
        <f t="shared" si="19"/>
        <v>40366</v>
      </c>
      <c r="AN171" s="163">
        <f t="shared" si="19"/>
        <v>41014</v>
      </c>
      <c r="AO171" s="163">
        <f t="shared" si="19"/>
        <v>41667</v>
      </c>
      <c r="AP171" s="163">
        <f t="shared" si="19"/>
        <v>42325</v>
      </c>
      <c r="AQ171" s="163">
        <f t="shared" si="19"/>
        <v>42990</v>
      </c>
      <c r="AR171" s="163">
        <f t="shared" si="20"/>
        <v>43662</v>
      </c>
      <c r="AS171" s="163">
        <f t="shared" si="20"/>
        <v>44338</v>
      </c>
      <c r="AT171" s="163">
        <f t="shared" si="20"/>
        <v>45026</v>
      </c>
      <c r="AU171" s="163">
        <f t="shared" si="21"/>
        <v>46432.611332508823</v>
      </c>
      <c r="AV171" s="163">
        <f t="shared" si="23"/>
        <v>47883.165174695212</v>
      </c>
    </row>
    <row r="172" spans="1:60">
      <c r="D172" s="175" t="s">
        <v>212</v>
      </c>
      <c r="Z172" s="163">
        <f t="shared" si="22"/>
        <v>77349</v>
      </c>
      <c r="AA172" s="163">
        <f t="shared" si="22"/>
        <v>78493</v>
      </c>
      <c r="AB172" s="163">
        <f t="shared" si="19"/>
        <v>79636</v>
      </c>
      <c r="AC172" s="163">
        <f t="shared" si="19"/>
        <v>81616</v>
      </c>
      <c r="AD172" s="163">
        <f t="shared" si="19"/>
        <v>83611</v>
      </c>
      <c r="AE172" s="163">
        <f t="shared" si="19"/>
        <v>85623</v>
      </c>
      <c r="AF172" s="163">
        <f t="shared" si="19"/>
        <v>87646</v>
      </c>
      <c r="AG172" s="163">
        <f t="shared" si="19"/>
        <v>89689</v>
      </c>
      <c r="AH172" s="163">
        <f t="shared" si="19"/>
        <v>91747</v>
      </c>
      <c r="AI172" s="163">
        <f t="shared" si="19"/>
        <v>93820</v>
      </c>
      <c r="AJ172" s="163">
        <f t="shared" si="19"/>
        <v>95913</v>
      </c>
      <c r="AK172" s="163">
        <f t="shared" si="19"/>
        <v>98023</v>
      </c>
      <c r="AL172" s="163">
        <f t="shared" si="19"/>
        <v>100148</v>
      </c>
      <c r="AM172" s="163">
        <f t="shared" si="19"/>
        <v>102286</v>
      </c>
      <c r="AN172" s="163">
        <f t="shared" si="19"/>
        <v>104441</v>
      </c>
      <c r="AO172" s="163">
        <f t="shared" si="19"/>
        <v>106606</v>
      </c>
      <c r="AP172" s="163">
        <f t="shared" si="19"/>
        <v>108784</v>
      </c>
      <c r="AQ172" s="163">
        <f t="shared" si="19"/>
        <v>110977</v>
      </c>
      <c r="AR172" s="163">
        <f t="shared" si="20"/>
        <v>113181</v>
      </c>
      <c r="AS172" s="163">
        <f t="shared" si="20"/>
        <v>115404</v>
      </c>
      <c r="AT172" s="163">
        <f t="shared" si="20"/>
        <v>117669</v>
      </c>
      <c r="AU172" s="163">
        <f t="shared" si="21"/>
        <v>122334.96400455906</v>
      </c>
      <c r="AV172" s="163">
        <f t="shared" si="23"/>
        <v>127185.94887350756</v>
      </c>
    </row>
    <row r="173" spans="1:60">
      <c r="D173" s="175" t="s">
        <v>224</v>
      </c>
      <c r="Z173" s="163">
        <f t="shared" si="22"/>
        <v>38018</v>
      </c>
      <c r="AA173" s="163">
        <f t="shared" si="22"/>
        <v>38098</v>
      </c>
      <c r="AB173" s="163">
        <f t="shared" si="19"/>
        <v>38180</v>
      </c>
      <c r="AC173" s="163">
        <f t="shared" si="19"/>
        <v>38876</v>
      </c>
      <c r="AD173" s="163">
        <f t="shared" si="19"/>
        <v>39584</v>
      </c>
      <c r="AE173" s="163">
        <f t="shared" si="19"/>
        <v>40303</v>
      </c>
      <c r="AF173" s="163">
        <f t="shared" si="19"/>
        <v>41035</v>
      </c>
      <c r="AG173" s="163">
        <f t="shared" si="19"/>
        <v>41778</v>
      </c>
      <c r="AH173" s="163">
        <f t="shared" si="19"/>
        <v>42534</v>
      </c>
      <c r="AI173" s="163">
        <f t="shared" si="19"/>
        <v>43303</v>
      </c>
      <c r="AJ173" s="163">
        <f t="shared" si="19"/>
        <v>44082</v>
      </c>
      <c r="AK173" s="163">
        <f t="shared" si="19"/>
        <v>44879</v>
      </c>
      <c r="AL173" s="163">
        <f t="shared" si="19"/>
        <v>45684</v>
      </c>
      <c r="AM173" s="163">
        <f t="shared" si="19"/>
        <v>46506</v>
      </c>
      <c r="AN173" s="163">
        <f t="shared" si="19"/>
        <v>47338</v>
      </c>
      <c r="AO173" s="163">
        <f t="shared" si="19"/>
        <v>48187</v>
      </c>
      <c r="AP173" s="163">
        <f t="shared" si="19"/>
        <v>49049</v>
      </c>
      <c r="AQ173" s="163">
        <f t="shared" si="19"/>
        <v>49925</v>
      </c>
      <c r="AR173" s="163">
        <f t="shared" si="20"/>
        <v>50816</v>
      </c>
      <c r="AS173" s="163">
        <f t="shared" si="20"/>
        <v>51721</v>
      </c>
      <c r="AT173" s="163">
        <f t="shared" si="20"/>
        <v>52643</v>
      </c>
      <c r="AU173" s="163">
        <f t="shared" si="21"/>
        <v>54535.686575094456</v>
      </c>
      <c r="AV173" s="163">
        <f t="shared" si="23"/>
        <v>56496.42137068438</v>
      </c>
    </row>
    <row r="174" spans="1:60">
      <c r="D174" s="175" t="s">
        <v>228</v>
      </c>
      <c r="Z174" s="163">
        <f t="shared" si="22"/>
        <v>10729</v>
      </c>
      <c r="AA174" s="163">
        <f t="shared" si="22"/>
        <v>10977</v>
      </c>
      <c r="AB174" s="163">
        <f t="shared" si="19"/>
        <v>11223</v>
      </c>
      <c r="AC174" s="163">
        <f t="shared" si="19"/>
        <v>11495</v>
      </c>
      <c r="AD174" s="163">
        <f t="shared" si="19"/>
        <v>11762</v>
      </c>
      <c r="AE174" s="163">
        <f t="shared" si="19"/>
        <v>12026</v>
      </c>
      <c r="AF174" s="163">
        <f t="shared" si="19"/>
        <v>12286</v>
      </c>
      <c r="AG174" s="163">
        <f t="shared" si="19"/>
        <v>12541</v>
      </c>
      <c r="AH174" s="163">
        <f t="shared" si="19"/>
        <v>12791</v>
      </c>
      <c r="AI174" s="163">
        <f t="shared" si="19"/>
        <v>13036</v>
      </c>
      <c r="AJ174" s="163">
        <f t="shared" si="19"/>
        <v>13277</v>
      </c>
      <c r="AK174" s="163">
        <f t="shared" si="19"/>
        <v>13510</v>
      </c>
      <c r="AL174" s="163">
        <f t="shared" si="19"/>
        <v>13734</v>
      </c>
      <c r="AM174" s="163">
        <f t="shared" si="19"/>
        <v>13951</v>
      </c>
      <c r="AN174" s="163">
        <f t="shared" si="19"/>
        <v>14156</v>
      </c>
      <c r="AO174" s="163">
        <f t="shared" si="19"/>
        <v>14350</v>
      </c>
      <c r="AP174" s="163">
        <f t="shared" si="19"/>
        <v>14535</v>
      </c>
      <c r="AQ174" s="163">
        <f t="shared" si="19"/>
        <v>14710</v>
      </c>
      <c r="AR174" s="163">
        <f t="shared" si="20"/>
        <v>14875</v>
      </c>
      <c r="AS174" s="163">
        <f t="shared" si="20"/>
        <v>15029</v>
      </c>
      <c r="AT174" s="163">
        <f t="shared" si="20"/>
        <v>15185</v>
      </c>
      <c r="AU174" s="163">
        <f t="shared" si="21"/>
        <v>15501.460504201681</v>
      </c>
      <c r="AV174" s="163">
        <f t="shared" si="23"/>
        <v>15824.516151684204</v>
      </c>
    </row>
    <row r="175" spans="1:60">
      <c r="D175" s="175" t="s">
        <v>220</v>
      </c>
      <c r="Z175" s="163">
        <f t="shared" si="22"/>
        <v>10443</v>
      </c>
      <c r="AA175" s="163">
        <f t="shared" si="22"/>
        <v>10581</v>
      </c>
      <c r="AB175" s="163">
        <f t="shared" si="19"/>
        <v>10717</v>
      </c>
      <c r="AC175" s="163">
        <f t="shared" si="19"/>
        <v>10858</v>
      </c>
      <c r="AD175" s="163">
        <f t="shared" si="19"/>
        <v>10997</v>
      </c>
      <c r="AE175" s="163">
        <f t="shared" si="19"/>
        <v>11134</v>
      </c>
      <c r="AF175" s="163">
        <f t="shared" si="19"/>
        <v>11267</v>
      </c>
      <c r="AG175" s="163">
        <f t="shared" si="19"/>
        <v>11397</v>
      </c>
      <c r="AH175" s="163">
        <f t="shared" si="19"/>
        <v>11523</v>
      </c>
      <c r="AI175" s="163">
        <f t="shared" si="19"/>
        <v>11647</v>
      </c>
      <c r="AJ175" s="163">
        <f t="shared" si="19"/>
        <v>11769</v>
      </c>
      <c r="AK175" s="163">
        <f t="shared" si="19"/>
        <v>11887</v>
      </c>
      <c r="AL175" s="163">
        <f t="shared" si="19"/>
        <v>11999</v>
      </c>
      <c r="AM175" s="163">
        <f t="shared" si="19"/>
        <v>12108</v>
      </c>
      <c r="AN175" s="163">
        <f t="shared" si="19"/>
        <v>12212</v>
      </c>
      <c r="AO175" s="163">
        <f t="shared" si="19"/>
        <v>12311</v>
      </c>
      <c r="AP175" s="163">
        <f t="shared" si="19"/>
        <v>12407</v>
      </c>
      <c r="AQ175" s="163">
        <f t="shared" si="19"/>
        <v>12499</v>
      </c>
      <c r="AR175" s="163">
        <f t="shared" si="20"/>
        <v>12586</v>
      </c>
      <c r="AS175" s="163">
        <f t="shared" si="20"/>
        <v>12670</v>
      </c>
      <c r="AT175" s="163">
        <f t="shared" si="20"/>
        <v>12755</v>
      </c>
      <c r="AU175" s="163">
        <f t="shared" si="21"/>
        <v>12926.269267440013</v>
      </c>
      <c r="AV175" s="163">
        <f t="shared" si="23"/>
        <v>13099.838273176336</v>
      </c>
    </row>
    <row r="177" spans="4:280">
      <c r="D177" s="175" t="s">
        <v>247</v>
      </c>
      <c r="Z177" s="191">
        <v>2011</v>
      </c>
      <c r="AA177" s="158">
        <v>2012</v>
      </c>
      <c r="AB177" s="158">
        <v>2013</v>
      </c>
      <c r="AC177" s="158">
        <v>2014</v>
      </c>
      <c r="AD177" s="158">
        <v>2015</v>
      </c>
      <c r="AE177" s="158">
        <v>2016</v>
      </c>
      <c r="AF177" s="158">
        <v>2017</v>
      </c>
      <c r="AG177" s="158">
        <v>2018</v>
      </c>
      <c r="AH177" s="158">
        <v>2019</v>
      </c>
      <c r="AI177" s="158">
        <v>2020</v>
      </c>
      <c r="AJ177" s="158">
        <v>2021</v>
      </c>
      <c r="AK177" s="158">
        <v>2022</v>
      </c>
      <c r="AL177" s="158">
        <v>2023</v>
      </c>
      <c r="AM177" s="158">
        <v>2024</v>
      </c>
      <c r="AN177" s="158">
        <v>2025</v>
      </c>
      <c r="AO177" s="158">
        <v>2026</v>
      </c>
      <c r="AP177" s="158">
        <v>2027</v>
      </c>
      <c r="AQ177" s="158">
        <v>2028</v>
      </c>
      <c r="AR177" s="158">
        <v>2029</v>
      </c>
      <c r="AS177" s="158">
        <v>2030</v>
      </c>
      <c r="AT177" s="158">
        <v>2030</v>
      </c>
      <c r="AU177" s="158">
        <v>2031</v>
      </c>
      <c r="AV177" s="158">
        <v>2032</v>
      </c>
    </row>
    <row r="178" spans="4:280">
      <c r="D178" s="175">
        <v>10</v>
      </c>
      <c r="Z178" s="163">
        <f>+SUMIF($C$21:$C$35,$D178,Z$131:Z$145)</f>
        <v>3198784</v>
      </c>
      <c r="AA178" s="163">
        <f>+SUMIF($C$21:$C$35,$D178,AA$131:AA$145)</f>
        <v>3178370</v>
      </c>
      <c r="AB178" s="163">
        <f t="shared" ref="AB178:AQ187" si="24">+SUMIF($C$21:$C$35,$D178,AB$131:AB$145)</f>
        <v>3162469</v>
      </c>
      <c r="AC178" s="163">
        <f t="shared" si="24"/>
        <v>3163032</v>
      </c>
      <c r="AD178" s="163">
        <f t="shared" si="24"/>
        <v>3183817</v>
      </c>
      <c r="AE178" s="163">
        <f t="shared" si="24"/>
        <v>3210056</v>
      </c>
      <c r="AF178" s="163">
        <f t="shared" si="24"/>
        <v>3220188</v>
      </c>
      <c r="AG178" s="163">
        <f t="shared" si="24"/>
        <v>3224305</v>
      </c>
      <c r="AH178" s="163">
        <f t="shared" si="24"/>
        <v>3244695</v>
      </c>
      <c r="AI178" s="163">
        <f t="shared" si="24"/>
        <v>3265149</v>
      </c>
      <c r="AJ178" s="163">
        <f t="shared" si="24"/>
        <v>3274134</v>
      </c>
      <c r="AK178" s="163">
        <f t="shared" si="24"/>
        <v>3272157</v>
      </c>
      <c r="AL178" s="163">
        <f t="shared" si="24"/>
        <v>3286010</v>
      </c>
      <c r="AM178" s="163">
        <f t="shared" si="24"/>
        <v>3338454</v>
      </c>
      <c r="AN178" s="163">
        <f t="shared" si="24"/>
        <v>3346938</v>
      </c>
      <c r="AO178" s="163">
        <f t="shared" si="24"/>
        <v>3354816</v>
      </c>
      <c r="AP178" s="163">
        <f t="shared" si="24"/>
        <v>3373792</v>
      </c>
      <c r="AQ178" s="163">
        <f t="shared" si="24"/>
        <v>3387258</v>
      </c>
      <c r="AR178" s="163">
        <f t="shared" ref="AR178:AV187" si="25">+SUMIF($C$21:$C$35,$D178,AR$131:AR$145)</f>
        <v>3388992</v>
      </c>
      <c r="AS178" s="163">
        <f t="shared" si="25"/>
        <v>3396288</v>
      </c>
      <c r="AT178" s="163">
        <f t="shared" si="25"/>
        <v>3388992</v>
      </c>
      <c r="AU178" s="163">
        <f t="shared" si="25"/>
        <v>0</v>
      </c>
      <c r="AV178" s="163">
        <f>+SUMIF($C$21:$C$35,$D178,AV$131:AV$145)</f>
        <v>0</v>
      </c>
    </row>
    <row r="179" spans="4:280">
      <c r="D179" s="175">
        <v>11</v>
      </c>
      <c r="Z179" s="163">
        <f t="shared" ref="Z179:AA187" si="26">+SUMIF($C$21:$C$35,$D179,Z$131:Z$145)</f>
        <v>12268262</v>
      </c>
      <c r="AA179" s="163">
        <f t="shared" si="26"/>
        <v>12271972</v>
      </c>
      <c r="AB179" s="163">
        <f t="shared" si="24"/>
        <v>12331350</v>
      </c>
      <c r="AC179" s="163">
        <f t="shared" si="24"/>
        <v>12433357</v>
      </c>
      <c r="AD179" s="163">
        <f t="shared" si="24"/>
        <v>12539248</v>
      </c>
      <c r="AE179" s="163">
        <f t="shared" si="24"/>
        <v>12604606</v>
      </c>
      <c r="AF179" s="163">
        <f t="shared" si="24"/>
        <v>12659112</v>
      </c>
      <c r="AG179" s="163">
        <f t="shared" si="24"/>
        <v>12752042</v>
      </c>
      <c r="AH179" s="163">
        <f t="shared" si="24"/>
        <v>12845804</v>
      </c>
      <c r="AI179" s="163">
        <f t="shared" si="24"/>
        <v>12877981</v>
      </c>
      <c r="AJ179" s="163">
        <f t="shared" si="24"/>
        <v>12922304</v>
      </c>
      <c r="AK179" s="163">
        <f t="shared" si="24"/>
        <v>13045774</v>
      </c>
      <c r="AL179" s="163">
        <f t="shared" si="24"/>
        <v>13173424</v>
      </c>
      <c r="AM179" s="163">
        <f t="shared" si="24"/>
        <v>13225237</v>
      </c>
      <c r="AN179" s="163">
        <f t="shared" si="24"/>
        <v>13279199</v>
      </c>
      <c r="AO179" s="163">
        <f t="shared" si="24"/>
        <v>13353039</v>
      </c>
      <c r="AP179" s="163">
        <f t="shared" si="24"/>
        <v>13406347</v>
      </c>
      <c r="AQ179" s="163">
        <f t="shared" si="24"/>
        <v>13430074</v>
      </c>
      <c r="AR179" s="163">
        <f t="shared" si="25"/>
        <v>13451577</v>
      </c>
      <c r="AS179" s="163">
        <f t="shared" si="25"/>
        <v>13494962</v>
      </c>
      <c r="AT179" s="163">
        <f t="shared" si="25"/>
        <v>13451577</v>
      </c>
      <c r="AU179" s="163">
        <f t="shared" si="25"/>
        <v>0</v>
      </c>
      <c r="AV179" s="163">
        <f t="shared" si="25"/>
        <v>0</v>
      </c>
    </row>
    <row r="180" spans="4:280">
      <c r="D180" s="175">
        <v>20</v>
      </c>
      <c r="Z180" s="163">
        <f t="shared" si="26"/>
        <v>11775421</v>
      </c>
      <c r="AA180" s="163">
        <f t="shared" si="26"/>
        <v>11994069</v>
      </c>
      <c r="AB180" s="163">
        <f t="shared" si="24"/>
        <v>12420608</v>
      </c>
      <c r="AC180" s="163">
        <f t="shared" si="24"/>
        <v>12877378</v>
      </c>
      <c r="AD180" s="163">
        <f t="shared" si="24"/>
        <v>13391736</v>
      </c>
      <c r="AE180" s="163">
        <f t="shared" si="24"/>
        <v>13918560</v>
      </c>
      <c r="AF180" s="163">
        <f t="shared" si="24"/>
        <v>14430093</v>
      </c>
      <c r="AG180" s="163">
        <f t="shared" si="24"/>
        <v>14924371</v>
      </c>
      <c r="AH180" s="163">
        <f t="shared" si="24"/>
        <v>15484931</v>
      </c>
      <c r="AI180" s="163">
        <f t="shared" si="24"/>
        <v>16029710</v>
      </c>
      <c r="AJ180" s="163">
        <f t="shared" si="24"/>
        <v>16554360</v>
      </c>
      <c r="AK180" s="163">
        <f t="shared" si="24"/>
        <v>17086932</v>
      </c>
      <c r="AL180" s="163">
        <f t="shared" si="24"/>
        <v>17660955</v>
      </c>
      <c r="AM180" s="163">
        <f t="shared" si="24"/>
        <v>18348360</v>
      </c>
      <c r="AN180" s="163">
        <f t="shared" si="24"/>
        <v>18910307</v>
      </c>
      <c r="AO180" s="163">
        <f t="shared" si="24"/>
        <v>19480797</v>
      </c>
      <c r="AP180" s="163">
        <f t="shared" si="24"/>
        <v>20097070</v>
      </c>
      <c r="AQ180" s="163">
        <f t="shared" si="24"/>
        <v>20724104</v>
      </c>
      <c r="AR180" s="163">
        <f t="shared" si="25"/>
        <v>21320312</v>
      </c>
      <c r="AS180" s="163">
        <f t="shared" si="25"/>
        <v>21933450</v>
      </c>
      <c r="AT180" s="163">
        <f t="shared" si="25"/>
        <v>21320312</v>
      </c>
      <c r="AU180" s="163">
        <f t="shared" si="25"/>
        <v>0</v>
      </c>
      <c r="AV180" s="163">
        <f t="shared" si="25"/>
        <v>0</v>
      </c>
    </row>
    <row r="181" spans="4:280">
      <c r="D181" s="175">
        <v>24</v>
      </c>
      <c r="Z181" s="163">
        <f t="shared" si="26"/>
        <v>4046007</v>
      </c>
      <c r="AA181" s="163">
        <f t="shared" si="26"/>
        <v>4002102</v>
      </c>
      <c r="AB181" s="163">
        <f t="shared" si="24"/>
        <v>3975984</v>
      </c>
      <c r="AC181" s="163">
        <f t="shared" si="24"/>
        <v>3968324</v>
      </c>
      <c r="AD181" s="163">
        <f t="shared" si="24"/>
        <v>3966430</v>
      </c>
      <c r="AE181" s="163">
        <f t="shared" si="24"/>
        <v>3965576</v>
      </c>
      <c r="AF181" s="163">
        <f t="shared" si="24"/>
        <v>3963278</v>
      </c>
      <c r="AG181" s="163">
        <f t="shared" si="24"/>
        <v>3964608</v>
      </c>
      <c r="AH181" s="163">
        <f t="shared" si="24"/>
        <v>3968380</v>
      </c>
      <c r="AI181" s="163">
        <f t="shared" si="24"/>
        <v>3968452</v>
      </c>
      <c r="AJ181" s="163">
        <f t="shared" si="24"/>
        <v>3971618</v>
      </c>
      <c r="AK181" s="163">
        <f t="shared" si="24"/>
        <v>3974907</v>
      </c>
      <c r="AL181" s="163">
        <f t="shared" si="24"/>
        <v>3996420</v>
      </c>
      <c r="AM181" s="163">
        <f t="shared" si="24"/>
        <v>4012042</v>
      </c>
      <c r="AN181" s="163">
        <f t="shared" si="24"/>
        <v>4021888</v>
      </c>
      <c r="AO181" s="163">
        <f t="shared" si="24"/>
        <v>4037143</v>
      </c>
      <c r="AP181" s="163">
        <f t="shared" si="24"/>
        <v>4051644</v>
      </c>
      <c r="AQ181" s="163">
        <f t="shared" si="24"/>
        <v>4063958</v>
      </c>
      <c r="AR181" s="163">
        <f t="shared" si="25"/>
        <v>4078272</v>
      </c>
      <c r="AS181" s="163">
        <f t="shared" si="25"/>
        <v>4092454</v>
      </c>
      <c r="AT181" s="163">
        <f t="shared" si="25"/>
        <v>4078272</v>
      </c>
      <c r="AU181" s="163">
        <f t="shared" si="25"/>
        <v>0</v>
      </c>
      <c r="AV181" s="163">
        <f t="shared" si="25"/>
        <v>0</v>
      </c>
    </row>
    <row r="182" spans="4:280">
      <c r="D182" s="175">
        <v>26</v>
      </c>
      <c r="Z182" s="163">
        <f t="shared" si="26"/>
        <v>1554384</v>
      </c>
      <c r="AA182" s="163">
        <f t="shared" si="26"/>
        <v>1523934</v>
      </c>
      <c r="AB182" s="163">
        <f t="shared" si="24"/>
        <v>1531406</v>
      </c>
      <c r="AC182" s="163">
        <f t="shared" si="24"/>
        <v>1537536</v>
      </c>
      <c r="AD182" s="163">
        <f t="shared" si="24"/>
        <v>1548570</v>
      </c>
      <c r="AE182" s="163">
        <f t="shared" si="24"/>
        <v>1560788</v>
      </c>
      <c r="AF182" s="163">
        <f t="shared" si="24"/>
        <v>1570392</v>
      </c>
      <c r="AG182" s="163">
        <f t="shared" si="24"/>
        <v>1581120</v>
      </c>
      <c r="AH182" s="163">
        <f t="shared" si="24"/>
        <v>1591744</v>
      </c>
      <c r="AI182" s="163">
        <f t="shared" si="24"/>
        <v>1602870</v>
      </c>
      <c r="AJ182" s="163">
        <f t="shared" si="24"/>
        <v>1615096</v>
      </c>
      <c r="AK182" s="163">
        <f t="shared" si="24"/>
        <v>1626604</v>
      </c>
      <c r="AL182" s="163">
        <f t="shared" si="24"/>
        <v>1638600</v>
      </c>
      <c r="AM182" s="163">
        <f t="shared" si="24"/>
        <v>1653839</v>
      </c>
      <c r="AN182" s="163">
        <f t="shared" si="24"/>
        <v>1664032</v>
      </c>
      <c r="AO182" s="163">
        <f t="shared" si="24"/>
        <v>1676862</v>
      </c>
      <c r="AP182" s="163">
        <f t="shared" si="24"/>
        <v>1690160</v>
      </c>
      <c r="AQ182" s="163">
        <f t="shared" si="24"/>
        <v>1703920</v>
      </c>
      <c r="AR182" s="163">
        <f t="shared" si="25"/>
        <v>1716960</v>
      </c>
      <c r="AS182" s="163">
        <f t="shared" si="25"/>
        <v>1727505</v>
      </c>
      <c r="AT182" s="163">
        <f t="shared" si="25"/>
        <v>1716960</v>
      </c>
      <c r="AU182" s="163">
        <f t="shared" si="25"/>
        <v>0</v>
      </c>
      <c r="AV182" s="163">
        <f t="shared" si="25"/>
        <v>0</v>
      </c>
    </row>
    <row r="183" spans="4:280">
      <c r="D183" s="175" t="s">
        <v>210</v>
      </c>
      <c r="Z183" s="163">
        <f t="shared" si="26"/>
        <v>23865180</v>
      </c>
      <c r="AA183" s="163">
        <f t="shared" si="26"/>
        <v>23859043</v>
      </c>
      <c r="AB183" s="163">
        <f t="shared" si="24"/>
        <v>24082836</v>
      </c>
      <c r="AC183" s="163">
        <f t="shared" si="24"/>
        <v>24479196</v>
      </c>
      <c r="AD183" s="163">
        <f t="shared" si="24"/>
        <v>24914218</v>
      </c>
      <c r="AE183" s="163">
        <f t="shared" si="24"/>
        <v>25263462</v>
      </c>
      <c r="AF183" s="163">
        <f t="shared" si="24"/>
        <v>25644897</v>
      </c>
      <c r="AG183" s="163">
        <f t="shared" si="24"/>
        <v>26087815</v>
      </c>
      <c r="AH183" s="163">
        <f t="shared" si="24"/>
        <v>26502185</v>
      </c>
      <c r="AI183" s="163">
        <f t="shared" si="24"/>
        <v>26861783</v>
      </c>
      <c r="AJ183" s="163">
        <f t="shared" si="24"/>
        <v>27217426</v>
      </c>
      <c r="AK183" s="163">
        <f t="shared" si="24"/>
        <v>27710236</v>
      </c>
      <c r="AL183" s="163">
        <f t="shared" si="24"/>
        <v>28250515</v>
      </c>
      <c r="AM183" s="163">
        <f t="shared" si="24"/>
        <v>28657352</v>
      </c>
      <c r="AN183" s="163">
        <f t="shared" si="24"/>
        <v>29060574</v>
      </c>
      <c r="AO183" s="163">
        <f t="shared" si="24"/>
        <v>29538951</v>
      </c>
      <c r="AP183" s="163">
        <f t="shared" si="24"/>
        <v>29954739</v>
      </c>
      <c r="AQ183" s="163">
        <f t="shared" si="24"/>
        <v>30330362</v>
      </c>
      <c r="AR183" s="163">
        <f t="shared" si="25"/>
        <v>30738626</v>
      </c>
      <c r="AS183" s="163">
        <f t="shared" si="25"/>
        <v>31120460</v>
      </c>
      <c r="AT183" s="163">
        <f t="shared" si="25"/>
        <v>30738626</v>
      </c>
      <c r="AU183" s="163">
        <f t="shared" si="25"/>
        <v>0</v>
      </c>
      <c r="AV183" s="163">
        <f t="shared" si="25"/>
        <v>0</v>
      </c>
    </row>
    <row r="184" spans="4:280">
      <c r="D184" s="175" t="s">
        <v>212</v>
      </c>
      <c r="Z184" s="163">
        <f t="shared" si="26"/>
        <v>55392470</v>
      </c>
      <c r="AA184" s="163">
        <f t="shared" si="26"/>
        <v>55823613</v>
      </c>
      <c r="AB184" s="163">
        <f t="shared" si="24"/>
        <v>56871383</v>
      </c>
      <c r="AC184" s="163">
        <f t="shared" si="24"/>
        <v>58184024</v>
      </c>
      <c r="AD184" s="163">
        <f t="shared" si="24"/>
        <v>59590640</v>
      </c>
      <c r="AE184" s="163">
        <f t="shared" si="24"/>
        <v>60815562</v>
      </c>
      <c r="AF184" s="163">
        <f t="shared" si="24"/>
        <v>62053330</v>
      </c>
      <c r="AG184" s="163">
        <f t="shared" si="24"/>
        <v>63442538</v>
      </c>
      <c r="AH184" s="163">
        <f t="shared" si="24"/>
        <v>64738985</v>
      </c>
      <c r="AI184" s="163">
        <f t="shared" si="24"/>
        <v>65939154</v>
      </c>
      <c r="AJ184" s="163">
        <f t="shared" si="24"/>
        <v>67140329</v>
      </c>
      <c r="AK184" s="163">
        <f t="shared" si="24"/>
        <v>68667224</v>
      </c>
      <c r="AL184" s="163">
        <f t="shared" si="24"/>
        <v>70261708</v>
      </c>
      <c r="AM184" s="163">
        <f t="shared" si="24"/>
        <v>71580861</v>
      </c>
      <c r="AN184" s="163">
        <f t="shared" si="24"/>
        <v>72860626</v>
      </c>
      <c r="AO184" s="163">
        <f t="shared" si="24"/>
        <v>74249745</v>
      </c>
      <c r="AP184" s="163">
        <f t="shared" si="24"/>
        <v>75534100</v>
      </c>
      <c r="AQ184" s="163">
        <f t="shared" si="24"/>
        <v>76746389</v>
      </c>
      <c r="AR184" s="163">
        <f t="shared" si="25"/>
        <v>78022936</v>
      </c>
      <c r="AS184" s="163">
        <f t="shared" si="25"/>
        <v>79201232</v>
      </c>
      <c r="AT184" s="163">
        <f t="shared" si="25"/>
        <v>78022936</v>
      </c>
      <c r="AU184" s="163">
        <f t="shared" si="25"/>
        <v>0</v>
      </c>
      <c r="AV184" s="163">
        <f t="shared" si="25"/>
        <v>0</v>
      </c>
    </row>
    <row r="185" spans="4:280">
      <c r="D185" s="175" t="s">
        <v>224</v>
      </c>
      <c r="Z185" s="163">
        <f t="shared" si="26"/>
        <v>29716440</v>
      </c>
      <c r="AA185" s="163">
        <f t="shared" si="26"/>
        <v>29627680</v>
      </c>
      <c r="AB185" s="163">
        <f t="shared" si="24"/>
        <v>29817892</v>
      </c>
      <c r="AC185" s="163">
        <f t="shared" si="24"/>
        <v>30400512</v>
      </c>
      <c r="AD185" s="163">
        <f t="shared" si="24"/>
        <v>30952704</v>
      </c>
      <c r="AE185" s="163">
        <f t="shared" si="24"/>
        <v>31473845</v>
      </c>
      <c r="AF185" s="163">
        <f t="shared" si="24"/>
        <v>32001948</v>
      </c>
      <c r="AG185" s="163">
        <f t="shared" si="24"/>
        <v>32581044</v>
      </c>
      <c r="AH185" s="163">
        <f t="shared" si="24"/>
        <v>33170098</v>
      </c>
      <c r="AI185" s="163">
        <f t="shared" si="24"/>
        <v>33678648</v>
      </c>
      <c r="AJ185" s="163">
        <f t="shared" si="24"/>
        <v>34242677</v>
      </c>
      <c r="AK185" s="163">
        <f t="shared" si="24"/>
        <v>34948260</v>
      </c>
      <c r="AL185" s="163">
        <f t="shared" si="24"/>
        <v>35670102</v>
      </c>
      <c r="AM185" s="163">
        <f t="shared" si="24"/>
        <v>36260908</v>
      </c>
      <c r="AN185" s="163">
        <f t="shared" si="24"/>
        <v>36863055</v>
      </c>
      <c r="AO185" s="163">
        <f t="shared" si="24"/>
        <v>37522485</v>
      </c>
      <c r="AP185" s="163">
        <f t="shared" si="24"/>
        <v>38192625</v>
      </c>
      <c r="AQ185" s="163">
        <f t="shared" si="24"/>
        <v>38772608</v>
      </c>
      <c r="AR185" s="163">
        <f t="shared" si="25"/>
        <v>39411402</v>
      </c>
      <c r="AS185" s="163">
        <f t="shared" si="25"/>
        <v>40008680</v>
      </c>
      <c r="AT185" s="163">
        <f t="shared" si="25"/>
        <v>39411402</v>
      </c>
      <c r="AU185" s="163">
        <f t="shared" si="25"/>
        <v>0</v>
      </c>
      <c r="AV185" s="163">
        <f t="shared" si="25"/>
        <v>0</v>
      </c>
    </row>
    <row r="186" spans="4:280">
      <c r="D186" s="175" t="s">
        <v>228</v>
      </c>
      <c r="Z186" s="163">
        <f t="shared" si="26"/>
        <v>6191028</v>
      </c>
      <c r="AA186" s="163">
        <f t="shared" si="26"/>
        <v>6296103</v>
      </c>
      <c r="AB186" s="163">
        <f t="shared" si="24"/>
        <v>6437200</v>
      </c>
      <c r="AC186" s="163">
        <f t="shared" si="24"/>
        <v>6586720</v>
      </c>
      <c r="AD186" s="163">
        <f t="shared" si="24"/>
        <v>6734560</v>
      </c>
      <c r="AE186" s="163">
        <f t="shared" si="24"/>
        <v>6867874</v>
      </c>
      <c r="AF186" s="163">
        <f t="shared" si="24"/>
        <v>6997878</v>
      </c>
      <c r="AG186" s="163">
        <f t="shared" si="24"/>
        <v>7137378</v>
      </c>
      <c r="AH186" s="163">
        <f t="shared" si="24"/>
        <v>7287124</v>
      </c>
      <c r="AI186" s="163">
        <f t="shared" si="24"/>
        <v>7395289</v>
      </c>
      <c r="AJ186" s="163">
        <f t="shared" si="24"/>
        <v>7511560</v>
      </c>
      <c r="AK186" s="163">
        <f t="shared" si="24"/>
        <v>7649838</v>
      </c>
      <c r="AL186" s="163">
        <f t="shared" si="24"/>
        <v>7798609</v>
      </c>
      <c r="AM186" s="163">
        <f t="shared" si="24"/>
        <v>7899048</v>
      </c>
      <c r="AN186" s="163">
        <f t="shared" si="24"/>
        <v>8007300</v>
      </c>
      <c r="AO186" s="163">
        <f t="shared" si="24"/>
        <v>8110530</v>
      </c>
      <c r="AP186" s="163">
        <f t="shared" si="24"/>
        <v>8208180</v>
      </c>
      <c r="AQ186" s="163">
        <f t="shared" si="24"/>
        <v>8270500</v>
      </c>
      <c r="AR186" s="163">
        <f t="shared" si="25"/>
        <v>8356124</v>
      </c>
      <c r="AS186" s="163">
        <f t="shared" si="25"/>
        <v>8427675</v>
      </c>
      <c r="AT186" s="163">
        <f t="shared" si="25"/>
        <v>8356124</v>
      </c>
      <c r="AU186" s="163">
        <f t="shared" si="25"/>
        <v>0</v>
      </c>
      <c r="AV186" s="163">
        <f t="shared" si="25"/>
        <v>0</v>
      </c>
    </row>
    <row r="187" spans="4:280">
      <c r="D187" s="175" t="s">
        <v>220</v>
      </c>
      <c r="Z187" s="163">
        <f t="shared" si="26"/>
        <v>6401505</v>
      </c>
      <c r="AA187" s="163">
        <f t="shared" si="26"/>
        <v>6440917</v>
      </c>
      <c r="AB187" s="163">
        <f t="shared" si="24"/>
        <v>6482226</v>
      </c>
      <c r="AC187" s="163">
        <f t="shared" si="24"/>
        <v>6576206</v>
      </c>
      <c r="AD187" s="163">
        <f t="shared" si="24"/>
        <v>6658132</v>
      </c>
      <c r="AE187" s="163">
        <f t="shared" si="24"/>
        <v>6726399</v>
      </c>
      <c r="AF187" s="163">
        <f t="shared" si="24"/>
        <v>6792612</v>
      </c>
      <c r="AG187" s="163">
        <f t="shared" si="24"/>
        <v>6867708</v>
      </c>
      <c r="AH187" s="163">
        <f t="shared" si="24"/>
        <v>6941612</v>
      </c>
      <c r="AI187" s="163">
        <f t="shared" si="24"/>
        <v>6990786</v>
      </c>
      <c r="AJ187" s="163">
        <f t="shared" si="24"/>
        <v>7048991</v>
      </c>
      <c r="AK187" s="163">
        <f t="shared" si="24"/>
        <v>7139405</v>
      </c>
      <c r="AL187" s="163">
        <f t="shared" si="24"/>
        <v>7228476</v>
      </c>
      <c r="AM187" s="163">
        <f t="shared" si="24"/>
        <v>7278352</v>
      </c>
      <c r="AN187" s="163">
        <f t="shared" si="24"/>
        <v>7337356</v>
      </c>
      <c r="AO187" s="163">
        <f t="shared" si="24"/>
        <v>7394572</v>
      </c>
      <c r="AP187" s="163">
        <f t="shared" si="24"/>
        <v>7436905</v>
      </c>
      <c r="AQ187" s="163">
        <f t="shared" si="24"/>
        <v>7476084</v>
      </c>
      <c r="AR187" s="163">
        <f t="shared" si="25"/>
        <v>7513310</v>
      </c>
      <c r="AS187" s="163">
        <f t="shared" si="25"/>
        <v>7538205</v>
      </c>
      <c r="AT187" s="163">
        <f t="shared" si="25"/>
        <v>7513310</v>
      </c>
      <c r="AU187" s="163">
        <f t="shared" si="25"/>
        <v>0</v>
      </c>
      <c r="AV187" s="163">
        <f t="shared" si="25"/>
        <v>0</v>
      </c>
    </row>
    <row r="188" spans="4:280">
      <c r="Z188" s="163"/>
      <c r="AA188" s="163"/>
      <c r="AB188" s="163"/>
      <c r="AC188" s="163"/>
      <c r="AD188" s="163"/>
      <c r="AE188" s="163"/>
      <c r="AF188" s="163"/>
      <c r="AG188" s="163"/>
      <c r="AH188" s="163"/>
      <c r="AI188" s="163"/>
      <c r="AJ188" s="163"/>
      <c r="AK188" s="163"/>
      <c r="AL188" s="163"/>
      <c r="AM188" s="163"/>
      <c r="AN188" s="163"/>
      <c r="AO188" s="163"/>
      <c r="AP188" s="163"/>
      <c r="AQ188" s="163"/>
      <c r="AR188" s="163"/>
      <c r="AS188" s="163"/>
      <c r="AT188" s="163"/>
      <c r="AU188" s="163"/>
      <c r="AV188" s="163"/>
    </row>
    <row r="189" spans="4:280">
      <c r="D189" s="175" t="s">
        <v>246</v>
      </c>
      <c r="Z189" s="192">
        <v>40877</v>
      </c>
      <c r="AA189" s="192">
        <v>40908</v>
      </c>
      <c r="AB189" s="192">
        <v>40939</v>
      </c>
      <c r="AC189" s="192">
        <v>40968</v>
      </c>
      <c r="AD189" s="192">
        <v>40999</v>
      </c>
      <c r="AE189" s="192">
        <v>41029</v>
      </c>
      <c r="AF189" s="192">
        <v>41060</v>
      </c>
      <c r="AG189" s="192">
        <v>41090</v>
      </c>
      <c r="AH189" s="192">
        <v>41121</v>
      </c>
      <c r="AI189" s="192">
        <v>41152</v>
      </c>
      <c r="AJ189" s="192">
        <v>41182</v>
      </c>
      <c r="AK189" s="192">
        <v>41213</v>
      </c>
      <c r="AL189" s="192">
        <v>41243</v>
      </c>
      <c r="AM189" s="192">
        <v>41274</v>
      </c>
      <c r="AN189" s="192">
        <v>41305</v>
      </c>
      <c r="AO189" s="192">
        <v>41333</v>
      </c>
      <c r="AP189" s="192">
        <v>41364</v>
      </c>
      <c r="AQ189" s="192">
        <v>41394</v>
      </c>
      <c r="AR189" s="192">
        <v>41425</v>
      </c>
      <c r="AS189" s="192">
        <v>41426</v>
      </c>
      <c r="AT189" s="192">
        <v>41455</v>
      </c>
      <c r="AU189" s="192">
        <v>41486</v>
      </c>
      <c r="AV189" s="192">
        <v>41517</v>
      </c>
      <c r="AW189" s="192">
        <v>41547</v>
      </c>
      <c r="AX189" s="192">
        <v>41578</v>
      </c>
      <c r="AY189" s="192">
        <v>41608</v>
      </c>
      <c r="AZ189" s="192">
        <v>41639</v>
      </c>
      <c r="BA189" s="192">
        <v>41670</v>
      </c>
      <c r="BB189" s="192">
        <v>41698</v>
      </c>
      <c r="BC189" s="192">
        <v>41729</v>
      </c>
      <c r="BD189" s="192">
        <v>41759</v>
      </c>
      <c r="BE189" s="192">
        <v>41790</v>
      </c>
      <c r="BF189" s="192">
        <v>41820</v>
      </c>
      <c r="BG189" s="192">
        <v>41851</v>
      </c>
      <c r="BH189" s="192">
        <v>41882</v>
      </c>
      <c r="BI189" s="192">
        <v>41912</v>
      </c>
      <c r="BJ189" s="192">
        <v>41943</v>
      </c>
      <c r="BK189" s="192">
        <v>41973</v>
      </c>
      <c r="BL189" s="192">
        <v>42004</v>
      </c>
      <c r="BM189" s="192">
        <v>42035</v>
      </c>
      <c r="BN189" s="192">
        <v>42063</v>
      </c>
      <c r="BO189" s="192">
        <v>42094</v>
      </c>
      <c r="BP189" s="192">
        <v>42124</v>
      </c>
      <c r="BQ189" s="192">
        <v>42155</v>
      </c>
      <c r="BR189" s="192">
        <v>42185</v>
      </c>
      <c r="BS189" s="192">
        <v>42216</v>
      </c>
      <c r="BT189" s="192">
        <v>42247</v>
      </c>
      <c r="BU189" s="192">
        <v>42277</v>
      </c>
      <c r="BV189" s="192">
        <v>42308</v>
      </c>
      <c r="BW189" s="192">
        <v>42338</v>
      </c>
      <c r="BX189" s="192">
        <v>42369</v>
      </c>
      <c r="BY189" s="192">
        <v>42400</v>
      </c>
      <c r="BZ189" s="192">
        <v>42429</v>
      </c>
      <c r="CA189" s="192">
        <v>42460</v>
      </c>
      <c r="CB189" s="192">
        <v>42490</v>
      </c>
      <c r="CC189" s="192">
        <v>42521</v>
      </c>
      <c r="CD189" s="192">
        <v>42551</v>
      </c>
      <c r="CE189" s="192">
        <v>42582</v>
      </c>
      <c r="CF189" s="192">
        <v>42613</v>
      </c>
      <c r="CG189" s="192">
        <v>42643</v>
      </c>
      <c r="CH189" s="192">
        <v>42674</v>
      </c>
      <c r="CI189" s="192">
        <v>42704</v>
      </c>
      <c r="CJ189" s="192">
        <v>42735</v>
      </c>
      <c r="CK189" s="192">
        <v>42766</v>
      </c>
      <c r="CL189" s="192">
        <v>42794</v>
      </c>
      <c r="CM189" s="192">
        <v>42825</v>
      </c>
      <c r="CN189" s="192">
        <v>42855</v>
      </c>
      <c r="CO189" s="192">
        <v>42886</v>
      </c>
      <c r="CP189" s="192">
        <v>42916</v>
      </c>
      <c r="CQ189" s="192">
        <v>42947</v>
      </c>
      <c r="CR189" s="192">
        <v>42978</v>
      </c>
      <c r="CS189" s="192">
        <v>43008</v>
      </c>
      <c r="CT189" s="192">
        <v>43039</v>
      </c>
      <c r="CU189" s="192">
        <v>43069</v>
      </c>
      <c r="CV189" s="192">
        <v>43100</v>
      </c>
      <c r="CW189" s="192">
        <v>43131</v>
      </c>
      <c r="CX189" s="192">
        <v>43159</v>
      </c>
      <c r="CY189" s="192">
        <v>43190</v>
      </c>
      <c r="CZ189" s="192">
        <v>43220</v>
      </c>
      <c r="DA189" s="192">
        <v>43251</v>
      </c>
      <c r="DB189" s="192">
        <v>43281</v>
      </c>
      <c r="DC189" s="192">
        <v>43312</v>
      </c>
      <c r="DD189" s="192">
        <v>43343</v>
      </c>
      <c r="DE189" s="192">
        <v>43373</v>
      </c>
      <c r="DF189" s="192">
        <v>43404</v>
      </c>
      <c r="DG189" s="192">
        <v>43434</v>
      </c>
      <c r="DH189" s="192">
        <v>43465</v>
      </c>
      <c r="DI189" s="192">
        <v>43496</v>
      </c>
      <c r="DJ189" s="192">
        <v>43524</v>
      </c>
      <c r="DK189" s="192">
        <v>43555</v>
      </c>
      <c r="DL189" s="192">
        <v>43585</v>
      </c>
      <c r="DM189" s="192">
        <v>43616</v>
      </c>
      <c r="DN189" s="192">
        <v>43646</v>
      </c>
      <c r="DO189" s="192">
        <v>43677</v>
      </c>
      <c r="DP189" s="192">
        <v>43708</v>
      </c>
      <c r="DQ189" s="192">
        <v>43738</v>
      </c>
      <c r="DR189" s="192">
        <v>43769</v>
      </c>
      <c r="DS189" s="192">
        <v>43799</v>
      </c>
      <c r="DT189" s="192">
        <v>43830</v>
      </c>
      <c r="DU189" s="192">
        <v>43861</v>
      </c>
      <c r="DV189" s="192">
        <v>43890</v>
      </c>
      <c r="DW189" s="192">
        <v>43921</v>
      </c>
      <c r="DX189" s="192">
        <v>43951</v>
      </c>
      <c r="DY189" s="192">
        <v>43982</v>
      </c>
      <c r="DZ189" s="192">
        <v>44012</v>
      </c>
      <c r="EA189" s="192">
        <v>44043</v>
      </c>
      <c r="EB189" s="192">
        <v>44074</v>
      </c>
      <c r="EC189" s="192">
        <v>44104</v>
      </c>
      <c r="ED189" s="192">
        <v>44135</v>
      </c>
      <c r="EE189" s="192">
        <v>44165</v>
      </c>
      <c r="EF189" s="192">
        <v>44196</v>
      </c>
      <c r="EG189" s="192">
        <v>44227</v>
      </c>
      <c r="EH189" s="192">
        <v>44255</v>
      </c>
      <c r="EI189" s="192">
        <v>44286</v>
      </c>
      <c r="EJ189" s="192">
        <v>44316</v>
      </c>
      <c r="EK189" s="192">
        <v>44347</v>
      </c>
      <c r="EL189" s="192">
        <v>44377</v>
      </c>
      <c r="EM189" s="192">
        <v>44408</v>
      </c>
      <c r="EN189" s="192">
        <v>44439</v>
      </c>
      <c r="EO189" s="192">
        <v>44469</v>
      </c>
      <c r="EP189" s="192">
        <v>44500</v>
      </c>
      <c r="EQ189" s="192">
        <v>44530</v>
      </c>
      <c r="ER189" s="192">
        <v>44561</v>
      </c>
      <c r="ES189" s="192">
        <v>44592</v>
      </c>
      <c r="ET189" s="192">
        <v>44620</v>
      </c>
      <c r="EU189" s="192">
        <v>44651</v>
      </c>
      <c r="EV189" s="192">
        <v>44681</v>
      </c>
      <c r="EW189" s="192">
        <v>44712</v>
      </c>
      <c r="EX189" s="192">
        <v>44742</v>
      </c>
      <c r="EY189" s="192">
        <v>44773</v>
      </c>
      <c r="EZ189" s="192">
        <v>44804</v>
      </c>
      <c r="FA189" s="192">
        <v>44834</v>
      </c>
      <c r="FB189" s="192">
        <v>44865</v>
      </c>
      <c r="FC189" s="192">
        <v>44895</v>
      </c>
      <c r="FD189" s="192">
        <v>44926</v>
      </c>
      <c r="FE189" s="192">
        <v>44957</v>
      </c>
      <c r="FF189" s="192">
        <v>44985</v>
      </c>
      <c r="FG189" s="192">
        <v>45016</v>
      </c>
      <c r="FH189" s="192">
        <v>45046</v>
      </c>
      <c r="FI189" s="192">
        <v>45077</v>
      </c>
      <c r="FJ189" s="192">
        <v>45107</v>
      </c>
      <c r="FK189" s="192">
        <v>45138</v>
      </c>
      <c r="FL189" s="192">
        <v>45169</v>
      </c>
      <c r="FM189" s="192">
        <v>45199</v>
      </c>
      <c r="FN189" s="192">
        <v>45230</v>
      </c>
      <c r="FO189" s="192">
        <v>45260</v>
      </c>
      <c r="FP189" s="192">
        <v>45291</v>
      </c>
      <c r="FQ189" s="192">
        <v>45322</v>
      </c>
      <c r="FR189" s="192">
        <v>45351</v>
      </c>
      <c r="FS189" s="192">
        <v>45382</v>
      </c>
      <c r="FT189" s="192">
        <v>45412</v>
      </c>
      <c r="FU189" s="192">
        <v>45443</v>
      </c>
      <c r="FV189" s="192">
        <v>45473</v>
      </c>
      <c r="FW189" s="192">
        <v>45504</v>
      </c>
      <c r="FX189" s="192">
        <v>45535</v>
      </c>
      <c r="FY189" s="192">
        <v>45565</v>
      </c>
      <c r="FZ189" s="192">
        <v>45596</v>
      </c>
      <c r="GA189" s="192">
        <v>45626</v>
      </c>
      <c r="GB189" s="192">
        <v>45657</v>
      </c>
      <c r="GC189" s="192">
        <v>45688</v>
      </c>
      <c r="GD189" s="192">
        <v>45716</v>
      </c>
      <c r="GE189" s="192">
        <v>45747</v>
      </c>
      <c r="GF189" s="192">
        <v>45777</v>
      </c>
      <c r="GG189" s="192">
        <v>45808</v>
      </c>
      <c r="GH189" s="192">
        <v>45838</v>
      </c>
      <c r="GI189" s="192">
        <v>45869</v>
      </c>
      <c r="GJ189" s="192">
        <v>45900</v>
      </c>
      <c r="GK189" s="192">
        <v>45930</v>
      </c>
      <c r="GL189" s="192">
        <v>45961</v>
      </c>
      <c r="GM189" s="192">
        <v>45991</v>
      </c>
      <c r="GN189" s="192">
        <v>46022</v>
      </c>
      <c r="GO189" s="192">
        <v>46053</v>
      </c>
      <c r="GP189" s="192">
        <v>46081</v>
      </c>
      <c r="GQ189" s="192">
        <v>46112</v>
      </c>
      <c r="GR189" s="192">
        <v>46142</v>
      </c>
      <c r="GS189" s="192">
        <v>46173</v>
      </c>
      <c r="GT189" s="192">
        <v>46203</v>
      </c>
      <c r="GU189" s="192">
        <v>46234</v>
      </c>
      <c r="GV189" s="192">
        <v>46265</v>
      </c>
      <c r="GW189" s="192">
        <v>46295</v>
      </c>
      <c r="GX189" s="192">
        <v>46326</v>
      </c>
      <c r="GY189" s="192">
        <v>46356</v>
      </c>
      <c r="GZ189" s="192">
        <v>46387</v>
      </c>
      <c r="HA189" s="192">
        <v>46418</v>
      </c>
      <c r="HB189" s="192">
        <v>46446</v>
      </c>
      <c r="HC189" s="192">
        <v>46477</v>
      </c>
      <c r="HD189" s="192">
        <v>46507</v>
      </c>
      <c r="HE189" s="192">
        <v>46538</v>
      </c>
      <c r="HF189" s="192">
        <v>46568</v>
      </c>
      <c r="HG189" s="192">
        <v>46599</v>
      </c>
      <c r="HH189" s="192">
        <v>46630</v>
      </c>
      <c r="HI189" s="192">
        <v>46660</v>
      </c>
      <c r="HJ189" s="192">
        <v>46691</v>
      </c>
      <c r="HK189" s="192">
        <v>46721</v>
      </c>
      <c r="HL189" s="192">
        <v>46752</v>
      </c>
      <c r="HM189" s="192">
        <v>46783</v>
      </c>
      <c r="HN189" s="192">
        <v>46812</v>
      </c>
      <c r="HO189" s="192">
        <v>46843</v>
      </c>
      <c r="HP189" s="192">
        <v>46873</v>
      </c>
      <c r="HQ189" s="192">
        <v>46904</v>
      </c>
      <c r="HR189" s="192">
        <v>46934</v>
      </c>
      <c r="HS189" s="192">
        <v>46965</v>
      </c>
      <c r="HT189" s="192">
        <v>46996</v>
      </c>
      <c r="HU189" s="192">
        <v>47026</v>
      </c>
      <c r="HV189" s="192">
        <v>47057</v>
      </c>
      <c r="HW189" s="192">
        <v>47087</v>
      </c>
      <c r="HX189" s="192">
        <v>47118</v>
      </c>
      <c r="HY189" s="192">
        <v>47149</v>
      </c>
      <c r="HZ189" s="192">
        <v>47177</v>
      </c>
      <c r="IA189" s="192">
        <v>47208</v>
      </c>
      <c r="IB189" s="192">
        <v>47238</v>
      </c>
      <c r="IC189" s="192">
        <v>47269</v>
      </c>
      <c r="ID189" s="192">
        <v>47299</v>
      </c>
      <c r="IE189" s="192">
        <v>47330</v>
      </c>
      <c r="IF189" s="192">
        <v>47361</v>
      </c>
      <c r="IG189" s="192">
        <v>47391</v>
      </c>
      <c r="IH189" s="192">
        <v>47422</v>
      </c>
      <c r="II189" s="192">
        <v>47452</v>
      </c>
      <c r="IJ189" s="192">
        <v>47483</v>
      </c>
      <c r="IK189" s="192">
        <v>47514</v>
      </c>
      <c r="IL189" s="192">
        <v>47542</v>
      </c>
      <c r="IM189" s="192">
        <v>47573</v>
      </c>
      <c r="IN189" s="192">
        <v>47603</v>
      </c>
      <c r="IO189" s="192">
        <v>47634</v>
      </c>
      <c r="IP189" s="192">
        <v>47664</v>
      </c>
      <c r="IQ189" s="192">
        <v>47695</v>
      </c>
      <c r="IR189" s="192">
        <v>47726</v>
      </c>
      <c r="IS189" s="192">
        <v>47756</v>
      </c>
      <c r="IT189" s="192">
        <v>47787</v>
      </c>
      <c r="IU189" s="192">
        <v>47817</v>
      </c>
      <c r="IV189" s="192">
        <v>47848</v>
      </c>
      <c r="IW189" s="192">
        <v>47879</v>
      </c>
      <c r="IX189" s="192">
        <v>47907</v>
      </c>
      <c r="IY189" s="192">
        <v>47938</v>
      </c>
      <c r="IZ189" s="192">
        <v>47968</v>
      </c>
      <c r="JA189" s="192">
        <v>47999</v>
      </c>
      <c r="JB189" s="192">
        <v>48029</v>
      </c>
      <c r="JC189" s="192">
        <v>48060</v>
      </c>
      <c r="JD189" s="192">
        <v>48091</v>
      </c>
      <c r="JE189" s="192">
        <v>48121</v>
      </c>
      <c r="JF189" s="192">
        <v>48152</v>
      </c>
      <c r="JG189" s="192">
        <v>48182</v>
      </c>
      <c r="JH189" s="192">
        <v>48213</v>
      </c>
      <c r="JI189" s="192">
        <v>48244</v>
      </c>
      <c r="JJ189" s="192">
        <v>48273</v>
      </c>
      <c r="JK189" s="192">
        <v>48304</v>
      </c>
      <c r="JL189" s="192">
        <v>48334</v>
      </c>
      <c r="JM189" s="192">
        <v>48365</v>
      </c>
      <c r="JN189" s="192">
        <v>48395</v>
      </c>
      <c r="JO189" s="192">
        <v>48426</v>
      </c>
      <c r="JP189" s="192">
        <v>48457</v>
      </c>
      <c r="JQ189" s="192">
        <v>48487</v>
      </c>
      <c r="JR189" s="192">
        <v>48518</v>
      </c>
      <c r="JS189" s="192">
        <v>48548</v>
      </c>
      <c r="JT189" s="192">
        <v>48579</v>
      </c>
    </row>
    <row r="190" spans="4:280">
      <c r="D190" s="175">
        <v>10</v>
      </c>
      <c r="Z190" s="193">
        <f t="shared" ref="Z190:AO199" si="27">+INDEX($D$165:$AV$175,MATCH($D190,$D$165:$D$175,0),MATCH(YEAR(Z$201),$D$165:$AV$165,0))</f>
        <v>5276</v>
      </c>
      <c r="AA190" s="193">
        <f t="shared" si="27"/>
        <v>5276</v>
      </c>
      <c r="AB190" s="193">
        <f t="shared" si="27"/>
        <v>5296</v>
      </c>
      <c r="AC190" s="193">
        <f t="shared" si="27"/>
        <v>5296</v>
      </c>
      <c r="AD190" s="193">
        <f t="shared" si="27"/>
        <v>5296</v>
      </c>
      <c r="AE190" s="193">
        <f t="shared" si="27"/>
        <v>5296</v>
      </c>
      <c r="AF190" s="193">
        <f t="shared" si="27"/>
        <v>5296</v>
      </c>
      <c r="AG190" s="193">
        <f t="shared" si="27"/>
        <v>5296</v>
      </c>
      <c r="AH190" s="193">
        <f t="shared" si="27"/>
        <v>5296</v>
      </c>
      <c r="AI190" s="193">
        <f t="shared" si="27"/>
        <v>5296</v>
      </c>
      <c r="AJ190" s="193">
        <f t="shared" si="27"/>
        <v>5296</v>
      </c>
      <c r="AK190" s="193">
        <f t="shared" si="27"/>
        <v>5296</v>
      </c>
      <c r="AL190" s="193">
        <f t="shared" si="27"/>
        <v>5296</v>
      </c>
      <c r="AM190" s="193">
        <f t="shared" si="27"/>
        <v>5296</v>
      </c>
      <c r="AN190" s="193">
        <f t="shared" si="27"/>
        <v>5315</v>
      </c>
      <c r="AO190" s="193">
        <f t="shared" si="27"/>
        <v>5315</v>
      </c>
      <c r="AP190" s="193">
        <f t="shared" ref="AP190:BE199" si="28">+INDEX($D$165:$AV$175,MATCH($D190,$D$165:$D$175,0),MATCH(YEAR(AP$201),$D$165:$AV$165,0))</f>
        <v>5315</v>
      </c>
      <c r="AQ190" s="193">
        <f t="shared" si="28"/>
        <v>5315</v>
      </c>
      <c r="AR190" s="193">
        <f t="shared" si="28"/>
        <v>5315</v>
      </c>
      <c r="AS190" s="193">
        <f t="shared" si="28"/>
        <v>5315</v>
      </c>
      <c r="AT190" s="193">
        <f t="shared" si="28"/>
        <v>5315</v>
      </c>
      <c r="AU190" s="193">
        <f t="shared" si="28"/>
        <v>5315</v>
      </c>
      <c r="AV190" s="193">
        <f t="shared" si="28"/>
        <v>5315</v>
      </c>
      <c r="AW190" s="193">
        <f t="shared" si="28"/>
        <v>5315</v>
      </c>
      <c r="AX190" s="193">
        <f t="shared" si="28"/>
        <v>5315</v>
      </c>
      <c r="AY190" s="193">
        <f t="shared" si="28"/>
        <v>5315</v>
      </c>
      <c r="AZ190" s="193">
        <f t="shared" si="28"/>
        <v>5315</v>
      </c>
      <c r="BA190" s="193">
        <f t="shared" si="28"/>
        <v>5333</v>
      </c>
      <c r="BB190" s="193">
        <f t="shared" si="28"/>
        <v>5333</v>
      </c>
      <c r="BC190" s="193">
        <f t="shared" si="28"/>
        <v>5333</v>
      </c>
      <c r="BD190" s="193">
        <f t="shared" si="28"/>
        <v>5333</v>
      </c>
      <c r="BE190" s="193">
        <f t="shared" si="28"/>
        <v>5333</v>
      </c>
      <c r="BF190" s="193">
        <f t="shared" ref="BF190:BU199" si="29">+INDEX($D$165:$AV$175,MATCH($D190,$D$165:$D$175,0),MATCH(YEAR(BF$201),$D$165:$AV$165,0))</f>
        <v>5333</v>
      </c>
      <c r="BG190" s="193">
        <f t="shared" si="29"/>
        <v>5333</v>
      </c>
      <c r="BH190" s="193">
        <f t="shared" si="29"/>
        <v>5333</v>
      </c>
      <c r="BI190" s="193">
        <f t="shared" si="29"/>
        <v>5333</v>
      </c>
      <c r="BJ190" s="193">
        <f t="shared" si="29"/>
        <v>5333</v>
      </c>
      <c r="BK190" s="193">
        <f t="shared" si="29"/>
        <v>5333</v>
      </c>
      <c r="BL190" s="193">
        <f t="shared" si="29"/>
        <v>5333</v>
      </c>
      <c r="BM190" s="193">
        <f t="shared" si="29"/>
        <v>5352</v>
      </c>
      <c r="BN190" s="193">
        <f t="shared" si="29"/>
        <v>5352</v>
      </c>
      <c r="BO190" s="193">
        <f t="shared" si="29"/>
        <v>5352</v>
      </c>
      <c r="BP190" s="193">
        <f t="shared" si="29"/>
        <v>5352</v>
      </c>
      <c r="BQ190" s="193">
        <f t="shared" si="29"/>
        <v>5352</v>
      </c>
      <c r="BR190" s="193">
        <f t="shared" si="29"/>
        <v>5352</v>
      </c>
      <c r="BS190" s="193">
        <f t="shared" si="29"/>
        <v>5352</v>
      </c>
      <c r="BT190" s="193">
        <f t="shared" si="29"/>
        <v>5352</v>
      </c>
      <c r="BU190" s="193">
        <f t="shared" si="29"/>
        <v>5352</v>
      </c>
      <c r="BV190" s="193">
        <f t="shared" ref="BV190:CK199" si="30">+INDEX($D$165:$AV$175,MATCH($D190,$D$165:$D$175,0),MATCH(YEAR(BV$201),$D$165:$AV$165,0))</f>
        <v>5352</v>
      </c>
      <c r="BW190" s="193">
        <f t="shared" si="30"/>
        <v>5352</v>
      </c>
      <c r="BX190" s="193">
        <f t="shared" si="30"/>
        <v>5352</v>
      </c>
      <c r="BY190" s="193">
        <f t="shared" si="30"/>
        <v>5369</v>
      </c>
      <c r="BZ190" s="193">
        <f t="shared" si="30"/>
        <v>5369</v>
      </c>
      <c r="CA190" s="193">
        <f t="shared" si="30"/>
        <v>5369</v>
      </c>
      <c r="CB190" s="193">
        <f t="shared" si="30"/>
        <v>5369</v>
      </c>
      <c r="CC190" s="193">
        <f t="shared" si="30"/>
        <v>5369</v>
      </c>
      <c r="CD190" s="193">
        <f t="shared" si="30"/>
        <v>5369</v>
      </c>
      <c r="CE190" s="193">
        <f t="shared" si="30"/>
        <v>5369</v>
      </c>
      <c r="CF190" s="193">
        <f t="shared" si="30"/>
        <v>5369</v>
      </c>
      <c r="CG190" s="193">
        <f t="shared" si="30"/>
        <v>5369</v>
      </c>
      <c r="CH190" s="193">
        <f t="shared" si="30"/>
        <v>5369</v>
      </c>
      <c r="CI190" s="193">
        <f t="shared" si="30"/>
        <v>5369</v>
      </c>
      <c r="CJ190" s="193">
        <f t="shared" si="30"/>
        <v>5369</v>
      </c>
      <c r="CK190" s="193">
        <f t="shared" si="30"/>
        <v>5386</v>
      </c>
      <c r="CL190" s="193">
        <f t="shared" ref="CL190:DA199" si="31">+INDEX($D$165:$AV$175,MATCH($D190,$D$165:$D$175,0),MATCH(YEAR(CL$201),$D$165:$AV$165,0))</f>
        <v>5386</v>
      </c>
      <c r="CM190" s="193">
        <f t="shared" si="31"/>
        <v>5386</v>
      </c>
      <c r="CN190" s="193">
        <f t="shared" si="31"/>
        <v>5386</v>
      </c>
      <c r="CO190" s="193">
        <f t="shared" si="31"/>
        <v>5386</v>
      </c>
      <c r="CP190" s="193">
        <f t="shared" si="31"/>
        <v>5386</v>
      </c>
      <c r="CQ190" s="193">
        <f t="shared" si="31"/>
        <v>5386</v>
      </c>
      <c r="CR190" s="193">
        <f t="shared" si="31"/>
        <v>5386</v>
      </c>
      <c r="CS190" s="193">
        <f t="shared" si="31"/>
        <v>5386</v>
      </c>
      <c r="CT190" s="193">
        <f t="shared" si="31"/>
        <v>5386</v>
      </c>
      <c r="CU190" s="193">
        <f t="shared" si="31"/>
        <v>5386</v>
      </c>
      <c r="CV190" s="193">
        <f t="shared" si="31"/>
        <v>5386</v>
      </c>
      <c r="CW190" s="193">
        <f t="shared" si="31"/>
        <v>5403</v>
      </c>
      <c r="CX190" s="193">
        <f t="shared" si="31"/>
        <v>5403</v>
      </c>
      <c r="CY190" s="193">
        <f t="shared" si="31"/>
        <v>5403</v>
      </c>
      <c r="CZ190" s="193">
        <f t="shared" si="31"/>
        <v>5403</v>
      </c>
      <c r="DA190" s="193">
        <f t="shared" si="31"/>
        <v>5403</v>
      </c>
      <c r="DB190" s="193">
        <f t="shared" ref="DB190:DQ199" si="32">+INDEX($D$165:$AV$175,MATCH($D190,$D$165:$D$175,0),MATCH(YEAR(DB$201),$D$165:$AV$165,0))</f>
        <v>5403</v>
      </c>
      <c r="DC190" s="193">
        <f t="shared" si="32"/>
        <v>5403</v>
      </c>
      <c r="DD190" s="193">
        <f t="shared" si="32"/>
        <v>5403</v>
      </c>
      <c r="DE190" s="193">
        <f t="shared" si="32"/>
        <v>5403</v>
      </c>
      <c r="DF190" s="193">
        <f t="shared" si="32"/>
        <v>5403</v>
      </c>
      <c r="DG190" s="193">
        <f t="shared" si="32"/>
        <v>5403</v>
      </c>
      <c r="DH190" s="193">
        <f t="shared" si="32"/>
        <v>5403</v>
      </c>
      <c r="DI190" s="193">
        <f t="shared" si="32"/>
        <v>5419</v>
      </c>
      <c r="DJ190" s="193">
        <f t="shared" si="32"/>
        <v>5419</v>
      </c>
      <c r="DK190" s="193">
        <f t="shared" si="32"/>
        <v>5419</v>
      </c>
      <c r="DL190" s="193">
        <f t="shared" si="32"/>
        <v>5419</v>
      </c>
      <c r="DM190" s="193">
        <f t="shared" si="32"/>
        <v>5419</v>
      </c>
      <c r="DN190" s="193">
        <f t="shared" si="32"/>
        <v>5419</v>
      </c>
      <c r="DO190" s="193">
        <f t="shared" si="32"/>
        <v>5419</v>
      </c>
      <c r="DP190" s="193">
        <f t="shared" si="32"/>
        <v>5419</v>
      </c>
      <c r="DQ190" s="193">
        <f t="shared" si="32"/>
        <v>5419</v>
      </c>
      <c r="DR190" s="193">
        <f t="shared" ref="DR190:EG199" si="33">+INDEX($D$165:$AV$175,MATCH($D190,$D$165:$D$175,0),MATCH(YEAR(DR$201),$D$165:$AV$165,0))</f>
        <v>5419</v>
      </c>
      <c r="DS190" s="193">
        <f t="shared" si="33"/>
        <v>5419</v>
      </c>
      <c r="DT190" s="193">
        <f t="shared" si="33"/>
        <v>5419</v>
      </c>
      <c r="DU190" s="193">
        <f t="shared" si="33"/>
        <v>5435</v>
      </c>
      <c r="DV190" s="193">
        <f t="shared" si="33"/>
        <v>5435</v>
      </c>
      <c r="DW190" s="193">
        <f t="shared" si="33"/>
        <v>5435</v>
      </c>
      <c r="DX190" s="193">
        <f t="shared" si="33"/>
        <v>5435</v>
      </c>
      <c r="DY190" s="193">
        <f t="shared" si="33"/>
        <v>5435</v>
      </c>
      <c r="DZ190" s="193">
        <f t="shared" si="33"/>
        <v>5435</v>
      </c>
      <c r="EA190" s="193">
        <f t="shared" si="33"/>
        <v>5435</v>
      </c>
      <c r="EB190" s="193">
        <f t="shared" si="33"/>
        <v>5435</v>
      </c>
      <c r="EC190" s="193">
        <f t="shared" si="33"/>
        <v>5435</v>
      </c>
      <c r="ED190" s="193">
        <f t="shared" si="33"/>
        <v>5435</v>
      </c>
      <c r="EE190" s="193">
        <f t="shared" si="33"/>
        <v>5435</v>
      </c>
      <c r="EF190" s="193">
        <f t="shared" si="33"/>
        <v>5435</v>
      </c>
      <c r="EG190" s="193">
        <f t="shared" si="33"/>
        <v>5451</v>
      </c>
      <c r="EH190" s="193">
        <f t="shared" ref="EH190:EW199" si="34">+INDEX($D$165:$AV$175,MATCH($D190,$D$165:$D$175,0),MATCH(YEAR(EH$201),$D$165:$AV$165,0))</f>
        <v>5451</v>
      </c>
      <c r="EI190" s="193">
        <f t="shared" si="34"/>
        <v>5451</v>
      </c>
      <c r="EJ190" s="193">
        <f t="shared" si="34"/>
        <v>5451</v>
      </c>
      <c r="EK190" s="193">
        <f t="shared" si="34"/>
        <v>5451</v>
      </c>
      <c r="EL190" s="193">
        <f t="shared" si="34"/>
        <v>5451</v>
      </c>
      <c r="EM190" s="193">
        <f t="shared" si="34"/>
        <v>5451</v>
      </c>
      <c r="EN190" s="193">
        <f t="shared" si="34"/>
        <v>5451</v>
      </c>
      <c r="EO190" s="193">
        <f t="shared" si="34"/>
        <v>5451</v>
      </c>
      <c r="EP190" s="193">
        <f t="shared" si="34"/>
        <v>5451</v>
      </c>
      <c r="EQ190" s="193">
        <f t="shared" si="34"/>
        <v>5451</v>
      </c>
      <c r="ER190" s="193">
        <f t="shared" si="34"/>
        <v>5451</v>
      </c>
      <c r="ES190" s="193">
        <f t="shared" si="34"/>
        <v>5466</v>
      </c>
      <c r="ET190" s="193">
        <f t="shared" si="34"/>
        <v>5466</v>
      </c>
      <c r="EU190" s="193">
        <f t="shared" si="34"/>
        <v>5466</v>
      </c>
      <c r="EV190" s="193">
        <f t="shared" si="34"/>
        <v>5466</v>
      </c>
      <c r="EW190" s="193">
        <f t="shared" si="34"/>
        <v>5466</v>
      </c>
      <c r="EX190" s="193">
        <f t="shared" ref="EX190:FM199" si="35">+INDEX($D$165:$AV$175,MATCH($D190,$D$165:$D$175,0),MATCH(YEAR(EX$201),$D$165:$AV$165,0))</f>
        <v>5466</v>
      </c>
      <c r="EY190" s="193">
        <f t="shared" si="35"/>
        <v>5466</v>
      </c>
      <c r="EZ190" s="193">
        <f t="shared" si="35"/>
        <v>5466</v>
      </c>
      <c r="FA190" s="193">
        <f t="shared" si="35"/>
        <v>5466</v>
      </c>
      <c r="FB190" s="193">
        <f t="shared" si="35"/>
        <v>5466</v>
      </c>
      <c r="FC190" s="193">
        <f t="shared" si="35"/>
        <v>5466</v>
      </c>
      <c r="FD190" s="193">
        <f t="shared" si="35"/>
        <v>5466</v>
      </c>
      <c r="FE190" s="193">
        <f t="shared" si="35"/>
        <v>5481</v>
      </c>
      <c r="FF190" s="193">
        <f t="shared" si="35"/>
        <v>5481</v>
      </c>
      <c r="FG190" s="193">
        <f t="shared" si="35"/>
        <v>5481</v>
      </c>
      <c r="FH190" s="193">
        <f t="shared" si="35"/>
        <v>5481</v>
      </c>
      <c r="FI190" s="193">
        <f t="shared" si="35"/>
        <v>5481</v>
      </c>
      <c r="FJ190" s="193">
        <f t="shared" si="35"/>
        <v>5481</v>
      </c>
      <c r="FK190" s="193">
        <f t="shared" si="35"/>
        <v>5481</v>
      </c>
      <c r="FL190" s="193">
        <f t="shared" si="35"/>
        <v>5481</v>
      </c>
      <c r="FM190" s="193">
        <f t="shared" si="35"/>
        <v>5481</v>
      </c>
      <c r="FN190" s="193">
        <f t="shared" ref="FN190:GC199" si="36">+INDEX($D$165:$AV$175,MATCH($D190,$D$165:$D$175,0),MATCH(YEAR(FN$201),$D$165:$AV$165,0))</f>
        <v>5481</v>
      </c>
      <c r="FO190" s="193">
        <f t="shared" si="36"/>
        <v>5481</v>
      </c>
      <c r="FP190" s="193">
        <f t="shared" si="36"/>
        <v>5481</v>
      </c>
      <c r="FQ190" s="193">
        <f t="shared" si="36"/>
        <v>5495</v>
      </c>
      <c r="FR190" s="193">
        <f t="shared" si="36"/>
        <v>5495</v>
      </c>
      <c r="FS190" s="193">
        <f t="shared" si="36"/>
        <v>5495</v>
      </c>
      <c r="FT190" s="193">
        <f t="shared" si="36"/>
        <v>5495</v>
      </c>
      <c r="FU190" s="193">
        <f t="shared" si="36"/>
        <v>5495</v>
      </c>
      <c r="FV190" s="193">
        <f t="shared" si="36"/>
        <v>5495</v>
      </c>
      <c r="FW190" s="193">
        <f t="shared" si="36"/>
        <v>5495</v>
      </c>
      <c r="FX190" s="193">
        <f t="shared" si="36"/>
        <v>5495</v>
      </c>
      <c r="FY190" s="193">
        <f t="shared" si="36"/>
        <v>5495</v>
      </c>
      <c r="FZ190" s="193">
        <f t="shared" si="36"/>
        <v>5495</v>
      </c>
      <c r="GA190" s="193">
        <f t="shared" si="36"/>
        <v>5495</v>
      </c>
      <c r="GB190" s="193">
        <f t="shared" si="36"/>
        <v>5495</v>
      </c>
      <c r="GC190" s="193">
        <f t="shared" si="36"/>
        <v>5509</v>
      </c>
      <c r="GD190" s="193">
        <f t="shared" ref="GD190:GS199" si="37">+INDEX($D$165:$AV$175,MATCH($D190,$D$165:$D$175,0),MATCH(YEAR(GD$201),$D$165:$AV$165,0))</f>
        <v>5509</v>
      </c>
      <c r="GE190" s="193">
        <f t="shared" si="37"/>
        <v>5509</v>
      </c>
      <c r="GF190" s="193">
        <f t="shared" si="37"/>
        <v>5509</v>
      </c>
      <c r="GG190" s="193">
        <f t="shared" si="37"/>
        <v>5509</v>
      </c>
      <c r="GH190" s="193">
        <f t="shared" si="37"/>
        <v>5509</v>
      </c>
      <c r="GI190" s="193">
        <f t="shared" si="37"/>
        <v>5509</v>
      </c>
      <c r="GJ190" s="193">
        <f t="shared" si="37"/>
        <v>5509</v>
      </c>
      <c r="GK190" s="193">
        <f t="shared" si="37"/>
        <v>5509</v>
      </c>
      <c r="GL190" s="193">
        <f t="shared" si="37"/>
        <v>5509</v>
      </c>
      <c r="GM190" s="193">
        <f t="shared" si="37"/>
        <v>5509</v>
      </c>
      <c r="GN190" s="193">
        <f t="shared" si="37"/>
        <v>5509</v>
      </c>
      <c r="GO190" s="193">
        <f t="shared" si="37"/>
        <v>5523</v>
      </c>
      <c r="GP190" s="193">
        <f t="shared" si="37"/>
        <v>5523</v>
      </c>
      <c r="GQ190" s="193">
        <f t="shared" si="37"/>
        <v>5523</v>
      </c>
      <c r="GR190" s="193">
        <f t="shared" si="37"/>
        <v>5523</v>
      </c>
      <c r="GS190" s="193">
        <f t="shared" si="37"/>
        <v>5523</v>
      </c>
      <c r="GT190" s="193">
        <f t="shared" ref="GT190:HI199" si="38">+INDEX($D$165:$AV$175,MATCH($D190,$D$165:$D$175,0),MATCH(YEAR(GT$201),$D$165:$AV$165,0))</f>
        <v>5523</v>
      </c>
      <c r="GU190" s="193">
        <f t="shared" si="38"/>
        <v>5523</v>
      </c>
      <c r="GV190" s="193">
        <f t="shared" si="38"/>
        <v>5523</v>
      </c>
      <c r="GW190" s="193">
        <f t="shared" si="38"/>
        <v>5523</v>
      </c>
      <c r="GX190" s="193">
        <f t="shared" si="38"/>
        <v>5523</v>
      </c>
      <c r="GY190" s="193">
        <f t="shared" si="38"/>
        <v>5523</v>
      </c>
      <c r="GZ190" s="193">
        <f t="shared" si="38"/>
        <v>5523</v>
      </c>
      <c r="HA190" s="193">
        <f t="shared" si="38"/>
        <v>5536</v>
      </c>
      <c r="HB190" s="193">
        <f t="shared" si="38"/>
        <v>5536</v>
      </c>
      <c r="HC190" s="193">
        <f t="shared" si="38"/>
        <v>5536</v>
      </c>
      <c r="HD190" s="193">
        <f t="shared" si="38"/>
        <v>5536</v>
      </c>
      <c r="HE190" s="193">
        <f t="shared" si="38"/>
        <v>5536</v>
      </c>
      <c r="HF190" s="193">
        <f t="shared" si="38"/>
        <v>5536</v>
      </c>
      <c r="HG190" s="193">
        <f t="shared" si="38"/>
        <v>5536</v>
      </c>
      <c r="HH190" s="193">
        <f t="shared" si="38"/>
        <v>5536</v>
      </c>
      <c r="HI190" s="193">
        <f t="shared" si="38"/>
        <v>5536</v>
      </c>
      <c r="HJ190" s="193">
        <f t="shared" ref="HJ190:HY199" si="39">+INDEX($D$165:$AV$175,MATCH($D190,$D$165:$D$175,0),MATCH(YEAR(HJ$201),$D$165:$AV$165,0))</f>
        <v>5536</v>
      </c>
      <c r="HK190" s="193">
        <f t="shared" si="39"/>
        <v>5536</v>
      </c>
      <c r="HL190" s="193">
        <f t="shared" si="39"/>
        <v>5536</v>
      </c>
      <c r="HM190" s="193">
        <f t="shared" si="39"/>
        <v>5549</v>
      </c>
      <c r="HN190" s="193">
        <f t="shared" si="39"/>
        <v>5549</v>
      </c>
      <c r="HO190" s="193">
        <f t="shared" si="39"/>
        <v>5549</v>
      </c>
      <c r="HP190" s="193">
        <f t="shared" si="39"/>
        <v>5549</v>
      </c>
      <c r="HQ190" s="193">
        <f t="shared" si="39"/>
        <v>5549</v>
      </c>
      <c r="HR190" s="193">
        <f t="shared" si="39"/>
        <v>5549</v>
      </c>
      <c r="HS190" s="193">
        <f t="shared" si="39"/>
        <v>5549</v>
      </c>
      <c r="HT190" s="193">
        <f t="shared" si="39"/>
        <v>5549</v>
      </c>
      <c r="HU190" s="193">
        <f t="shared" si="39"/>
        <v>5549</v>
      </c>
      <c r="HV190" s="193">
        <f t="shared" si="39"/>
        <v>5549</v>
      </c>
      <c r="HW190" s="193">
        <f t="shared" si="39"/>
        <v>5549</v>
      </c>
      <c r="HX190" s="193">
        <f t="shared" si="39"/>
        <v>5549</v>
      </c>
      <c r="HY190" s="193">
        <f t="shared" si="39"/>
        <v>5562</v>
      </c>
      <c r="HZ190" s="193">
        <f t="shared" ref="HZ190:IO199" si="40">+INDEX($D$165:$AV$175,MATCH($D190,$D$165:$D$175,0),MATCH(YEAR(HZ$201),$D$165:$AV$165,0))</f>
        <v>5562</v>
      </c>
      <c r="IA190" s="193">
        <f t="shared" si="40"/>
        <v>5562</v>
      </c>
      <c r="IB190" s="193">
        <f t="shared" si="40"/>
        <v>5562</v>
      </c>
      <c r="IC190" s="193">
        <f t="shared" si="40"/>
        <v>5562</v>
      </c>
      <c r="ID190" s="193">
        <f t="shared" si="40"/>
        <v>5562</v>
      </c>
      <c r="IE190" s="193">
        <f t="shared" si="40"/>
        <v>5562</v>
      </c>
      <c r="IF190" s="193">
        <f t="shared" si="40"/>
        <v>5562</v>
      </c>
      <c r="IG190" s="193">
        <f t="shared" si="40"/>
        <v>5562</v>
      </c>
      <c r="IH190" s="193">
        <f t="shared" si="40"/>
        <v>5562</v>
      </c>
      <c r="II190" s="193">
        <f t="shared" si="40"/>
        <v>5562</v>
      </c>
      <c r="IJ190" s="193">
        <f t="shared" si="40"/>
        <v>5562</v>
      </c>
      <c r="IK190" s="193">
        <f t="shared" si="40"/>
        <v>5574</v>
      </c>
      <c r="IL190" s="193">
        <f t="shared" si="40"/>
        <v>5574</v>
      </c>
      <c r="IM190" s="193">
        <f t="shared" si="40"/>
        <v>5574</v>
      </c>
      <c r="IN190" s="193">
        <f t="shared" si="40"/>
        <v>5574</v>
      </c>
      <c r="IO190" s="193">
        <f t="shared" si="40"/>
        <v>5574</v>
      </c>
      <c r="IP190" s="193">
        <f t="shared" ref="IP190:JE199" si="41">+INDEX($D$165:$AV$175,MATCH($D190,$D$165:$D$175,0),MATCH(YEAR(IP$201),$D$165:$AV$165,0))</f>
        <v>5574</v>
      </c>
      <c r="IQ190" s="193">
        <f t="shared" si="41"/>
        <v>5574</v>
      </c>
      <c r="IR190" s="193">
        <f t="shared" si="41"/>
        <v>5574</v>
      </c>
      <c r="IS190" s="193">
        <f t="shared" si="41"/>
        <v>5574</v>
      </c>
      <c r="IT190" s="193">
        <f t="shared" si="41"/>
        <v>5574</v>
      </c>
      <c r="IU190" s="193">
        <f t="shared" si="41"/>
        <v>5574</v>
      </c>
      <c r="IV190" s="193">
        <f t="shared" si="41"/>
        <v>5574</v>
      </c>
      <c r="IW190" s="193">
        <f t="shared" si="41"/>
        <v>5610.1035598705503</v>
      </c>
      <c r="IX190" s="193">
        <f t="shared" si="41"/>
        <v>5610.1035598705503</v>
      </c>
      <c r="IY190" s="193">
        <f t="shared" si="41"/>
        <v>5610.1035598705503</v>
      </c>
      <c r="IZ190" s="193">
        <f t="shared" si="41"/>
        <v>5610.1035598705503</v>
      </c>
      <c r="JA190" s="193">
        <f t="shared" si="41"/>
        <v>5610.1035598705503</v>
      </c>
      <c r="JB190" s="193">
        <f t="shared" si="41"/>
        <v>5610.1035598705503</v>
      </c>
      <c r="JC190" s="193">
        <f t="shared" si="41"/>
        <v>5610.1035598705503</v>
      </c>
      <c r="JD190" s="193">
        <f t="shared" si="41"/>
        <v>5610.1035598705503</v>
      </c>
      <c r="JE190" s="193">
        <f t="shared" si="41"/>
        <v>5610.1035598705503</v>
      </c>
      <c r="JF190" s="193">
        <f t="shared" ref="JF190:JT199" si="42">+INDEX($D$165:$AV$175,MATCH($D190,$D$165:$D$175,0),MATCH(YEAR(JF$201),$D$165:$AV$165,0))</f>
        <v>5610.1035598705503</v>
      </c>
      <c r="JG190" s="193">
        <f t="shared" si="42"/>
        <v>5610.1035598705503</v>
      </c>
      <c r="JH190" s="193">
        <f t="shared" si="42"/>
        <v>5610.1035598705503</v>
      </c>
      <c r="JI190" s="193">
        <f t="shared" si="42"/>
        <v>5634.3111264719337</v>
      </c>
      <c r="JJ190" s="193">
        <f t="shared" si="42"/>
        <v>5634.3111264719337</v>
      </c>
      <c r="JK190" s="193">
        <f t="shared" si="42"/>
        <v>5634.3111264719337</v>
      </c>
      <c r="JL190" s="193">
        <f t="shared" si="42"/>
        <v>5634.3111264719337</v>
      </c>
      <c r="JM190" s="193">
        <f t="shared" si="42"/>
        <v>5634.3111264719337</v>
      </c>
      <c r="JN190" s="193">
        <f t="shared" si="42"/>
        <v>5634.3111264719337</v>
      </c>
      <c r="JO190" s="193">
        <f t="shared" si="42"/>
        <v>5634.3111264719337</v>
      </c>
      <c r="JP190" s="193">
        <f t="shared" si="42"/>
        <v>5634.3111264719337</v>
      </c>
      <c r="JQ190" s="193">
        <f t="shared" si="42"/>
        <v>5634.3111264719337</v>
      </c>
      <c r="JR190" s="193">
        <f t="shared" si="42"/>
        <v>5634.3111264719337</v>
      </c>
      <c r="JS190" s="193">
        <f t="shared" si="42"/>
        <v>5634.3111264719337</v>
      </c>
      <c r="JT190" s="193">
        <f t="shared" si="42"/>
        <v>5634.3111264719337</v>
      </c>
    </row>
    <row r="191" spans="4:280">
      <c r="D191" s="175">
        <v>11</v>
      </c>
      <c r="Z191" s="193">
        <f t="shared" si="27"/>
        <v>20815</v>
      </c>
      <c r="AA191" s="193">
        <f t="shared" si="27"/>
        <v>20815</v>
      </c>
      <c r="AB191" s="193">
        <f t="shared" si="27"/>
        <v>21016</v>
      </c>
      <c r="AC191" s="193">
        <f t="shared" si="27"/>
        <v>21016</v>
      </c>
      <c r="AD191" s="193">
        <f t="shared" si="27"/>
        <v>21016</v>
      </c>
      <c r="AE191" s="193">
        <f t="shared" si="27"/>
        <v>21016</v>
      </c>
      <c r="AF191" s="193">
        <f t="shared" si="27"/>
        <v>21016</v>
      </c>
      <c r="AG191" s="193">
        <f t="shared" si="27"/>
        <v>21016</v>
      </c>
      <c r="AH191" s="193">
        <f t="shared" si="27"/>
        <v>21016</v>
      </c>
      <c r="AI191" s="193">
        <f t="shared" si="27"/>
        <v>21016</v>
      </c>
      <c r="AJ191" s="193">
        <f t="shared" si="27"/>
        <v>21016</v>
      </c>
      <c r="AK191" s="193">
        <f t="shared" si="27"/>
        <v>21016</v>
      </c>
      <c r="AL191" s="193">
        <f t="shared" si="27"/>
        <v>21016</v>
      </c>
      <c r="AM191" s="193">
        <f t="shared" si="27"/>
        <v>21016</v>
      </c>
      <c r="AN191" s="193">
        <f t="shared" si="27"/>
        <v>21214</v>
      </c>
      <c r="AO191" s="193">
        <f t="shared" si="27"/>
        <v>21214</v>
      </c>
      <c r="AP191" s="193">
        <f t="shared" si="28"/>
        <v>21214</v>
      </c>
      <c r="AQ191" s="193">
        <f t="shared" si="28"/>
        <v>21214</v>
      </c>
      <c r="AR191" s="193">
        <f t="shared" si="28"/>
        <v>21214</v>
      </c>
      <c r="AS191" s="193">
        <f t="shared" si="28"/>
        <v>21214</v>
      </c>
      <c r="AT191" s="193">
        <f t="shared" si="28"/>
        <v>21214</v>
      </c>
      <c r="AU191" s="193">
        <f t="shared" si="28"/>
        <v>21214</v>
      </c>
      <c r="AV191" s="193">
        <f t="shared" si="28"/>
        <v>21214</v>
      </c>
      <c r="AW191" s="193">
        <f t="shared" si="28"/>
        <v>21214</v>
      </c>
      <c r="AX191" s="193">
        <f t="shared" si="28"/>
        <v>21214</v>
      </c>
      <c r="AY191" s="193">
        <f t="shared" si="28"/>
        <v>21214</v>
      </c>
      <c r="AZ191" s="193">
        <f t="shared" si="28"/>
        <v>21214</v>
      </c>
      <c r="BA191" s="193">
        <f t="shared" si="28"/>
        <v>21406</v>
      </c>
      <c r="BB191" s="193">
        <f t="shared" si="28"/>
        <v>21406</v>
      </c>
      <c r="BC191" s="193">
        <f t="shared" si="28"/>
        <v>21406</v>
      </c>
      <c r="BD191" s="193">
        <f t="shared" si="28"/>
        <v>21406</v>
      </c>
      <c r="BE191" s="193">
        <f t="shared" si="28"/>
        <v>21406</v>
      </c>
      <c r="BF191" s="193">
        <f t="shared" si="29"/>
        <v>21406</v>
      </c>
      <c r="BG191" s="193">
        <f t="shared" si="29"/>
        <v>21406</v>
      </c>
      <c r="BH191" s="193">
        <f t="shared" si="29"/>
        <v>21406</v>
      </c>
      <c r="BI191" s="193">
        <f t="shared" si="29"/>
        <v>21406</v>
      </c>
      <c r="BJ191" s="193">
        <f t="shared" si="29"/>
        <v>21406</v>
      </c>
      <c r="BK191" s="193">
        <f t="shared" si="29"/>
        <v>21406</v>
      </c>
      <c r="BL191" s="193">
        <f t="shared" si="29"/>
        <v>21406</v>
      </c>
      <c r="BM191" s="193">
        <f t="shared" si="29"/>
        <v>21593</v>
      </c>
      <c r="BN191" s="193">
        <f t="shared" si="29"/>
        <v>21593</v>
      </c>
      <c r="BO191" s="193">
        <f t="shared" si="29"/>
        <v>21593</v>
      </c>
      <c r="BP191" s="193">
        <f t="shared" si="29"/>
        <v>21593</v>
      </c>
      <c r="BQ191" s="193">
        <f t="shared" si="29"/>
        <v>21593</v>
      </c>
      <c r="BR191" s="193">
        <f t="shared" si="29"/>
        <v>21593</v>
      </c>
      <c r="BS191" s="193">
        <f t="shared" si="29"/>
        <v>21593</v>
      </c>
      <c r="BT191" s="193">
        <f t="shared" si="29"/>
        <v>21593</v>
      </c>
      <c r="BU191" s="193">
        <f t="shared" si="29"/>
        <v>21593</v>
      </c>
      <c r="BV191" s="193">
        <f t="shared" si="30"/>
        <v>21593</v>
      </c>
      <c r="BW191" s="193">
        <f t="shared" si="30"/>
        <v>21593</v>
      </c>
      <c r="BX191" s="193">
        <f t="shared" si="30"/>
        <v>21593</v>
      </c>
      <c r="BY191" s="193">
        <f t="shared" si="30"/>
        <v>21776</v>
      </c>
      <c r="BZ191" s="193">
        <f t="shared" si="30"/>
        <v>21776</v>
      </c>
      <c r="CA191" s="193">
        <f t="shared" si="30"/>
        <v>21776</v>
      </c>
      <c r="CB191" s="193">
        <f t="shared" si="30"/>
        <v>21776</v>
      </c>
      <c r="CC191" s="193">
        <f t="shared" si="30"/>
        <v>21776</v>
      </c>
      <c r="CD191" s="193">
        <f t="shared" si="30"/>
        <v>21776</v>
      </c>
      <c r="CE191" s="193">
        <f t="shared" si="30"/>
        <v>21776</v>
      </c>
      <c r="CF191" s="193">
        <f t="shared" si="30"/>
        <v>21776</v>
      </c>
      <c r="CG191" s="193">
        <f t="shared" si="30"/>
        <v>21776</v>
      </c>
      <c r="CH191" s="193">
        <f t="shared" si="30"/>
        <v>21776</v>
      </c>
      <c r="CI191" s="193">
        <f t="shared" si="30"/>
        <v>21776</v>
      </c>
      <c r="CJ191" s="193">
        <f t="shared" si="30"/>
        <v>21776</v>
      </c>
      <c r="CK191" s="193">
        <f t="shared" si="30"/>
        <v>21954</v>
      </c>
      <c r="CL191" s="193">
        <f t="shared" si="31"/>
        <v>21954</v>
      </c>
      <c r="CM191" s="193">
        <f t="shared" si="31"/>
        <v>21954</v>
      </c>
      <c r="CN191" s="193">
        <f t="shared" si="31"/>
        <v>21954</v>
      </c>
      <c r="CO191" s="193">
        <f t="shared" si="31"/>
        <v>21954</v>
      </c>
      <c r="CP191" s="193">
        <f t="shared" si="31"/>
        <v>21954</v>
      </c>
      <c r="CQ191" s="193">
        <f t="shared" si="31"/>
        <v>21954</v>
      </c>
      <c r="CR191" s="193">
        <f t="shared" si="31"/>
        <v>21954</v>
      </c>
      <c r="CS191" s="193">
        <f t="shared" si="31"/>
        <v>21954</v>
      </c>
      <c r="CT191" s="193">
        <f t="shared" si="31"/>
        <v>21954</v>
      </c>
      <c r="CU191" s="193">
        <f t="shared" si="31"/>
        <v>21954</v>
      </c>
      <c r="CV191" s="193">
        <f t="shared" si="31"/>
        <v>21954</v>
      </c>
      <c r="CW191" s="193">
        <f t="shared" si="31"/>
        <v>22128</v>
      </c>
      <c r="CX191" s="193">
        <f t="shared" si="31"/>
        <v>22128</v>
      </c>
      <c r="CY191" s="193">
        <f t="shared" si="31"/>
        <v>22128</v>
      </c>
      <c r="CZ191" s="193">
        <f t="shared" si="31"/>
        <v>22128</v>
      </c>
      <c r="DA191" s="193">
        <f t="shared" si="31"/>
        <v>22128</v>
      </c>
      <c r="DB191" s="193">
        <f t="shared" si="32"/>
        <v>22128</v>
      </c>
      <c r="DC191" s="193">
        <f t="shared" si="32"/>
        <v>22128</v>
      </c>
      <c r="DD191" s="193">
        <f t="shared" si="32"/>
        <v>22128</v>
      </c>
      <c r="DE191" s="193">
        <f t="shared" si="32"/>
        <v>22128</v>
      </c>
      <c r="DF191" s="193">
        <f t="shared" si="32"/>
        <v>22128</v>
      </c>
      <c r="DG191" s="193">
        <f t="shared" si="32"/>
        <v>22128</v>
      </c>
      <c r="DH191" s="193">
        <f t="shared" si="32"/>
        <v>22128</v>
      </c>
      <c r="DI191" s="193">
        <f t="shared" si="32"/>
        <v>22298</v>
      </c>
      <c r="DJ191" s="193">
        <f t="shared" si="32"/>
        <v>22298</v>
      </c>
      <c r="DK191" s="193">
        <f t="shared" si="32"/>
        <v>22298</v>
      </c>
      <c r="DL191" s="193">
        <f t="shared" si="32"/>
        <v>22298</v>
      </c>
      <c r="DM191" s="193">
        <f t="shared" si="32"/>
        <v>22298</v>
      </c>
      <c r="DN191" s="193">
        <f t="shared" si="32"/>
        <v>22298</v>
      </c>
      <c r="DO191" s="193">
        <f t="shared" si="32"/>
        <v>22298</v>
      </c>
      <c r="DP191" s="193">
        <f t="shared" si="32"/>
        <v>22298</v>
      </c>
      <c r="DQ191" s="193">
        <f t="shared" si="32"/>
        <v>22298</v>
      </c>
      <c r="DR191" s="193">
        <f t="shared" si="33"/>
        <v>22298</v>
      </c>
      <c r="DS191" s="193">
        <f t="shared" si="33"/>
        <v>22298</v>
      </c>
      <c r="DT191" s="193">
        <f t="shared" si="33"/>
        <v>22298</v>
      </c>
      <c r="DU191" s="193">
        <f t="shared" si="33"/>
        <v>22464</v>
      </c>
      <c r="DV191" s="193">
        <f t="shared" si="33"/>
        <v>22464</v>
      </c>
      <c r="DW191" s="193">
        <f t="shared" si="33"/>
        <v>22464</v>
      </c>
      <c r="DX191" s="193">
        <f t="shared" si="33"/>
        <v>22464</v>
      </c>
      <c r="DY191" s="193">
        <f t="shared" si="33"/>
        <v>22464</v>
      </c>
      <c r="DZ191" s="193">
        <f t="shared" si="33"/>
        <v>22464</v>
      </c>
      <c r="EA191" s="193">
        <f t="shared" si="33"/>
        <v>22464</v>
      </c>
      <c r="EB191" s="193">
        <f t="shared" si="33"/>
        <v>22464</v>
      </c>
      <c r="EC191" s="193">
        <f t="shared" si="33"/>
        <v>22464</v>
      </c>
      <c r="ED191" s="193">
        <f t="shared" si="33"/>
        <v>22464</v>
      </c>
      <c r="EE191" s="193">
        <f t="shared" si="33"/>
        <v>22464</v>
      </c>
      <c r="EF191" s="193">
        <f t="shared" si="33"/>
        <v>22464</v>
      </c>
      <c r="EG191" s="193">
        <f t="shared" si="33"/>
        <v>22627</v>
      </c>
      <c r="EH191" s="193">
        <f t="shared" si="34"/>
        <v>22627</v>
      </c>
      <c r="EI191" s="193">
        <f t="shared" si="34"/>
        <v>22627</v>
      </c>
      <c r="EJ191" s="193">
        <f t="shared" si="34"/>
        <v>22627</v>
      </c>
      <c r="EK191" s="193">
        <f t="shared" si="34"/>
        <v>22627</v>
      </c>
      <c r="EL191" s="193">
        <f t="shared" si="34"/>
        <v>22627</v>
      </c>
      <c r="EM191" s="193">
        <f t="shared" si="34"/>
        <v>22627</v>
      </c>
      <c r="EN191" s="193">
        <f t="shared" si="34"/>
        <v>22627</v>
      </c>
      <c r="EO191" s="193">
        <f t="shared" si="34"/>
        <v>22627</v>
      </c>
      <c r="EP191" s="193">
        <f t="shared" si="34"/>
        <v>22627</v>
      </c>
      <c r="EQ191" s="193">
        <f t="shared" si="34"/>
        <v>22627</v>
      </c>
      <c r="ER191" s="193">
        <f t="shared" si="34"/>
        <v>22627</v>
      </c>
      <c r="ES191" s="193">
        <f t="shared" si="34"/>
        <v>22787</v>
      </c>
      <c r="ET191" s="193">
        <f t="shared" si="34"/>
        <v>22787</v>
      </c>
      <c r="EU191" s="193">
        <f t="shared" si="34"/>
        <v>22787</v>
      </c>
      <c r="EV191" s="193">
        <f t="shared" si="34"/>
        <v>22787</v>
      </c>
      <c r="EW191" s="193">
        <f t="shared" si="34"/>
        <v>22787</v>
      </c>
      <c r="EX191" s="193">
        <f t="shared" si="35"/>
        <v>22787</v>
      </c>
      <c r="EY191" s="193">
        <f t="shared" si="35"/>
        <v>22787</v>
      </c>
      <c r="EZ191" s="193">
        <f t="shared" si="35"/>
        <v>22787</v>
      </c>
      <c r="FA191" s="193">
        <f t="shared" si="35"/>
        <v>22787</v>
      </c>
      <c r="FB191" s="193">
        <f t="shared" si="35"/>
        <v>22787</v>
      </c>
      <c r="FC191" s="193">
        <f t="shared" si="35"/>
        <v>22787</v>
      </c>
      <c r="FD191" s="193">
        <f t="shared" si="35"/>
        <v>22787</v>
      </c>
      <c r="FE191" s="193">
        <f t="shared" si="35"/>
        <v>22943</v>
      </c>
      <c r="FF191" s="193">
        <f t="shared" si="35"/>
        <v>22943</v>
      </c>
      <c r="FG191" s="193">
        <f t="shared" si="35"/>
        <v>22943</v>
      </c>
      <c r="FH191" s="193">
        <f t="shared" si="35"/>
        <v>22943</v>
      </c>
      <c r="FI191" s="193">
        <f t="shared" si="35"/>
        <v>22943</v>
      </c>
      <c r="FJ191" s="193">
        <f t="shared" si="35"/>
        <v>22943</v>
      </c>
      <c r="FK191" s="193">
        <f t="shared" si="35"/>
        <v>22943</v>
      </c>
      <c r="FL191" s="193">
        <f t="shared" si="35"/>
        <v>22943</v>
      </c>
      <c r="FM191" s="193">
        <f t="shared" si="35"/>
        <v>22943</v>
      </c>
      <c r="FN191" s="193">
        <f t="shared" si="36"/>
        <v>22943</v>
      </c>
      <c r="FO191" s="193">
        <f t="shared" si="36"/>
        <v>22943</v>
      </c>
      <c r="FP191" s="193">
        <f t="shared" si="36"/>
        <v>22943</v>
      </c>
      <c r="FQ191" s="193">
        <f t="shared" si="36"/>
        <v>23094</v>
      </c>
      <c r="FR191" s="193">
        <f t="shared" si="36"/>
        <v>23094</v>
      </c>
      <c r="FS191" s="193">
        <f t="shared" si="36"/>
        <v>23094</v>
      </c>
      <c r="FT191" s="193">
        <f t="shared" si="36"/>
        <v>23094</v>
      </c>
      <c r="FU191" s="193">
        <f t="shared" si="36"/>
        <v>23094</v>
      </c>
      <c r="FV191" s="193">
        <f t="shared" si="36"/>
        <v>23094</v>
      </c>
      <c r="FW191" s="193">
        <f t="shared" si="36"/>
        <v>23094</v>
      </c>
      <c r="FX191" s="193">
        <f t="shared" si="36"/>
        <v>23094</v>
      </c>
      <c r="FY191" s="193">
        <f t="shared" si="36"/>
        <v>23094</v>
      </c>
      <c r="FZ191" s="193">
        <f t="shared" si="36"/>
        <v>23094</v>
      </c>
      <c r="GA191" s="193">
        <f t="shared" si="36"/>
        <v>23094</v>
      </c>
      <c r="GB191" s="193">
        <f t="shared" si="36"/>
        <v>23094</v>
      </c>
      <c r="GC191" s="193">
        <f t="shared" si="36"/>
        <v>23240</v>
      </c>
      <c r="GD191" s="193">
        <f t="shared" si="37"/>
        <v>23240</v>
      </c>
      <c r="GE191" s="193">
        <f t="shared" si="37"/>
        <v>23240</v>
      </c>
      <c r="GF191" s="193">
        <f t="shared" si="37"/>
        <v>23240</v>
      </c>
      <c r="GG191" s="193">
        <f t="shared" si="37"/>
        <v>23240</v>
      </c>
      <c r="GH191" s="193">
        <f t="shared" si="37"/>
        <v>23240</v>
      </c>
      <c r="GI191" s="193">
        <f t="shared" si="37"/>
        <v>23240</v>
      </c>
      <c r="GJ191" s="193">
        <f t="shared" si="37"/>
        <v>23240</v>
      </c>
      <c r="GK191" s="193">
        <f t="shared" si="37"/>
        <v>23240</v>
      </c>
      <c r="GL191" s="193">
        <f t="shared" si="37"/>
        <v>23240</v>
      </c>
      <c r="GM191" s="193">
        <f t="shared" si="37"/>
        <v>23240</v>
      </c>
      <c r="GN191" s="193">
        <f t="shared" si="37"/>
        <v>23240</v>
      </c>
      <c r="GO191" s="193">
        <f t="shared" si="37"/>
        <v>23381</v>
      </c>
      <c r="GP191" s="193">
        <f t="shared" si="37"/>
        <v>23381</v>
      </c>
      <c r="GQ191" s="193">
        <f t="shared" si="37"/>
        <v>23381</v>
      </c>
      <c r="GR191" s="193">
        <f t="shared" si="37"/>
        <v>23381</v>
      </c>
      <c r="GS191" s="193">
        <f t="shared" si="37"/>
        <v>23381</v>
      </c>
      <c r="GT191" s="193">
        <f t="shared" si="38"/>
        <v>23381</v>
      </c>
      <c r="GU191" s="193">
        <f t="shared" si="38"/>
        <v>23381</v>
      </c>
      <c r="GV191" s="193">
        <f t="shared" si="38"/>
        <v>23381</v>
      </c>
      <c r="GW191" s="193">
        <f t="shared" si="38"/>
        <v>23381</v>
      </c>
      <c r="GX191" s="193">
        <f t="shared" si="38"/>
        <v>23381</v>
      </c>
      <c r="GY191" s="193">
        <f t="shared" si="38"/>
        <v>23381</v>
      </c>
      <c r="GZ191" s="193">
        <f t="shared" si="38"/>
        <v>23381</v>
      </c>
      <c r="HA191" s="193">
        <f t="shared" si="38"/>
        <v>23519</v>
      </c>
      <c r="HB191" s="193">
        <f t="shared" si="38"/>
        <v>23519</v>
      </c>
      <c r="HC191" s="193">
        <f t="shared" si="38"/>
        <v>23519</v>
      </c>
      <c r="HD191" s="193">
        <f t="shared" si="38"/>
        <v>23519</v>
      </c>
      <c r="HE191" s="193">
        <f t="shared" si="38"/>
        <v>23519</v>
      </c>
      <c r="HF191" s="193">
        <f t="shared" si="38"/>
        <v>23519</v>
      </c>
      <c r="HG191" s="193">
        <f t="shared" si="38"/>
        <v>23519</v>
      </c>
      <c r="HH191" s="193">
        <f t="shared" si="38"/>
        <v>23519</v>
      </c>
      <c r="HI191" s="193">
        <f t="shared" si="38"/>
        <v>23519</v>
      </c>
      <c r="HJ191" s="193">
        <f t="shared" si="39"/>
        <v>23519</v>
      </c>
      <c r="HK191" s="193">
        <f t="shared" si="39"/>
        <v>23519</v>
      </c>
      <c r="HL191" s="193">
        <f t="shared" si="39"/>
        <v>23519</v>
      </c>
      <c r="HM191" s="193">
        <f t="shared" si="39"/>
        <v>23651</v>
      </c>
      <c r="HN191" s="193">
        <f t="shared" si="39"/>
        <v>23651</v>
      </c>
      <c r="HO191" s="193">
        <f t="shared" si="39"/>
        <v>23651</v>
      </c>
      <c r="HP191" s="193">
        <f t="shared" si="39"/>
        <v>23651</v>
      </c>
      <c r="HQ191" s="193">
        <f t="shared" si="39"/>
        <v>23651</v>
      </c>
      <c r="HR191" s="193">
        <f t="shared" si="39"/>
        <v>23651</v>
      </c>
      <c r="HS191" s="193">
        <f t="shared" si="39"/>
        <v>23651</v>
      </c>
      <c r="HT191" s="193">
        <f t="shared" si="39"/>
        <v>23651</v>
      </c>
      <c r="HU191" s="193">
        <f t="shared" si="39"/>
        <v>23651</v>
      </c>
      <c r="HV191" s="193">
        <f t="shared" si="39"/>
        <v>23651</v>
      </c>
      <c r="HW191" s="193">
        <f t="shared" si="39"/>
        <v>23651</v>
      </c>
      <c r="HX191" s="193">
        <f t="shared" si="39"/>
        <v>23651</v>
      </c>
      <c r="HY191" s="193">
        <f t="shared" si="39"/>
        <v>23779</v>
      </c>
      <c r="HZ191" s="193">
        <f t="shared" si="40"/>
        <v>23779</v>
      </c>
      <c r="IA191" s="193">
        <f t="shared" si="40"/>
        <v>23779</v>
      </c>
      <c r="IB191" s="193">
        <f t="shared" si="40"/>
        <v>23779</v>
      </c>
      <c r="IC191" s="193">
        <f t="shared" si="40"/>
        <v>23779</v>
      </c>
      <c r="ID191" s="193">
        <f t="shared" si="40"/>
        <v>23779</v>
      </c>
      <c r="IE191" s="193">
        <f t="shared" si="40"/>
        <v>23779</v>
      </c>
      <c r="IF191" s="193">
        <f t="shared" si="40"/>
        <v>23779</v>
      </c>
      <c r="IG191" s="193">
        <f t="shared" si="40"/>
        <v>23779</v>
      </c>
      <c r="IH191" s="193">
        <f t="shared" si="40"/>
        <v>23779</v>
      </c>
      <c r="II191" s="193">
        <f t="shared" si="40"/>
        <v>23779</v>
      </c>
      <c r="IJ191" s="193">
        <f t="shared" si="40"/>
        <v>23779</v>
      </c>
      <c r="IK191" s="193">
        <f t="shared" si="40"/>
        <v>23904</v>
      </c>
      <c r="IL191" s="193">
        <f t="shared" si="40"/>
        <v>23904</v>
      </c>
      <c r="IM191" s="193">
        <f t="shared" si="40"/>
        <v>23904</v>
      </c>
      <c r="IN191" s="193">
        <f t="shared" si="40"/>
        <v>23904</v>
      </c>
      <c r="IO191" s="193">
        <f t="shared" si="40"/>
        <v>23904</v>
      </c>
      <c r="IP191" s="193">
        <f t="shared" si="41"/>
        <v>23904</v>
      </c>
      <c r="IQ191" s="193">
        <f t="shared" si="41"/>
        <v>23904</v>
      </c>
      <c r="IR191" s="193">
        <f t="shared" si="41"/>
        <v>23904</v>
      </c>
      <c r="IS191" s="193">
        <f t="shared" si="41"/>
        <v>23904</v>
      </c>
      <c r="IT191" s="193">
        <f t="shared" si="41"/>
        <v>23904</v>
      </c>
      <c r="IU191" s="193">
        <f t="shared" si="41"/>
        <v>23904</v>
      </c>
      <c r="IV191" s="193">
        <f t="shared" si="41"/>
        <v>23904</v>
      </c>
      <c r="IW191" s="193">
        <f t="shared" si="41"/>
        <v>24281.628369569786</v>
      </c>
      <c r="IX191" s="193">
        <f t="shared" si="41"/>
        <v>24281.628369569786</v>
      </c>
      <c r="IY191" s="193">
        <f t="shared" si="41"/>
        <v>24281.628369569786</v>
      </c>
      <c r="IZ191" s="193">
        <f t="shared" si="41"/>
        <v>24281.628369569786</v>
      </c>
      <c r="JA191" s="193">
        <f t="shared" si="41"/>
        <v>24281.628369569786</v>
      </c>
      <c r="JB191" s="193">
        <f t="shared" si="41"/>
        <v>24281.628369569786</v>
      </c>
      <c r="JC191" s="193">
        <f t="shared" si="41"/>
        <v>24281.628369569786</v>
      </c>
      <c r="JD191" s="193">
        <f t="shared" si="41"/>
        <v>24281.628369569786</v>
      </c>
      <c r="JE191" s="193">
        <f t="shared" si="41"/>
        <v>24281.628369569786</v>
      </c>
      <c r="JF191" s="193">
        <f t="shared" si="42"/>
        <v>24281.628369569786</v>
      </c>
      <c r="JG191" s="193">
        <f t="shared" si="42"/>
        <v>24281.628369569786</v>
      </c>
      <c r="JH191" s="193">
        <f t="shared" si="42"/>
        <v>24281.628369569786</v>
      </c>
      <c r="JI191" s="193">
        <f t="shared" si="42"/>
        <v>24536.912742015742</v>
      </c>
      <c r="JJ191" s="193">
        <f t="shared" si="42"/>
        <v>24536.912742015742</v>
      </c>
      <c r="JK191" s="193">
        <f t="shared" si="42"/>
        <v>24536.912742015742</v>
      </c>
      <c r="JL191" s="193">
        <f t="shared" si="42"/>
        <v>24536.912742015742</v>
      </c>
      <c r="JM191" s="193">
        <f t="shared" si="42"/>
        <v>24536.912742015742</v>
      </c>
      <c r="JN191" s="193">
        <f t="shared" si="42"/>
        <v>24536.912742015742</v>
      </c>
      <c r="JO191" s="193">
        <f t="shared" si="42"/>
        <v>24536.912742015742</v>
      </c>
      <c r="JP191" s="193">
        <f t="shared" si="42"/>
        <v>24536.912742015742</v>
      </c>
      <c r="JQ191" s="193">
        <f t="shared" si="42"/>
        <v>24536.912742015742</v>
      </c>
      <c r="JR191" s="193">
        <f t="shared" si="42"/>
        <v>24536.912742015742</v>
      </c>
      <c r="JS191" s="193">
        <f t="shared" si="42"/>
        <v>24536.912742015742</v>
      </c>
      <c r="JT191" s="193">
        <f t="shared" si="42"/>
        <v>24536.912742015742</v>
      </c>
    </row>
    <row r="192" spans="4:280">
      <c r="D192" s="175">
        <v>20</v>
      </c>
      <c r="Z192" s="193">
        <f t="shared" si="27"/>
        <v>20815</v>
      </c>
      <c r="AA192" s="193">
        <f t="shared" si="27"/>
        <v>20815</v>
      </c>
      <c r="AB192" s="193">
        <f t="shared" si="27"/>
        <v>21371</v>
      </c>
      <c r="AC192" s="193">
        <f t="shared" si="27"/>
        <v>21371</v>
      </c>
      <c r="AD192" s="193">
        <f t="shared" si="27"/>
        <v>21371</v>
      </c>
      <c r="AE192" s="193">
        <f t="shared" si="27"/>
        <v>21371</v>
      </c>
      <c r="AF192" s="193">
        <f t="shared" si="27"/>
        <v>21371</v>
      </c>
      <c r="AG192" s="193">
        <f t="shared" si="27"/>
        <v>21371</v>
      </c>
      <c r="AH192" s="193">
        <f t="shared" si="27"/>
        <v>21371</v>
      </c>
      <c r="AI192" s="193">
        <f t="shared" si="27"/>
        <v>21371</v>
      </c>
      <c r="AJ192" s="193">
        <f t="shared" si="27"/>
        <v>21371</v>
      </c>
      <c r="AK192" s="193">
        <f t="shared" si="27"/>
        <v>21371</v>
      </c>
      <c r="AL192" s="193">
        <f t="shared" si="27"/>
        <v>21371</v>
      </c>
      <c r="AM192" s="193">
        <f t="shared" si="27"/>
        <v>21371</v>
      </c>
      <c r="AN192" s="193">
        <f t="shared" si="27"/>
        <v>21927</v>
      </c>
      <c r="AO192" s="193">
        <f t="shared" si="27"/>
        <v>21927</v>
      </c>
      <c r="AP192" s="193">
        <f t="shared" si="28"/>
        <v>21927</v>
      </c>
      <c r="AQ192" s="193">
        <f t="shared" si="28"/>
        <v>21927</v>
      </c>
      <c r="AR192" s="193">
        <f t="shared" si="28"/>
        <v>21927</v>
      </c>
      <c r="AS192" s="193">
        <f t="shared" si="28"/>
        <v>21927</v>
      </c>
      <c r="AT192" s="193">
        <f t="shared" si="28"/>
        <v>21927</v>
      </c>
      <c r="AU192" s="193">
        <f t="shared" si="28"/>
        <v>21927</v>
      </c>
      <c r="AV192" s="193">
        <f t="shared" si="28"/>
        <v>21927</v>
      </c>
      <c r="AW192" s="193">
        <f t="shared" si="28"/>
        <v>21927</v>
      </c>
      <c r="AX192" s="193">
        <f t="shared" si="28"/>
        <v>21927</v>
      </c>
      <c r="AY192" s="193">
        <f t="shared" si="28"/>
        <v>21927</v>
      </c>
      <c r="AZ192" s="193">
        <f t="shared" si="28"/>
        <v>21927</v>
      </c>
      <c r="BA192" s="193">
        <f t="shared" si="28"/>
        <v>22832</v>
      </c>
      <c r="BB192" s="193">
        <f t="shared" si="28"/>
        <v>22832</v>
      </c>
      <c r="BC192" s="193">
        <f t="shared" si="28"/>
        <v>22832</v>
      </c>
      <c r="BD192" s="193">
        <f t="shared" si="28"/>
        <v>22832</v>
      </c>
      <c r="BE192" s="193">
        <f t="shared" si="28"/>
        <v>22832</v>
      </c>
      <c r="BF192" s="193">
        <f t="shared" si="29"/>
        <v>22832</v>
      </c>
      <c r="BG192" s="193">
        <f t="shared" si="29"/>
        <v>22832</v>
      </c>
      <c r="BH192" s="193">
        <f t="shared" si="29"/>
        <v>22832</v>
      </c>
      <c r="BI192" s="193">
        <f t="shared" si="29"/>
        <v>22832</v>
      </c>
      <c r="BJ192" s="193">
        <f t="shared" si="29"/>
        <v>22832</v>
      </c>
      <c r="BK192" s="193">
        <f t="shared" si="29"/>
        <v>22832</v>
      </c>
      <c r="BL192" s="193">
        <f t="shared" si="29"/>
        <v>22832</v>
      </c>
      <c r="BM192" s="193">
        <f t="shared" si="29"/>
        <v>23759</v>
      </c>
      <c r="BN192" s="193">
        <f t="shared" si="29"/>
        <v>23759</v>
      </c>
      <c r="BO192" s="193">
        <f t="shared" si="29"/>
        <v>23759</v>
      </c>
      <c r="BP192" s="193">
        <f t="shared" si="29"/>
        <v>23759</v>
      </c>
      <c r="BQ192" s="193">
        <f t="shared" si="29"/>
        <v>23759</v>
      </c>
      <c r="BR192" s="193">
        <f t="shared" si="29"/>
        <v>23759</v>
      </c>
      <c r="BS192" s="193">
        <f t="shared" si="29"/>
        <v>23759</v>
      </c>
      <c r="BT192" s="193">
        <f t="shared" si="29"/>
        <v>23759</v>
      </c>
      <c r="BU192" s="193">
        <f t="shared" si="29"/>
        <v>23759</v>
      </c>
      <c r="BV192" s="193">
        <f t="shared" si="30"/>
        <v>23759</v>
      </c>
      <c r="BW192" s="193">
        <f t="shared" si="30"/>
        <v>23759</v>
      </c>
      <c r="BX192" s="193">
        <f t="shared" si="30"/>
        <v>23759</v>
      </c>
      <c r="BY192" s="193">
        <f t="shared" si="30"/>
        <v>24708</v>
      </c>
      <c r="BZ192" s="193">
        <f t="shared" si="30"/>
        <v>24708</v>
      </c>
      <c r="CA192" s="193">
        <f t="shared" si="30"/>
        <v>24708</v>
      </c>
      <c r="CB192" s="193">
        <f t="shared" si="30"/>
        <v>24708</v>
      </c>
      <c r="CC192" s="193">
        <f t="shared" si="30"/>
        <v>24708</v>
      </c>
      <c r="CD192" s="193">
        <f t="shared" si="30"/>
        <v>24708</v>
      </c>
      <c r="CE192" s="193">
        <f t="shared" si="30"/>
        <v>24708</v>
      </c>
      <c r="CF192" s="193">
        <f t="shared" si="30"/>
        <v>24708</v>
      </c>
      <c r="CG192" s="193">
        <f t="shared" si="30"/>
        <v>24708</v>
      </c>
      <c r="CH192" s="193">
        <f t="shared" si="30"/>
        <v>24708</v>
      </c>
      <c r="CI192" s="193">
        <f t="shared" si="30"/>
        <v>24708</v>
      </c>
      <c r="CJ192" s="193">
        <f t="shared" si="30"/>
        <v>24708</v>
      </c>
      <c r="CK192" s="193">
        <f t="shared" si="30"/>
        <v>25680</v>
      </c>
      <c r="CL192" s="193">
        <f t="shared" si="31"/>
        <v>25680</v>
      </c>
      <c r="CM192" s="193">
        <f t="shared" si="31"/>
        <v>25680</v>
      </c>
      <c r="CN192" s="193">
        <f t="shared" si="31"/>
        <v>25680</v>
      </c>
      <c r="CO192" s="193">
        <f t="shared" si="31"/>
        <v>25680</v>
      </c>
      <c r="CP192" s="193">
        <f t="shared" si="31"/>
        <v>25680</v>
      </c>
      <c r="CQ192" s="193">
        <f t="shared" si="31"/>
        <v>25680</v>
      </c>
      <c r="CR192" s="193">
        <f t="shared" si="31"/>
        <v>25680</v>
      </c>
      <c r="CS192" s="193">
        <f t="shared" si="31"/>
        <v>25680</v>
      </c>
      <c r="CT192" s="193">
        <f t="shared" si="31"/>
        <v>25680</v>
      </c>
      <c r="CU192" s="193">
        <f t="shared" si="31"/>
        <v>25680</v>
      </c>
      <c r="CV192" s="193">
        <f t="shared" si="31"/>
        <v>25680</v>
      </c>
      <c r="CW192" s="193">
        <f t="shared" si="31"/>
        <v>26673</v>
      </c>
      <c r="CX192" s="193">
        <f t="shared" si="31"/>
        <v>26673</v>
      </c>
      <c r="CY192" s="193">
        <f t="shared" si="31"/>
        <v>26673</v>
      </c>
      <c r="CZ192" s="193">
        <f t="shared" si="31"/>
        <v>26673</v>
      </c>
      <c r="DA192" s="193">
        <f t="shared" si="31"/>
        <v>26673</v>
      </c>
      <c r="DB192" s="193">
        <f t="shared" si="32"/>
        <v>26673</v>
      </c>
      <c r="DC192" s="193">
        <f t="shared" si="32"/>
        <v>26673</v>
      </c>
      <c r="DD192" s="193">
        <f t="shared" si="32"/>
        <v>26673</v>
      </c>
      <c r="DE192" s="193">
        <f t="shared" si="32"/>
        <v>26673</v>
      </c>
      <c r="DF192" s="193">
        <f t="shared" si="32"/>
        <v>26673</v>
      </c>
      <c r="DG192" s="193">
        <f t="shared" si="32"/>
        <v>26673</v>
      </c>
      <c r="DH192" s="193">
        <f t="shared" si="32"/>
        <v>26673</v>
      </c>
      <c r="DI192" s="193">
        <f t="shared" si="32"/>
        <v>27689</v>
      </c>
      <c r="DJ192" s="193">
        <f t="shared" si="32"/>
        <v>27689</v>
      </c>
      <c r="DK192" s="193">
        <f t="shared" si="32"/>
        <v>27689</v>
      </c>
      <c r="DL192" s="193">
        <f t="shared" si="32"/>
        <v>27689</v>
      </c>
      <c r="DM192" s="193">
        <f t="shared" si="32"/>
        <v>27689</v>
      </c>
      <c r="DN192" s="193">
        <f t="shared" si="32"/>
        <v>27689</v>
      </c>
      <c r="DO192" s="193">
        <f t="shared" si="32"/>
        <v>27689</v>
      </c>
      <c r="DP192" s="193">
        <f t="shared" si="32"/>
        <v>27689</v>
      </c>
      <c r="DQ192" s="193">
        <f t="shared" si="32"/>
        <v>27689</v>
      </c>
      <c r="DR192" s="193">
        <f t="shared" si="33"/>
        <v>27689</v>
      </c>
      <c r="DS192" s="193">
        <f t="shared" si="33"/>
        <v>27689</v>
      </c>
      <c r="DT192" s="193">
        <f t="shared" si="33"/>
        <v>27689</v>
      </c>
      <c r="DU192" s="193">
        <f t="shared" si="33"/>
        <v>28729</v>
      </c>
      <c r="DV192" s="193">
        <f t="shared" si="33"/>
        <v>28729</v>
      </c>
      <c r="DW192" s="193">
        <f t="shared" si="33"/>
        <v>28729</v>
      </c>
      <c r="DX192" s="193">
        <f t="shared" si="33"/>
        <v>28729</v>
      </c>
      <c r="DY192" s="193">
        <f t="shared" si="33"/>
        <v>28729</v>
      </c>
      <c r="DZ192" s="193">
        <f t="shared" si="33"/>
        <v>28729</v>
      </c>
      <c r="EA192" s="193">
        <f t="shared" si="33"/>
        <v>28729</v>
      </c>
      <c r="EB192" s="193">
        <f t="shared" si="33"/>
        <v>28729</v>
      </c>
      <c r="EC192" s="193">
        <f t="shared" si="33"/>
        <v>28729</v>
      </c>
      <c r="ED192" s="193">
        <f t="shared" si="33"/>
        <v>28729</v>
      </c>
      <c r="EE192" s="193">
        <f t="shared" si="33"/>
        <v>28729</v>
      </c>
      <c r="EF192" s="193">
        <f t="shared" si="33"/>
        <v>28729</v>
      </c>
      <c r="EG192" s="193">
        <f t="shared" si="33"/>
        <v>29795</v>
      </c>
      <c r="EH192" s="193">
        <f t="shared" si="34"/>
        <v>29795</v>
      </c>
      <c r="EI192" s="193">
        <f t="shared" si="34"/>
        <v>29795</v>
      </c>
      <c r="EJ192" s="193">
        <f t="shared" si="34"/>
        <v>29795</v>
      </c>
      <c r="EK192" s="193">
        <f t="shared" si="34"/>
        <v>29795</v>
      </c>
      <c r="EL192" s="193">
        <f t="shared" si="34"/>
        <v>29795</v>
      </c>
      <c r="EM192" s="193">
        <f t="shared" si="34"/>
        <v>29795</v>
      </c>
      <c r="EN192" s="193">
        <f t="shared" si="34"/>
        <v>29795</v>
      </c>
      <c r="EO192" s="193">
        <f t="shared" si="34"/>
        <v>29795</v>
      </c>
      <c r="EP192" s="193">
        <f t="shared" si="34"/>
        <v>29795</v>
      </c>
      <c r="EQ192" s="193">
        <f t="shared" si="34"/>
        <v>29795</v>
      </c>
      <c r="ER192" s="193">
        <f t="shared" si="34"/>
        <v>29795</v>
      </c>
      <c r="ES192" s="193">
        <f t="shared" si="34"/>
        <v>30885</v>
      </c>
      <c r="ET192" s="193">
        <f t="shared" si="34"/>
        <v>30885</v>
      </c>
      <c r="EU192" s="193">
        <f t="shared" si="34"/>
        <v>30885</v>
      </c>
      <c r="EV192" s="193">
        <f t="shared" si="34"/>
        <v>30885</v>
      </c>
      <c r="EW192" s="193">
        <f t="shared" si="34"/>
        <v>30885</v>
      </c>
      <c r="EX192" s="193">
        <f t="shared" si="35"/>
        <v>30885</v>
      </c>
      <c r="EY192" s="193">
        <f t="shared" si="35"/>
        <v>30885</v>
      </c>
      <c r="EZ192" s="193">
        <f t="shared" si="35"/>
        <v>30885</v>
      </c>
      <c r="FA192" s="193">
        <f t="shared" si="35"/>
        <v>30885</v>
      </c>
      <c r="FB192" s="193">
        <f t="shared" si="35"/>
        <v>30885</v>
      </c>
      <c r="FC192" s="193">
        <f t="shared" si="35"/>
        <v>30885</v>
      </c>
      <c r="FD192" s="193">
        <f t="shared" si="35"/>
        <v>30885</v>
      </c>
      <c r="FE192" s="193">
        <f t="shared" si="35"/>
        <v>31998</v>
      </c>
      <c r="FF192" s="193">
        <f t="shared" si="35"/>
        <v>31998</v>
      </c>
      <c r="FG192" s="193">
        <f t="shared" si="35"/>
        <v>31998</v>
      </c>
      <c r="FH192" s="193">
        <f t="shared" si="35"/>
        <v>31998</v>
      </c>
      <c r="FI192" s="193">
        <f t="shared" si="35"/>
        <v>31998</v>
      </c>
      <c r="FJ192" s="193">
        <f t="shared" si="35"/>
        <v>31998</v>
      </c>
      <c r="FK192" s="193">
        <f t="shared" si="35"/>
        <v>31998</v>
      </c>
      <c r="FL192" s="193">
        <f t="shared" si="35"/>
        <v>31998</v>
      </c>
      <c r="FM192" s="193">
        <f t="shared" si="35"/>
        <v>31998</v>
      </c>
      <c r="FN192" s="193">
        <f t="shared" si="36"/>
        <v>31998</v>
      </c>
      <c r="FO192" s="193">
        <f t="shared" si="36"/>
        <v>31998</v>
      </c>
      <c r="FP192" s="193">
        <f t="shared" si="36"/>
        <v>31998</v>
      </c>
      <c r="FQ192" s="193">
        <f t="shared" si="36"/>
        <v>33135</v>
      </c>
      <c r="FR192" s="193">
        <f t="shared" si="36"/>
        <v>33135</v>
      </c>
      <c r="FS192" s="193">
        <f t="shared" si="36"/>
        <v>33135</v>
      </c>
      <c r="FT192" s="193">
        <f t="shared" si="36"/>
        <v>33135</v>
      </c>
      <c r="FU192" s="193">
        <f t="shared" si="36"/>
        <v>33135</v>
      </c>
      <c r="FV192" s="193">
        <f t="shared" si="36"/>
        <v>33135</v>
      </c>
      <c r="FW192" s="193">
        <f t="shared" si="36"/>
        <v>33135</v>
      </c>
      <c r="FX192" s="193">
        <f t="shared" si="36"/>
        <v>33135</v>
      </c>
      <c r="FY192" s="193">
        <f t="shared" si="36"/>
        <v>33135</v>
      </c>
      <c r="FZ192" s="193">
        <f t="shared" si="36"/>
        <v>33135</v>
      </c>
      <c r="GA192" s="193">
        <f t="shared" si="36"/>
        <v>33135</v>
      </c>
      <c r="GB192" s="193">
        <f t="shared" si="36"/>
        <v>33135</v>
      </c>
      <c r="GC192" s="193">
        <f t="shared" si="36"/>
        <v>34296</v>
      </c>
      <c r="GD192" s="193">
        <f t="shared" si="37"/>
        <v>34296</v>
      </c>
      <c r="GE192" s="193">
        <f t="shared" si="37"/>
        <v>34296</v>
      </c>
      <c r="GF192" s="193">
        <f t="shared" si="37"/>
        <v>34296</v>
      </c>
      <c r="GG192" s="193">
        <f t="shared" si="37"/>
        <v>34296</v>
      </c>
      <c r="GH192" s="193">
        <f t="shared" si="37"/>
        <v>34296</v>
      </c>
      <c r="GI192" s="193">
        <f t="shared" si="37"/>
        <v>34296</v>
      </c>
      <c r="GJ192" s="193">
        <f t="shared" si="37"/>
        <v>34296</v>
      </c>
      <c r="GK192" s="193">
        <f t="shared" si="37"/>
        <v>34296</v>
      </c>
      <c r="GL192" s="193">
        <f t="shared" si="37"/>
        <v>34296</v>
      </c>
      <c r="GM192" s="193">
        <f t="shared" si="37"/>
        <v>34296</v>
      </c>
      <c r="GN192" s="193">
        <f t="shared" si="37"/>
        <v>34296</v>
      </c>
      <c r="GO192" s="193">
        <f t="shared" si="37"/>
        <v>35479</v>
      </c>
      <c r="GP192" s="193">
        <f t="shared" si="37"/>
        <v>35479</v>
      </c>
      <c r="GQ192" s="193">
        <f t="shared" si="37"/>
        <v>35479</v>
      </c>
      <c r="GR192" s="193">
        <f t="shared" si="37"/>
        <v>35479</v>
      </c>
      <c r="GS192" s="193">
        <f t="shared" si="37"/>
        <v>35479</v>
      </c>
      <c r="GT192" s="193">
        <f t="shared" si="38"/>
        <v>35479</v>
      </c>
      <c r="GU192" s="193">
        <f t="shared" si="38"/>
        <v>35479</v>
      </c>
      <c r="GV192" s="193">
        <f t="shared" si="38"/>
        <v>35479</v>
      </c>
      <c r="GW192" s="193">
        <f t="shared" si="38"/>
        <v>35479</v>
      </c>
      <c r="GX192" s="193">
        <f t="shared" si="38"/>
        <v>35479</v>
      </c>
      <c r="GY192" s="193">
        <f t="shared" si="38"/>
        <v>35479</v>
      </c>
      <c r="GZ192" s="193">
        <f t="shared" si="38"/>
        <v>35479</v>
      </c>
      <c r="HA192" s="193">
        <f t="shared" si="38"/>
        <v>36687</v>
      </c>
      <c r="HB192" s="193">
        <f t="shared" si="38"/>
        <v>36687</v>
      </c>
      <c r="HC192" s="193">
        <f t="shared" si="38"/>
        <v>36687</v>
      </c>
      <c r="HD192" s="193">
        <f t="shared" si="38"/>
        <v>36687</v>
      </c>
      <c r="HE192" s="193">
        <f t="shared" si="38"/>
        <v>36687</v>
      </c>
      <c r="HF192" s="193">
        <f t="shared" si="38"/>
        <v>36687</v>
      </c>
      <c r="HG192" s="193">
        <f t="shared" si="38"/>
        <v>36687</v>
      </c>
      <c r="HH192" s="193">
        <f t="shared" si="38"/>
        <v>36687</v>
      </c>
      <c r="HI192" s="193">
        <f t="shared" si="38"/>
        <v>36687</v>
      </c>
      <c r="HJ192" s="193">
        <f t="shared" si="39"/>
        <v>36687</v>
      </c>
      <c r="HK192" s="193">
        <f t="shared" si="39"/>
        <v>36687</v>
      </c>
      <c r="HL192" s="193">
        <f t="shared" si="39"/>
        <v>36687</v>
      </c>
      <c r="HM192" s="193">
        <f t="shared" si="39"/>
        <v>37919</v>
      </c>
      <c r="HN192" s="193">
        <f t="shared" si="39"/>
        <v>37919</v>
      </c>
      <c r="HO192" s="193">
        <f t="shared" si="39"/>
        <v>37919</v>
      </c>
      <c r="HP192" s="193">
        <f t="shared" si="39"/>
        <v>37919</v>
      </c>
      <c r="HQ192" s="193">
        <f t="shared" si="39"/>
        <v>37919</v>
      </c>
      <c r="HR192" s="193">
        <f t="shared" si="39"/>
        <v>37919</v>
      </c>
      <c r="HS192" s="193">
        <f t="shared" si="39"/>
        <v>37919</v>
      </c>
      <c r="HT192" s="193">
        <f t="shared" si="39"/>
        <v>37919</v>
      </c>
      <c r="HU192" s="193">
        <f t="shared" si="39"/>
        <v>37919</v>
      </c>
      <c r="HV192" s="193">
        <f t="shared" si="39"/>
        <v>37919</v>
      </c>
      <c r="HW192" s="193">
        <f t="shared" si="39"/>
        <v>37919</v>
      </c>
      <c r="HX192" s="193">
        <f t="shared" si="39"/>
        <v>37919</v>
      </c>
      <c r="HY192" s="193">
        <f t="shared" si="39"/>
        <v>39176</v>
      </c>
      <c r="HZ192" s="193">
        <f t="shared" si="40"/>
        <v>39176</v>
      </c>
      <c r="IA192" s="193">
        <f t="shared" si="40"/>
        <v>39176</v>
      </c>
      <c r="IB192" s="193">
        <f t="shared" si="40"/>
        <v>39176</v>
      </c>
      <c r="IC192" s="193">
        <f t="shared" si="40"/>
        <v>39176</v>
      </c>
      <c r="ID192" s="193">
        <f t="shared" si="40"/>
        <v>39176</v>
      </c>
      <c r="IE192" s="193">
        <f t="shared" si="40"/>
        <v>39176</v>
      </c>
      <c r="IF192" s="193">
        <f t="shared" si="40"/>
        <v>39176</v>
      </c>
      <c r="IG192" s="193">
        <f t="shared" si="40"/>
        <v>39176</v>
      </c>
      <c r="IH192" s="193">
        <f t="shared" si="40"/>
        <v>39176</v>
      </c>
      <c r="II192" s="193">
        <f t="shared" si="40"/>
        <v>39176</v>
      </c>
      <c r="IJ192" s="193">
        <f t="shared" si="40"/>
        <v>39176</v>
      </c>
      <c r="IK192" s="193">
        <f t="shared" si="40"/>
        <v>40456</v>
      </c>
      <c r="IL192" s="193">
        <f t="shared" si="40"/>
        <v>40456</v>
      </c>
      <c r="IM192" s="193">
        <f t="shared" si="40"/>
        <v>40456</v>
      </c>
      <c r="IN192" s="193">
        <f t="shared" si="40"/>
        <v>40456</v>
      </c>
      <c r="IO192" s="193">
        <f t="shared" si="40"/>
        <v>40456</v>
      </c>
      <c r="IP192" s="193">
        <f t="shared" si="41"/>
        <v>40456</v>
      </c>
      <c r="IQ192" s="193">
        <f t="shared" si="41"/>
        <v>40456</v>
      </c>
      <c r="IR192" s="193">
        <f t="shared" si="41"/>
        <v>40456</v>
      </c>
      <c r="IS192" s="193">
        <f t="shared" si="41"/>
        <v>40456</v>
      </c>
      <c r="IT192" s="193">
        <f t="shared" si="41"/>
        <v>40456</v>
      </c>
      <c r="IU192" s="193">
        <f t="shared" si="41"/>
        <v>40456</v>
      </c>
      <c r="IV192" s="193">
        <f t="shared" si="41"/>
        <v>40456</v>
      </c>
      <c r="IW192" s="193">
        <f t="shared" si="41"/>
        <v>44552.820196038389</v>
      </c>
      <c r="IX192" s="193">
        <f t="shared" si="41"/>
        <v>44552.820196038389</v>
      </c>
      <c r="IY192" s="193">
        <f t="shared" si="41"/>
        <v>44552.820196038389</v>
      </c>
      <c r="IZ192" s="193">
        <f t="shared" si="41"/>
        <v>44552.820196038389</v>
      </c>
      <c r="JA192" s="193">
        <f t="shared" si="41"/>
        <v>44552.820196038389</v>
      </c>
      <c r="JB192" s="193">
        <f t="shared" si="41"/>
        <v>44552.820196038389</v>
      </c>
      <c r="JC192" s="193">
        <f t="shared" si="41"/>
        <v>44552.820196038389</v>
      </c>
      <c r="JD192" s="193">
        <f t="shared" si="41"/>
        <v>44552.820196038389</v>
      </c>
      <c r="JE192" s="193">
        <f t="shared" si="41"/>
        <v>44552.820196038389</v>
      </c>
      <c r="JF192" s="193">
        <f t="shared" si="42"/>
        <v>44552.820196038389</v>
      </c>
      <c r="JG192" s="193">
        <f t="shared" si="42"/>
        <v>44552.820196038389</v>
      </c>
      <c r="JH192" s="193">
        <f t="shared" si="42"/>
        <v>44552.820196038389</v>
      </c>
      <c r="JI192" s="193">
        <f t="shared" si="42"/>
        <v>47511.938997092402</v>
      </c>
      <c r="JJ192" s="193">
        <f t="shared" si="42"/>
        <v>47511.938997092402</v>
      </c>
      <c r="JK192" s="193">
        <f t="shared" si="42"/>
        <v>47511.938997092402</v>
      </c>
      <c r="JL192" s="193">
        <f t="shared" si="42"/>
        <v>47511.938997092402</v>
      </c>
      <c r="JM192" s="193">
        <f t="shared" si="42"/>
        <v>47511.938997092402</v>
      </c>
      <c r="JN192" s="193">
        <f t="shared" si="42"/>
        <v>47511.938997092402</v>
      </c>
      <c r="JO192" s="193">
        <f t="shared" si="42"/>
        <v>47511.938997092402</v>
      </c>
      <c r="JP192" s="193">
        <f t="shared" si="42"/>
        <v>47511.938997092402</v>
      </c>
      <c r="JQ192" s="193">
        <f t="shared" si="42"/>
        <v>47511.938997092402</v>
      </c>
      <c r="JR192" s="193">
        <f t="shared" si="42"/>
        <v>47511.938997092402</v>
      </c>
      <c r="JS192" s="193">
        <f t="shared" si="42"/>
        <v>47511.938997092402</v>
      </c>
      <c r="JT192" s="193">
        <f t="shared" si="42"/>
        <v>47511.938997092402</v>
      </c>
    </row>
    <row r="193" spans="4:280">
      <c r="D193" s="175">
        <v>24</v>
      </c>
      <c r="Z193" s="193">
        <f t="shared" si="27"/>
        <v>6972</v>
      </c>
      <c r="AA193" s="193">
        <f t="shared" si="27"/>
        <v>6972</v>
      </c>
      <c r="AB193" s="193">
        <f t="shared" si="27"/>
        <v>6943</v>
      </c>
      <c r="AC193" s="193">
        <f t="shared" si="27"/>
        <v>6943</v>
      </c>
      <c r="AD193" s="193">
        <f t="shared" si="27"/>
        <v>6943</v>
      </c>
      <c r="AE193" s="193">
        <f t="shared" si="27"/>
        <v>6943</v>
      </c>
      <c r="AF193" s="193">
        <f t="shared" si="27"/>
        <v>6943</v>
      </c>
      <c r="AG193" s="193">
        <f t="shared" si="27"/>
        <v>6943</v>
      </c>
      <c r="AH193" s="193">
        <f t="shared" si="27"/>
        <v>6943</v>
      </c>
      <c r="AI193" s="193">
        <f t="shared" si="27"/>
        <v>6943</v>
      </c>
      <c r="AJ193" s="193">
        <f t="shared" si="27"/>
        <v>6943</v>
      </c>
      <c r="AK193" s="193">
        <f t="shared" si="27"/>
        <v>6943</v>
      </c>
      <c r="AL193" s="193">
        <f t="shared" si="27"/>
        <v>6943</v>
      </c>
      <c r="AM193" s="193">
        <f t="shared" si="27"/>
        <v>6943</v>
      </c>
      <c r="AN193" s="193">
        <f t="shared" si="27"/>
        <v>6915</v>
      </c>
      <c r="AO193" s="193">
        <f t="shared" si="27"/>
        <v>6915</v>
      </c>
      <c r="AP193" s="193">
        <f t="shared" si="28"/>
        <v>6915</v>
      </c>
      <c r="AQ193" s="193">
        <f t="shared" si="28"/>
        <v>6915</v>
      </c>
      <c r="AR193" s="193">
        <f t="shared" si="28"/>
        <v>6915</v>
      </c>
      <c r="AS193" s="193">
        <f t="shared" si="28"/>
        <v>6915</v>
      </c>
      <c r="AT193" s="193">
        <f t="shared" si="28"/>
        <v>6915</v>
      </c>
      <c r="AU193" s="193">
        <f t="shared" si="28"/>
        <v>6915</v>
      </c>
      <c r="AV193" s="193">
        <f t="shared" si="28"/>
        <v>6915</v>
      </c>
      <c r="AW193" s="193">
        <f t="shared" si="28"/>
        <v>6915</v>
      </c>
      <c r="AX193" s="193">
        <f t="shared" si="28"/>
        <v>6915</v>
      </c>
      <c r="AY193" s="193">
        <f t="shared" si="28"/>
        <v>6915</v>
      </c>
      <c r="AZ193" s="193">
        <f t="shared" si="28"/>
        <v>6915</v>
      </c>
      <c r="BA193" s="193">
        <f t="shared" si="28"/>
        <v>6912</v>
      </c>
      <c r="BB193" s="193">
        <f t="shared" si="28"/>
        <v>6912</v>
      </c>
      <c r="BC193" s="193">
        <f t="shared" si="28"/>
        <v>6912</v>
      </c>
      <c r="BD193" s="193">
        <f t="shared" si="28"/>
        <v>6912</v>
      </c>
      <c r="BE193" s="193">
        <f t="shared" si="28"/>
        <v>6912</v>
      </c>
      <c r="BF193" s="193">
        <f t="shared" si="29"/>
        <v>6912</v>
      </c>
      <c r="BG193" s="193">
        <f t="shared" si="29"/>
        <v>6912</v>
      </c>
      <c r="BH193" s="193">
        <f t="shared" si="29"/>
        <v>6912</v>
      </c>
      <c r="BI193" s="193">
        <f t="shared" si="29"/>
        <v>6912</v>
      </c>
      <c r="BJ193" s="193">
        <f t="shared" si="29"/>
        <v>6912</v>
      </c>
      <c r="BK193" s="193">
        <f t="shared" si="29"/>
        <v>6912</v>
      </c>
      <c r="BL193" s="193">
        <f t="shared" si="29"/>
        <v>6912</v>
      </c>
      <c r="BM193" s="193">
        <f t="shared" si="29"/>
        <v>6917</v>
      </c>
      <c r="BN193" s="193">
        <f t="shared" si="29"/>
        <v>6917</v>
      </c>
      <c r="BO193" s="193">
        <f t="shared" si="29"/>
        <v>6917</v>
      </c>
      <c r="BP193" s="193">
        <f t="shared" si="29"/>
        <v>6917</v>
      </c>
      <c r="BQ193" s="193">
        <f t="shared" si="29"/>
        <v>6917</v>
      </c>
      <c r="BR193" s="193">
        <f t="shared" si="29"/>
        <v>6917</v>
      </c>
      <c r="BS193" s="193">
        <f t="shared" si="29"/>
        <v>6917</v>
      </c>
      <c r="BT193" s="193">
        <f t="shared" si="29"/>
        <v>6917</v>
      </c>
      <c r="BU193" s="193">
        <f t="shared" si="29"/>
        <v>6917</v>
      </c>
      <c r="BV193" s="193">
        <f t="shared" si="30"/>
        <v>6917</v>
      </c>
      <c r="BW193" s="193">
        <f t="shared" si="30"/>
        <v>6917</v>
      </c>
      <c r="BX193" s="193">
        <f t="shared" si="30"/>
        <v>6917</v>
      </c>
      <c r="BY193" s="193">
        <f t="shared" si="30"/>
        <v>6920</v>
      </c>
      <c r="BZ193" s="193">
        <f t="shared" si="30"/>
        <v>6920</v>
      </c>
      <c r="CA193" s="193">
        <f t="shared" si="30"/>
        <v>6920</v>
      </c>
      <c r="CB193" s="193">
        <f t="shared" si="30"/>
        <v>6920</v>
      </c>
      <c r="CC193" s="193">
        <f t="shared" si="30"/>
        <v>6920</v>
      </c>
      <c r="CD193" s="193">
        <f t="shared" si="30"/>
        <v>6920</v>
      </c>
      <c r="CE193" s="193">
        <f t="shared" si="30"/>
        <v>6920</v>
      </c>
      <c r="CF193" s="193">
        <f t="shared" si="30"/>
        <v>6920</v>
      </c>
      <c r="CG193" s="193">
        <f t="shared" si="30"/>
        <v>6920</v>
      </c>
      <c r="CH193" s="193">
        <f t="shared" si="30"/>
        <v>6920</v>
      </c>
      <c r="CI193" s="193">
        <f t="shared" si="30"/>
        <v>6920</v>
      </c>
      <c r="CJ193" s="193">
        <f t="shared" si="30"/>
        <v>6920</v>
      </c>
      <c r="CK193" s="193">
        <f t="shared" si="30"/>
        <v>6924</v>
      </c>
      <c r="CL193" s="193">
        <f t="shared" si="31"/>
        <v>6924</v>
      </c>
      <c r="CM193" s="193">
        <f t="shared" si="31"/>
        <v>6924</v>
      </c>
      <c r="CN193" s="193">
        <f t="shared" si="31"/>
        <v>6924</v>
      </c>
      <c r="CO193" s="193">
        <f t="shared" si="31"/>
        <v>6924</v>
      </c>
      <c r="CP193" s="193">
        <f t="shared" si="31"/>
        <v>6924</v>
      </c>
      <c r="CQ193" s="193">
        <f t="shared" si="31"/>
        <v>6924</v>
      </c>
      <c r="CR193" s="193">
        <f t="shared" si="31"/>
        <v>6924</v>
      </c>
      <c r="CS193" s="193">
        <f t="shared" si="31"/>
        <v>6924</v>
      </c>
      <c r="CT193" s="193">
        <f t="shared" si="31"/>
        <v>6924</v>
      </c>
      <c r="CU193" s="193">
        <f t="shared" si="31"/>
        <v>6924</v>
      </c>
      <c r="CV193" s="193">
        <f t="shared" si="31"/>
        <v>6924</v>
      </c>
      <c r="CW193" s="193">
        <f t="shared" si="31"/>
        <v>6938</v>
      </c>
      <c r="CX193" s="193">
        <f t="shared" si="31"/>
        <v>6938</v>
      </c>
      <c r="CY193" s="193">
        <f t="shared" si="31"/>
        <v>6938</v>
      </c>
      <c r="CZ193" s="193">
        <f t="shared" si="31"/>
        <v>6938</v>
      </c>
      <c r="DA193" s="193">
        <f t="shared" si="31"/>
        <v>6938</v>
      </c>
      <c r="DB193" s="193">
        <f t="shared" si="32"/>
        <v>6938</v>
      </c>
      <c r="DC193" s="193">
        <f t="shared" si="32"/>
        <v>6938</v>
      </c>
      <c r="DD193" s="193">
        <f t="shared" si="32"/>
        <v>6938</v>
      </c>
      <c r="DE193" s="193">
        <f t="shared" si="32"/>
        <v>6938</v>
      </c>
      <c r="DF193" s="193">
        <f t="shared" si="32"/>
        <v>6938</v>
      </c>
      <c r="DG193" s="193">
        <f t="shared" si="32"/>
        <v>6938</v>
      </c>
      <c r="DH193" s="193">
        <f t="shared" si="32"/>
        <v>6938</v>
      </c>
      <c r="DI193" s="193">
        <f t="shared" si="32"/>
        <v>6953</v>
      </c>
      <c r="DJ193" s="193">
        <f t="shared" si="32"/>
        <v>6953</v>
      </c>
      <c r="DK193" s="193">
        <f t="shared" si="32"/>
        <v>6953</v>
      </c>
      <c r="DL193" s="193">
        <f t="shared" si="32"/>
        <v>6953</v>
      </c>
      <c r="DM193" s="193">
        <f t="shared" si="32"/>
        <v>6953</v>
      </c>
      <c r="DN193" s="193">
        <f t="shared" si="32"/>
        <v>6953</v>
      </c>
      <c r="DO193" s="193">
        <f t="shared" si="32"/>
        <v>6953</v>
      </c>
      <c r="DP193" s="193">
        <f t="shared" si="32"/>
        <v>6953</v>
      </c>
      <c r="DQ193" s="193">
        <f t="shared" si="32"/>
        <v>6953</v>
      </c>
      <c r="DR193" s="193">
        <f t="shared" si="33"/>
        <v>6953</v>
      </c>
      <c r="DS193" s="193">
        <f t="shared" si="33"/>
        <v>6953</v>
      </c>
      <c r="DT193" s="193">
        <f t="shared" si="33"/>
        <v>6953</v>
      </c>
      <c r="DU193" s="193">
        <f t="shared" si="33"/>
        <v>6966</v>
      </c>
      <c r="DV193" s="193">
        <f t="shared" si="33"/>
        <v>6966</v>
      </c>
      <c r="DW193" s="193">
        <f t="shared" si="33"/>
        <v>6966</v>
      </c>
      <c r="DX193" s="193">
        <f t="shared" si="33"/>
        <v>6966</v>
      </c>
      <c r="DY193" s="193">
        <f t="shared" si="33"/>
        <v>6966</v>
      </c>
      <c r="DZ193" s="193">
        <f t="shared" si="33"/>
        <v>6966</v>
      </c>
      <c r="EA193" s="193">
        <f t="shared" si="33"/>
        <v>6966</v>
      </c>
      <c r="EB193" s="193">
        <f t="shared" si="33"/>
        <v>6966</v>
      </c>
      <c r="EC193" s="193">
        <f t="shared" si="33"/>
        <v>6966</v>
      </c>
      <c r="ED193" s="193">
        <f t="shared" si="33"/>
        <v>6966</v>
      </c>
      <c r="EE193" s="193">
        <f t="shared" si="33"/>
        <v>6966</v>
      </c>
      <c r="EF193" s="193">
        <f t="shared" si="33"/>
        <v>6966</v>
      </c>
      <c r="EG193" s="193">
        <f t="shared" si="33"/>
        <v>6984</v>
      </c>
      <c r="EH193" s="193">
        <f t="shared" si="34"/>
        <v>6984</v>
      </c>
      <c r="EI193" s="193">
        <f t="shared" si="34"/>
        <v>6984</v>
      </c>
      <c r="EJ193" s="193">
        <f t="shared" si="34"/>
        <v>6984</v>
      </c>
      <c r="EK193" s="193">
        <f t="shared" si="34"/>
        <v>6984</v>
      </c>
      <c r="EL193" s="193">
        <f t="shared" si="34"/>
        <v>6984</v>
      </c>
      <c r="EM193" s="193">
        <f t="shared" si="34"/>
        <v>6984</v>
      </c>
      <c r="EN193" s="193">
        <f t="shared" si="34"/>
        <v>6984</v>
      </c>
      <c r="EO193" s="193">
        <f t="shared" si="34"/>
        <v>6984</v>
      </c>
      <c r="EP193" s="193">
        <f t="shared" si="34"/>
        <v>6984</v>
      </c>
      <c r="EQ193" s="193">
        <f t="shared" si="34"/>
        <v>6984</v>
      </c>
      <c r="ER193" s="193">
        <f t="shared" si="34"/>
        <v>6984</v>
      </c>
      <c r="ES193" s="193">
        <f t="shared" si="34"/>
        <v>7002</v>
      </c>
      <c r="ET193" s="193">
        <f t="shared" si="34"/>
        <v>7002</v>
      </c>
      <c r="EU193" s="193">
        <f t="shared" si="34"/>
        <v>7002</v>
      </c>
      <c r="EV193" s="193">
        <f t="shared" si="34"/>
        <v>7002</v>
      </c>
      <c r="EW193" s="193">
        <f t="shared" si="34"/>
        <v>7002</v>
      </c>
      <c r="EX193" s="193">
        <f t="shared" si="35"/>
        <v>7002</v>
      </c>
      <c r="EY193" s="193">
        <f t="shared" si="35"/>
        <v>7002</v>
      </c>
      <c r="EZ193" s="193">
        <f t="shared" si="35"/>
        <v>7002</v>
      </c>
      <c r="FA193" s="193">
        <f t="shared" si="35"/>
        <v>7002</v>
      </c>
      <c r="FB193" s="193">
        <f t="shared" si="35"/>
        <v>7002</v>
      </c>
      <c r="FC193" s="193">
        <f t="shared" si="35"/>
        <v>7002</v>
      </c>
      <c r="FD193" s="193">
        <f t="shared" si="35"/>
        <v>7002</v>
      </c>
      <c r="FE193" s="193">
        <f t="shared" si="35"/>
        <v>7027</v>
      </c>
      <c r="FF193" s="193">
        <f t="shared" si="35"/>
        <v>7027</v>
      </c>
      <c r="FG193" s="193">
        <f t="shared" si="35"/>
        <v>7027</v>
      </c>
      <c r="FH193" s="193">
        <f t="shared" si="35"/>
        <v>7027</v>
      </c>
      <c r="FI193" s="193">
        <f t="shared" si="35"/>
        <v>7027</v>
      </c>
      <c r="FJ193" s="193">
        <f t="shared" si="35"/>
        <v>7027</v>
      </c>
      <c r="FK193" s="193">
        <f t="shared" si="35"/>
        <v>7027</v>
      </c>
      <c r="FL193" s="193">
        <f t="shared" si="35"/>
        <v>7027</v>
      </c>
      <c r="FM193" s="193">
        <f t="shared" si="35"/>
        <v>7027</v>
      </c>
      <c r="FN193" s="193">
        <f t="shared" si="36"/>
        <v>7027</v>
      </c>
      <c r="FO193" s="193">
        <f t="shared" si="36"/>
        <v>7027</v>
      </c>
      <c r="FP193" s="193">
        <f t="shared" si="36"/>
        <v>7027</v>
      </c>
      <c r="FQ193" s="193">
        <f t="shared" si="36"/>
        <v>7053</v>
      </c>
      <c r="FR193" s="193">
        <f t="shared" si="36"/>
        <v>7053</v>
      </c>
      <c r="FS193" s="193">
        <f t="shared" si="36"/>
        <v>7053</v>
      </c>
      <c r="FT193" s="193">
        <f t="shared" si="36"/>
        <v>7053</v>
      </c>
      <c r="FU193" s="193">
        <f t="shared" si="36"/>
        <v>7053</v>
      </c>
      <c r="FV193" s="193">
        <f t="shared" si="36"/>
        <v>7053</v>
      </c>
      <c r="FW193" s="193">
        <f t="shared" si="36"/>
        <v>7053</v>
      </c>
      <c r="FX193" s="193">
        <f t="shared" si="36"/>
        <v>7053</v>
      </c>
      <c r="FY193" s="193">
        <f t="shared" si="36"/>
        <v>7053</v>
      </c>
      <c r="FZ193" s="193">
        <f t="shared" si="36"/>
        <v>7053</v>
      </c>
      <c r="GA193" s="193">
        <f t="shared" si="36"/>
        <v>7053</v>
      </c>
      <c r="GB193" s="193">
        <f t="shared" si="36"/>
        <v>7053</v>
      </c>
      <c r="GC193" s="193">
        <f t="shared" si="36"/>
        <v>7080</v>
      </c>
      <c r="GD193" s="193">
        <f t="shared" si="37"/>
        <v>7080</v>
      </c>
      <c r="GE193" s="193">
        <f t="shared" si="37"/>
        <v>7080</v>
      </c>
      <c r="GF193" s="193">
        <f t="shared" si="37"/>
        <v>7080</v>
      </c>
      <c r="GG193" s="193">
        <f t="shared" si="37"/>
        <v>7080</v>
      </c>
      <c r="GH193" s="193">
        <f t="shared" si="37"/>
        <v>7080</v>
      </c>
      <c r="GI193" s="193">
        <f t="shared" si="37"/>
        <v>7080</v>
      </c>
      <c r="GJ193" s="193">
        <f t="shared" si="37"/>
        <v>7080</v>
      </c>
      <c r="GK193" s="193">
        <f t="shared" si="37"/>
        <v>7080</v>
      </c>
      <c r="GL193" s="193">
        <f t="shared" si="37"/>
        <v>7080</v>
      </c>
      <c r="GM193" s="193">
        <f t="shared" si="37"/>
        <v>7080</v>
      </c>
      <c r="GN193" s="193">
        <f t="shared" si="37"/>
        <v>7080</v>
      </c>
      <c r="GO193" s="193">
        <f t="shared" si="37"/>
        <v>7110</v>
      </c>
      <c r="GP193" s="193">
        <f t="shared" si="37"/>
        <v>7110</v>
      </c>
      <c r="GQ193" s="193">
        <f t="shared" si="37"/>
        <v>7110</v>
      </c>
      <c r="GR193" s="193">
        <f t="shared" si="37"/>
        <v>7110</v>
      </c>
      <c r="GS193" s="193">
        <f t="shared" si="37"/>
        <v>7110</v>
      </c>
      <c r="GT193" s="193">
        <f t="shared" si="38"/>
        <v>7110</v>
      </c>
      <c r="GU193" s="193">
        <f t="shared" si="38"/>
        <v>7110</v>
      </c>
      <c r="GV193" s="193">
        <f t="shared" si="38"/>
        <v>7110</v>
      </c>
      <c r="GW193" s="193">
        <f t="shared" si="38"/>
        <v>7110</v>
      </c>
      <c r="GX193" s="193">
        <f t="shared" si="38"/>
        <v>7110</v>
      </c>
      <c r="GY193" s="193">
        <f t="shared" si="38"/>
        <v>7110</v>
      </c>
      <c r="GZ193" s="193">
        <f t="shared" si="38"/>
        <v>7110</v>
      </c>
      <c r="HA193" s="193">
        <f t="shared" si="38"/>
        <v>7150</v>
      </c>
      <c r="HB193" s="193">
        <f t="shared" si="38"/>
        <v>7150</v>
      </c>
      <c r="HC193" s="193">
        <f t="shared" si="38"/>
        <v>7150</v>
      </c>
      <c r="HD193" s="193">
        <f t="shared" si="38"/>
        <v>7150</v>
      </c>
      <c r="HE193" s="193">
        <f t="shared" si="38"/>
        <v>7150</v>
      </c>
      <c r="HF193" s="193">
        <f t="shared" si="38"/>
        <v>7150</v>
      </c>
      <c r="HG193" s="193">
        <f t="shared" si="38"/>
        <v>7150</v>
      </c>
      <c r="HH193" s="193">
        <f t="shared" si="38"/>
        <v>7150</v>
      </c>
      <c r="HI193" s="193">
        <f t="shared" si="38"/>
        <v>7150</v>
      </c>
      <c r="HJ193" s="193">
        <f t="shared" si="39"/>
        <v>7150</v>
      </c>
      <c r="HK193" s="193">
        <f t="shared" si="39"/>
        <v>7150</v>
      </c>
      <c r="HL193" s="193">
        <f t="shared" si="39"/>
        <v>7150</v>
      </c>
      <c r="HM193" s="193">
        <f t="shared" si="39"/>
        <v>7182</v>
      </c>
      <c r="HN193" s="193">
        <f t="shared" si="39"/>
        <v>7182</v>
      </c>
      <c r="HO193" s="193">
        <f t="shared" si="39"/>
        <v>7182</v>
      </c>
      <c r="HP193" s="193">
        <f t="shared" si="39"/>
        <v>7182</v>
      </c>
      <c r="HQ193" s="193">
        <f t="shared" si="39"/>
        <v>7182</v>
      </c>
      <c r="HR193" s="193">
        <f t="shared" si="39"/>
        <v>7182</v>
      </c>
      <c r="HS193" s="193">
        <f t="shared" si="39"/>
        <v>7182</v>
      </c>
      <c r="HT193" s="193">
        <f t="shared" si="39"/>
        <v>7182</v>
      </c>
      <c r="HU193" s="193">
        <f t="shared" si="39"/>
        <v>7182</v>
      </c>
      <c r="HV193" s="193">
        <f t="shared" si="39"/>
        <v>7182</v>
      </c>
      <c r="HW193" s="193">
        <f t="shared" si="39"/>
        <v>7182</v>
      </c>
      <c r="HX193" s="193">
        <f t="shared" si="39"/>
        <v>7182</v>
      </c>
      <c r="HY193" s="193">
        <f t="shared" si="39"/>
        <v>7223</v>
      </c>
      <c r="HZ193" s="193">
        <f t="shared" si="40"/>
        <v>7223</v>
      </c>
      <c r="IA193" s="193">
        <f t="shared" si="40"/>
        <v>7223</v>
      </c>
      <c r="IB193" s="193">
        <f t="shared" si="40"/>
        <v>7223</v>
      </c>
      <c r="IC193" s="193">
        <f t="shared" si="40"/>
        <v>7223</v>
      </c>
      <c r="ID193" s="193">
        <f t="shared" si="40"/>
        <v>7223</v>
      </c>
      <c r="IE193" s="193">
        <f t="shared" si="40"/>
        <v>7223</v>
      </c>
      <c r="IF193" s="193">
        <f t="shared" si="40"/>
        <v>7223</v>
      </c>
      <c r="IG193" s="193">
        <f t="shared" si="40"/>
        <v>7223</v>
      </c>
      <c r="IH193" s="193">
        <f t="shared" si="40"/>
        <v>7223</v>
      </c>
      <c r="II193" s="193">
        <f t="shared" si="40"/>
        <v>7223</v>
      </c>
      <c r="IJ193" s="193">
        <f t="shared" si="40"/>
        <v>7223</v>
      </c>
      <c r="IK193" s="193">
        <f t="shared" si="40"/>
        <v>7268</v>
      </c>
      <c r="IL193" s="193">
        <f t="shared" si="40"/>
        <v>7268</v>
      </c>
      <c r="IM193" s="193">
        <f t="shared" si="40"/>
        <v>7268</v>
      </c>
      <c r="IN193" s="193">
        <f t="shared" si="40"/>
        <v>7268</v>
      </c>
      <c r="IO193" s="193">
        <f t="shared" si="40"/>
        <v>7268</v>
      </c>
      <c r="IP193" s="193">
        <f t="shared" si="41"/>
        <v>7268</v>
      </c>
      <c r="IQ193" s="193">
        <f t="shared" si="41"/>
        <v>7268</v>
      </c>
      <c r="IR193" s="193">
        <f t="shared" si="41"/>
        <v>7268</v>
      </c>
      <c r="IS193" s="193">
        <f t="shared" si="41"/>
        <v>7268</v>
      </c>
      <c r="IT193" s="193">
        <f t="shared" si="41"/>
        <v>7268</v>
      </c>
      <c r="IU193" s="193">
        <f t="shared" si="41"/>
        <v>7268</v>
      </c>
      <c r="IV193" s="193">
        <f t="shared" si="41"/>
        <v>7268</v>
      </c>
      <c r="IW193" s="193">
        <f t="shared" si="41"/>
        <v>7404.1214176934782</v>
      </c>
      <c r="IX193" s="193">
        <f t="shared" si="41"/>
        <v>7404.1214176934782</v>
      </c>
      <c r="IY193" s="193">
        <f t="shared" si="41"/>
        <v>7404.1214176934782</v>
      </c>
      <c r="IZ193" s="193">
        <f t="shared" si="41"/>
        <v>7404.1214176934782</v>
      </c>
      <c r="JA193" s="193">
        <f t="shared" si="41"/>
        <v>7404.1214176934782</v>
      </c>
      <c r="JB193" s="193">
        <f t="shared" si="41"/>
        <v>7404.1214176934782</v>
      </c>
      <c r="JC193" s="193">
        <f t="shared" si="41"/>
        <v>7404.1214176934782</v>
      </c>
      <c r="JD193" s="193">
        <f t="shared" si="41"/>
        <v>7404.1214176934782</v>
      </c>
      <c r="JE193" s="193">
        <f t="shared" si="41"/>
        <v>7404.1214176934782</v>
      </c>
      <c r="JF193" s="193">
        <f t="shared" si="42"/>
        <v>7404.1214176934782</v>
      </c>
      <c r="JG193" s="193">
        <f t="shared" si="42"/>
        <v>7404.1214176934782</v>
      </c>
      <c r="JH193" s="193">
        <f t="shared" si="42"/>
        <v>7404.1214176934782</v>
      </c>
      <c r="JI193" s="193">
        <f t="shared" si="42"/>
        <v>7496.3782261653605</v>
      </c>
      <c r="JJ193" s="193">
        <f t="shared" si="42"/>
        <v>7496.3782261653605</v>
      </c>
      <c r="JK193" s="193">
        <f t="shared" si="42"/>
        <v>7496.3782261653605</v>
      </c>
      <c r="JL193" s="193">
        <f t="shared" si="42"/>
        <v>7496.3782261653605</v>
      </c>
      <c r="JM193" s="193">
        <f t="shared" si="42"/>
        <v>7496.3782261653605</v>
      </c>
      <c r="JN193" s="193">
        <f t="shared" si="42"/>
        <v>7496.3782261653605</v>
      </c>
      <c r="JO193" s="193">
        <f t="shared" si="42"/>
        <v>7496.3782261653605</v>
      </c>
      <c r="JP193" s="193">
        <f t="shared" si="42"/>
        <v>7496.3782261653605</v>
      </c>
      <c r="JQ193" s="193">
        <f t="shared" si="42"/>
        <v>7496.3782261653605</v>
      </c>
      <c r="JR193" s="193">
        <f t="shared" si="42"/>
        <v>7496.3782261653605</v>
      </c>
      <c r="JS193" s="193">
        <f t="shared" si="42"/>
        <v>7496.3782261653605</v>
      </c>
      <c r="JT193" s="193">
        <f t="shared" si="42"/>
        <v>7496.3782261653605</v>
      </c>
    </row>
    <row r="194" spans="4:280">
      <c r="D194" s="175">
        <v>26</v>
      </c>
      <c r="Z194" s="193">
        <f t="shared" si="27"/>
        <v>2532</v>
      </c>
      <c r="AA194" s="193">
        <f t="shared" si="27"/>
        <v>2532</v>
      </c>
      <c r="AB194" s="193">
        <f t="shared" si="27"/>
        <v>2491</v>
      </c>
      <c r="AC194" s="193">
        <f t="shared" si="27"/>
        <v>2491</v>
      </c>
      <c r="AD194" s="193">
        <f t="shared" si="27"/>
        <v>2491</v>
      </c>
      <c r="AE194" s="193">
        <f t="shared" si="27"/>
        <v>2491</v>
      </c>
      <c r="AF194" s="193">
        <f t="shared" si="27"/>
        <v>2491</v>
      </c>
      <c r="AG194" s="193">
        <f t="shared" si="27"/>
        <v>2491</v>
      </c>
      <c r="AH194" s="193">
        <f t="shared" si="27"/>
        <v>2491</v>
      </c>
      <c r="AI194" s="193">
        <f t="shared" si="27"/>
        <v>2491</v>
      </c>
      <c r="AJ194" s="193">
        <f t="shared" si="27"/>
        <v>2491</v>
      </c>
      <c r="AK194" s="193">
        <f t="shared" si="27"/>
        <v>2491</v>
      </c>
      <c r="AL194" s="193">
        <f t="shared" si="27"/>
        <v>2491</v>
      </c>
      <c r="AM194" s="193">
        <f t="shared" si="27"/>
        <v>2491</v>
      </c>
      <c r="AN194" s="193">
        <f t="shared" si="27"/>
        <v>2454</v>
      </c>
      <c r="AO194" s="193">
        <f t="shared" si="27"/>
        <v>2454</v>
      </c>
      <c r="AP194" s="193">
        <f t="shared" si="28"/>
        <v>2454</v>
      </c>
      <c r="AQ194" s="193">
        <f t="shared" si="28"/>
        <v>2454</v>
      </c>
      <c r="AR194" s="193">
        <f t="shared" si="28"/>
        <v>2454</v>
      </c>
      <c r="AS194" s="193">
        <f t="shared" si="28"/>
        <v>2454</v>
      </c>
      <c r="AT194" s="193">
        <f t="shared" si="28"/>
        <v>2454</v>
      </c>
      <c r="AU194" s="193">
        <f t="shared" si="28"/>
        <v>2454</v>
      </c>
      <c r="AV194" s="193">
        <f t="shared" si="28"/>
        <v>2454</v>
      </c>
      <c r="AW194" s="193">
        <f t="shared" si="28"/>
        <v>2454</v>
      </c>
      <c r="AX194" s="193">
        <f t="shared" si="28"/>
        <v>2454</v>
      </c>
      <c r="AY194" s="193">
        <f t="shared" si="28"/>
        <v>2454</v>
      </c>
      <c r="AZ194" s="193">
        <f t="shared" si="28"/>
        <v>2454</v>
      </c>
      <c r="BA194" s="193">
        <f t="shared" si="28"/>
        <v>2474</v>
      </c>
      <c r="BB194" s="193">
        <f t="shared" si="28"/>
        <v>2474</v>
      </c>
      <c r="BC194" s="193">
        <f t="shared" si="28"/>
        <v>2474</v>
      </c>
      <c r="BD194" s="193">
        <f t="shared" si="28"/>
        <v>2474</v>
      </c>
      <c r="BE194" s="193">
        <f t="shared" si="28"/>
        <v>2474</v>
      </c>
      <c r="BF194" s="193">
        <f t="shared" si="29"/>
        <v>2474</v>
      </c>
      <c r="BG194" s="193">
        <f t="shared" si="29"/>
        <v>2474</v>
      </c>
      <c r="BH194" s="193">
        <f t="shared" si="29"/>
        <v>2474</v>
      </c>
      <c r="BI194" s="193">
        <f t="shared" si="29"/>
        <v>2474</v>
      </c>
      <c r="BJ194" s="193">
        <f t="shared" si="29"/>
        <v>2474</v>
      </c>
      <c r="BK194" s="193">
        <f t="shared" si="29"/>
        <v>2474</v>
      </c>
      <c r="BL194" s="193">
        <f t="shared" si="29"/>
        <v>2474</v>
      </c>
      <c r="BM194" s="193">
        <f t="shared" si="29"/>
        <v>2496</v>
      </c>
      <c r="BN194" s="193">
        <f t="shared" si="29"/>
        <v>2496</v>
      </c>
      <c r="BO194" s="193">
        <f t="shared" si="29"/>
        <v>2496</v>
      </c>
      <c r="BP194" s="193">
        <f t="shared" si="29"/>
        <v>2496</v>
      </c>
      <c r="BQ194" s="193">
        <f t="shared" si="29"/>
        <v>2496</v>
      </c>
      <c r="BR194" s="193">
        <f t="shared" si="29"/>
        <v>2496</v>
      </c>
      <c r="BS194" s="193">
        <f t="shared" si="29"/>
        <v>2496</v>
      </c>
      <c r="BT194" s="193">
        <f t="shared" si="29"/>
        <v>2496</v>
      </c>
      <c r="BU194" s="193">
        <f t="shared" si="29"/>
        <v>2496</v>
      </c>
      <c r="BV194" s="193">
        <f t="shared" si="30"/>
        <v>2496</v>
      </c>
      <c r="BW194" s="193">
        <f t="shared" si="30"/>
        <v>2496</v>
      </c>
      <c r="BX194" s="193">
        <f t="shared" si="30"/>
        <v>2496</v>
      </c>
      <c r="BY194" s="193">
        <f t="shared" si="30"/>
        <v>2518</v>
      </c>
      <c r="BZ194" s="193">
        <f t="shared" si="30"/>
        <v>2518</v>
      </c>
      <c r="CA194" s="193">
        <f t="shared" si="30"/>
        <v>2518</v>
      </c>
      <c r="CB194" s="193">
        <f t="shared" si="30"/>
        <v>2518</v>
      </c>
      <c r="CC194" s="193">
        <f t="shared" si="30"/>
        <v>2518</v>
      </c>
      <c r="CD194" s="193">
        <f t="shared" si="30"/>
        <v>2518</v>
      </c>
      <c r="CE194" s="193">
        <f t="shared" si="30"/>
        <v>2518</v>
      </c>
      <c r="CF194" s="193">
        <f t="shared" si="30"/>
        <v>2518</v>
      </c>
      <c r="CG194" s="193">
        <f t="shared" si="30"/>
        <v>2518</v>
      </c>
      <c r="CH194" s="193">
        <f t="shared" si="30"/>
        <v>2518</v>
      </c>
      <c r="CI194" s="193">
        <f t="shared" si="30"/>
        <v>2518</v>
      </c>
      <c r="CJ194" s="193">
        <f t="shared" si="30"/>
        <v>2518</v>
      </c>
      <c r="CK194" s="193">
        <f t="shared" si="30"/>
        <v>2542</v>
      </c>
      <c r="CL194" s="193">
        <f t="shared" si="31"/>
        <v>2542</v>
      </c>
      <c r="CM194" s="193">
        <f t="shared" si="31"/>
        <v>2542</v>
      </c>
      <c r="CN194" s="193">
        <f t="shared" si="31"/>
        <v>2542</v>
      </c>
      <c r="CO194" s="193">
        <f t="shared" si="31"/>
        <v>2542</v>
      </c>
      <c r="CP194" s="193">
        <f t="shared" si="31"/>
        <v>2542</v>
      </c>
      <c r="CQ194" s="193">
        <f t="shared" si="31"/>
        <v>2542</v>
      </c>
      <c r="CR194" s="193">
        <f t="shared" si="31"/>
        <v>2542</v>
      </c>
      <c r="CS194" s="193">
        <f t="shared" si="31"/>
        <v>2542</v>
      </c>
      <c r="CT194" s="193">
        <f t="shared" si="31"/>
        <v>2542</v>
      </c>
      <c r="CU194" s="193">
        <f t="shared" si="31"/>
        <v>2542</v>
      </c>
      <c r="CV194" s="193">
        <f t="shared" si="31"/>
        <v>2542</v>
      </c>
      <c r="CW194" s="193">
        <f t="shared" si="31"/>
        <v>2566</v>
      </c>
      <c r="CX194" s="193">
        <f t="shared" si="31"/>
        <v>2566</v>
      </c>
      <c r="CY194" s="193">
        <f t="shared" si="31"/>
        <v>2566</v>
      </c>
      <c r="CZ194" s="193">
        <f t="shared" si="31"/>
        <v>2566</v>
      </c>
      <c r="DA194" s="193">
        <f t="shared" si="31"/>
        <v>2566</v>
      </c>
      <c r="DB194" s="193">
        <f t="shared" si="32"/>
        <v>2566</v>
      </c>
      <c r="DC194" s="193">
        <f t="shared" si="32"/>
        <v>2566</v>
      </c>
      <c r="DD194" s="193">
        <f t="shared" si="32"/>
        <v>2566</v>
      </c>
      <c r="DE194" s="193">
        <f t="shared" si="32"/>
        <v>2566</v>
      </c>
      <c r="DF194" s="193">
        <f t="shared" si="32"/>
        <v>2566</v>
      </c>
      <c r="DG194" s="193">
        <f t="shared" si="32"/>
        <v>2566</v>
      </c>
      <c r="DH194" s="193">
        <f t="shared" si="32"/>
        <v>2566</v>
      </c>
      <c r="DI194" s="193">
        <f t="shared" si="32"/>
        <v>2592</v>
      </c>
      <c r="DJ194" s="193">
        <f t="shared" si="32"/>
        <v>2592</v>
      </c>
      <c r="DK194" s="193">
        <f t="shared" si="32"/>
        <v>2592</v>
      </c>
      <c r="DL194" s="193">
        <f t="shared" si="32"/>
        <v>2592</v>
      </c>
      <c r="DM194" s="193">
        <f t="shared" si="32"/>
        <v>2592</v>
      </c>
      <c r="DN194" s="193">
        <f t="shared" si="32"/>
        <v>2592</v>
      </c>
      <c r="DO194" s="193">
        <f t="shared" si="32"/>
        <v>2592</v>
      </c>
      <c r="DP194" s="193">
        <f t="shared" si="32"/>
        <v>2592</v>
      </c>
      <c r="DQ194" s="193">
        <f t="shared" si="32"/>
        <v>2592</v>
      </c>
      <c r="DR194" s="193">
        <f t="shared" si="33"/>
        <v>2592</v>
      </c>
      <c r="DS194" s="193">
        <f t="shared" si="33"/>
        <v>2592</v>
      </c>
      <c r="DT194" s="193">
        <f t="shared" si="33"/>
        <v>2592</v>
      </c>
      <c r="DU194" s="193">
        <f t="shared" si="33"/>
        <v>2618</v>
      </c>
      <c r="DV194" s="193">
        <f t="shared" si="33"/>
        <v>2618</v>
      </c>
      <c r="DW194" s="193">
        <f t="shared" si="33"/>
        <v>2618</v>
      </c>
      <c r="DX194" s="193">
        <f t="shared" si="33"/>
        <v>2618</v>
      </c>
      <c r="DY194" s="193">
        <f t="shared" si="33"/>
        <v>2618</v>
      </c>
      <c r="DZ194" s="193">
        <f t="shared" si="33"/>
        <v>2618</v>
      </c>
      <c r="EA194" s="193">
        <f t="shared" si="33"/>
        <v>2618</v>
      </c>
      <c r="EB194" s="193">
        <f t="shared" si="33"/>
        <v>2618</v>
      </c>
      <c r="EC194" s="193">
        <f t="shared" si="33"/>
        <v>2618</v>
      </c>
      <c r="ED194" s="193">
        <f t="shared" si="33"/>
        <v>2618</v>
      </c>
      <c r="EE194" s="193">
        <f t="shared" si="33"/>
        <v>2618</v>
      </c>
      <c r="EF194" s="193">
        <f t="shared" si="33"/>
        <v>2618</v>
      </c>
      <c r="EG194" s="193">
        <f t="shared" si="33"/>
        <v>2645</v>
      </c>
      <c r="EH194" s="193">
        <f t="shared" si="34"/>
        <v>2645</v>
      </c>
      <c r="EI194" s="193">
        <f t="shared" si="34"/>
        <v>2645</v>
      </c>
      <c r="EJ194" s="193">
        <f t="shared" si="34"/>
        <v>2645</v>
      </c>
      <c r="EK194" s="193">
        <f t="shared" si="34"/>
        <v>2645</v>
      </c>
      <c r="EL194" s="193">
        <f t="shared" si="34"/>
        <v>2645</v>
      </c>
      <c r="EM194" s="193">
        <f t="shared" si="34"/>
        <v>2645</v>
      </c>
      <c r="EN194" s="193">
        <f t="shared" si="34"/>
        <v>2645</v>
      </c>
      <c r="EO194" s="193">
        <f t="shared" si="34"/>
        <v>2645</v>
      </c>
      <c r="EP194" s="193">
        <f t="shared" si="34"/>
        <v>2645</v>
      </c>
      <c r="EQ194" s="193">
        <f t="shared" si="34"/>
        <v>2645</v>
      </c>
      <c r="ER194" s="193">
        <f t="shared" si="34"/>
        <v>2645</v>
      </c>
      <c r="ES194" s="193">
        <f t="shared" si="34"/>
        <v>2674</v>
      </c>
      <c r="ET194" s="193">
        <f t="shared" si="34"/>
        <v>2674</v>
      </c>
      <c r="EU194" s="193">
        <f t="shared" si="34"/>
        <v>2674</v>
      </c>
      <c r="EV194" s="193">
        <f t="shared" si="34"/>
        <v>2674</v>
      </c>
      <c r="EW194" s="193">
        <f t="shared" si="34"/>
        <v>2674</v>
      </c>
      <c r="EX194" s="193">
        <f t="shared" si="35"/>
        <v>2674</v>
      </c>
      <c r="EY194" s="193">
        <f t="shared" si="35"/>
        <v>2674</v>
      </c>
      <c r="EZ194" s="193">
        <f t="shared" si="35"/>
        <v>2674</v>
      </c>
      <c r="FA194" s="193">
        <f t="shared" si="35"/>
        <v>2674</v>
      </c>
      <c r="FB194" s="193">
        <f t="shared" si="35"/>
        <v>2674</v>
      </c>
      <c r="FC194" s="193">
        <f t="shared" si="35"/>
        <v>2674</v>
      </c>
      <c r="FD194" s="193">
        <f t="shared" si="35"/>
        <v>2674</v>
      </c>
      <c r="FE194" s="193">
        <f t="shared" si="35"/>
        <v>2702</v>
      </c>
      <c r="FF194" s="193">
        <f t="shared" si="35"/>
        <v>2702</v>
      </c>
      <c r="FG194" s="193">
        <f t="shared" si="35"/>
        <v>2702</v>
      </c>
      <c r="FH194" s="193">
        <f t="shared" si="35"/>
        <v>2702</v>
      </c>
      <c r="FI194" s="193">
        <f t="shared" si="35"/>
        <v>2702</v>
      </c>
      <c r="FJ194" s="193">
        <f t="shared" si="35"/>
        <v>2702</v>
      </c>
      <c r="FK194" s="193">
        <f t="shared" si="35"/>
        <v>2702</v>
      </c>
      <c r="FL194" s="193">
        <f t="shared" si="35"/>
        <v>2702</v>
      </c>
      <c r="FM194" s="193">
        <f t="shared" si="35"/>
        <v>2702</v>
      </c>
      <c r="FN194" s="193">
        <f t="shared" si="36"/>
        <v>2702</v>
      </c>
      <c r="FO194" s="193">
        <f t="shared" si="36"/>
        <v>2702</v>
      </c>
      <c r="FP194" s="193">
        <f t="shared" si="36"/>
        <v>2702</v>
      </c>
      <c r="FQ194" s="193">
        <f t="shared" si="36"/>
        <v>2731</v>
      </c>
      <c r="FR194" s="193">
        <f t="shared" si="36"/>
        <v>2731</v>
      </c>
      <c r="FS194" s="193">
        <f t="shared" si="36"/>
        <v>2731</v>
      </c>
      <c r="FT194" s="193">
        <f t="shared" si="36"/>
        <v>2731</v>
      </c>
      <c r="FU194" s="193">
        <f t="shared" si="36"/>
        <v>2731</v>
      </c>
      <c r="FV194" s="193">
        <f t="shared" si="36"/>
        <v>2731</v>
      </c>
      <c r="FW194" s="193">
        <f t="shared" si="36"/>
        <v>2731</v>
      </c>
      <c r="FX194" s="193">
        <f t="shared" si="36"/>
        <v>2731</v>
      </c>
      <c r="FY194" s="193">
        <f t="shared" si="36"/>
        <v>2731</v>
      </c>
      <c r="FZ194" s="193">
        <f t="shared" si="36"/>
        <v>2731</v>
      </c>
      <c r="GA194" s="193">
        <f t="shared" si="36"/>
        <v>2731</v>
      </c>
      <c r="GB194" s="193">
        <f t="shared" si="36"/>
        <v>2731</v>
      </c>
      <c r="GC194" s="193">
        <f t="shared" si="36"/>
        <v>2761</v>
      </c>
      <c r="GD194" s="193">
        <f t="shared" si="37"/>
        <v>2761</v>
      </c>
      <c r="GE194" s="193">
        <f t="shared" si="37"/>
        <v>2761</v>
      </c>
      <c r="GF194" s="193">
        <f t="shared" si="37"/>
        <v>2761</v>
      </c>
      <c r="GG194" s="193">
        <f t="shared" si="37"/>
        <v>2761</v>
      </c>
      <c r="GH194" s="193">
        <f t="shared" si="37"/>
        <v>2761</v>
      </c>
      <c r="GI194" s="193">
        <f t="shared" si="37"/>
        <v>2761</v>
      </c>
      <c r="GJ194" s="193">
        <f t="shared" si="37"/>
        <v>2761</v>
      </c>
      <c r="GK194" s="193">
        <f t="shared" si="37"/>
        <v>2761</v>
      </c>
      <c r="GL194" s="193">
        <f t="shared" si="37"/>
        <v>2761</v>
      </c>
      <c r="GM194" s="193">
        <f t="shared" si="37"/>
        <v>2761</v>
      </c>
      <c r="GN194" s="193">
        <f t="shared" si="37"/>
        <v>2761</v>
      </c>
      <c r="GO194" s="193">
        <f t="shared" si="37"/>
        <v>2792</v>
      </c>
      <c r="GP194" s="193">
        <f t="shared" si="37"/>
        <v>2792</v>
      </c>
      <c r="GQ194" s="193">
        <f t="shared" si="37"/>
        <v>2792</v>
      </c>
      <c r="GR194" s="193">
        <f t="shared" si="37"/>
        <v>2792</v>
      </c>
      <c r="GS194" s="193">
        <f t="shared" si="37"/>
        <v>2792</v>
      </c>
      <c r="GT194" s="193">
        <f t="shared" si="38"/>
        <v>2792</v>
      </c>
      <c r="GU194" s="193">
        <f t="shared" si="38"/>
        <v>2792</v>
      </c>
      <c r="GV194" s="193">
        <f t="shared" si="38"/>
        <v>2792</v>
      </c>
      <c r="GW194" s="193">
        <f t="shared" si="38"/>
        <v>2792</v>
      </c>
      <c r="GX194" s="193">
        <f t="shared" si="38"/>
        <v>2792</v>
      </c>
      <c r="GY194" s="193">
        <f t="shared" si="38"/>
        <v>2792</v>
      </c>
      <c r="GZ194" s="193">
        <f t="shared" si="38"/>
        <v>2792</v>
      </c>
      <c r="HA194" s="193">
        <f t="shared" si="38"/>
        <v>2823</v>
      </c>
      <c r="HB194" s="193">
        <f t="shared" si="38"/>
        <v>2823</v>
      </c>
      <c r="HC194" s="193">
        <f t="shared" si="38"/>
        <v>2823</v>
      </c>
      <c r="HD194" s="193">
        <f t="shared" si="38"/>
        <v>2823</v>
      </c>
      <c r="HE194" s="193">
        <f t="shared" si="38"/>
        <v>2823</v>
      </c>
      <c r="HF194" s="193">
        <f t="shared" si="38"/>
        <v>2823</v>
      </c>
      <c r="HG194" s="193">
        <f t="shared" si="38"/>
        <v>2823</v>
      </c>
      <c r="HH194" s="193">
        <f t="shared" si="38"/>
        <v>2823</v>
      </c>
      <c r="HI194" s="193">
        <f t="shared" si="38"/>
        <v>2823</v>
      </c>
      <c r="HJ194" s="193">
        <f t="shared" si="39"/>
        <v>2823</v>
      </c>
      <c r="HK194" s="193">
        <f t="shared" si="39"/>
        <v>2823</v>
      </c>
      <c r="HL194" s="193">
        <f t="shared" si="39"/>
        <v>2823</v>
      </c>
      <c r="HM194" s="193">
        <f t="shared" si="39"/>
        <v>2855</v>
      </c>
      <c r="HN194" s="193">
        <f t="shared" si="39"/>
        <v>2855</v>
      </c>
      <c r="HO194" s="193">
        <f t="shared" si="39"/>
        <v>2855</v>
      </c>
      <c r="HP194" s="193">
        <f t="shared" si="39"/>
        <v>2855</v>
      </c>
      <c r="HQ194" s="193">
        <f t="shared" si="39"/>
        <v>2855</v>
      </c>
      <c r="HR194" s="193">
        <f t="shared" si="39"/>
        <v>2855</v>
      </c>
      <c r="HS194" s="193">
        <f t="shared" si="39"/>
        <v>2855</v>
      </c>
      <c r="HT194" s="193">
        <f t="shared" si="39"/>
        <v>2855</v>
      </c>
      <c r="HU194" s="193">
        <f t="shared" si="39"/>
        <v>2855</v>
      </c>
      <c r="HV194" s="193">
        <f t="shared" si="39"/>
        <v>2855</v>
      </c>
      <c r="HW194" s="193">
        <f t="shared" si="39"/>
        <v>2855</v>
      </c>
      <c r="HX194" s="193">
        <f t="shared" si="39"/>
        <v>2855</v>
      </c>
      <c r="HY194" s="193">
        <f t="shared" si="39"/>
        <v>2888</v>
      </c>
      <c r="HZ194" s="193">
        <f t="shared" si="40"/>
        <v>2888</v>
      </c>
      <c r="IA194" s="193">
        <f t="shared" si="40"/>
        <v>2888</v>
      </c>
      <c r="IB194" s="193">
        <f t="shared" si="40"/>
        <v>2888</v>
      </c>
      <c r="IC194" s="193">
        <f t="shared" si="40"/>
        <v>2888</v>
      </c>
      <c r="ID194" s="193">
        <f t="shared" si="40"/>
        <v>2888</v>
      </c>
      <c r="IE194" s="193">
        <f t="shared" si="40"/>
        <v>2888</v>
      </c>
      <c r="IF194" s="193">
        <f t="shared" si="40"/>
        <v>2888</v>
      </c>
      <c r="IG194" s="193">
        <f t="shared" si="40"/>
        <v>2888</v>
      </c>
      <c r="IH194" s="193">
        <f t="shared" si="40"/>
        <v>2888</v>
      </c>
      <c r="II194" s="193">
        <f t="shared" si="40"/>
        <v>2888</v>
      </c>
      <c r="IJ194" s="193">
        <f t="shared" si="40"/>
        <v>2888</v>
      </c>
      <c r="IK194" s="193">
        <f t="shared" si="40"/>
        <v>2920</v>
      </c>
      <c r="IL194" s="193">
        <f t="shared" si="40"/>
        <v>2920</v>
      </c>
      <c r="IM194" s="193">
        <f t="shared" si="40"/>
        <v>2920</v>
      </c>
      <c r="IN194" s="193">
        <f t="shared" si="40"/>
        <v>2920</v>
      </c>
      <c r="IO194" s="193">
        <f t="shared" si="40"/>
        <v>2920</v>
      </c>
      <c r="IP194" s="193">
        <f t="shared" si="41"/>
        <v>2920</v>
      </c>
      <c r="IQ194" s="193">
        <f t="shared" si="41"/>
        <v>2920</v>
      </c>
      <c r="IR194" s="193">
        <f t="shared" si="41"/>
        <v>2920</v>
      </c>
      <c r="IS194" s="193">
        <f t="shared" si="41"/>
        <v>2920</v>
      </c>
      <c r="IT194" s="193">
        <f t="shared" si="41"/>
        <v>2920</v>
      </c>
      <c r="IU194" s="193">
        <f t="shared" si="41"/>
        <v>2920</v>
      </c>
      <c r="IV194" s="193">
        <f t="shared" si="41"/>
        <v>2920</v>
      </c>
      <c r="IW194" s="193">
        <f t="shared" si="41"/>
        <v>3019.4629501385043</v>
      </c>
      <c r="IX194" s="193">
        <f t="shared" si="41"/>
        <v>3019.4629501385043</v>
      </c>
      <c r="IY194" s="193">
        <f t="shared" si="41"/>
        <v>3019.4629501385043</v>
      </c>
      <c r="IZ194" s="193">
        <f t="shared" si="41"/>
        <v>3019.4629501385043</v>
      </c>
      <c r="JA194" s="193">
        <f t="shared" si="41"/>
        <v>3019.4629501385043</v>
      </c>
      <c r="JB194" s="193">
        <f t="shared" si="41"/>
        <v>3019.4629501385043</v>
      </c>
      <c r="JC194" s="193">
        <f t="shared" si="41"/>
        <v>3019.4629501385043</v>
      </c>
      <c r="JD194" s="193">
        <f t="shared" si="41"/>
        <v>3019.4629501385043</v>
      </c>
      <c r="JE194" s="193">
        <f t="shared" si="41"/>
        <v>3019.4629501385043</v>
      </c>
      <c r="JF194" s="193">
        <f t="shared" si="42"/>
        <v>3019.4629501385043</v>
      </c>
      <c r="JG194" s="193">
        <f t="shared" si="42"/>
        <v>3019.4629501385043</v>
      </c>
      <c r="JH194" s="193">
        <f t="shared" si="42"/>
        <v>3019.4629501385043</v>
      </c>
      <c r="JI194" s="193">
        <f t="shared" si="42"/>
        <v>3087.421776924863</v>
      </c>
      <c r="JJ194" s="193">
        <f t="shared" si="42"/>
        <v>3087.421776924863</v>
      </c>
      <c r="JK194" s="193">
        <f t="shared" si="42"/>
        <v>3087.421776924863</v>
      </c>
      <c r="JL194" s="193">
        <f t="shared" si="42"/>
        <v>3087.421776924863</v>
      </c>
      <c r="JM194" s="193">
        <f t="shared" si="42"/>
        <v>3087.421776924863</v>
      </c>
      <c r="JN194" s="193">
        <f t="shared" si="42"/>
        <v>3087.421776924863</v>
      </c>
      <c r="JO194" s="193">
        <f t="shared" si="42"/>
        <v>3087.421776924863</v>
      </c>
      <c r="JP194" s="193">
        <f t="shared" si="42"/>
        <v>3087.421776924863</v>
      </c>
      <c r="JQ194" s="193">
        <f t="shared" si="42"/>
        <v>3087.421776924863</v>
      </c>
      <c r="JR194" s="193">
        <f t="shared" si="42"/>
        <v>3087.421776924863</v>
      </c>
      <c r="JS194" s="193">
        <f t="shared" si="42"/>
        <v>3087.421776924863</v>
      </c>
      <c r="JT194" s="193">
        <f t="shared" si="42"/>
        <v>3087.421776924863</v>
      </c>
    </row>
    <row r="195" spans="4:280">
      <c r="D195" s="175" t="s">
        <v>210</v>
      </c>
      <c r="Z195" s="193">
        <f t="shared" si="27"/>
        <v>33290</v>
      </c>
      <c r="AA195" s="193">
        <f t="shared" si="27"/>
        <v>33290</v>
      </c>
      <c r="AB195" s="193">
        <f t="shared" si="27"/>
        <v>33464</v>
      </c>
      <c r="AC195" s="193">
        <f t="shared" si="27"/>
        <v>33464</v>
      </c>
      <c r="AD195" s="193">
        <f t="shared" si="27"/>
        <v>33464</v>
      </c>
      <c r="AE195" s="193">
        <f t="shared" si="27"/>
        <v>33464</v>
      </c>
      <c r="AF195" s="193">
        <f t="shared" si="27"/>
        <v>33464</v>
      </c>
      <c r="AG195" s="193">
        <f t="shared" si="27"/>
        <v>33464</v>
      </c>
      <c r="AH195" s="193">
        <f t="shared" si="27"/>
        <v>33464</v>
      </c>
      <c r="AI195" s="193">
        <f t="shared" si="27"/>
        <v>33464</v>
      </c>
      <c r="AJ195" s="193">
        <f t="shared" si="27"/>
        <v>33464</v>
      </c>
      <c r="AK195" s="193">
        <f t="shared" si="27"/>
        <v>33464</v>
      </c>
      <c r="AL195" s="193">
        <f t="shared" si="27"/>
        <v>33464</v>
      </c>
      <c r="AM195" s="193">
        <f t="shared" si="27"/>
        <v>33464</v>
      </c>
      <c r="AN195" s="193">
        <f t="shared" si="27"/>
        <v>33637</v>
      </c>
      <c r="AO195" s="193">
        <f t="shared" si="27"/>
        <v>33637</v>
      </c>
      <c r="AP195" s="193">
        <f t="shared" si="28"/>
        <v>33637</v>
      </c>
      <c r="AQ195" s="193">
        <f t="shared" si="28"/>
        <v>33637</v>
      </c>
      <c r="AR195" s="193">
        <f t="shared" si="28"/>
        <v>33637</v>
      </c>
      <c r="AS195" s="193">
        <f t="shared" si="28"/>
        <v>33637</v>
      </c>
      <c r="AT195" s="193">
        <f t="shared" si="28"/>
        <v>33637</v>
      </c>
      <c r="AU195" s="193">
        <f t="shared" si="28"/>
        <v>33637</v>
      </c>
      <c r="AV195" s="193">
        <f t="shared" si="28"/>
        <v>33637</v>
      </c>
      <c r="AW195" s="193">
        <f t="shared" si="28"/>
        <v>33637</v>
      </c>
      <c r="AX195" s="193">
        <f t="shared" si="28"/>
        <v>33637</v>
      </c>
      <c r="AY195" s="193">
        <f t="shared" si="28"/>
        <v>33637</v>
      </c>
      <c r="AZ195" s="193">
        <f t="shared" si="28"/>
        <v>33637</v>
      </c>
      <c r="BA195" s="193">
        <f t="shared" si="28"/>
        <v>34221</v>
      </c>
      <c r="BB195" s="193">
        <f t="shared" si="28"/>
        <v>34221</v>
      </c>
      <c r="BC195" s="193">
        <f t="shared" si="28"/>
        <v>34221</v>
      </c>
      <c r="BD195" s="193">
        <f t="shared" si="28"/>
        <v>34221</v>
      </c>
      <c r="BE195" s="193">
        <f t="shared" si="28"/>
        <v>34221</v>
      </c>
      <c r="BF195" s="193">
        <f t="shared" si="29"/>
        <v>34221</v>
      </c>
      <c r="BG195" s="193">
        <f t="shared" si="29"/>
        <v>34221</v>
      </c>
      <c r="BH195" s="193">
        <f t="shared" si="29"/>
        <v>34221</v>
      </c>
      <c r="BI195" s="193">
        <f t="shared" si="29"/>
        <v>34221</v>
      </c>
      <c r="BJ195" s="193">
        <f t="shared" si="29"/>
        <v>34221</v>
      </c>
      <c r="BK195" s="193">
        <f t="shared" si="29"/>
        <v>34221</v>
      </c>
      <c r="BL195" s="193">
        <f t="shared" si="29"/>
        <v>34221</v>
      </c>
      <c r="BM195" s="193">
        <f t="shared" si="29"/>
        <v>34809</v>
      </c>
      <c r="BN195" s="193">
        <f t="shared" si="29"/>
        <v>34809</v>
      </c>
      <c r="BO195" s="193">
        <f t="shared" si="29"/>
        <v>34809</v>
      </c>
      <c r="BP195" s="193">
        <f t="shared" si="29"/>
        <v>34809</v>
      </c>
      <c r="BQ195" s="193">
        <f t="shared" si="29"/>
        <v>34809</v>
      </c>
      <c r="BR195" s="193">
        <f t="shared" si="29"/>
        <v>34809</v>
      </c>
      <c r="BS195" s="193">
        <f t="shared" si="29"/>
        <v>34809</v>
      </c>
      <c r="BT195" s="193">
        <f t="shared" si="29"/>
        <v>34809</v>
      </c>
      <c r="BU195" s="193">
        <f t="shared" si="29"/>
        <v>34809</v>
      </c>
      <c r="BV195" s="193">
        <f t="shared" si="30"/>
        <v>34809</v>
      </c>
      <c r="BW195" s="193">
        <f t="shared" si="30"/>
        <v>34809</v>
      </c>
      <c r="BX195" s="193">
        <f t="shared" si="30"/>
        <v>34809</v>
      </c>
      <c r="BY195" s="193">
        <f t="shared" si="30"/>
        <v>35402</v>
      </c>
      <c r="BZ195" s="193">
        <f t="shared" si="30"/>
        <v>35402</v>
      </c>
      <c r="CA195" s="193">
        <f t="shared" si="30"/>
        <v>35402</v>
      </c>
      <c r="CB195" s="193">
        <f t="shared" si="30"/>
        <v>35402</v>
      </c>
      <c r="CC195" s="193">
        <f t="shared" si="30"/>
        <v>35402</v>
      </c>
      <c r="CD195" s="193">
        <f t="shared" si="30"/>
        <v>35402</v>
      </c>
      <c r="CE195" s="193">
        <f t="shared" si="30"/>
        <v>35402</v>
      </c>
      <c r="CF195" s="193">
        <f t="shared" si="30"/>
        <v>35402</v>
      </c>
      <c r="CG195" s="193">
        <f t="shared" si="30"/>
        <v>35402</v>
      </c>
      <c r="CH195" s="193">
        <f t="shared" si="30"/>
        <v>35402</v>
      </c>
      <c r="CI195" s="193">
        <f t="shared" si="30"/>
        <v>35402</v>
      </c>
      <c r="CJ195" s="193">
        <f t="shared" si="30"/>
        <v>35402</v>
      </c>
      <c r="CK195" s="193">
        <f t="shared" si="30"/>
        <v>36002</v>
      </c>
      <c r="CL195" s="193">
        <f t="shared" si="31"/>
        <v>36002</v>
      </c>
      <c r="CM195" s="193">
        <f t="shared" si="31"/>
        <v>36002</v>
      </c>
      <c r="CN195" s="193">
        <f t="shared" si="31"/>
        <v>36002</v>
      </c>
      <c r="CO195" s="193">
        <f t="shared" si="31"/>
        <v>36002</v>
      </c>
      <c r="CP195" s="193">
        <f t="shared" si="31"/>
        <v>36002</v>
      </c>
      <c r="CQ195" s="193">
        <f t="shared" si="31"/>
        <v>36002</v>
      </c>
      <c r="CR195" s="193">
        <f t="shared" si="31"/>
        <v>36002</v>
      </c>
      <c r="CS195" s="193">
        <f t="shared" si="31"/>
        <v>36002</v>
      </c>
      <c r="CT195" s="193">
        <f t="shared" si="31"/>
        <v>36002</v>
      </c>
      <c r="CU195" s="193">
        <f t="shared" si="31"/>
        <v>36002</v>
      </c>
      <c r="CV195" s="193">
        <f t="shared" si="31"/>
        <v>36002</v>
      </c>
      <c r="CW195" s="193">
        <f t="shared" si="31"/>
        <v>36607</v>
      </c>
      <c r="CX195" s="193">
        <f t="shared" si="31"/>
        <v>36607</v>
      </c>
      <c r="CY195" s="193">
        <f t="shared" si="31"/>
        <v>36607</v>
      </c>
      <c r="CZ195" s="193">
        <f t="shared" si="31"/>
        <v>36607</v>
      </c>
      <c r="DA195" s="193">
        <f t="shared" si="31"/>
        <v>36607</v>
      </c>
      <c r="DB195" s="193">
        <f t="shared" si="32"/>
        <v>36607</v>
      </c>
      <c r="DC195" s="193">
        <f t="shared" si="32"/>
        <v>36607</v>
      </c>
      <c r="DD195" s="193">
        <f t="shared" si="32"/>
        <v>36607</v>
      </c>
      <c r="DE195" s="193">
        <f t="shared" si="32"/>
        <v>36607</v>
      </c>
      <c r="DF195" s="193">
        <f t="shared" si="32"/>
        <v>36607</v>
      </c>
      <c r="DG195" s="193">
        <f t="shared" si="32"/>
        <v>36607</v>
      </c>
      <c r="DH195" s="193">
        <f t="shared" si="32"/>
        <v>36607</v>
      </c>
      <c r="DI195" s="193">
        <f t="shared" si="32"/>
        <v>37219</v>
      </c>
      <c r="DJ195" s="193">
        <f t="shared" si="32"/>
        <v>37219</v>
      </c>
      <c r="DK195" s="193">
        <f t="shared" si="32"/>
        <v>37219</v>
      </c>
      <c r="DL195" s="193">
        <f t="shared" si="32"/>
        <v>37219</v>
      </c>
      <c r="DM195" s="193">
        <f t="shared" si="32"/>
        <v>37219</v>
      </c>
      <c r="DN195" s="193">
        <f t="shared" si="32"/>
        <v>37219</v>
      </c>
      <c r="DO195" s="193">
        <f t="shared" si="32"/>
        <v>37219</v>
      </c>
      <c r="DP195" s="193">
        <f t="shared" si="32"/>
        <v>37219</v>
      </c>
      <c r="DQ195" s="193">
        <f t="shared" si="32"/>
        <v>37219</v>
      </c>
      <c r="DR195" s="193">
        <f t="shared" si="33"/>
        <v>37219</v>
      </c>
      <c r="DS195" s="193">
        <f t="shared" si="33"/>
        <v>37219</v>
      </c>
      <c r="DT195" s="193">
        <f t="shared" si="33"/>
        <v>37219</v>
      </c>
      <c r="DU195" s="193">
        <f t="shared" si="33"/>
        <v>37835</v>
      </c>
      <c r="DV195" s="193">
        <f t="shared" si="33"/>
        <v>37835</v>
      </c>
      <c r="DW195" s="193">
        <f t="shared" si="33"/>
        <v>37835</v>
      </c>
      <c r="DX195" s="193">
        <f t="shared" si="33"/>
        <v>37835</v>
      </c>
      <c r="DY195" s="193">
        <f t="shared" si="33"/>
        <v>37835</v>
      </c>
      <c r="DZ195" s="193">
        <f t="shared" si="33"/>
        <v>37835</v>
      </c>
      <c r="EA195" s="193">
        <f t="shared" si="33"/>
        <v>37835</v>
      </c>
      <c r="EB195" s="193">
        <f t="shared" si="33"/>
        <v>37835</v>
      </c>
      <c r="EC195" s="193">
        <f t="shared" si="33"/>
        <v>37835</v>
      </c>
      <c r="ED195" s="193">
        <f t="shared" si="33"/>
        <v>37835</v>
      </c>
      <c r="EE195" s="193">
        <f t="shared" si="33"/>
        <v>37835</v>
      </c>
      <c r="EF195" s="193">
        <f t="shared" si="33"/>
        <v>37835</v>
      </c>
      <c r="EG195" s="193">
        <f t="shared" si="33"/>
        <v>38459</v>
      </c>
      <c r="EH195" s="193">
        <f t="shared" si="34"/>
        <v>38459</v>
      </c>
      <c r="EI195" s="193">
        <f t="shared" si="34"/>
        <v>38459</v>
      </c>
      <c r="EJ195" s="193">
        <f t="shared" si="34"/>
        <v>38459</v>
      </c>
      <c r="EK195" s="193">
        <f t="shared" si="34"/>
        <v>38459</v>
      </c>
      <c r="EL195" s="193">
        <f t="shared" si="34"/>
        <v>38459</v>
      </c>
      <c r="EM195" s="193">
        <f t="shared" si="34"/>
        <v>38459</v>
      </c>
      <c r="EN195" s="193">
        <f t="shared" si="34"/>
        <v>38459</v>
      </c>
      <c r="EO195" s="193">
        <f t="shared" si="34"/>
        <v>38459</v>
      </c>
      <c r="EP195" s="193">
        <f t="shared" si="34"/>
        <v>38459</v>
      </c>
      <c r="EQ195" s="193">
        <f t="shared" si="34"/>
        <v>38459</v>
      </c>
      <c r="ER195" s="193">
        <f t="shared" si="34"/>
        <v>38459</v>
      </c>
      <c r="ES195" s="193">
        <f t="shared" si="34"/>
        <v>39089</v>
      </c>
      <c r="ET195" s="193">
        <f t="shared" si="34"/>
        <v>39089</v>
      </c>
      <c r="EU195" s="193">
        <f t="shared" si="34"/>
        <v>39089</v>
      </c>
      <c r="EV195" s="193">
        <f t="shared" si="34"/>
        <v>39089</v>
      </c>
      <c r="EW195" s="193">
        <f t="shared" si="34"/>
        <v>39089</v>
      </c>
      <c r="EX195" s="193">
        <f t="shared" si="35"/>
        <v>39089</v>
      </c>
      <c r="EY195" s="193">
        <f t="shared" si="35"/>
        <v>39089</v>
      </c>
      <c r="EZ195" s="193">
        <f t="shared" si="35"/>
        <v>39089</v>
      </c>
      <c r="FA195" s="193">
        <f t="shared" si="35"/>
        <v>39089</v>
      </c>
      <c r="FB195" s="193">
        <f t="shared" si="35"/>
        <v>39089</v>
      </c>
      <c r="FC195" s="193">
        <f t="shared" si="35"/>
        <v>39089</v>
      </c>
      <c r="FD195" s="193">
        <f t="shared" si="35"/>
        <v>39089</v>
      </c>
      <c r="FE195" s="193">
        <f t="shared" si="35"/>
        <v>39724</v>
      </c>
      <c r="FF195" s="193">
        <f t="shared" si="35"/>
        <v>39724</v>
      </c>
      <c r="FG195" s="193">
        <f t="shared" si="35"/>
        <v>39724</v>
      </c>
      <c r="FH195" s="193">
        <f t="shared" si="35"/>
        <v>39724</v>
      </c>
      <c r="FI195" s="193">
        <f t="shared" si="35"/>
        <v>39724</v>
      </c>
      <c r="FJ195" s="193">
        <f t="shared" si="35"/>
        <v>39724</v>
      </c>
      <c r="FK195" s="193">
        <f t="shared" si="35"/>
        <v>39724</v>
      </c>
      <c r="FL195" s="193">
        <f t="shared" si="35"/>
        <v>39724</v>
      </c>
      <c r="FM195" s="193">
        <f t="shared" si="35"/>
        <v>39724</v>
      </c>
      <c r="FN195" s="193">
        <f t="shared" si="36"/>
        <v>39724</v>
      </c>
      <c r="FO195" s="193">
        <f t="shared" si="36"/>
        <v>39724</v>
      </c>
      <c r="FP195" s="193">
        <f t="shared" si="36"/>
        <v>39724</v>
      </c>
      <c r="FQ195" s="193">
        <f t="shared" si="36"/>
        <v>40366</v>
      </c>
      <c r="FR195" s="193">
        <f t="shared" si="36"/>
        <v>40366</v>
      </c>
      <c r="FS195" s="193">
        <f t="shared" si="36"/>
        <v>40366</v>
      </c>
      <c r="FT195" s="193">
        <f t="shared" si="36"/>
        <v>40366</v>
      </c>
      <c r="FU195" s="193">
        <f t="shared" si="36"/>
        <v>40366</v>
      </c>
      <c r="FV195" s="193">
        <f t="shared" si="36"/>
        <v>40366</v>
      </c>
      <c r="FW195" s="193">
        <f t="shared" si="36"/>
        <v>40366</v>
      </c>
      <c r="FX195" s="193">
        <f t="shared" si="36"/>
        <v>40366</v>
      </c>
      <c r="FY195" s="193">
        <f t="shared" si="36"/>
        <v>40366</v>
      </c>
      <c r="FZ195" s="193">
        <f t="shared" si="36"/>
        <v>40366</v>
      </c>
      <c r="GA195" s="193">
        <f t="shared" si="36"/>
        <v>40366</v>
      </c>
      <c r="GB195" s="193">
        <f t="shared" si="36"/>
        <v>40366</v>
      </c>
      <c r="GC195" s="193">
        <f t="shared" si="36"/>
        <v>41014</v>
      </c>
      <c r="GD195" s="193">
        <f t="shared" si="37"/>
        <v>41014</v>
      </c>
      <c r="GE195" s="193">
        <f t="shared" si="37"/>
        <v>41014</v>
      </c>
      <c r="GF195" s="193">
        <f t="shared" si="37"/>
        <v>41014</v>
      </c>
      <c r="GG195" s="193">
        <f t="shared" si="37"/>
        <v>41014</v>
      </c>
      <c r="GH195" s="193">
        <f t="shared" si="37"/>
        <v>41014</v>
      </c>
      <c r="GI195" s="193">
        <f t="shared" si="37"/>
        <v>41014</v>
      </c>
      <c r="GJ195" s="193">
        <f t="shared" si="37"/>
        <v>41014</v>
      </c>
      <c r="GK195" s="193">
        <f t="shared" si="37"/>
        <v>41014</v>
      </c>
      <c r="GL195" s="193">
        <f t="shared" si="37"/>
        <v>41014</v>
      </c>
      <c r="GM195" s="193">
        <f t="shared" si="37"/>
        <v>41014</v>
      </c>
      <c r="GN195" s="193">
        <f t="shared" si="37"/>
        <v>41014</v>
      </c>
      <c r="GO195" s="193">
        <f t="shared" si="37"/>
        <v>41667</v>
      </c>
      <c r="GP195" s="193">
        <f t="shared" si="37"/>
        <v>41667</v>
      </c>
      <c r="GQ195" s="193">
        <f t="shared" si="37"/>
        <v>41667</v>
      </c>
      <c r="GR195" s="193">
        <f t="shared" si="37"/>
        <v>41667</v>
      </c>
      <c r="GS195" s="193">
        <f t="shared" si="37"/>
        <v>41667</v>
      </c>
      <c r="GT195" s="193">
        <f t="shared" si="38"/>
        <v>41667</v>
      </c>
      <c r="GU195" s="193">
        <f t="shared" si="38"/>
        <v>41667</v>
      </c>
      <c r="GV195" s="193">
        <f t="shared" si="38"/>
        <v>41667</v>
      </c>
      <c r="GW195" s="193">
        <f t="shared" si="38"/>
        <v>41667</v>
      </c>
      <c r="GX195" s="193">
        <f t="shared" si="38"/>
        <v>41667</v>
      </c>
      <c r="GY195" s="193">
        <f t="shared" si="38"/>
        <v>41667</v>
      </c>
      <c r="GZ195" s="193">
        <f t="shared" si="38"/>
        <v>41667</v>
      </c>
      <c r="HA195" s="193">
        <f t="shared" si="38"/>
        <v>42325</v>
      </c>
      <c r="HB195" s="193">
        <f t="shared" si="38"/>
        <v>42325</v>
      </c>
      <c r="HC195" s="193">
        <f t="shared" si="38"/>
        <v>42325</v>
      </c>
      <c r="HD195" s="193">
        <f t="shared" si="38"/>
        <v>42325</v>
      </c>
      <c r="HE195" s="193">
        <f t="shared" si="38"/>
        <v>42325</v>
      </c>
      <c r="HF195" s="193">
        <f t="shared" si="38"/>
        <v>42325</v>
      </c>
      <c r="HG195" s="193">
        <f t="shared" si="38"/>
        <v>42325</v>
      </c>
      <c r="HH195" s="193">
        <f t="shared" si="38"/>
        <v>42325</v>
      </c>
      <c r="HI195" s="193">
        <f t="shared" si="38"/>
        <v>42325</v>
      </c>
      <c r="HJ195" s="193">
        <f t="shared" si="39"/>
        <v>42325</v>
      </c>
      <c r="HK195" s="193">
        <f t="shared" si="39"/>
        <v>42325</v>
      </c>
      <c r="HL195" s="193">
        <f t="shared" si="39"/>
        <v>42325</v>
      </c>
      <c r="HM195" s="193">
        <f t="shared" si="39"/>
        <v>42990</v>
      </c>
      <c r="HN195" s="193">
        <f t="shared" si="39"/>
        <v>42990</v>
      </c>
      <c r="HO195" s="193">
        <f t="shared" si="39"/>
        <v>42990</v>
      </c>
      <c r="HP195" s="193">
        <f t="shared" si="39"/>
        <v>42990</v>
      </c>
      <c r="HQ195" s="193">
        <f t="shared" si="39"/>
        <v>42990</v>
      </c>
      <c r="HR195" s="193">
        <f t="shared" si="39"/>
        <v>42990</v>
      </c>
      <c r="HS195" s="193">
        <f t="shared" si="39"/>
        <v>42990</v>
      </c>
      <c r="HT195" s="193">
        <f t="shared" si="39"/>
        <v>42990</v>
      </c>
      <c r="HU195" s="193">
        <f t="shared" si="39"/>
        <v>42990</v>
      </c>
      <c r="HV195" s="193">
        <f t="shared" si="39"/>
        <v>42990</v>
      </c>
      <c r="HW195" s="193">
        <f t="shared" si="39"/>
        <v>42990</v>
      </c>
      <c r="HX195" s="193">
        <f t="shared" si="39"/>
        <v>42990</v>
      </c>
      <c r="HY195" s="193">
        <f t="shared" si="39"/>
        <v>43662</v>
      </c>
      <c r="HZ195" s="193">
        <f t="shared" si="40"/>
        <v>43662</v>
      </c>
      <c r="IA195" s="193">
        <f t="shared" si="40"/>
        <v>43662</v>
      </c>
      <c r="IB195" s="193">
        <f t="shared" si="40"/>
        <v>43662</v>
      </c>
      <c r="IC195" s="193">
        <f t="shared" si="40"/>
        <v>43662</v>
      </c>
      <c r="ID195" s="193">
        <f t="shared" si="40"/>
        <v>43662</v>
      </c>
      <c r="IE195" s="193">
        <f t="shared" si="40"/>
        <v>43662</v>
      </c>
      <c r="IF195" s="193">
        <f t="shared" si="40"/>
        <v>43662</v>
      </c>
      <c r="IG195" s="193">
        <f t="shared" si="40"/>
        <v>43662</v>
      </c>
      <c r="IH195" s="193">
        <f t="shared" si="40"/>
        <v>43662</v>
      </c>
      <c r="II195" s="193">
        <f t="shared" si="40"/>
        <v>43662</v>
      </c>
      <c r="IJ195" s="193">
        <f t="shared" si="40"/>
        <v>43662</v>
      </c>
      <c r="IK195" s="193">
        <f t="shared" si="40"/>
        <v>44338</v>
      </c>
      <c r="IL195" s="193">
        <f t="shared" si="40"/>
        <v>44338</v>
      </c>
      <c r="IM195" s="193">
        <f t="shared" si="40"/>
        <v>44338</v>
      </c>
      <c r="IN195" s="193">
        <f t="shared" si="40"/>
        <v>44338</v>
      </c>
      <c r="IO195" s="193">
        <f t="shared" si="40"/>
        <v>44338</v>
      </c>
      <c r="IP195" s="193">
        <f t="shared" si="41"/>
        <v>44338</v>
      </c>
      <c r="IQ195" s="193">
        <f t="shared" si="41"/>
        <v>44338</v>
      </c>
      <c r="IR195" s="193">
        <f t="shared" si="41"/>
        <v>44338</v>
      </c>
      <c r="IS195" s="193">
        <f t="shared" si="41"/>
        <v>44338</v>
      </c>
      <c r="IT195" s="193">
        <f t="shared" si="41"/>
        <v>44338</v>
      </c>
      <c r="IU195" s="193">
        <f t="shared" si="41"/>
        <v>44338</v>
      </c>
      <c r="IV195" s="193">
        <f t="shared" si="41"/>
        <v>44338</v>
      </c>
      <c r="IW195" s="193">
        <f t="shared" si="41"/>
        <v>46432.611332508823</v>
      </c>
      <c r="IX195" s="193">
        <f t="shared" si="41"/>
        <v>46432.611332508823</v>
      </c>
      <c r="IY195" s="193">
        <f t="shared" si="41"/>
        <v>46432.611332508823</v>
      </c>
      <c r="IZ195" s="193">
        <f t="shared" si="41"/>
        <v>46432.611332508823</v>
      </c>
      <c r="JA195" s="193">
        <f t="shared" si="41"/>
        <v>46432.611332508823</v>
      </c>
      <c r="JB195" s="193">
        <f t="shared" si="41"/>
        <v>46432.611332508823</v>
      </c>
      <c r="JC195" s="193">
        <f t="shared" si="41"/>
        <v>46432.611332508823</v>
      </c>
      <c r="JD195" s="193">
        <f t="shared" si="41"/>
        <v>46432.611332508823</v>
      </c>
      <c r="JE195" s="193">
        <f t="shared" si="41"/>
        <v>46432.611332508823</v>
      </c>
      <c r="JF195" s="193">
        <f t="shared" si="42"/>
        <v>46432.611332508823</v>
      </c>
      <c r="JG195" s="193">
        <f t="shared" si="42"/>
        <v>46432.611332508823</v>
      </c>
      <c r="JH195" s="193">
        <f t="shared" si="42"/>
        <v>46432.611332508823</v>
      </c>
      <c r="JI195" s="193">
        <f t="shared" si="42"/>
        <v>47883.165174695212</v>
      </c>
      <c r="JJ195" s="193">
        <f t="shared" si="42"/>
        <v>47883.165174695212</v>
      </c>
      <c r="JK195" s="193">
        <f t="shared" si="42"/>
        <v>47883.165174695212</v>
      </c>
      <c r="JL195" s="193">
        <f t="shared" si="42"/>
        <v>47883.165174695212</v>
      </c>
      <c r="JM195" s="193">
        <f t="shared" si="42"/>
        <v>47883.165174695212</v>
      </c>
      <c r="JN195" s="193">
        <f t="shared" si="42"/>
        <v>47883.165174695212</v>
      </c>
      <c r="JO195" s="193">
        <f t="shared" si="42"/>
        <v>47883.165174695212</v>
      </c>
      <c r="JP195" s="193">
        <f t="shared" si="42"/>
        <v>47883.165174695212</v>
      </c>
      <c r="JQ195" s="193">
        <f t="shared" si="42"/>
        <v>47883.165174695212</v>
      </c>
      <c r="JR195" s="193">
        <f t="shared" si="42"/>
        <v>47883.165174695212</v>
      </c>
      <c r="JS195" s="193">
        <f t="shared" si="42"/>
        <v>47883.165174695212</v>
      </c>
      <c r="JT195" s="193">
        <f t="shared" si="42"/>
        <v>47883.165174695212</v>
      </c>
    </row>
    <row r="196" spans="4:280">
      <c r="D196" s="175" t="s">
        <v>212</v>
      </c>
      <c r="Z196" s="193">
        <f t="shared" si="27"/>
        <v>77349</v>
      </c>
      <c r="AA196" s="193">
        <f t="shared" si="27"/>
        <v>77349</v>
      </c>
      <c r="AB196" s="193">
        <f t="shared" si="27"/>
        <v>78493</v>
      </c>
      <c r="AC196" s="193">
        <f t="shared" si="27"/>
        <v>78493</v>
      </c>
      <c r="AD196" s="193">
        <f t="shared" si="27"/>
        <v>78493</v>
      </c>
      <c r="AE196" s="193">
        <f t="shared" si="27"/>
        <v>78493</v>
      </c>
      <c r="AF196" s="193">
        <f t="shared" si="27"/>
        <v>78493</v>
      </c>
      <c r="AG196" s="193">
        <f t="shared" si="27"/>
        <v>78493</v>
      </c>
      <c r="AH196" s="193">
        <f t="shared" si="27"/>
        <v>78493</v>
      </c>
      <c r="AI196" s="193">
        <f t="shared" si="27"/>
        <v>78493</v>
      </c>
      <c r="AJ196" s="193">
        <f t="shared" si="27"/>
        <v>78493</v>
      </c>
      <c r="AK196" s="193">
        <f t="shared" si="27"/>
        <v>78493</v>
      </c>
      <c r="AL196" s="193">
        <f t="shared" si="27"/>
        <v>78493</v>
      </c>
      <c r="AM196" s="193">
        <f t="shared" si="27"/>
        <v>78493</v>
      </c>
      <c r="AN196" s="193">
        <f t="shared" si="27"/>
        <v>79636</v>
      </c>
      <c r="AO196" s="193">
        <f t="shared" si="27"/>
        <v>79636</v>
      </c>
      <c r="AP196" s="193">
        <f t="shared" si="28"/>
        <v>79636</v>
      </c>
      <c r="AQ196" s="193">
        <f t="shared" si="28"/>
        <v>79636</v>
      </c>
      <c r="AR196" s="193">
        <f t="shared" si="28"/>
        <v>79636</v>
      </c>
      <c r="AS196" s="193">
        <f t="shared" si="28"/>
        <v>79636</v>
      </c>
      <c r="AT196" s="193">
        <f t="shared" si="28"/>
        <v>79636</v>
      </c>
      <c r="AU196" s="193">
        <f t="shared" si="28"/>
        <v>79636</v>
      </c>
      <c r="AV196" s="193">
        <f t="shared" si="28"/>
        <v>79636</v>
      </c>
      <c r="AW196" s="193">
        <f t="shared" si="28"/>
        <v>79636</v>
      </c>
      <c r="AX196" s="193">
        <f t="shared" si="28"/>
        <v>79636</v>
      </c>
      <c r="AY196" s="193">
        <f t="shared" si="28"/>
        <v>79636</v>
      </c>
      <c r="AZ196" s="193">
        <f t="shared" si="28"/>
        <v>79636</v>
      </c>
      <c r="BA196" s="193">
        <f t="shared" si="28"/>
        <v>81616</v>
      </c>
      <c r="BB196" s="193">
        <f t="shared" si="28"/>
        <v>81616</v>
      </c>
      <c r="BC196" s="193">
        <f t="shared" si="28"/>
        <v>81616</v>
      </c>
      <c r="BD196" s="193">
        <f t="shared" si="28"/>
        <v>81616</v>
      </c>
      <c r="BE196" s="193">
        <f t="shared" si="28"/>
        <v>81616</v>
      </c>
      <c r="BF196" s="193">
        <f t="shared" si="29"/>
        <v>81616</v>
      </c>
      <c r="BG196" s="193">
        <f t="shared" si="29"/>
        <v>81616</v>
      </c>
      <c r="BH196" s="193">
        <f t="shared" si="29"/>
        <v>81616</v>
      </c>
      <c r="BI196" s="193">
        <f t="shared" si="29"/>
        <v>81616</v>
      </c>
      <c r="BJ196" s="193">
        <f t="shared" si="29"/>
        <v>81616</v>
      </c>
      <c r="BK196" s="193">
        <f t="shared" si="29"/>
        <v>81616</v>
      </c>
      <c r="BL196" s="193">
        <f t="shared" si="29"/>
        <v>81616</v>
      </c>
      <c r="BM196" s="193">
        <f t="shared" si="29"/>
        <v>83611</v>
      </c>
      <c r="BN196" s="193">
        <f t="shared" si="29"/>
        <v>83611</v>
      </c>
      <c r="BO196" s="193">
        <f t="shared" si="29"/>
        <v>83611</v>
      </c>
      <c r="BP196" s="193">
        <f t="shared" si="29"/>
        <v>83611</v>
      </c>
      <c r="BQ196" s="193">
        <f t="shared" si="29"/>
        <v>83611</v>
      </c>
      <c r="BR196" s="193">
        <f t="shared" si="29"/>
        <v>83611</v>
      </c>
      <c r="BS196" s="193">
        <f t="shared" si="29"/>
        <v>83611</v>
      </c>
      <c r="BT196" s="193">
        <f t="shared" si="29"/>
        <v>83611</v>
      </c>
      <c r="BU196" s="193">
        <f t="shared" si="29"/>
        <v>83611</v>
      </c>
      <c r="BV196" s="193">
        <f t="shared" si="30"/>
        <v>83611</v>
      </c>
      <c r="BW196" s="193">
        <f t="shared" si="30"/>
        <v>83611</v>
      </c>
      <c r="BX196" s="193">
        <f t="shared" si="30"/>
        <v>83611</v>
      </c>
      <c r="BY196" s="193">
        <f t="shared" si="30"/>
        <v>85623</v>
      </c>
      <c r="BZ196" s="193">
        <f t="shared" si="30"/>
        <v>85623</v>
      </c>
      <c r="CA196" s="193">
        <f t="shared" si="30"/>
        <v>85623</v>
      </c>
      <c r="CB196" s="193">
        <f t="shared" si="30"/>
        <v>85623</v>
      </c>
      <c r="CC196" s="193">
        <f t="shared" si="30"/>
        <v>85623</v>
      </c>
      <c r="CD196" s="193">
        <f t="shared" si="30"/>
        <v>85623</v>
      </c>
      <c r="CE196" s="193">
        <f t="shared" si="30"/>
        <v>85623</v>
      </c>
      <c r="CF196" s="193">
        <f t="shared" si="30"/>
        <v>85623</v>
      </c>
      <c r="CG196" s="193">
        <f t="shared" si="30"/>
        <v>85623</v>
      </c>
      <c r="CH196" s="193">
        <f t="shared" si="30"/>
        <v>85623</v>
      </c>
      <c r="CI196" s="193">
        <f t="shared" si="30"/>
        <v>85623</v>
      </c>
      <c r="CJ196" s="193">
        <f t="shared" si="30"/>
        <v>85623</v>
      </c>
      <c r="CK196" s="193">
        <f t="shared" si="30"/>
        <v>87646</v>
      </c>
      <c r="CL196" s="193">
        <f t="shared" si="31"/>
        <v>87646</v>
      </c>
      <c r="CM196" s="193">
        <f t="shared" si="31"/>
        <v>87646</v>
      </c>
      <c r="CN196" s="193">
        <f t="shared" si="31"/>
        <v>87646</v>
      </c>
      <c r="CO196" s="193">
        <f t="shared" si="31"/>
        <v>87646</v>
      </c>
      <c r="CP196" s="193">
        <f t="shared" si="31"/>
        <v>87646</v>
      </c>
      <c r="CQ196" s="193">
        <f t="shared" si="31"/>
        <v>87646</v>
      </c>
      <c r="CR196" s="193">
        <f t="shared" si="31"/>
        <v>87646</v>
      </c>
      <c r="CS196" s="193">
        <f t="shared" si="31"/>
        <v>87646</v>
      </c>
      <c r="CT196" s="193">
        <f t="shared" si="31"/>
        <v>87646</v>
      </c>
      <c r="CU196" s="193">
        <f t="shared" si="31"/>
        <v>87646</v>
      </c>
      <c r="CV196" s="193">
        <f t="shared" si="31"/>
        <v>87646</v>
      </c>
      <c r="CW196" s="193">
        <f t="shared" si="31"/>
        <v>89689</v>
      </c>
      <c r="CX196" s="193">
        <f t="shared" si="31"/>
        <v>89689</v>
      </c>
      <c r="CY196" s="193">
        <f t="shared" si="31"/>
        <v>89689</v>
      </c>
      <c r="CZ196" s="193">
        <f t="shared" si="31"/>
        <v>89689</v>
      </c>
      <c r="DA196" s="193">
        <f t="shared" si="31"/>
        <v>89689</v>
      </c>
      <c r="DB196" s="193">
        <f t="shared" si="32"/>
        <v>89689</v>
      </c>
      <c r="DC196" s="193">
        <f t="shared" si="32"/>
        <v>89689</v>
      </c>
      <c r="DD196" s="193">
        <f t="shared" si="32"/>
        <v>89689</v>
      </c>
      <c r="DE196" s="193">
        <f t="shared" si="32"/>
        <v>89689</v>
      </c>
      <c r="DF196" s="193">
        <f t="shared" si="32"/>
        <v>89689</v>
      </c>
      <c r="DG196" s="193">
        <f t="shared" si="32"/>
        <v>89689</v>
      </c>
      <c r="DH196" s="193">
        <f t="shared" si="32"/>
        <v>89689</v>
      </c>
      <c r="DI196" s="193">
        <f t="shared" si="32"/>
        <v>91747</v>
      </c>
      <c r="DJ196" s="193">
        <f t="shared" si="32"/>
        <v>91747</v>
      </c>
      <c r="DK196" s="193">
        <f t="shared" si="32"/>
        <v>91747</v>
      </c>
      <c r="DL196" s="193">
        <f t="shared" si="32"/>
        <v>91747</v>
      </c>
      <c r="DM196" s="193">
        <f t="shared" si="32"/>
        <v>91747</v>
      </c>
      <c r="DN196" s="193">
        <f t="shared" si="32"/>
        <v>91747</v>
      </c>
      <c r="DO196" s="193">
        <f t="shared" si="32"/>
        <v>91747</v>
      </c>
      <c r="DP196" s="193">
        <f t="shared" si="32"/>
        <v>91747</v>
      </c>
      <c r="DQ196" s="193">
        <f t="shared" si="32"/>
        <v>91747</v>
      </c>
      <c r="DR196" s="193">
        <f t="shared" si="33"/>
        <v>91747</v>
      </c>
      <c r="DS196" s="193">
        <f t="shared" si="33"/>
        <v>91747</v>
      </c>
      <c r="DT196" s="193">
        <f t="shared" si="33"/>
        <v>91747</v>
      </c>
      <c r="DU196" s="193">
        <f t="shared" si="33"/>
        <v>93820</v>
      </c>
      <c r="DV196" s="193">
        <f t="shared" si="33"/>
        <v>93820</v>
      </c>
      <c r="DW196" s="193">
        <f t="shared" si="33"/>
        <v>93820</v>
      </c>
      <c r="DX196" s="193">
        <f t="shared" si="33"/>
        <v>93820</v>
      </c>
      <c r="DY196" s="193">
        <f t="shared" si="33"/>
        <v>93820</v>
      </c>
      <c r="DZ196" s="193">
        <f t="shared" si="33"/>
        <v>93820</v>
      </c>
      <c r="EA196" s="193">
        <f t="shared" si="33"/>
        <v>93820</v>
      </c>
      <c r="EB196" s="193">
        <f t="shared" si="33"/>
        <v>93820</v>
      </c>
      <c r="EC196" s="193">
        <f t="shared" si="33"/>
        <v>93820</v>
      </c>
      <c r="ED196" s="193">
        <f t="shared" si="33"/>
        <v>93820</v>
      </c>
      <c r="EE196" s="193">
        <f t="shared" si="33"/>
        <v>93820</v>
      </c>
      <c r="EF196" s="193">
        <f t="shared" si="33"/>
        <v>93820</v>
      </c>
      <c r="EG196" s="193">
        <f t="shared" si="33"/>
        <v>95913</v>
      </c>
      <c r="EH196" s="193">
        <f t="shared" si="34"/>
        <v>95913</v>
      </c>
      <c r="EI196" s="193">
        <f t="shared" si="34"/>
        <v>95913</v>
      </c>
      <c r="EJ196" s="193">
        <f t="shared" si="34"/>
        <v>95913</v>
      </c>
      <c r="EK196" s="193">
        <f t="shared" si="34"/>
        <v>95913</v>
      </c>
      <c r="EL196" s="193">
        <f t="shared" si="34"/>
        <v>95913</v>
      </c>
      <c r="EM196" s="193">
        <f t="shared" si="34"/>
        <v>95913</v>
      </c>
      <c r="EN196" s="193">
        <f t="shared" si="34"/>
        <v>95913</v>
      </c>
      <c r="EO196" s="193">
        <f t="shared" si="34"/>
        <v>95913</v>
      </c>
      <c r="EP196" s="193">
        <f t="shared" si="34"/>
        <v>95913</v>
      </c>
      <c r="EQ196" s="193">
        <f t="shared" si="34"/>
        <v>95913</v>
      </c>
      <c r="ER196" s="193">
        <f t="shared" si="34"/>
        <v>95913</v>
      </c>
      <c r="ES196" s="193">
        <f t="shared" si="34"/>
        <v>98023</v>
      </c>
      <c r="ET196" s="193">
        <f t="shared" si="34"/>
        <v>98023</v>
      </c>
      <c r="EU196" s="193">
        <f t="shared" si="34"/>
        <v>98023</v>
      </c>
      <c r="EV196" s="193">
        <f t="shared" si="34"/>
        <v>98023</v>
      </c>
      <c r="EW196" s="193">
        <f t="shared" si="34"/>
        <v>98023</v>
      </c>
      <c r="EX196" s="193">
        <f t="shared" si="35"/>
        <v>98023</v>
      </c>
      <c r="EY196" s="193">
        <f t="shared" si="35"/>
        <v>98023</v>
      </c>
      <c r="EZ196" s="193">
        <f t="shared" si="35"/>
        <v>98023</v>
      </c>
      <c r="FA196" s="193">
        <f t="shared" si="35"/>
        <v>98023</v>
      </c>
      <c r="FB196" s="193">
        <f t="shared" si="35"/>
        <v>98023</v>
      </c>
      <c r="FC196" s="193">
        <f t="shared" si="35"/>
        <v>98023</v>
      </c>
      <c r="FD196" s="193">
        <f t="shared" si="35"/>
        <v>98023</v>
      </c>
      <c r="FE196" s="193">
        <f t="shared" si="35"/>
        <v>100148</v>
      </c>
      <c r="FF196" s="193">
        <f t="shared" si="35"/>
        <v>100148</v>
      </c>
      <c r="FG196" s="193">
        <f t="shared" si="35"/>
        <v>100148</v>
      </c>
      <c r="FH196" s="193">
        <f t="shared" si="35"/>
        <v>100148</v>
      </c>
      <c r="FI196" s="193">
        <f t="shared" si="35"/>
        <v>100148</v>
      </c>
      <c r="FJ196" s="193">
        <f t="shared" si="35"/>
        <v>100148</v>
      </c>
      <c r="FK196" s="193">
        <f t="shared" si="35"/>
        <v>100148</v>
      </c>
      <c r="FL196" s="193">
        <f t="shared" si="35"/>
        <v>100148</v>
      </c>
      <c r="FM196" s="193">
        <f t="shared" si="35"/>
        <v>100148</v>
      </c>
      <c r="FN196" s="193">
        <f t="shared" si="36"/>
        <v>100148</v>
      </c>
      <c r="FO196" s="193">
        <f t="shared" si="36"/>
        <v>100148</v>
      </c>
      <c r="FP196" s="193">
        <f t="shared" si="36"/>
        <v>100148</v>
      </c>
      <c r="FQ196" s="193">
        <f t="shared" si="36"/>
        <v>102286</v>
      </c>
      <c r="FR196" s="193">
        <f t="shared" si="36"/>
        <v>102286</v>
      </c>
      <c r="FS196" s="193">
        <f t="shared" si="36"/>
        <v>102286</v>
      </c>
      <c r="FT196" s="193">
        <f t="shared" si="36"/>
        <v>102286</v>
      </c>
      <c r="FU196" s="193">
        <f t="shared" si="36"/>
        <v>102286</v>
      </c>
      <c r="FV196" s="193">
        <f t="shared" si="36"/>
        <v>102286</v>
      </c>
      <c r="FW196" s="193">
        <f t="shared" si="36"/>
        <v>102286</v>
      </c>
      <c r="FX196" s="193">
        <f t="shared" si="36"/>
        <v>102286</v>
      </c>
      <c r="FY196" s="193">
        <f t="shared" si="36"/>
        <v>102286</v>
      </c>
      <c r="FZ196" s="193">
        <f t="shared" si="36"/>
        <v>102286</v>
      </c>
      <c r="GA196" s="193">
        <f t="shared" si="36"/>
        <v>102286</v>
      </c>
      <c r="GB196" s="193">
        <f t="shared" si="36"/>
        <v>102286</v>
      </c>
      <c r="GC196" s="193">
        <f t="shared" si="36"/>
        <v>104441</v>
      </c>
      <c r="GD196" s="193">
        <f t="shared" si="37"/>
        <v>104441</v>
      </c>
      <c r="GE196" s="193">
        <f t="shared" si="37"/>
        <v>104441</v>
      </c>
      <c r="GF196" s="193">
        <f t="shared" si="37"/>
        <v>104441</v>
      </c>
      <c r="GG196" s="193">
        <f t="shared" si="37"/>
        <v>104441</v>
      </c>
      <c r="GH196" s="193">
        <f t="shared" si="37"/>
        <v>104441</v>
      </c>
      <c r="GI196" s="193">
        <f t="shared" si="37"/>
        <v>104441</v>
      </c>
      <c r="GJ196" s="193">
        <f t="shared" si="37"/>
        <v>104441</v>
      </c>
      <c r="GK196" s="193">
        <f t="shared" si="37"/>
        <v>104441</v>
      </c>
      <c r="GL196" s="193">
        <f t="shared" si="37"/>
        <v>104441</v>
      </c>
      <c r="GM196" s="193">
        <f t="shared" si="37"/>
        <v>104441</v>
      </c>
      <c r="GN196" s="193">
        <f t="shared" si="37"/>
        <v>104441</v>
      </c>
      <c r="GO196" s="193">
        <f t="shared" si="37"/>
        <v>106606</v>
      </c>
      <c r="GP196" s="193">
        <f t="shared" si="37"/>
        <v>106606</v>
      </c>
      <c r="GQ196" s="193">
        <f t="shared" si="37"/>
        <v>106606</v>
      </c>
      <c r="GR196" s="193">
        <f t="shared" si="37"/>
        <v>106606</v>
      </c>
      <c r="GS196" s="193">
        <f t="shared" si="37"/>
        <v>106606</v>
      </c>
      <c r="GT196" s="193">
        <f t="shared" si="38"/>
        <v>106606</v>
      </c>
      <c r="GU196" s="193">
        <f t="shared" si="38"/>
        <v>106606</v>
      </c>
      <c r="GV196" s="193">
        <f t="shared" si="38"/>
        <v>106606</v>
      </c>
      <c r="GW196" s="193">
        <f t="shared" si="38"/>
        <v>106606</v>
      </c>
      <c r="GX196" s="193">
        <f t="shared" si="38"/>
        <v>106606</v>
      </c>
      <c r="GY196" s="193">
        <f t="shared" si="38"/>
        <v>106606</v>
      </c>
      <c r="GZ196" s="193">
        <f t="shared" si="38"/>
        <v>106606</v>
      </c>
      <c r="HA196" s="193">
        <f t="shared" si="38"/>
        <v>108784</v>
      </c>
      <c r="HB196" s="193">
        <f t="shared" si="38"/>
        <v>108784</v>
      </c>
      <c r="HC196" s="193">
        <f t="shared" si="38"/>
        <v>108784</v>
      </c>
      <c r="HD196" s="193">
        <f t="shared" si="38"/>
        <v>108784</v>
      </c>
      <c r="HE196" s="193">
        <f t="shared" si="38"/>
        <v>108784</v>
      </c>
      <c r="HF196" s="193">
        <f t="shared" si="38"/>
        <v>108784</v>
      </c>
      <c r="HG196" s="193">
        <f t="shared" si="38"/>
        <v>108784</v>
      </c>
      <c r="HH196" s="193">
        <f t="shared" si="38"/>
        <v>108784</v>
      </c>
      <c r="HI196" s="193">
        <f t="shared" si="38"/>
        <v>108784</v>
      </c>
      <c r="HJ196" s="193">
        <f t="shared" si="39"/>
        <v>108784</v>
      </c>
      <c r="HK196" s="193">
        <f t="shared" si="39"/>
        <v>108784</v>
      </c>
      <c r="HL196" s="193">
        <f t="shared" si="39"/>
        <v>108784</v>
      </c>
      <c r="HM196" s="193">
        <f t="shared" si="39"/>
        <v>110977</v>
      </c>
      <c r="HN196" s="193">
        <f t="shared" si="39"/>
        <v>110977</v>
      </c>
      <c r="HO196" s="193">
        <f t="shared" si="39"/>
        <v>110977</v>
      </c>
      <c r="HP196" s="193">
        <f t="shared" si="39"/>
        <v>110977</v>
      </c>
      <c r="HQ196" s="193">
        <f t="shared" si="39"/>
        <v>110977</v>
      </c>
      <c r="HR196" s="193">
        <f t="shared" si="39"/>
        <v>110977</v>
      </c>
      <c r="HS196" s="193">
        <f t="shared" si="39"/>
        <v>110977</v>
      </c>
      <c r="HT196" s="193">
        <f t="shared" si="39"/>
        <v>110977</v>
      </c>
      <c r="HU196" s="193">
        <f t="shared" si="39"/>
        <v>110977</v>
      </c>
      <c r="HV196" s="193">
        <f t="shared" si="39"/>
        <v>110977</v>
      </c>
      <c r="HW196" s="193">
        <f t="shared" si="39"/>
        <v>110977</v>
      </c>
      <c r="HX196" s="193">
        <f t="shared" si="39"/>
        <v>110977</v>
      </c>
      <c r="HY196" s="193">
        <f t="shared" si="39"/>
        <v>113181</v>
      </c>
      <c r="HZ196" s="193">
        <f t="shared" si="40"/>
        <v>113181</v>
      </c>
      <c r="IA196" s="193">
        <f t="shared" si="40"/>
        <v>113181</v>
      </c>
      <c r="IB196" s="193">
        <f t="shared" si="40"/>
        <v>113181</v>
      </c>
      <c r="IC196" s="193">
        <f t="shared" si="40"/>
        <v>113181</v>
      </c>
      <c r="ID196" s="193">
        <f t="shared" si="40"/>
        <v>113181</v>
      </c>
      <c r="IE196" s="193">
        <f t="shared" si="40"/>
        <v>113181</v>
      </c>
      <c r="IF196" s="193">
        <f t="shared" si="40"/>
        <v>113181</v>
      </c>
      <c r="IG196" s="193">
        <f t="shared" si="40"/>
        <v>113181</v>
      </c>
      <c r="IH196" s="193">
        <f t="shared" si="40"/>
        <v>113181</v>
      </c>
      <c r="II196" s="193">
        <f t="shared" si="40"/>
        <v>113181</v>
      </c>
      <c r="IJ196" s="193">
        <f t="shared" si="40"/>
        <v>113181</v>
      </c>
      <c r="IK196" s="193">
        <f t="shared" si="40"/>
        <v>115404</v>
      </c>
      <c r="IL196" s="193">
        <f t="shared" si="40"/>
        <v>115404</v>
      </c>
      <c r="IM196" s="193">
        <f t="shared" si="40"/>
        <v>115404</v>
      </c>
      <c r="IN196" s="193">
        <f t="shared" si="40"/>
        <v>115404</v>
      </c>
      <c r="IO196" s="193">
        <f t="shared" si="40"/>
        <v>115404</v>
      </c>
      <c r="IP196" s="193">
        <f t="shared" si="41"/>
        <v>115404</v>
      </c>
      <c r="IQ196" s="193">
        <f t="shared" si="41"/>
        <v>115404</v>
      </c>
      <c r="IR196" s="193">
        <f t="shared" si="41"/>
        <v>115404</v>
      </c>
      <c r="IS196" s="193">
        <f t="shared" si="41"/>
        <v>115404</v>
      </c>
      <c r="IT196" s="193">
        <f t="shared" si="41"/>
        <v>115404</v>
      </c>
      <c r="IU196" s="193">
        <f t="shared" si="41"/>
        <v>115404</v>
      </c>
      <c r="IV196" s="193">
        <f t="shared" si="41"/>
        <v>115404</v>
      </c>
      <c r="IW196" s="193">
        <f t="shared" si="41"/>
        <v>122334.96400455906</v>
      </c>
      <c r="IX196" s="193">
        <f t="shared" si="41"/>
        <v>122334.96400455906</v>
      </c>
      <c r="IY196" s="193">
        <f t="shared" si="41"/>
        <v>122334.96400455906</v>
      </c>
      <c r="IZ196" s="193">
        <f t="shared" si="41"/>
        <v>122334.96400455906</v>
      </c>
      <c r="JA196" s="193">
        <f t="shared" si="41"/>
        <v>122334.96400455906</v>
      </c>
      <c r="JB196" s="193">
        <f t="shared" si="41"/>
        <v>122334.96400455906</v>
      </c>
      <c r="JC196" s="193">
        <f t="shared" si="41"/>
        <v>122334.96400455906</v>
      </c>
      <c r="JD196" s="193">
        <f t="shared" si="41"/>
        <v>122334.96400455906</v>
      </c>
      <c r="JE196" s="193">
        <f t="shared" si="41"/>
        <v>122334.96400455906</v>
      </c>
      <c r="JF196" s="193">
        <f t="shared" si="42"/>
        <v>122334.96400455906</v>
      </c>
      <c r="JG196" s="193">
        <f t="shared" si="42"/>
        <v>122334.96400455906</v>
      </c>
      <c r="JH196" s="193">
        <f t="shared" si="42"/>
        <v>122334.96400455906</v>
      </c>
      <c r="JI196" s="193">
        <f t="shared" si="42"/>
        <v>127185.94887350756</v>
      </c>
      <c r="JJ196" s="193">
        <f t="shared" si="42"/>
        <v>127185.94887350756</v>
      </c>
      <c r="JK196" s="193">
        <f t="shared" si="42"/>
        <v>127185.94887350756</v>
      </c>
      <c r="JL196" s="193">
        <f t="shared" si="42"/>
        <v>127185.94887350756</v>
      </c>
      <c r="JM196" s="193">
        <f t="shared" si="42"/>
        <v>127185.94887350756</v>
      </c>
      <c r="JN196" s="193">
        <f t="shared" si="42"/>
        <v>127185.94887350756</v>
      </c>
      <c r="JO196" s="193">
        <f t="shared" si="42"/>
        <v>127185.94887350756</v>
      </c>
      <c r="JP196" s="193">
        <f t="shared" si="42"/>
        <v>127185.94887350756</v>
      </c>
      <c r="JQ196" s="193">
        <f t="shared" si="42"/>
        <v>127185.94887350756</v>
      </c>
      <c r="JR196" s="193">
        <f t="shared" si="42"/>
        <v>127185.94887350756</v>
      </c>
      <c r="JS196" s="193">
        <f t="shared" si="42"/>
        <v>127185.94887350756</v>
      </c>
      <c r="JT196" s="193">
        <f t="shared" si="42"/>
        <v>127185.94887350756</v>
      </c>
    </row>
    <row r="197" spans="4:280">
      <c r="D197" s="175" t="s">
        <v>224</v>
      </c>
      <c r="Z197" s="193">
        <f t="shared" si="27"/>
        <v>38018</v>
      </c>
      <c r="AA197" s="193">
        <f t="shared" si="27"/>
        <v>38018</v>
      </c>
      <c r="AB197" s="193">
        <f t="shared" si="27"/>
        <v>38098</v>
      </c>
      <c r="AC197" s="193">
        <f t="shared" si="27"/>
        <v>38098</v>
      </c>
      <c r="AD197" s="193">
        <f t="shared" si="27"/>
        <v>38098</v>
      </c>
      <c r="AE197" s="193">
        <f t="shared" si="27"/>
        <v>38098</v>
      </c>
      <c r="AF197" s="193">
        <f t="shared" si="27"/>
        <v>38098</v>
      </c>
      <c r="AG197" s="193">
        <f t="shared" si="27"/>
        <v>38098</v>
      </c>
      <c r="AH197" s="193">
        <f t="shared" si="27"/>
        <v>38098</v>
      </c>
      <c r="AI197" s="193">
        <f t="shared" si="27"/>
        <v>38098</v>
      </c>
      <c r="AJ197" s="193">
        <f t="shared" si="27"/>
        <v>38098</v>
      </c>
      <c r="AK197" s="193">
        <f t="shared" si="27"/>
        <v>38098</v>
      </c>
      <c r="AL197" s="193">
        <f t="shared" si="27"/>
        <v>38098</v>
      </c>
      <c r="AM197" s="193">
        <f t="shared" si="27"/>
        <v>38098</v>
      </c>
      <c r="AN197" s="193">
        <f t="shared" si="27"/>
        <v>38180</v>
      </c>
      <c r="AO197" s="193">
        <f t="shared" si="27"/>
        <v>38180</v>
      </c>
      <c r="AP197" s="193">
        <f t="shared" si="28"/>
        <v>38180</v>
      </c>
      <c r="AQ197" s="193">
        <f t="shared" si="28"/>
        <v>38180</v>
      </c>
      <c r="AR197" s="193">
        <f t="shared" si="28"/>
        <v>38180</v>
      </c>
      <c r="AS197" s="193">
        <f t="shared" si="28"/>
        <v>38180</v>
      </c>
      <c r="AT197" s="193">
        <f t="shared" si="28"/>
        <v>38180</v>
      </c>
      <c r="AU197" s="193">
        <f t="shared" si="28"/>
        <v>38180</v>
      </c>
      <c r="AV197" s="193">
        <f t="shared" si="28"/>
        <v>38180</v>
      </c>
      <c r="AW197" s="193">
        <f t="shared" si="28"/>
        <v>38180</v>
      </c>
      <c r="AX197" s="193">
        <f t="shared" si="28"/>
        <v>38180</v>
      </c>
      <c r="AY197" s="193">
        <f t="shared" si="28"/>
        <v>38180</v>
      </c>
      <c r="AZ197" s="193">
        <f t="shared" si="28"/>
        <v>38180</v>
      </c>
      <c r="BA197" s="193">
        <f t="shared" si="28"/>
        <v>38876</v>
      </c>
      <c r="BB197" s="193">
        <f t="shared" si="28"/>
        <v>38876</v>
      </c>
      <c r="BC197" s="193">
        <f t="shared" si="28"/>
        <v>38876</v>
      </c>
      <c r="BD197" s="193">
        <f t="shared" si="28"/>
        <v>38876</v>
      </c>
      <c r="BE197" s="193">
        <f t="shared" si="28"/>
        <v>38876</v>
      </c>
      <c r="BF197" s="193">
        <f t="shared" si="29"/>
        <v>38876</v>
      </c>
      <c r="BG197" s="193">
        <f t="shared" si="29"/>
        <v>38876</v>
      </c>
      <c r="BH197" s="193">
        <f t="shared" si="29"/>
        <v>38876</v>
      </c>
      <c r="BI197" s="193">
        <f t="shared" si="29"/>
        <v>38876</v>
      </c>
      <c r="BJ197" s="193">
        <f t="shared" si="29"/>
        <v>38876</v>
      </c>
      <c r="BK197" s="193">
        <f t="shared" si="29"/>
        <v>38876</v>
      </c>
      <c r="BL197" s="193">
        <f t="shared" si="29"/>
        <v>38876</v>
      </c>
      <c r="BM197" s="193">
        <f t="shared" si="29"/>
        <v>39584</v>
      </c>
      <c r="BN197" s="193">
        <f t="shared" si="29"/>
        <v>39584</v>
      </c>
      <c r="BO197" s="193">
        <f t="shared" si="29"/>
        <v>39584</v>
      </c>
      <c r="BP197" s="193">
        <f t="shared" si="29"/>
        <v>39584</v>
      </c>
      <c r="BQ197" s="193">
        <f t="shared" si="29"/>
        <v>39584</v>
      </c>
      <c r="BR197" s="193">
        <f t="shared" si="29"/>
        <v>39584</v>
      </c>
      <c r="BS197" s="193">
        <f t="shared" si="29"/>
        <v>39584</v>
      </c>
      <c r="BT197" s="193">
        <f t="shared" si="29"/>
        <v>39584</v>
      </c>
      <c r="BU197" s="193">
        <f t="shared" si="29"/>
        <v>39584</v>
      </c>
      <c r="BV197" s="193">
        <f t="shared" si="30"/>
        <v>39584</v>
      </c>
      <c r="BW197" s="193">
        <f t="shared" si="30"/>
        <v>39584</v>
      </c>
      <c r="BX197" s="193">
        <f t="shared" si="30"/>
        <v>39584</v>
      </c>
      <c r="BY197" s="193">
        <f t="shared" si="30"/>
        <v>40303</v>
      </c>
      <c r="BZ197" s="193">
        <f t="shared" si="30"/>
        <v>40303</v>
      </c>
      <c r="CA197" s="193">
        <f t="shared" si="30"/>
        <v>40303</v>
      </c>
      <c r="CB197" s="193">
        <f t="shared" si="30"/>
        <v>40303</v>
      </c>
      <c r="CC197" s="193">
        <f t="shared" si="30"/>
        <v>40303</v>
      </c>
      <c r="CD197" s="193">
        <f t="shared" si="30"/>
        <v>40303</v>
      </c>
      <c r="CE197" s="193">
        <f t="shared" si="30"/>
        <v>40303</v>
      </c>
      <c r="CF197" s="193">
        <f t="shared" si="30"/>
        <v>40303</v>
      </c>
      <c r="CG197" s="193">
        <f t="shared" si="30"/>
        <v>40303</v>
      </c>
      <c r="CH197" s="193">
        <f t="shared" si="30"/>
        <v>40303</v>
      </c>
      <c r="CI197" s="193">
        <f t="shared" si="30"/>
        <v>40303</v>
      </c>
      <c r="CJ197" s="193">
        <f t="shared" si="30"/>
        <v>40303</v>
      </c>
      <c r="CK197" s="193">
        <f t="shared" si="30"/>
        <v>41035</v>
      </c>
      <c r="CL197" s="193">
        <f t="shared" si="31"/>
        <v>41035</v>
      </c>
      <c r="CM197" s="193">
        <f t="shared" si="31"/>
        <v>41035</v>
      </c>
      <c r="CN197" s="193">
        <f t="shared" si="31"/>
        <v>41035</v>
      </c>
      <c r="CO197" s="193">
        <f t="shared" si="31"/>
        <v>41035</v>
      </c>
      <c r="CP197" s="193">
        <f t="shared" si="31"/>
        <v>41035</v>
      </c>
      <c r="CQ197" s="193">
        <f t="shared" si="31"/>
        <v>41035</v>
      </c>
      <c r="CR197" s="193">
        <f t="shared" si="31"/>
        <v>41035</v>
      </c>
      <c r="CS197" s="193">
        <f t="shared" si="31"/>
        <v>41035</v>
      </c>
      <c r="CT197" s="193">
        <f t="shared" si="31"/>
        <v>41035</v>
      </c>
      <c r="CU197" s="193">
        <f t="shared" si="31"/>
        <v>41035</v>
      </c>
      <c r="CV197" s="193">
        <f t="shared" si="31"/>
        <v>41035</v>
      </c>
      <c r="CW197" s="193">
        <f t="shared" si="31"/>
        <v>41778</v>
      </c>
      <c r="CX197" s="193">
        <f t="shared" si="31"/>
        <v>41778</v>
      </c>
      <c r="CY197" s="193">
        <f t="shared" si="31"/>
        <v>41778</v>
      </c>
      <c r="CZ197" s="193">
        <f t="shared" si="31"/>
        <v>41778</v>
      </c>
      <c r="DA197" s="193">
        <f t="shared" si="31"/>
        <v>41778</v>
      </c>
      <c r="DB197" s="193">
        <f t="shared" si="32"/>
        <v>41778</v>
      </c>
      <c r="DC197" s="193">
        <f t="shared" si="32"/>
        <v>41778</v>
      </c>
      <c r="DD197" s="193">
        <f t="shared" si="32"/>
        <v>41778</v>
      </c>
      <c r="DE197" s="193">
        <f t="shared" si="32"/>
        <v>41778</v>
      </c>
      <c r="DF197" s="193">
        <f t="shared" si="32"/>
        <v>41778</v>
      </c>
      <c r="DG197" s="193">
        <f t="shared" si="32"/>
        <v>41778</v>
      </c>
      <c r="DH197" s="193">
        <f t="shared" si="32"/>
        <v>41778</v>
      </c>
      <c r="DI197" s="193">
        <f t="shared" si="32"/>
        <v>42534</v>
      </c>
      <c r="DJ197" s="193">
        <f t="shared" si="32"/>
        <v>42534</v>
      </c>
      <c r="DK197" s="193">
        <f t="shared" si="32"/>
        <v>42534</v>
      </c>
      <c r="DL197" s="193">
        <f t="shared" si="32"/>
        <v>42534</v>
      </c>
      <c r="DM197" s="193">
        <f t="shared" si="32"/>
        <v>42534</v>
      </c>
      <c r="DN197" s="193">
        <f t="shared" si="32"/>
        <v>42534</v>
      </c>
      <c r="DO197" s="193">
        <f t="shared" si="32"/>
        <v>42534</v>
      </c>
      <c r="DP197" s="193">
        <f t="shared" si="32"/>
        <v>42534</v>
      </c>
      <c r="DQ197" s="193">
        <f t="shared" si="32"/>
        <v>42534</v>
      </c>
      <c r="DR197" s="193">
        <f t="shared" si="33"/>
        <v>42534</v>
      </c>
      <c r="DS197" s="193">
        <f t="shared" si="33"/>
        <v>42534</v>
      </c>
      <c r="DT197" s="193">
        <f t="shared" si="33"/>
        <v>42534</v>
      </c>
      <c r="DU197" s="193">
        <f t="shared" si="33"/>
        <v>43303</v>
      </c>
      <c r="DV197" s="193">
        <f t="shared" si="33"/>
        <v>43303</v>
      </c>
      <c r="DW197" s="193">
        <f t="shared" si="33"/>
        <v>43303</v>
      </c>
      <c r="DX197" s="193">
        <f t="shared" si="33"/>
        <v>43303</v>
      </c>
      <c r="DY197" s="193">
        <f t="shared" si="33"/>
        <v>43303</v>
      </c>
      <c r="DZ197" s="193">
        <f t="shared" si="33"/>
        <v>43303</v>
      </c>
      <c r="EA197" s="193">
        <f t="shared" si="33"/>
        <v>43303</v>
      </c>
      <c r="EB197" s="193">
        <f t="shared" si="33"/>
        <v>43303</v>
      </c>
      <c r="EC197" s="193">
        <f t="shared" si="33"/>
        <v>43303</v>
      </c>
      <c r="ED197" s="193">
        <f t="shared" si="33"/>
        <v>43303</v>
      </c>
      <c r="EE197" s="193">
        <f t="shared" si="33"/>
        <v>43303</v>
      </c>
      <c r="EF197" s="193">
        <f t="shared" si="33"/>
        <v>43303</v>
      </c>
      <c r="EG197" s="193">
        <f t="shared" si="33"/>
        <v>44082</v>
      </c>
      <c r="EH197" s="193">
        <f t="shared" si="34"/>
        <v>44082</v>
      </c>
      <c r="EI197" s="193">
        <f t="shared" si="34"/>
        <v>44082</v>
      </c>
      <c r="EJ197" s="193">
        <f t="shared" si="34"/>
        <v>44082</v>
      </c>
      <c r="EK197" s="193">
        <f t="shared" si="34"/>
        <v>44082</v>
      </c>
      <c r="EL197" s="193">
        <f t="shared" si="34"/>
        <v>44082</v>
      </c>
      <c r="EM197" s="193">
        <f t="shared" si="34"/>
        <v>44082</v>
      </c>
      <c r="EN197" s="193">
        <f t="shared" si="34"/>
        <v>44082</v>
      </c>
      <c r="EO197" s="193">
        <f t="shared" si="34"/>
        <v>44082</v>
      </c>
      <c r="EP197" s="193">
        <f t="shared" si="34"/>
        <v>44082</v>
      </c>
      <c r="EQ197" s="193">
        <f t="shared" si="34"/>
        <v>44082</v>
      </c>
      <c r="ER197" s="193">
        <f t="shared" si="34"/>
        <v>44082</v>
      </c>
      <c r="ES197" s="193">
        <f t="shared" si="34"/>
        <v>44879</v>
      </c>
      <c r="ET197" s="193">
        <f t="shared" si="34"/>
        <v>44879</v>
      </c>
      <c r="EU197" s="193">
        <f t="shared" si="34"/>
        <v>44879</v>
      </c>
      <c r="EV197" s="193">
        <f t="shared" si="34"/>
        <v>44879</v>
      </c>
      <c r="EW197" s="193">
        <f t="shared" si="34"/>
        <v>44879</v>
      </c>
      <c r="EX197" s="193">
        <f t="shared" si="35"/>
        <v>44879</v>
      </c>
      <c r="EY197" s="193">
        <f t="shared" si="35"/>
        <v>44879</v>
      </c>
      <c r="EZ197" s="193">
        <f t="shared" si="35"/>
        <v>44879</v>
      </c>
      <c r="FA197" s="193">
        <f t="shared" si="35"/>
        <v>44879</v>
      </c>
      <c r="FB197" s="193">
        <f t="shared" si="35"/>
        <v>44879</v>
      </c>
      <c r="FC197" s="193">
        <f t="shared" si="35"/>
        <v>44879</v>
      </c>
      <c r="FD197" s="193">
        <f t="shared" si="35"/>
        <v>44879</v>
      </c>
      <c r="FE197" s="193">
        <f t="shared" si="35"/>
        <v>45684</v>
      </c>
      <c r="FF197" s="193">
        <f t="shared" si="35"/>
        <v>45684</v>
      </c>
      <c r="FG197" s="193">
        <f t="shared" si="35"/>
        <v>45684</v>
      </c>
      <c r="FH197" s="193">
        <f t="shared" si="35"/>
        <v>45684</v>
      </c>
      <c r="FI197" s="193">
        <f t="shared" si="35"/>
        <v>45684</v>
      </c>
      <c r="FJ197" s="193">
        <f t="shared" si="35"/>
        <v>45684</v>
      </c>
      <c r="FK197" s="193">
        <f t="shared" si="35"/>
        <v>45684</v>
      </c>
      <c r="FL197" s="193">
        <f t="shared" si="35"/>
        <v>45684</v>
      </c>
      <c r="FM197" s="193">
        <f t="shared" si="35"/>
        <v>45684</v>
      </c>
      <c r="FN197" s="193">
        <f t="shared" si="36"/>
        <v>45684</v>
      </c>
      <c r="FO197" s="193">
        <f t="shared" si="36"/>
        <v>45684</v>
      </c>
      <c r="FP197" s="193">
        <f t="shared" si="36"/>
        <v>45684</v>
      </c>
      <c r="FQ197" s="193">
        <f t="shared" si="36"/>
        <v>46506</v>
      </c>
      <c r="FR197" s="193">
        <f t="shared" si="36"/>
        <v>46506</v>
      </c>
      <c r="FS197" s="193">
        <f t="shared" si="36"/>
        <v>46506</v>
      </c>
      <c r="FT197" s="193">
        <f t="shared" si="36"/>
        <v>46506</v>
      </c>
      <c r="FU197" s="193">
        <f t="shared" si="36"/>
        <v>46506</v>
      </c>
      <c r="FV197" s="193">
        <f t="shared" si="36"/>
        <v>46506</v>
      </c>
      <c r="FW197" s="193">
        <f t="shared" si="36"/>
        <v>46506</v>
      </c>
      <c r="FX197" s="193">
        <f t="shared" si="36"/>
        <v>46506</v>
      </c>
      <c r="FY197" s="193">
        <f t="shared" si="36"/>
        <v>46506</v>
      </c>
      <c r="FZ197" s="193">
        <f t="shared" si="36"/>
        <v>46506</v>
      </c>
      <c r="GA197" s="193">
        <f t="shared" si="36"/>
        <v>46506</v>
      </c>
      <c r="GB197" s="193">
        <f t="shared" si="36"/>
        <v>46506</v>
      </c>
      <c r="GC197" s="193">
        <f t="shared" si="36"/>
        <v>47338</v>
      </c>
      <c r="GD197" s="193">
        <f t="shared" si="37"/>
        <v>47338</v>
      </c>
      <c r="GE197" s="193">
        <f t="shared" si="37"/>
        <v>47338</v>
      </c>
      <c r="GF197" s="193">
        <f t="shared" si="37"/>
        <v>47338</v>
      </c>
      <c r="GG197" s="193">
        <f t="shared" si="37"/>
        <v>47338</v>
      </c>
      <c r="GH197" s="193">
        <f t="shared" si="37"/>
        <v>47338</v>
      </c>
      <c r="GI197" s="193">
        <f t="shared" si="37"/>
        <v>47338</v>
      </c>
      <c r="GJ197" s="193">
        <f t="shared" si="37"/>
        <v>47338</v>
      </c>
      <c r="GK197" s="193">
        <f t="shared" si="37"/>
        <v>47338</v>
      </c>
      <c r="GL197" s="193">
        <f t="shared" si="37"/>
        <v>47338</v>
      </c>
      <c r="GM197" s="193">
        <f t="shared" si="37"/>
        <v>47338</v>
      </c>
      <c r="GN197" s="193">
        <f t="shared" si="37"/>
        <v>47338</v>
      </c>
      <c r="GO197" s="193">
        <f t="shared" si="37"/>
        <v>48187</v>
      </c>
      <c r="GP197" s="193">
        <f t="shared" si="37"/>
        <v>48187</v>
      </c>
      <c r="GQ197" s="193">
        <f t="shared" si="37"/>
        <v>48187</v>
      </c>
      <c r="GR197" s="193">
        <f t="shared" si="37"/>
        <v>48187</v>
      </c>
      <c r="GS197" s="193">
        <f t="shared" si="37"/>
        <v>48187</v>
      </c>
      <c r="GT197" s="193">
        <f t="shared" si="38"/>
        <v>48187</v>
      </c>
      <c r="GU197" s="193">
        <f t="shared" si="38"/>
        <v>48187</v>
      </c>
      <c r="GV197" s="193">
        <f t="shared" si="38"/>
        <v>48187</v>
      </c>
      <c r="GW197" s="193">
        <f t="shared" si="38"/>
        <v>48187</v>
      </c>
      <c r="GX197" s="193">
        <f t="shared" si="38"/>
        <v>48187</v>
      </c>
      <c r="GY197" s="193">
        <f t="shared" si="38"/>
        <v>48187</v>
      </c>
      <c r="GZ197" s="193">
        <f t="shared" si="38"/>
        <v>48187</v>
      </c>
      <c r="HA197" s="193">
        <f t="shared" si="38"/>
        <v>49049</v>
      </c>
      <c r="HB197" s="193">
        <f t="shared" si="38"/>
        <v>49049</v>
      </c>
      <c r="HC197" s="193">
        <f t="shared" si="38"/>
        <v>49049</v>
      </c>
      <c r="HD197" s="193">
        <f t="shared" si="38"/>
        <v>49049</v>
      </c>
      <c r="HE197" s="193">
        <f t="shared" si="38"/>
        <v>49049</v>
      </c>
      <c r="HF197" s="193">
        <f t="shared" si="38"/>
        <v>49049</v>
      </c>
      <c r="HG197" s="193">
        <f t="shared" si="38"/>
        <v>49049</v>
      </c>
      <c r="HH197" s="193">
        <f t="shared" si="38"/>
        <v>49049</v>
      </c>
      <c r="HI197" s="193">
        <f t="shared" si="38"/>
        <v>49049</v>
      </c>
      <c r="HJ197" s="193">
        <f t="shared" si="39"/>
        <v>49049</v>
      </c>
      <c r="HK197" s="193">
        <f t="shared" si="39"/>
        <v>49049</v>
      </c>
      <c r="HL197" s="193">
        <f t="shared" si="39"/>
        <v>49049</v>
      </c>
      <c r="HM197" s="193">
        <f t="shared" si="39"/>
        <v>49925</v>
      </c>
      <c r="HN197" s="193">
        <f t="shared" si="39"/>
        <v>49925</v>
      </c>
      <c r="HO197" s="193">
        <f t="shared" si="39"/>
        <v>49925</v>
      </c>
      <c r="HP197" s="193">
        <f t="shared" si="39"/>
        <v>49925</v>
      </c>
      <c r="HQ197" s="193">
        <f t="shared" si="39"/>
        <v>49925</v>
      </c>
      <c r="HR197" s="193">
        <f t="shared" si="39"/>
        <v>49925</v>
      </c>
      <c r="HS197" s="193">
        <f t="shared" si="39"/>
        <v>49925</v>
      </c>
      <c r="HT197" s="193">
        <f t="shared" si="39"/>
        <v>49925</v>
      </c>
      <c r="HU197" s="193">
        <f t="shared" si="39"/>
        <v>49925</v>
      </c>
      <c r="HV197" s="193">
        <f t="shared" si="39"/>
        <v>49925</v>
      </c>
      <c r="HW197" s="193">
        <f t="shared" si="39"/>
        <v>49925</v>
      </c>
      <c r="HX197" s="193">
        <f t="shared" si="39"/>
        <v>49925</v>
      </c>
      <c r="HY197" s="193">
        <f t="shared" si="39"/>
        <v>50816</v>
      </c>
      <c r="HZ197" s="193">
        <f t="shared" si="40"/>
        <v>50816</v>
      </c>
      <c r="IA197" s="193">
        <f t="shared" si="40"/>
        <v>50816</v>
      </c>
      <c r="IB197" s="193">
        <f t="shared" si="40"/>
        <v>50816</v>
      </c>
      <c r="IC197" s="193">
        <f t="shared" si="40"/>
        <v>50816</v>
      </c>
      <c r="ID197" s="193">
        <f t="shared" si="40"/>
        <v>50816</v>
      </c>
      <c r="IE197" s="193">
        <f t="shared" si="40"/>
        <v>50816</v>
      </c>
      <c r="IF197" s="193">
        <f t="shared" si="40"/>
        <v>50816</v>
      </c>
      <c r="IG197" s="193">
        <f t="shared" si="40"/>
        <v>50816</v>
      </c>
      <c r="IH197" s="193">
        <f t="shared" si="40"/>
        <v>50816</v>
      </c>
      <c r="II197" s="193">
        <f t="shared" si="40"/>
        <v>50816</v>
      </c>
      <c r="IJ197" s="193">
        <f t="shared" si="40"/>
        <v>50816</v>
      </c>
      <c r="IK197" s="193">
        <f t="shared" si="40"/>
        <v>51721</v>
      </c>
      <c r="IL197" s="193">
        <f t="shared" si="40"/>
        <v>51721</v>
      </c>
      <c r="IM197" s="193">
        <f t="shared" si="40"/>
        <v>51721</v>
      </c>
      <c r="IN197" s="193">
        <f t="shared" si="40"/>
        <v>51721</v>
      </c>
      <c r="IO197" s="193">
        <f t="shared" si="40"/>
        <v>51721</v>
      </c>
      <c r="IP197" s="193">
        <f t="shared" si="41"/>
        <v>51721</v>
      </c>
      <c r="IQ197" s="193">
        <f t="shared" si="41"/>
        <v>51721</v>
      </c>
      <c r="IR197" s="193">
        <f t="shared" si="41"/>
        <v>51721</v>
      </c>
      <c r="IS197" s="193">
        <f t="shared" si="41"/>
        <v>51721</v>
      </c>
      <c r="IT197" s="193">
        <f t="shared" si="41"/>
        <v>51721</v>
      </c>
      <c r="IU197" s="193">
        <f t="shared" si="41"/>
        <v>51721</v>
      </c>
      <c r="IV197" s="193">
        <f t="shared" si="41"/>
        <v>51721</v>
      </c>
      <c r="IW197" s="193">
        <f t="shared" si="41"/>
        <v>54535.686575094456</v>
      </c>
      <c r="IX197" s="193">
        <f t="shared" si="41"/>
        <v>54535.686575094456</v>
      </c>
      <c r="IY197" s="193">
        <f t="shared" si="41"/>
        <v>54535.686575094456</v>
      </c>
      <c r="IZ197" s="193">
        <f t="shared" si="41"/>
        <v>54535.686575094456</v>
      </c>
      <c r="JA197" s="193">
        <f t="shared" si="41"/>
        <v>54535.686575094456</v>
      </c>
      <c r="JB197" s="193">
        <f t="shared" si="41"/>
        <v>54535.686575094456</v>
      </c>
      <c r="JC197" s="193">
        <f t="shared" si="41"/>
        <v>54535.686575094456</v>
      </c>
      <c r="JD197" s="193">
        <f t="shared" si="41"/>
        <v>54535.686575094456</v>
      </c>
      <c r="JE197" s="193">
        <f t="shared" si="41"/>
        <v>54535.686575094456</v>
      </c>
      <c r="JF197" s="193">
        <f t="shared" si="42"/>
        <v>54535.686575094456</v>
      </c>
      <c r="JG197" s="193">
        <f t="shared" si="42"/>
        <v>54535.686575094456</v>
      </c>
      <c r="JH197" s="193">
        <f t="shared" si="42"/>
        <v>54535.686575094456</v>
      </c>
      <c r="JI197" s="193">
        <f t="shared" si="42"/>
        <v>56496.42137068438</v>
      </c>
      <c r="JJ197" s="193">
        <f t="shared" si="42"/>
        <v>56496.42137068438</v>
      </c>
      <c r="JK197" s="193">
        <f t="shared" si="42"/>
        <v>56496.42137068438</v>
      </c>
      <c r="JL197" s="193">
        <f t="shared" si="42"/>
        <v>56496.42137068438</v>
      </c>
      <c r="JM197" s="193">
        <f t="shared" si="42"/>
        <v>56496.42137068438</v>
      </c>
      <c r="JN197" s="193">
        <f t="shared" si="42"/>
        <v>56496.42137068438</v>
      </c>
      <c r="JO197" s="193">
        <f t="shared" si="42"/>
        <v>56496.42137068438</v>
      </c>
      <c r="JP197" s="193">
        <f t="shared" si="42"/>
        <v>56496.42137068438</v>
      </c>
      <c r="JQ197" s="193">
        <f t="shared" si="42"/>
        <v>56496.42137068438</v>
      </c>
      <c r="JR197" s="193">
        <f t="shared" si="42"/>
        <v>56496.42137068438</v>
      </c>
      <c r="JS197" s="193">
        <f t="shared" si="42"/>
        <v>56496.42137068438</v>
      </c>
      <c r="JT197" s="193">
        <f t="shared" si="42"/>
        <v>56496.42137068438</v>
      </c>
    </row>
    <row r="198" spans="4:280">
      <c r="D198" s="175" t="s">
        <v>228</v>
      </c>
      <c r="Z198" s="193">
        <f t="shared" si="27"/>
        <v>10729</v>
      </c>
      <c r="AA198" s="193">
        <f t="shared" si="27"/>
        <v>10729</v>
      </c>
      <c r="AB198" s="193">
        <f t="shared" si="27"/>
        <v>10977</v>
      </c>
      <c r="AC198" s="193">
        <f t="shared" si="27"/>
        <v>10977</v>
      </c>
      <c r="AD198" s="193">
        <f t="shared" si="27"/>
        <v>10977</v>
      </c>
      <c r="AE198" s="193">
        <f t="shared" si="27"/>
        <v>10977</v>
      </c>
      <c r="AF198" s="193">
        <f t="shared" si="27"/>
        <v>10977</v>
      </c>
      <c r="AG198" s="193">
        <f t="shared" si="27"/>
        <v>10977</v>
      </c>
      <c r="AH198" s="193">
        <f t="shared" si="27"/>
        <v>10977</v>
      </c>
      <c r="AI198" s="193">
        <f t="shared" si="27"/>
        <v>10977</v>
      </c>
      <c r="AJ198" s="193">
        <f t="shared" si="27"/>
        <v>10977</v>
      </c>
      <c r="AK198" s="193">
        <f t="shared" si="27"/>
        <v>10977</v>
      </c>
      <c r="AL198" s="193">
        <f t="shared" si="27"/>
        <v>10977</v>
      </c>
      <c r="AM198" s="193">
        <f t="shared" si="27"/>
        <v>10977</v>
      </c>
      <c r="AN198" s="193">
        <f t="shared" si="27"/>
        <v>11223</v>
      </c>
      <c r="AO198" s="193">
        <f t="shared" si="27"/>
        <v>11223</v>
      </c>
      <c r="AP198" s="193">
        <f t="shared" si="28"/>
        <v>11223</v>
      </c>
      <c r="AQ198" s="193">
        <f t="shared" si="28"/>
        <v>11223</v>
      </c>
      <c r="AR198" s="193">
        <f t="shared" si="28"/>
        <v>11223</v>
      </c>
      <c r="AS198" s="193">
        <f t="shared" si="28"/>
        <v>11223</v>
      </c>
      <c r="AT198" s="193">
        <f t="shared" si="28"/>
        <v>11223</v>
      </c>
      <c r="AU198" s="193">
        <f t="shared" si="28"/>
        <v>11223</v>
      </c>
      <c r="AV198" s="193">
        <f t="shared" si="28"/>
        <v>11223</v>
      </c>
      <c r="AW198" s="193">
        <f t="shared" si="28"/>
        <v>11223</v>
      </c>
      <c r="AX198" s="193">
        <f t="shared" si="28"/>
        <v>11223</v>
      </c>
      <c r="AY198" s="193">
        <f t="shared" si="28"/>
        <v>11223</v>
      </c>
      <c r="AZ198" s="193">
        <f t="shared" si="28"/>
        <v>11223</v>
      </c>
      <c r="BA198" s="193">
        <f t="shared" si="28"/>
        <v>11495</v>
      </c>
      <c r="BB198" s="193">
        <f t="shared" si="28"/>
        <v>11495</v>
      </c>
      <c r="BC198" s="193">
        <f t="shared" si="28"/>
        <v>11495</v>
      </c>
      <c r="BD198" s="193">
        <f t="shared" si="28"/>
        <v>11495</v>
      </c>
      <c r="BE198" s="193">
        <f t="shared" si="28"/>
        <v>11495</v>
      </c>
      <c r="BF198" s="193">
        <f t="shared" si="29"/>
        <v>11495</v>
      </c>
      <c r="BG198" s="193">
        <f t="shared" si="29"/>
        <v>11495</v>
      </c>
      <c r="BH198" s="193">
        <f t="shared" si="29"/>
        <v>11495</v>
      </c>
      <c r="BI198" s="193">
        <f t="shared" si="29"/>
        <v>11495</v>
      </c>
      <c r="BJ198" s="193">
        <f t="shared" si="29"/>
        <v>11495</v>
      </c>
      <c r="BK198" s="193">
        <f t="shared" si="29"/>
        <v>11495</v>
      </c>
      <c r="BL198" s="193">
        <f t="shared" si="29"/>
        <v>11495</v>
      </c>
      <c r="BM198" s="193">
        <f t="shared" si="29"/>
        <v>11762</v>
      </c>
      <c r="BN198" s="193">
        <f t="shared" si="29"/>
        <v>11762</v>
      </c>
      <c r="BO198" s="193">
        <f t="shared" si="29"/>
        <v>11762</v>
      </c>
      <c r="BP198" s="193">
        <f t="shared" si="29"/>
        <v>11762</v>
      </c>
      <c r="BQ198" s="193">
        <f t="shared" si="29"/>
        <v>11762</v>
      </c>
      <c r="BR198" s="193">
        <f t="shared" si="29"/>
        <v>11762</v>
      </c>
      <c r="BS198" s="193">
        <f t="shared" si="29"/>
        <v>11762</v>
      </c>
      <c r="BT198" s="193">
        <f t="shared" si="29"/>
        <v>11762</v>
      </c>
      <c r="BU198" s="193">
        <f t="shared" si="29"/>
        <v>11762</v>
      </c>
      <c r="BV198" s="193">
        <f t="shared" si="30"/>
        <v>11762</v>
      </c>
      <c r="BW198" s="193">
        <f t="shared" si="30"/>
        <v>11762</v>
      </c>
      <c r="BX198" s="193">
        <f t="shared" si="30"/>
        <v>11762</v>
      </c>
      <c r="BY198" s="193">
        <f t="shared" si="30"/>
        <v>12026</v>
      </c>
      <c r="BZ198" s="193">
        <f t="shared" si="30"/>
        <v>12026</v>
      </c>
      <c r="CA198" s="193">
        <f t="shared" si="30"/>
        <v>12026</v>
      </c>
      <c r="CB198" s="193">
        <f t="shared" si="30"/>
        <v>12026</v>
      </c>
      <c r="CC198" s="193">
        <f t="shared" si="30"/>
        <v>12026</v>
      </c>
      <c r="CD198" s="193">
        <f t="shared" si="30"/>
        <v>12026</v>
      </c>
      <c r="CE198" s="193">
        <f t="shared" si="30"/>
        <v>12026</v>
      </c>
      <c r="CF198" s="193">
        <f t="shared" si="30"/>
        <v>12026</v>
      </c>
      <c r="CG198" s="193">
        <f t="shared" si="30"/>
        <v>12026</v>
      </c>
      <c r="CH198" s="193">
        <f t="shared" si="30"/>
        <v>12026</v>
      </c>
      <c r="CI198" s="193">
        <f t="shared" si="30"/>
        <v>12026</v>
      </c>
      <c r="CJ198" s="193">
        <f t="shared" si="30"/>
        <v>12026</v>
      </c>
      <c r="CK198" s="193">
        <f t="shared" si="30"/>
        <v>12286</v>
      </c>
      <c r="CL198" s="193">
        <f t="shared" si="31"/>
        <v>12286</v>
      </c>
      <c r="CM198" s="193">
        <f t="shared" si="31"/>
        <v>12286</v>
      </c>
      <c r="CN198" s="193">
        <f t="shared" si="31"/>
        <v>12286</v>
      </c>
      <c r="CO198" s="193">
        <f t="shared" si="31"/>
        <v>12286</v>
      </c>
      <c r="CP198" s="193">
        <f t="shared" si="31"/>
        <v>12286</v>
      </c>
      <c r="CQ198" s="193">
        <f t="shared" si="31"/>
        <v>12286</v>
      </c>
      <c r="CR198" s="193">
        <f t="shared" si="31"/>
        <v>12286</v>
      </c>
      <c r="CS198" s="193">
        <f t="shared" si="31"/>
        <v>12286</v>
      </c>
      <c r="CT198" s="193">
        <f t="shared" si="31"/>
        <v>12286</v>
      </c>
      <c r="CU198" s="193">
        <f t="shared" si="31"/>
        <v>12286</v>
      </c>
      <c r="CV198" s="193">
        <f t="shared" si="31"/>
        <v>12286</v>
      </c>
      <c r="CW198" s="193">
        <f t="shared" si="31"/>
        <v>12541</v>
      </c>
      <c r="CX198" s="193">
        <f t="shared" si="31"/>
        <v>12541</v>
      </c>
      <c r="CY198" s="193">
        <f t="shared" si="31"/>
        <v>12541</v>
      </c>
      <c r="CZ198" s="193">
        <f t="shared" si="31"/>
        <v>12541</v>
      </c>
      <c r="DA198" s="193">
        <f t="shared" si="31"/>
        <v>12541</v>
      </c>
      <c r="DB198" s="193">
        <f t="shared" si="32"/>
        <v>12541</v>
      </c>
      <c r="DC198" s="193">
        <f t="shared" si="32"/>
        <v>12541</v>
      </c>
      <c r="DD198" s="193">
        <f t="shared" si="32"/>
        <v>12541</v>
      </c>
      <c r="DE198" s="193">
        <f t="shared" si="32"/>
        <v>12541</v>
      </c>
      <c r="DF198" s="193">
        <f t="shared" si="32"/>
        <v>12541</v>
      </c>
      <c r="DG198" s="193">
        <f t="shared" si="32"/>
        <v>12541</v>
      </c>
      <c r="DH198" s="193">
        <f t="shared" si="32"/>
        <v>12541</v>
      </c>
      <c r="DI198" s="193">
        <f t="shared" si="32"/>
        <v>12791</v>
      </c>
      <c r="DJ198" s="193">
        <f t="shared" si="32"/>
        <v>12791</v>
      </c>
      <c r="DK198" s="193">
        <f t="shared" si="32"/>
        <v>12791</v>
      </c>
      <c r="DL198" s="193">
        <f t="shared" si="32"/>
        <v>12791</v>
      </c>
      <c r="DM198" s="193">
        <f t="shared" si="32"/>
        <v>12791</v>
      </c>
      <c r="DN198" s="193">
        <f t="shared" si="32"/>
        <v>12791</v>
      </c>
      <c r="DO198" s="193">
        <f t="shared" si="32"/>
        <v>12791</v>
      </c>
      <c r="DP198" s="193">
        <f t="shared" si="32"/>
        <v>12791</v>
      </c>
      <c r="DQ198" s="193">
        <f t="shared" si="32"/>
        <v>12791</v>
      </c>
      <c r="DR198" s="193">
        <f t="shared" si="33"/>
        <v>12791</v>
      </c>
      <c r="DS198" s="193">
        <f t="shared" si="33"/>
        <v>12791</v>
      </c>
      <c r="DT198" s="193">
        <f t="shared" si="33"/>
        <v>12791</v>
      </c>
      <c r="DU198" s="193">
        <f t="shared" si="33"/>
        <v>13036</v>
      </c>
      <c r="DV198" s="193">
        <f t="shared" si="33"/>
        <v>13036</v>
      </c>
      <c r="DW198" s="193">
        <f t="shared" si="33"/>
        <v>13036</v>
      </c>
      <c r="DX198" s="193">
        <f t="shared" si="33"/>
        <v>13036</v>
      </c>
      <c r="DY198" s="193">
        <f t="shared" si="33"/>
        <v>13036</v>
      </c>
      <c r="DZ198" s="193">
        <f t="shared" si="33"/>
        <v>13036</v>
      </c>
      <c r="EA198" s="193">
        <f t="shared" si="33"/>
        <v>13036</v>
      </c>
      <c r="EB198" s="193">
        <f t="shared" si="33"/>
        <v>13036</v>
      </c>
      <c r="EC198" s="193">
        <f t="shared" si="33"/>
        <v>13036</v>
      </c>
      <c r="ED198" s="193">
        <f t="shared" si="33"/>
        <v>13036</v>
      </c>
      <c r="EE198" s="193">
        <f t="shared" si="33"/>
        <v>13036</v>
      </c>
      <c r="EF198" s="193">
        <f t="shared" si="33"/>
        <v>13036</v>
      </c>
      <c r="EG198" s="193">
        <f t="shared" si="33"/>
        <v>13277</v>
      </c>
      <c r="EH198" s="193">
        <f t="shared" si="34"/>
        <v>13277</v>
      </c>
      <c r="EI198" s="193">
        <f t="shared" si="34"/>
        <v>13277</v>
      </c>
      <c r="EJ198" s="193">
        <f t="shared" si="34"/>
        <v>13277</v>
      </c>
      <c r="EK198" s="193">
        <f t="shared" si="34"/>
        <v>13277</v>
      </c>
      <c r="EL198" s="193">
        <f t="shared" si="34"/>
        <v>13277</v>
      </c>
      <c r="EM198" s="193">
        <f t="shared" si="34"/>
        <v>13277</v>
      </c>
      <c r="EN198" s="193">
        <f t="shared" si="34"/>
        <v>13277</v>
      </c>
      <c r="EO198" s="193">
        <f t="shared" si="34"/>
        <v>13277</v>
      </c>
      <c r="EP198" s="193">
        <f t="shared" si="34"/>
        <v>13277</v>
      </c>
      <c r="EQ198" s="193">
        <f t="shared" si="34"/>
        <v>13277</v>
      </c>
      <c r="ER198" s="193">
        <f t="shared" si="34"/>
        <v>13277</v>
      </c>
      <c r="ES198" s="193">
        <f t="shared" si="34"/>
        <v>13510</v>
      </c>
      <c r="ET198" s="193">
        <f t="shared" si="34"/>
        <v>13510</v>
      </c>
      <c r="EU198" s="193">
        <f t="shared" si="34"/>
        <v>13510</v>
      </c>
      <c r="EV198" s="193">
        <f t="shared" si="34"/>
        <v>13510</v>
      </c>
      <c r="EW198" s="193">
        <f t="shared" si="34"/>
        <v>13510</v>
      </c>
      <c r="EX198" s="193">
        <f t="shared" si="35"/>
        <v>13510</v>
      </c>
      <c r="EY198" s="193">
        <f t="shared" si="35"/>
        <v>13510</v>
      </c>
      <c r="EZ198" s="193">
        <f t="shared" si="35"/>
        <v>13510</v>
      </c>
      <c r="FA198" s="193">
        <f t="shared" si="35"/>
        <v>13510</v>
      </c>
      <c r="FB198" s="193">
        <f t="shared" si="35"/>
        <v>13510</v>
      </c>
      <c r="FC198" s="193">
        <f t="shared" si="35"/>
        <v>13510</v>
      </c>
      <c r="FD198" s="193">
        <f t="shared" si="35"/>
        <v>13510</v>
      </c>
      <c r="FE198" s="193">
        <f t="shared" si="35"/>
        <v>13734</v>
      </c>
      <c r="FF198" s="193">
        <f t="shared" si="35"/>
        <v>13734</v>
      </c>
      <c r="FG198" s="193">
        <f t="shared" si="35"/>
        <v>13734</v>
      </c>
      <c r="FH198" s="193">
        <f t="shared" si="35"/>
        <v>13734</v>
      </c>
      <c r="FI198" s="193">
        <f t="shared" si="35"/>
        <v>13734</v>
      </c>
      <c r="FJ198" s="193">
        <f t="shared" si="35"/>
        <v>13734</v>
      </c>
      <c r="FK198" s="193">
        <f t="shared" si="35"/>
        <v>13734</v>
      </c>
      <c r="FL198" s="193">
        <f t="shared" si="35"/>
        <v>13734</v>
      </c>
      <c r="FM198" s="193">
        <f t="shared" si="35"/>
        <v>13734</v>
      </c>
      <c r="FN198" s="193">
        <f t="shared" si="36"/>
        <v>13734</v>
      </c>
      <c r="FO198" s="193">
        <f t="shared" si="36"/>
        <v>13734</v>
      </c>
      <c r="FP198" s="193">
        <f t="shared" si="36"/>
        <v>13734</v>
      </c>
      <c r="FQ198" s="193">
        <f t="shared" si="36"/>
        <v>13951</v>
      </c>
      <c r="FR198" s="193">
        <f t="shared" si="36"/>
        <v>13951</v>
      </c>
      <c r="FS198" s="193">
        <f t="shared" si="36"/>
        <v>13951</v>
      </c>
      <c r="FT198" s="193">
        <f t="shared" si="36"/>
        <v>13951</v>
      </c>
      <c r="FU198" s="193">
        <f t="shared" si="36"/>
        <v>13951</v>
      </c>
      <c r="FV198" s="193">
        <f t="shared" si="36"/>
        <v>13951</v>
      </c>
      <c r="FW198" s="193">
        <f t="shared" si="36"/>
        <v>13951</v>
      </c>
      <c r="FX198" s="193">
        <f t="shared" si="36"/>
        <v>13951</v>
      </c>
      <c r="FY198" s="193">
        <f t="shared" si="36"/>
        <v>13951</v>
      </c>
      <c r="FZ198" s="193">
        <f t="shared" si="36"/>
        <v>13951</v>
      </c>
      <c r="GA198" s="193">
        <f t="shared" si="36"/>
        <v>13951</v>
      </c>
      <c r="GB198" s="193">
        <f t="shared" si="36"/>
        <v>13951</v>
      </c>
      <c r="GC198" s="193">
        <f t="shared" si="36"/>
        <v>14156</v>
      </c>
      <c r="GD198" s="193">
        <f t="shared" si="37"/>
        <v>14156</v>
      </c>
      <c r="GE198" s="193">
        <f t="shared" si="37"/>
        <v>14156</v>
      </c>
      <c r="GF198" s="193">
        <f t="shared" si="37"/>
        <v>14156</v>
      </c>
      <c r="GG198" s="193">
        <f t="shared" si="37"/>
        <v>14156</v>
      </c>
      <c r="GH198" s="193">
        <f t="shared" si="37"/>
        <v>14156</v>
      </c>
      <c r="GI198" s="193">
        <f t="shared" si="37"/>
        <v>14156</v>
      </c>
      <c r="GJ198" s="193">
        <f t="shared" si="37"/>
        <v>14156</v>
      </c>
      <c r="GK198" s="193">
        <f t="shared" si="37"/>
        <v>14156</v>
      </c>
      <c r="GL198" s="193">
        <f t="shared" si="37"/>
        <v>14156</v>
      </c>
      <c r="GM198" s="193">
        <f t="shared" si="37"/>
        <v>14156</v>
      </c>
      <c r="GN198" s="193">
        <f t="shared" si="37"/>
        <v>14156</v>
      </c>
      <c r="GO198" s="193">
        <f t="shared" si="37"/>
        <v>14350</v>
      </c>
      <c r="GP198" s="193">
        <f t="shared" si="37"/>
        <v>14350</v>
      </c>
      <c r="GQ198" s="193">
        <f t="shared" si="37"/>
        <v>14350</v>
      </c>
      <c r="GR198" s="193">
        <f t="shared" si="37"/>
        <v>14350</v>
      </c>
      <c r="GS198" s="193">
        <f t="shared" si="37"/>
        <v>14350</v>
      </c>
      <c r="GT198" s="193">
        <f t="shared" si="38"/>
        <v>14350</v>
      </c>
      <c r="GU198" s="193">
        <f t="shared" si="38"/>
        <v>14350</v>
      </c>
      <c r="GV198" s="193">
        <f t="shared" si="38"/>
        <v>14350</v>
      </c>
      <c r="GW198" s="193">
        <f t="shared" si="38"/>
        <v>14350</v>
      </c>
      <c r="GX198" s="193">
        <f t="shared" si="38"/>
        <v>14350</v>
      </c>
      <c r="GY198" s="193">
        <f t="shared" si="38"/>
        <v>14350</v>
      </c>
      <c r="GZ198" s="193">
        <f t="shared" si="38"/>
        <v>14350</v>
      </c>
      <c r="HA198" s="193">
        <f t="shared" si="38"/>
        <v>14535</v>
      </c>
      <c r="HB198" s="193">
        <f t="shared" si="38"/>
        <v>14535</v>
      </c>
      <c r="HC198" s="193">
        <f t="shared" si="38"/>
        <v>14535</v>
      </c>
      <c r="HD198" s="193">
        <f t="shared" si="38"/>
        <v>14535</v>
      </c>
      <c r="HE198" s="193">
        <f t="shared" si="38"/>
        <v>14535</v>
      </c>
      <c r="HF198" s="193">
        <f t="shared" si="38"/>
        <v>14535</v>
      </c>
      <c r="HG198" s="193">
        <f t="shared" si="38"/>
        <v>14535</v>
      </c>
      <c r="HH198" s="193">
        <f t="shared" si="38"/>
        <v>14535</v>
      </c>
      <c r="HI198" s="193">
        <f t="shared" si="38"/>
        <v>14535</v>
      </c>
      <c r="HJ198" s="193">
        <f t="shared" si="39"/>
        <v>14535</v>
      </c>
      <c r="HK198" s="193">
        <f t="shared" si="39"/>
        <v>14535</v>
      </c>
      <c r="HL198" s="193">
        <f t="shared" si="39"/>
        <v>14535</v>
      </c>
      <c r="HM198" s="193">
        <f t="shared" si="39"/>
        <v>14710</v>
      </c>
      <c r="HN198" s="193">
        <f t="shared" si="39"/>
        <v>14710</v>
      </c>
      <c r="HO198" s="193">
        <f t="shared" si="39"/>
        <v>14710</v>
      </c>
      <c r="HP198" s="193">
        <f t="shared" si="39"/>
        <v>14710</v>
      </c>
      <c r="HQ198" s="193">
        <f t="shared" si="39"/>
        <v>14710</v>
      </c>
      <c r="HR198" s="193">
        <f t="shared" si="39"/>
        <v>14710</v>
      </c>
      <c r="HS198" s="193">
        <f t="shared" si="39"/>
        <v>14710</v>
      </c>
      <c r="HT198" s="193">
        <f t="shared" si="39"/>
        <v>14710</v>
      </c>
      <c r="HU198" s="193">
        <f t="shared" si="39"/>
        <v>14710</v>
      </c>
      <c r="HV198" s="193">
        <f t="shared" si="39"/>
        <v>14710</v>
      </c>
      <c r="HW198" s="193">
        <f t="shared" si="39"/>
        <v>14710</v>
      </c>
      <c r="HX198" s="193">
        <f t="shared" si="39"/>
        <v>14710</v>
      </c>
      <c r="HY198" s="193">
        <f t="shared" si="39"/>
        <v>14875</v>
      </c>
      <c r="HZ198" s="193">
        <f t="shared" si="40"/>
        <v>14875</v>
      </c>
      <c r="IA198" s="193">
        <f t="shared" si="40"/>
        <v>14875</v>
      </c>
      <c r="IB198" s="193">
        <f t="shared" si="40"/>
        <v>14875</v>
      </c>
      <c r="IC198" s="193">
        <f t="shared" si="40"/>
        <v>14875</v>
      </c>
      <c r="ID198" s="193">
        <f t="shared" si="40"/>
        <v>14875</v>
      </c>
      <c r="IE198" s="193">
        <f t="shared" si="40"/>
        <v>14875</v>
      </c>
      <c r="IF198" s="193">
        <f t="shared" si="40"/>
        <v>14875</v>
      </c>
      <c r="IG198" s="193">
        <f t="shared" si="40"/>
        <v>14875</v>
      </c>
      <c r="IH198" s="193">
        <f t="shared" si="40"/>
        <v>14875</v>
      </c>
      <c r="II198" s="193">
        <f t="shared" si="40"/>
        <v>14875</v>
      </c>
      <c r="IJ198" s="193">
        <f t="shared" si="40"/>
        <v>14875</v>
      </c>
      <c r="IK198" s="193">
        <f t="shared" si="40"/>
        <v>15029</v>
      </c>
      <c r="IL198" s="193">
        <f t="shared" si="40"/>
        <v>15029</v>
      </c>
      <c r="IM198" s="193">
        <f t="shared" si="40"/>
        <v>15029</v>
      </c>
      <c r="IN198" s="193">
        <f t="shared" si="40"/>
        <v>15029</v>
      </c>
      <c r="IO198" s="193">
        <f t="shared" si="40"/>
        <v>15029</v>
      </c>
      <c r="IP198" s="193">
        <f t="shared" si="41"/>
        <v>15029</v>
      </c>
      <c r="IQ198" s="193">
        <f t="shared" si="41"/>
        <v>15029</v>
      </c>
      <c r="IR198" s="193">
        <f t="shared" si="41"/>
        <v>15029</v>
      </c>
      <c r="IS198" s="193">
        <f t="shared" si="41"/>
        <v>15029</v>
      </c>
      <c r="IT198" s="193">
        <f t="shared" si="41"/>
        <v>15029</v>
      </c>
      <c r="IU198" s="193">
        <f t="shared" si="41"/>
        <v>15029</v>
      </c>
      <c r="IV198" s="193">
        <f t="shared" si="41"/>
        <v>15029</v>
      </c>
      <c r="IW198" s="193">
        <f t="shared" si="41"/>
        <v>15501.460504201681</v>
      </c>
      <c r="IX198" s="193">
        <f t="shared" si="41"/>
        <v>15501.460504201681</v>
      </c>
      <c r="IY198" s="193">
        <f t="shared" si="41"/>
        <v>15501.460504201681</v>
      </c>
      <c r="IZ198" s="193">
        <f t="shared" si="41"/>
        <v>15501.460504201681</v>
      </c>
      <c r="JA198" s="193">
        <f t="shared" si="41"/>
        <v>15501.460504201681</v>
      </c>
      <c r="JB198" s="193">
        <f t="shared" si="41"/>
        <v>15501.460504201681</v>
      </c>
      <c r="JC198" s="193">
        <f t="shared" si="41"/>
        <v>15501.460504201681</v>
      </c>
      <c r="JD198" s="193">
        <f t="shared" si="41"/>
        <v>15501.460504201681</v>
      </c>
      <c r="JE198" s="193">
        <f t="shared" si="41"/>
        <v>15501.460504201681</v>
      </c>
      <c r="JF198" s="193">
        <f t="shared" si="42"/>
        <v>15501.460504201681</v>
      </c>
      <c r="JG198" s="193">
        <f t="shared" si="42"/>
        <v>15501.460504201681</v>
      </c>
      <c r="JH198" s="193">
        <f t="shared" si="42"/>
        <v>15501.460504201681</v>
      </c>
      <c r="JI198" s="193">
        <f t="shared" si="42"/>
        <v>15824.516151684204</v>
      </c>
      <c r="JJ198" s="193">
        <f t="shared" si="42"/>
        <v>15824.516151684204</v>
      </c>
      <c r="JK198" s="193">
        <f t="shared" si="42"/>
        <v>15824.516151684204</v>
      </c>
      <c r="JL198" s="193">
        <f t="shared" si="42"/>
        <v>15824.516151684204</v>
      </c>
      <c r="JM198" s="193">
        <f t="shared" si="42"/>
        <v>15824.516151684204</v>
      </c>
      <c r="JN198" s="193">
        <f t="shared" si="42"/>
        <v>15824.516151684204</v>
      </c>
      <c r="JO198" s="193">
        <f t="shared" si="42"/>
        <v>15824.516151684204</v>
      </c>
      <c r="JP198" s="193">
        <f t="shared" si="42"/>
        <v>15824.516151684204</v>
      </c>
      <c r="JQ198" s="193">
        <f t="shared" si="42"/>
        <v>15824.516151684204</v>
      </c>
      <c r="JR198" s="193">
        <f t="shared" si="42"/>
        <v>15824.516151684204</v>
      </c>
      <c r="JS198" s="193">
        <f t="shared" si="42"/>
        <v>15824.516151684204</v>
      </c>
      <c r="JT198" s="193">
        <f t="shared" si="42"/>
        <v>15824.516151684204</v>
      </c>
    </row>
    <row r="199" spans="4:280">
      <c r="D199" s="175" t="s">
        <v>220</v>
      </c>
      <c r="Z199" s="193">
        <f t="shared" si="27"/>
        <v>10443</v>
      </c>
      <c r="AA199" s="193">
        <f t="shared" si="27"/>
        <v>10443</v>
      </c>
      <c r="AB199" s="193">
        <f t="shared" si="27"/>
        <v>10581</v>
      </c>
      <c r="AC199" s="193">
        <f t="shared" si="27"/>
        <v>10581</v>
      </c>
      <c r="AD199" s="193">
        <f t="shared" si="27"/>
        <v>10581</v>
      </c>
      <c r="AE199" s="193">
        <f t="shared" si="27"/>
        <v>10581</v>
      </c>
      <c r="AF199" s="193">
        <f t="shared" si="27"/>
        <v>10581</v>
      </c>
      <c r="AG199" s="193">
        <f t="shared" si="27"/>
        <v>10581</v>
      </c>
      <c r="AH199" s="193">
        <f t="shared" si="27"/>
        <v>10581</v>
      </c>
      <c r="AI199" s="193">
        <f t="shared" si="27"/>
        <v>10581</v>
      </c>
      <c r="AJ199" s="193">
        <f t="shared" si="27"/>
        <v>10581</v>
      </c>
      <c r="AK199" s="193">
        <f t="shared" si="27"/>
        <v>10581</v>
      </c>
      <c r="AL199" s="193">
        <f t="shared" si="27"/>
        <v>10581</v>
      </c>
      <c r="AM199" s="193">
        <f t="shared" si="27"/>
        <v>10581</v>
      </c>
      <c r="AN199" s="193">
        <f t="shared" si="27"/>
        <v>10717</v>
      </c>
      <c r="AO199" s="193">
        <f t="shared" si="27"/>
        <v>10717</v>
      </c>
      <c r="AP199" s="193">
        <f t="shared" si="28"/>
        <v>10717</v>
      </c>
      <c r="AQ199" s="193">
        <f t="shared" si="28"/>
        <v>10717</v>
      </c>
      <c r="AR199" s="193">
        <f t="shared" si="28"/>
        <v>10717</v>
      </c>
      <c r="AS199" s="193">
        <f t="shared" si="28"/>
        <v>10717</v>
      </c>
      <c r="AT199" s="193">
        <f t="shared" si="28"/>
        <v>10717</v>
      </c>
      <c r="AU199" s="193">
        <f t="shared" si="28"/>
        <v>10717</v>
      </c>
      <c r="AV199" s="193">
        <f t="shared" si="28"/>
        <v>10717</v>
      </c>
      <c r="AW199" s="193">
        <f t="shared" si="28"/>
        <v>10717</v>
      </c>
      <c r="AX199" s="193">
        <f t="shared" si="28"/>
        <v>10717</v>
      </c>
      <c r="AY199" s="193">
        <f t="shared" si="28"/>
        <v>10717</v>
      </c>
      <c r="AZ199" s="193">
        <f t="shared" si="28"/>
        <v>10717</v>
      </c>
      <c r="BA199" s="193">
        <f t="shared" si="28"/>
        <v>10858</v>
      </c>
      <c r="BB199" s="193">
        <f t="shared" si="28"/>
        <v>10858</v>
      </c>
      <c r="BC199" s="193">
        <f t="shared" si="28"/>
        <v>10858</v>
      </c>
      <c r="BD199" s="193">
        <f t="shared" si="28"/>
        <v>10858</v>
      </c>
      <c r="BE199" s="193">
        <f t="shared" si="28"/>
        <v>10858</v>
      </c>
      <c r="BF199" s="193">
        <f t="shared" si="29"/>
        <v>10858</v>
      </c>
      <c r="BG199" s="193">
        <f t="shared" si="29"/>
        <v>10858</v>
      </c>
      <c r="BH199" s="193">
        <f t="shared" si="29"/>
        <v>10858</v>
      </c>
      <c r="BI199" s="193">
        <f t="shared" si="29"/>
        <v>10858</v>
      </c>
      <c r="BJ199" s="193">
        <f t="shared" si="29"/>
        <v>10858</v>
      </c>
      <c r="BK199" s="193">
        <f t="shared" si="29"/>
        <v>10858</v>
      </c>
      <c r="BL199" s="193">
        <f t="shared" si="29"/>
        <v>10858</v>
      </c>
      <c r="BM199" s="193">
        <f t="shared" si="29"/>
        <v>10997</v>
      </c>
      <c r="BN199" s="193">
        <f t="shared" si="29"/>
        <v>10997</v>
      </c>
      <c r="BO199" s="193">
        <f t="shared" si="29"/>
        <v>10997</v>
      </c>
      <c r="BP199" s="193">
        <f t="shared" si="29"/>
        <v>10997</v>
      </c>
      <c r="BQ199" s="193">
        <f t="shared" si="29"/>
        <v>10997</v>
      </c>
      <c r="BR199" s="193">
        <f t="shared" si="29"/>
        <v>10997</v>
      </c>
      <c r="BS199" s="193">
        <f t="shared" si="29"/>
        <v>10997</v>
      </c>
      <c r="BT199" s="193">
        <f t="shared" si="29"/>
        <v>10997</v>
      </c>
      <c r="BU199" s="193">
        <f t="shared" si="29"/>
        <v>10997</v>
      </c>
      <c r="BV199" s="193">
        <f t="shared" si="30"/>
        <v>10997</v>
      </c>
      <c r="BW199" s="193">
        <f t="shared" si="30"/>
        <v>10997</v>
      </c>
      <c r="BX199" s="193">
        <f t="shared" si="30"/>
        <v>10997</v>
      </c>
      <c r="BY199" s="193">
        <f t="shared" si="30"/>
        <v>11134</v>
      </c>
      <c r="BZ199" s="193">
        <f t="shared" si="30"/>
        <v>11134</v>
      </c>
      <c r="CA199" s="193">
        <f t="shared" si="30"/>
        <v>11134</v>
      </c>
      <c r="CB199" s="193">
        <f t="shared" si="30"/>
        <v>11134</v>
      </c>
      <c r="CC199" s="193">
        <f t="shared" si="30"/>
        <v>11134</v>
      </c>
      <c r="CD199" s="193">
        <f t="shared" si="30"/>
        <v>11134</v>
      </c>
      <c r="CE199" s="193">
        <f t="shared" si="30"/>
        <v>11134</v>
      </c>
      <c r="CF199" s="193">
        <f t="shared" si="30"/>
        <v>11134</v>
      </c>
      <c r="CG199" s="193">
        <f t="shared" si="30"/>
        <v>11134</v>
      </c>
      <c r="CH199" s="193">
        <f t="shared" si="30"/>
        <v>11134</v>
      </c>
      <c r="CI199" s="193">
        <f t="shared" si="30"/>
        <v>11134</v>
      </c>
      <c r="CJ199" s="193">
        <f t="shared" si="30"/>
        <v>11134</v>
      </c>
      <c r="CK199" s="193">
        <f t="shared" si="30"/>
        <v>11267</v>
      </c>
      <c r="CL199" s="193">
        <f t="shared" si="31"/>
        <v>11267</v>
      </c>
      <c r="CM199" s="193">
        <f t="shared" si="31"/>
        <v>11267</v>
      </c>
      <c r="CN199" s="193">
        <f t="shared" si="31"/>
        <v>11267</v>
      </c>
      <c r="CO199" s="193">
        <f t="shared" si="31"/>
        <v>11267</v>
      </c>
      <c r="CP199" s="193">
        <f t="shared" si="31"/>
        <v>11267</v>
      </c>
      <c r="CQ199" s="193">
        <f t="shared" si="31"/>
        <v>11267</v>
      </c>
      <c r="CR199" s="193">
        <f t="shared" si="31"/>
        <v>11267</v>
      </c>
      <c r="CS199" s="193">
        <f t="shared" si="31"/>
        <v>11267</v>
      </c>
      <c r="CT199" s="193">
        <f t="shared" si="31"/>
        <v>11267</v>
      </c>
      <c r="CU199" s="193">
        <f t="shared" si="31"/>
        <v>11267</v>
      </c>
      <c r="CV199" s="193">
        <f t="shared" si="31"/>
        <v>11267</v>
      </c>
      <c r="CW199" s="193">
        <f t="shared" si="31"/>
        <v>11397</v>
      </c>
      <c r="CX199" s="193">
        <f t="shared" si="31"/>
        <v>11397</v>
      </c>
      <c r="CY199" s="193">
        <f t="shared" si="31"/>
        <v>11397</v>
      </c>
      <c r="CZ199" s="193">
        <f t="shared" si="31"/>
        <v>11397</v>
      </c>
      <c r="DA199" s="193">
        <f t="shared" si="31"/>
        <v>11397</v>
      </c>
      <c r="DB199" s="193">
        <f t="shared" si="32"/>
        <v>11397</v>
      </c>
      <c r="DC199" s="193">
        <f t="shared" si="32"/>
        <v>11397</v>
      </c>
      <c r="DD199" s="193">
        <f t="shared" si="32"/>
        <v>11397</v>
      </c>
      <c r="DE199" s="193">
        <f t="shared" si="32"/>
        <v>11397</v>
      </c>
      <c r="DF199" s="193">
        <f t="shared" si="32"/>
        <v>11397</v>
      </c>
      <c r="DG199" s="193">
        <f t="shared" si="32"/>
        <v>11397</v>
      </c>
      <c r="DH199" s="193">
        <f t="shared" si="32"/>
        <v>11397</v>
      </c>
      <c r="DI199" s="193">
        <f t="shared" si="32"/>
        <v>11523</v>
      </c>
      <c r="DJ199" s="193">
        <f t="shared" si="32"/>
        <v>11523</v>
      </c>
      <c r="DK199" s="193">
        <f t="shared" si="32"/>
        <v>11523</v>
      </c>
      <c r="DL199" s="193">
        <f t="shared" si="32"/>
        <v>11523</v>
      </c>
      <c r="DM199" s="193">
        <f t="shared" si="32"/>
        <v>11523</v>
      </c>
      <c r="DN199" s="193">
        <f t="shared" si="32"/>
        <v>11523</v>
      </c>
      <c r="DO199" s="193">
        <f t="shared" si="32"/>
        <v>11523</v>
      </c>
      <c r="DP199" s="193">
        <f t="shared" si="32"/>
        <v>11523</v>
      </c>
      <c r="DQ199" s="193">
        <f t="shared" si="32"/>
        <v>11523</v>
      </c>
      <c r="DR199" s="193">
        <f t="shared" si="33"/>
        <v>11523</v>
      </c>
      <c r="DS199" s="193">
        <f t="shared" si="33"/>
        <v>11523</v>
      </c>
      <c r="DT199" s="193">
        <f t="shared" si="33"/>
        <v>11523</v>
      </c>
      <c r="DU199" s="193">
        <f t="shared" si="33"/>
        <v>11647</v>
      </c>
      <c r="DV199" s="193">
        <f t="shared" si="33"/>
        <v>11647</v>
      </c>
      <c r="DW199" s="193">
        <f t="shared" si="33"/>
        <v>11647</v>
      </c>
      <c r="DX199" s="193">
        <f t="shared" si="33"/>
        <v>11647</v>
      </c>
      <c r="DY199" s="193">
        <f t="shared" si="33"/>
        <v>11647</v>
      </c>
      <c r="DZ199" s="193">
        <f t="shared" si="33"/>
        <v>11647</v>
      </c>
      <c r="EA199" s="193">
        <f t="shared" si="33"/>
        <v>11647</v>
      </c>
      <c r="EB199" s="193">
        <f t="shared" si="33"/>
        <v>11647</v>
      </c>
      <c r="EC199" s="193">
        <f t="shared" si="33"/>
        <v>11647</v>
      </c>
      <c r="ED199" s="193">
        <f t="shared" si="33"/>
        <v>11647</v>
      </c>
      <c r="EE199" s="193">
        <f t="shared" si="33"/>
        <v>11647</v>
      </c>
      <c r="EF199" s="193">
        <f t="shared" si="33"/>
        <v>11647</v>
      </c>
      <c r="EG199" s="193">
        <f t="shared" si="33"/>
        <v>11769</v>
      </c>
      <c r="EH199" s="193">
        <f t="shared" si="34"/>
        <v>11769</v>
      </c>
      <c r="EI199" s="193">
        <f t="shared" si="34"/>
        <v>11769</v>
      </c>
      <c r="EJ199" s="193">
        <f t="shared" si="34"/>
        <v>11769</v>
      </c>
      <c r="EK199" s="193">
        <f t="shared" si="34"/>
        <v>11769</v>
      </c>
      <c r="EL199" s="193">
        <f t="shared" si="34"/>
        <v>11769</v>
      </c>
      <c r="EM199" s="193">
        <f t="shared" si="34"/>
        <v>11769</v>
      </c>
      <c r="EN199" s="193">
        <f t="shared" si="34"/>
        <v>11769</v>
      </c>
      <c r="EO199" s="193">
        <f t="shared" si="34"/>
        <v>11769</v>
      </c>
      <c r="EP199" s="193">
        <f t="shared" si="34"/>
        <v>11769</v>
      </c>
      <c r="EQ199" s="193">
        <f t="shared" si="34"/>
        <v>11769</v>
      </c>
      <c r="ER199" s="193">
        <f t="shared" si="34"/>
        <v>11769</v>
      </c>
      <c r="ES199" s="193">
        <f t="shared" si="34"/>
        <v>11887</v>
      </c>
      <c r="ET199" s="193">
        <f t="shared" si="34"/>
        <v>11887</v>
      </c>
      <c r="EU199" s="193">
        <f t="shared" si="34"/>
        <v>11887</v>
      </c>
      <c r="EV199" s="193">
        <f t="shared" si="34"/>
        <v>11887</v>
      </c>
      <c r="EW199" s="193">
        <f t="shared" si="34"/>
        <v>11887</v>
      </c>
      <c r="EX199" s="193">
        <f t="shared" si="35"/>
        <v>11887</v>
      </c>
      <c r="EY199" s="193">
        <f t="shared" si="35"/>
        <v>11887</v>
      </c>
      <c r="EZ199" s="193">
        <f t="shared" si="35"/>
        <v>11887</v>
      </c>
      <c r="FA199" s="193">
        <f t="shared" si="35"/>
        <v>11887</v>
      </c>
      <c r="FB199" s="193">
        <f t="shared" si="35"/>
        <v>11887</v>
      </c>
      <c r="FC199" s="193">
        <f t="shared" si="35"/>
        <v>11887</v>
      </c>
      <c r="FD199" s="193">
        <f t="shared" si="35"/>
        <v>11887</v>
      </c>
      <c r="FE199" s="193">
        <f t="shared" si="35"/>
        <v>11999</v>
      </c>
      <c r="FF199" s="193">
        <f t="shared" si="35"/>
        <v>11999</v>
      </c>
      <c r="FG199" s="193">
        <f t="shared" si="35"/>
        <v>11999</v>
      </c>
      <c r="FH199" s="193">
        <f t="shared" si="35"/>
        <v>11999</v>
      </c>
      <c r="FI199" s="193">
        <f t="shared" si="35"/>
        <v>11999</v>
      </c>
      <c r="FJ199" s="193">
        <f t="shared" si="35"/>
        <v>11999</v>
      </c>
      <c r="FK199" s="193">
        <f t="shared" si="35"/>
        <v>11999</v>
      </c>
      <c r="FL199" s="193">
        <f t="shared" si="35"/>
        <v>11999</v>
      </c>
      <c r="FM199" s="193">
        <f t="shared" si="35"/>
        <v>11999</v>
      </c>
      <c r="FN199" s="193">
        <f t="shared" si="36"/>
        <v>11999</v>
      </c>
      <c r="FO199" s="193">
        <f t="shared" si="36"/>
        <v>11999</v>
      </c>
      <c r="FP199" s="193">
        <f t="shared" si="36"/>
        <v>11999</v>
      </c>
      <c r="FQ199" s="193">
        <f t="shared" si="36"/>
        <v>12108</v>
      </c>
      <c r="FR199" s="193">
        <f t="shared" si="36"/>
        <v>12108</v>
      </c>
      <c r="FS199" s="193">
        <f t="shared" si="36"/>
        <v>12108</v>
      </c>
      <c r="FT199" s="193">
        <f t="shared" si="36"/>
        <v>12108</v>
      </c>
      <c r="FU199" s="193">
        <f t="shared" si="36"/>
        <v>12108</v>
      </c>
      <c r="FV199" s="193">
        <f t="shared" si="36"/>
        <v>12108</v>
      </c>
      <c r="FW199" s="193">
        <f t="shared" si="36"/>
        <v>12108</v>
      </c>
      <c r="FX199" s="193">
        <f t="shared" si="36"/>
        <v>12108</v>
      </c>
      <c r="FY199" s="193">
        <f t="shared" si="36"/>
        <v>12108</v>
      </c>
      <c r="FZ199" s="193">
        <f t="shared" si="36"/>
        <v>12108</v>
      </c>
      <c r="GA199" s="193">
        <f t="shared" si="36"/>
        <v>12108</v>
      </c>
      <c r="GB199" s="193">
        <f t="shared" si="36"/>
        <v>12108</v>
      </c>
      <c r="GC199" s="193">
        <f t="shared" si="36"/>
        <v>12212</v>
      </c>
      <c r="GD199" s="193">
        <f t="shared" si="37"/>
        <v>12212</v>
      </c>
      <c r="GE199" s="193">
        <f t="shared" si="37"/>
        <v>12212</v>
      </c>
      <c r="GF199" s="193">
        <f t="shared" si="37"/>
        <v>12212</v>
      </c>
      <c r="GG199" s="193">
        <f t="shared" si="37"/>
        <v>12212</v>
      </c>
      <c r="GH199" s="193">
        <f t="shared" si="37"/>
        <v>12212</v>
      </c>
      <c r="GI199" s="193">
        <f t="shared" si="37"/>
        <v>12212</v>
      </c>
      <c r="GJ199" s="193">
        <f t="shared" si="37"/>
        <v>12212</v>
      </c>
      <c r="GK199" s="193">
        <f t="shared" si="37"/>
        <v>12212</v>
      </c>
      <c r="GL199" s="193">
        <f t="shared" si="37"/>
        <v>12212</v>
      </c>
      <c r="GM199" s="193">
        <f t="shared" si="37"/>
        <v>12212</v>
      </c>
      <c r="GN199" s="193">
        <f t="shared" si="37"/>
        <v>12212</v>
      </c>
      <c r="GO199" s="193">
        <f t="shared" si="37"/>
        <v>12311</v>
      </c>
      <c r="GP199" s="193">
        <f t="shared" si="37"/>
        <v>12311</v>
      </c>
      <c r="GQ199" s="193">
        <f t="shared" si="37"/>
        <v>12311</v>
      </c>
      <c r="GR199" s="193">
        <f t="shared" si="37"/>
        <v>12311</v>
      </c>
      <c r="GS199" s="193">
        <f t="shared" si="37"/>
        <v>12311</v>
      </c>
      <c r="GT199" s="193">
        <f t="shared" si="38"/>
        <v>12311</v>
      </c>
      <c r="GU199" s="193">
        <f t="shared" si="38"/>
        <v>12311</v>
      </c>
      <c r="GV199" s="193">
        <f t="shared" si="38"/>
        <v>12311</v>
      </c>
      <c r="GW199" s="193">
        <f t="shared" si="38"/>
        <v>12311</v>
      </c>
      <c r="GX199" s="193">
        <f t="shared" si="38"/>
        <v>12311</v>
      </c>
      <c r="GY199" s="193">
        <f t="shared" si="38"/>
        <v>12311</v>
      </c>
      <c r="GZ199" s="193">
        <f t="shared" si="38"/>
        <v>12311</v>
      </c>
      <c r="HA199" s="193">
        <f t="shared" si="38"/>
        <v>12407</v>
      </c>
      <c r="HB199" s="193">
        <f t="shared" si="38"/>
        <v>12407</v>
      </c>
      <c r="HC199" s="193">
        <f t="shared" si="38"/>
        <v>12407</v>
      </c>
      <c r="HD199" s="193">
        <f t="shared" si="38"/>
        <v>12407</v>
      </c>
      <c r="HE199" s="193">
        <f t="shared" si="38"/>
        <v>12407</v>
      </c>
      <c r="HF199" s="193">
        <f t="shared" si="38"/>
        <v>12407</v>
      </c>
      <c r="HG199" s="193">
        <f t="shared" si="38"/>
        <v>12407</v>
      </c>
      <c r="HH199" s="193">
        <f t="shared" si="38"/>
        <v>12407</v>
      </c>
      <c r="HI199" s="193">
        <f t="shared" si="38"/>
        <v>12407</v>
      </c>
      <c r="HJ199" s="193">
        <f t="shared" si="39"/>
        <v>12407</v>
      </c>
      <c r="HK199" s="193">
        <f t="shared" si="39"/>
        <v>12407</v>
      </c>
      <c r="HL199" s="193">
        <f t="shared" si="39"/>
        <v>12407</v>
      </c>
      <c r="HM199" s="193">
        <f t="shared" si="39"/>
        <v>12499</v>
      </c>
      <c r="HN199" s="193">
        <f t="shared" si="39"/>
        <v>12499</v>
      </c>
      <c r="HO199" s="193">
        <f t="shared" si="39"/>
        <v>12499</v>
      </c>
      <c r="HP199" s="193">
        <f t="shared" si="39"/>
        <v>12499</v>
      </c>
      <c r="HQ199" s="193">
        <f t="shared" si="39"/>
        <v>12499</v>
      </c>
      <c r="HR199" s="193">
        <f t="shared" si="39"/>
        <v>12499</v>
      </c>
      <c r="HS199" s="193">
        <f t="shared" si="39"/>
        <v>12499</v>
      </c>
      <c r="HT199" s="193">
        <f t="shared" si="39"/>
        <v>12499</v>
      </c>
      <c r="HU199" s="193">
        <f t="shared" si="39"/>
        <v>12499</v>
      </c>
      <c r="HV199" s="193">
        <f t="shared" si="39"/>
        <v>12499</v>
      </c>
      <c r="HW199" s="193">
        <f t="shared" si="39"/>
        <v>12499</v>
      </c>
      <c r="HX199" s="193">
        <f t="shared" si="39"/>
        <v>12499</v>
      </c>
      <c r="HY199" s="193">
        <f t="shared" si="39"/>
        <v>12586</v>
      </c>
      <c r="HZ199" s="193">
        <f t="shared" si="40"/>
        <v>12586</v>
      </c>
      <c r="IA199" s="193">
        <f t="shared" si="40"/>
        <v>12586</v>
      </c>
      <c r="IB199" s="193">
        <f t="shared" si="40"/>
        <v>12586</v>
      </c>
      <c r="IC199" s="193">
        <f t="shared" si="40"/>
        <v>12586</v>
      </c>
      <c r="ID199" s="193">
        <f t="shared" si="40"/>
        <v>12586</v>
      </c>
      <c r="IE199" s="193">
        <f t="shared" si="40"/>
        <v>12586</v>
      </c>
      <c r="IF199" s="193">
        <f t="shared" si="40"/>
        <v>12586</v>
      </c>
      <c r="IG199" s="193">
        <f t="shared" si="40"/>
        <v>12586</v>
      </c>
      <c r="IH199" s="193">
        <f t="shared" si="40"/>
        <v>12586</v>
      </c>
      <c r="II199" s="193">
        <f t="shared" si="40"/>
        <v>12586</v>
      </c>
      <c r="IJ199" s="193">
        <f t="shared" si="40"/>
        <v>12586</v>
      </c>
      <c r="IK199" s="193">
        <f t="shared" si="40"/>
        <v>12670</v>
      </c>
      <c r="IL199" s="193">
        <f t="shared" si="40"/>
        <v>12670</v>
      </c>
      <c r="IM199" s="193">
        <f t="shared" si="40"/>
        <v>12670</v>
      </c>
      <c r="IN199" s="193">
        <f t="shared" si="40"/>
        <v>12670</v>
      </c>
      <c r="IO199" s="193">
        <f t="shared" si="40"/>
        <v>12670</v>
      </c>
      <c r="IP199" s="193">
        <f t="shared" si="41"/>
        <v>12670</v>
      </c>
      <c r="IQ199" s="193">
        <f t="shared" si="41"/>
        <v>12670</v>
      </c>
      <c r="IR199" s="193">
        <f t="shared" si="41"/>
        <v>12670</v>
      </c>
      <c r="IS199" s="193">
        <f t="shared" si="41"/>
        <v>12670</v>
      </c>
      <c r="IT199" s="193">
        <f t="shared" si="41"/>
        <v>12670</v>
      </c>
      <c r="IU199" s="193">
        <f t="shared" si="41"/>
        <v>12670</v>
      </c>
      <c r="IV199" s="193">
        <f t="shared" si="41"/>
        <v>12670</v>
      </c>
      <c r="IW199" s="193">
        <f t="shared" si="41"/>
        <v>12926.269267440013</v>
      </c>
      <c r="IX199" s="193">
        <f t="shared" si="41"/>
        <v>12926.269267440013</v>
      </c>
      <c r="IY199" s="193">
        <f t="shared" si="41"/>
        <v>12926.269267440013</v>
      </c>
      <c r="IZ199" s="193">
        <f t="shared" si="41"/>
        <v>12926.269267440013</v>
      </c>
      <c r="JA199" s="193">
        <f t="shared" si="41"/>
        <v>12926.269267440013</v>
      </c>
      <c r="JB199" s="193">
        <f t="shared" si="41"/>
        <v>12926.269267440013</v>
      </c>
      <c r="JC199" s="193">
        <f t="shared" si="41"/>
        <v>12926.269267440013</v>
      </c>
      <c r="JD199" s="193">
        <f t="shared" si="41"/>
        <v>12926.269267440013</v>
      </c>
      <c r="JE199" s="193">
        <f t="shared" si="41"/>
        <v>12926.269267440013</v>
      </c>
      <c r="JF199" s="193">
        <f t="shared" si="42"/>
        <v>12926.269267440013</v>
      </c>
      <c r="JG199" s="193">
        <f t="shared" si="42"/>
        <v>12926.269267440013</v>
      </c>
      <c r="JH199" s="193">
        <f t="shared" si="42"/>
        <v>12926.269267440013</v>
      </c>
      <c r="JI199" s="193">
        <f t="shared" si="42"/>
        <v>13099.838273176336</v>
      </c>
      <c r="JJ199" s="193">
        <f t="shared" si="42"/>
        <v>13099.838273176336</v>
      </c>
      <c r="JK199" s="193">
        <f t="shared" si="42"/>
        <v>13099.838273176336</v>
      </c>
      <c r="JL199" s="193">
        <f t="shared" si="42"/>
        <v>13099.838273176336</v>
      </c>
      <c r="JM199" s="193">
        <f t="shared" si="42"/>
        <v>13099.838273176336</v>
      </c>
      <c r="JN199" s="193">
        <f t="shared" si="42"/>
        <v>13099.838273176336</v>
      </c>
      <c r="JO199" s="193">
        <f t="shared" si="42"/>
        <v>13099.838273176336</v>
      </c>
      <c r="JP199" s="193">
        <f t="shared" si="42"/>
        <v>13099.838273176336</v>
      </c>
      <c r="JQ199" s="193">
        <f t="shared" si="42"/>
        <v>13099.838273176336</v>
      </c>
      <c r="JR199" s="193">
        <f t="shared" si="42"/>
        <v>13099.838273176336</v>
      </c>
      <c r="JS199" s="193">
        <f t="shared" si="42"/>
        <v>13099.838273176336</v>
      </c>
      <c r="JT199" s="193">
        <f t="shared" si="42"/>
        <v>13099.838273176336</v>
      </c>
    </row>
    <row r="201" spans="4:280">
      <c r="D201" s="175" t="s">
        <v>248</v>
      </c>
      <c r="Z201" s="192">
        <v>40877</v>
      </c>
      <c r="AA201" s="192">
        <v>40908</v>
      </c>
      <c r="AB201" s="192">
        <v>40939</v>
      </c>
      <c r="AC201" s="192">
        <v>40968</v>
      </c>
      <c r="AD201" s="192">
        <v>40999</v>
      </c>
      <c r="AE201" s="192">
        <v>41029</v>
      </c>
      <c r="AF201" s="192">
        <v>41060</v>
      </c>
      <c r="AG201" s="192">
        <v>41090</v>
      </c>
      <c r="AH201" s="192">
        <v>41121</v>
      </c>
      <c r="AI201" s="192">
        <v>41152</v>
      </c>
      <c r="AJ201" s="192">
        <v>41182</v>
      </c>
      <c r="AK201" s="192">
        <v>41213</v>
      </c>
      <c r="AL201" s="192">
        <v>41243</v>
      </c>
      <c r="AM201" s="192">
        <v>41274</v>
      </c>
      <c r="AN201" s="192">
        <v>41305</v>
      </c>
      <c r="AO201" s="192">
        <v>41333</v>
      </c>
      <c r="AP201" s="192">
        <v>41364</v>
      </c>
      <c r="AQ201" s="192">
        <v>41394</v>
      </c>
      <c r="AR201" s="192">
        <v>41425</v>
      </c>
      <c r="AS201" s="192">
        <v>41426</v>
      </c>
      <c r="AT201" s="192">
        <v>41455</v>
      </c>
      <c r="AU201" s="192">
        <v>41486</v>
      </c>
      <c r="AV201" s="192">
        <v>41517</v>
      </c>
      <c r="AW201" s="192">
        <v>41547</v>
      </c>
      <c r="AX201" s="192">
        <v>41578</v>
      </c>
      <c r="AY201" s="192">
        <v>41608</v>
      </c>
      <c r="AZ201" s="192">
        <v>41639</v>
      </c>
      <c r="BA201" s="192">
        <v>41670</v>
      </c>
      <c r="BB201" s="192">
        <v>41698</v>
      </c>
      <c r="BC201" s="192">
        <v>41729</v>
      </c>
      <c r="BD201" s="192">
        <v>41759</v>
      </c>
      <c r="BE201" s="192">
        <v>41790</v>
      </c>
      <c r="BF201" s="192">
        <v>41820</v>
      </c>
      <c r="BG201" s="192">
        <v>41851</v>
      </c>
      <c r="BH201" s="192">
        <v>41882</v>
      </c>
      <c r="BI201" s="192">
        <v>41912</v>
      </c>
      <c r="BJ201" s="192">
        <v>41943</v>
      </c>
      <c r="BK201" s="192">
        <v>41973</v>
      </c>
      <c r="BL201" s="192">
        <v>42004</v>
      </c>
      <c r="BM201" s="192">
        <v>42035</v>
      </c>
      <c r="BN201" s="192">
        <v>42063</v>
      </c>
      <c r="BO201" s="192">
        <v>42094</v>
      </c>
      <c r="BP201" s="192">
        <v>42124</v>
      </c>
      <c r="BQ201" s="192">
        <v>42155</v>
      </c>
      <c r="BR201" s="192">
        <v>42185</v>
      </c>
      <c r="BS201" s="192">
        <v>42216</v>
      </c>
      <c r="BT201" s="192">
        <v>42247</v>
      </c>
      <c r="BU201" s="192">
        <v>42277</v>
      </c>
      <c r="BV201" s="192">
        <v>42308</v>
      </c>
      <c r="BW201" s="192">
        <v>42338</v>
      </c>
      <c r="BX201" s="192">
        <v>42369</v>
      </c>
      <c r="BY201" s="192">
        <v>42400</v>
      </c>
      <c r="BZ201" s="192">
        <v>42429</v>
      </c>
      <c r="CA201" s="192">
        <v>42460</v>
      </c>
      <c r="CB201" s="192">
        <v>42490</v>
      </c>
      <c r="CC201" s="192">
        <v>42521</v>
      </c>
      <c r="CD201" s="192">
        <v>42551</v>
      </c>
      <c r="CE201" s="192">
        <v>42582</v>
      </c>
      <c r="CF201" s="192">
        <v>42613</v>
      </c>
      <c r="CG201" s="192">
        <v>42643</v>
      </c>
      <c r="CH201" s="192">
        <v>42674</v>
      </c>
      <c r="CI201" s="192">
        <v>42704</v>
      </c>
      <c r="CJ201" s="192">
        <v>42735</v>
      </c>
      <c r="CK201" s="192">
        <v>42766</v>
      </c>
      <c r="CL201" s="192">
        <v>42794</v>
      </c>
      <c r="CM201" s="192">
        <v>42825</v>
      </c>
      <c r="CN201" s="192">
        <v>42855</v>
      </c>
      <c r="CO201" s="192">
        <v>42886</v>
      </c>
      <c r="CP201" s="192">
        <v>42916</v>
      </c>
      <c r="CQ201" s="192">
        <v>42947</v>
      </c>
      <c r="CR201" s="192">
        <v>42978</v>
      </c>
      <c r="CS201" s="192">
        <v>43008</v>
      </c>
      <c r="CT201" s="192">
        <v>43039</v>
      </c>
      <c r="CU201" s="192">
        <v>43069</v>
      </c>
      <c r="CV201" s="192">
        <v>43100</v>
      </c>
      <c r="CW201" s="192">
        <v>43131</v>
      </c>
      <c r="CX201" s="192">
        <v>43159</v>
      </c>
      <c r="CY201" s="192">
        <v>43190</v>
      </c>
      <c r="CZ201" s="192">
        <v>43220</v>
      </c>
      <c r="DA201" s="192">
        <v>43251</v>
      </c>
      <c r="DB201" s="192">
        <v>43281</v>
      </c>
      <c r="DC201" s="192">
        <v>43312</v>
      </c>
      <c r="DD201" s="192">
        <v>43343</v>
      </c>
      <c r="DE201" s="192">
        <v>43373</v>
      </c>
      <c r="DF201" s="192">
        <v>43404</v>
      </c>
      <c r="DG201" s="192">
        <v>43434</v>
      </c>
      <c r="DH201" s="192">
        <v>43465</v>
      </c>
      <c r="DI201" s="192">
        <v>43496</v>
      </c>
      <c r="DJ201" s="192">
        <v>43524</v>
      </c>
      <c r="DK201" s="192">
        <v>43555</v>
      </c>
      <c r="DL201" s="192">
        <v>43585</v>
      </c>
      <c r="DM201" s="192">
        <v>43616</v>
      </c>
      <c r="DN201" s="192">
        <v>43646</v>
      </c>
      <c r="DO201" s="192">
        <v>43677</v>
      </c>
      <c r="DP201" s="192">
        <v>43708</v>
      </c>
      <c r="DQ201" s="192">
        <v>43738</v>
      </c>
      <c r="DR201" s="192">
        <v>43769</v>
      </c>
      <c r="DS201" s="192">
        <v>43799</v>
      </c>
      <c r="DT201" s="192">
        <v>43830</v>
      </c>
      <c r="DU201" s="192">
        <v>43861</v>
      </c>
      <c r="DV201" s="192">
        <v>43890</v>
      </c>
      <c r="DW201" s="192">
        <v>43921</v>
      </c>
      <c r="DX201" s="192">
        <v>43951</v>
      </c>
      <c r="DY201" s="192">
        <v>43982</v>
      </c>
      <c r="DZ201" s="192">
        <v>44012</v>
      </c>
      <c r="EA201" s="192">
        <v>44043</v>
      </c>
      <c r="EB201" s="192">
        <v>44074</v>
      </c>
      <c r="EC201" s="192">
        <v>44104</v>
      </c>
      <c r="ED201" s="192">
        <v>44135</v>
      </c>
      <c r="EE201" s="192">
        <v>44165</v>
      </c>
      <c r="EF201" s="192">
        <v>44196</v>
      </c>
      <c r="EG201" s="192">
        <v>44227</v>
      </c>
      <c r="EH201" s="192">
        <v>44255</v>
      </c>
      <c r="EI201" s="192">
        <v>44286</v>
      </c>
      <c r="EJ201" s="192">
        <v>44316</v>
      </c>
      <c r="EK201" s="192">
        <v>44347</v>
      </c>
      <c r="EL201" s="192">
        <v>44377</v>
      </c>
      <c r="EM201" s="192">
        <v>44408</v>
      </c>
      <c r="EN201" s="192">
        <v>44439</v>
      </c>
      <c r="EO201" s="192">
        <v>44469</v>
      </c>
      <c r="EP201" s="192">
        <v>44500</v>
      </c>
      <c r="EQ201" s="192">
        <v>44530</v>
      </c>
      <c r="ER201" s="192">
        <v>44561</v>
      </c>
      <c r="ES201" s="192">
        <v>44592</v>
      </c>
      <c r="ET201" s="192">
        <v>44620</v>
      </c>
      <c r="EU201" s="192">
        <v>44651</v>
      </c>
      <c r="EV201" s="192">
        <v>44681</v>
      </c>
      <c r="EW201" s="192">
        <v>44712</v>
      </c>
      <c r="EX201" s="192">
        <v>44742</v>
      </c>
      <c r="EY201" s="192">
        <v>44773</v>
      </c>
      <c r="EZ201" s="192">
        <v>44804</v>
      </c>
      <c r="FA201" s="192">
        <v>44834</v>
      </c>
      <c r="FB201" s="192">
        <v>44865</v>
      </c>
      <c r="FC201" s="192">
        <v>44895</v>
      </c>
      <c r="FD201" s="192">
        <v>44926</v>
      </c>
      <c r="FE201" s="192">
        <v>44957</v>
      </c>
      <c r="FF201" s="192">
        <v>44985</v>
      </c>
      <c r="FG201" s="192">
        <v>45016</v>
      </c>
      <c r="FH201" s="192">
        <v>45046</v>
      </c>
      <c r="FI201" s="192">
        <v>45077</v>
      </c>
      <c r="FJ201" s="192">
        <v>45107</v>
      </c>
      <c r="FK201" s="192">
        <v>45138</v>
      </c>
      <c r="FL201" s="192">
        <v>45169</v>
      </c>
      <c r="FM201" s="192">
        <v>45199</v>
      </c>
      <c r="FN201" s="192">
        <v>45230</v>
      </c>
      <c r="FO201" s="192">
        <v>45260</v>
      </c>
      <c r="FP201" s="192">
        <v>45291</v>
      </c>
      <c r="FQ201" s="192">
        <v>45322</v>
      </c>
      <c r="FR201" s="192">
        <v>45351</v>
      </c>
      <c r="FS201" s="192">
        <v>45382</v>
      </c>
      <c r="FT201" s="192">
        <v>45412</v>
      </c>
      <c r="FU201" s="192">
        <v>45443</v>
      </c>
      <c r="FV201" s="192">
        <v>45473</v>
      </c>
      <c r="FW201" s="192">
        <v>45504</v>
      </c>
      <c r="FX201" s="192">
        <v>45535</v>
      </c>
      <c r="FY201" s="192">
        <v>45565</v>
      </c>
      <c r="FZ201" s="192">
        <v>45596</v>
      </c>
      <c r="GA201" s="192">
        <v>45626</v>
      </c>
      <c r="GB201" s="192">
        <v>45657</v>
      </c>
      <c r="GC201" s="192">
        <v>45688</v>
      </c>
      <c r="GD201" s="192">
        <v>45716</v>
      </c>
      <c r="GE201" s="192">
        <v>45747</v>
      </c>
      <c r="GF201" s="192">
        <v>45777</v>
      </c>
      <c r="GG201" s="192">
        <v>45808</v>
      </c>
      <c r="GH201" s="192">
        <v>45838</v>
      </c>
      <c r="GI201" s="192">
        <v>45869</v>
      </c>
      <c r="GJ201" s="192">
        <v>45900</v>
      </c>
      <c r="GK201" s="192">
        <v>45930</v>
      </c>
      <c r="GL201" s="192">
        <v>45961</v>
      </c>
      <c r="GM201" s="192">
        <v>45991</v>
      </c>
      <c r="GN201" s="192">
        <v>46022</v>
      </c>
      <c r="GO201" s="192">
        <v>46053</v>
      </c>
      <c r="GP201" s="192">
        <v>46081</v>
      </c>
      <c r="GQ201" s="192">
        <v>46112</v>
      </c>
      <c r="GR201" s="192">
        <v>46142</v>
      </c>
      <c r="GS201" s="192">
        <v>46173</v>
      </c>
      <c r="GT201" s="192">
        <v>46203</v>
      </c>
      <c r="GU201" s="192">
        <v>46234</v>
      </c>
      <c r="GV201" s="192">
        <v>46265</v>
      </c>
      <c r="GW201" s="192">
        <v>46295</v>
      </c>
      <c r="GX201" s="192">
        <v>46326</v>
      </c>
      <c r="GY201" s="192">
        <v>46356</v>
      </c>
      <c r="GZ201" s="192">
        <v>46387</v>
      </c>
      <c r="HA201" s="192">
        <v>46418</v>
      </c>
      <c r="HB201" s="192">
        <v>46446</v>
      </c>
      <c r="HC201" s="192">
        <v>46477</v>
      </c>
      <c r="HD201" s="192">
        <v>46507</v>
      </c>
      <c r="HE201" s="192">
        <v>46538</v>
      </c>
      <c r="HF201" s="192">
        <v>46568</v>
      </c>
      <c r="HG201" s="192">
        <v>46599</v>
      </c>
      <c r="HH201" s="192">
        <v>46630</v>
      </c>
      <c r="HI201" s="192">
        <v>46660</v>
      </c>
      <c r="HJ201" s="192">
        <v>46691</v>
      </c>
      <c r="HK201" s="192">
        <v>46721</v>
      </c>
      <c r="HL201" s="192">
        <v>46752</v>
      </c>
      <c r="HM201" s="192">
        <v>46783</v>
      </c>
      <c r="HN201" s="192">
        <v>46812</v>
      </c>
      <c r="HO201" s="192">
        <v>46843</v>
      </c>
      <c r="HP201" s="192">
        <v>46873</v>
      </c>
      <c r="HQ201" s="192">
        <v>46904</v>
      </c>
      <c r="HR201" s="192">
        <v>46934</v>
      </c>
      <c r="HS201" s="192">
        <v>46965</v>
      </c>
      <c r="HT201" s="192">
        <v>46996</v>
      </c>
      <c r="HU201" s="192">
        <v>47026</v>
      </c>
      <c r="HV201" s="192">
        <v>47057</v>
      </c>
      <c r="HW201" s="192">
        <v>47087</v>
      </c>
      <c r="HX201" s="192">
        <v>47118</v>
      </c>
      <c r="HY201" s="192">
        <v>47149</v>
      </c>
      <c r="HZ201" s="192">
        <v>47177</v>
      </c>
      <c r="IA201" s="192">
        <v>47208</v>
      </c>
      <c r="IB201" s="192">
        <v>47238</v>
      </c>
      <c r="IC201" s="192">
        <v>47269</v>
      </c>
      <c r="ID201" s="192">
        <v>47299</v>
      </c>
      <c r="IE201" s="192">
        <v>47330</v>
      </c>
      <c r="IF201" s="192">
        <v>47361</v>
      </c>
      <c r="IG201" s="192">
        <v>47391</v>
      </c>
      <c r="IH201" s="192">
        <v>47422</v>
      </c>
      <c r="II201" s="192">
        <v>47452</v>
      </c>
      <c r="IJ201" s="192">
        <v>47483</v>
      </c>
      <c r="IK201" s="192">
        <v>47514</v>
      </c>
      <c r="IL201" s="192">
        <v>47542</v>
      </c>
      <c r="IM201" s="192">
        <v>47573</v>
      </c>
      <c r="IN201" s="192">
        <v>47603</v>
      </c>
      <c r="IO201" s="192">
        <v>47634</v>
      </c>
      <c r="IP201" s="192">
        <v>47664</v>
      </c>
      <c r="IQ201" s="192">
        <v>47695</v>
      </c>
      <c r="IR201" s="192">
        <v>47726</v>
      </c>
      <c r="IS201" s="192">
        <v>47756</v>
      </c>
      <c r="IT201" s="192">
        <v>47787</v>
      </c>
      <c r="IU201" s="192">
        <v>47817</v>
      </c>
      <c r="IV201" s="192">
        <v>47848</v>
      </c>
      <c r="IW201" s="192">
        <v>47879</v>
      </c>
      <c r="IX201" s="192">
        <v>47907</v>
      </c>
      <c r="IY201" s="192">
        <v>47938</v>
      </c>
      <c r="IZ201" s="192">
        <v>47968</v>
      </c>
      <c r="JA201" s="192">
        <v>47999</v>
      </c>
      <c r="JB201" s="192">
        <v>48029</v>
      </c>
      <c r="JC201" s="192">
        <v>48060</v>
      </c>
      <c r="JD201" s="192">
        <v>48091</v>
      </c>
      <c r="JE201" s="192">
        <v>48121</v>
      </c>
      <c r="JF201" s="192">
        <v>48152</v>
      </c>
      <c r="JG201" s="192">
        <v>48182</v>
      </c>
      <c r="JH201" s="192">
        <v>48213</v>
      </c>
      <c r="JI201" s="192">
        <v>48244</v>
      </c>
      <c r="JJ201" s="192">
        <v>48273</v>
      </c>
      <c r="JK201" s="192">
        <v>48304</v>
      </c>
      <c r="JL201" s="192">
        <v>48334</v>
      </c>
      <c r="JM201" s="192">
        <v>48365</v>
      </c>
      <c r="JN201" s="192">
        <v>48395</v>
      </c>
      <c r="JO201" s="192">
        <v>48426</v>
      </c>
      <c r="JP201" s="192">
        <v>48457</v>
      </c>
      <c r="JQ201" s="192">
        <v>48487</v>
      </c>
      <c r="JR201" s="192">
        <v>48518</v>
      </c>
      <c r="JS201" s="192">
        <v>48548</v>
      </c>
      <c r="JT201" s="192">
        <v>48579</v>
      </c>
    </row>
    <row r="202" spans="4:280">
      <c r="D202" s="175">
        <v>10</v>
      </c>
      <c r="Z202" s="193">
        <f t="shared" ref="Z202:AO211" si="43">+INDEX($D$177:$AV$187,MATCH($D202,$D$177:$D$187,0),MATCH(YEAR(Z$201),$D$177:$AV$177,0))</f>
        <v>3198784</v>
      </c>
      <c r="AA202" s="193">
        <f t="shared" si="43"/>
        <v>3198784</v>
      </c>
      <c r="AB202" s="193">
        <f t="shared" si="43"/>
        <v>3178370</v>
      </c>
      <c r="AC202" s="193">
        <f t="shared" si="43"/>
        <v>3178370</v>
      </c>
      <c r="AD202" s="193">
        <f t="shared" si="43"/>
        <v>3178370</v>
      </c>
      <c r="AE202" s="193">
        <f t="shared" si="43"/>
        <v>3178370</v>
      </c>
      <c r="AF202" s="193">
        <f t="shared" si="43"/>
        <v>3178370</v>
      </c>
      <c r="AG202" s="193">
        <f t="shared" si="43"/>
        <v>3178370</v>
      </c>
      <c r="AH202" s="193">
        <f t="shared" si="43"/>
        <v>3178370</v>
      </c>
      <c r="AI202" s="193">
        <f t="shared" si="43"/>
        <v>3178370</v>
      </c>
      <c r="AJ202" s="193">
        <f t="shared" si="43"/>
        <v>3178370</v>
      </c>
      <c r="AK202" s="193">
        <f t="shared" si="43"/>
        <v>3178370</v>
      </c>
      <c r="AL202" s="193">
        <f t="shared" si="43"/>
        <v>3178370</v>
      </c>
      <c r="AM202" s="193">
        <f t="shared" si="43"/>
        <v>3178370</v>
      </c>
      <c r="AN202" s="193">
        <f t="shared" si="43"/>
        <v>3162469</v>
      </c>
      <c r="AO202" s="193">
        <f t="shared" si="43"/>
        <v>3162469</v>
      </c>
      <c r="AP202" s="193">
        <f t="shared" ref="AP202:AU211" si="44">+INDEX($D$177:$AV$187,MATCH($D202,$D$177:$D$187,0),MATCH(YEAR(AP$201),$D$177:$AV$177,0))</f>
        <v>3162469</v>
      </c>
      <c r="AQ202" s="193">
        <f t="shared" si="44"/>
        <v>3162469</v>
      </c>
      <c r="AR202" s="193">
        <f t="shared" si="44"/>
        <v>3162469</v>
      </c>
      <c r="AS202" s="193">
        <f t="shared" si="44"/>
        <v>3162469</v>
      </c>
      <c r="AT202" s="193">
        <f t="shared" si="44"/>
        <v>3162469</v>
      </c>
      <c r="AU202" s="193">
        <f>+INDEX($D$177:$AV$187,MATCH($D202,$D$177:$D$187,0),MATCH(YEAR(AU$201),$D$177:$AV$177,0))</f>
        <v>3162469</v>
      </c>
      <c r="AV202" s="193">
        <f t="shared" ref="AV202:BK211" si="45">+INDEX($D$177:$AV$187,MATCH($D202,$D$177:$D$187,0),MATCH(YEAR(AV$201),$D$177:$AV$177,0))</f>
        <v>3162469</v>
      </c>
      <c r="AW202" s="193">
        <f t="shared" si="45"/>
        <v>3162469</v>
      </c>
      <c r="AX202" s="193">
        <f t="shared" si="45"/>
        <v>3162469</v>
      </c>
      <c r="AY202" s="193">
        <f t="shared" si="45"/>
        <v>3162469</v>
      </c>
      <c r="AZ202" s="193">
        <f t="shared" si="45"/>
        <v>3162469</v>
      </c>
      <c r="BA202" s="193">
        <f t="shared" si="45"/>
        <v>3163032</v>
      </c>
      <c r="BB202" s="193">
        <f t="shared" si="45"/>
        <v>3163032</v>
      </c>
      <c r="BC202" s="193">
        <f t="shared" si="45"/>
        <v>3163032</v>
      </c>
      <c r="BD202" s="193">
        <f t="shared" si="45"/>
        <v>3163032</v>
      </c>
      <c r="BE202" s="193">
        <f t="shared" si="45"/>
        <v>3163032</v>
      </c>
      <c r="BF202" s="193">
        <f t="shared" si="45"/>
        <v>3163032</v>
      </c>
      <c r="BG202" s="193">
        <f t="shared" si="45"/>
        <v>3163032</v>
      </c>
      <c r="BH202" s="193">
        <f t="shared" si="45"/>
        <v>3163032</v>
      </c>
      <c r="BI202" s="193">
        <f t="shared" si="45"/>
        <v>3163032</v>
      </c>
      <c r="BJ202" s="193">
        <f t="shared" si="45"/>
        <v>3163032</v>
      </c>
      <c r="BK202" s="193">
        <f t="shared" si="45"/>
        <v>3163032</v>
      </c>
      <c r="BL202" s="193">
        <f t="shared" ref="BL202:CA211" si="46">+INDEX($D$177:$AV$187,MATCH($D202,$D$177:$D$187,0),MATCH(YEAR(BL$201),$D$177:$AV$177,0))</f>
        <v>3163032</v>
      </c>
      <c r="BM202" s="193">
        <f t="shared" si="46"/>
        <v>3183817</v>
      </c>
      <c r="BN202" s="193">
        <f t="shared" si="46"/>
        <v>3183817</v>
      </c>
      <c r="BO202" s="193">
        <f t="shared" si="46"/>
        <v>3183817</v>
      </c>
      <c r="BP202" s="193">
        <f t="shared" si="46"/>
        <v>3183817</v>
      </c>
      <c r="BQ202" s="193">
        <f t="shared" si="46"/>
        <v>3183817</v>
      </c>
      <c r="BR202" s="193">
        <f t="shared" si="46"/>
        <v>3183817</v>
      </c>
      <c r="BS202" s="193">
        <f t="shared" si="46"/>
        <v>3183817</v>
      </c>
      <c r="BT202" s="193">
        <f t="shared" si="46"/>
        <v>3183817</v>
      </c>
      <c r="BU202" s="193">
        <f t="shared" si="46"/>
        <v>3183817</v>
      </c>
      <c r="BV202" s="193">
        <f t="shared" si="46"/>
        <v>3183817</v>
      </c>
      <c r="BW202" s="193">
        <f t="shared" si="46"/>
        <v>3183817</v>
      </c>
      <c r="BX202" s="193">
        <f t="shared" si="46"/>
        <v>3183817</v>
      </c>
      <c r="BY202" s="193">
        <f t="shared" si="46"/>
        <v>3210056</v>
      </c>
      <c r="BZ202" s="193">
        <f t="shared" si="46"/>
        <v>3210056</v>
      </c>
      <c r="CA202" s="193">
        <f t="shared" si="46"/>
        <v>3210056</v>
      </c>
      <c r="CB202" s="193">
        <f t="shared" ref="CB202:CQ211" si="47">+INDEX($D$177:$AV$187,MATCH($D202,$D$177:$D$187,0),MATCH(YEAR(CB$201),$D$177:$AV$177,0))</f>
        <v>3210056</v>
      </c>
      <c r="CC202" s="193">
        <f t="shared" si="47"/>
        <v>3210056</v>
      </c>
      <c r="CD202" s="193">
        <f t="shared" si="47"/>
        <v>3210056</v>
      </c>
      <c r="CE202" s="193">
        <f t="shared" si="47"/>
        <v>3210056</v>
      </c>
      <c r="CF202" s="193">
        <f t="shared" si="47"/>
        <v>3210056</v>
      </c>
      <c r="CG202" s="193">
        <f t="shared" si="47"/>
        <v>3210056</v>
      </c>
      <c r="CH202" s="193">
        <f t="shared" si="47"/>
        <v>3210056</v>
      </c>
      <c r="CI202" s="193">
        <f t="shared" si="47"/>
        <v>3210056</v>
      </c>
      <c r="CJ202" s="193">
        <f t="shared" si="47"/>
        <v>3210056</v>
      </c>
      <c r="CK202" s="193">
        <f t="shared" si="47"/>
        <v>3220188</v>
      </c>
      <c r="CL202" s="193">
        <f t="shared" si="47"/>
        <v>3220188</v>
      </c>
      <c r="CM202" s="193">
        <f t="shared" si="47"/>
        <v>3220188</v>
      </c>
      <c r="CN202" s="193">
        <f t="shared" si="47"/>
        <v>3220188</v>
      </c>
      <c r="CO202" s="193">
        <f t="shared" si="47"/>
        <v>3220188</v>
      </c>
      <c r="CP202" s="193">
        <f t="shared" si="47"/>
        <v>3220188</v>
      </c>
      <c r="CQ202" s="193">
        <f t="shared" si="47"/>
        <v>3220188</v>
      </c>
      <c r="CR202" s="193">
        <f t="shared" ref="CR202:DG211" si="48">+INDEX($D$177:$AV$187,MATCH($D202,$D$177:$D$187,0),MATCH(YEAR(CR$201),$D$177:$AV$177,0))</f>
        <v>3220188</v>
      </c>
      <c r="CS202" s="193">
        <f t="shared" si="48"/>
        <v>3220188</v>
      </c>
      <c r="CT202" s="193">
        <f t="shared" si="48"/>
        <v>3220188</v>
      </c>
      <c r="CU202" s="193">
        <f t="shared" si="48"/>
        <v>3220188</v>
      </c>
      <c r="CV202" s="193">
        <f t="shared" si="48"/>
        <v>3220188</v>
      </c>
      <c r="CW202" s="193">
        <f t="shared" si="48"/>
        <v>3224305</v>
      </c>
      <c r="CX202" s="193">
        <f t="shared" si="48"/>
        <v>3224305</v>
      </c>
      <c r="CY202" s="193">
        <f t="shared" si="48"/>
        <v>3224305</v>
      </c>
      <c r="CZ202" s="193">
        <f t="shared" si="48"/>
        <v>3224305</v>
      </c>
      <c r="DA202" s="193">
        <f t="shared" si="48"/>
        <v>3224305</v>
      </c>
      <c r="DB202" s="193">
        <f t="shared" si="48"/>
        <v>3224305</v>
      </c>
      <c r="DC202" s="193">
        <f t="shared" si="48"/>
        <v>3224305</v>
      </c>
      <c r="DD202" s="193">
        <f t="shared" si="48"/>
        <v>3224305</v>
      </c>
      <c r="DE202" s="193">
        <f t="shared" si="48"/>
        <v>3224305</v>
      </c>
      <c r="DF202" s="193">
        <f t="shared" si="48"/>
        <v>3224305</v>
      </c>
      <c r="DG202" s="193">
        <f t="shared" si="48"/>
        <v>3224305</v>
      </c>
      <c r="DH202" s="193">
        <f t="shared" ref="DH202:DW211" si="49">+INDEX($D$177:$AV$187,MATCH($D202,$D$177:$D$187,0),MATCH(YEAR(DH$201),$D$177:$AV$177,0))</f>
        <v>3224305</v>
      </c>
      <c r="DI202" s="193">
        <f t="shared" si="49"/>
        <v>3244695</v>
      </c>
      <c r="DJ202" s="193">
        <f t="shared" si="49"/>
        <v>3244695</v>
      </c>
      <c r="DK202" s="193">
        <f t="shared" si="49"/>
        <v>3244695</v>
      </c>
      <c r="DL202" s="193">
        <f t="shared" si="49"/>
        <v>3244695</v>
      </c>
      <c r="DM202" s="193">
        <f t="shared" si="49"/>
        <v>3244695</v>
      </c>
      <c r="DN202" s="193">
        <f t="shared" si="49"/>
        <v>3244695</v>
      </c>
      <c r="DO202" s="193">
        <f t="shared" si="49"/>
        <v>3244695</v>
      </c>
      <c r="DP202" s="193">
        <f t="shared" si="49"/>
        <v>3244695</v>
      </c>
      <c r="DQ202" s="193">
        <f t="shared" si="49"/>
        <v>3244695</v>
      </c>
      <c r="DR202" s="193">
        <f t="shared" si="49"/>
        <v>3244695</v>
      </c>
      <c r="DS202" s="193">
        <f t="shared" si="49"/>
        <v>3244695</v>
      </c>
      <c r="DT202" s="193">
        <f t="shared" si="49"/>
        <v>3244695</v>
      </c>
      <c r="DU202" s="193">
        <f t="shared" si="49"/>
        <v>3265149</v>
      </c>
      <c r="DV202" s="193">
        <f t="shared" si="49"/>
        <v>3265149</v>
      </c>
      <c r="DW202" s="193">
        <f t="shared" si="49"/>
        <v>3265149</v>
      </c>
      <c r="DX202" s="193">
        <f t="shared" ref="DX202:EM211" si="50">+INDEX($D$177:$AV$187,MATCH($D202,$D$177:$D$187,0),MATCH(YEAR(DX$201),$D$177:$AV$177,0))</f>
        <v>3265149</v>
      </c>
      <c r="DY202" s="193">
        <f t="shared" si="50"/>
        <v>3265149</v>
      </c>
      <c r="DZ202" s="193">
        <f t="shared" si="50"/>
        <v>3265149</v>
      </c>
      <c r="EA202" s="193">
        <f t="shared" si="50"/>
        <v>3265149</v>
      </c>
      <c r="EB202" s="193">
        <f t="shared" si="50"/>
        <v>3265149</v>
      </c>
      <c r="EC202" s="193">
        <f t="shared" si="50"/>
        <v>3265149</v>
      </c>
      <c r="ED202" s="193">
        <f t="shared" si="50"/>
        <v>3265149</v>
      </c>
      <c r="EE202" s="193">
        <f t="shared" si="50"/>
        <v>3265149</v>
      </c>
      <c r="EF202" s="193">
        <f t="shared" si="50"/>
        <v>3265149</v>
      </c>
      <c r="EG202" s="193">
        <f t="shared" si="50"/>
        <v>3274134</v>
      </c>
      <c r="EH202" s="193">
        <f t="shared" si="50"/>
        <v>3274134</v>
      </c>
      <c r="EI202" s="193">
        <f t="shared" si="50"/>
        <v>3274134</v>
      </c>
      <c r="EJ202" s="193">
        <f t="shared" si="50"/>
        <v>3274134</v>
      </c>
      <c r="EK202" s="193">
        <f t="shared" si="50"/>
        <v>3274134</v>
      </c>
      <c r="EL202" s="193">
        <f t="shared" si="50"/>
        <v>3274134</v>
      </c>
      <c r="EM202" s="193">
        <f t="shared" si="50"/>
        <v>3274134</v>
      </c>
      <c r="EN202" s="193">
        <f t="shared" ref="EN202:FC211" si="51">+INDEX($D$177:$AV$187,MATCH($D202,$D$177:$D$187,0),MATCH(YEAR(EN$201),$D$177:$AV$177,0))</f>
        <v>3274134</v>
      </c>
      <c r="EO202" s="193">
        <f t="shared" si="51"/>
        <v>3274134</v>
      </c>
      <c r="EP202" s="193">
        <f t="shared" si="51"/>
        <v>3274134</v>
      </c>
      <c r="EQ202" s="193">
        <f t="shared" si="51"/>
        <v>3274134</v>
      </c>
      <c r="ER202" s="193">
        <f t="shared" si="51"/>
        <v>3274134</v>
      </c>
      <c r="ES202" s="193">
        <f t="shared" si="51"/>
        <v>3272157</v>
      </c>
      <c r="ET202" s="193">
        <f t="shared" si="51"/>
        <v>3272157</v>
      </c>
      <c r="EU202" s="193">
        <f t="shared" si="51"/>
        <v>3272157</v>
      </c>
      <c r="EV202" s="193">
        <f t="shared" si="51"/>
        <v>3272157</v>
      </c>
      <c r="EW202" s="193">
        <f t="shared" si="51"/>
        <v>3272157</v>
      </c>
      <c r="EX202" s="193">
        <f t="shared" si="51"/>
        <v>3272157</v>
      </c>
      <c r="EY202" s="193">
        <f t="shared" si="51"/>
        <v>3272157</v>
      </c>
      <c r="EZ202" s="193">
        <f t="shared" si="51"/>
        <v>3272157</v>
      </c>
      <c r="FA202" s="193">
        <f t="shared" si="51"/>
        <v>3272157</v>
      </c>
      <c r="FB202" s="193">
        <f t="shared" si="51"/>
        <v>3272157</v>
      </c>
      <c r="FC202" s="193">
        <f t="shared" si="51"/>
        <v>3272157</v>
      </c>
      <c r="FD202" s="193">
        <f t="shared" ref="FD202:FS211" si="52">+INDEX($D$177:$AV$187,MATCH($D202,$D$177:$D$187,0),MATCH(YEAR(FD$201),$D$177:$AV$177,0))</f>
        <v>3272157</v>
      </c>
      <c r="FE202" s="193">
        <f t="shared" si="52"/>
        <v>3286010</v>
      </c>
      <c r="FF202" s="193">
        <f t="shared" si="52"/>
        <v>3286010</v>
      </c>
      <c r="FG202" s="193">
        <f t="shared" si="52"/>
        <v>3286010</v>
      </c>
      <c r="FH202" s="193">
        <f t="shared" si="52"/>
        <v>3286010</v>
      </c>
      <c r="FI202" s="193">
        <f t="shared" si="52"/>
        <v>3286010</v>
      </c>
      <c r="FJ202" s="193">
        <f t="shared" si="52"/>
        <v>3286010</v>
      </c>
      <c r="FK202" s="193">
        <f t="shared" si="52"/>
        <v>3286010</v>
      </c>
      <c r="FL202" s="193">
        <f t="shared" si="52"/>
        <v>3286010</v>
      </c>
      <c r="FM202" s="193">
        <f t="shared" si="52"/>
        <v>3286010</v>
      </c>
      <c r="FN202" s="193">
        <f t="shared" si="52"/>
        <v>3286010</v>
      </c>
      <c r="FO202" s="193">
        <f t="shared" si="52"/>
        <v>3286010</v>
      </c>
      <c r="FP202" s="193">
        <f t="shared" si="52"/>
        <v>3286010</v>
      </c>
      <c r="FQ202" s="193">
        <f t="shared" si="52"/>
        <v>3338454</v>
      </c>
      <c r="FR202" s="193">
        <f t="shared" si="52"/>
        <v>3338454</v>
      </c>
      <c r="FS202" s="193">
        <f t="shared" si="52"/>
        <v>3338454</v>
      </c>
      <c r="FT202" s="193">
        <f t="shared" ref="FT202:GI211" si="53">+INDEX($D$177:$AV$187,MATCH($D202,$D$177:$D$187,0),MATCH(YEAR(FT$201),$D$177:$AV$177,0))</f>
        <v>3338454</v>
      </c>
      <c r="FU202" s="193">
        <f t="shared" si="53"/>
        <v>3338454</v>
      </c>
      <c r="FV202" s="193">
        <f t="shared" si="53"/>
        <v>3338454</v>
      </c>
      <c r="FW202" s="193">
        <f t="shared" si="53"/>
        <v>3338454</v>
      </c>
      <c r="FX202" s="193">
        <f t="shared" si="53"/>
        <v>3338454</v>
      </c>
      <c r="FY202" s="193">
        <f t="shared" si="53"/>
        <v>3338454</v>
      </c>
      <c r="FZ202" s="193">
        <f t="shared" si="53"/>
        <v>3338454</v>
      </c>
      <c r="GA202" s="193">
        <f t="shared" si="53"/>
        <v>3338454</v>
      </c>
      <c r="GB202" s="193">
        <f t="shared" si="53"/>
        <v>3338454</v>
      </c>
      <c r="GC202" s="193">
        <f t="shared" si="53"/>
        <v>3346938</v>
      </c>
      <c r="GD202" s="193">
        <f t="shared" si="53"/>
        <v>3346938</v>
      </c>
      <c r="GE202" s="193">
        <f t="shared" si="53"/>
        <v>3346938</v>
      </c>
      <c r="GF202" s="193">
        <f t="shared" si="53"/>
        <v>3346938</v>
      </c>
      <c r="GG202" s="193">
        <f t="shared" si="53"/>
        <v>3346938</v>
      </c>
      <c r="GH202" s="193">
        <f t="shared" si="53"/>
        <v>3346938</v>
      </c>
      <c r="GI202" s="193">
        <f t="shared" si="53"/>
        <v>3346938</v>
      </c>
      <c r="GJ202" s="193">
        <f t="shared" ref="GJ202:GY211" si="54">+INDEX($D$177:$AV$187,MATCH($D202,$D$177:$D$187,0),MATCH(YEAR(GJ$201),$D$177:$AV$177,0))</f>
        <v>3346938</v>
      </c>
      <c r="GK202" s="193">
        <f t="shared" si="54"/>
        <v>3346938</v>
      </c>
      <c r="GL202" s="193">
        <f t="shared" si="54"/>
        <v>3346938</v>
      </c>
      <c r="GM202" s="193">
        <f t="shared" si="54"/>
        <v>3346938</v>
      </c>
      <c r="GN202" s="193">
        <f t="shared" si="54"/>
        <v>3346938</v>
      </c>
      <c r="GO202" s="193">
        <f t="shared" si="54"/>
        <v>3354816</v>
      </c>
      <c r="GP202" s="193">
        <f t="shared" si="54"/>
        <v>3354816</v>
      </c>
      <c r="GQ202" s="193">
        <f t="shared" si="54"/>
        <v>3354816</v>
      </c>
      <c r="GR202" s="193">
        <f t="shared" si="54"/>
        <v>3354816</v>
      </c>
      <c r="GS202" s="193">
        <f t="shared" si="54"/>
        <v>3354816</v>
      </c>
      <c r="GT202" s="193">
        <f t="shared" si="54"/>
        <v>3354816</v>
      </c>
      <c r="GU202" s="193">
        <f t="shared" si="54"/>
        <v>3354816</v>
      </c>
      <c r="GV202" s="193">
        <f t="shared" si="54"/>
        <v>3354816</v>
      </c>
      <c r="GW202" s="193">
        <f t="shared" si="54"/>
        <v>3354816</v>
      </c>
      <c r="GX202" s="193">
        <f t="shared" si="54"/>
        <v>3354816</v>
      </c>
      <c r="GY202" s="193">
        <f t="shared" si="54"/>
        <v>3354816</v>
      </c>
      <c r="GZ202" s="193">
        <f t="shared" ref="GZ202:HO211" si="55">+INDEX($D$177:$AV$187,MATCH($D202,$D$177:$D$187,0),MATCH(YEAR(GZ$201),$D$177:$AV$177,0))</f>
        <v>3354816</v>
      </c>
      <c r="HA202" s="193">
        <f t="shared" si="55"/>
        <v>3373792</v>
      </c>
      <c r="HB202" s="193">
        <f t="shared" si="55"/>
        <v>3373792</v>
      </c>
      <c r="HC202" s="193">
        <f t="shared" si="55"/>
        <v>3373792</v>
      </c>
      <c r="HD202" s="193">
        <f t="shared" si="55"/>
        <v>3373792</v>
      </c>
      <c r="HE202" s="193">
        <f t="shared" si="55"/>
        <v>3373792</v>
      </c>
      <c r="HF202" s="193">
        <f t="shared" si="55"/>
        <v>3373792</v>
      </c>
      <c r="HG202" s="193">
        <f t="shared" si="55"/>
        <v>3373792</v>
      </c>
      <c r="HH202" s="193">
        <f t="shared" si="55"/>
        <v>3373792</v>
      </c>
      <c r="HI202" s="193">
        <f t="shared" si="55"/>
        <v>3373792</v>
      </c>
      <c r="HJ202" s="193">
        <f t="shared" si="55"/>
        <v>3373792</v>
      </c>
      <c r="HK202" s="193">
        <f t="shared" si="55"/>
        <v>3373792</v>
      </c>
      <c r="HL202" s="193">
        <f t="shared" si="55"/>
        <v>3373792</v>
      </c>
      <c r="HM202" s="193">
        <f t="shared" si="55"/>
        <v>3387258</v>
      </c>
      <c r="HN202" s="193">
        <f t="shared" si="55"/>
        <v>3387258</v>
      </c>
      <c r="HO202" s="193">
        <f t="shared" si="55"/>
        <v>3387258</v>
      </c>
      <c r="HP202" s="193">
        <f t="shared" ref="HP202:IE211" si="56">+INDEX($D$177:$AV$187,MATCH($D202,$D$177:$D$187,0),MATCH(YEAR(HP$201),$D$177:$AV$177,0))</f>
        <v>3387258</v>
      </c>
      <c r="HQ202" s="193">
        <f t="shared" si="56"/>
        <v>3387258</v>
      </c>
      <c r="HR202" s="193">
        <f t="shared" si="56"/>
        <v>3387258</v>
      </c>
      <c r="HS202" s="193">
        <f t="shared" si="56"/>
        <v>3387258</v>
      </c>
      <c r="HT202" s="193">
        <f t="shared" si="56"/>
        <v>3387258</v>
      </c>
      <c r="HU202" s="193">
        <f t="shared" si="56"/>
        <v>3387258</v>
      </c>
      <c r="HV202" s="193">
        <f t="shared" si="56"/>
        <v>3387258</v>
      </c>
      <c r="HW202" s="193">
        <f t="shared" si="56"/>
        <v>3387258</v>
      </c>
      <c r="HX202" s="193">
        <f t="shared" si="56"/>
        <v>3387258</v>
      </c>
      <c r="HY202" s="193">
        <f t="shared" si="56"/>
        <v>3388992</v>
      </c>
      <c r="HZ202" s="193">
        <f t="shared" si="56"/>
        <v>3388992</v>
      </c>
      <c r="IA202" s="193">
        <f t="shared" si="56"/>
        <v>3388992</v>
      </c>
      <c r="IB202" s="193">
        <f t="shared" si="56"/>
        <v>3388992</v>
      </c>
      <c r="IC202" s="193">
        <f t="shared" si="56"/>
        <v>3388992</v>
      </c>
      <c r="ID202" s="193">
        <f t="shared" si="56"/>
        <v>3388992</v>
      </c>
      <c r="IE202" s="193">
        <f t="shared" si="56"/>
        <v>3388992</v>
      </c>
      <c r="IF202" s="193">
        <f t="shared" ref="IF202:IU211" si="57">+INDEX($D$177:$AV$187,MATCH($D202,$D$177:$D$187,0),MATCH(YEAR(IF$201),$D$177:$AV$177,0))</f>
        <v>3388992</v>
      </c>
      <c r="IG202" s="193">
        <f t="shared" si="57"/>
        <v>3388992</v>
      </c>
      <c r="IH202" s="193">
        <f t="shared" si="57"/>
        <v>3388992</v>
      </c>
      <c r="II202" s="193">
        <f t="shared" si="57"/>
        <v>3388992</v>
      </c>
      <c r="IJ202" s="193">
        <f t="shared" si="57"/>
        <v>3388992</v>
      </c>
      <c r="IK202" s="193">
        <f t="shared" si="57"/>
        <v>3396288</v>
      </c>
      <c r="IL202" s="193">
        <f t="shared" si="57"/>
        <v>3396288</v>
      </c>
      <c r="IM202" s="193">
        <f t="shared" si="57"/>
        <v>3396288</v>
      </c>
      <c r="IN202" s="193">
        <f t="shared" si="57"/>
        <v>3396288</v>
      </c>
      <c r="IO202" s="193">
        <f t="shared" si="57"/>
        <v>3396288</v>
      </c>
      <c r="IP202" s="193">
        <f t="shared" si="57"/>
        <v>3396288</v>
      </c>
      <c r="IQ202" s="193">
        <f t="shared" si="57"/>
        <v>3396288</v>
      </c>
      <c r="IR202" s="193">
        <f t="shared" si="57"/>
        <v>3396288</v>
      </c>
      <c r="IS202" s="193">
        <f t="shared" si="57"/>
        <v>3396288</v>
      </c>
      <c r="IT202" s="193">
        <f t="shared" si="57"/>
        <v>3396288</v>
      </c>
      <c r="IU202" s="193">
        <f t="shared" si="57"/>
        <v>3396288</v>
      </c>
      <c r="IV202" s="193">
        <f t="shared" ref="IV202:JK211" si="58">+INDEX($D$177:$AV$187,MATCH($D202,$D$177:$D$187,0),MATCH(YEAR(IV$201),$D$177:$AV$177,0))</f>
        <v>3396288</v>
      </c>
      <c r="IW202" s="193">
        <f t="shared" si="58"/>
        <v>0</v>
      </c>
      <c r="IX202" s="193">
        <f t="shared" si="58"/>
        <v>0</v>
      </c>
      <c r="IY202" s="193">
        <f t="shared" si="58"/>
        <v>0</v>
      </c>
      <c r="IZ202" s="193">
        <f t="shared" si="58"/>
        <v>0</v>
      </c>
      <c r="JA202" s="193">
        <f t="shared" si="58"/>
        <v>0</v>
      </c>
      <c r="JB202" s="193">
        <f t="shared" si="58"/>
        <v>0</v>
      </c>
      <c r="JC202" s="193">
        <f t="shared" si="58"/>
        <v>0</v>
      </c>
      <c r="JD202" s="193">
        <f t="shared" si="58"/>
        <v>0</v>
      </c>
      <c r="JE202" s="193">
        <f t="shared" si="58"/>
        <v>0</v>
      </c>
      <c r="JF202" s="193">
        <f t="shared" si="58"/>
        <v>0</v>
      </c>
      <c r="JG202" s="193">
        <f t="shared" si="58"/>
        <v>0</v>
      </c>
      <c r="JH202" s="193">
        <f t="shared" si="58"/>
        <v>0</v>
      </c>
      <c r="JI202" s="193">
        <f t="shared" si="58"/>
        <v>0</v>
      </c>
      <c r="JJ202" s="193">
        <f t="shared" si="58"/>
        <v>0</v>
      </c>
      <c r="JK202" s="193">
        <f t="shared" si="58"/>
        <v>0</v>
      </c>
      <c r="JL202" s="193">
        <f t="shared" ref="JL202:JT211" si="59">+INDEX($D$177:$AV$187,MATCH($D202,$D$177:$D$187,0),MATCH(YEAR(JL$201),$D$177:$AV$177,0))</f>
        <v>0</v>
      </c>
      <c r="JM202" s="193">
        <f t="shared" si="59"/>
        <v>0</v>
      </c>
      <c r="JN202" s="193">
        <f t="shared" si="59"/>
        <v>0</v>
      </c>
      <c r="JO202" s="193">
        <f t="shared" si="59"/>
        <v>0</v>
      </c>
      <c r="JP202" s="193">
        <f t="shared" si="59"/>
        <v>0</v>
      </c>
      <c r="JQ202" s="193">
        <f t="shared" si="59"/>
        <v>0</v>
      </c>
      <c r="JR202" s="193">
        <f t="shared" si="59"/>
        <v>0</v>
      </c>
      <c r="JS202" s="193">
        <f t="shared" si="59"/>
        <v>0</v>
      </c>
      <c r="JT202" s="193">
        <f t="shared" si="59"/>
        <v>0</v>
      </c>
    </row>
    <row r="203" spans="4:280">
      <c r="D203" s="175">
        <v>11</v>
      </c>
      <c r="Z203" s="193">
        <f t="shared" si="43"/>
        <v>12268262</v>
      </c>
      <c r="AA203" s="193">
        <f t="shared" si="43"/>
        <v>12268262</v>
      </c>
      <c r="AB203" s="193">
        <f t="shared" si="43"/>
        <v>12271972</v>
      </c>
      <c r="AC203" s="193">
        <f t="shared" si="43"/>
        <v>12271972</v>
      </c>
      <c r="AD203" s="193">
        <f t="shared" si="43"/>
        <v>12271972</v>
      </c>
      <c r="AE203" s="193">
        <f t="shared" si="43"/>
        <v>12271972</v>
      </c>
      <c r="AF203" s="193">
        <f t="shared" si="43"/>
        <v>12271972</v>
      </c>
      <c r="AG203" s="193">
        <f t="shared" si="43"/>
        <v>12271972</v>
      </c>
      <c r="AH203" s="193">
        <f t="shared" si="43"/>
        <v>12271972</v>
      </c>
      <c r="AI203" s="193">
        <f t="shared" si="43"/>
        <v>12271972</v>
      </c>
      <c r="AJ203" s="193">
        <f t="shared" si="43"/>
        <v>12271972</v>
      </c>
      <c r="AK203" s="193">
        <f t="shared" si="43"/>
        <v>12271972</v>
      </c>
      <c r="AL203" s="193">
        <f t="shared" si="43"/>
        <v>12271972</v>
      </c>
      <c r="AM203" s="193">
        <f t="shared" si="43"/>
        <v>12271972</v>
      </c>
      <c r="AN203" s="193">
        <f t="shared" si="43"/>
        <v>12331350</v>
      </c>
      <c r="AO203" s="193">
        <f t="shared" si="43"/>
        <v>12331350</v>
      </c>
      <c r="AP203" s="193">
        <f t="shared" si="44"/>
        <v>12331350</v>
      </c>
      <c r="AQ203" s="193">
        <f t="shared" si="44"/>
        <v>12331350</v>
      </c>
      <c r="AR203" s="193">
        <f t="shared" si="44"/>
        <v>12331350</v>
      </c>
      <c r="AS203" s="193">
        <f t="shared" si="44"/>
        <v>12331350</v>
      </c>
      <c r="AT203" s="193">
        <f t="shared" si="44"/>
        <v>12331350</v>
      </c>
      <c r="AU203" s="193">
        <f t="shared" si="44"/>
        <v>12331350</v>
      </c>
      <c r="AV203" s="193">
        <f t="shared" si="45"/>
        <v>12331350</v>
      </c>
      <c r="AW203" s="193">
        <f t="shared" si="45"/>
        <v>12331350</v>
      </c>
      <c r="AX203" s="193">
        <f t="shared" si="45"/>
        <v>12331350</v>
      </c>
      <c r="AY203" s="193">
        <f t="shared" si="45"/>
        <v>12331350</v>
      </c>
      <c r="AZ203" s="193">
        <f t="shared" si="45"/>
        <v>12331350</v>
      </c>
      <c r="BA203" s="193">
        <f t="shared" si="45"/>
        <v>12433357</v>
      </c>
      <c r="BB203" s="193">
        <f t="shared" si="45"/>
        <v>12433357</v>
      </c>
      <c r="BC203" s="193">
        <f t="shared" si="45"/>
        <v>12433357</v>
      </c>
      <c r="BD203" s="193">
        <f t="shared" si="45"/>
        <v>12433357</v>
      </c>
      <c r="BE203" s="193">
        <f t="shared" si="45"/>
        <v>12433357</v>
      </c>
      <c r="BF203" s="193">
        <f t="shared" si="45"/>
        <v>12433357</v>
      </c>
      <c r="BG203" s="193">
        <f t="shared" si="45"/>
        <v>12433357</v>
      </c>
      <c r="BH203" s="193">
        <f t="shared" si="45"/>
        <v>12433357</v>
      </c>
      <c r="BI203" s="193">
        <f t="shared" si="45"/>
        <v>12433357</v>
      </c>
      <c r="BJ203" s="193">
        <f t="shared" si="45"/>
        <v>12433357</v>
      </c>
      <c r="BK203" s="193">
        <f t="shared" si="45"/>
        <v>12433357</v>
      </c>
      <c r="BL203" s="193">
        <f t="shared" si="46"/>
        <v>12433357</v>
      </c>
      <c r="BM203" s="193">
        <f t="shared" si="46"/>
        <v>12539248</v>
      </c>
      <c r="BN203" s="193">
        <f t="shared" si="46"/>
        <v>12539248</v>
      </c>
      <c r="BO203" s="193">
        <f t="shared" si="46"/>
        <v>12539248</v>
      </c>
      <c r="BP203" s="193">
        <f t="shared" si="46"/>
        <v>12539248</v>
      </c>
      <c r="BQ203" s="193">
        <f t="shared" si="46"/>
        <v>12539248</v>
      </c>
      <c r="BR203" s="193">
        <f t="shared" si="46"/>
        <v>12539248</v>
      </c>
      <c r="BS203" s="193">
        <f t="shared" si="46"/>
        <v>12539248</v>
      </c>
      <c r="BT203" s="193">
        <f t="shared" si="46"/>
        <v>12539248</v>
      </c>
      <c r="BU203" s="193">
        <f t="shared" si="46"/>
        <v>12539248</v>
      </c>
      <c r="BV203" s="193">
        <f t="shared" si="46"/>
        <v>12539248</v>
      </c>
      <c r="BW203" s="193">
        <f t="shared" si="46"/>
        <v>12539248</v>
      </c>
      <c r="BX203" s="193">
        <f t="shared" si="46"/>
        <v>12539248</v>
      </c>
      <c r="BY203" s="193">
        <f t="shared" si="46"/>
        <v>12604606</v>
      </c>
      <c r="BZ203" s="193">
        <f t="shared" si="46"/>
        <v>12604606</v>
      </c>
      <c r="CA203" s="193">
        <f t="shared" si="46"/>
        <v>12604606</v>
      </c>
      <c r="CB203" s="193">
        <f t="shared" si="47"/>
        <v>12604606</v>
      </c>
      <c r="CC203" s="193">
        <f t="shared" si="47"/>
        <v>12604606</v>
      </c>
      <c r="CD203" s="193">
        <f t="shared" si="47"/>
        <v>12604606</v>
      </c>
      <c r="CE203" s="193">
        <f t="shared" si="47"/>
        <v>12604606</v>
      </c>
      <c r="CF203" s="193">
        <f t="shared" si="47"/>
        <v>12604606</v>
      </c>
      <c r="CG203" s="193">
        <f t="shared" si="47"/>
        <v>12604606</v>
      </c>
      <c r="CH203" s="193">
        <f t="shared" si="47"/>
        <v>12604606</v>
      </c>
      <c r="CI203" s="193">
        <f t="shared" si="47"/>
        <v>12604606</v>
      </c>
      <c r="CJ203" s="193">
        <f t="shared" si="47"/>
        <v>12604606</v>
      </c>
      <c r="CK203" s="193">
        <f t="shared" si="47"/>
        <v>12659112</v>
      </c>
      <c r="CL203" s="193">
        <f t="shared" si="47"/>
        <v>12659112</v>
      </c>
      <c r="CM203" s="193">
        <f t="shared" si="47"/>
        <v>12659112</v>
      </c>
      <c r="CN203" s="193">
        <f t="shared" si="47"/>
        <v>12659112</v>
      </c>
      <c r="CO203" s="193">
        <f t="shared" si="47"/>
        <v>12659112</v>
      </c>
      <c r="CP203" s="193">
        <f t="shared" si="47"/>
        <v>12659112</v>
      </c>
      <c r="CQ203" s="193">
        <f t="shared" si="47"/>
        <v>12659112</v>
      </c>
      <c r="CR203" s="193">
        <f t="shared" si="48"/>
        <v>12659112</v>
      </c>
      <c r="CS203" s="193">
        <f t="shared" si="48"/>
        <v>12659112</v>
      </c>
      <c r="CT203" s="193">
        <f t="shared" si="48"/>
        <v>12659112</v>
      </c>
      <c r="CU203" s="193">
        <f t="shared" si="48"/>
        <v>12659112</v>
      </c>
      <c r="CV203" s="193">
        <f t="shared" si="48"/>
        <v>12659112</v>
      </c>
      <c r="CW203" s="193">
        <f t="shared" si="48"/>
        <v>12752042</v>
      </c>
      <c r="CX203" s="193">
        <f t="shared" si="48"/>
        <v>12752042</v>
      </c>
      <c r="CY203" s="193">
        <f t="shared" si="48"/>
        <v>12752042</v>
      </c>
      <c r="CZ203" s="193">
        <f t="shared" si="48"/>
        <v>12752042</v>
      </c>
      <c r="DA203" s="193">
        <f t="shared" si="48"/>
        <v>12752042</v>
      </c>
      <c r="DB203" s="193">
        <f t="shared" si="48"/>
        <v>12752042</v>
      </c>
      <c r="DC203" s="193">
        <f t="shared" si="48"/>
        <v>12752042</v>
      </c>
      <c r="DD203" s="193">
        <f t="shared" si="48"/>
        <v>12752042</v>
      </c>
      <c r="DE203" s="193">
        <f t="shared" si="48"/>
        <v>12752042</v>
      </c>
      <c r="DF203" s="193">
        <f t="shared" si="48"/>
        <v>12752042</v>
      </c>
      <c r="DG203" s="193">
        <f t="shared" si="48"/>
        <v>12752042</v>
      </c>
      <c r="DH203" s="193">
        <f t="shared" si="49"/>
        <v>12752042</v>
      </c>
      <c r="DI203" s="193">
        <f t="shared" si="49"/>
        <v>12845804</v>
      </c>
      <c r="DJ203" s="193">
        <f t="shared" si="49"/>
        <v>12845804</v>
      </c>
      <c r="DK203" s="193">
        <f t="shared" si="49"/>
        <v>12845804</v>
      </c>
      <c r="DL203" s="193">
        <f t="shared" si="49"/>
        <v>12845804</v>
      </c>
      <c r="DM203" s="193">
        <f t="shared" si="49"/>
        <v>12845804</v>
      </c>
      <c r="DN203" s="193">
        <f t="shared" si="49"/>
        <v>12845804</v>
      </c>
      <c r="DO203" s="193">
        <f t="shared" si="49"/>
        <v>12845804</v>
      </c>
      <c r="DP203" s="193">
        <f t="shared" si="49"/>
        <v>12845804</v>
      </c>
      <c r="DQ203" s="193">
        <f t="shared" si="49"/>
        <v>12845804</v>
      </c>
      <c r="DR203" s="193">
        <f t="shared" si="49"/>
        <v>12845804</v>
      </c>
      <c r="DS203" s="193">
        <f t="shared" si="49"/>
        <v>12845804</v>
      </c>
      <c r="DT203" s="193">
        <f t="shared" si="49"/>
        <v>12845804</v>
      </c>
      <c r="DU203" s="193">
        <f t="shared" si="49"/>
        <v>12877981</v>
      </c>
      <c r="DV203" s="193">
        <f t="shared" si="49"/>
        <v>12877981</v>
      </c>
      <c r="DW203" s="193">
        <f t="shared" si="49"/>
        <v>12877981</v>
      </c>
      <c r="DX203" s="193">
        <f t="shared" si="50"/>
        <v>12877981</v>
      </c>
      <c r="DY203" s="193">
        <f t="shared" si="50"/>
        <v>12877981</v>
      </c>
      <c r="DZ203" s="193">
        <f t="shared" si="50"/>
        <v>12877981</v>
      </c>
      <c r="EA203" s="193">
        <f t="shared" si="50"/>
        <v>12877981</v>
      </c>
      <c r="EB203" s="193">
        <f t="shared" si="50"/>
        <v>12877981</v>
      </c>
      <c r="EC203" s="193">
        <f t="shared" si="50"/>
        <v>12877981</v>
      </c>
      <c r="ED203" s="193">
        <f t="shared" si="50"/>
        <v>12877981</v>
      </c>
      <c r="EE203" s="193">
        <f t="shared" si="50"/>
        <v>12877981</v>
      </c>
      <c r="EF203" s="193">
        <f t="shared" si="50"/>
        <v>12877981</v>
      </c>
      <c r="EG203" s="193">
        <f t="shared" si="50"/>
        <v>12922304</v>
      </c>
      <c r="EH203" s="193">
        <f t="shared" si="50"/>
        <v>12922304</v>
      </c>
      <c r="EI203" s="193">
        <f t="shared" si="50"/>
        <v>12922304</v>
      </c>
      <c r="EJ203" s="193">
        <f t="shared" si="50"/>
        <v>12922304</v>
      </c>
      <c r="EK203" s="193">
        <f t="shared" si="50"/>
        <v>12922304</v>
      </c>
      <c r="EL203" s="193">
        <f t="shared" si="50"/>
        <v>12922304</v>
      </c>
      <c r="EM203" s="193">
        <f t="shared" si="50"/>
        <v>12922304</v>
      </c>
      <c r="EN203" s="193">
        <f t="shared" si="51"/>
        <v>12922304</v>
      </c>
      <c r="EO203" s="193">
        <f t="shared" si="51"/>
        <v>12922304</v>
      </c>
      <c r="EP203" s="193">
        <f t="shared" si="51"/>
        <v>12922304</v>
      </c>
      <c r="EQ203" s="193">
        <f t="shared" si="51"/>
        <v>12922304</v>
      </c>
      <c r="ER203" s="193">
        <f t="shared" si="51"/>
        <v>12922304</v>
      </c>
      <c r="ES203" s="193">
        <f t="shared" si="51"/>
        <v>13045774</v>
      </c>
      <c r="ET203" s="193">
        <f t="shared" si="51"/>
        <v>13045774</v>
      </c>
      <c r="EU203" s="193">
        <f t="shared" si="51"/>
        <v>13045774</v>
      </c>
      <c r="EV203" s="193">
        <f t="shared" si="51"/>
        <v>13045774</v>
      </c>
      <c r="EW203" s="193">
        <f t="shared" si="51"/>
        <v>13045774</v>
      </c>
      <c r="EX203" s="193">
        <f t="shared" si="51"/>
        <v>13045774</v>
      </c>
      <c r="EY203" s="193">
        <f t="shared" si="51"/>
        <v>13045774</v>
      </c>
      <c r="EZ203" s="193">
        <f t="shared" si="51"/>
        <v>13045774</v>
      </c>
      <c r="FA203" s="193">
        <f t="shared" si="51"/>
        <v>13045774</v>
      </c>
      <c r="FB203" s="193">
        <f t="shared" si="51"/>
        <v>13045774</v>
      </c>
      <c r="FC203" s="193">
        <f t="shared" si="51"/>
        <v>13045774</v>
      </c>
      <c r="FD203" s="193">
        <f t="shared" si="52"/>
        <v>13045774</v>
      </c>
      <c r="FE203" s="193">
        <f t="shared" si="52"/>
        <v>13173424</v>
      </c>
      <c r="FF203" s="193">
        <f t="shared" si="52"/>
        <v>13173424</v>
      </c>
      <c r="FG203" s="193">
        <f t="shared" si="52"/>
        <v>13173424</v>
      </c>
      <c r="FH203" s="193">
        <f t="shared" si="52"/>
        <v>13173424</v>
      </c>
      <c r="FI203" s="193">
        <f t="shared" si="52"/>
        <v>13173424</v>
      </c>
      <c r="FJ203" s="193">
        <f t="shared" si="52"/>
        <v>13173424</v>
      </c>
      <c r="FK203" s="193">
        <f t="shared" si="52"/>
        <v>13173424</v>
      </c>
      <c r="FL203" s="193">
        <f t="shared" si="52"/>
        <v>13173424</v>
      </c>
      <c r="FM203" s="193">
        <f t="shared" si="52"/>
        <v>13173424</v>
      </c>
      <c r="FN203" s="193">
        <f t="shared" si="52"/>
        <v>13173424</v>
      </c>
      <c r="FO203" s="193">
        <f t="shared" si="52"/>
        <v>13173424</v>
      </c>
      <c r="FP203" s="193">
        <f t="shared" si="52"/>
        <v>13173424</v>
      </c>
      <c r="FQ203" s="193">
        <f t="shared" si="52"/>
        <v>13225237</v>
      </c>
      <c r="FR203" s="193">
        <f t="shared" si="52"/>
        <v>13225237</v>
      </c>
      <c r="FS203" s="193">
        <f t="shared" si="52"/>
        <v>13225237</v>
      </c>
      <c r="FT203" s="193">
        <f t="shared" si="53"/>
        <v>13225237</v>
      </c>
      <c r="FU203" s="193">
        <f t="shared" si="53"/>
        <v>13225237</v>
      </c>
      <c r="FV203" s="193">
        <f t="shared" si="53"/>
        <v>13225237</v>
      </c>
      <c r="FW203" s="193">
        <f t="shared" si="53"/>
        <v>13225237</v>
      </c>
      <c r="FX203" s="193">
        <f t="shared" si="53"/>
        <v>13225237</v>
      </c>
      <c r="FY203" s="193">
        <f t="shared" si="53"/>
        <v>13225237</v>
      </c>
      <c r="FZ203" s="193">
        <f t="shared" si="53"/>
        <v>13225237</v>
      </c>
      <c r="GA203" s="193">
        <f t="shared" si="53"/>
        <v>13225237</v>
      </c>
      <c r="GB203" s="193">
        <f t="shared" si="53"/>
        <v>13225237</v>
      </c>
      <c r="GC203" s="193">
        <f t="shared" si="53"/>
        <v>13279199</v>
      </c>
      <c r="GD203" s="193">
        <f t="shared" si="53"/>
        <v>13279199</v>
      </c>
      <c r="GE203" s="193">
        <f t="shared" si="53"/>
        <v>13279199</v>
      </c>
      <c r="GF203" s="193">
        <f t="shared" si="53"/>
        <v>13279199</v>
      </c>
      <c r="GG203" s="193">
        <f t="shared" si="53"/>
        <v>13279199</v>
      </c>
      <c r="GH203" s="193">
        <f t="shared" si="53"/>
        <v>13279199</v>
      </c>
      <c r="GI203" s="193">
        <f t="shared" si="53"/>
        <v>13279199</v>
      </c>
      <c r="GJ203" s="193">
        <f t="shared" si="54"/>
        <v>13279199</v>
      </c>
      <c r="GK203" s="193">
        <f t="shared" si="54"/>
        <v>13279199</v>
      </c>
      <c r="GL203" s="193">
        <f t="shared" si="54"/>
        <v>13279199</v>
      </c>
      <c r="GM203" s="193">
        <f t="shared" si="54"/>
        <v>13279199</v>
      </c>
      <c r="GN203" s="193">
        <f t="shared" si="54"/>
        <v>13279199</v>
      </c>
      <c r="GO203" s="193">
        <f t="shared" si="54"/>
        <v>13353039</v>
      </c>
      <c r="GP203" s="193">
        <f t="shared" si="54"/>
        <v>13353039</v>
      </c>
      <c r="GQ203" s="193">
        <f t="shared" si="54"/>
        <v>13353039</v>
      </c>
      <c r="GR203" s="193">
        <f t="shared" si="54"/>
        <v>13353039</v>
      </c>
      <c r="GS203" s="193">
        <f t="shared" si="54"/>
        <v>13353039</v>
      </c>
      <c r="GT203" s="193">
        <f t="shared" si="54"/>
        <v>13353039</v>
      </c>
      <c r="GU203" s="193">
        <f t="shared" si="54"/>
        <v>13353039</v>
      </c>
      <c r="GV203" s="193">
        <f t="shared" si="54"/>
        <v>13353039</v>
      </c>
      <c r="GW203" s="193">
        <f t="shared" si="54"/>
        <v>13353039</v>
      </c>
      <c r="GX203" s="193">
        <f t="shared" si="54"/>
        <v>13353039</v>
      </c>
      <c r="GY203" s="193">
        <f t="shared" si="54"/>
        <v>13353039</v>
      </c>
      <c r="GZ203" s="193">
        <f t="shared" si="55"/>
        <v>13353039</v>
      </c>
      <c r="HA203" s="193">
        <f t="shared" si="55"/>
        <v>13406347</v>
      </c>
      <c r="HB203" s="193">
        <f t="shared" si="55"/>
        <v>13406347</v>
      </c>
      <c r="HC203" s="193">
        <f t="shared" si="55"/>
        <v>13406347</v>
      </c>
      <c r="HD203" s="193">
        <f t="shared" si="55"/>
        <v>13406347</v>
      </c>
      <c r="HE203" s="193">
        <f t="shared" si="55"/>
        <v>13406347</v>
      </c>
      <c r="HF203" s="193">
        <f t="shared" si="55"/>
        <v>13406347</v>
      </c>
      <c r="HG203" s="193">
        <f t="shared" si="55"/>
        <v>13406347</v>
      </c>
      <c r="HH203" s="193">
        <f t="shared" si="55"/>
        <v>13406347</v>
      </c>
      <c r="HI203" s="193">
        <f t="shared" si="55"/>
        <v>13406347</v>
      </c>
      <c r="HJ203" s="193">
        <f t="shared" si="55"/>
        <v>13406347</v>
      </c>
      <c r="HK203" s="193">
        <f t="shared" si="55"/>
        <v>13406347</v>
      </c>
      <c r="HL203" s="193">
        <f t="shared" si="55"/>
        <v>13406347</v>
      </c>
      <c r="HM203" s="193">
        <f t="shared" si="55"/>
        <v>13430074</v>
      </c>
      <c r="HN203" s="193">
        <f t="shared" si="55"/>
        <v>13430074</v>
      </c>
      <c r="HO203" s="193">
        <f t="shared" si="55"/>
        <v>13430074</v>
      </c>
      <c r="HP203" s="193">
        <f t="shared" si="56"/>
        <v>13430074</v>
      </c>
      <c r="HQ203" s="193">
        <f t="shared" si="56"/>
        <v>13430074</v>
      </c>
      <c r="HR203" s="193">
        <f t="shared" si="56"/>
        <v>13430074</v>
      </c>
      <c r="HS203" s="193">
        <f t="shared" si="56"/>
        <v>13430074</v>
      </c>
      <c r="HT203" s="193">
        <f t="shared" si="56"/>
        <v>13430074</v>
      </c>
      <c r="HU203" s="193">
        <f t="shared" si="56"/>
        <v>13430074</v>
      </c>
      <c r="HV203" s="193">
        <f t="shared" si="56"/>
        <v>13430074</v>
      </c>
      <c r="HW203" s="193">
        <f t="shared" si="56"/>
        <v>13430074</v>
      </c>
      <c r="HX203" s="193">
        <f t="shared" si="56"/>
        <v>13430074</v>
      </c>
      <c r="HY203" s="193">
        <f t="shared" si="56"/>
        <v>13451577</v>
      </c>
      <c r="HZ203" s="193">
        <f t="shared" si="56"/>
        <v>13451577</v>
      </c>
      <c r="IA203" s="193">
        <f t="shared" si="56"/>
        <v>13451577</v>
      </c>
      <c r="IB203" s="193">
        <f t="shared" si="56"/>
        <v>13451577</v>
      </c>
      <c r="IC203" s="193">
        <f t="shared" si="56"/>
        <v>13451577</v>
      </c>
      <c r="ID203" s="193">
        <f t="shared" si="56"/>
        <v>13451577</v>
      </c>
      <c r="IE203" s="193">
        <f t="shared" si="56"/>
        <v>13451577</v>
      </c>
      <c r="IF203" s="193">
        <f t="shared" si="57"/>
        <v>13451577</v>
      </c>
      <c r="IG203" s="193">
        <f t="shared" si="57"/>
        <v>13451577</v>
      </c>
      <c r="IH203" s="193">
        <f t="shared" si="57"/>
        <v>13451577</v>
      </c>
      <c r="II203" s="193">
        <f t="shared" si="57"/>
        <v>13451577</v>
      </c>
      <c r="IJ203" s="193">
        <f t="shared" si="57"/>
        <v>13451577</v>
      </c>
      <c r="IK203" s="193">
        <f t="shared" si="57"/>
        <v>13494962</v>
      </c>
      <c r="IL203" s="193">
        <f t="shared" si="57"/>
        <v>13494962</v>
      </c>
      <c r="IM203" s="193">
        <f t="shared" si="57"/>
        <v>13494962</v>
      </c>
      <c r="IN203" s="193">
        <f t="shared" si="57"/>
        <v>13494962</v>
      </c>
      <c r="IO203" s="193">
        <f t="shared" si="57"/>
        <v>13494962</v>
      </c>
      <c r="IP203" s="193">
        <f t="shared" si="57"/>
        <v>13494962</v>
      </c>
      <c r="IQ203" s="193">
        <f t="shared" si="57"/>
        <v>13494962</v>
      </c>
      <c r="IR203" s="193">
        <f t="shared" si="57"/>
        <v>13494962</v>
      </c>
      <c r="IS203" s="193">
        <f t="shared" si="57"/>
        <v>13494962</v>
      </c>
      <c r="IT203" s="193">
        <f t="shared" si="57"/>
        <v>13494962</v>
      </c>
      <c r="IU203" s="193">
        <f t="shared" si="57"/>
        <v>13494962</v>
      </c>
      <c r="IV203" s="193">
        <f t="shared" si="58"/>
        <v>13494962</v>
      </c>
      <c r="IW203" s="193">
        <f t="shared" si="58"/>
        <v>0</v>
      </c>
      <c r="IX203" s="193">
        <f t="shared" si="58"/>
        <v>0</v>
      </c>
      <c r="IY203" s="193">
        <f t="shared" si="58"/>
        <v>0</v>
      </c>
      <c r="IZ203" s="193">
        <f t="shared" si="58"/>
        <v>0</v>
      </c>
      <c r="JA203" s="193">
        <f t="shared" si="58"/>
        <v>0</v>
      </c>
      <c r="JB203" s="193">
        <f t="shared" si="58"/>
        <v>0</v>
      </c>
      <c r="JC203" s="193">
        <f t="shared" si="58"/>
        <v>0</v>
      </c>
      <c r="JD203" s="193">
        <f t="shared" si="58"/>
        <v>0</v>
      </c>
      <c r="JE203" s="193">
        <f t="shared" si="58"/>
        <v>0</v>
      </c>
      <c r="JF203" s="193">
        <f t="shared" si="58"/>
        <v>0</v>
      </c>
      <c r="JG203" s="193">
        <f t="shared" si="58"/>
        <v>0</v>
      </c>
      <c r="JH203" s="193">
        <f t="shared" si="58"/>
        <v>0</v>
      </c>
      <c r="JI203" s="193">
        <f t="shared" si="58"/>
        <v>0</v>
      </c>
      <c r="JJ203" s="193">
        <f t="shared" si="58"/>
        <v>0</v>
      </c>
      <c r="JK203" s="193">
        <f t="shared" si="58"/>
        <v>0</v>
      </c>
      <c r="JL203" s="193">
        <f t="shared" si="59"/>
        <v>0</v>
      </c>
      <c r="JM203" s="193">
        <f t="shared" si="59"/>
        <v>0</v>
      </c>
      <c r="JN203" s="193">
        <f t="shared" si="59"/>
        <v>0</v>
      </c>
      <c r="JO203" s="193">
        <f t="shared" si="59"/>
        <v>0</v>
      </c>
      <c r="JP203" s="193">
        <f t="shared" si="59"/>
        <v>0</v>
      </c>
      <c r="JQ203" s="193">
        <f t="shared" si="59"/>
        <v>0</v>
      </c>
      <c r="JR203" s="193">
        <f t="shared" si="59"/>
        <v>0</v>
      </c>
      <c r="JS203" s="193">
        <f t="shared" si="59"/>
        <v>0</v>
      </c>
      <c r="JT203" s="193">
        <f t="shared" si="59"/>
        <v>0</v>
      </c>
    </row>
    <row r="204" spans="4:280">
      <c r="D204" s="175">
        <v>20</v>
      </c>
      <c r="Z204" s="193">
        <f t="shared" si="43"/>
        <v>11775421</v>
      </c>
      <c r="AA204" s="193">
        <f t="shared" si="43"/>
        <v>11775421</v>
      </c>
      <c r="AB204" s="193">
        <f t="shared" si="43"/>
        <v>11994069</v>
      </c>
      <c r="AC204" s="193">
        <f t="shared" si="43"/>
        <v>11994069</v>
      </c>
      <c r="AD204" s="193">
        <f t="shared" si="43"/>
        <v>11994069</v>
      </c>
      <c r="AE204" s="193">
        <f t="shared" si="43"/>
        <v>11994069</v>
      </c>
      <c r="AF204" s="193">
        <f t="shared" si="43"/>
        <v>11994069</v>
      </c>
      <c r="AG204" s="193">
        <f t="shared" si="43"/>
        <v>11994069</v>
      </c>
      <c r="AH204" s="193">
        <f t="shared" si="43"/>
        <v>11994069</v>
      </c>
      <c r="AI204" s="193">
        <f t="shared" si="43"/>
        <v>11994069</v>
      </c>
      <c r="AJ204" s="193">
        <f t="shared" si="43"/>
        <v>11994069</v>
      </c>
      <c r="AK204" s="193">
        <f t="shared" si="43"/>
        <v>11994069</v>
      </c>
      <c r="AL204" s="193">
        <f t="shared" si="43"/>
        <v>11994069</v>
      </c>
      <c r="AM204" s="193">
        <f t="shared" si="43"/>
        <v>11994069</v>
      </c>
      <c r="AN204" s="193">
        <f t="shared" si="43"/>
        <v>12420608</v>
      </c>
      <c r="AO204" s="193">
        <f t="shared" si="43"/>
        <v>12420608</v>
      </c>
      <c r="AP204" s="193">
        <f t="shared" si="44"/>
        <v>12420608</v>
      </c>
      <c r="AQ204" s="193">
        <f t="shared" si="44"/>
        <v>12420608</v>
      </c>
      <c r="AR204" s="193">
        <f t="shared" si="44"/>
        <v>12420608</v>
      </c>
      <c r="AS204" s="193">
        <f t="shared" si="44"/>
        <v>12420608</v>
      </c>
      <c r="AT204" s="193">
        <f t="shared" si="44"/>
        <v>12420608</v>
      </c>
      <c r="AU204" s="193">
        <f t="shared" si="44"/>
        <v>12420608</v>
      </c>
      <c r="AV204" s="193">
        <f t="shared" si="45"/>
        <v>12420608</v>
      </c>
      <c r="AW204" s="193">
        <f t="shared" si="45"/>
        <v>12420608</v>
      </c>
      <c r="AX204" s="193">
        <f t="shared" si="45"/>
        <v>12420608</v>
      </c>
      <c r="AY204" s="193">
        <f t="shared" si="45"/>
        <v>12420608</v>
      </c>
      <c r="AZ204" s="193">
        <f t="shared" si="45"/>
        <v>12420608</v>
      </c>
      <c r="BA204" s="193">
        <f t="shared" si="45"/>
        <v>12877378</v>
      </c>
      <c r="BB204" s="193">
        <f t="shared" si="45"/>
        <v>12877378</v>
      </c>
      <c r="BC204" s="193">
        <f t="shared" si="45"/>
        <v>12877378</v>
      </c>
      <c r="BD204" s="193">
        <f t="shared" si="45"/>
        <v>12877378</v>
      </c>
      <c r="BE204" s="193">
        <f t="shared" si="45"/>
        <v>12877378</v>
      </c>
      <c r="BF204" s="193">
        <f t="shared" si="45"/>
        <v>12877378</v>
      </c>
      <c r="BG204" s="193">
        <f t="shared" si="45"/>
        <v>12877378</v>
      </c>
      <c r="BH204" s="193">
        <f t="shared" si="45"/>
        <v>12877378</v>
      </c>
      <c r="BI204" s="193">
        <f t="shared" si="45"/>
        <v>12877378</v>
      </c>
      <c r="BJ204" s="193">
        <f t="shared" si="45"/>
        <v>12877378</v>
      </c>
      <c r="BK204" s="193">
        <f t="shared" si="45"/>
        <v>12877378</v>
      </c>
      <c r="BL204" s="193">
        <f t="shared" si="46"/>
        <v>12877378</v>
      </c>
      <c r="BM204" s="193">
        <f t="shared" si="46"/>
        <v>13391736</v>
      </c>
      <c r="BN204" s="193">
        <f t="shared" si="46"/>
        <v>13391736</v>
      </c>
      <c r="BO204" s="193">
        <f t="shared" si="46"/>
        <v>13391736</v>
      </c>
      <c r="BP204" s="193">
        <f t="shared" si="46"/>
        <v>13391736</v>
      </c>
      <c r="BQ204" s="193">
        <f t="shared" si="46"/>
        <v>13391736</v>
      </c>
      <c r="BR204" s="193">
        <f t="shared" si="46"/>
        <v>13391736</v>
      </c>
      <c r="BS204" s="193">
        <f t="shared" si="46"/>
        <v>13391736</v>
      </c>
      <c r="BT204" s="193">
        <f t="shared" si="46"/>
        <v>13391736</v>
      </c>
      <c r="BU204" s="193">
        <f t="shared" si="46"/>
        <v>13391736</v>
      </c>
      <c r="BV204" s="193">
        <f t="shared" si="46"/>
        <v>13391736</v>
      </c>
      <c r="BW204" s="193">
        <f t="shared" si="46"/>
        <v>13391736</v>
      </c>
      <c r="BX204" s="193">
        <f t="shared" si="46"/>
        <v>13391736</v>
      </c>
      <c r="BY204" s="193">
        <f t="shared" si="46"/>
        <v>13918560</v>
      </c>
      <c r="BZ204" s="193">
        <f t="shared" si="46"/>
        <v>13918560</v>
      </c>
      <c r="CA204" s="193">
        <f t="shared" si="46"/>
        <v>13918560</v>
      </c>
      <c r="CB204" s="193">
        <f t="shared" si="47"/>
        <v>13918560</v>
      </c>
      <c r="CC204" s="193">
        <f t="shared" si="47"/>
        <v>13918560</v>
      </c>
      <c r="CD204" s="193">
        <f t="shared" si="47"/>
        <v>13918560</v>
      </c>
      <c r="CE204" s="193">
        <f t="shared" si="47"/>
        <v>13918560</v>
      </c>
      <c r="CF204" s="193">
        <f t="shared" si="47"/>
        <v>13918560</v>
      </c>
      <c r="CG204" s="193">
        <f t="shared" si="47"/>
        <v>13918560</v>
      </c>
      <c r="CH204" s="193">
        <f t="shared" si="47"/>
        <v>13918560</v>
      </c>
      <c r="CI204" s="193">
        <f t="shared" si="47"/>
        <v>13918560</v>
      </c>
      <c r="CJ204" s="193">
        <f t="shared" si="47"/>
        <v>13918560</v>
      </c>
      <c r="CK204" s="193">
        <f t="shared" si="47"/>
        <v>14430093</v>
      </c>
      <c r="CL204" s="193">
        <f t="shared" si="47"/>
        <v>14430093</v>
      </c>
      <c r="CM204" s="193">
        <f t="shared" si="47"/>
        <v>14430093</v>
      </c>
      <c r="CN204" s="193">
        <f t="shared" si="47"/>
        <v>14430093</v>
      </c>
      <c r="CO204" s="193">
        <f t="shared" si="47"/>
        <v>14430093</v>
      </c>
      <c r="CP204" s="193">
        <f t="shared" si="47"/>
        <v>14430093</v>
      </c>
      <c r="CQ204" s="193">
        <f t="shared" si="47"/>
        <v>14430093</v>
      </c>
      <c r="CR204" s="193">
        <f t="shared" si="48"/>
        <v>14430093</v>
      </c>
      <c r="CS204" s="193">
        <f t="shared" si="48"/>
        <v>14430093</v>
      </c>
      <c r="CT204" s="193">
        <f t="shared" si="48"/>
        <v>14430093</v>
      </c>
      <c r="CU204" s="193">
        <f t="shared" si="48"/>
        <v>14430093</v>
      </c>
      <c r="CV204" s="193">
        <f t="shared" si="48"/>
        <v>14430093</v>
      </c>
      <c r="CW204" s="193">
        <f t="shared" si="48"/>
        <v>14924371</v>
      </c>
      <c r="CX204" s="193">
        <f t="shared" si="48"/>
        <v>14924371</v>
      </c>
      <c r="CY204" s="193">
        <f t="shared" si="48"/>
        <v>14924371</v>
      </c>
      <c r="CZ204" s="193">
        <f t="shared" si="48"/>
        <v>14924371</v>
      </c>
      <c r="DA204" s="193">
        <f t="shared" si="48"/>
        <v>14924371</v>
      </c>
      <c r="DB204" s="193">
        <f t="shared" si="48"/>
        <v>14924371</v>
      </c>
      <c r="DC204" s="193">
        <f t="shared" si="48"/>
        <v>14924371</v>
      </c>
      <c r="DD204" s="193">
        <f t="shared" si="48"/>
        <v>14924371</v>
      </c>
      <c r="DE204" s="193">
        <f t="shared" si="48"/>
        <v>14924371</v>
      </c>
      <c r="DF204" s="193">
        <f t="shared" si="48"/>
        <v>14924371</v>
      </c>
      <c r="DG204" s="193">
        <f t="shared" si="48"/>
        <v>14924371</v>
      </c>
      <c r="DH204" s="193">
        <f t="shared" si="49"/>
        <v>14924371</v>
      </c>
      <c r="DI204" s="193">
        <f t="shared" si="49"/>
        <v>15484931</v>
      </c>
      <c r="DJ204" s="193">
        <f t="shared" si="49"/>
        <v>15484931</v>
      </c>
      <c r="DK204" s="193">
        <f t="shared" si="49"/>
        <v>15484931</v>
      </c>
      <c r="DL204" s="193">
        <f t="shared" si="49"/>
        <v>15484931</v>
      </c>
      <c r="DM204" s="193">
        <f t="shared" si="49"/>
        <v>15484931</v>
      </c>
      <c r="DN204" s="193">
        <f t="shared" si="49"/>
        <v>15484931</v>
      </c>
      <c r="DO204" s="193">
        <f t="shared" si="49"/>
        <v>15484931</v>
      </c>
      <c r="DP204" s="193">
        <f t="shared" si="49"/>
        <v>15484931</v>
      </c>
      <c r="DQ204" s="193">
        <f t="shared" si="49"/>
        <v>15484931</v>
      </c>
      <c r="DR204" s="193">
        <f t="shared" si="49"/>
        <v>15484931</v>
      </c>
      <c r="DS204" s="193">
        <f t="shared" si="49"/>
        <v>15484931</v>
      </c>
      <c r="DT204" s="193">
        <f t="shared" si="49"/>
        <v>15484931</v>
      </c>
      <c r="DU204" s="193">
        <f t="shared" si="49"/>
        <v>16029710</v>
      </c>
      <c r="DV204" s="193">
        <f t="shared" si="49"/>
        <v>16029710</v>
      </c>
      <c r="DW204" s="193">
        <f t="shared" si="49"/>
        <v>16029710</v>
      </c>
      <c r="DX204" s="193">
        <f t="shared" si="50"/>
        <v>16029710</v>
      </c>
      <c r="DY204" s="193">
        <f t="shared" si="50"/>
        <v>16029710</v>
      </c>
      <c r="DZ204" s="193">
        <f t="shared" si="50"/>
        <v>16029710</v>
      </c>
      <c r="EA204" s="193">
        <f t="shared" si="50"/>
        <v>16029710</v>
      </c>
      <c r="EB204" s="193">
        <f t="shared" si="50"/>
        <v>16029710</v>
      </c>
      <c r="EC204" s="193">
        <f t="shared" si="50"/>
        <v>16029710</v>
      </c>
      <c r="ED204" s="193">
        <f t="shared" si="50"/>
        <v>16029710</v>
      </c>
      <c r="EE204" s="193">
        <f t="shared" si="50"/>
        <v>16029710</v>
      </c>
      <c r="EF204" s="193">
        <f t="shared" si="50"/>
        <v>16029710</v>
      </c>
      <c r="EG204" s="193">
        <f t="shared" si="50"/>
        <v>16554360</v>
      </c>
      <c r="EH204" s="193">
        <f t="shared" si="50"/>
        <v>16554360</v>
      </c>
      <c r="EI204" s="193">
        <f t="shared" si="50"/>
        <v>16554360</v>
      </c>
      <c r="EJ204" s="193">
        <f t="shared" si="50"/>
        <v>16554360</v>
      </c>
      <c r="EK204" s="193">
        <f t="shared" si="50"/>
        <v>16554360</v>
      </c>
      <c r="EL204" s="193">
        <f t="shared" si="50"/>
        <v>16554360</v>
      </c>
      <c r="EM204" s="193">
        <f t="shared" si="50"/>
        <v>16554360</v>
      </c>
      <c r="EN204" s="193">
        <f t="shared" si="51"/>
        <v>16554360</v>
      </c>
      <c r="EO204" s="193">
        <f t="shared" si="51"/>
        <v>16554360</v>
      </c>
      <c r="EP204" s="193">
        <f t="shared" si="51"/>
        <v>16554360</v>
      </c>
      <c r="EQ204" s="193">
        <f t="shared" si="51"/>
        <v>16554360</v>
      </c>
      <c r="ER204" s="193">
        <f t="shared" si="51"/>
        <v>16554360</v>
      </c>
      <c r="ES204" s="193">
        <f t="shared" si="51"/>
        <v>17086932</v>
      </c>
      <c r="ET204" s="193">
        <f t="shared" si="51"/>
        <v>17086932</v>
      </c>
      <c r="EU204" s="193">
        <f t="shared" si="51"/>
        <v>17086932</v>
      </c>
      <c r="EV204" s="193">
        <f t="shared" si="51"/>
        <v>17086932</v>
      </c>
      <c r="EW204" s="193">
        <f t="shared" si="51"/>
        <v>17086932</v>
      </c>
      <c r="EX204" s="193">
        <f t="shared" si="51"/>
        <v>17086932</v>
      </c>
      <c r="EY204" s="193">
        <f t="shared" si="51"/>
        <v>17086932</v>
      </c>
      <c r="EZ204" s="193">
        <f t="shared" si="51"/>
        <v>17086932</v>
      </c>
      <c r="FA204" s="193">
        <f t="shared" si="51"/>
        <v>17086932</v>
      </c>
      <c r="FB204" s="193">
        <f t="shared" si="51"/>
        <v>17086932</v>
      </c>
      <c r="FC204" s="193">
        <f t="shared" si="51"/>
        <v>17086932</v>
      </c>
      <c r="FD204" s="193">
        <f t="shared" si="52"/>
        <v>17086932</v>
      </c>
      <c r="FE204" s="193">
        <f t="shared" si="52"/>
        <v>17660955</v>
      </c>
      <c r="FF204" s="193">
        <f t="shared" si="52"/>
        <v>17660955</v>
      </c>
      <c r="FG204" s="193">
        <f t="shared" si="52"/>
        <v>17660955</v>
      </c>
      <c r="FH204" s="193">
        <f t="shared" si="52"/>
        <v>17660955</v>
      </c>
      <c r="FI204" s="193">
        <f t="shared" si="52"/>
        <v>17660955</v>
      </c>
      <c r="FJ204" s="193">
        <f t="shared" si="52"/>
        <v>17660955</v>
      </c>
      <c r="FK204" s="193">
        <f t="shared" si="52"/>
        <v>17660955</v>
      </c>
      <c r="FL204" s="193">
        <f t="shared" si="52"/>
        <v>17660955</v>
      </c>
      <c r="FM204" s="193">
        <f t="shared" si="52"/>
        <v>17660955</v>
      </c>
      <c r="FN204" s="193">
        <f t="shared" si="52"/>
        <v>17660955</v>
      </c>
      <c r="FO204" s="193">
        <f t="shared" si="52"/>
        <v>17660955</v>
      </c>
      <c r="FP204" s="193">
        <f t="shared" si="52"/>
        <v>17660955</v>
      </c>
      <c r="FQ204" s="193">
        <f t="shared" si="52"/>
        <v>18348360</v>
      </c>
      <c r="FR204" s="193">
        <f t="shared" si="52"/>
        <v>18348360</v>
      </c>
      <c r="FS204" s="193">
        <f t="shared" si="52"/>
        <v>18348360</v>
      </c>
      <c r="FT204" s="193">
        <f t="shared" si="53"/>
        <v>18348360</v>
      </c>
      <c r="FU204" s="193">
        <f t="shared" si="53"/>
        <v>18348360</v>
      </c>
      <c r="FV204" s="193">
        <f t="shared" si="53"/>
        <v>18348360</v>
      </c>
      <c r="FW204" s="193">
        <f t="shared" si="53"/>
        <v>18348360</v>
      </c>
      <c r="FX204" s="193">
        <f t="shared" si="53"/>
        <v>18348360</v>
      </c>
      <c r="FY204" s="193">
        <f t="shared" si="53"/>
        <v>18348360</v>
      </c>
      <c r="FZ204" s="193">
        <f t="shared" si="53"/>
        <v>18348360</v>
      </c>
      <c r="GA204" s="193">
        <f t="shared" si="53"/>
        <v>18348360</v>
      </c>
      <c r="GB204" s="193">
        <f t="shared" si="53"/>
        <v>18348360</v>
      </c>
      <c r="GC204" s="193">
        <f t="shared" si="53"/>
        <v>18910307</v>
      </c>
      <c r="GD204" s="193">
        <f t="shared" si="53"/>
        <v>18910307</v>
      </c>
      <c r="GE204" s="193">
        <f t="shared" si="53"/>
        <v>18910307</v>
      </c>
      <c r="GF204" s="193">
        <f t="shared" si="53"/>
        <v>18910307</v>
      </c>
      <c r="GG204" s="193">
        <f t="shared" si="53"/>
        <v>18910307</v>
      </c>
      <c r="GH204" s="193">
        <f t="shared" si="53"/>
        <v>18910307</v>
      </c>
      <c r="GI204" s="193">
        <f t="shared" si="53"/>
        <v>18910307</v>
      </c>
      <c r="GJ204" s="193">
        <f t="shared" si="54"/>
        <v>18910307</v>
      </c>
      <c r="GK204" s="193">
        <f t="shared" si="54"/>
        <v>18910307</v>
      </c>
      <c r="GL204" s="193">
        <f t="shared" si="54"/>
        <v>18910307</v>
      </c>
      <c r="GM204" s="193">
        <f t="shared" si="54"/>
        <v>18910307</v>
      </c>
      <c r="GN204" s="193">
        <f t="shared" si="54"/>
        <v>18910307</v>
      </c>
      <c r="GO204" s="193">
        <f t="shared" si="54"/>
        <v>19480797</v>
      </c>
      <c r="GP204" s="193">
        <f t="shared" si="54"/>
        <v>19480797</v>
      </c>
      <c r="GQ204" s="193">
        <f t="shared" si="54"/>
        <v>19480797</v>
      </c>
      <c r="GR204" s="193">
        <f t="shared" si="54"/>
        <v>19480797</v>
      </c>
      <c r="GS204" s="193">
        <f t="shared" si="54"/>
        <v>19480797</v>
      </c>
      <c r="GT204" s="193">
        <f t="shared" si="54"/>
        <v>19480797</v>
      </c>
      <c r="GU204" s="193">
        <f t="shared" si="54"/>
        <v>19480797</v>
      </c>
      <c r="GV204" s="193">
        <f t="shared" si="54"/>
        <v>19480797</v>
      </c>
      <c r="GW204" s="193">
        <f t="shared" si="54"/>
        <v>19480797</v>
      </c>
      <c r="GX204" s="193">
        <f t="shared" si="54"/>
        <v>19480797</v>
      </c>
      <c r="GY204" s="193">
        <f t="shared" si="54"/>
        <v>19480797</v>
      </c>
      <c r="GZ204" s="193">
        <f t="shared" si="55"/>
        <v>19480797</v>
      </c>
      <c r="HA204" s="193">
        <f t="shared" si="55"/>
        <v>20097070</v>
      </c>
      <c r="HB204" s="193">
        <f t="shared" si="55"/>
        <v>20097070</v>
      </c>
      <c r="HC204" s="193">
        <f t="shared" si="55"/>
        <v>20097070</v>
      </c>
      <c r="HD204" s="193">
        <f t="shared" si="55"/>
        <v>20097070</v>
      </c>
      <c r="HE204" s="193">
        <f t="shared" si="55"/>
        <v>20097070</v>
      </c>
      <c r="HF204" s="193">
        <f t="shared" si="55"/>
        <v>20097070</v>
      </c>
      <c r="HG204" s="193">
        <f t="shared" si="55"/>
        <v>20097070</v>
      </c>
      <c r="HH204" s="193">
        <f t="shared" si="55"/>
        <v>20097070</v>
      </c>
      <c r="HI204" s="193">
        <f t="shared" si="55"/>
        <v>20097070</v>
      </c>
      <c r="HJ204" s="193">
        <f t="shared" si="55"/>
        <v>20097070</v>
      </c>
      <c r="HK204" s="193">
        <f t="shared" si="55"/>
        <v>20097070</v>
      </c>
      <c r="HL204" s="193">
        <f t="shared" si="55"/>
        <v>20097070</v>
      </c>
      <c r="HM204" s="193">
        <f t="shared" si="55"/>
        <v>20724104</v>
      </c>
      <c r="HN204" s="193">
        <f t="shared" si="55"/>
        <v>20724104</v>
      </c>
      <c r="HO204" s="193">
        <f t="shared" si="55"/>
        <v>20724104</v>
      </c>
      <c r="HP204" s="193">
        <f t="shared" si="56"/>
        <v>20724104</v>
      </c>
      <c r="HQ204" s="193">
        <f t="shared" si="56"/>
        <v>20724104</v>
      </c>
      <c r="HR204" s="193">
        <f t="shared" si="56"/>
        <v>20724104</v>
      </c>
      <c r="HS204" s="193">
        <f t="shared" si="56"/>
        <v>20724104</v>
      </c>
      <c r="HT204" s="193">
        <f t="shared" si="56"/>
        <v>20724104</v>
      </c>
      <c r="HU204" s="193">
        <f t="shared" si="56"/>
        <v>20724104</v>
      </c>
      <c r="HV204" s="193">
        <f t="shared" si="56"/>
        <v>20724104</v>
      </c>
      <c r="HW204" s="193">
        <f t="shared" si="56"/>
        <v>20724104</v>
      </c>
      <c r="HX204" s="193">
        <f t="shared" si="56"/>
        <v>20724104</v>
      </c>
      <c r="HY204" s="193">
        <f t="shared" si="56"/>
        <v>21320312</v>
      </c>
      <c r="HZ204" s="193">
        <f t="shared" si="56"/>
        <v>21320312</v>
      </c>
      <c r="IA204" s="193">
        <f t="shared" si="56"/>
        <v>21320312</v>
      </c>
      <c r="IB204" s="193">
        <f t="shared" si="56"/>
        <v>21320312</v>
      </c>
      <c r="IC204" s="193">
        <f t="shared" si="56"/>
        <v>21320312</v>
      </c>
      <c r="ID204" s="193">
        <f t="shared" si="56"/>
        <v>21320312</v>
      </c>
      <c r="IE204" s="193">
        <f t="shared" si="56"/>
        <v>21320312</v>
      </c>
      <c r="IF204" s="193">
        <f t="shared" si="57"/>
        <v>21320312</v>
      </c>
      <c r="IG204" s="193">
        <f t="shared" si="57"/>
        <v>21320312</v>
      </c>
      <c r="IH204" s="193">
        <f t="shared" si="57"/>
        <v>21320312</v>
      </c>
      <c r="II204" s="193">
        <f t="shared" si="57"/>
        <v>21320312</v>
      </c>
      <c r="IJ204" s="193">
        <f t="shared" si="57"/>
        <v>21320312</v>
      </c>
      <c r="IK204" s="193">
        <f t="shared" si="57"/>
        <v>21933450</v>
      </c>
      <c r="IL204" s="193">
        <f t="shared" si="57"/>
        <v>21933450</v>
      </c>
      <c r="IM204" s="193">
        <f t="shared" si="57"/>
        <v>21933450</v>
      </c>
      <c r="IN204" s="193">
        <f t="shared" si="57"/>
        <v>21933450</v>
      </c>
      <c r="IO204" s="193">
        <f t="shared" si="57"/>
        <v>21933450</v>
      </c>
      <c r="IP204" s="193">
        <f t="shared" si="57"/>
        <v>21933450</v>
      </c>
      <c r="IQ204" s="193">
        <f t="shared" si="57"/>
        <v>21933450</v>
      </c>
      <c r="IR204" s="193">
        <f t="shared" si="57"/>
        <v>21933450</v>
      </c>
      <c r="IS204" s="193">
        <f t="shared" si="57"/>
        <v>21933450</v>
      </c>
      <c r="IT204" s="193">
        <f t="shared" si="57"/>
        <v>21933450</v>
      </c>
      <c r="IU204" s="193">
        <f t="shared" si="57"/>
        <v>21933450</v>
      </c>
      <c r="IV204" s="193">
        <f t="shared" si="58"/>
        <v>21933450</v>
      </c>
      <c r="IW204" s="193">
        <f t="shared" si="58"/>
        <v>0</v>
      </c>
      <c r="IX204" s="193">
        <f t="shared" si="58"/>
        <v>0</v>
      </c>
      <c r="IY204" s="193">
        <f t="shared" si="58"/>
        <v>0</v>
      </c>
      <c r="IZ204" s="193">
        <f t="shared" si="58"/>
        <v>0</v>
      </c>
      <c r="JA204" s="193">
        <f t="shared" si="58"/>
        <v>0</v>
      </c>
      <c r="JB204" s="193">
        <f t="shared" si="58"/>
        <v>0</v>
      </c>
      <c r="JC204" s="193">
        <f t="shared" si="58"/>
        <v>0</v>
      </c>
      <c r="JD204" s="193">
        <f t="shared" si="58"/>
        <v>0</v>
      </c>
      <c r="JE204" s="193">
        <f t="shared" si="58"/>
        <v>0</v>
      </c>
      <c r="JF204" s="193">
        <f t="shared" si="58"/>
        <v>0</v>
      </c>
      <c r="JG204" s="193">
        <f t="shared" si="58"/>
        <v>0</v>
      </c>
      <c r="JH204" s="193">
        <f t="shared" si="58"/>
        <v>0</v>
      </c>
      <c r="JI204" s="193">
        <f t="shared" si="58"/>
        <v>0</v>
      </c>
      <c r="JJ204" s="193">
        <f t="shared" si="58"/>
        <v>0</v>
      </c>
      <c r="JK204" s="193">
        <f t="shared" si="58"/>
        <v>0</v>
      </c>
      <c r="JL204" s="193">
        <f t="shared" si="59"/>
        <v>0</v>
      </c>
      <c r="JM204" s="193">
        <f t="shared" si="59"/>
        <v>0</v>
      </c>
      <c r="JN204" s="193">
        <f t="shared" si="59"/>
        <v>0</v>
      </c>
      <c r="JO204" s="193">
        <f t="shared" si="59"/>
        <v>0</v>
      </c>
      <c r="JP204" s="193">
        <f t="shared" si="59"/>
        <v>0</v>
      </c>
      <c r="JQ204" s="193">
        <f t="shared" si="59"/>
        <v>0</v>
      </c>
      <c r="JR204" s="193">
        <f t="shared" si="59"/>
        <v>0</v>
      </c>
      <c r="JS204" s="193">
        <f t="shared" si="59"/>
        <v>0</v>
      </c>
      <c r="JT204" s="193">
        <f t="shared" si="59"/>
        <v>0</v>
      </c>
    </row>
    <row r="205" spans="4:280">
      <c r="D205" s="175">
        <v>24</v>
      </c>
      <c r="Z205" s="193">
        <f t="shared" si="43"/>
        <v>4046007</v>
      </c>
      <c r="AA205" s="193">
        <f t="shared" si="43"/>
        <v>4046007</v>
      </c>
      <c r="AB205" s="193">
        <f t="shared" si="43"/>
        <v>4002102</v>
      </c>
      <c r="AC205" s="193">
        <f t="shared" si="43"/>
        <v>4002102</v>
      </c>
      <c r="AD205" s="193">
        <f t="shared" si="43"/>
        <v>4002102</v>
      </c>
      <c r="AE205" s="193">
        <f t="shared" si="43"/>
        <v>4002102</v>
      </c>
      <c r="AF205" s="193">
        <f t="shared" si="43"/>
        <v>4002102</v>
      </c>
      <c r="AG205" s="193">
        <f t="shared" si="43"/>
        <v>4002102</v>
      </c>
      <c r="AH205" s="193">
        <f t="shared" si="43"/>
        <v>4002102</v>
      </c>
      <c r="AI205" s="193">
        <f t="shared" si="43"/>
        <v>4002102</v>
      </c>
      <c r="AJ205" s="193">
        <f t="shared" si="43"/>
        <v>4002102</v>
      </c>
      <c r="AK205" s="193">
        <f t="shared" si="43"/>
        <v>4002102</v>
      </c>
      <c r="AL205" s="193">
        <f t="shared" si="43"/>
        <v>4002102</v>
      </c>
      <c r="AM205" s="193">
        <f t="shared" si="43"/>
        <v>4002102</v>
      </c>
      <c r="AN205" s="193">
        <f t="shared" si="43"/>
        <v>3975984</v>
      </c>
      <c r="AO205" s="193">
        <f t="shared" si="43"/>
        <v>3975984</v>
      </c>
      <c r="AP205" s="193">
        <f t="shared" si="44"/>
        <v>3975984</v>
      </c>
      <c r="AQ205" s="193">
        <f t="shared" si="44"/>
        <v>3975984</v>
      </c>
      <c r="AR205" s="193">
        <f t="shared" si="44"/>
        <v>3975984</v>
      </c>
      <c r="AS205" s="193">
        <f t="shared" si="44"/>
        <v>3975984</v>
      </c>
      <c r="AT205" s="193">
        <f t="shared" si="44"/>
        <v>3975984</v>
      </c>
      <c r="AU205" s="193">
        <f t="shared" si="44"/>
        <v>3975984</v>
      </c>
      <c r="AV205" s="193">
        <f t="shared" si="45"/>
        <v>3975984</v>
      </c>
      <c r="AW205" s="193">
        <f t="shared" si="45"/>
        <v>3975984</v>
      </c>
      <c r="AX205" s="193">
        <f t="shared" si="45"/>
        <v>3975984</v>
      </c>
      <c r="AY205" s="193">
        <f t="shared" si="45"/>
        <v>3975984</v>
      </c>
      <c r="AZ205" s="193">
        <f t="shared" si="45"/>
        <v>3975984</v>
      </c>
      <c r="BA205" s="193">
        <f t="shared" si="45"/>
        <v>3968324</v>
      </c>
      <c r="BB205" s="193">
        <f t="shared" si="45"/>
        <v>3968324</v>
      </c>
      <c r="BC205" s="193">
        <f t="shared" si="45"/>
        <v>3968324</v>
      </c>
      <c r="BD205" s="193">
        <f t="shared" si="45"/>
        <v>3968324</v>
      </c>
      <c r="BE205" s="193">
        <f t="shared" si="45"/>
        <v>3968324</v>
      </c>
      <c r="BF205" s="193">
        <f t="shared" si="45"/>
        <v>3968324</v>
      </c>
      <c r="BG205" s="193">
        <f t="shared" si="45"/>
        <v>3968324</v>
      </c>
      <c r="BH205" s="193">
        <f t="shared" si="45"/>
        <v>3968324</v>
      </c>
      <c r="BI205" s="193">
        <f t="shared" si="45"/>
        <v>3968324</v>
      </c>
      <c r="BJ205" s="193">
        <f t="shared" si="45"/>
        <v>3968324</v>
      </c>
      <c r="BK205" s="193">
        <f t="shared" si="45"/>
        <v>3968324</v>
      </c>
      <c r="BL205" s="193">
        <f t="shared" si="46"/>
        <v>3968324</v>
      </c>
      <c r="BM205" s="193">
        <f t="shared" si="46"/>
        <v>3966430</v>
      </c>
      <c r="BN205" s="193">
        <f t="shared" si="46"/>
        <v>3966430</v>
      </c>
      <c r="BO205" s="193">
        <f t="shared" si="46"/>
        <v>3966430</v>
      </c>
      <c r="BP205" s="193">
        <f t="shared" si="46"/>
        <v>3966430</v>
      </c>
      <c r="BQ205" s="193">
        <f t="shared" si="46"/>
        <v>3966430</v>
      </c>
      <c r="BR205" s="193">
        <f t="shared" si="46"/>
        <v>3966430</v>
      </c>
      <c r="BS205" s="193">
        <f t="shared" si="46"/>
        <v>3966430</v>
      </c>
      <c r="BT205" s="193">
        <f t="shared" si="46"/>
        <v>3966430</v>
      </c>
      <c r="BU205" s="193">
        <f t="shared" si="46"/>
        <v>3966430</v>
      </c>
      <c r="BV205" s="193">
        <f t="shared" si="46"/>
        <v>3966430</v>
      </c>
      <c r="BW205" s="193">
        <f t="shared" si="46"/>
        <v>3966430</v>
      </c>
      <c r="BX205" s="193">
        <f t="shared" si="46"/>
        <v>3966430</v>
      </c>
      <c r="BY205" s="193">
        <f t="shared" si="46"/>
        <v>3965576</v>
      </c>
      <c r="BZ205" s="193">
        <f t="shared" si="46"/>
        <v>3965576</v>
      </c>
      <c r="CA205" s="193">
        <f t="shared" si="46"/>
        <v>3965576</v>
      </c>
      <c r="CB205" s="193">
        <f t="shared" si="47"/>
        <v>3965576</v>
      </c>
      <c r="CC205" s="193">
        <f t="shared" si="47"/>
        <v>3965576</v>
      </c>
      <c r="CD205" s="193">
        <f t="shared" si="47"/>
        <v>3965576</v>
      </c>
      <c r="CE205" s="193">
        <f t="shared" si="47"/>
        <v>3965576</v>
      </c>
      <c r="CF205" s="193">
        <f t="shared" si="47"/>
        <v>3965576</v>
      </c>
      <c r="CG205" s="193">
        <f t="shared" si="47"/>
        <v>3965576</v>
      </c>
      <c r="CH205" s="193">
        <f t="shared" si="47"/>
        <v>3965576</v>
      </c>
      <c r="CI205" s="193">
        <f t="shared" si="47"/>
        <v>3965576</v>
      </c>
      <c r="CJ205" s="193">
        <f t="shared" si="47"/>
        <v>3965576</v>
      </c>
      <c r="CK205" s="193">
        <f t="shared" si="47"/>
        <v>3963278</v>
      </c>
      <c r="CL205" s="193">
        <f t="shared" si="47"/>
        <v>3963278</v>
      </c>
      <c r="CM205" s="193">
        <f t="shared" si="47"/>
        <v>3963278</v>
      </c>
      <c r="CN205" s="193">
        <f t="shared" si="47"/>
        <v>3963278</v>
      </c>
      <c r="CO205" s="193">
        <f t="shared" si="47"/>
        <v>3963278</v>
      </c>
      <c r="CP205" s="193">
        <f t="shared" si="47"/>
        <v>3963278</v>
      </c>
      <c r="CQ205" s="193">
        <f t="shared" si="47"/>
        <v>3963278</v>
      </c>
      <c r="CR205" s="193">
        <f t="shared" si="48"/>
        <v>3963278</v>
      </c>
      <c r="CS205" s="193">
        <f t="shared" si="48"/>
        <v>3963278</v>
      </c>
      <c r="CT205" s="193">
        <f t="shared" si="48"/>
        <v>3963278</v>
      </c>
      <c r="CU205" s="193">
        <f t="shared" si="48"/>
        <v>3963278</v>
      </c>
      <c r="CV205" s="193">
        <f t="shared" si="48"/>
        <v>3963278</v>
      </c>
      <c r="CW205" s="193">
        <f t="shared" si="48"/>
        <v>3964608</v>
      </c>
      <c r="CX205" s="193">
        <f t="shared" si="48"/>
        <v>3964608</v>
      </c>
      <c r="CY205" s="193">
        <f t="shared" si="48"/>
        <v>3964608</v>
      </c>
      <c r="CZ205" s="193">
        <f t="shared" si="48"/>
        <v>3964608</v>
      </c>
      <c r="DA205" s="193">
        <f t="shared" si="48"/>
        <v>3964608</v>
      </c>
      <c r="DB205" s="193">
        <f t="shared" si="48"/>
        <v>3964608</v>
      </c>
      <c r="DC205" s="193">
        <f t="shared" si="48"/>
        <v>3964608</v>
      </c>
      <c r="DD205" s="193">
        <f t="shared" si="48"/>
        <v>3964608</v>
      </c>
      <c r="DE205" s="193">
        <f t="shared" si="48"/>
        <v>3964608</v>
      </c>
      <c r="DF205" s="193">
        <f t="shared" si="48"/>
        <v>3964608</v>
      </c>
      <c r="DG205" s="193">
        <f t="shared" si="48"/>
        <v>3964608</v>
      </c>
      <c r="DH205" s="193">
        <f t="shared" si="49"/>
        <v>3964608</v>
      </c>
      <c r="DI205" s="193">
        <f t="shared" si="49"/>
        <v>3968380</v>
      </c>
      <c r="DJ205" s="193">
        <f t="shared" si="49"/>
        <v>3968380</v>
      </c>
      <c r="DK205" s="193">
        <f t="shared" si="49"/>
        <v>3968380</v>
      </c>
      <c r="DL205" s="193">
        <f t="shared" si="49"/>
        <v>3968380</v>
      </c>
      <c r="DM205" s="193">
        <f t="shared" si="49"/>
        <v>3968380</v>
      </c>
      <c r="DN205" s="193">
        <f t="shared" si="49"/>
        <v>3968380</v>
      </c>
      <c r="DO205" s="193">
        <f t="shared" si="49"/>
        <v>3968380</v>
      </c>
      <c r="DP205" s="193">
        <f t="shared" si="49"/>
        <v>3968380</v>
      </c>
      <c r="DQ205" s="193">
        <f t="shared" si="49"/>
        <v>3968380</v>
      </c>
      <c r="DR205" s="193">
        <f t="shared" si="49"/>
        <v>3968380</v>
      </c>
      <c r="DS205" s="193">
        <f t="shared" si="49"/>
        <v>3968380</v>
      </c>
      <c r="DT205" s="193">
        <f t="shared" si="49"/>
        <v>3968380</v>
      </c>
      <c r="DU205" s="193">
        <f t="shared" si="49"/>
        <v>3968452</v>
      </c>
      <c r="DV205" s="193">
        <f t="shared" si="49"/>
        <v>3968452</v>
      </c>
      <c r="DW205" s="193">
        <f t="shared" si="49"/>
        <v>3968452</v>
      </c>
      <c r="DX205" s="193">
        <f t="shared" si="50"/>
        <v>3968452</v>
      </c>
      <c r="DY205" s="193">
        <f t="shared" si="50"/>
        <v>3968452</v>
      </c>
      <c r="DZ205" s="193">
        <f t="shared" si="50"/>
        <v>3968452</v>
      </c>
      <c r="EA205" s="193">
        <f t="shared" si="50"/>
        <v>3968452</v>
      </c>
      <c r="EB205" s="193">
        <f t="shared" si="50"/>
        <v>3968452</v>
      </c>
      <c r="EC205" s="193">
        <f t="shared" si="50"/>
        <v>3968452</v>
      </c>
      <c r="ED205" s="193">
        <f t="shared" si="50"/>
        <v>3968452</v>
      </c>
      <c r="EE205" s="193">
        <f t="shared" si="50"/>
        <v>3968452</v>
      </c>
      <c r="EF205" s="193">
        <f t="shared" si="50"/>
        <v>3968452</v>
      </c>
      <c r="EG205" s="193">
        <f t="shared" si="50"/>
        <v>3971618</v>
      </c>
      <c r="EH205" s="193">
        <f t="shared" si="50"/>
        <v>3971618</v>
      </c>
      <c r="EI205" s="193">
        <f t="shared" si="50"/>
        <v>3971618</v>
      </c>
      <c r="EJ205" s="193">
        <f t="shared" si="50"/>
        <v>3971618</v>
      </c>
      <c r="EK205" s="193">
        <f t="shared" si="50"/>
        <v>3971618</v>
      </c>
      <c r="EL205" s="193">
        <f t="shared" si="50"/>
        <v>3971618</v>
      </c>
      <c r="EM205" s="193">
        <f t="shared" si="50"/>
        <v>3971618</v>
      </c>
      <c r="EN205" s="193">
        <f t="shared" si="51"/>
        <v>3971618</v>
      </c>
      <c r="EO205" s="193">
        <f t="shared" si="51"/>
        <v>3971618</v>
      </c>
      <c r="EP205" s="193">
        <f t="shared" si="51"/>
        <v>3971618</v>
      </c>
      <c r="EQ205" s="193">
        <f t="shared" si="51"/>
        <v>3971618</v>
      </c>
      <c r="ER205" s="193">
        <f t="shared" si="51"/>
        <v>3971618</v>
      </c>
      <c r="ES205" s="193">
        <f t="shared" si="51"/>
        <v>3974907</v>
      </c>
      <c r="ET205" s="193">
        <f t="shared" si="51"/>
        <v>3974907</v>
      </c>
      <c r="EU205" s="193">
        <f t="shared" si="51"/>
        <v>3974907</v>
      </c>
      <c r="EV205" s="193">
        <f t="shared" si="51"/>
        <v>3974907</v>
      </c>
      <c r="EW205" s="193">
        <f t="shared" si="51"/>
        <v>3974907</v>
      </c>
      <c r="EX205" s="193">
        <f t="shared" si="51"/>
        <v>3974907</v>
      </c>
      <c r="EY205" s="193">
        <f t="shared" si="51"/>
        <v>3974907</v>
      </c>
      <c r="EZ205" s="193">
        <f t="shared" si="51"/>
        <v>3974907</v>
      </c>
      <c r="FA205" s="193">
        <f t="shared" si="51"/>
        <v>3974907</v>
      </c>
      <c r="FB205" s="193">
        <f t="shared" si="51"/>
        <v>3974907</v>
      </c>
      <c r="FC205" s="193">
        <f t="shared" si="51"/>
        <v>3974907</v>
      </c>
      <c r="FD205" s="193">
        <f t="shared" si="52"/>
        <v>3974907</v>
      </c>
      <c r="FE205" s="193">
        <f t="shared" si="52"/>
        <v>3996420</v>
      </c>
      <c r="FF205" s="193">
        <f t="shared" si="52"/>
        <v>3996420</v>
      </c>
      <c r="FG205" s="193">
        <f t="shared" si="52"/>
        <v>3996420</v>
      </c>
      <c r="FH205" s="193">
        <f t="shared" si="52"/>
        <v>3996420</v>
      </c>
      <c r="FI205" s="193">
        <f t="shared" si="52"/>
        <v>3996420</v>
      </c>
      <c r="FJ205" s="193">
        <f t="shared" si="52"/>
        <v>3996420</v>
      </c>
      <c r="FK205" s="193">
        <f t="shared" si="52"/>
        <v>3996420</v>
      </c>
      <c r="FL205" s="193">
        <f t="shared" si="52"/>
        <v>3996420</v>
      </c>
      <c r="FM205" s="193">
        <f t="shared" si="52"/>
        <v>3996420</v>
      </c>
      <c r="FN205" s="193">
        <f t="shared" si="52"/>
        <v>3996420</v>
      </c>
      <c r="FO205" s="193">
        <f t="shared" si="52"/>
        <v>3996420</v>
      </c>
      <c r="FP205" s="193">
        <f t="shared" si="52"/>
        <v>3996420</v>
      </c>
      <c r="FQ205" s="193">
        <f t="shared" si="52"/>
        <v>4012042</v>
      </c>
      <c r="FR205" s="193">
        <f t="shared" si="52"/>
        <v>4012042</v>
      </c>
      <c r="FS205" s="193">
        <f t="shared" si="52"/>
        <v>4012042</v>
      </c>
      <c r="FT205" s="193">
        <f t="shared" si="53"/>
        <v>4012042</v>
      </c>
      <c r="FU205" s="193">
        <f t="shared" si="53"/>
        <v>4012042</v>
      </c>
      <c r="FV205" s="193">
        <f t="shared" si="53"/>
        <v>4012042</v>
      </c>
      <c r="FW205" s="193">
        <f t="shared" si="53"/>
        <v>4012042</v>
      </c>
      <c r="FX205" s="193">
        <f t="shared" si="53"/>
        <v>4012042</v>
      </c>
      <c r="FY205" s="193">
        <f t="shared" si="53"/>
        <v>4012042</v>
      </c>
      <c r="FZ205" s="193">
        <f t="shared" si="53"/>
        <v>4012042</v>
      </c>
      <c r="GA205" s="193">
        <f t="shared" si="53"/>
        <v>4012042</v>
      </c>
      <c r="GB205" s="193">
        <f t="shared" si="53"/>
        <v>4012042</v>
      </c>
      <c r="GC205" s="193">
        <f t="shared" si="53"/>
        <v>4021888</v>
      </c>
      <c r="GD205" s="193">
        <f t="shared" si="53"/>
        <v>4021888</v>
      </c>
      <c r="GE205" s="193">
        <f t="shared" si="53"/>
        <v>4021888</v>
      </c>
      <c r="GF205" s="193">
        <f t="shared" si="53"/>
        <v>4021888</v>
      </c>
      <c r="GG205" s="193">
        <f t="shared" si="53"/>
        <v>4021888</v>
      </c>
      <c r="GH205" s="193">
        <f t="shared" si="53"/>
        <v>4021888</v>
      </c>
      <c r="GI205" s="193">
        <f t="shared" si="53"/>
        <v>4021888</v>
      </c>
      <c r="GJ205" s="193">
        <f t="shared" si="54"/>
        <v>4021888</v>
      </c>
      <c r="GK205" s="193">
        <f t="shared" si="54"/>
        <v>4021888</v>
      </c>
      <c r="GL205" s="193">
        <f t="shared" si="54"/>
        <v>4021888</v>
      </c>
      <c r="GM205" s="193">
        <f t="shared" si="54"/>
        <v>4021888</v>
      </c>
      <c r="GN205" s="193">
        <f t="shared" si="54"/>
        <v>4021888</v>
      </c>
      <c r="GO205" s="193">
        <f t="shared" si="54"/>
        <v>4037143</v>
      </c>
      <c r="GP205" s="193">
        <f t="shared" si="54"/>
        <v>4037143</v>
      </c>
      <c r="GQ205" s="193">
        <f t="shared" si="54"/>
        <v>4037143</v>
      </c>
      <c r="GR205" s="193">
        <f t="shared" si="54"/>
        <v>4037143</v>
      </c>
      <c r="GS205" s="193">
        <f t="shared" si="54"/>
        <v>4037143</v>
      </c>
      <c r="GT205" s="193">
        <f t="shared" si="54"/>
        <v>4037143</v>
      </c>
      <c r="GU205" s="193">
        <f t="shared" si="54"/>
        <v>4037143</v>
      </c>
      <c r="GV205" s="193">
        <f t="shared" si="54"/>
        <v>4037143</v>
      </c>
      <c r="GW205" s="193">
        <f t="shared" si="54"/>
        <v>4037143</v>
      </c>
      <c r="GX205" s="193">
        <f t="shared" si="54"/>
        <v>4037143</v>
      </c>
      <c r="GY205" s="193">
        <f t="shared" si="54"/>
        <v>4037143</v>
      </c>
      <c r="GZ205" s="193">
        <f t="shared" si="55"/>
        <v>4037143</v>
      </c>
      <c r="HA205" s="193">
        <f t="shared" si="55"/>
        <v>4051644</v>
      </c>
      <c r="HB205" s="193">
        <f t="shared" si="55"/>
        <v>4051644</v>
      </c>
      <c r="HC205" s="193">
        <f t="shared" si="55"/>
        <v>4051644</v>
      </c>
      <c r="HD205" s="193">
        <f t="shared" si="55"/>
        <v>4051644</v>
      </c>
      <c r="HE205" s="193">
        <f t="shared" si="55"/>
        <v>4051644</v>
      </c>
      <c r="HF205" s="193">
        <f t="shared" si="55"/>
        <v>4051644</v>
      </c>
      <c r="HG205" s="193">
        <f t="shared" si="55"/>
        <v>4051644</v>
      </c>
      <c r="HH205" s="193">
        <f t="shared" si="55"/>
        <v>4051644</v>
      </c>
      <c r="HI205" s="193">
        <f t="shared" si="55"/>
        <v>4051644</v>
      </c>
      <c r="HJ205" s="193">
        <f t="shared" si="55"/>
        <v>4051644</v>
      </c>
      <c r="HK205" s="193">
        <f t="shared" si="55"/>
        <v>4051644</v>
      </c>
      <c r="HL205" s="193">
        <f t="shared" si="55"/>
        <v>4051644</v>
      </c>
      <c r="HM205" s="193">
        <f t="shared" si="55"/>
        <v>4063958</v>
      </c>
      <c r="HN205" s="193">
        <f t="shared" si="55"/>
        <v>4063958</v>
      </c>
      <c r="HO205" s="193">
        <f t="shared" si="55"/>
        <v>4063958</v>
      </c>
      <c r="HP205" s="193">
        <f t="shared" si="56"/>
        <v>4063958</v>
      </c>
      <c r="HQ205" s="193">
        <f t="shared" si="56"/>
        <v>4063958</v>
      </c>
      <c r="HR205" s="193">
        <f t="shared" si="56"/>
        <v>4063958</v>
      </c>
      <c r="HS205" s="193">
        <f t="shared" si="56"/>
        <v>4063958</v>
      </c>
      <c r="HT205" s="193">
        <f t="shared" si="56"/>
        <v>4063958</v>
      </c>
      <c r="HU205" s="193">
        <f t="shared" si="56"/>
        <v>4063958</v>
      </c>
      <c r="HV205" s="193">
        <f t="shared" si="56"/>
        <v>4063958</v>
      </c>
      <c r="HW205" s="193">
        <f t="shared" si="56"/>
        <v>4063958</v>
      </c>
      <c r="HX205" s="193">
        <f t="shared" si="56"/>
        <v>4063958</v>
      </c>
      <c r="HY205" s="193">
        <f t="shared" si="56"/>
        <v>4078272</v>
      </c>
      <c r="HZ205" s="193">
        <f t="shared" si="56"/>
        <v>4078272</v>
      </c>
      <c r="IA205" s="193">
        <f t="shared" si="56"/>
        <v>4078272</v>
      </c>
      <c r="IB205" s="193">
        <f t="shared" si="56"/>
        <v>4078272</v>
      </c>
      <c r="IC205" s="193">
        <f t="shared" si="56"/>
        <v>4078272</v>
      </c>
      <c r="ID205" s="193">
        <f t="shared" si="56"/>
        <v>4078272</v>
      </c>
      <c r="IE205" s="193">
        <f t="shared" si="56"/>
        <v>4078272</v>
      </c>
      <c r="IF205" s="193">
        <f t="shared" si="57"/>
        <v>4078272</v>
      </c>
      <c r="IG205" s="193">
        <f t="shared" si="57"/>
        <v>4078272</v>
      </c>
      <c r="IH205" s="193">
        <f t="shared" si="57"/>
        <v>4078272</v>
      </c>
      <c r="II205" s="193">
        <f t="shared" si="57"/>
        <v>4078272</v>
      </c>
      <c r="IJ205" s="193">
        <f t="shared" si="57"/>
        <v>4078272</v>
      </c>
      <c r="IK205" s="193">
        <f t="shared" si="57"/>
        <v>4092454</v>
      </c>
      <c r="IL205" s="193">
        <f t="shared" si="57"/>
        <v>4092454</v>
      </c>
      <c r="IM205" s="193">
        <f t="shared" si="57"/>
        <v>4092454</v>
      </c>
      <c r="IN205" s="193">
        <f t="shared" si="57"/>
        <v>4092454</v>
      </c>
      <c r="IO205" s="193">
        <f t="shared" si="57"/>
        <v>4092454</v>
      </c>
      <c r="IP205" s="193">
        <f t="shared" si="57"/>
        <v>4092454</v>
      </c>
      <c r="IQ205" s="193">
        <f t="shared" si="57"/>
        <v>4092454</v>
      </c>
      <c r="IR205" s="193">
        <f t="shared" si="57"/>
        <v>4092454</v>
      </c>
      <c r="IS205" s="193">
        <f t="shared" si="57"/>
        <v>4092454</v>
      </c>
      <c r="IT205" s="193">
        <f t="shared" si="57"/>
        <v>4092454</v>
      </c>
      <c r="IU205" s="193">
        <f t="shared" si="57"/>
        <v>4092454</v>
      </c>
      <c r="IV205" s="193">
        <f t="shared" si="58"/>
        <v>4092454</v>
      </c>
      <c r="IW205" s="193">
        <f t="shared" si="58"/>
        <v>0</v>
      </c>
      <c r="IX205" s="193">
        <f t="shared" si="58"/>
        <v>0</v>
      </c>
      <c r="IY205" s="193">
        <f t="shared" si="58"/>
        <v>0</v>
      </c>
      <c r="IZ205" s="193">
        <f t="shared" si="58"/>
        <v>0</v>
      </c>
      <c r="JA205" s="193">
        <f t="shared" si="58"/>
        <v>0</v>
      </c>
      <c r="JB205" s="193">
        <f t="shared" si="58"/>
        <v>0</v>
      </c>
      <c r="JC205" s="193">
        <f t="shared" si="58"/>
        <v>0</v>
      </c>
      <c r="JD205" s="193">
        <f t="shared" si="58"/>
        <v>0</v>
      </c>
      <c r="JE205" s="193">
        <f t="shared" si="58"/>
        <v>0</v>
      </c>
      <c r="JF205" s="193">
        <f t="shared" si="58"/>
        <v>0</v>
      </c>
      <c r="JG205" s="193">
        <f t="shared" si="58"/>
        <v>0</v>
      </c>
      <c r="JH205" s="193">
        <f t="shared" si="58"/>
        <v>0</v>
      </c>
      <c r="JI205" s="193">
        <f t="shared" si="58"/>
        <v>0</v>
      </c>
      <c r="JJ205" s="193">
        <f t="shared" si="58"/>
        <v>0</v>
      </c>
      <c r="JK205" s="193">
        <f t="shared" si="58"/>
        <v>0</v>
      </c>
      <c r="JL205" s="193">
        <f t="shared" si="59"/>
        <v>0</v>
      </c>
      <c r="JM205" s="193">
        <f t="shared" si="59"/>
        <v>0</v>
      </c>
      <c r="JN205" s="193">
        <f t="shared" si="59"/>
        <v>0</v>
      </c>
      <c r="JO205" s="193">
        <f t="shared" si="59"/>
        <v>0</v>
      </c>
      <c r="JP205" s="193">
        <f t="shared" si="59"/>
        <v>0</v>
      </c>
      <c r="JQ205" s="193">
        <f t="shared" si="59"/>
        <v>0</v>
      </c>
      <c r="JR205" s="193">
        <f t="shared" si="59"/>
        <v>0</v>
      </c>
      <c r="JS205" s="193">
        <f t="shared" si="59"/>
        <v>0</v>
      </c>
      <c r="JT205" s="193">
        <f t="shared" si="59"/>
        <v>0</v>
      </c>
    </row>
    <row r="206" spans="4:280">
      <c r="D206" s="175">
        <v>26</v>
      </c>
      <c r="Z206" s="193">
        <f t="shared" si="43"/>
        <v>1554384</v>
      </c>
      <c r="AA206" s="193">
        <f t="shared" si="43"/>
        <v>1554384</v>
      </c>
      <c r="AB206" s="193">
        <f t="shared" si="43"/>
        <v>1523934</v>
      </c>
      <c r="AC206" s="193">
        <f t="shared" si="43"/>
        <v>1523934</v>
      </c>
      <c r="AD206" s="193">
        <f t="shared" si="43"/>
        <v>1523934</v>
      </c>
      <c r="AE206" s="193">
        <f t="shared" si="43"/>
        <v>1523934</v>
      </c>
      <c r="AF206" s="193">
        <f t="shared" si="43"/>
        <v>1523934</v>
      </c>
      <c r="AG206" s="193">
        <f t="shared" si="43"/>
        <v>1523934</v>
      </c>
      <c r="AH206" s="193">
        <f t="shared" si="43"/>
        <v>1523934</v>
      </c>
      <c r="AI206" s="193">
        <f t="shared" si="43"/>
        <v>1523934</v>
      </c>
      <c r="AJ206" s="193">
        <f t="shared" si="43"/>
        <v>1523934</v>
      </c>
      <c r="AK206" s="193">
        <f t="shared" si="43"/>
        <v>1523934</v>
      </c>
      <c r="AL206" s="193">
        <f t="shared" si="43"/>
        <v>1523934</v>
      </c>
      <c r="AM206" s="193">
        <f t="shared" si="43"/>
        <v>1523934</v>
      </c>
      <c r="AN206" s="193">
        <f t="shared" si="43"/>
        <v>1531406</v>
      </c>
      <c r="AO206" s="193">
        <f t="shared" si="43"/>
        <v>1531406</v>
      </c>
      <c r="AP206" s="193">
        <f t="shared" si="44"/>
        <v>1531406</v>
      </c>
      <c r="AQ206" s="193">
        <f t="shared" si="44"/>
        <v>1531406</v>
      </c>
      <c r="AR206" s="193">
        <f t="shared" si="44"/>
        <v>1531406</v>
      </c>
      <c r="AS206" s="193">
        <f t="shared" si="44"/>
        <v>1531406</v>
      </c>
      <c r="AT206" s="193">
        <f t="shared" si="44"/>
        <v>1531406</v>
      </c>
      <c r="AU206" s="193">
        <f t="shared" si="44"/>
        <v>1531406</v>
      </c>
      <c r="AV206" s="193">
        <f t="shared" si="45"/>
        <v>1531406</v>
      </c>
      <c r="AW206" s="193">
        <f t="shared" si="45"/>
        <v>1531406</v>
      </c>
      <c r="AX206" s="193">
        <f t="shared" si="45"/>
        <v>1531406</v>
      </c>
      <c r="AY206" s="193">
        <f t="shared" si="45"/>
        <v>1531406</v>
      </c>
      <c r="AZ206" s="193">
        <f t="shared" si="45"/>
        <v>1531406</v>
      </c>
      <c r="BA206" s="193">
        <f t="shared" si="45"/>
        <v>1537536</v>
      </c>
      <c r="BB206" s="193">
        <f t="shared" si="45"/>
        <v>1537536</v>
      </c>
      <c r="BC206" s="193">
        <f t="shared" si="45"/>
        <v>1537536</v>
      </c>
      <c r="BD206" s="193">
        <f t="shared" si="45"/>
        <v>1537536</v>
      </c>
      <c r="BE206" s="193">
        <f t="shared" si="45"/>
        <v>1537536</v>
      </c>
      <c r="BF206" s="193">
        <f t="shared" si="45"/>
        <v>1537536</v>
      </c>
      <c r="BG206" s="193">
        <f t="shared" si="45"/>
        <v>1537536</v>
      </c>
      <c r="BH206" s="193">
        <f t="shared" si="45"/>
        <v>1537536</v>
      </c>
      <c r="BI206" s="193">
        <f t="shared" si="45"/>
        <v>1537536</v>
      </c>
      <c r="BJ206" s="193">
        <f t="shared" si="45"/>
        <v>1537536</v>
      </c>
      <c r="BK206" s="193">
        <f t="shared" si="45"/>
        <v>1537536</v>
      </c>
      <c r="BL206" s="193">
        <f t="shared" si="46"/>
        <v>1537536</v>
      </c>
      <c r="BM206" s="193">
        <f t="shared" si="46"/>
        <v>1548570</v>
      </c>
      <c r="BN206" s="193">
        <f t="shared" si="46"/>
        <v>1548570</v>
      </c>
      <c r="BO206" s="193">
        <f t="shared" si="46"/>
        <v>1548570</v>
      </c>
      <c r="BP206" s="193">
        <f t="shared" si="46"/>
        <v>1548570</v>
      </c>
      <c r="BQ206" s="193">
        <f t="shared" si="46"/>
        <v>1548570</v>
      </c>
      <c r="BR206" s="193">
        <f t="shared" si="46"/>
        <v>1548570</v>
      </c>
      <c r="BS206" s="193">
        <f t="shared" si="46"/>
        <v>1548570</v>
      </c>
      <c r="BT206" s="193">
        <f t="shared" si="46"/>
        <v>1548570</v>
      </c>
      <c r="BU206" s="193">
        <f t="shared" si="46"/>
        <v>1548570</v>
      </c>
      <c r="BV206" s="193">
        <f t="shared" si="46"/>
        <v>1548570</v>
      </c>
      <c r="BW206" s="193">
        <f t="shared" si="46"/>
        <v>1548570</v>
      </c>
      <c r="BX206" s="193">
        <f t="shared" si="46"/>
        <v>1548570</v>
      </c>
      <c r="BY206" s="193">
        <f t="shared" si="46"/>
        <v>1560788</v>
      </c>
      <c r="BZ206" s="193">
        <f t="shared" si="46"/>
        <v>1560788</v>
      </c>
      <c r="CA206" s="193">
        <f t="shared" si="46"/>
        <v>1560788</v>
      </c>
      <c r="CB206" s="193">
        <f t="shared" si="47"/>
        <v>1560788</v>
      </c>
      <c r="CC206" s="193">
        <f t="shared" si="47"/>
        <v>1560788</v>
      </c>
      <c r="CD206" s="193">
        <f t="shared" si="47"/>
        <v>1560788</v>
      </c>
      <c r="CE206" s="193">
        <f t="shared" si="47"/>
        <v>1560788</v>
      </c>
      <c r="CF206" s="193">
        <f t="shared" si="47"/>
        <v>1560788</v>
      </c>
      <c r="CG206" s="193">
        <f t="shared" si="47"/>
        <v>1560788</v>
      </c>
      <c r="CH206" s="193">
        <f t="shared" si="47"/>
        <v>1560788</v>
      </c>
      <c r="CI206" s="193">
        <f t="shared" si="47"/>
        <v>1560788</v>
      </c>
      <c r="CJ206" s="193">
        <f t="shared" si="47"/>
        <v>1560788</v>
      </c>
      <c r="CK206" s="193">
        <f t="shared" si="47"/>
        <v>1570392</v>
      </c>
      <c r="CL206" s="193">
        <f t="shared" si="47"/>
        <v>1570392</v>
      </c>
      <c r="CM206" s="193">
        <f t="shared" si="47"/>
        <v>1570392</v>
      </c>
      <c r="CN206" s="193">
        <f t="shared" si="47"/>
        <v>1570392</v>
      </c>
      <c r="CO206" s="193">
        <f t="shared" si="47"/>
        <v>1570392</v>
      </c>
      <c r="CP206" s="193">
        <f t="shared" si="47"/>
        <v>1570392</v>
      </c>
      <c r="CQ206" s="193">
        <f t="shared" si="47"/>
        <v>1570392</v>
      </c>
      <c r="CR206" s="193">
        <f t="shared" si="48"/>
        <v>1570392</v>
      </c>
      <c r="CS206" s="193">
        <f t="shared" si="48"/>
        <v>1570392</v>
      </c>
      <c r="CT206" s="193">
        <f t="shared" si="48"/>
        <v>1570392</v>
      </c>
      <c r="CU206" s="193">
        <f t="shared" si="48"/>
        <v>1570392</v>
      </c>
      <c r="CV206" s="193">
        <f t="shared" si="48"/>
        <v>1570392</v>
      </c>
      <c r="CW206" s="193">
        <f t="shared" si="48"/>
        <v>1581120</v>
      </c>
      <c r="CX206" s="193">
        <f t="shared" si="48"/>
        <v>1581120</v>
      </c>
      <c r="CY206" s="193">
        <f t="shared" si="48"/>
        <v>1581120</v>
      </c>
      <c r="CZ206" s="193">
        <f t="shared" si="48"/>
        <v>1581120</v>
      </c>
      <c r="DA206" s="193">
        <f t="shared" si="48"/>
        <v>1581120</v>
      </c>
      <c r="DB206" s="193">
        <f t="shared" si="48"/>
        <v>1581120</v>
      </c>
      <c r="DC206" s="193">
        <f t="shared" si="48"/>
        <v>1581120</v>
      </c>
      <c r="DD206" s="193">
        <f t="shared" si="48"/>
        <v>1581120</v>
      </c>
      <c r="DE206" s="193">
        <f t="shared" si="48"/>
        <v>1581120</v>
      </c>
      <c r="DF206" s="193">
        <f t="shared" si="48"/>
        <v>1581120</v>
      </c>
      <c r="DG206" s="193">
        <f t="shared" si="48"/>
        <v>1581120</v>
      </c>
      <c r="DH206" s="193">
        <f t="shared" si="49"/>
        <v>1581120</v>
      </c>
      <c r="DI206" s="193">
        <f t="shared" si="49"/>
        <v>1591744</v>
      </c>
      <c r="DJ206" s="193">
        <f t="shared" si="49"/>
        <v>1591744</v>
      </c>
      <c r="DK206" s="193">
        <f t="shared" si="49"/>
        <v>1591744</v>
      </c>
      <c r="DL206" s="193">
        <f t="shared" si="49"/>
        <v>1591744</v>
      </c>
      <c r="DM206" s="193">
        <f t="shared" si="49"/>
        <v>1591744</v>
      </c>
      <c r="DN206" s="193">
        <f t="shared" si="49"/>
        <v>1591744</v>
      </c>
      <c r="DO206" s="193">
        <f t="shared" si="49"/>
        <v>1591744</v>
      </c>
      <c r="DP206" s="193">
        <f t="shared" si="49"/>
        <v>1591744</v>
      </c>
      <c r="DQ206" s="193">
        <f t="shared" si="49"/>
        <v>1591744</v>
      </c>
      <c r="DR206" s="193">
        <f t="shared" si="49"/>
        <v>1591744</v>
      </c>
      <c r="DS206" s="193">
        <f t="shared" si="49"/>
        <v>1591744</v>
      </c>
      <c r="DT206" s="193">
        <f t="shared" si="49"/>
        <v>1591744</v>
      </c>
      <c r="DU206" s="193">
        <f t="shared" si="49"/>
        <v>1602870</v>
      </c>
      <c r="DV206" s="193">
        <f t="shared" si="49"/>
        <v>1602870</v>
      </c>
      <c r="DW206" s="193">
        <f t="shared" si="49"/>
        <v>1602870</v>
      </c>
      <c r="DX206" s="193">
        <f t="shared" si="50"/>
        <v>1602870</v>
      </c>
      <c r="DY206" s="193">
        <f t="shared" si="50"/>
        <v>1602870</v>
      </c>
      <c r="DZ206" s="193">
        <f t="shared" si="50"/>
        <v>1602870</v>
      </c>
      <c r="EA206" s="193">
        <f t="shared" si="50"/>
        <v>1602870</v>
      </c>
      <c r="EB206" s="193">
        <f t="shared" si="50"/>
        <v>1602870</v>
      </c>
      <c r="EC206" s="193">
        <f t="shared" si="50"/>
        <v>1602870</v>
      </c>
      <c r="ED206" s="193">
        <f t="shared" si="50"/>
        <v>1602870</v>
      </c>
      <c r="EE206" s="193">
        <f t="shared" si="50"/>
        <v>1602870</v>
      </c>
      <c r="EF206" s="193">
        <f t="shared" si="50"/>
        <v>1602870</v>
      </c>
      <c r="EG206" s="193">
        <f t="shared" si="50"/>
        <v>1615096</v>
      </c>
      <c r="EH206" s="193">
        <f t="shared" si="50"/>
        <v>1615096</v>
      </c>
      <c r="EI206" s="193">
        <f t="shared" si="50"/>
        <v>1615096</v>
      </c>
      <c r="EJ206" s="193">
        <f t="shared" si="50"/>
        <v>1615096</v>
      </c>
      <c r="EK206" s="193">
        <f t="shared" si="50"/>
        <v>1615096</v>
      </c>
      <c r="EL206" s="193">
        <f t="shared" si="50"/>
        <v>1615096</v>
      </c>
      <c r="EM206" s="193">
        <f t="shared" si="50"/>
        <v>1615096</v>
      </c>
      <c r="EN206" s="193">
        <f t="shared" si="51"/>
        <v>1615096</v>
      </c>
      <c r="EO206" s="193">
        <f t="shared" si="51"/>
        <v>1615096</v>
      </c>
      <c r="EP206" s="193">
        <f t="shared" si="51"/>
        <v>1615096</v>
      </c>
      <c r="EQ206" s="193">
        <f t="shared" si="51"/>
        <v>1615096</v>
      </c>
      <c r="ER206" s="193">
        <f t="shared" si="51"/>
        <v>1615096</v>
      </c>
      <c r="ES206" s="193">
        <f t="shared" si="51"/>
        <v>1626604</v>
      </c>
      <c r="ET206" s="193">
        <f t="shared" si="51"/>
        <v>1626604</v>
      </c>
      <c r="EU206" s="193">
        <f t="shared" si="51"/>
        <v>1626604</v>
      </c>
      <c r="EV206" s="193">
        <f t="shared" si="51"/>
        <v>1626604</v>
      </c>
      <c r="EW206" s="193">
        <f t="shared" si="51"/>
        <v>1626604</v>
      </c>
      <c r="EX206" s="193">
        <f t="shared" si="51"/>
        <v>1626604</v>
      </c>
      <c r="EY206" s="193">
        <f t="shared" si="51"/>
        <v>1626604</v>
      </c>
      <c r="EZ206" s="193">
        <f t="shared" si="51"/>
        <v>1626604</v>
      </c>
      <c r="FA206" s="193">
        <f t="shared" si="51"/>
        <v>1626604</v>
      </c>
      <c r="FB206" s="193">
        <f t="shared" si="51"/>
        <v>1626604</v>
      </c>
      <c r="FC206" s="193">
        <f t="shared" si="51"/>
        <v>1626604</v>
      </c>
      <c r="FD206" s="193">
        <f t="shared" si="52"/>
        <v>1626604</v>
      </c>
      <c r="FE206" s="193">
        <f t="shared" si="52"/>
        <v>1638600</v>
      </c>
      <c r="FF206" s="193">
        <f t="shared" si="52"/>
        <v>1638600</v>
      </c>
      <c r="FG206" s="193">
        <f t="shared" si="52"/>
        <v>1638600</v>
      </c>
      <c r="FH206" s="193">
        <f t="shared" si="52"/>
        <v>1638600</v>
      </c>
      <c r="FI206" s="193">
        <f t="shared" si="52"/>
        <v>1638600</v>
      </c>
      <c r="FJ206" s="193">
        <f t="shared" si="52"/>
        <v>1638600</v>
      </c>
      <c r="FK206" s="193">
        <f t="shared" si="52"/>
        <v>1638600</v>
      </c>
      <c r="FL206" s="193">
        <f t="shared" si="52"/>
        <v>1638600</v>
      </c>
      <c r="FM206" s="193">
        <f t="shared" si="52"/>
        <v>1638600</v>
      </c>
      <c r="FN206" s="193">
        <f t="shared" si="52"/>
        <v>1638600</v>
      </c>
      <c r="FO206" s="193">
        <f t="shared" si="52"/>
        <v>1638600</v>
      </c>
      <c r="FP206" s="193">
        <f t="shared" si="52"/>
        <v>1638600</v>
      </c>
      <c r="FQ206" s="193">
        <f t="shared" si="52"/>
        <v>1653839</v>
      </c>
      <c r="FR206" s="193">
        <f t="shared" si="52"/>
        <v>1653839</v>
      </c>
      <c r="FS206" s="193">
        <f t="shared" si="52"/>
        <v>1653839</v>
      </c>
      <c r="FT206" s="193">
        <f t="shared" si="53"/>
        <v>1653839</v>
      </c>
      <c r="FU206" s="193">
        <f t="shared" si="53"/>
        <v>1653839</v>
      </c>
      <c r="FV206" s="193">
        <f t="shared" si="53"/>
        <v>1653839</v>
      </c>
      <c r="FW206" s="193">
        <f t="shared" si="53"/>
        <v>1653839</v>
      </c>
      <c r="FX206" s="193">
        <f t="shared" si="53"/>
        <v>1653839</v>
      </c>
      <c r="FY206" s="193">
        <f t="shared" si="53"/>
        <v>1653839</v>
      </c>
      <c r="FZ206" s="193">
        <f t="shared" si="53"/>
        <v>1653839</v>
      </c>
      <c r="GA206" s="193">
        <f t="shared" si="53"/>
        <v>1653839</v>
      </c>
      <c r="GB206" s="193">
        <f t="shared" si="53"/>
        <v>1653839</v>
      </c>
      <c r="GC206" s="193">
        <f t="shared" si="53"/>
        <v>1664032</v>
      </c>
      <c r="GD206" s="193">
        <f t="shared" si="53"/>
        <v>1664032</v>
      </c>
      <c r="GE206" s="193">
        <f t="shared" si="53"/>
        <v>1664032</v>
      </c>
      <c r="GF206" s="193">
        <f t="shared" si="53"/>
        <v>1664032</v>
      </c>
      <c r="GG206" s="193">
        <f t="shared" si="53"/>
        <v>1664032</v>
      </c>
      <c r="GH206" s="193">
        <f t="shared" si="53"/>
        <v>1664032</v>
      </c>
      <c r="GI206" s="193">
        <f t="shared" si="53"/>
        <v>1664032</v>
      </c>
      <c r="GJ206" s="193">
        <f t="shared" si="54"/>
        <v>1664032</v>
      </c>
      <c r="GK206" s="193">
        <f t="shared" si="54"/>
        <v>1664032</v>
      </c>
      <c r="GL206" s="193">
        <f t="shared" si="54"/>
        <v>1664032</v>
      </c>
      <c r="GM206" s="193">
        <f t="shared" si="54"/>
        <v>1664032</v>
      </c>
      <c r="GN206" s="193">
        <f t="shared" si="54"/>
        <v>1664032</v>
      </c>
      <c r="GO206" s="193">
        <f t="shared" si="54"/>
        <v>1676862</v>
      </c>
      <c r="GP206" s="193">
        <f t="shared" si="54"/>
        <v>1676862</v>
      </c>
      <c r="GQ206" s="193">
        <f t="shared" si="54"/>
        <v>1676862</v>
      </c>
      <c r="GR206" s="193">
        <f t="shared" si="54"/>
        <v>1676862</v>
      </c>
      <c r="GS206" s="193">
        <f t="shared" si="54"/>
        <v>1676862</v>
      </c>
      <c r="GT206" s="193">
        <f t="shared" si="54"/>
        <v>1676862</v>
      </c>
      <c r="GU206" s="193">
        <f t="shared" si="54"/>
        <v>1676862</v>
      </c>
      <c r="GV206" s="193">
        <f t="shared" si="54"/>
        <v>1676862</v>
      </c>
      <c r="GW206" s="193">
        <f t="shared" si="54"/>
        <v>1676862</v>
      </c>
      <c r="GX206" s="193">
        <f t="shared" si="54"/>
        <v>1676862</v>
      </c>
      <c r="GY206" s="193">
        <f t="shared" si="54"/>
        <v>1676862</v>
      </c>
      <c r="GZ206" s="193">
        <f t="shared" si="55"/>
        <v>1676862</v>
      </c>
      <c r="HA206" s="193">
        <f t="shared" si="55"/>
        <v>1690160</v>
      </c>
      <c r="HB206" s="193">
        <f t="shared" si="55"/>
        <v>1690160</v>
      </c>
      <c r="HC206" s="193">
        <f t="shared" si="55"/>
        <v>1690160</v>
      </c>
      <c r="HD206" s="193">
        <f t="shared" si="55"/>
        <v>1690160</v>
      </c>
      <c r="HE206" s="193">
        <f t="shared" si="55"/>
        <v>1690160</v>
      </c>
      <c r="HF206" s="193">
        <f t="shared" si="55"/>
        <v>1690160</v>
      </c>
      <c r="HG206" s="193">
        <f t="shared" si="55"/>
        <v>1690160</v>
      </c>
      <c r="HH206" s="193">
        <f t="shared" si="55"/>
        <v>1690160</v>
      </c>
      <c r="HI206" s="193">
        <f t="shared" si="55"/>
        <v>1690160</v>
      </c>
      <c r="HJ206" s="193">
        <f t="shared" si="55"/>
        <v>1690160</v>
      </c>
      <c r="HK206" s="193">
        <f t="shared" si="55"/>
        <v>1690160</v>
      </c>
      <c r="HL206" s="193">
        <f t="shared" si="55"/>
        <v>1690160</v>
      </c>
      <c r="HM206" s="193">
        <f t="shared" si="55"/>
        <v>1703920</v>
      </c>
      <c r="HN206" s="193">
        <f t="shared" si="55"/>
        <v>1703920</v>
      </c>
      <c r="HO206" s="193">
        <f t="shared" si="55"/>
        <v>1703920</v>
      </c>
      <c r="HP206" s="193">
        <f t="shared" si="56"/>
        <v>1703920</v>
      </c>
      <c r="HQ206" s="193">
        <f t="shared" si="56"/>
        <v>1703920</v>
      </c>
      <c r="HR206" s="193">
        <f t="shared" si="56"/>
        <v>1703920</v>
      </c>
      <c r="HS206" s="193">
        <f t="shared" si="56"/>
        <v>1703920</v>
      </c>
      <c r="HT206" s="193">
        <f t="shared" si="56"/>
        <v>1703920</v>
      </c>
      <c r="HU206" s="193">
        <f t="shared" si="56"/>
        <v>1703920</v>
      </c>
      <c r="HV206" s="193">
        <f t="shared" si="56"/>
        <v>1703920</v>
      </c>
      <c r="HW206" s="193">
        <f t="shared" si="56"/>
        <v>1703920</v>
      </c>
      <c r="HX206" s="193">
        <f t="shared" si="56"/>
        <v>1703920</v>
      </c>
      <c r="HY206" s="193">
        <f t="shared" si="56"/>
        <v>1716960</v>
      </c>
      <c r="HZ206" s="193">
        <f t="shared" si="56"/>
        <v>1716960</v>
      </c>
      <c r="IA206" s="193">
        <f t="shared" si="56"/>
        <v>1716960</v>
      </c>
      <c r="IB206" s="193">
        <f t="shared" si="56"/>
        <v>1716960</v>
      </c>
      <c r="IC206" s="193">
        <f t="shared" si="56"/>
        <v>1716960</v>
      </c>
      <c r="ID206" s="193">
        <f t="shared" si="56"/>
        <v>1716960</v>
      </c>
      <c r="IE206" s="193">
        <f t="shared" si="56"/>
        <v>1716960</v>
      </c>
      <c r="IF206" s="193">
        <f t="shared" si="57"/>
        <v>1716960</v>
      </c>
      <c r="IG206" s="193">
        <f t="shared" si="57"/>
        <v>1716960</v>
      </c>
      <c r="IH206" s="193">
        <f t="shared" si="57"/>
        <v>1716960</v>
      </c>
      <c r="II206" s="193">
        <f t="shared" si="57"/>
        <v>1716960</v>
      </c>
      <c r="IJ206" s="193">
        <f t="shared" si="57"/>
        <v>1716960</v>
      </c>
      <c r="IK206" s="193">
        <f t="shared" si="57"/>
        <v>1727505</v>
      </c>
      <c r="IL206" s="193">
        <f t="shared" si="57"/>
        <v>1727505</v>
      </c>
      <c r="IM206" s="193">
        <f t="shared" si="57"/>
        <v>1727505</v>
      </c>
      <c r="IN206" s="193">
        <f t="shared" si="57"/>
        <v>1727505</v>
      </c>
      <c r="IO206" s="193">
        <f t="shared" si="57"/>
        <v>1727505</v>
      </c>
      <c r="IP206" s="193">
        <f t="shared" si="57"/>
        <v>1727505</v>
      </c>
      <c r="IQ206" s="193">
        <f t="shared" si="57"/>
        <v>1727505</v>
      </c>
      <c r="IR206" s="193">
        <f t="shared" si="57"/>
        <v>1727505</v>
      </c>
      <c r="IS206" s="193">
        <f t="shared" si="57"/>
        <v>1727505</v>
      </c>
      <c r="IT206" s="193">
        <f t="shared" si="57"/>
        <v>1727505</v>
      </c>
      <c r="IU206" s="193">
        <f t="shared" si="57"/>
        <v>1727505</v>
      </c>
      <c r="IV206" s="193">
        <f t="shared" si="58"/>
        <v>1727505</v>
      </c>
      <c r="IW206" s="193">
        <f t="shared" si="58"/>
        <v>0</v>
      </c>
      <c r="IX206" s="193">
        <f t="shared" si="58"/>
        <v>0</v>
      </c>
      <c r="IY206" s="193">
        <f t="shared" si="58"/>
        <v>0</v>
      </c>
      <c r="IZ206" s="193">
        <f t="shared" si="58"/>
        <v>0</v>
      </c>
      <c r="JA206" s="193">
        <f t="shared" si="58"/>
        <v>0</v>
      </c>
      <c r="JB206" s="193">
        <f t="shared" si="58"/>
        <v>0</v>
      </c>
      <c r="JC206" s="193">
        <f t="shared" si="58"/>
        <v>0</v>
      </c>
      <c r="JD206" s="193">
        <f t="shared" si="58"/>
        <v>0</v>
      </c>
      <c r="JE206" s="193">
        <f t="shared" si="58"/>
        <v>0</v>
      </c>
      <c r="JF206" s="193">
        <f t="shared" si="58"/>
        <v>0</v>
      </c>
      <c r="JG206" s="193">
        <f t="shared" si="58"/>
        <v>0</v>
      </c>
      <c r="JH206" s="193">
        <f t="shared" si="58"/>
        <v>0</v>
      </c>
      <c r="JI206" s="193">
        <f t="shared" si="58"/>
        <v>0</v>
      </c>
      <c r="JJ206" s="193">
        <f t="shared" si="58"/>
        <v>0</v>
      </c>
      <c r="JK206" s="193">
        <f t="shared" si="58"/>
        <v>0</v>
      </c>
      <c r="JL206" s="193">
        <f t="shared" si="59"/>
        <v>0</v>
      </c>
      <c r="JM206" s="193">
        <f t="shared" si="59"/>
        <v>0</v>
      </c>
      <c r="JN206" s="193">
        <f t="shared" si="59"/>
        <v>0</v>
      </c>
      <c r="JO206" s="193">
        <f t="shared" si="59"/>
        <v>0</v>
      </c>
      <c r="JP206" s="193">
        <f t="shared" si="59"/>
        <v>0</v>
      </c>
      <c r="JQ206" s="193">
        <f t="shared" si="59"/>
        <v>0</v>
      </c>
      <c r="JR206" s="193">
        <f t="shared" si="59"/>
        <v>0</v>
      </c>
      <c r="JS206" s="193">
        <f t="shared" si="59"/>
        <v>0</v>
      </c>
      <c r="JT206" s="193">
        <f t="shared" si="59"/>
        <v>0</v>
      </c>
    </row>
    <row r="207" spans="4:280">
      <c r="D207" s="175" t="s">
        <v>210</v>
      </c>
      <c r="Z207" s="193">
        <f t="shared" si="43"/>
        <v>23865180</v>
      </c>
      <c r="AA207" s="193">
        <f t="shared" si="43"/>
        <v>23865180</v>
      </c>
      <c r="AB207" s="193">
        <f t="shared" si="43"/>
        <v>23859043</v>
      </c>
      <c r="AC207" s="193">
        <f t="shared" si="43"/>
        <v>23859043</v>
      </c>
      <c r="AD207" s="193">
        <f t="shared" si="43"/>
        <v>23859043</v>
      </c>
      <c r="AE207" s="193">
        <f t="shared" si="43"/>
        <v>23859043</v>
      </c>
      <c r="AF207" s="193">
        <f t="shared" si="43"/>
        <v>23859043</v>
      </c>
      <c r="AG207" s="193">
        <f t="shared" si="43"/>
        <v>23859043</v>
      </c>
      <c r="AH207" s="193">
        <f t="shared" si="43"/>
        <v>23859043</v>
      </c>
      <c r="AI207" s="193">
        <f t="shared" si="43"/>
        <v>23859043</v>
      </c>
      <c r="AJ207" s="193">
        <f t="shared" si="43"/>
        <v>23859043</v>
      </c>
      <c r="AK207" s="193">
        <f t="shared" si="43"/>
        <v>23859043</v>
      </c>
      <c r="AL207" s="193">
        <f t="shared" si="43"/>
        <v>23859043</v>
      </c>
      <c r="AM207" s="193">
        <f t="shared" si="43"/>
        <v>23859043</v>
      </c>
      <c r="AN207" s="193">
        <f t="shared" si="43"/>
        <v>24082836</v>
      </c>
      <c r="AO207" s="193">
        <f t="shared" si="43"/>
        <v>24082836</v>
      </c>
      <c r="AP207" s="193">
        <f t="shared" si="44"/>
        <v>24082836</v>
      </c>
      <c r="AQ207" s="193">
        <f t="shared" si="44"/>
        <v>24082836</v>
      </c>
      <c r="AR207" s="193">
        <f t="shared" si="44"/>
        <v>24082836</v>
      </c>
      <c r="AS207" s="193">
        <f t="shared" si="44"/>
        <v>24082836</v>
      </c>
      <c r="AT207" s="193">
        <f t="shared" si="44"/>
        <v>24082836</v>
      </c>
      <c r="AU207" s="193">
        <f t="shared" si="44"/>
        <v>24082836</v>
      </c>
      <c r="AV207" s="193">
        <f t="shared" si="45"/>
        <v>24082836</v>
      </c>
      <c r="AW207" s="193">
        <f t="shared" si="45"/>
        <v>24082836</v>
      </c>
      <c r="AX207" s="193">
        <f t="shared" si="45"/>
        <v>24082836</v>
      </c>
      <c r="AY207" s="193">
        <f t="shared" si="45"/>
        <v>24082836</v>
      </c>
      <c r="AZ207" s="193">
        <f t="shared" si="45"/>
        <v>24082836</v>
      </c>
      <c r="BA207" s="193">
        <f t="shared" si="45"/>
        <v>24479196</v>
      </c>
      <c r="BB207" s="193">
        <f t="shared" si="45"/>
        <v>24479196</v>
      </c>
      <c r="BC207" s="193">
        <f t="shared" si="45"/>
        <v>24479196</v>
      </c>
      <c r="BD207" s="193">
        <f t="shared" si="45"/>
        <v>24479196</v>
      </c>
      <c r="BE207" s="193">
        <f t="shared" si="45"/>
        <v>24479196</v>
      </c>
      <c r="BF207" s="193">
        <f t="shared" si="45"/>
        <v>24479196</v>
      </c>
      <c r="BG207" s="193">
        <f t="shared" si="45"/>
        <v>24479196</v>
      </c>
      <c r="BH207" s="193">
        <f t="shared" si="45"/>
        <v>24479196</v>
      </c>
      <c r="BI207" s="193">
        <f t="shared" si="45"/>
        <v>24479196</v>
      </c>
      <c r="BJ207" s="193">
        <f t="shared" si="45"/>
        <v>24479196</v>
      </c>
      <c r="BK207" s="193">
        <f t="shared" si="45"/>
        <v>24479196</v>
      </c>
      <c r="BL207" s="193">
        <f t="shared" si="46"/>
        <v>24479196</v>
      </c>
      <c r="BM207" s="193">
        <f t="shared" si="46"/>
        <v>24914218</v>
      </c>
      <c r="BN207" s="193">
        <f t="shared" si="46"/>
        <v>24914218</v>
      </c>
      <c r="BO207" s="193">
        <f t="shared" si="46"/>
        <v>24914218</v>
      </c>
      <c r="BP207" s="193">
        <f t="shared" si="46"/>
        <v>24914218</v>
      </c>
      <c r="BQ207" s="193">
        <f t="shared" si="46"/>
        <v>24914218</v>
      </c>
      <c r="BR207" s="193">
        <f t="shared" si="46"/>
        <v>24914218</v>
      </c>
      <c r="BS207" s="193">
        <f t="shared" si="46"/>
        <v>24914218</v>
      </c>
      <c r="BT207" s="193">
        <f t="shared" si="46"/>
        <v>24914218</v>
      </c>
      <c r="BU207" s="193">
        <f t="shared" si="46"/>
        <v>24914218</v>
      </c>
      <c r="BV207" s="193">
        <f t="shared" si="46"/>
        <v>24914218</v>
      </c>
      <c r="BW207" s="193">
        <f t="shared" si="46"/>
        <v>24914218</v>
      </c>
      <c r="BX207" s="193">
        <f t="shared" si="46"/>
        <v>24914218</v>
      </c>
      <c r="BY207" s="193">
        <f t="shared" si="46"/>
        <v>25263462</v>
      </c>
      <c r="BZ207" s="193">
        <f t="shared" si="46"/>
        <v>25263462</v>
      </c>
      <c r="CA207" s="193">
        <f t="shared" si="46"/>
        <v>25263462</v>
      </c>
      <c r="CB207" s="193">
        <f t="shared" si="47"/>
        <v>25263462</v>
      </c>
      <c r="CC207" s="193">
        <f t="shared" si="47"/>
        <v>25263462</v>
      </c>
      <c r="CD207" s="193">
        <f t="shared" si="47"/>
        <v>25263462</v>
      </c>
      <c r="CE207" s="193">
        <f t="shared" si="47"/>
        <v>25263462</v>
      </c>
      <c r="CF207" s="193">
        <f t="shared" si="47"/>
        <v>25263462</v>
      </c>
      <c r="CG207" s="193">
        <f t="shared" si="47"/>
        <v>25263462</v>
      </c>
      <c r="CH207" s="193">
        <f t="shared" si="47"/>
        <v>25263462</v>
      </c>
      <c r="CI207" s="193">
        <f t="shared" si="47"/>
        <v>25263462</v>
      </c>
      <c r="CJ207" s="193">
        <f t="shared" si="47"/>
        <v>25263462</v>
      </c>
      <c r="CK207" s="193">
        <f t="shared" si="47"/>
        <v>25644897</v>
      </c>
      <c r="CL207" s="193">
        <f t="shared" si="47"/>
        <v>25644897</v>
      </c>
      <c r="CM207" s="193">
        <f t="shared" si="47"/>
        <v>25644897</v>
      </c>
      <c r="CN207" s="193">
        <f t="shared" si="47"/>
        <v>25644897</v>
      </c>
      <c r="CO207" s="193">
        <f t="shared" si="47"/>
        <v>25644897</v>
      </c>
      <c r="CP207" s="193">
        <f t="shared" si="47"/>
        <v>25644897</v>
      </c>
      <c r="CQ207" s="193">
        <f t="shared" si="47"/>
        <v>25644897</v>
      </c>
      <c r="CR207" s="193">
        <f t="shared" si="48"/>
        <v>25644897</v>
      </c>
      <c r="CS207" s="193">
        <f t="shared" si="48"/>
        <v>25644897</v>
      </c>
      <c r="CT207" s="193">
        <f t="shared" si="48"/>
        <v>25644897</v>
      </c>
      <c r="CU207" s="193">
        <f t="shared" si="48"/>
        <v>25644897</v>
      </c>
      <c r="CV207" s="193">
        <f t="shared" si="48"/>
        <v>25644897</v>
      </c>
      <c r="CW207" s="193">
        <f t="shared" si="48"/>
        <v>26087815</v>
      </c>
      <c r="CX207" s="193">
        <f t="shared" si="48"/>
        <v>26087815</v>
      </c>
      <c r="CY207" s="193">
        <f t="shared" si="48"/>
        <v>26087815</v>
      </c>
      <c r="CZ207" s="193">
        <f t="shared" si="48"/>
        <v>26087815</v>
      </c>
      <c r="DA207" s="193">
        <f t="shared" si="48"/>
        <v>26087815</v>
      </c>
      <c r="DB207" s="193">
        <f t="shared" si="48"/>
        <v>26087815</v>
      </c>
      <c r="DC207" s="193">
        <f t="shared" si="48"/>
        <v>26087815</v>
      </c>
      <c r="DD207" s="193">
        <f t="shared" si="48"/>
        <v>26087815</v>
      </c>
      <c r="DE207" s="193">
        <f t="shared" si="48"/>
        <v>26087815</v>
      </c>
      <c r="DF207" s="193">
        <f t="shared" si="48"/>
        <v>26087815</v>
      </c>
      <c r="DG207" s="193">
        <f t="shared" si="48"/>
        <v>26087815</v>
      </c>
      <c r="DH207" s="193">
        <f t="shared" si="49"/>
        <v>26087815</v>
      </c>
      <c r="DI207" s="193">
        <f t="shared" si="49"/>
        <v>26502185</v>
      </c>
      <c r="DJ207" s="193">
        <f t="shared" si="49"/>
        <v>26502185</v>
      </c>
      <c r="DK207" s="193">
        <f t="shared" si="49"/>
        <v>26502185</v>
      </c>
      <c r="DL207" s="193">
        <f t="shared" si="49"/>
        <v>26502185</v>
      </c>
      <c r="DM207" s="193">
        <f t="shared" si="49"/>
        <v>26502185</v>
      </c>
      <c r="DN207" s="193">
        <f t="shared" si="49"/>
        <v>26502185</v>
      </c>
      <c r="DO207" s="193">
        <f t="shared" si="49"/>
        <v>26502185</v>
      </c>
      <c r="DP207" s="193">
        <f t="shared" si="49"/>
        <v>26502185</v>
      </c>
      <c r="DQ207" s="193">
        <f t="shared" si="49"/>
        <v>26502185</v>
      </c>
      <c r="DR207" s="193">
        <f t="shared" si="49"/>
        <v>26502185</v>
      </c>
      <c r="DS207" s="193">
        <f t="shared" si="49"/>
        <v>26502185</v>
      </c>
      <c r="DT207" s="193">
        <f t="shared" si="49"/>
        <v>26502185</v>
      </c>
      <c r="DU207" s="193">
        <f t="shared" si="49"/>
        <v>26861783</v>
      </c>
      <c r="DV207" s="193">
        <f t="shared" si="49"/>
        <v>26861783</v>
      </c>
      <c r="DW207" s="193">
        <f t="shared" si="49"/>
        <v>26861783</v>
      </c>
      <c r="DX207" s="193">
        <f t="shared" si="50"/>
        <v>26861783</v>
      </c>
      <c r="DY207" s="193">
        <f t="shared" si="50"/>
        <v>26861783</v>
      </c>
      <c r="DZ207" s="193">
        <f t="shared" si="50"/>
        <v>26861783</v>
      </c>
      <c r="EA207" s="193">
        <f t="shared" si="50"/>
        <v>26861783</v>
      </c>
      <c r="EB207" s="193">
        <f t="shared" si="50"/>
        <v>26861783</v>
      </c>
      <c r="EC207" s="193">
        <f t="shared" si="50"/>
        <v>26861783</v>
      </c>
      <c r="ED207" s="193">
        <f t="shared" si="50"/>
        <v>26861783</v>
      </c>
      <c r="EE207" s="193">
        <f t="shared" si="50"/>
        <v>26861783</v>
      </c>
      <c r="EF207" s="193">
        <f t="shared" si="50"/>
        <v>26861783</v>
      </c>
      <c r="EG207" s="193">
        <f t="shared" si="50"/>
        <v>27217426</v>
      </c>
      <c r="EH207" s="193">
        <f t="shared" si="50"/>
        <v>27217426</v>
      </c>
      <c r="EI207" s="193">
        <f t="shared" si="50"/>
        <v>27217426</v>
      </c>
      <c r="EJ207" s="193">
        <f t="shared" si="50"/>
        <v>27217426</v>
      </c>
      <c r="EK207" s="193">
        <f t="shared" si="50"/>
        <v>27217426</v>
      </c>
      <c r="EL207" s="193">
        <f t="shared" si="50"/>
        <v>27217426</v>
      </c>
      <c r="EM207" s="193">
        <f t="shared" si="50"/>
        <v>27217426</v>
      </c>
      <c r="EN207" s="193">
        <f t="shared" si="51"/>
        <v>27217426</v>
      </c>
      <c r="EO207" s="193">
        <f t="shared" si="51"/>
        <v>27217426</v>
      </c>
      <c r="EP207" s="193">
        <f t="shared" si="51"/>
        <v>27217426</v>
      </c>
      <c r="EQ207" s="193">
        <f t="shared" si="51"/>
        <v>27217426</v>
      </c>
      <c r="ER207" s="193">
        <f t="shared" si="51"/>
        <v>27217426</v>
      </c>
      <c r="ES207" s="193">
        <f t="shared" si="51"/>
        <v>27710236</v>
      </c>
      <c r="ET207" s="193">
        <f t="shared" si="51"/>
        <v>27710236</v>
      </c>
      <c r="EU207" s="193">
        <f t="shared" si="51"/>
        <v>27710236</v>
      </c>
      <c r="EV207" s="193">
        <f t="shared" si="51"/>
        <v>27710236</v>
      </c>
      <c r="EW207" s="193">
        <f t="shared" si="51"/>
        <v>27710236</v>
      </c>
      <c r="EX207" s="193">
        <f t="shared" si="51"/>
        <v>27710236</v>
      </c>
      <c r="EY207" s="193">
        <f t="shared" si="51"/>
        <v>27710236</v>
      </c>
      <c r="EZ207" s="193">
        <f t="shared" si="51"/>
        <v>27710236</v>
      </c>
      <c r="FA207" s="193">
        <f t="shared" si="51"/>
        <v>27710236</v>
      </c>
      <c r="FB207" s="193">
        <f t="shared" si="51"/>
        <v>27710236</v>
      </c>
      <c r="FC207" s="193">
        <f t="shared" si="51"/>
        <v>27710236</v>
      </c>
      <c r="FD207" s="193">
        <f t="shared" si="52"/>
        <v>27710236</v>
      </c>
      <c r="FE207" s="193">
        <f t="shared" si="52"/>
        <v>28250515</v>
      </c>
      <c r="FF207" s="193">
        <f t="shared" si="52"/>
        <v>28250515</v>
      </c>
      <c r="FG207" s="193">
        <f t="shared" si="52"/>
        <v>28250515</v>
      </c>
      <c r="FH207" s="193">
        <f t="shared" si="52"/>
        <v>28250515</v>
      </c>
      <c r="FI207" s="193">
        <f t="shared" si="52"/>
        <v>28250515</v>
      </c>
      <c r="FJ207" s="193">
        <f t="shared" si="52"/>
        <v>28250515</v>
      </c>
      <c r="FK207" s="193">
        <f t="shared" si="52"/>
        <v>28250515</v>
      </c>
      <c r="FL207" s="193">
        <f t="shared" si="52"/>
        <v>28250515</v>
      </c>
      <c r="FM207" s="193">
        <f t="shared" si="52"/>
        <v>28250515</v>
      </c>
      <c r="FN207" s="193">
        <f t="shared" si="52"/>
        <v>28250515</v>
      </c>
      <c r="FO207" s="193">
        <f t="shared" si="52"/>
        <v>28250515</v>
      </c>
      <c r="FP207" s="193">
        <f t="shared" si="52"/>
        <v>28250515</v>
      </c>
      <c r="FQ207" s="193">
        <f t="shared" si="52"/>
        <v>28657352</v>
      </c>
      <c r="FR207" s="193">
        <f t="shared" si="52"/>
        <v>28657352</v>
      </c>
      <c r="FS207" s="193">
        <f t="shared" si="52"/>
        <v>28657352</v>
      </c>
      <c r="FT207" s="193">
        <f t="shared" si="53"/>
        <v>28657352</v>
      </c>
      <c r="FU207" s="193">
        <f t="shared" si="53"/>
        <v>28657352</v>
      </c>
      <c r="FV207" s="193">
        <f t="shared" si="53"/>
        <v>28657352</v>
      </c>
      <c r="FW207" s="193">
        <f t="shared" si="53"/>
        <v>28657352</v>
      </c>
      <c r="FX207" s="193">
        <f t="shared" si="53"/>
        <v>28657352</v>
      </c>
      <c r="FY207" s="193">
        <f t="shared" si="53"/>
        <v>28657352</v>
      </c>
      <c r="FZ207" s="193">
        <f t="shared" si="53"/>
        <v>28657352</v>
      </c>
      <c r="GA207" s="193">
        <f t="shared" si="53"/>
        <v>28657352</v>
      </c>
      <c r="GB207" s="193">
        <f t="shared" si="53"/>
        <v>28657352</v>
      </c>
      <c r="GC207" s="193">
        <f t="shared" si="53"/>
        <v>29060574</v>
      </c>
      <c r="GD207" s="193">
        <f t="shared" si="53"/>
        <v>29060574</v>
      </c>
      <c r="GE207" s="193">
        <f t="shared" si="53"/>
        <v>29060574</v>
      </c>
      <c r="GF207" s="193">
        <f t="shared" si="53"/>
        <v>29060574</v>
      </c>
      <c r="GG207" s="193">
        <f t="shared" si="53"/>
        <v>29060574</v>
      </c>
      <c r="GH207" s="193">
        <f t="shared" si="53"/>
        <v>29060574</v>
      </c>
      <c r="GI207" s="193">
        <f t="shared" si="53"/>
        <v>29060574</v>
      </c>
      <c r="GJ207" s="193">
        <f t="shared" si="54"/>
        <v>29060574</v>
      </c>
      <c r="GK207" s="193">
        <f t="shared" si="54"/>
        <v>29060574</v>
      </c>
      <c r="GL207" s="193">
        <f t="shared" si="54"/>
        <v>29060574</v>
      </c>
      <c r="GM207" s="193">
        <f t="shared" si="54"/>
        <v>29060574</v>
      </c>
      <c r="GN207" s="193">
        <f t="shared" si="54"/>
        <v>29060574</v>
      </c>
      <c r="GO207" s="193">
        <f t="shared" si="54"/>
        <v>29538951</v>
      </c>
      <c r="GP207" s="193">
        <f t="shared" si="54"/>
        <v>29538951</v>
      </c>
      <c r="GQ207" s="193">
        <f t="shared" si="54"/>
        <v>29538951</v>
      </c>
      <c r="GR207" s="193">
        <f t="shared" si="54"/>
        <v>29538951</v>
      </c>
      <c r="GS207" s="193">
        <f t="shared" si="54"/>
        <v>29538951</v>
      </c>
      <c r="GT207" s="193">
        <f t="shared" si="54"/>
        <v>29538951</v>
      </c>
      <c r="GU207" s="193">
        <f t="shared" si="54"/>
        <v>29538951</v>
      </c>
      <c r="GV207" s="193">
        <f t="shared" si="54"/>
        <v>29538951</v>
      </c>
      <c r="GW207" s="193">
        <f t="shared" si="54"/>
        <v>29538951</v>
      </c>
      <c r="GX207" s="193">
        <f t="shared" si="54"/>
        <v>29538951</v>
      </c>
      <c r="GY207" s="193">
        <f t="shared" si="54"/>
        <v>29538951</v>
      </c>
      <c r="GZ207" s="193">
        <f t="shared" si="55"/>
        <v>29538951</v>
      </c>
      <c r="HA207" s="193">
        <f t="shared" si="55"/>
        <v>29954739</v>
      </c>
      <c r="HB207" s="193">
        <f t="shared" si="55"/>
        <v>29954739</v>
      </c>
      <c r="HC207" s="193">
        <f t="shared" si="55"/>
        <v>29954739</v>
      </c>
      <c r="HD207" s="193">
        <f t="shared" si="55"/>
        <v>29954739</v>
      </c>
      <c r="HE207" s="193">
        <f t="shared" si="55"/>
        <v>29954739</v>
      </c>
      <c r="HF207" s="193">
        <f t="shared" si="55"/>
        <v>29954739</v>
      </c>
      <c r="HG207" s="193">
        <f t="shared" si="55"/>
        <v>29954739</v>
      </c>
      <c r="HH207" s="193">
        <f t="shared" si="55"/>
        <v>29954739</v>
      </c>
      <c r="HI207" s="193">
        <f t="shared" si="55"/>
        <v>29954739</v>
      </c>
      <c r="HJ207" s="193">
        <f t="shared" si="55"/>
        <v>29954739</v>
      </c>
      <c r="HK207" s="193">
        <f t="shared" si="55"/>
        <v>29954739</v>
      </c>
      <c r="HL207" s="193">
        <f t="shared" si="55"/>
        <v>29954739</v>
      </c>
      <c r="HM207" s="193">
        <f t="shared" si="55"/>
        <v>30330362</v>
      </c>
      <c r="HN207" s="193">
        <f t="shared" si="55"/>
        <v>30330362</v>
      </c>
      <c r="HO207" s="193">
        <f t="shared" si="55"/>
        <v>30330362</v>
      </c>
      <c r="HP207" s="193">
        <f t="shared" si="56"/>
        <v>30330362</v>
      </c>
      <c r="HQ207" s="193">
        <f t="shared" si="56"/>
        <v>30330362</v>
      </c>
      <c r="HR207" s="193">
        <f t="shared" si="56"/>
        <v>30330362</v>
      </c>
      <c r="HS207" s="193">
        <f t="shared" si="56"/>
        <v>30330362</v>
      </c>
      <c r="HT207" s="193">
        <f t="shared" si="56"/>
        <v>30330362</v>
      </c>
      <c r="HU207" s="193">
        <f t="shared" si="56"/>
        <v>30330362</v>
      </c>
      <c r="HV207" s="193">
        <f t="shared" si="56"/>
        <v>30330362</v>
      </c>
      <c r="HW207" s="193">
        <f t="shared" si="56"/>
        <v>30330362</v>
      </c>
      <c r="HX207" s="193">
        <f t="shared" si="56"/>
        <v>30330362</v>
      </c>
      <c r="HY207" s="193">
        <f t="shared" si="56"/>
        <v>30738626</v>
      </c>
      <c r="HZ207" s="193">
        <f t="shared" si="56"/>
        <v>30738626</v>
      </c>
      <c r="IA207" s="193">
        <f t="shared" si="56"/>
        <v>30738626</v>
      </c>
      <c r="IB207" s="193">
        <f t="shared" si="56"/>
        <v>30738626</v>
      </c>
      <c r="IC207" s="193">
        <f t="shared" si="56"/>
        <v>30738626</v>
      </c>
      <c r="ID207" s="193">
        <f t="shared" si="56"/>
        <v>30738626</v>
      </c>
      <c r="IE207" s="193">
        <f t="shared" si="56"/>
        <v>30738626</v>
      </c>
      <c r="IF207" s="193">
        <f t="shared" si="57"/>
        <v>30738626</v>
      </c>
      <c r="IG207" s="193">
        <f t="shared" si="57"/>
        <v>30738626</v>
      </c>
      <c r="IH207" s="193">
        <f t="shared" si="57"/>
        <v>30738626</v>
      </c>
      <c r="II207" s="193">
        <f t="shared" si="57"/>
        <v>30738626</v>
      </c>
      <c r="IJ207" s="193">
        <f t="shared" si="57"/>
        <v>30738626</v>
      </c>
      <c r="IK207" s="193">
        <f t="shared" si="57"/>
        <v>31120460</v>
      </c>
      <c r="IL207" s="193">
        <f t="shared" si="57"/>
        <v>31120460</v>
      </c>
      <c r="IM207" s="193">
        <f t="shared" si="57"/>
        <v>31120460</v>
      </c>
      <c r="IN207" s="193">
        <f t="shared" si="57"/>
        <v>31120460</v>
      </c>
      <c r="IO207" s="193">
        <f t="shared" si="57"/>
        <v>31120460</v>
      </c>
      <c r="IP207" s="193">
        <f t="shared" si="57"/>
        <v>31120460</v>
      </c>
      <c r="IQ207" s="193">
        <f t="shared" si="57"/>
        <v>31120460</v>
      </c>
      <c r="IR207" s="193">
        <f t="shared" si="57"/>
        <v>31120460</v>
      </c>
      <c r="IS207" s="193">
        <f t="shared" si="57"/>
        <v>31120460</v>
      </c>
      <c r="IT207" s="193">
        <f t="shared" si="57"/>
        <v>31120460</v>
      </c>
      <c r="IU207" s="193">
        <f t="shared" si="57"/>
        <v>31120460</v>
      </c>
      <c r="IV207" s="193">
        <f t="shared" si="58"/>
        <v>31120460</v>
      </c>
      <c r="IW207" s="193">
        <f t="shared" si="58"/>
        <v>0</v>
      </c>
      <c r="IX207" s="193">
        <f t="shared" si="58"/>
        <v>0</v>
      </c>
      <c r="IY207" s="193">
        <f t="shared" si="58"/>
        <v>0</v>
      </c>
      <c r="IZ207" s="193">
        <f t="shared" si="58"/>
        <v>0</v>
      </c>
      <c r="JA207" s="193">
        <f t="shared" si="58"/>
        <v>0</v>
      </c>
      <c r="JB207" s="193">
        <f t="shared" si="58"/>
        <v>0</v>
      </c>
      <c r="JC207" s="193">
        <f t="shared" si="58"/>
        <v>0</v>
      </c>
      <c r="JD207" s="193">
        <f t="shared" si="58"/>
        <v>0</v>
      </c>
      <c r="JE207" s="193">
        <f t="shared" si="58"/>
        <v>0</v>
      </c>
      <c r="JF207" s="193">
        <f t="shared" si="58"/>
        <v>0</v>
      </c>
      <c r="JG207" s="193">
        <f t="shared" si="58"/>
        <v>0</v>
      </c>
      <c r="JH207" s="193">
        <f t="shared" si="58"/>
        <v>0</v>
      </c>
      <c r="JI207" s="193">
        <f t="shared" si="58"/>
        <v>0</v>
      </c>
      <c r="JJ207" s="193">
        <f t="shared" si="58"/>
        <v>0</v>
      </c>
      <c r="JK207" s="193">
        <f t="shared" si="58"/>
        <v>0</v>
      </c>
      <c r="JL207" s="193">
        <f t="shared" si="59"/>
        <v>0</v>
      </c>
      <c r="JM207" s="193">
        <f t="shared" si="59"/>
        <v>0</v>
      </c>
      <c r="JN207" s="193">
        <f t="shared" si="59"/>
        <v>0</v>
      </c>
      <c r="JO207" s="193">
        <f t="shared" si="59"/>
        <v>0</v>
      </c>
      <c r="JP207" s="193">
        <f t="shared" si="59"/>
        <v>0</v>
      </c>
      <c r="JQ207" s="193">
        <f t="shared" si="59"/>
        <v>0</v>
      </c>
      <c r="JR207" s="193">
        <f t="shared" si="59"/>
        <v>0</v>
      </c>
      <c r="JS207" s="193">
        <f t="shared" si="59"/>
        <v>0</v>
      </c>
      <c r="JT207" s="193">
        <f t="shared" si="59"/>
        <v>0</v>
      </c>
    </row>
    <row r="208" spans="4:280">
      <c r="D208" s="175" t="s">
        <v>212</v>
      </c>
      <c r="Z208" s="193">
        <f t="shared" si="43"/>
        <v>55392470</v>
      </c>
      <c r="AA208" s="193">
        <f t="shared" si="43"/>
        <v>55392470</v>
      </c>
      <c r="AB208" s="193">
        <f t="shared" si="43"/>
        <v>55823613</v>
      </c>
      <c r="AC208" s="193">
        <f t="shared" si="43"/>
        <v>55823613</v>
      </c>
      <c r="AD208" s="193">
        <f t="shared" si="43"/>
        <v>55823613</v>
      </c>
      <c r="AE208" s="193">
        <f t="shared" si="43"/>
        <v>55823613</v>
      </c>
      <c r="AF208" s="193">
        <f t="shared" si="43"/>
        <v>55823613</v>
      </c>
      <c r="AG208" s="193">
        <f t="shared" si="43"/>
        <v>55823613</v>
      </c>
      <c r="AH208" s="193">
        <f t="shared" si="43"/>
        <v>55823613</v>
      </c>
      <c r="AI208" s="193">
        <f t="shared" si="43"/>
        <v>55823613</v>
      </c>
      <c r="AJ208" s="193">
        <f t="shared" si="43"/>
        <v>55823613</v>
      </c>
      <c r="AK208" s="193">
        <f t="shared" si="43"/>
        <v>55823613</v>
      </c>
      <c r="AL208" s="193">
        <f t="shared" si="43"/>
        <v>55823613</v>
      </c>
      <c r="AM208" s="193">
        <f t="shared" si="43"/>
        <v>55823613</v>
      </c>
      <c r="AN208" s="193">
        <f t="shared" si="43"/>
        <v>56871383</v>
      </c>
      <c r="AO208" s="193">
        <f t="shared" si="43"/>
        <v>56871383</v>
      </c>
      <c r="AP208" s="193">
        <f t="shared" si="44"/>
        <v>56871383</v>
      </c>
      <c r="AQ208" s="193">
        <f t="shared" si="44"/>
        <v>56871383</v>
      </c>
      <c r="AR208" s="193">
        <f t="shared" si="44"/>
        <v>56871383</v>
      </c>
      <c r="AS208" s="193">
        <f t="shared" si="44"/>
        <v>56871383</v>
      </c>
      <c r="AT208" s="193">
        <f t="shared" si="44"/>
        <v>56871383</v>
      </c>
      <c r="AU208" s="193">
        <f t="shared" si="44"/>
        <v>56871383</v>
      </c>
      <c r="AV208" s="193">
        <f t="shared" si="45"/>
        <v>56871383</v>
      </c>
      <c r="AW208" s="193">
        <f t="shared" si="45"/>
        <v>56871383</v>
      </c>
      <c r="AX208" s="193">
        <f t="shared" si="45"/>
        <v>56871383</v>
      </c>
      <c r="AY208" s="193">
        <f t="shared" si="45"/>
        <v>56871383</v>
      </c>
      <c r="AZ208" s="193">
        <f t="shared" si="45"/>
        <v>56871383</v>
      </c>
      <c r="BA208" s="193">
        <f t="shared" si="45"/>
        <v>58184024</v>
      </c>
      <c r="BB208" s="193">
        <f t="shared" si="45"/>
        <v>58184024</v>
      </c>
      <c r="BC208" s="193">
        <f t="shared" si="45"/>
        <v>58184024</v>
      </c>
      <c r="BD208" s="193">
        <f t="shared" si="45"/>
        <v>58184024</v>
      </c>
      <c r="BE208" s="193">
        <f t="shared" si="45"/>
        <v>58184024</v>
      </c>
      <c r="BF208" s="193">
        <f t="shared" si="45"/>
        <v>58184024</v>
      </c>
      <c r="BG208" s="193">
        <f t="shared" si="45"/>
        <v>58184024</v>
      </c>
      <c r="BH208" s="193">
        <f t="shared" si="45"/>
        <v>58184024</v>
      </c>
      <c r="BI208" s="193">
        <f t="shared" si="45"/>
        <v>58184024</v>
      </c>
      <c r="BJ208" s="193">
        <f t="shared" si="45"/>
        <v>58184024</v>
      </c>
      <c r="BK208" s="193">
        <f t="shared" si="45"/>
        <v>58184024</v>
      </c>
      <c r="BL208" s="193">
        <f t="shared" si="46"/>
        <v>58184024</v>
      </c>
      <c r="BM208" s="193">
        <f t="shared" si="46"/>
        <v>59590640</v>
      </c>
      <c r="BN208" s="193">
        <f t="shared" si="46"/>
        <v>59590640</v>
      </c>
      <c r="BO208" s="193">
        <f t="shared" si="46"/>
        <v>59590640</v>
      </c>
      <c r="BP208" s="193">
        <f t="shared" si="46"/>
        <v>59590640</v>
      </c>
      <c r="BQ208" s="193">
        <f t="shared" si="46"/>
        <v>59590640</v>
      </c>
      <c r="BR208" s="193">
        <f t="shared" si="46"/>
        <v>59590640</v>
      </c>
      <c r="BS208" s="193">
        <f t="shared" si="46"/>
        <v>59590640</v>
      </c>
      <c r="BT208" s="193">
        <f t="shared" si="46"/>
        <v>59590640</v>
      </c>
      <c r="BU208" s="193">
        <f t="shared" si="46"/>
        <v>59590640</v>
      </c>
      <c r="BV208" s="193">
        <f t="shared" si="46"/>
        <v>59590640</v>
      </c>
      <c r="BW208" s="193">
        <f t="shared" si="46"/>
        <v>59590640</v>
      </c>
      <c r="BX208" s="193">
        <f t="shared" si="46"/>
        <v>59590640</v>
      </c>
      <c r="BY208" s="193">
        <f t="shared" si="46"/>
        <v>60815562</v>
      </c>
      <c r="BZ208" s="193">
        <f t="shared" si="46"/>
        <v>60815562</v>
      </c>
      <c r="CA208" s="193">
        <f t="shared" si="46"/>
        <v>60815562</v>
      </c>
      <c r="CB208" s="193">
        <f t="shared" si="47"/>
        <v>60815562</v>
      </c>
      <c r="CC208" s="193">
        <f t="shared" si="47"/>
        <v>60815562</v>
      </c>
      <c r="CD208" s="193">
        <f t="shared" si="47"/>
        <v>60815562</v>
      </c>
      <c r="CE208" s="193">
        <f t="shared" si="47"/>
        <v>60815562</v>
      </c>
      <c r="CF208" s="193">
        <f t="shared" si="47"/>
        <v>60815562</v>
      </c>
      <c r="CG208" s="193">
        <f t="shared" si="47"/>
        <v>60815562</v>
      </c>
      <c r="CH208" s="193">
        <f t="shared" si="47"/>
        <v>60815562</v>
      </c>
      <c r="CI208" s="193">
        <f t="shared" si="47"/>
        <v>60815562</v>
      </c>
      <c r="CJ208" s="193">
        <f t="shared" si="47"/>
        <v>60815562</v>
      </c>
      <c r="CK208" s="193">
        <f t="shared" si="47"/>
        <v>62053330</v>
      </c>
      <c r="CL208" s="193">
        <f t="shared" si="47"/>
        <v>62053330</v>
      </c>
      <c r="CM208" s="193">
        <f t="shared" si="47"/>
        <v>62053330</v>
      </c>
      <c r="CN208" s="193">
        <f t="shared" si="47"/>
        <v>62053330</v>
      </c>
      <c r="CO208" s="193">
        <f t="shared" si="47"/>
        <v>62053330</v>
      </c>
      <c r="CP208" s="193">
        <f t="shared" si="47"/>
        <v>62053330</v>
      </c>
      <c r="CQ208" s="193">
        <f t="shared" si="47"/>
        <v>62053330</v>
      </c>
      <c r="CR208" s="193">
        <f t="shared" si="48"/>
        <v>62053330</v>
      </c>
      <c r="CS208" s="193">
        <f t="shared" si="48"/>
        <v>62053330</v>
      </c>
      <c r="CT208" s="193">
        <f t="shared" si="48"/>
        <v>62053330</v>
      </c>
      <c r="CU208" s="193">
        <f t="shared" si="48"/>
        <v>62053330</v>
      </c>
      <c r="CV208" s="193">
        <f t="shared" si="48"/>
        <v>62053330</v>
      </c>
      <c r="CW208" s="193">
        <f t="shared" si="48"/>
        <v>63442538</v>
      </c>
      <c r="CX208" s="193">
        <f t="shared" si="48"/>
        <v>63442538</v>
      </c>
      <c r="CY208" s="193">
        <f t="shared" si="48"/>
        <v>63442538</v>
      </c>
      <c r="CZ208" s="193">
        <f t="shared" si="48"/>
        <v>63442538</v>
      </c>
      <c r="DA208" s="193">
        <f t="shared" si="48"/>
        <v>63442538</v>
      </c>
      <c r="DB208" s="193">
        <f t="shared" si="48"/>
        <v>63442538</v>
      </c>
      <c r="DC208" s="193">
        <f t="shared" si="48"/>
        <v>63442538</v>
      </c>
      <c r="DD208" s="193">
        <f t="shared" si="48"/>
        <v>63442538</v>
      </c>
      <c r="DE208" s="193">
        <f t="shared" si="48"/>
        <v>63442538</v>
      </c>
      <c r="DF208" s="193">
        <f t="shared" si="48"/>
        <v>63442538</v>
      </c>
      <c r="DG208" s="193">
        <f t="shared" si="48"/>
        <v>63442538</v>
      </c>
      <c r="DH208" s="193">
        <f t="shared" si="49"/>
        <v>63442538</v>
      </c>
      <c r="DI208" s="193">
        <f t="shared" si="49"/>
        <v>64738985</v>
      </c>
      <c r="DJ208" s="193">
        <f t="shared" si="49"/>
        <v>64738985</v>
      </c>
      <c r="DK208" s="193">
        <f t="shared" si="49"/>
        <v>64738985</v>
      </c>
      <c r="DL208" s="193">
        <f t="shared" si="49"/>
        <v>64738985</v>
      </c>
      <c r="DM208" s="193">
        <f t="shared" si="49"/>
        <v>64738985</v>
      </c>
      <c r="DN208" s="193">
        <f t="shared" si="49"/>
        <v>64738985</v>
      </c>
      <c r="DO208" s="193">
        <f t="shared" si="49"/>
        <v>64738985</v>
      </c>
      <c r="DP208" s="193">
        <f t="shared" si="49"/>
        <v>64738985</v>
      </c>
      <c r="DQ208" s="193">
        <f t="shared" si="49"/>
        <v>64738985</v>
      </c>
      <c r="DR208" s="193">
        <f t="shared" si="49"/>
        <v>64738985</v>
      </c>
      <c r="DS208" s="193">
        <f t="shared" si="49"/>
        <v>64738985</v>
      </c>
      <c r="DT208" s="193">
        <f t="shared" si="49"/>
        <v>64738985</v>
      </c>
      <c r="DU208" s="193">
        <f t="shared" si="49"/>
        <v>65939154</v>
      </c>
      <c r="DV208" s="193">
        <f t="shared" si="49"/>
        <v>65939154</v>
      </c>
      <c r="DW208" s="193">
        <f t="shared" si="49"/>
        <v>65939154</v>
      </c>
      <c r="DX208" s="193">
        <f t="shared" si="50"/>
        <v>65939154</v>
      </c>
      <c r="DY208" s="193">
        <f t="shared" si="50"/>
        <v>65939154</v>
      </c>
      <c r="DZ208" s="193">
        <f t="shared" si="50"/>
        <v>65939154</v>
      </c>
      <c r="EA208" s="193">
        <f t="shared" si="50"/>
        <v>65939154</v>
      </c>
      <c r="EB208" s="193">
        <f t="shared" si="50"/>
        <v>65939154</v>
      </c>
      <c r="EC208" s="193">
        <f t="shared" si="50"/>
        <v>65939154</v>
      </c>
      <c r="ED208" s="193">
        <f t="shared" si="50"/>
        <v>65939154</v>
      </c>
      <c r="EE208" s="193">
        <f t="shared" si="50"/>
        <v>65939154</v>
      </c>
      <c r="EF208" s="193">
        <f t="shared" si="50"/>
        <v>65939154</v>
      </c>
      <c r="EG208" s="193">
        <f t="shared" si="50"/>
        <v>67140329</v>
      </c>
      <c r="EH208" s="193">
        <f t="shared" si="50"/>
        <v>67140329</v>
      </c>
      <c r="EI208" s="193">
        <f t="shared" si="50"/>
        <v>67140329</v>
      </c>
      <c r="EJ208" s="193">
        <f t="shared" si="50"/>
        <v>67140329</v>
      </c>
      <c r="EK208" s="193">
        <f t="shared" si="50"/>
        <v>67140329</v>
      </c>
      <c r="EL208" s="193">
        <f t="shared" si="50"/>
        <v>67140329</v>
      </c>
      <c r="EM208" s="193">
        <f t="shared" si="50"/>
        <v>67140329</v>
      </c>
      <c r="EN208" s="193">
        <f t="shared" si="51"/>
        <v>67140329</v>
      </c>
      <c r="EO208" s="193">
        <f t="shared" si="51"/>
        <v>67140329</v>
      </c>
      <c r="EP208" s="193">
        <f t="shared" si="51"/>
        <v>67140329</v>
      </c>
      <c r="EQ208" s="193">
        <f t="shared" si="51"/>
        <v>67140329</v>
      </c>
      <c r="ER208" s="193">
        <f t="shared" si="51"/>
        <v>67140329</v>
      </c>
      <c r="ES208" s="193">
        <f t="shared" si="51"/>
        <v>68667224</v>
      </c>
      <c r="ET208" s="193">
        <f t="shared" si="51"/>
        <v>68667224</v>
      </c>
      <c r="EU208" s="193">
        <f t="shared" si="51"/>
        <v>68667224</v>
      </c>
      <c r="EV208" s="193">
        <f t="shared" si="51"/>
        <v>68667224</v>
      </c>
      <c r="EW208" s="193">
        <f t="shared" si="51"/>
        <v>68667224</v>
      </c>
      <c r="EX208" s="193">
        <f t="shared" si="51"/>
        <v>68667224</v>
      </c>
      <c r="EY208" s="193">
        <f t="shared" si="51"/>
        <v>68667224</v>
      </c>
      <c r="EZ208" s="193">
        <f t="shared" si="51"/>
        <v>68667224</v>
      </c>
      <c r="FA208" s="193">
        <f t="shared" si="51"/>
        <v>68667224</v>
      </c>
      <c r="FB208" s="193">
        <f t="shared" si="51"/>
        <v>68667224</v>
      </c>
      <c r="FC208" s="193">
        <f t="shared" si="51"/>
        <v>68667224</v>
      </c>
      <c r="FD208" s="193">
        <f t="shared" si="52"/>
        <v>68667224</v>
      </c>
      <c r="FE208" s="193">
        <f t="shared" si="52"/>
        <v>70261708</v>
      </c>
      <c r="FF208" s="193">
        <f t="shared" si="52"/>
        <v>70261708</v>
      </c>
      <c r="FG208" s="193">
        <f t="shared" si="52"/>
        <v>70261708</v>
      </c>
      <c r="FH208" s="193">
        <f t="shared" si="52"/>
        <v>70261708</v>
      </c>
      <c r="FI208" s="193">
        <f t="shared" si="52"/>
        <v>70261708</v>
      </c>
      <c r="FJ208" s="193">
        <f t="shared" si="52"/>
        <v>70261708</v>
      </c>
      <c r="FK208" s="193">
        <f t="shared" si="52"/>
        <v>70261708</v>
      </c>
      <c r="FL208" s="193">
        <f t="shared" si="52"/>
        <v>70261708</v>
      </c>
      <c r="FM208" s="193">
        <f t="shared" si="52"/>
        <v>70261708</v>
      </c>
      <c r="FN208" s="193">
        <f t="shared" si="52"/>
        <v>70261708</v>
      </c>
      <c r="FO208" s="193">
        <f t="shared" si="52"/>
        <v>70261708</v>
      </c>
      <c r="FP208" s="193">
        <f t="shared" si="52"/>
        <v>70261708</v>
      </c>
      <c r="FQ208" s="193">
        <f t="shared" si="52"/>
        <v>71580861</v>
      </c>
      <c r="FR208" s="193">
        <f t="shared" si="52"/>
        <v>71580861</v>
      </c>
      <c r="FS208" s="193">
        <f t="shared" si="52"/>
        <v>71580861</v>
      </c>
      <c r="FT208" s="193">
        <f t="shared" si="53"/>
        <v>71580861</v>
      </c>
      <c r="FU208" s="193">
        <f t="shared" si="53"/>
        <v>71580861</v>
      </c>
      <c r="FV208" s="193">
        <f t="shared" si="53"/>
        <v>71580861</v>
      </c>
      <c r="FW208" s="193">
        <f t="shared" si="53"/>
        <v>71580861</v>
      </c>
      <c r="FX208" s="193">
        <f t="shared" si="53"/>
        <v>71580861</v>
      </c>
      <c r="FY208" s="193">
        <f t="shared" si="53"/>
        <v>71580861</v>
      </c>
      <c r="FZ208" s="193">
        <f t="shared" si="53"/>
        <v>71580861</v>
      </c>
      <c r="GA208" s="193">
        <f t="shared" si="53"/>
        <v>71580861</v>
      </c>
      <c r="GB208" s="193">
        <f t="shared" si="53"/>
        <v>71580861</v>
      </c>
      <c r="GC208" s="193">
        <f t="shared" si="53"/>
        <v>72860626</v>
      </c>
      <c r="GD208" s="193">
        <f t="shared" si="53"/>
        <v>72860626</v>
      </c>
      <c r="GE208" s="193">
        <f t="shared" si="53"/>
        <v>72860626</v>
      </c>
      <c r="GF208" s="193">
        <f t="shared" si="53"/>
        <v>72860626</v>
      </c>
      <c r="GG208" s="193">
        <f t="shared" si="53"/>
        <v>72860626</v>
      </c>
      <c r="GH208" s="193">
        <f t="shared" si="53"/>
        <v>72860626</v>
      </c>
      <c r="GI208" s="193">
        <f t="shared" si="53"/>
        <v>72860626</v>
      </c>
      <c r="GJ208" s="193">
        <f t="shared" si="54"/>
        <v>72860626</v>
      </c>
      <c r="GK208" s="193">
        <f t="shared" si="54"/>
        <v>72860626</v>
      </c>
      <c r="GL208" s="193">
        <f t="shared" si="54"/>
        <v>72860626</v>
      </c>
      <c r="GM208" s="193">
        <f t="shared" si="54"/>
        <v>72860626</v>
      </c>
      <c r="GN208" s="193">
        <f t="shared" si="54"/>
        <v>72860626</v>
      </c>
      <c r="GO208" s="193">
        <f t="shared" si="54"/>
        <v>74249745</v>
      </c>
      <c r="GP208" s="193">
        <f t="shared" si="54"/>
        <v>74249745</v>
      </c>
      <c r="GQ208" s="193">
        <f t="shared" si="54"/>
        <v>74249745</v>
      </c>
      <c r="GR208" s="193">
        <f t="shared" si="54"/>
        <v>74249745</v>
      </c>
      <c r="GS208" s="193">
        <f t="shared" si="54"/>
        <v>74249745</v>
      </c>
      <c r="GT208" s="193">
        <f t="shared" si="54"/>
        <v>74249745</v>
      </c>
      <c r="GU208" s="193">
        <f t="shared" si="54"/>
        <v>74249745</v>
      </c>
      <c r="GV208" s="193">
        <f t="shared" si="54"/>
        <v>74249745</v>
      </c>
      <c r="GW208" s="193">
        <f t="shared" si="54"/>
        <v>74249745</v>
      </c>
      <c r="GX208" s="193">
        <f t="shared" si="54"/>
        <v>74249745</v>
      </c>
      <c r="GY208" s="193">
        <f t="shared" si="54"/>
        <v>74249745</v>
      </c>
      <c r="GZ208" s="193">
        <f t="shared" si="55"/>
        <v>74249745</v>
      </c>
      <c r="HA208" s="193">
        <f t="shared" si="55"/>
        <v>75534100</v>
      </c>
      <c r="HB208" s="193">
        <f t="shared" si="55"/>
        <v>75534100</v>
      </c>
      <c r="HC208" s="193">
        <f t="shared" si="55"/>
        <v>75534100</v>
      </c>
      <c r="HD208" s="193">
        <f t="shared" si="55"/>
        <v>75534100</v>
      </c>
      <c r="HE208" s="193">
        <f t="shared" si="55"/>
        <v>75534100</v>
      </c>
      <c r="HF208" s="193">
        <f t="shared" si="55"/>
        <v>75534100</v>
      </c>
      <c r="HG208" s="193">
        <f t="shared" si="55"/>
        <v>75534100</v>
      </c>
      <c r="HH208" s="193">
        <f t="shared" si="55"/>
        <v>75534100</v>
      </c>
      <c r="HI208" s="193">
        <f t="shared" si="55"/>
        <v>75534100</v>
      </c>
      <c r="HJ208" s="193">
        <f t="shared" si="55"/>
        <v>75534100</v>
      </c>
      <c r="HK208" s="193">
        <f t="shared" si="55"/>
        <v>75534100</v>
      </c>
      <c r="HL208" s="193">
        <f t="shared" si="55"/>
        <v>75534100</v>
      </c>
      <c r="HM208" s="193">
        <f t="shared" si="55"/>
        <v>76746389</v>
      </c>
      <c r="HN208" s="193">
        <f t="shared" si="55"/>
        <v>76746389</v>
      </c>
      <c r="HO208" s="193">
        <f t="shared" si="55"/>
        <v>76746389</v>
      </c>
      <c r="HP208" s="193">
        <f t="shared" si="56"/>
        <v>76746389</v>
      </c>
      <c r="HQ208" s="193">
        <f t="shared" si="56"/>
        <v>76746389</v>
      </c>
      <c r="HR208" s="193">
        <f t="shared" si="56"/>
        <v>76746389</v>
      </c>
      <c r="HS208" s="193">
        <f t="shared" si="56"/>
        <v>76746389</v>
      </c>
      <c r="HT208" s="193">
        <f t="shared" si="56"/>
        <v>76746389</v>
      </c>
      <c r="HU208" s="193">
        <f t="shared" si="56"/>
        <v>76746389</v>
      </c>
      <c r="HV208" s="193">
        <f t="shared" si="56"/>
        <v>76746389</v>
      </c>
      <c r="HW208" s="193">
        <f t="shared" si="56"/>
        <v>76746389</v>
      </c>
      <c r="HX208" s="193">
        <f t="shared" si="56"/>
        <v>76746389</v>
      </c>
      <c r="HY208" s="193">
        <f t="shared" si="56"/>
        <v>78022936</v>
      </c>
      <c r="HZ208" s="193">
        <f t="shared" si="56"/>
        <v>78022936</v>
      </c>
      <c r="IA208" s="193">
        <f t="shared" si="56"/>
        <v>78022936</v>
      </c>
      <c r="IB208" s="193">
        <f t="shared" si="56"/>
        <v>78022936</v>
      </c>
      <c r="IC208" s="193">
        <f t="shared" si="56"/>
        <v>78022936</v>
      </c>
      <c r="ID208" s="193">
        <f t="shared" si="56"/>
        <v>78022936</v>
      </c>
      <c r="IE208" s="193">
        <f t="shared" si="56"/>
        <v>78022936</v>
      </c>
      <c r="IF208" s="193">
        <f t="shared" si="57"/>
        <v>78022936</v>
      </c>
      <c r="IG208" s="193">
        <f t="shared" si="57"/>
        <v>78022936</v>
      </c>
      <c r="IH208" s="193">
        <f t="shared" si="57"/>
        <v>78022936</v>
      </c>
      <c r="II208" s="193">
        <f t="shared" si="57"/>
        <v>78022936</v>
      </c>
      <c r="IJ208" s="193">
        <f t="shared" si="57"/>
        <v>78022936</v>
      </c>
      <c r="IK208" s="193">
        <f t="shared" si="57"/>
        <v>79201232</v>
      </c>
      <c r="IL208" s="193">
        <f t="shared" si="57"/>
        <v>79201232</v>
      </c>
      <c r="IM208" s="193">
        <f t="shared" si="57"/>
        <v>79201232</v>
      </c>
      <c r="IN208" s="193">
        <f t="shared" si="57"/>
        <v>79201232</v>
      </c>
      <c r="IO208" s="193">
        <f t="shared" si="57"/>
        <v>79201232</v>
      </c>
      <c r="IP208" s="193">
        <f t="shared" si="57"/>
        <v>79201232</v>
      </c>
      <c r="IQ208" s="193">
        <f t="shared" si="57"/>
        <v>79201232</v>
      </c>
      <c r="IR208" s="193">
        <f t="shared" si="57"/>
        <v>79201232</v>
      </c>
      <c r="IS208" s="193">
        <f t="shared" si="57"/>
        <v>79201232</v>
      </c>
      <c r="IT208" s="193">
        <f t="shared" si="57"/>
        <v>79201232</v>
      </c>
      <c r="IU208" s="193">
        <f t="shared" si="57"/>
        <v>79201232</v>
      </c>
      <c r="IV208" s="193">
        <f t="shared" si="58"/>
        <v>79201232</v>
      </c>
      <c r="IW208" s="193">
        <f t="shared" si="58"/>
        <v>0</v>
      </c>
      <c r="IX208" s="193">
        <f t="shared" si="58"/>
        <v>0</v>
      </c>
      <c r="IY208" s="193">
        <f t="shared" si="58"/>
        <v>0</v>
      </c>
      <c r="IZ208" s="193">
        <f t="shared" si="58"/>
        <v>0</v>
      </c>
      <c r="JA208" s="193">
        <f t="shared" si="58"/>
        <v>0</v>
      </c>
      <c r="JB208" s="193">
        <f t="shared" si="58"/>
        <v>0</v>
      </c>
      <c r="JC208" s="193">
        <f t="shared" si="58"/>
        <v>0</v>
      </c>
      <c r="JD208" s="193">
        <f t="shared" si="58"/>
        <v>0</v>
      </c>
      <c r="JE208" s="193">
        <f t="shared" si="58"/>
        <v>0</v>
      </c>
      <c r="JF208" s="193">
        <f t="shared" si="58"/>
        <v>0</v>
      </c>
      <c r="JG208" s="193">
        <f t="shared" si="58"/>
        <v>0</v>
      </c>
      <c r="JH208" s="193">
        <f t="shared" si="58"/>
        <v>0</v>
      </c>
      <c r="JI208" s="193">
        <f t="shared" si="58"/>
        <v>0</v>
      </c>
      <c r="JJ208" s="193">
        <f t="shared" si="58"/>
        <v>0</v>
      </c>
      <c r="JK208" s="193">
        <f t="shared" si="58"/>
        <v>0</v>
      </c>
      <c r="JL208" s="193">
        <f t="shared" si="59"/>
        <v>0</v>
      </c>
      <c r="JM208" s="193">
        <f t="shared" si="59"/>
        <v>0</v>
      </c>
      <c r="JN208" s="193">
        <f t="shared" si="59"/>
        <v>0</v>
      </c>
      <c r="JO208" s="193">
        <f t="shared" si="59"/>
        <v>0</v>
      </c>
      <c r="JP208" s="193">
        <f t="shared" si="59"/>
        <v>0</v>
      </c>
      <c r="JQ208" s="193">
        <f t="shared" si="59"/>
        <v>0</v>
      </c>
      <c r="JR208" s="193">
        <f t="shared" si="59"/>
        <v>0</v>
      </c>
      <c r="JS208" s="193">
        <f t="shared" si="59"/>
        <v>0</v>
      </c>
      <c r="JT208" s="193">
        <f t="shared" si="59"/>
        <v>0</v>
      </c>
    </row>
    <row r="209" spans="4:280">
      <c r="D209" s="175" t="s">
        <v>224</v>
      </c>
      <c r="Z209" s="193">
        <f t="shared" si="43"/>
        <v>29716440</v>
      </c>
      <c r="AA209" s="193">
        <f t="shared" si="43"/>
        <v>29716440</v>
      </c>
      <c r="AB209" s="193">
        <f t="shared" si="43"/>
        <v>29627680</v>
      </c>
      <c r="AC209" s="193">
        <f t="shared" si="43"/>
        <v>29627680</v>
      </c>
      <c r="AD209" s="193">
        <f t="shared" si="43"/>
        <v>29627680</v>
      </c>
      <c r="AE209" s="193">
        <f t="shared" si="43"/>
        <v>29627680</v>
      </c>
      <c r="AF209" s="193">
        <f t="shared" si="43"/>
        <v>29627680</v>
      </c>
      <c r="AG209" s="193">
        <f t="shared" si="43"/>
        <v>29627680</v>
      </c>
      <c r="AH209" s="193">
        <f t="shared" si="43"/>
        <v>29627680</v>
      </c>
      <c r="AI209" s="193">
        <f t="shared" si="43"/>
        <v>29627680</v>
      </c>
      <c r="AJ209" s="193">
        <f t="shared" si="43"/>
        <v>29627680</v>
      </c>
      <c r="AK209" s="193">
        <f t="shared" si="43"/>
        <v>29627680</v>
      </c>
      <c r="AL209" s="193">
        <f t="shared" si="43"/>
        <v>29627680</v>
      </c>
      <c r="AM209" s="193">
        <f t="shared" si="43"/>
        <v>29627680</v>
      </c>
      <c r="AN209" s="193">
        <f t="shared" si="43"/>
        <v>29817892</v>
      </c>
      <c r="AO209" s="193">
        <f t="shared" si="43"/>
        <v>29817892</v>
      </c>
      <c r="AP209" s="193">
        <f t="shared" si="44"/>
        <v>29817892</v>
      </c>
      <c r="AQ209" s="193">
        <f t="shared" si="44"/>
        <v>29817892</v>
      </c>
      <c r="AR209" s="193">
        <f t="shared" si="44"/>
        <v>29817892</v>
      </c>
      <c r="AS209" s="193">
        <f t="shared" si="44"/>
        <v>29817892</v>
      </c>
      <c r="AT209" s="193">
        <f t="shared" si="44"/>
        <v>29817892</v>
      </c>
      <c r="AU209" s="193">
        <f t="shared" si="44"/>
        <v>29817892</v>
      </c>
      <c r="AV209" s="193">
        <f t="shared" si="45"/>
        <v>29817892</v>
      </c>
      <c r="AW209" s="193">
        <f t="shared" si="45"/>
        <v>29817892</v>
      </c>
      <c r="AX209" s="193">
        <f t="shared" si="45"/>
        <v>29817892</v>
      </c>
      <c r="AY209" s="193">
        <f t="shared" si="45"/>
        <v>29817892</v>
      </c>
      <c r="AZ209" s="193">
        <f t="shared" si="45"/>
        <v>29817892</v>
      </c>
      <c r="BA209" s="193">
        <f t="shared" si="45"/>
        <v>30400512</v>
      </c>
      <c r="BB209" s="193">
        <f t="shared" si="45"/>
        <v>30400512</v>
      </c>
      <c r="BC209" s="193">
        <f t="shared" si="45"/>
        <v>30400512</v>
      </c>
      <c r="BD209" s="193">
        <f t="shared" si="45"/>
        <v>30400512</v>
      </c>
      <c r="BE209" s="193">
        <f t="shared" si="45"/>
        <v>30400512</v>
      </c>
      <c r="BF209" s="193">
        <f t="shared" si="45"/>
        <v>30400512</v>
      </c>
      <c r="BG209" s="193">
        <f t="shared" si="45"/>
        <v>30400512</v>
      </c>
      <c r="BH209" s="193">
        <f t="shared" si="45"/>
        <v>30400512</v>
      </c>
      <c r="BI209" s="193">
        <f t="shared" si="45"/>
        <v>30400512</v>
      </c>
      <c r="BJ209" s="193">
        <f t="shared" si="45"/>
        <v>30400512</v>
      </c>
      <c r="BK209" s="193">
        <f t="shared" si="45"/>
        <v>30400512</v>
      </c>
      <c r="BL209" s="193">
        <f t="shared" si="46"/>
        <v>30400512</v>
      </c>
      <c r="BM209" s="193">
        <f t="shared" si="46"/>
        <v>30952704</v>
      </c>
      <c r="BN209" s="193">
        <f t="shared" si="46"/>
        <v>30952704</v>
      </c>
      <c r="BO209" s="193">
        <f t="shared" si="46"/>
        <v>30952704</v>
      </c>
      <c r="BP209" s="193">
        <f t="shared" si="46"/>
        <v>30952704</v>
      </c>
      <c r="BQ209" s="193">
        <f t="shared" si="46"/>
        <v>30952704</v>
      </c>
      <c r="BR209" s="193">
        <f t="shared" si="46"/>
        <v>30952704</v>
      </c>
      <c r="BS209" s="193">
        <f t="shared" si="46"/>
        <v>30952704</v>
      </c>
      <c r="BT209" s="193">
        <f t="shared" si="46"/>
        <v>30952704</v>
      </c>
      <c r="BU209" s="193">
        <f t="shared" si="46"/>
        <v>30952704</v>
      </c>
      <c r="BV209" s="193">
        <f t="shared" si="46"/>
        <v>30952704</v>
      </c>
      <c r="BW209" s="193">
        <f t="shared" si="46"/>
        <v>30952704</v>
      </c>
      <c r="BX209" s="193">
        <f t="shared" si="46"/>
        <v>30952704</v>
      </c>
      <c r="BY209" s="193">
        <f t="shared" si="46"/>
        <v>31473845</v>
      </c>
      <c r="BZ209" s="193">
        <f t="shared" si="46"/>
        <v>31473845</v>
      </c>
      <c r="CA209" s="193">
        <f t="shared" si="46"/>
        <v>31473845</v>
      </c>
      <c r="CB209" s="193">
        <f t="shared" si="47"/>
        <v>31473845</v>
      </c>
      <c r="CC209" s="193">
        <f t="shared" si="47"/>
        <v>31473845</v>
      </c>
      <c r="CD209" s="193">
        <f t="shared" si="47"/>
        <v>31473845</v>
      </c>
      <c r="CE209" s="193">
        <f t="shared" si="47"/>
        <v>31473845</v>
      </c>
      <c r="CF209" s="193">
        <f t="shared" si="47"/>
        <v>31473845</v>
      </c>
      <c r="CG209" s="193">
        <f t="shared" si="47"/>
        <v>31473845</v>
      </c>
      <c r="CH209" s="193">
        <f t="shared" si="47"/>
        <v>31473845</v>
      </c>
      <c r="CI209" s="193">
        <f t="shared" si="47"/>
        <v>31473845</v>
      </c>
      <c r="CJ209" s="193">
        <f t="shared" si="47"/>
        <v>31473845</v>
      </c>
      <c r="CK209" s="193">
        <f t="shared" si="47"/>
        <v>32001948</v>
      </c>
      <c r="CL209" s="193">
        <f t="shared" si="47"/>
        <v>32001948</v>
      </c>
      <c r="CM209" s="193">
        <f t="shared" si="47"/>
        <v>32001948</v>
      </c>
      <c r="CN209" s="193">
        <f t="shared" si="47"/>
        <v>32001948</v>
      </c>
      <c r="CO209" s="193">
        <f t="shared" si="47"/>
        <v>32001948</v>
      </c>
      <c r="CP209" s="193">
        <f t="shared" si="47"/>
        <v>32001948</v>
      </c>
      <c r="CQ209" s="193">
        <f t="shared" si="47"/>
        <v>32001948</v>
      </c>
      <c r="CR209" s="193">
        <f t="shared" si="48"/>
        <v>32001948</v>
      </c>
      <c r="CS209" s="193">
        <f t="shared" si="48"/>
        <v>32001948</v>
      </c>
      <c r="CT209" s="193">
        <f t="shared" si="48"/>
        <v>32001948</v>
      </c>
      <c r="CU209" s="193">
        <f t="shared" si="48"/>
        <v>32001948</v>
      </c>
      <c r="CV209" s="193">
        <f t="shared" si="48"/>
        <v>32001948</v>
      </c>
      <c r="CW209" s="193">
        <f t="shared" si="48"/>
        <v>32581044</v>
      </c>
      <c r="CX209" s="193">
        <f t="shared" si="48"/>
        <v>32581044</v>
      </c>
      <c r="CY209" s="193">
        <f t="shared" si="48"/>
        <v>32581044</v>
      </c>
      <c r="CZ209" s="193">
        <f t="shared" si="48"/>
        <v>32581044</v>
      </c>
      <c r="DA209" s="193">
        <f t="shared" si="48"/>
        <v>32581044</v>
      </c>
      <c r="DB209" s="193">
        <f t="shared" si="48"/>
        <v>32581044</v>
      </c>
      <c r="DC209" s="193">
        <f t="shared" si="48"/>
        <v>32581044</v>
      </c>
      <c r="DD209" s="193">
        <f t="shared" si="48"/>
        <v>32581044</v>
      </c>
      <c r="DE209" s="193">
        <f t="shared" si="48"/>
        <v>32581044</v>
      </c>
      <c r="DF209" s="193">
        <f t="shared" si="48"/>
        <v>32581044</v>
      </c>
      <c r="DG209" s="193">
        <f t="shared" si="48"/>
        <v>32581044</v>
      </c>
      <c r="DH209" s="193">
        <f t="shared" si="49"/>
        <v>32581044</v>
      </c>
      <c r="DI209" s="193">
        <f t="shared" si="49"/>
        <v>33170098</v>
      </c>
      <c r="DJ209" s="193">
        <f t="shared" si="49"/>
        <v>33170098</v>
      </c>
      <c r="DK209" s="193">
        <f t="shared" si="49"/>
        <v>33170098</v>
      </c>
      <c r="DL209" s="193">
        <f t="shared" si="49"/>
        <v>33170098</v>
      </c>
      <c r="DM209" s="193">
        <f t="shared" si="49"/>
        <v>33170098</v>
      </c>
      <c r="DN209" s="193">
        <f t="shared" si="49"/>
        <v>33170098</v>
      </c>
      <c r="DO209" s="193">
        <f t="shared" si="49"/>
        <v>33170098</v>
      </c>
      <c r="DP209" s="193">
        <f t="shared" si="49"/>
        <v>33170098</v>
      </c>
      <c r="DQ209" s="193">
        <f t="shared" si="49"/>
        <v>33170098</v>
      </c>
      <c r="DR209" s="193">
        <f t="shared" si="49"/>
        <v>33170098</v>
      </c>
      <c r="DS209" s="193">
        <f t="shared" si="49"/>
        <v>33170098</v>
      </c>
      <c r="DT209" s="193">
        <f t="shared" si="49"/>
        <v>33170098</v>
      </c>
      <c r="DU209" s="193">
        <f t="shared" si="49"/>
        <v>33678648</v>
      </c>
      <c r="DV209" s="193">
        <f t="shared" si="49"/>
        <v>33678648</v>
      </c>
      <c r="DW209" s="193">
        <f t="shared" si="49"/>
        <v>33678648</v>
      </c>
      <c r="DX209" s="193">
        <f t="shared" si="50"/>
        <v>33678648</v>
      </c>
      <c r="DY209" s="193">
        <f t="shared" si="50"/>
        <v>33678648</v>
      </c>
      <c r="DZ209" s="193">
        <f t="shared" si="50"/>
        <v>33678648</v>
      </c>
      <c r="EA209" s="193">
        <f t="shared" si="50"/>
        <v>33678648</v>
      </c>
      <c r="EB209" s="193">
        <f t="shared" si="50"/>
        <v>33678648</v>
      </c>
      <c r="EC209" s="193">
        <f t="shared" si="50"/>
        <v>33678648</v>
      </c>
      <c r="ED209" s="193">
        <f t="shared" si="50"/>
        <v>33678648</v>
      </c>
      <c r="EE209" s="193">
        <f t="shared" si="50"/>
        <v>33678648</v>
      </c>
      <c r="EF209" s="193">
        <f t="shared" si="50"/>
        <v>33678648</v>
      </c>
      <c r="EG209" s="193">
        <f t="shared" si="50"/>
        <v>34242677</v>
      </c>
      <c r="EH209" s="193">
        <f t="shared" si="50"/>
        <v>34242677</v>
      </c>
      <c r="EI209" s="193">
        <f t="shared" si="50"/>
        <v>34242677</v>
      </c>
      <c r="EJ209" s="193">
        <f t="shared" si="50"/>
        <v>34242677</v>
      </c>
      <c r="EK209" s="193">
        <f t="shared" si="50"/>
        <v>34242677</v>
      </c>
      <c r="EL209" s="193">
        <f t="shared" si="50"/>
        <v>34242677</v>
      </c>
      <c r="EM209" s="193">
        <f t="shared" si="50"/>
        <v>34242677</v>
      </c>
      <c r="EN209" s="193">
        <f t="shared" si="51"/>
        <v>34242677</v>
      </c>
      <c r="EO209" s="193">
        <f t="shared" si="51"/>
        <v>34242677</v>
      </c>
      <c r="EP209" s="193">
        <f t="shared" si="51"/>
        <v>34242677</v>
      </c>
      <c r="EQ209" s="193">
        <f t="shared" si="51"/>
        <v>34242677</v>
      </c>
      <c r="ER209" s="193">
        <f t="shared" si="51"/>
        <v>34242677</v>
      </c>
      <c r="ES209" s="193">
        <f t="shared" si="51"/>
        <v>34948260</v>
      </c>
      <c r="ET209" s="193">
        <f t="shared" si="51"/>
        <v>34948260</v>
      </c>
      <c r="EU209" s="193">
        <f t="shared" si="51"/>
        <v>34948260</v>
      </c>
      <c r="EV209" s="193">
        <f t="shared" si="51"/>
        <v>34948260</v>
      </c>
      <c r="EW209" s="193">
        <f t="shared" si="51"/>
        <v>34948260</v>
      </c>
      <c r="EX209" s="193">
        <f t="shared" si="51"/>
        <v>34948260</v>
      </c>
      <c r="EY209" s="193">
        <f t="shared" si="51"/>
        <v>34948260</v>
      </c>
      <c r="EZ209" s="193">
        <f t="shared" si="51"/>
        <v>34948260</v>
      </c>
      <c r="FA209" s="193">
        <f t="shared" si="51"/>
        <v>34948260</v>
      </c>
      <c r="FB209" s="193">
        <f t="shared" si="51"/>
        <v>34948260</v>
      </c>
      <c r="FC209" s="193">
        <f t="shared" si="51"/>
        <v>34948260</v>
      </c>
      <c r="FD209" s="193">
        <f t="shared" si="52"/>
        <v>34948260</v>
      </c>
      <c r="FE209" s="193">
        <f t="shared" si="52"/>
        <v>35670102</v>
      </c>
      <c r="FF209" s="193">
        <f t="shared" si="52"/>
        <v>35670102</v>
      </c>
      <c r="FG209" s="193">
        <f t="shared" si="52"/>
        <v>35670102</v>
      </c>
      <c r="FH209" s="193">
        <f t="shared" si="52"/>
        <v>35670102</v>
      </c>
      <c r="FI209" s="193">
        <f t="shared" si="52"/>
        <v>35670102</v>
      </c>
      <c r="FJ209" s="193">
        <f t="shared" si="52"/>
        <v>35670102</v>
      </c>
      <c r="FK209" s="193">
        <f t="shared" si="52"/>
        <v>35670102</v>
      </c>
      <c r="FL209" s="193">
        <f t="shared" si="52"/>
        <v>35670102</v>
      </c>
      <c r="FM209" s="193">
        <f t="shared" si="52"/>
        <v>35670102</v>
      </c>
      <c r="FN209" s="193">
        <f t="shared" si="52"/>
        <v>35670102</v>
      </c>
      <c r="FO209" s="193">
        <f t="shared" si="52"/>
        <v>35670102</v>
      </c>
      <c r="FP209" s="193">
        <f t="shared" si="52"/>
        <v>35670102</v>
      </c>
      <c r="FQ209" s="193">
        <f t="shared" si="52"/>
        <v>36260908</v>
      </c>
      <c r="FR209" s="193">
        <f t="shared" si="52"/>
        <v>36260908</v>
      </c>
      <c r="FS209" s="193">
        <f t="shared" si="52"/>
        <v>36260908</v>
      </c>
      <c r="FT209" s="193">
        <f t="shared" si="53"/>
        <v>36260908</v>
      </c>
      <c r="FU209" s="193">
        <f t="shared" si="53"/>
        <v>36260908</v>
      </c>
      <c r="FV209" s="193">
        <f t="shared" si="53"/>
        <v>36260908</v>
      </c>
      <c r="FW209" s="193">
        <f t="shared" si="53"/>
        <v>36260908</v>
      </c>
      <c r="FX209" s="193">
        <f t="shared" si="53"/>
        <v>36260908</v>
      </c>
      <c r="FY209" s="193">
        <f t="shared" si="53"/>
        <v>36260908</v>
      </c>
      <c r="FZ209" s="193">
        <f t="shared" si="53"/>
        <v>36260908</v>
      </c>
      <c r="GA209" s="193">
        <f t="shared" si="53"/>
        <v>36260908</v>
      </c>
      <c r="GB209" s="193">
        <f t="shared" si="53"/>
        <v>36260908</v>
      </c>
      <c r="GC209" s="193">
        <f t="shared" si="53"/>
        <v>36863055</v>
      </c>
      <c r="GD209" s="193">
        <f t="shared" si="53"/>
        <v>36863055</v>
      </c>
      <c r="GE209" s="193">
        <f t="shared" si="53"/>
        <v>36863055</v>
      </c>
      <c r="GF209" s="193">
        <f t="shared" si="53"/>
        <v>36863055</v>
      </c>
      <c r="GG209" s="193">
        <f t="shared" si="53"/>
        <v>36863055</v>
      </c>
      <c r="GH209" s="193">
        <f t="shared" si="53"/>
        <v>36863055</v>
      </c>
      <c r="GI209" s="193">
        <f t="shared" si="53"/>
        <v>36863055</v>
      </c>
      <c r="GJ209" s="193">
        <f t="shared" si="54"/>
        <v>36863055</v>
      </c>
      <c r="GK209" s="193">
        <f t="shared" si="54"/>
        <v>36863055</v>
      </c>
      <c r="GL209" s="193">
        <f t="shared" si="54"/>
        <v>36863055</v>
      </c>
      <c r="GM209" s="193">
        <f t="shared" si="54"/>
        <v>36863055</v>
      </c>
      <c r="GN209" s="193">
        <f t="shared" si="54"/>
        <v>36863055</v>
      </c>
      <c r="GO209" s="193">
        <f t="shared" si="54"/>
        <v>37522485</v>
      </c>
      <c r="GP209" s="193">
        <f t="shared" si="54"/>
        <v>37522485</v>
      </c>
      <c r="GQ209" s="193">
        <f t="shared" si="54"/>
        <v>37522485</v>
      </c>
      <c r="GR209" s="193">
        <f t="shared" si="54"/>
        <v>37522485</v>
      </c>
      <c r="GS209" s="193">
        <f t="shared" si="54"/>
        <v>37522485</v>
      </c>
      <c r="GT209" s="193">
        <f t="shared" si="54"/>
        <v>37522485</v>
      </c>
      <c r="GU209" s="193">
        <f t="shared" si="54"/>
        <v>37522485</v>
      </c>
      <c r="GV209" s="193">
        <f t="shared" si="54"/>
        <v>37522485</v>
      </c>
      <c r="GW209" s="193">
        <f t="shared" si="54"/>
        <v>37522485</v>
      </c>
      <c r="GX209" s="193">
        <f t="shared" si="54"/>
        <v>37522485</v>
      </c>
      <c r="GY209" s="193">
        <f t="shared" si="54"/>
        <v>37522485</v>
      </c>
      <c r="GZ209" s="193">
        <f t="shared" si="55"/>
        <v>37522485</v>
      </c>
      <c r="HA209" s="193">
        <f t="shared" si="55"/>
        <v>38192625</v>
      </c>
      <c r="HB209" s="193">
        <f t="shared" si="55"/>
        <v>38192625</v>
      </c>
      <c r="HC209" s="193">
        <f t="shared" si="55"/>
        <v>38192625</v>
      </c>
      <c r="HD209" s="193">
        <f t="shared" si="55"/>
        <v>38192625</v>
      </c>
      <c r="HE209" s="193">
        <f t="shared" si="55"/>
        <v>38192625</v>
      </c>
      <c r="HF209" s="193">
        <f t="shared" si="55"/>
        <v>38192625</v>
      </c>
      <c r="HG209" s="193">
        <f t="shared" si="55"/>
        <v>38192625</v>
      </c>
      <c r="HH209" s="193">
        <f t="shared" si="55"/>
        <v>38192625</v>
      </c>
      <c r="HI209" s="193">
        <f t="shared" si="55"/>
        <v>38192625</v>
      </c>
      <c r="HJ209" s="193">
        <f t="shared" si="55"/>
        <v>38192625</v>
      </c>
      <c r="HK209" s="193">
        <f t="shared" si="55"/>
        <v>38192625</v>
      </c>
      <c r="HL209" s="193">
        <f t="shared" si="55"/>
        <v>38192625</v>
      </c>
      <c r="HM209" s="193">
        <f t="shared" si="55"/>
        <v>38772608</v>
      </c>
      <c r="HN209" s="193">
        <f t="shared" si="55"/>
        <v>38772608</v>
      </c>
      <c r="HO209" s="193">
        <f t="shared" si="55"/>
        <v>38772608</v>
      </c>
      <c r="HP209" s="193">
        <f t="shared" si="56"/>
        <v>38772608</v>
      </c>
      <c r="HQ209" s="193">
        <f t="shared" si="56"/>
        <v>38772608</v>
      </c>
      <c r="HR209" s="193">
        <f t="shared" si="56"/>
        <v>38772608</v>
      </c>
      <c r="HS209" s="193">
        <f t="shared" si="56"/>
        <v>38772608</v>
      </c>
      <c r="HT209" s="193">
        <f t="shared" si="56"/>
        <v>38772608</v>
      </c>
      <c r="HU209" s="193">
        <f t="shared" si="56"/>
        <v>38772608</v>
      </c>
      <c r="HV209" s="193">
        <f t="shared" si="56"/>
        <v>38772608</v>
      </c>
      <c r="HW209" s="193">
        <f t="shared" si="56"/>
        <v>38772608</v>
      </c>
      <c r="HX209" s="193">
        <f t="shared" si="56"/>
        <v>38772608</v>
      </c>
      <c r="HY209" s="193">
        <f t="shared" si="56"/>
        <v>39411402</v>
      </c>
      <c r="HZ209" s="193">
        <f t="shared" si="56"/>
        <v>39411402</v>
      </c>
      <c r="IA209" s="193">
        <f t="shared" si="56"/>
        <v>39411402</v>
      </c>
      <c r="IB209" s="193">
        <f t="shared" si="56"/>
        <v>39411402</v>
      </c>
      <c r="IC209" s="193">
        <f t="shared" si="56"/>
        <v>39411402</v>
      </c>
      <c r="ID209" s="193">
        <f t="shared" si="56"/>
        <v>39411402</v>
      </c>
      <c r="IE209" s="193">
        <f t="shared" si="56"/>
        <v>39411402</v>
      </c>
      <c r="IF209" s="193">
        <f t="shared" si="57"/>
        <v>39411402</v>
      </c>
      <c r="IG209" s="193">
        <f t="shared" si="57"/>
        <v>39411402</v>
      </c>
      <c r="IH209" s="193">
        <f t="shared" si="57"/>
        <v>39411402</v>
      </c>
      <c r="II209" s="193">
        <f t="shared" si="57"/>
        <v>39411402</v>
      </c>
      <c r="IJ209" s="193">
        <f t="shared" si="57"/>
        <v>39411402</v>
      </c>
      <c r="IK209" s="193">
        <f t="shared" si="57"/>
        <v>40008680</v>
      </c>
      <c r="IL209" s="193">
        <f t="shared" si="57"/>
        <v>40008680</v>
      </c>
      <c r="IM209" s="193">
        <f t="shared" si="57"/>
        <v>40008680</v>
      </c>
      <c r="IN209" s="193">
        <f t="shared" si="57"/>
        <v>40008680</v>
      </c>
      <c r="IO209" s="193">
        <f t="shared" si="57"/>
        <v>40008680</v>
      </c>
      <c r="IP209" s="193">
        <f t="shared" si="57"/>
        <v>40008680</v>
      </c>
      <c r="IQ209" s="193">
        <f t="shared" si="57"/>
        <v>40008680</v>
      </c>
      <c r="IR209" s="193">
        <f t="shared" si="57"/>
        <v>40008680</v>
      </c>
      <c r="IS209" s="193">
        <f t="shared" si="57"/>
        <v>40008680</v>
      </c>
      <c r="IT209" s="193">
        <f t="shared" si="57"/>
        <v>40008680</v>
      </c>
      <c r="IU209" s="193">
        <f t="shared" si="57"/>
        <v>40008680</v>
      </c>
      <c r="IV209" s="193">
        <f t="shared" si="58"/>
        <v>40008680</v>
      </c>
      <c r="IW209" s="193">
        <f t="shared" si="58"/>
        <v>0</v>
      </c>
      <c r="IX209" s="193">
        <f t="shared" si="58"/>
        <v>0</v>
      </c>
      <c r="IY209" s="193">
        <f t="shared" si="58"/>
        <v>0</v>
      </c>
      <c r="IZ209" s="193">
        <f t="shared" si="58"/>
        <v>0</v>
      </c>
      <c r="JA209" s="193">
        <f t="shared" si="58"/>
        <v>0</v>
      </c>
      <c r="JB209" s="193">
        <f t="shared" si="58"/>
        <v>0</v>
      </c>
      <c r="JC209" s="193">
        <f t="shared" si="58"/>
        <v>0</v>
      </c>
      <c r="JD209" s="193">
        <f t="shared" si="58"/>
        <v>0</v>
      </c>
      <c r="JE209" s="193">
        <f t="shared" si="58"/>
        <v>0</v>
      </c>
      <c r="JF209" s="193">
        <f t="shared" si="58"/>
        <v>0</v>
      </c>
      <c r="JG209" s="193">
        <f t="shared" si="58"/>
        <v>0</v>
      </c>
      <c r="JH209" s="193">
        <f t="shared" si="58"/>
        <v>0</v>
      </c>
      <c r="JI209" s="193">
        <f t="shared" si="58"/>
        <v>0</v>
      </c>
      <c r="JJ209" s="193">
        <f t="shared" si="58"/>
        <v>0</v>
      </c>
      <c r="JK209" s="193">
        <f t="shared" si="58"/>
        <v>0</v>
      </c>
      <c r="JL209" s="193">
        <f t="shared" si="59"/>
        <v>0</v>
      </c>
      <c r="JM209" s="193">
        <f t="shared" si="59"/>
        <v>0</v>
      </c>
      <c r="JN209" s="193">
        <f t="shared" si="59"/>
        <v>0</v>
      </c>
      <c r="JO209" s="193">
        <f t="shared" si="59"/>
        <v>0</v>
      </c>
      <c r="JP209" s="193">
        <f t="shared" si="59"/>
        <v>0</v>
      </c>
      <c r="JQ209" s="193">
        <f t="shared" si="59"/>
        <v>0</v>
      </c>
      <c r="JR209" s="193">
        <f t="shared" si="59"/>
        <v>0</v>
      </c>
      <c r="JS209" s="193">
        <f t="shared" si="59"/>
        <v>0</v>
      </c>
      <c r="JT209" s="193">
        <f t="shared" si="59"/>
        <v>0</v>
      </c>
    </row>
    <row r="210" spans="4:280">
      <c r="D210" s="175" t="s">
        <v>228</v>
      </c>
      <c r="Z210" s="193">
        <f t="shared" si="43"/>
        <v>6191028</v>
      </c>
      <c r="AA210" s="193">
        <f t="shared" si="43"/>
        <v>6191028</v>
      </c>
      <c r="AB210" s="193">
        <f t="shared" si="43"/>
        <v>6296103</v>
      </c>
      <c r="AC210" s="193">
        <f t="shared" si="43"/>
        <v>6296103</v>
      </c>
      <c r="AD210" s="193">
        <f t="shared" si="43"/>
        <v>6296103</v>
      </c>
      <c r="AE210" s="193">
        <f t="shared" si="43"/>
        <v>6296103</v>
      </c>
      <c r="AF210" s="193">
        <f t="shared" si="43"/>
        <v>6296103</v>
      </c>
      <c r="AG210" s="193">
        <f t="shared" si="43"/>
        <v>6296103</v>
      </c>
      <c r="AH210" s="193">
        <f t="shared" si="43"/>
        <v>6296103</v>
      </c>
      <c r="AI210" s="193">
        <f t="shared" si="43"/>
        <v>6296103</v>
      </c>
      <c r="AJ210" s="193">
        <f t="shared" si="43"/>
        <v>6296103</v>
      </c>
      <c r="AK210" s="193">
        <f t="shared" si="43"/>
        <v>6296103</v>
      </c>
      <c r="AL210" s="193">
        <f t="shared" si="43"/>
        <v>6296103</v>
      </c>
      <c r="AM210" s="193">
        <f t="shared" si="43"/>
        <v>6296103</v>
      </c>
      <c r="AN210" s="193">
        <f t="shared" si="43"/>
        <v>6437200</v>
      </c>
      <c r="AO210" s="193">
        <f t="shared" si="43"/>
        <v>6437200</v>
      </c>
      <c r="AP210" s="193">
        <f t="shared" si="44"/>
        <v>6437200</v>
      </c>
      <c r="AQ210" s="193">
        <f t="shared" si="44"/>
        <v>6437200</v>
      </c>
      <c r="AR210" s="193">
        <f t="shared" si="44"/>
        <v>6437200</v>
      </c>
      <c r="AS210" s="193">
        <f t="shared" si="44"/>
        <v>6437200</v>
      </c>
      <c r="AT210" s="193">
        <f t="shared" si="44"/>
        <v>6437200</v>
      </c>
      <c r="AU210" s="193">
        <f t="shared" si="44"/>
        <v>6437200</v>
      </c>
      <c r="AV210" s="193">
        <f t="shared" si="45"/>
        <v>6437200</v>
      </c>
      <c r="AW210" s="193">
        <f t="shared" si="45"/>
        <v>6437200</v>
      </c>
      <c r="AX210" s="193">
        <f t="shared" si="45"/>
        <v>6437200</v>
      </c>
      <c r="AY210" s="193">
        <f t="shared" si="45"/>
        <v>6437200</v>
      </c>
      <c r="AZ210" s="193">
        <f t="shared" si="45"/>
        <v>6437200</v>
      </c>
      <c r="BA210" s="193">
        <f t="shared" si="45"/>
        <v>6586720</v>
      </c>
      <c r="BB210" s="193">
        <f t="shared" si="45"/>
        <v>6586720</v>
      </c>
      <c r="BC210" s="193">
        <f t="shared" si="45"/>
        <v>6586720</v>
      </c>
      <c r="BD210" s="193">
        <f t="shared" si="45"/>
        <v>6586720</v>
      </c>
      <c r="BE210" s="193">
        <f t="shared" si="45"/>
        <v>6586720</v>
      </c>
      <c r="BF210" s="193">
        <f t="shared" si="45"/>
        <v>6586720</v>
      </c>
      <c r="BG210" s="193">
        <f t="shared" si="45"/>
        <v>6586720</v>
      </c>
      <c r="BH210" s="193">
        <f t="shared" si="45"/>
        <v>6586720</v>
      </c>
      <c r="BI210" s="193">
        <f t="shared" si="45"/>
        <v>6586720</v>
      </c>
      <c r="BJ210" s="193">
        <f t="shared" si="45"/>
        <v>6586720</v>
      </c>
      <c r="BK210" s="193">
        <f t="shared" si="45"/>
        <v>6586720</v>
      </c>
      <c r="BL210" s="193">
        <f t="shared" si="46"/>
        <v>6586720</v>
      </c>
      <c r="BM210" s="193">
        <f t="shared" si="46"/>
        <v>6734560</v>
      </c>
      <c r="BN210" s="193">
        <f t="shared" si="46"/>
        <v>6734560</v>
      </c>
      <c r="BO210" s="193">
        <f t="shared" si="46"/>
        <v>6734560</v>
      </c>
      <c r="BP210" s="193">
        <f t="shared" si="46"/>
        <v>6734560</v>
      </c>
      <c r="BQ210" s="193">
        <f t="shared" si="46"/>
        <v>6734560</v>
      </c>
      <c r="BR210" s="193">
        <f t="shared" si="46"/>
        <v>6734560</v>
      </c>
      <c r="BS210" s="193">
        <f t="shared" si="46"/>
        <v>6734560</v>
      </c>
      <c r="BT210" s="193">
        <f t="shared" si="46"/>
        <v>6734560</v>
      </c>
      <c r="BU210" s="193">
        <f t="shared" si="46"/>
        <v>6734560</v>
      </c>
      <c r="BV210" s="193">
        <f t="shared" si="46"/>
        <v>6734560</v>
      </c>
      <c r="BW210" s="193">
        <f t="shared" si="46"/>
        <v>6734560</v>
      </c>
      <c r="BX210" s="193">
        <f t="shared" si="46"/>
        <v>6734560</v>
      </c>
      <c r="BY210" s="193">
        <f t="shared" si="46"/>
        <v>6867874</v>
      </c>
      <c r="BZ210" s="193">
        <f t="shared" si="46"/>
        <v>6867874</v>
      </c>
      <c r="CA210" s="193">
        <f t="shared" si="46"/>
        <v>6867874</v>
      </c>
      <c r="CB210" s="193">
        <f t="shared" si="47"/>
        <v>6867874</v>
      </c>
      <c r="CC210" s="193">
        <f t="shared" si="47"/>
        <v>6867874</v>
      </c>
      <c r="CD210" s="193">
        <f t="shared" si="47"/>
        <v>6867874</v>
      </c>
      <c r="CE210" s="193">
        <f t="shared" si="47"/>
        <v>6867874</v>
      </c>
      <c r="CF210" s="193">
        <f t="shared" si="47"/>
        <v>6867874</v>
      </c>
      <c r="CG210" s="193">
        <f t="shared" si="47"/>
        <v>6867874</v>
      </c>
      <c r="CH210" s="193">
        <f t="shared" si="47"/>
        <v>6867874</v>
      </c>
      <c r="CI210" s="193">
        <f t="shared" si="47"/>
        <v>6867874</v>
      </c>
      <c r="CJ210" s="193">
        <f t="shared" si="47"/>
        <v>6867874</v>
      </c>
      <c r="CK210" s="193">
        <f t="shared" si="47"/>
        <v>6997878</v>
      </c>
      <c r="CL210" s="193">
        <f t="shared" si="47"/>
        <v>6997878</v>
      </c>
      <c r="CM210" s="193">
        <f t="shared" si="47"/>
        <v>6997878</v>
      </c>
      <c r="CN210" s="193">
        <f t="shared" si="47"/>
        <v>6997878</v>
      </c>
      <c r="CO210" s="193">
        <f t="shared" si="47"/>
        <v>6997878</v>
      </c>
      <c r="CP210" s="193">
        <f t="shared" si="47"/>
        <v>6997878</v>
      </c>
      <c r="CQ210" s="193">
        <f t="shared" si="47"/>
        <v>6997878</v>
      </c>
      <c r="CR210" s="193">
        <f t="shared" si="48"/>
        <v>6997878</v>
      </c>
      <c r="CS210" s="193">
        <f t="shared" si="48"/>
        <v>6997878</v>
      </c>
      <c r="CT210" s="193">
        <f t="shared" si="48"/>
        <v>6997878</v>
      </c>
      <c r="CU210" s="193">
        <f t="shared" si="48"/>
        <v>6997878</v>
      </c>
      <c r="CV210" s="193">
        <f t="shared" si="48"/>
        <v>6997878</v>
      </c>
      <c r="CW210" s="193">
        <f t="shared" si="48"/>
        <v>7137378</v>
      </c>
      <c r="CX210" s="193">
        <f t="shared" si="48"/>
        <v>7137378</v>
      </c>
      <c r="CY210" s="193">
        <f t="shared" si="48"/>
        <v>7137378</v>
      </c>
      <c r="CZ210" s="193">
        <f t="shared" si="48"/>
        <v>7137378</v>
      </c>
      <c r="DA210" s="193">
        <f t="shared" si="48"/>
        <v>7137378</v>
      </c>
      <c r="DB210" s="193">
        <f t="shared" si="48"/>
        <v>7137378</v>
      </c>
      <c r="DC210" s="193">
        <f t="shared" si="48"/>
        <v>7137378</v>
      </c>
      <c r="DD210" s="193">
        <f t="shared" si="48"/>
        <v>7137378</v>
      </c>
      <c r="DE210" s="193">
        <f t="shared" si="48"/>
        <v>7137378</v>
      </c>
      <c r="DF210" s="193">
        <f t="shared" si="48"/>
        <v>7137378</v>
      </c>
      <c r="DG210" s="193">
        <f t="shared" si="48"/>
        <v>7137378</v>
      </c>
      <c r="DH210" s="193">
        <f t="shared" si="49"/>
        <v>7137378</v>
      </c>
      <c r="DI210" s="193">
        <f t="shared" si="49"/>
        <v>7287124</v>
      </c>
      <c r="DJ210" s="193">
        <f t="shared" si="49"/>
        <v>7287124</v>
      </c>
      <c r="DK210" s="193">
        <f t="shared" si="49"/>
        <v>7287124</v>
      </c>
      <c r="DL210" s="193">
        <f t="shared" si="49"/>
        <v>7287124</v>
      </c>
      <c r="DM210" s="193">
        <f t="shared" si="49"/>
        <v>7287124</v>
      </c>
      <c r="DN210" s="193">
        <f t="shared" si="49"/>
        <v>7287124</v>
      </c>
      <c r="DO210" s="193">
        <f t="shared" si="49"/>
        <v>7287124</v>
      </c>
      <c r="DP210" s="193">
        <f t="shared" si="49"/>
        <v>7287124</v>
      </c>
      <c r="DQ210" s="193">
        <f t="shared" si="49"/>
        <v>7287124</v>
      </c>
      <c r="DR210" s="193">
        <f t="shared" si="49"/>
        <v>7287124</v>
      </c>
      <c r="DS210" s="193">
        <f t="shared" si="49"/>
        <v>7287124</v>
      </c>
      <c r="DT210" s="193">
        <f t="shared" si="49"/>
        <v>7287124</v>
      </c>
      <c r="DU210" s="193">
        <f t="shared" si="49"/>
        <v>7395289</v>
      </c>
      <c r="DV210" s="193">
        <f t="shared" si="49"/>
        <v>7395289</v>
      </c>
      <c r="DW210" s="193">
        <f t="shared" si="49"/>
        <v>7395289</v>
      </c>
      <c r="DX210" s="193">
        <f t="shared" si="50"/>
        <v>7395289</v>
      </c>
      <c r="DY210" s="193">
        <f t="shared" si="50"/>
        <v>7395289</v>
      </c>
      <c r="DZ210" s="193">
        <f t="shared" si="50"/>
        <v>7395289</v>
      </c>
      <c r="EA210" s="193">
        <f t="shared" si="50"/>
        <v>7395289</v>
      </c>
      <c r="EB210" s="193">
        <f t="shared" si="50"/>
        <v>7395289</v>
      </c>
      <c r="EC210" s="193">
        <f t="shared" si="50"/>
        <v>7395289</v>
      </c>
      <c r="ED210" s="193">
        <f t="shared" si="50"/>
        <v>7395289</v>
      </c>
      <c r="EE210" s="193">
        <f t="shared" si="50"/>
        <v>7395289</v>
      </c>
      <c r="EF210" s="193">
        <f t="shared" si="50"/>
        <v>7395289</v>
      </c>
      <c r="EG210" s="193">
        <f t="shared" si="50"/>
        <v>7511560</v>
      </c>
      <c r="EH210" s="193">
        <f t="shared" si="50"/>
        <v>7511560</v>
      </c>
      <c r="EI210" s="193">
        <f t="shared" si="50"/>
        <v>7511560</v>
      </c>
      <c r="EJ210" s="193">
        <f t="shared" si="50"/>
        <v>7511560</v>
      </c>
      <c r="EK210" s="193">
        <f t="shared" si="50"/>
        <v>7511560</v>
      </c>
      <c r="EL210" s="193">
        <f t="shared" si="50"/>
        <v>7511560</v>
      </c>
      <c r="EM210" s="193">
        <f t="shared" si="50"/>
        <v>7511560</v>
      </c>
      <c r="EN210" s="193">
        <f t="shared" si="51"/>
        <v>7511560</v>
      </c>
      <c r="EO210" s="193">
        <f t="shared" si="51"/>
        <v>7511560</v>
      </c>
      <c r="EP210" s="193">
        <f t="shared" si="51"/>
        <v>7511560</v>
      </c>
      <c r="EQ210" s="193">
        <f t="shared" si="51"/>
        <v>7511560</v>
      </c>
      <c r="ER210" s="193">
        <f t="shared" si="51"/>
        <v>7511560</v>
      </c>
      <c r="ES210" s="193">
        <f t="shared" si="51"/>
        <v>7649838</v>
      </c>
      <c r="ET210" s="193">
        <f t="shared" si="51"/>
        <v>7649838</v>
      </c>
      <c r="EU210" s="193">
        <f t="shared" si="51"/>
        <v>7649838</v>
      </c>
      <c r="EV210" s="193">
        <f t="shared" si="51"/>
        <v>7649838</v>
      </c>
      <c r="EW210" s="193">
        <f t="shared" si="51"/>
        <v>7649838</v>
      </c>
      <c r="EX210" s="193">
        <f t="shared" si="51"/>
        <v>7649838</v>
      </c>
      <c r="EY210" s="193">
        <f t="shared" si="51"/>
        <v>7649838</v>
      </c>
      <c r="EZ210" s="193">
        <f t="shared" si="51"/>
        <v>7649838</v>
      </c>
      <c r="FA210" s="193">
        <f t="shared" si="51"/>
        <v>7649838</v>
      </c>
      <c r="FB210" s="193">
        <f t="shared" si="51"/>
        <v>7649838</v>
      </c>
      <c r="FC210" s="193">
        <f t="shared" si="51"/>
        <v>7649838</v>
      </c>
      <c r="FD210" s="193">
        <f t="shared" si="52"/>
        <v>7649838</v>
      </c>
      <c r="FE210" s="193">
        <f t="shared" si="52"/>
        <v>7798609</v>
      </c>
      <c r="FF210" s="193">
        <f t="shared" si="52"/>
        <v>7798609</v>
      </c>
      <c r="FG210" s="193">
        <f t="shared" si="52"/>
        <v>7798609</v>
      </c>
      <c r="FH210" s="193">
        <f t="shared" si="52"/>
        <v>7798609</v>
      </c>
      <c r="FI210" s="193">
        <f t="shared" si="52"/>
        <v>7798609</v>
      </c>
      <c r="FJ210" s="193">
        <f t="shared" si="52"/>
        <v>7798609</v>
      </c>
      <c r="FK210" s="193">
        <f t="shared" si="52"/>
        <v>7798609</v>
      </c>
      <c r="FL210" s="193">
        <f t="shared" si="52"/>
        <v>7798609</v>
      </c>
      <c r="FM210" s="193">
        <f t="shared" si="52"/>
        <v>7798609</v>
      </c>
      <c r="FN210" s="193">
        <f t="shared" si="52"/>
        <v>7798609</v>
      </c>
      <c r="FO210" s="193">
        <f t="shared" si="52"/>
        <v>7798609</v>
      </c>
      <c r="FP210" s="193">
        <f t="shared" si="52"/>
        <v>7798609</v>
      </c>
      <c r="FQ210" s="193">
        <f t="shared" si="52"/>
        <v>7899048</v>
      </c>
      <c r="FR210" s="193">
        <f t="shared" si="52"/>
        <v>7899048</v>
      </c>
      <c r="FS210" s="193">
        <f t="shared" si="52"/>
        <v>7899048</v>
      </c>
      <c r="FT210" s="193">
        <f t="shared" si="53"/>
        <v>7899048</v>
      </c>
      <c r="FU210" s="193">
        <f t="shared" si="53"/>
        <v>7899048</v>
      </c>
      <c r="FV210" s="193">
        <f t="shared" si="53"/>
        <v>7899048</v>
      </c>
      <c r="FW210" s="193">
        <f t="shared" si="53"/>
        <v>7899048</v>
      </c>
      <c r="FX210" s="193">
        <f t="shared" si="53"/>
        <v>7899048</v>
      </c>
      <c r="FY210" s="193">
        <f t="shared" si="53"/>
        <v>7899048</v>
      </c>
      <c r="FZ210" s="193">
        <f t="shared" si="53"/>
        <v>7899048</v>
      </c>
      <c r="GA210" s="193">
        <f t="shared" si="53"/>
        <v>7899048</v>
      </c>
      <c r="GB210" s="193">
        <f t="shared" si="53"/>
        <v>7899048</v>
      </c>
      <c r="GC210" s="193">
        <f t="shared" si="53"/>
        <v>8007300</v>
      </c>
      <c r="GD210" s="193">
        <f t="shared" si="53"/>
        <v>8007300</v>
      </c>
      <c r="GE210" s="193">
        <f t="shared" si="53"/>
        <v>8007300</v>
      </c>
      <c r="GF210" s="193">
        <f t="shared" si="53"/>
        <v>8007300</v>
      </c>
      <c r="GG210" s="193">
        <f t="shared" si="53"/>
        <v>8007300</v>
      </c>
      <c r="GH210" s="193">
        <f t="shared" si="53"/>
        <v>8007300</v>
      </c>
      <c r="GI210" s="193">
        <f t="shared" si="53"/>
        <v>8007300</v>
      </c>
      <c r="GJ210" s="193">
        <f t="shared" si="54"/>
        <v>8007300</v>
      </c>
      <c r="GK210" s="193">
        <f t="shared" si="54"/>
        <v>8007300</v>
      </c>
      <c r="GL210" s="193">
        <f t="shared" si="54"/>
        <v>8007300</v>
      </c>
      <c r="GM210" s="193">
        <f t="shared" si="54"/>
        <v>8007300</v>
      </c>
      <c r="GN210" s="193">
        <f t="shared" si="54"/>
        <v>8007300</v>
      </c>
      <c r="GO210" s="193">
        <f t="shared" si="54"/>
        <v>8110530</v>
      </c>
      <c r="GP210" s="193">
        <f t="shared" si="54"/>
        <v>8110530</v>
      </c>
      <c r="GQ210" s="193">
        <f t="shared" si="54"/>
        <v>8110530</v>
      </c>
      <c r="GR210" s="193">
        <f t="shared" si="54"/>
        <v>8110530</v>
      </c>
      <c r="GS210" s="193">
        <f t="shared" si="54"/>
        <v>8110530</v>
      </c>
      <c r="GT210" s="193">
        <f t="shared" si="54"/>
        <v>8110530</v>
      </c>
      <c r="GU210" s="193">
        <f t="shared" si="54"/>
        <v>8110530</v>
      </c>
      <c r="GV210" s="193">
        <f t="shared" si="54"/>
        <v>8110530</v>
      </c>
      <c r="GW210" s="193">
        <f t="shared" si="54"/>
        <v>8110530</v>
      </c>
      <c r="GX210" s="193">
        <f t="shared" si="54"/>
        <v>8110530</v>
      </c>
      <c r="GY210" s="193">
        <f t="shared" si="54"/>
        <v>8110530</v>
      </c>
      <c r="GZ210" s="193">
        <f t="shared" si="55"/>
        <v>8110530</v>
      </c>
      <c r="HA210" s="193">
        <f t="shared" si="55"/>
        <v>8208180</v>
      </c>
      <c r="HB210" s="193">
        <f t="shared" si="55"/>
        <v>8208180</v>
      </c>
      <c r="HC210" s="193">
        <f t="shared" si="55"/>
        <v>8208180</v>
      </c>
      <c r="HD210" s="193">
        <f t="shared" si="55"/>
        <v>8208180</v>
      </c>
      <c r="HE210" s="193">
        <f t="shared" si="55"/>
        <v>8208180</v>
      </c>
      <c r="HF210" s="193">
        <f t="shared" si="55"/>
        <v>8208180</v>
      </c>
      <c r="HG210" s="193">
        <f t="shared" si="55"/>
        <v>8208180</v>
      </c>
      <c r="HH210" s="193">
        <f t="shared" si="55"/>
        <v>8208180</v>
      </c>
      <c r="HI210" s="193">
        <f t="shared" si="55"/>
        <v>8208180</v>
      </c>
      <c r="HJ210" s="193">
        <f t="shared" si="55"/>
        <v>8208180</v>
      </c>
      <c r="HK210" s="193">
        <f t="shared" si="55"/>
        <v>8208180</v>
      </c>
      <c r="HL210" s="193">
        <f t="shared" si="55"/>
        <v>8208180</v>
      </c>
      <c r="HM210" s="193">
        <f t="shared" si="55"/>
        <v>8270500</v>
      </c>
      <c r="HN210" s="193">
        <f t="shared" si="55"/>
        <v>8270500</v>
      </c>
      <c r="HO210" s="193">
        <f t="shared" si="55"/>
        <v>8270500</v>
      </c>
      <c r="HP210" s="193">
        <f t="shared" si="56"/>
        <v>8270500</v>
      </c>
      <c r="HQ210" s="193">
        <f t="shared" si="56"/>
        <v>8270500</v>
      </c>
      <c r="HR210" s="193">
        <f t="shared" si="56"/>
        <v>8270500</v>
      </c>
      <c r="HS210" s="193">
        <f t="shared" si="56"/>
        <v>8270500</v>
      </c>
      <c r="HT210" s="193">
        <f t="shared" si="56"/>
        <v>8270500</v>
      </c>
      <c r="HU210" s="193">
        <f t="shared" si="56"/>
        <v>8270500</v>
      </c>
      <c r="HV210" s="193">
        <f t="shared" si="56"/>
        <v>8270500</v>
      </c>
      <c r="HW210" s="193">
        <f t="shared" si="56"/>
        <v>8270500</v>
      </c>
      <c r="HX210" s="193">
        <f t="shared" si="56"/>
        <v>8270500</v>
      </c>
      <c r="HY210" s="193">
        <f t="shared" si="56"/>
        <v>8356124</v>
      </c>
      <c r="HZ210" s="193">
        <f t="shared" si="56"/>
        <v>8356124</v>
      </c>
      <c r="IA210" s="193">
        <f t="shared" si="56"/>
        <v>8356124</v>
      </c>
      <c r="IB210" s="193">
        <f t="shared" si="56"/>
        <v>8356124</v>
      </c>
      <c r="IC210" s="193">
        <f t="shared" si="56"/>
        <v>8356124</v>
      </c>
      <c r="ID210" s="193">
        <f t="shared" si="56"/>
        <v>8356124</v>
      </c>
      <c r="IE210" s="193">
        <f t="shared" si="56"/>
        <v>8356124</v>
      </c>
      <c r="IF210" s="193">
        <f t="shared" si="57"/>
        <v>8356124</v>
      </c>
      <c r="IG210" s="193">
        <f t="shared" si="57"/>
        <v>8356124</v>
      </c>
      <c r="IH210" s="193">
        <f t="shared" si="57"/>
        <v>8356124</v>
      </c>
      <c r="II210" s="193">
        <f t="shared" si="57"/>
        <v>8356124</v>
      </c>
      <c r="IJ210" s="193">
        <f t="shared" si="57"/>
        <v>8356124</v>
      </c>
      <c r="IK210" s="193">
        <f t="shared" si="57"/>
        <v>8427675</v>
      </c>
      <c r="IL210" s="193">
        <f t="shared" si="57"/>
        <v>8427675</v>
      </c>
      <c r="IM210" s="193">
        <f t="shared" si="57"/>
        <v>8427675</v>
      </c>
      <c r="IN210" s="193">
        <f t="shared" si="57"/>
        <v>8427675</v>
      </c>
      <c r="IO210" s="193">
        <f t="shared" si="57"/>
        <v>8427675</v>
      </c>
      <c r="IP210" s="193">
        <f t="shared" si="57"/>
        <v>8427675</v>
      </c>
      <c r="IQ210" s="193">
        <f t="shared" si="57"/>
        <v>8427675</v>
      </c>
      <c r="IR210" s="193">
        <f t="shared" si="57"/>
        <v>8427675</v>
      </c>
      <c r="IS210" s="193">
        <f t="shared" si="57"/>
        <v>8427675</v>
      </c>
      <c r="IT210" s="193">
        <f t="shared" si="57"/>
        <v>8427675</v>
      </c>
      <c r="IU210" s="193">
        <f t="shared" si="57"/>
        <v>8427675</v>
      </c>
      <c r="IV210" s="193">
        <f t="shared" si="58"/>
        <v>8427675</v>
      </c>
      <c r="IW210" s="193">
        <f t="shared" si="58"/>
        <v>0</v>
      </c>
      <c r="IX210" s="193">
        <f t="shared" si="58"/>
        <v>0</v>
      </c>
      <c r="IY210" s="193">
        <f t="shared" si="58"/>
        <v>0</v>
      </c>
      <c r="IZ210" s="193">
        <f t="shared" si="58"/>
        <v>0</v>
      </c>
      <c r="JA210" s="193">
        <f t="shared" si="58"/>
        <v>0</v>
      </c>
      <c r="JB210" s="193">
        <f t="shared" si="58"/>
        <v>0</v>
      </c>
      <c r="JC210" s="193">
        <f t="shared" si="58"/>
        <v>0</v>
      </c>
      <c r="JD210" s="193">
        <f t="shared" si="58"/>
        <v>0</v>
      </c>
      <c r="JE210" s="193">
        <f t="shared" si="58"/>
        <v>0</v>
      </c>
      <c r="JF210" s="193">
        <f t="shared" si="58"/>
        <v>0</v>
      </c>
      <c r="JG210" s="193">
        <f t="shared" si="58"/>
        <v>0</v>
      </c>
      <c r="JH210" s="193">
        <f t="shared" si="58"/>
        <v>0</v>
      </c>
      <c r="JI210" s="193">
        <f t="shared" si="58"/>
        <v>0</v>
      </c>
      <c r="JJ210" s="193">
        <f t="shared" si="58"/>
        <v>0</v>
      </c>
      <c r="JK210" s="193">
        <f t="shared" si="58"/>
        <v>0</v>
      </c>
      <c r="JL210" s="193">
        <f t="shared" si="59"/>
        <v>0</v>
      </c>
      <c r="JM210" s="193">
        <f t="shared" si="59"/>
        <v>0</v>
      </c>
      <c r="JN210" s="193">
        <f t="shared" si="59"/>
        <v>0</v>
      </c>
      <c r="JO210" s="193">
        <f t="shared" si="59"/>
        <v>0</v>
      </c>
      <c r="JP210" s="193">
        <f t="shared" si="59"/>
        <v>0</v>
      </c>
      <c r="JQ210" s="193">
        <f t="shared" si="59"/>
        <v>0</v>
      </c>
      <c r="JR210" s="193">
        <f t="shared" si="59"/>
        <v>0</v>
      </c>
      <c r="JS210" s="193">
        <f t="shared" si="59"/>
        <v>0</v>
      </c>
      <c r="JT210" s="193">
        <f t="shared" si="59"/>
        <v>0</v>
      </c>
    </row>
    <row r="211" spans="4:280">
      <c r="D211" s="175" t="s">
        <v>220</v>
      </c>
      <c r="Z211" s="193">
        <f t="shared" si="43"/>
        <v>6401505</v>
      </c>
      <c r="AA211" s="193">
        <f t="shared" si="43"/>
        <v>6401505</v>
      </c>
      <c r="AB211" s="193">
        <f t="shared" si="43"/>
        <v>6440917</v>
      </c>
      <c r="AC211" s="193">
        <f t="shared" si="43"/>
        <v>6440917</v>
      </c>
      <c r="AD211" s="193">
        <f t="shared" si="43"/>
        <v>6440917</v>
      </c>
      <c r="AE211" s="193">
        <f t="shared" si="43"/>
        <v>6440917</v>
      </c>
      <c r="AF211" s="193">
        <f t="shared" si="43"/>
        <v>6440917</v>
      </c>
      <c r="AG211" s="193">
        <f t="shared" si="43"/>
        <v>6440917</v>
      </c>
      <c r="AH211" s="193">
        <f t="shared" si="43"/>
        <v>6440917</v>
      </c>
      <c r="AI211" s="193">
        <f t="shared" si="43"/>
        <v>6440917</v>
      </c>
      <c r="AJ211" s="193">
        <f t="shared" si="43"/>
        <v>6440917</v>
      </c>
      <c r="AK211" s="193">
        <f t="shared" si="43"/>
        <v>6440917</v>
      </c>
      <c r="AL211" s="193">
        <f t="shared" si="43"/>
        <v>6440917</v>
      </c>
      <c r="AM211" s="193">
        <f t="shared" si="43"/>
        <v>6440917</v>
      </c>
      <c r="AN211" s="193">
        <f t="shared" si="43"/>
        <v>6482226</v>
      </c>
      <c r="AO211" s="193">
        <f t="shared" si="43"/>
        <v>6482226</v>
      </c>
      <c r="AP211" s="193">
        <f t="shared" si="44"/>
        <v>6482226</v>
      </c>
      <c r="AQ211" s="193">
        <f t="shared" si="44"/>
        <v>6482226</v>
      </c>
      <c r="AR211" s="193">
        <f t="shared" si="44"/>
        <v>6482226</v>
      </c>
      <c r="AS211" s="193">
        <f t="shared" si="44"/>
        <v>6482226</v>
      </c>
      <c r="AT211" s="193">
        <f t="shared" si="44"/>
        <v>6482226</v>
      </c>
      <c r="AU211" s="193">
        <f t="shared" si="44"/>
        <v>6482226</v>
      </c>
      <c r="AV211" s="193">
        <f t="shared" si="45"/>
        <v>6482226</v>
      </c>
      <c r="AW211" s="193">
        <f t="shared" si="45"/>
        <v>6482226</v>
      </c>
      <c r="AX211" s="193">
        <f t="shared" si="45"/>
        <v>6482226</v>
      </c>
      <c r="AY211" s="193">
        <f t="shared" si="45"/>
        <v>6482226</v>
      </c>
      <c r="AZ211" s="193">
        <f t="shared" si="45"/>
        <v>6482226</v>
      </c>
      <c r="BA211" s="193">
        <f t="shared" si="45"/>
        <v>6576206</v>
      </c>
      <c r="BB211" s="193">
        <f t="shared" si="45"/>
        <v>6576206</v>
      </c>
      <c r="BC211" s="193">
        <f t="shared" si="45"/>
        <v>6576206</v>
      </c>
      <c r="BD211" s="193">
        <f t="shared" si="45"/>
        <v>6576206</v>
      </c>
      <c r="BE211" s="193">
        <f t="shared" si="45"/>
        <v>6576206</v>
      </c>
      <c r="BF211" s="193">
        <f t="shared" si="45"/>
        <v>6576206</v>
      </c>
      <c r="BG211" s="193">
        <f t="shared" si="45"/>
        <v>6576206</v>
      </c>
      <c r="BH211" s="193">
        <f t="shared" si="45"/>
        <v>6576206</v>
      </c>
      <c r="BI211" s="193">
        <f t="shared" si="45"/>
        <v>6576206</v>
      </c>
      <c r="BJ211" s="193">
        <f t="shared" si="45"/>
        <v>6576206</v>
      </c>
      <c r="BK211" s="193">
        <f t="shared" si="45"/>
        <v>6576206</v>
      </c>
      <c r="BL211" s="193">
        <f t="shared" si="46"/>
        <v>6576206</v>
      </c>
      <c r="BM211" s="193">
        <f t="shared" si="46"/>
        <v>6658132</v>
      </c>
      <c r="BN211" s="193">
        <f t="shared" si="46"/>
        <v>6658132</v>
      </c>
      <c r="BO211" s="193">
        <f t="shared" si="46"/>
        <v>6658132</v>
      </c>
      <c r="BP211" s="193">
        <f t="shared" si="46"/>
        <v>6658132</v>
      </c>
      <c r="BQ211" s="193">
        <f t="shared" si="46"/>
        <v>6658132</v>
      </c>
      <c r="BR211" s="193">
        <f t="shared" si="46"/>
        <v>6658132</v>
      </c>
      <c r="BS211" s="193">
        <f t="shared" si="46"/>
        <v>6658132</v>
      </c>
      <c r="BT211" s="193">
        <f t="shared" si="46"/>
        <v>6658132</v>
      </c>
      <c r="BU211" s="193">
        <f t="shared" si="46"/>
        <v>6658132</v>
      </c>
      <c r="BV211" s="193">
        <f t="shared" si="46"/>
        <v>6658132</v>
      </c>
      <c r="BW211" s="193">
        <f t="shared" si="46"/>
        <v>6658132</v>
      </c>
      <c r="BX211" s="193">
        <f t="shared" si="46"/>
        <v>6658132</v>
      </c>
      <c r="BY211" s="193">
        <f t="shared" si="46"/>
        <v>6726399</v>
      </c>
      <c r="BZ211" s="193">
        <f t="shared" si="46"/>
        <v>6726399</v>
      </c>
      <c r="CA211" s="193">
        <f t="shared" si="46"/>
        <v>6726399</v>
      </c>
      <c r="CB211" s="193">
        <f t="shared" si="47"/>
        <v>6726399</v>
      </c>
      <c r="CC211" s="193">
        <f t="shared" si="47"/>
        <v>6726399</v>
      </c>
      <c r="CD211" s="193">
        <f t="shared" si="47"/>
        <v>6726399</v>
      </c>
      <c r="CE211" s="193">
        <f t="shared" si="47"/>
        <v>6726399</v>
      </c>
      <c r="CF211" s="193">
        <f t="shared" si="47"/>
        <v>6726399</v>
      </c>
      <c r="CG211" s="193">
        <f t="shared" si="47"/>
        <v>6726399</v>
      </c>
      <c r="CH211" s="193">
        <f t="shared" si="47"/>
        <v>6726399</v>
      </c>
      <c r="CI211" s="193">
        <f t="shared" si="47"/>
        <v>6726399</v>
      </c>
      <c r="CJ211" s="193">
        <f t="shared" si="47"/>
        <v>6726399</v>
      </c>
      <c r="CK211" s="193">
        <f t="shared" si="47"/>
        <v>6792612</v>
      </c>
      <c r="CL211" s="193">
        <f t="shared" si="47"/>
        <v>6792612</v>
      </c>
      <c r="CM211" s="193">
        <f t="shared" si="47"/>
        <v>6792612</v>
      </c>
      <c r="CN211" s="193">
        <f t="shared" si="47"/>
        <v>6792612</v>
      </c>
      <c r="CO211" s="193">
        <f t="shared" si="47"/>
        <v>6792612</v>
      </c>
      <c r="CP211" s="193">
        <f t="shared" si="47"/>
        <v>6792612</v>
      </c>
      <c r="CQ211" s="193">
        <f t="shared" si="47"/>
        <v>6792612</v>
      </c>
      <c r="CR211" s="193">
        <f t="shared" si="48"/>
        <v>6792612</v>
      </c>
      <c r="CS211" s="193">
        <f t="shared" si="48"/>
        <v>6792612</v>
      </c>
      <c r="CT211" s="193">
        <f t="shared" si="48"/>
        <v>6792612</v>
      </c>
      <c r="CU211" s="193">
        <f t="shared" si="48"/>
        <v>6792612</v>
      </c>
      <c r="CV211" s="193">
        <f t="shared" si="48"/>
        <v>6792612</v>
      </c>
      <c r="CW211" s="193">
        <f t="shared" si="48"/>
        <v>6867708</v>
      </c>
      <c r="CX211" s="193">
        <f t="shared" si="48"/>
        <v>6867708</v>
      </c>
      <c r="CY211" s="193">
        <f t="shared" si="48"/>
        <v>6867708</v>
      </c>
      <c r="CZ211" s="193">
        <f t="shared" si="48"/>
        <v>6867708</v>
      </c>
      <c r="DA211" s="193">
        <f t="shared" si="48"/>
        <v>6867708</v>
      </c>
      <c r="DB211" s="193">
        <f t="shared" si="48"/>
        <v>6867708</v>
      </c>
      <c r="DC211" s="193">
        <f t="shared" si="48"/>
        <v>6867708</v>
      </c>
      <c r="DD211" s="193">
        <f t="shared" si="48"/>
        <v>6867708</v>
      </c>
      <c r="DE211" s="193">
        <f t="shared" si="48"/>
        <v>6867708</v>
      </c>
      <c r="DF211" s="193">
        <f t="shared" si="48"/>
        <v>6867708</v>
      </c>
      <c r="DG211" s="193">
        <f t="shared" si="48"/>
        <v>6867708</v>
      </c>
      <c r="DH211" s="193">
        <f t="shared" si="49"/>
        <v>6867708</v>
      </c>
      <c r="DI211" s="193">
        <f t="shared" si="49"/>
        <v>6941612</v>
      </c>
      <c r="DJ211" s="193">
        <f t="shared" si="49"/>
        <v>6941612</v>
      </c>
      <c r="DK211" s="193">
        <f t="shared" si="49"/>
        <v>6941612</v>
      </c>
      <c r="DL211" s="193">
        <f t="shared" si="49"/>
        <v>6941612</v>
      </c>
      <c r="DM211" s="193">
        <f t="shared" si="49"/>
        <v>6941612</v>
      </c>
      <c r="DN211" s="193">
        <f t="shared" si="49"/>
        <v>6941612</v>
      </c>
      <c r="DO211" s="193">
        <f t="shared" si="49"/>
        <v>6941612</v>
      </c>
      <c r="DP211" s="193">
        <f t="shared" si="49"/>
        <v>6941612</v>
      </c>
      <c r="DQ211" s="193">
        <f t="shared" si="49"/>
        <v>6941612</v>
      </c>
      <c r="DR211" s="193">
        <f t="shared" si="49"/>
        <v>6941612</v>
      </c>
      <c r="DS211" s="193">
        <f t="shared" si="49"/>
        <v>6941612</v>
      </c>
      <c r="DT211" s="193">
        <f t="shared" si="49"/>
        <v>6941612</v>
      </c>
      <c r="DU211" s="193">
        <f t="shared" si="49"/>
        <v>6990786</v>
      </c>
      <c r="DV211" s="193">
        <f t="shared" si="49"/>
        <v>6990786</v>
      </c>
      <c r="DW211" s="193">
        <f t="shared" si="49"/>
        <v>6990786</v>
      </c>
      <c r="DX211" s="193">
        <f t="shared" si="50"/>
        <v>6990786</v>
      </c>
      <c r="DY211" s="193">
        <f t="shared" si="50"/>
        <v>6990786</v>
      </c>
      <c r="DZ211" s="193">
        <f t="shared" si="50"/>
        <v>6990786</v>
      </c>
      <c r="EA211" s="193">
        <f t="shared" si="50"/>
        <v>6990786</v>
      </c>
      <c r="EB211" s="193">
        <f t="shared" si="50"/>
        <v>6990786</v>
      </c>
      <c r="EC211" s="193">
        <f t="shared" si="50"/>
        <v>6990786</v>
      </c>
      <c r="ED211" s="193">
        <f t="shared" si="50"/>
        <v>6990786</v>
      </c>
      <c r="EE211" s="193">
        <f t="shared" si="50"/>
        <v>6990786</v>
      </c>
      <c r="EF211" s="193">
        <f t="shared" si="50"/>
        <v>6990786</v>
      </c>
      <c r="EG211" s="193">
        <f t="shared" si="50"/>
        <v>7048991</v>
      </c>
      <c r="EH211" s="193">
        <f t="shared" si="50"/>
        <v>7048991</v>
      </c>
      <c r="EI211" s="193">
        <f t="shared" si="50"/>
        <v>7048991</v>
      </c>
      <c r="EJ211" s="193">
        <f t="shared" si="50"/>
        <v>7048991</v>
      </c>
      <c r="EK211" s="193">
        <f t="shared" si="50"/>
        <v>7048991</v>
      </c>
      <c r="EL211" s="193">
        <f t="shared" si="50"/>
        <v>7048991</v>
      </c>
      <c r="EM211" s="193">
        <f t="shared" si="50"/>
        <v>7048991</v>
      </c>
      <c r="EN211" s="193">
        <f t="shared" si="51"/>
        <v>7048991</v>
      </c>
      <c r="EO211" s="193">
        <f t="shared" si="51"/>
        <v>7048991</v>
      </c>
      <c r="EP211" s="193">
        <f t="shared" si="51"/>
        <v>7048991</v>
      </c>
      <c r="EQ211" s="193">
        <f t="shared" si="51"/>
        <v>7048991</v>
      </c>
      <c r="ER211" s="193">
        <f t="shared" si="51"/>
        <v>7048991</v>
      </c>
      <c r="ES211" s="193">
        <f t="shared" si="51"/>
        <v>7139405</v>
      </c>
      <c r="ET211" s="193">
        <f t="shared" si="51"/>
        <v>7139405</v>
      </c>
      <c r="EU211" s="193">
        <f t="shared" si="51"/>
        <v>7139405</v>
      </c>
      <c r="EV211" s="193">
        <f t="shared" si="51"/>
        <v>7139405</v>
      </c>
      <c r="EW211" s="193">
        <f t="shared" si="51"/>
        <v>7139405</v>
      </c>
      <c r="EX211" s="193">
        <f t="shared" si="51"/>
        <v>7139405</v>
      </c>
      <c r="EY211" s="193">
        <f t="shared" si="51"/>
        <v>7139405</v>
      </c>
      <c r="EZ211" s="193">
        <f t="shared" si="51"/>
        <v>7139405</v>
      </c>
      <c r="FA211" s="193">
        <f t="shared" si="51"/>
        <v>7139405</v>
      </c>
      <c r="FB211" s="193">
        <f t="shared" si="51"/>
        <v>7139405</v>
      </c>
      <c r="FC211" s="193">
        <f t="shared" si="51"/>
        <v>7139405</v>
      </c>
      <c r="FD211" s="193">
        <f t="shared" si="52"/>
        <v>7139405</v>
      </c>
      <c r="FE211" s="193">
        <f t="shared" si="52"/>
        <v>7228476</v>
      </c>
      <c r="FF211" s="193">
        <f t="shared" si="52"/>
        <v>7228476</v>
      </c>
      <c r="FG211" s="193">
        <f t="shared" si="52"/>
        <v>7228476</v>
      </c>
      <c r="FH211" s="193">
        <f t="shared" si="52"/>
        <v>7228476</v>
      </c>
      <c r="FI211" s="193">
        <f t="shared" si="52"/>
        <v>7228476</v>
      </c>
      <c r="FJ211" s="193">
        <f t="shared" si="52"/>
        <v>7228476</v>
      </c>
      <c r="FK211" s="193">
        <f t="shared" si="52"/>
        <v>7228476</v>
      </c>
      <c r="FL211" s="193">
        <f t="shared" si="52"/>
        <v>7228476</v>
      </c>
      <c r="FM211" s="193">
        <f t="shared" si="52"/>
        <v>7228476</v>
      </c>
      <c r="FN211" s="193">
        <f t="shared" si="52"/>
        <v>7228476</v>
      </c>
      <c r="FO211" s="193">
        <f t="shared" si="52"/>
        <v>7228476</v>
      </c>
      <c r="FP211" s="193">
        <f t="shared" si="52"/>
        <v>7228476</v>
      </c>
      <c r="FQ211" s="193">
        <f t="shared" si="52"/>
        <v>7278352</v>
      </c>
      <c r="FR211" s="193">
        <f t="shared" si="52"/>
        <v>7278352</v>
      </c>
      <c r="FS211" s="193">
        <f t="shared" si="52"/>
        <v>7278352</v>
      </c>
      <c r="FT211" s="193">
        <f t="shared" si="53"/>
        <v>7278352</v>
      </c>
      <c r="FU211" s="193">
        <f t="shared" si="53"/>
        <v>7278352</v>
      </c>
      <c r="FV211" s="193">
        <f t="shared" si="53"/>
        <v>7278352</v>
      </c>
      <c r="FW211" s="193">
        <f t="shared" si="53"/>
        <v>7278352</v>
      </c>
      <c r="FX211" s="193">
        <f t="shared" si="53"/>
        <v>7278352</v>
      </c>
      <c r="FY211" s="193">
        <f t="shared" si="53"/>
        <v>7278352</v>
      </c>
      <c r="FZ211" s="193">
        <f t="shared" si="53"/>
        <v>7278352</v>
      </c>
      <c r="GA211" s="193">
        <f t="shared" si="53"/>
        <v>7278352</v>
      </c>
      <c r="GB211" s="193">
        <f t="shared" si="53"/>
        <v>7278352</v>
      </c>
      <c r="GC211" s="193">
        <f t="shared" si="53"/>
        <v>7337356</v>
      </c>
      <c r="GD211" s="193">
        <f t="shared" si="53"/>
        <v>7337356</v>
      </c>
      <c r="GE211" s="193">
        <f t="shared" si="53"/>
        <v>7337356</v>
      </c>
      <c r="GF211" s="193">
        <f t="shared" si="53"/>
        <v>7337356</v>
      </c>
      <c r="GG211" s="193">
        <f t="shared" si="53"/>
        <v>7337356</v>
      </c>
      <c r="GH211" s="193">
        <f t="shared" si="53"/>
        <v>7337356</v>
      </c>
      <c r="GI211" s="193">
        <f t="shared" si="53"/>
        <v>7337356</v>
      </c>
      <c r="GJ211" s="193">
        <f t="shared" si="54"/>
        <v>7337356</v>
      </c>
      <c r="GK211" s="193">
        <f t="shared" si="54"/>
        <v>7337356</v>
      </c>
      <c r="GL211" s="193">
        <f t="shared" si="54"/>
        <v>7337356</v>
      </c>
      <c r="GM211" s="193">
        <f t="shared" si="54"/>
        <v>7337356</v>
      </c>
      <c r="GN211" s="193">
        <f t="shared" si="54"/>
        <v>7337356</v>
      </c>
      <c r="GO211" s="193">
        <f t="shared" si="54"/>
        <v>7394572</v>
      </c>
      <c r="GP211" s="193">
        <f t="shared" si="54"/>
        <v>7394572</v>
      </c>
      <c r="GQ211" s="193">
        <f t="shared" si="54"/>
        <v>7394572</v>
      </c>
      <c r="GR211" s="193">
        <f t="shared" si="54"/>
        <v>7394572</v>
      </c>
      <c r="GS211" s="193">
        <f t="shared" si="54"/>
        <v>7394572</v>
      </c>
      <c r="GT211" s="193">
        <f t="shared" si="54"/>
        <v>7394572</v>
      </c>
      <c r="GU211" s="193">
        <f t="shared" si="54"/>
        <v>7394572</v>
      </c>
      <c r="GV211" s="193">
        <f t="shared" si="54"/>
        <v>7394572</v>
      </c>
      <c r="GW211" s="193">
        <f t="shared" si="54"/>
        <v>7394572</v>
      </c>
      <c r="GX211" s="193">
        <f t="shared" si="54"/>
        <v>7394572</v>
      </c>
      <c r="GY211" s="193">
        <f t="shared" si="54"/>
        <v>7394572</v>
      </c>
      <c r="GZ211" s="193">
        <f t="shared" si="55"/>
        <v>7394572</v>
      </c>
      <c r="HA211" s="193">
        <f t="shared" si="55"/>
        <v>7436905</v>
      </c>
      <c r="HB211" s="193">
        <f t="shared" si="55"/>
        <v>7436905</v>
      </c>
      <c r="HC211" s="193">
        <f t="shared" si="55"/>
        <v>7436905</v>
      </c>
      <c r="HD211" s="193">
        <f t="shared" si="55"/>
        <v>7436905</v>
      </c>
      <c r="HE211" s="193">
        <f t="shared" si="55"/>
        <v>7436905</v>
      </c>
      <c r="HF211" s="193">
        <f t="shared" si="55"/>
        <v>7436905</v>
      </c>
      <c r="HG211" s="193">
        <f t="shared" si="55"/>
        <v>7436905</v>
      </c>
      <c r="HH211" s="193">
        <f t="shared" si="55"/>
        <v>7436905</v>
      </c>
      <c r="HI211" s="193">
        <f t="shared" si="55"/>
        <v>7436905</v>
      </c>
      <c r="HJ211" s="193">
        <f t="shared" si="55"/>
        <v>7436905</v>
      </c>
      <c r="HK211" s="193">
        <f t="shared" si="55"/>
        <v>7436905</v>
      </c>
      <c r="HL211" s="193">
        <f t="shared" si="55"/>
        <v>7436905</v>
      </c>
      <c r="HM211" s="193">
        <f t="shared" si="55"/>
        <v>7476084</v>
      </c>
      <c r="HN211" s="193">
        <f t="shared" si="55"/>
        <v>7476084</v>
      </c>
      <c r="HO211" s="193">
        <f t="shared" si="55"/>
        <v>7476084</v>
      </c>
      <c r="HP211" s="193">
        <f t="shared" si="56"/>
        <v>7476084</v>
      </c>
      <c r="HQ211" s="193">
        <f t="shared" si="56"/>
        <v>7476084</v>
      </c>
      <c r="HR211" s="193">
        <f t="shared" si="56"/>
        <v>7476084</v>
      </c>
      <c r="HS211" s="193">
        <f t="shared" si="56"/>
        <v>7476084</v>
      </c>
      <c r="HT211" s="193">
        <f t="shared" si="56"/>
        <v>7476084</v>
      </c>
      <c r="HU211" s="193">
        <f t="shared" si="56"/>
        <v>7476084</v>
      </c>
      <c r="HV211" s="193">
        <f t="shared" si="56"/>
        <v>7476084</v>
      </c>
      <c r="HW211" s="193">
        <f t="shared" si="56"/>
        <v>7476084</v>
      </c>
      <c r="HX211" s="193">
        <f t="shared" si="56"/>
        <v>7476084</v>
      </c>
      <c r="HY211" s="193">
        <f t="shared" si="56"/>
        <v>7513310</v>
      </c>
      <c r="HZ211" s="193">
        <f t="shared" si="56"/>
        <v>7513310</v>
      </c>
      <c r="IA211" s="193">
        <f t="shared" si="56"/>
        <v>7513310</v>
      </c>
      <c r="IB211" s="193">
        <f t="shared" si="56"/>
        <v>7513310</v>
      </c>
      <c r="IC211" s="193">
        <f t="shared" si="56"/>
        <v>7513310</v>
      </c>
      <c r="ID211" s="193">
        <f t="shared" si="56"/>
        <v>7513310</v>
      </c>
      <c r="IE211" s="193">
        <f t="shared" si="56"/>
        <v>7513310</v>
      </c>
      <c r="IF211" s="193">
        <f t="shared" si="57"/>
        <v>7513310</v>
      </c>
      <c r="IG211" s="193">
        <f t="shared" si="57"/>
        <v>7513310</v>
      </c>
      <c r="IH211" s="193">
        <f t="shared" si="57"/>
        <v>7513310</v>
      </c>
      <c r="II211" s="193">
        <f t="shared" si="57"/>
        <v>7513310</v>
      </c>
      <c r="IJ211" s="193">
        <f t="shared" si="57"/>
        <v>7513310</v>
      </c>
      <c r="IK211" s="193">
        <f t="shared" si="57"/>
        <v>7538205</v>
      </c>
      <c r="IL211" s="193">
        <f t="shared" si="57"/>
        <v>7538205</v>
      </c>
      <c r="IM211" s="193">
        <f t="shared" si="57"/>
        <v>7538205</v>
      </c>
      <c r="IN211" s="193">
        <f t="shared" si="57"/>
        <v>7538205</v>
      </c>
      <c r="IO211" s="193">
        <f t="shared" si="57"/>
        <v>7538205</v>
      </c>
      <c r="IP211" s="193">
        <f t="shared" si="57"/>
        <v>7538205</v>
      </c>
      <c r="IQ211" s="193">
        <f t="shared" si="57"/>
        <v>7538205</v>
      </c>
      <c r="IR211" s="193">
        <f t="shared" si="57"/>
        <v>7538205</v>
      </c>
      <c r="IS211" s="193">
        <f t="shared" si="57"/>
        <v>7538205</v>
      </c>
      <c r="IT211" s="193">
        <f t="shared" si="57"/>
        <v>7538205</v>
      </c>
      <c r="IU211" s="193">
        <f t="shared" si="57"/>
        <v>7538205</v>
      </c>
      <c r="IV211" s="193">
        <f t="shared" si="58"/>
        <v>7538205</v>
      </c>
      <c r="IW211" s="193">
        <f t="shared" si="58"/>
        <v>0</v>
      </c>
      <c r="IX211" s="193">
        <f t="shared" si="58"/>
        <v>0</v>
      </c>
      <c r="IY211" s="193">
        <f t="shared" si="58"/>
        <v>0</v>
      </c>
      <c r="IZ211" s="193">
        <f t="shared" si="58"/>
        <v>0</v>
      </c>
      <c r="JA211" s="193">
        <f t="shared" si="58"/>
        <v>0</v>
      </c>
      <c r="JB211" s="193">
        <f t="shared" si="58"/>
        <v>0</v>
      </c>
      <c r="JC211" s="193">
        <f t="shared" si="58"/>
        <v>0</v>
      </c>
      <c r="JD211" s="193">
        <f t="shared" si="58"/>
        <v>0</v>
      </c>
      <c r="JE211" s="193">
        <f t="shared" si="58"/>
        <v>0</v>
      </c>
      <c r="JF211" s="193">
        <f t="shared" si="58"/>
        <v>0</v>
      </c>
      <c r="JG211" s="193">
        <f t="shared" si="58"/>
        <v>0</v>
      </c>
      <c r="JH211" s="193">
        <f t="shared" si="58"/>
        <v>0</v>
      </c>
      <c r="JI211" s="193">
        <f t="shared" si="58"/>
        <v>0</v>
      </c>
      <c r="JJ211" s="193">
        <f t="shared" si="58"/>
        <v>0</v>
      </c>
      <c r="JK211" s="193">
        <f t="shared" si="58"/>
        <v>0</v>
      </c>
      <c r="JL211" s="193">
        <f t="shared" si="59"/>
        <v>0</v>
      </c>
      <c r="JM211" s="193">
        <f t="shared" si="59"/>
        <v>0</v>
      </c>
      <c r="JN211" s="193">
        <f t="shared" si="59"/>
        <v>0</v>
      </c>
      <c r="JO211" s="193">
        <f t="shared" si="59"/>
        <v>0</v>
      </c>
      <c r="JP211" s="193">
        <f t="shared" si="59"/>
        <v>0</v>
      </c>
      <c r="JQ211" s="193">
        <f t="shared" si="59"/>
        <v>0</v>
      </c>
      <c r="JR211" s="193">
        <f t="shared" si="59"/>
        <v>0</v>
      </c>
      <c r="JS211" s="193">
        <f t="shared" si="59"/>
        <v>0</v>
      </c>
      <c r="JT211" s="193">
        <f t="shared" si="59"/>
        <v>0</v>
      </c>
    </row>
  </sheetData>
  <mergeCells count="3">
    <mergeCell ref="A1:A53"/>
    <mergeCell ref="A56:A108"/>
    <mergeCell ref="A111:A163"/>
  </mergeCells>
  <pageMargins left="0.7" right="0.7" top="0.75" bottom="0.75" header="0.3" footer="0.3"/>
  <pageSetup scale="82" orientation="portrait" r:id="rId1"/>
  <headerFooter>
    <oddHeader>&amp;LIRP 2012&amp;CAppendix B Demand
Residential&amp;R&amp;P</oddHeader>
  </headerFooter>
  <rowBreaks count="1" manualBreakCount="1">
    <brk id="54" min="24" max="45" man="1"/>
  </rowBreaks>
  <colBreaks count="2" manualBreakCount="2">
    <brk id="31" min="1" max="107" man="1"/>
    <brk id="38" min="1" max="107" man="1"/>
  </colBreaks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5" tint="0.59999389629810485"/>
  </sheetPr>
  <dimension ref="A1:JT315"/>
  <sheetViews>
    <sheetView view="pageBreakPreview" zoomScale="60" zoomScaleNormal="90" workbookViewId="0">
      <pane xSplit="4" topLeftCell="Y1" activePane="topRight" state="frozenSplit"/>
      <selection activeCell="H46" sqref="H46"/>
      <selection pane="topRight" activeCell="AK11" sqref="AK11"/>
    </sheetView>
  </sheetViews>
  <sheetFormatPr defaultColWidth="9.1796875" defaultRowHeight="12"/>
  <cols>
    <col min="1" max="1" width="4.1796875" style="158" bestFit="1" customWidth="1"/>
    <col min="2" max="2" width="5" style="158" bestFit="1" customWidth="1"/>
    <col min="3" max="3" width="7.1796875" style="158" bestFit="1" customWidth="1"/>
    <col min="4" max="4" width="13.54296875" style="175" bestFit="1" customWidth="1"/>
    <col min="5" max="24" width="9.81640625" style="158" hidden="1" customWidth="1"/>
    <col min="25" max="25" width="9.81640625" style="182" customWidth="1"/>
    <col min="26" max="26" width="9.81640625" style="158" customWidth="1"/>
    <col min="27" max="44" width="10" style="158" bestFit="1" customWidth="1"/>
    <col min="45" max="45" width="9.81640625" style="158" customWidth="1"/>
    <col min="46" max="46" width="10" style="158" bestFit="1" customWidth="1"/>
    <col min="47" max="47" width="9.1796875" style="158"/>
    <col min="48" max="49" width="9.26953125" style="158" bestFit="1" customWidth="1"/>
    <col min="50" max="50" width="9.7265625" style="158" bestFit="1" customWidth="1"/>
    <col min="51" max="16384" width="9.1796875" style="158"/>
  </cols>
  <sheetData>
    <row r="1" spans="1:49" ht="12" customHeight="1">
      <c r="A1" s="231" t="s">
        <v>249</v>
      </c>
      <c r="B1" s="153" t="s">
        <v>61</v>
      </c>
      <c r="C1" s="154"/>
      <c r="D1" s="155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7"/>
      <c r="Z1" s="156"/>
      <c r="AA1" s="156"/>
      <c r="AB1" s="156"/>
      <c r="AC1" s="156"/>
      <c r="AD1" s="156"/>
      <c r="AE1" s="156"/>
      <c r="AF1" s="156"/>
      <c r="AG1" s="156"/>
      <c r="AH1" s="156"/>
      <c r="AI1" s="156"/>
      <c r="AJ1" s="156"/>
      <c r="AK1" s="156"/>
      <c r="AL1" s="156"/>
      <c r="AM1" s="156"/>
      <c r="AN1" s="156"/>
      <c r="AO1" s="156"/>
      <c r="AP1" s="156"/>
      <c r="AQ1" s="156"/>
      <c r="AR1" s="156"/>
      <c r="AS1" s="156"/>
      <c r="AT1" s="156"/>
    </row>
    <row r="2" spans="1:49">
      <c r="A2" s="234"/>
      <c r="B2" s="159" t="s">
        <v>207</v>
      </c>
      <c r="C2" s="160" t="s">
        <v>208</v>
      </c>
      <c r="D2" s="153" t="s">
        <v>209</v>
      </c>
      <c r="E2" s="161">
        <v>1990</v>
      </c>
      <c r="F2" s="161">
        <v>1991</v>
      </c>
      <c r="G2" s="161">
        <v>1992</v>
      </c>
      <c r="H2" s="161">
        <v>1993</v>
      </c>
      <c r="I2" s="161">
        <v>1994</v>
      </c>
      <c r="J2" s="161">
        <v>1995</v>
      </c>
      <c r="K2" s="161">
        <v>1996</v>
      </c>
      <c r="L2" s="161">
        <v>1997</v>
      </c>
      <c r="M2" s="161">
        <v>1998</v>
      </c>
      <c r="N2" s="161">
        <v>1999</v>
      </c>
      <c r="O2" s="161">
        <v>2000</v>
      </c>
      <c r="P2" s="161">
        <v>2001</v>
      </c>
      <c r="Q2" s="161">
        <v>2002</v>
      </c>
      <c r="R2" s="161">
        <v>2003</v>
      </c>
      <c r="S2" s="161">
        <v>2004</v>
      </c>
      <c r="T2" s="161">
        <v>2005</v>
      </c>
      <c r="U2" s="161">
        <v>2006</v>
      </c>
      <c r="V2" s="161">
        <v>2007</v>
      </c>
      <c r="W2" s="161">
        <v>2008</v>
      </c>
      <c r="X2" s="161">
        <v>2009</v>
      </c>
      <c r="Y2" s="157">
        <v>2011</v>
      </c>
      <c r="Z2" s="162">
        <v>2012</v>
      </c>
      <c r="AA2" s="162">
        <v>2013</v>
      </c>
      <c r="AB2" s="157">
        <v>2014</v>
      </c>
      <c r="AC2" s="162">
        <v>2015</v>
      </c>
      <c r="AD2" s="162">
        <v>2016</v>
      </c>
      <c r="AE2" s="157">
        <v>2017</v>
      </c>
      <c r="AF2" s="162">
        <v>2018</v>
      </c>
      <c r="AG2" s="162">
        <v>2019</v>
      </c>
      <c r="AH2" s="157">
        <v>2020</v>
      </c>
      <c r="AI2" s="162">
        <v>2021</v>
      </c>
      <c r="AJ2" s="162">
        <v>2022</v>
      </c>
      <c r="AK2" s="157">
        <v>2023</v>
      </c>
      <c r="AL2" s="162">
        <v>2024</v>
      </c>
      <c r="AM2" s="162">
        <v>2025</v>
      </c>
      <c r="AN2" s="157">
        <v>2026</v>
      </c>
      <c r="AO2" s="162">
        <v>2027</v>
      </c>
      <c r="AP2" s="162">
        <v>2028</v>
      </c>
      <c r="AQ2" s="157">
        <v>2029</v>
      </c>
      <c r="AR2" s="162">
        <v>2030</v>
      </c>
      <c r="AS2" s="162">
        <v>2031</v>
      </c>
      <c r="AT2" s="157">
        <v>2032</v>
      </c>
      <c r="AW2" s="163"/>
    </row>
    <row r="3" spans="1:49">
      <c r="A3" s="234"/>
      <c r="B3" s="164" t="s">
        <v>35</v>
      </c>
      <c r="C3" s="160" t="s">
        <v>210</v>
      </c>
      <c r="D3" s="153" t="s">
        <v>211</v>
      </c>
      <c r="E3" s="165">
        <v>802</v>
      </c>
      <c r="F3" s="165">
        <v>823</v>
      </c>
      <c r="G3" s="165">
        <v>861</v>
      </c>
      <c r="H3" s="165">
        <v>876</v>
      </c>
      <c r="I3" s="165">
        <v>917</v>
      </c>
      <c r="J3" s="165">
        <v>945</v>
      </c>
      <c r="K3" s="165">
        <v>1007</v>
      </c>
      <c r="L3" s="165">
        <v>1038</v>
      </c>
      <c r="M3" s="165">
        <v>1046</v>
      </c>
      <c r="N3" s="165">
        <v>1059</v>
      </c>
      <c r="O3" s="165">
        <v>1069</v>
      </c>
      <c r="P3" s="165">
        <v>1076</v>
      </c>
      <c r="Q3" s="165">
        <v>1096</v>
      </c>
      <c r="R3" s="165">
        <v>1111</v>
      </c>
      <c r="S3" s="165">
        <v>1116</v>
      </c>
      <c r="T3" s="165">
        <v>1137</v>
      </c>
      <c r="U3" s="165">
        <v>1135</v>
      </c>
      <c r="V3" s="165">
        <v>1126</v>
      </c>
      <c r="W3" s="165">
        <v>1131</v>
      </c>
      <c r="X3" s="165">
        <v>1122</v>
      </c>
      <c r="Y3" s="166">
        <v>1137</v>
      </c>
      <c r="Z3" s="195">
        <v>1145.1656465612034</v>
      </c>
      <c r="AA3" s="195">
        <v>1148.3808202983471</v>
      </c>
      <c r="AB3" s="195">
        <v>1151.8504836128675</v>
      </c>
      <c r="AC3" s="195">
        <v>1155.4950383789885</v>
      </c>
      <c r="AD3" s="195">
        <v>1159.205648751923</v>
      </c>
      <c r="AE3" s="195">
        <v>1162.9417454856434</v>
      </c>
      <c r="AF3" s="195">
        <v>1166.8360812150011</v>
      </c>
      <c r="AG3" s="195">
        <v>1170.693284671235</v>
      </c>
      <c r="AH3" s="195">
        <v>1174.6452837283534</v>
      </c>
      <c r="AI3" s="195">
        <v>1178.6459129610287</v>
      </c>
      <c r="AJ3" s="195">
        <v>1182.7135898478191</v>
      </c>
      <c r="AK3" s="195">
        <v>1186.7298915285103</v>
      </c>
      <c r="AL3" s="195">
        <v>1190.8218537811711</v>
      </c>
      <c r="AM3" s="195">
        <v>1194.9374998128046</v>
      </c>
      <c r="AN3" s="195">
        <v>1199.0999269401098</v>
      </c>
      <c r="AO3" s="195">
        <v>1203.2326667415423</v>
      </c>
      <c r="AP3" s="195">
        <v>1207.3611314804721</v>
      </c>
      <c r="AQ3" s="195">
        <v>1211.5472903707316</v>
      </c>
      <c r="AR3" s="195">
        <v>1215.7460619572175</v>
      </c>
      <c r="AS3" s="195">
        <v>1215.7460619572175</v>
      </c>
      <c r="AT3" s="195">
        <v>1219.8700309337562</v>
      </c>
      <c r="AW3" s="163"/>
    </row>
    <row r="4" spans="1:49">
      <c r="A4" s="234"/>
      <c r="B4" s="164" t="s">
        <v>35</v>
      </c>
      <c r="C4" s="160" t="s">
        <v>212</v>
      </c>
      <c r="D4" s="153" t="s">
        <v>213</v>
      </c>
      <c r="E4" s="165">
        <v>2544</v>
      </c>
      <c r="F4" s="165">
        <v>2698</v>
      </c>
      <c r="G4" s="165">
        <v>2899</v>
      </c>
      <c r="H4" s="165">
        <v>3064</v>
      </c>
      <c r="I4" s="165">
        <v>3188</v>
      </c>
      <c r="J4" s="165">
        <v>3301</v>
      </c>
      <c r="K4" s="165">
        <v>3508</v>
      </c>
      <c r="L4" s="165">
        <v>3555</v>
      </c>
      <c r="M4" s="165">
        <v>3720</v>
      </c>
      <c r="N4" s="165">
        <v>3814</v>
      </c>
      <c r="O4" s="165">
        <v>3911</v>
      </c>
      <c r="P4" s="165">
        <v>3947</v>
      </c>
      <c r="Q4" s="165">
        <v>4020</v>
      </c>
      <c r="R4" s="165">
        <v>4095</v>
      </c>
      <c r="S4" s="165">
        <v>4266</v>
      </c>
      <c r="T4" s="165">
        <v>4315</v>
      </c>
      <c r="U4" s="165">
        <v>4393</v>
      </c>
      <c r="V4" s="165">
        <v>4519</v>
      </c>
      <c r="W4" s="165">
        <v>4703</v>
      </c>
      <c r="X4" s="165">
        <v>4666</v>
      </c>
      <c r="Y4" s="166">
        <v>4803</v>
      </c>
      <c r="Z4" s="195">
        <v>4813.8935297081998</v>
      </c>
      <c r="AA4" s="195">
        <v>4927.0464486947258</v>
      </c>
      <c r="AB4" s="195">
        <v>5047.2002419334931</v>
      </c>
      <c r="AC4" s="195">
        <v>5167.1178603558174</v>
      </c>
      <c r="AD4" s="195">
        <v>5286.6062693068043</v>
      </c>
      <c r="AE4" s="195">
        <v>5405.5219269563286</v>
      </c>
      <c r="AF4" s="195">
        <v>5523.8596726860333</v>
      </c>
      <c r="AG4" s="195">
        <v>5641.5473148898518</v>
      </c>
      <c r="AH4" s="195">
        <v>5758.5332279201275</v>
      </c>
      <c r="AI4" s="195">
        <v>5874.9668371570178</v>
      </c>
      <c r="AJ4" s="195">
        <v>5990.9290588231688</v>
      </c>
      <c r="AK4" s="195">
        <v>6106.4773635637539</v>
      </c>
      <c r="AL4" s="195">
        <v>6221.3271762982959</v>
      </c>
      <c r="AM4" s="195">
        <v>6335.3610495113699</v>
      </c>
      <c r="AN4" s="195">
        <v>6448.6387000749237</v>
      </c>
      <c r="AO4" s="195">
        <v>6560.9956660041689</v>
      </c>
      <c r="AP4" s="195">
        <v>6672.4492432282022</v>
      </c>
      <c r="AQ4" s="195">
        <v>6783.0616160093405</v>
      </c>
      <c r="AR4" s="195">
        <v>6892.8375377226239</v>
      </c>
      <c r="AS4" s="195">
        <v>6892.8375377226239</v>
      </c>
      <c r="AT4" s="195">
        <v>7001.8323191669779</v>
      </c>
      <c r="AW4" s="163"/>
    </row>
    <row r="5" spans="1:49">
      <c r="A5" s="234"/>
      <c r="B5" s="164" t="s">
        <v>35</v>
      </c>
      <c r="C5" s="160" t="s">
        <v>210</v>
      </c>
      <c r="D5" s="153" t="s">
        <v>214</v>
      </c>
      <c r="E5" s="165">
        <v>1276</v>
      </c>
      <c r="F5" s="165">
        <v>1405</v>
      </c>
      <c r="G5" s="165">
        <v>1511</v>
      </c>
      <c r="H5" s="165">
        <v>1606</v>
      </c>
      <c r="I5" s="165">
        <v>1689</v>
      </c>
      <c r="J5" s="165">
        <v>1742</v>
      </c>
      <c r="K5" s="165">
        <v>1867</v>
      </c>
      <c r="L5" s="165">
        <v>1922</v>
      </c>
      <c r="M5" s="165">
        <v>2003</v>
      </c>
      <c r="N5" s="165">
        <v>2089</v>
      </c>
      <c r="O5" s="165">
        <v>2148</v>
      </c>
      <c r="P5" s="165">
        <v>2145</v>
      </c>
      <c r="Q5" s="165">
        <v>2194</v>
      </c>
      <c r="R5" s="165">
        <v>2233</v>
      </c>
      <c r="S5" s="165">
        <v>2258</v>
      </c>
      <c r="T5" s="165">
        <v>2313</v>
      </c>
      <c r="U5" s="165">
        <v>2354</v>
      </c>
      <c r="V5" s="165">
        <v>2373</v>
      </c>
      <c r="W5" s="165">
        <v>2425</v>
      </c>
      <c r="X5" s="165">
        <v>2436</v>
      </c>
      <c r="Y5" s="166">
        <v>2525</v>
      </c>
      <c r="Z5" s="195">
        <v>2528.161724724418</v>
      </c>
      <c r="AA5" s="195">
        <v>2605.4239712207914</v>
      </c>
      <c r="AB5" s="195">
        <v>2689.7294767610365</v>
      </c>
      <c r="AC5" s="195">
        <v>2775.0750976688796</v>
      </c>
      <c r="AD5" s="195">
        <v>2861.2684439617028</v>
      </c>
      <c r="AE5" s="195">
        <v>2948.2203832240098</v>
      </c>
      <c r="AF5" s="195">
        <v>3035.8949717213181</v>
      </c>
      <c r="AG5" s="195">
        <v>3124.1489675346343</v>
      </c>
      <c r="AH5" s="195">
        <v>3212.9876064308232</v>
      </c>
      <c r="AI5" s="195">
        <v>3302.4920596928632</v>
      </c>
      <c r="AJ5" s="195">
        <v>3392.7697494738909</v>
      </c>
      <c r="AK5" s="195">
        <v>3483.7724743597773</v>
      </c>
      <c r="AL5" s="195">
        <v>3575.2761943704659</v>
      </c>
      <c r="AM5" s="195">
        <v>3667.1427532930356</v>
      </c>
      <c r="AN5" s="195">
        <v>3759.4169020191816</v>
      </c>
      <c r="AO5" s="195">
        <v>3851.8929129725652</v>
      </c>
      <c r="AP5" s="195">
        <v>3944.6096780215553</v>
      </c>
      <c r="AQ5" s="195">
        <v>4037.6340962460836</v>
      </c>
      <c r="AR5" s="195">
        <v>4130.8942847899943</v>
      </c>
      <c r="AS5" s="195">
        <v>4130.8942847899943</v>
      </c>
      <c r="AT5" s="195">
        <v>4224.4583498617803</v>
      </c>
      <c r="AW5" s="163"/>
    </row>
    <row r="6" spans="1:49">
      <c r="A6" s="234"/>
      <c r="B6" s="164" t="s">
        <v>35</v>
      </c>
      <c r="C6" s="160">
        <v>20</v>
      </c>
      <c r="D6" s="153" t="s">
        <v>215</v>
      </c>
      <c r="E6" s="165">
        <v>1177</v>
      </c>
      <c r="F6" s="165">
        <v>1200</v>
      </c>
      <c r="G6" s="165">
        <v>1287</v>
      </c>
      <c r="H6" s="165">
        <v>1368</v>
      </c>
      <c r="I6" s="165">
        <v>1447</v>
      </c>
      <c r="J6" s="165">
        <v>1553</v>
      </c>
      <c r="K6" s="165">
        <v>1761</v>
      </c>
      <c r="L6" s="165">
        <v>1874</v>
      </c>
      <c r="M6" s="165">
        <v>1957</v>
      </c>
      <c r="N6" s="165">
        <v>2060</v>
      </c>
      <c r="O6" s="165">
        <v>2110</v>
      </c>
      <c r="P6" s="165">
        <v>2169</v>
      </c>
      <c r="Q6" s="165">
        <v>2252</v>
      </c>
      <c r="R6" s="165">
        <v>2345</v>
      </c>
      <c r="S6" s="165">
        <v>2460</v>
      </c>
      <c r="T6" s="165">
        <v>2568</v>
      </c>
      <c r="U6" s="165">
        <v>2622</v>
      </c>
      <c r="V6" s="165">
        <v>2790</v>
      </c>
      <c r="W6" s="165">
        <v>2895</v>
      </c>
      <c r="X6" s="165">
        <v>2953</v>
      </c>
      <c r="Y6" s="166">
        <v>3063</v>
      </c>
      <c r="Z6" s="195">
        <v>3147.957025231583</v>
      </c>
      <c r="AA6" s="195">
        <v>3271.144605575942</v>
      </c>
      <c r="AB6" s="195">
        <v>3403.3761709627129</v>
      </c>
      <c r="AC6" s="195">
        <v>3537.8575028917112</v>
      </c>
      <c r="AD6" s="195">
        <v>3674.6601297613984</v>
      </c>
      <c r="AE6" s="195">
        <v>3813.5889207763771</v>
      </c>
      <c r="AF6" s="195">
        <v>3954.6164402232025</v>
      </c>
      <c r="AG6" s="195">
        <v>4097.6205538443128</v>
      </c>
      <c r="AH6" s="195">
        <v>4242.6452286470903</v>
      </c>
      <c r="AI6" s="195">
        <v>4389.8764682783212</v>
      </c>
      <c r="AJ6" s="195">
        <v>4539.3292870027581</v>
      </c>
      <c r="AK6" s="195">
        <v>4691.1491677239874</v>
      </c>
      <c r="AL6" s="195">
        <v>4845.0509801106782</v>
      </c>
      <c r="AM6" s="195">
        <v>5000.9087670514627</v>
      </c>
      <c r="AN6" s="195">
        <v>5158.7301450109717</v>
      </c>
      <c r="AO6" s="195">
        <v>5318.2497856172913</v>
      </c>
      <c r="AP6" s="195">
        <v>5479.6391343517571</v>
      </c>
      <c r="AQ6" s="195">
        <v>5642.6986525438106</v>
      </c>
      <c r="AR6" s="195">
        <v>5807.6463794151687</v>
      </c>
      <c r="AS6" s="195">
        <v>5807.6463794151687</v>
      </c>
      <c r="AT6" s="195">
        <v>5974.2691752142428</v>
      </c>
      <c r="AW6" s="163"/>
    </row>
    <row r="7" spans="1:49">
      <c r="A7" s="234"/>
      <c r="B7" s="164" t="s">
        <v>35</v>
      </c>
      <c r="C7" s="160">
        <v>26</v>
      </c>
      <c r="D7" s="153" t="s">
        <v>216</v>
      </c>
      <c r="E7" s="165">
        <v>729</v>
      </c>
      <c r="F7" s="165">
        <v>742</v>
      </c>
      <c r="G7" s="165">
        <v>777</v>
      </c>
      <c r="H7" s="165">
        <v>803</v>
      </c>
      <c r="I7" s="165">
        <v>835</v>
      </c>
      <c r="J7" s="165">
        <v>864</v>
      </c>
      <c r="K7" s="165">
        <v>935</v>
      </c>
      <c r="L7" s="165">
        <v>952</v>
      </c>
      <c r="M7" s="165">
        <v>979</v>
      </c>
      <c r="N7" s="165">
        <v>994</v>
      </c>
      <c r="O7" s="165">
        <v>1001</v>
      </c>
      <c r="P7" s="165">
        <v>998</v>
      </c>
      <c r="Q7" s="165">
        <v>1019</v>
      </c>
      <c r="R7" s="165">
        <v>1035</v>
      </c>
      <c r="S7" s="165">
        <v>1046</v>
      </c>
      <c r="T7" s="165">
        <v>1081</v>
      </c>
      <c r="U7" s="165">
        <v>1082</v>
      </c>
      <c r="V7" s="165">
        <v>1115</v>
      </c>
      <c r="W7" s="165">
        <v>1145</v>
      </c>
      <c r="X7" s="165">
        <v>1138</v>
      </c>
      <c r="Y7" s="166">
        <v>1143</v>
      </c>
      <c r="Z7" s="195">
        <v>1146.241607720571</v>
      </c>
      <c r="AA7" s="195">
        <v>1149.4757694943496</v>
      </c>
      <c r="AB7" s="195">
        <v>1153.0988244766847</v>
      </c>
      <c r="AC7" s="195">
        <v>1156.7556430108073</v>
      </c>
      <c r="AD7" s="195">
        <v>1160.7565663716975</v>
      </c>
      <c r="AE7" s="195">
        <v>1164.8483035148215</v>
      </c>
      <c r="AF7" s="195">
        <v>1169.1953027622669</v>
      </c>
      <c r="AG7" s="195">
        <v>1173.5169114151893</v>
      </c>
      <c r="AH7" s="195">
        <v>1178.0202872262867</v>
      </c>
      <c r="AI7" s="195">
        <v>1182.6177862957379</v>
      </c>
      <c r="AJ7" s="195">
        <v>1187.18954550798</v>
      </c>
      <c r="AK7" s="195">
        <v>1192.052154951758</v>
      </c>
      <c r="AL7" s="195">
        <v>1196.6820159778508</v>
      </c>
      <c r="AM7" s="195">
        <v>1201.3607028593697</v>
      </c>
      <c r="AN7" s="195">
        <v>1206.2249848929207</v>
      </c>
      <c r="AO7" s="195">
        <v>1210.9724554954473</v>
      </c>
      <c r="AP7" s="195">
        <v>1215.6726787340726</v>
      </c>
      <c r="AQ7" s="195">
        <v>1220.4650566631183</v>
      </c>
      <c r="AR7" s="195">
        <v>1225.2720067139351</v>
      </c>
      <c r="AS7" s="195">
        <v>1225.2720067139351</v>
      </c>
      <c r="AT7" s="195">
        <v>1229.9126262835357</v>
      </c>
      <c r="AW7" s="163"/>
    </row>
    <row r="8" spans="1:49">
      <c r="A8" s="234"/>
      <c r="B8" s="164"/>
      <c r="C8" s="160"/>
      <c r="D8" s="153" t="s">
        <v>217</v>
      </c>
      <c r="E8" s="165">
        <v>445</v>
      </c>
      <c r="F8" s="165">
        <v>457</v>
      </c>
      <c r="G8" s="165">
        <v>473</v>
      </c>
      <c r="H8" s="165">
        <v>485</v>
      </c>
      <c r="I8" s="165">
        <v>496</v>
      </c>
      <c r="J8" s="165">
        <v>517</v>
      </c>
      <c r="K8" s="165">
        <v>563</v>
      </c>
      <c r="L8" s="165">
        <v>571</v>
      </c>
      <c r="M8" s="165">
        <v>556</v>
      </c>
      <c r="N8" s="165">
        <v>576</v>
      </c>
      <c r="O8" s="165">
        <v>590</v>
      </c>
      <c r="P8" s="165">
        <v>593</v>
      </c>
      <c r="Q8" s="165">
        <v>606</v>
      </c>
      <c r="R8" s="165">
        <v>619</v>
      </c>
      <c r="S8" s="165">
        <v>620</v>
      </c>
      <c r="T8" s="165">
        <v>612</v>
      </c>
      <c r="U8" s="165">
        <v>598</v>
      </c>
      <c r="V8" s="165">
        <v>617</v>
      </c>
      <c r="W8" s="165">
        <v>627</v>
      </c>
      <c r="X8" s="165">
        <v>631</v>
      </c>
      <c r="Y8" s="166">
        <v>641</v>
      </c>
      <c r="Z8" s="195">
        <v>644.20436031247038</v>
      </c>
      <c r="AA8" s="195">
        <v>650.28151367397902</v>
      </c>
      <c r="AB8" s="195">
        <v>656.93183330618433</v>
      </c>
      <c r="AC8" s="195">
        <v>663.5156759044321</v>
      </c>
      <c r="AD8" s="195">
        <v>670.03502128854598</v>
      </c>
      <c r="AE8" s="195">
        <v>676.47157041898834</v>
      </c>
      <c r="AF8" s="195">
        <v>682.82944319900173</v>
      </c>
      <c r="AG8" s="195">
        <v>689.10350419456995</v>
      </c>
      <c r="AH8" s="195">
        <v>695.29052450861707</v>
      </c>
      <c r="AI8" s="195">
        <v>701.41650397864214</v>
      </c>
      <c r="AJ8" s="195">
        <v>707.4808892995535</v>
      </c>
      <c r="AK8" s="195">
        <v>713.47884775744353</v>
      </c>
      <c r="AL8" s="195">
        <v>719.41223020192547</v>
      </c>
      <c r="AM8" s="195">
        <v>725.2549297349417</v>
      </c>
      <c r="AN8" s="195">
        <v>731.02787800574401</v>
      </c>
      <c r="AO8" s="195">
        <v>736.70349397459279</v>
      </c>
      <c r="AP8" s="195">
        <v>742.29313874395461</v>
      </c>
      <c r="AQ8" s="195">
        <v>747.80542058859294</v>
      </c>
      <c r="AR8" s="195">
        <v>753.23608770354417</v>
      </c>
      <c r="AS8" s="195">
        <v>753.23608770354417</v>
      </c>
      <c r="AT8" s="195">
        <v>758.59494171845449</v>
      </c>
      <c r="AW8" s="163"/>
    </row>
    <row r="9" spans="1:49">
      <c r="A9" s="234"/>
      <c r="B9" s="164" t="s">
        <v>35</v>
      </c>
      <c r="C9" s="160" t="s">
        <v>212</v>
      </c>
      <c r="D9" s="153" t="s">
        <v>218</v>
      </c>
      <c r="E9" s="165">
        <v>2284</v>
      </c>
      <c r="F9" s="165">
        <v>2401</v>
      </c>
      <c r="G9" s="165">
        <v>2537</v>
      </c>
      <c r="H9" s="165">
        <v>2652</v>
      </c>
      <c r="I9" s="165">
        <v>2798</v>
      </c>
      <c r="J9" s="165">
        <v>2964</v>
      </c>
      <c r="K9" s="165">
        <v>3192</v>
      </c>
      <c r="L9" s="165">
        <v>3245</v>
      </c>
      <c r="M9" s="165">
        <v>3419</v>
      </c>
      <c r="N9" s="165">
        <v>3495</v>
      </c>
      <c r="O9" s="165">
        <v>3659</v>
      </c>
      <c r="P9" s="165">
        <v>3728</v>
      </c>
      <c r="Q9" s="165">
        <v>3820</v>
      </c>
      <c r="R9" s="165">
        <v>3912</v>
      </c>
      <c r="S9" s="165">
        <v>4080</v>
      </c>
      <c r="T9" s="165">
        <v>4199</v>
      </c>
      <c r="U9" s="165">
        <v>4273</v>
      </c>
      <c r="V9" s="165">
        <v>4350</v>
      </c>
      <c r="W9" s="165">
        <v>4432</v>
      </c>
      <c r="X9" s="165">
        <v>4482</v>
      </c>
      <c r="Y9" s="166">
        <v>4581</v>
      </c>
      <c r="Z9" s="195">
        <v>4567.2699065732195</v>
      </c>
      <c r="AA9" s="195">
        <v>4655.9079682669026</v>
      </c>
      <c r="AB9" s="195">
        <v>4750.1416040185923</v>
      </c>
      <c r="AC9" s="195">
        <v>4845.2460974869773</v>
      </c>
      <c r="AD9" s="195">
        <v>4941.0233662236124</v>
      </c>
      <c r="AE9" s="195">
        <v>5037.5849295453081</v>
      </c>
      <c r="AF9" s="195">
        <v>5134.5591158823891</v>
      </c>
      <c r="AG9" s="195">
        <v>5232.2346102750053</v>
      </c>
      <c r="AH9" s="195">
        <v>5330.53005413557</v>
      </c>
      <c r="AI9" s="195">
        <v>5429.3503260285243</v>
      </c>
      <c r="AJ9" s="195">
        <v>5528.9474049653736</v>
      </c>
      <c r="AK9" s="195">
        <v>5629.2172932341391</v>
      </c>
      <c r="AL9" s="195">
        <v>5730.2435881928368</v>
      </c>
      <c r="AM9" s="195">
        <v>5831.6167238045909</v>
      </c>
      <c r="AN9" s="195">
        <v>5933.8159739045095</v>
      </c>
      <c r="AO9" s="195">
        <v>6036.0874613416336</v>
      </c>
      <c r="AP9" s="195">
        <v>6138.9202284253697</v>
      </c>
      <c r="AQ9" s="195">
        <v>6242.3113034487005</v>
      </c>
      <c r="AR9" s="195">
        <v>6345.9498857061362</v>
      </c>
      <c r="AS9" s="195">
        <v>6345.9498857061362</v>
      </c>
      <c r="AT9" s="195">
        <v>6450.2298036625516</v>
      </c>
      <c r="AW9" s="163"/>
    </row>
    <row r="10" spans="1:49">
      <c r="A10" s="234"/>
      <c r="B10" s="164" t="s">
        <v>35</v>
      </c>
      <c r="C10" s="160">
        <v>10</v>
      </c>
      <c r="D10" s="153" t="s">
        <v>219</v>
      </c>
      <c r="E10" s="165">
        <v>1068</v>
      </c>
      <c r="F10" s="165">
        <v>1099</v>
      </c>
      <c r="G10" s="165">
        <v>1113</v>
      </c>
      <c r="H10" s="165">
        <v>1159</v>
      </c>
      <c r="I10" s="165">
        <v>1164</v>
      </c>
      <c r="J10" s="165">
        <v>1190</v>
      </c>
      <c r="K10" s="165">
        <v>1272</v>
      </c>
      <c r="L10" s="165">
        <v>1265</v>
      </c>
      <c r="M10" s="165">
        <v>1267</v>
      </c>
      <c r="N10" s="165">
        <v>1298</v>
      </c>
      <c r="O10" s="165">
        <v>1299</v>
      </c>
      <c r="P10" s="165">
        <v>1286</v>
      </c>
      <c r="Q10" s="165">
        <v>1286</v>
      </c>
      <c r="R10" s="165">
        <v>1301</v>
      </c>
      <c r="S10" s="165">
        <v>1336</v>
      </c>
      <c r="T10" s="165">
        <v>1323</v>
      </c>
      <c r="U10" s="165">
        <v>1326</v>
      </c>
      <c r="V10" s="165">
        <v>1329</v>
      </c>
      <c r="W10" s="165">
        <v>1338</v>
      </c>
      <c r="X10" s="165">
        <v>1330</v>
      </c>
      <c r="Y10" s="166">
        <v>1349</v>
      </c>
      <c r="Z10" s="195">
        <v>1346.2170879599184</v>
      </c>
      <c r="AA10" s="195">
        <v>1351.2501974949128</v>
      </c>
      <c r="AB10" s="195">
        <v>1357.9986428144302</v>
      </c>
      <c r="AC10" s="195">
        <v>1364.5851353609801</v>
      </c>
      <c r="AD10" s="195">
        <v>1370.9861708244844</v>
      </c>
      <c r="AE10" s="195">
        <v>1377.1765672204913</v>
      </c>
      <c r="AF10" s="195">
        <v>1383.1475495777363</v>
      </c>
      <c r="AG10" s="195">
        <v>1388.9106187198079</v>
      </c>
      <c r="AH10" s="195">
        <v>1394.4706166543822</v>
      </c>
      <c r="AI10" s="195">
        <v>1399.8579656282025</v>
      </c>
      <c r="AJ10" s="195">
        <v>1405.0943805616232</v>
      </c>
      <c r="AK10" s="195">
        <v>1410.2038154933525</v>
      </c>
      <c r="AL10" s="195">
        <v>1415.1472916716336</v>
      </c>
      <c r="AM10" s="195">
        <v>1419.902298147422</v>
      </c>
      <c r="AN10" s="195">
        <v>1424.4651416220772</v>
      </c>
      <c r="AO10" s="195">
        <v>1428.8350180382988</v>
      </c>
      <c r="AP10" s="195">
        <v>1432.9953697251333</v>
      </c>
      <c r="AQ10" s="195">
        <v>1436.993655802034</v>
      </c>
      <c r="AR10" s="195">
        <v>1440.8159810700386</v>
      </c>
      <c r="AS10" s="195">
        <v>1440.8159810700386</v>
      </c>
      <c r="AT10" s="195">
        <v>1444.4910097691215</v>
      </c>
      <c r="AW10" s="163"/>
    </row>
    <row r="11" spans="1:49">
      <c r="A11" s="234"/>
      <c r="B11" s="164" t="s">
        <v>35</v>
      </c>
      <c r="C11" s="160" t="s">
        <v>220</v>
      </c>
      <c r="D11" s="153" t="s">
        <v>221</v>
      </c>
      <c r="E11" s="165">
        <v>867</v>
      </c>
      <c r="F11" s="165">
        <v>885</v>
      </c>
      <c r="G11" s="165">
        <v>913</v>
      </c>
      <c r="H11" s="165">
        <v>941</v>
      </c>
      <c r="I11" s="165">
        <v>967</v>
      </c>
      <c r="J11" s="165">
        <v>993</v>
      </c>
      <c r="K11" s="165">
        <v>1052</v>
      </c>
      <c r="L11" s="165">
        <v>1075</v>
      </c>
      <c r="M11" s="165">
        <v>1102</v>
      </c>
      <c r="N11" s="165">
        <v>1116</v>
      </c>
      <c r="O11" s="165">
        <v>1126</v>
      </c>
      <c r="P11" s="165">
        <v>1139</v>
      </c>
      <c r="Q11" s="165">
        <v>1136</v>
      </c>
      <c r="R11" s="165">
        <v>1151</v>
      </c>
      <c r="S11" s="165">
        <v>1160</v>
      </c>
      <c r="T11" s="165">
        <v>1170</v>
      </c>
      <c r="U11" s="165">
        <v>1180</v>
      </c>
      <c r="V11" s="165">
        <v>1184</v>
      </c>
      <c r="W11" s="165">
        <v>1215</v>
      </c>
      <c r="X11" s="165">
        <v>1221</v>
      </c>
      <c r="Y11" s="166">
        <v>1253</v>
      </c>
      <c r="Z11" s="195">
        <v>1250.0138814438651</v>
      </c>
      <c r="AA11" s="195">
        <v>1255.538242715159</v>
      </c>
      <c r="AB11" s="195">
        <v>1261.6409014017443</v>
      </c>
      <c r="AC11" s="195">
        <v>1267.6217697639499</v>
      </c>
      <c r="AD11" s="195">
        <v>1273.6126322040636</v>
      </c>
      <c r="AE11" s="195">
        <v>1279.3966452734503</v>
      </c>
      <c r="AF11" s="195">
        <v>1285.1148519520957</v>
      </c>
      <c r="AG11" s="195">
        <v>1290.6606507508197</v>
      </c>
      <c r="AH11" s="195">
        <v>1296.122684253841</v>
      </c>
      <c r="AI11" s="195">
        <v>1301.4470275943677</v>
      </c>
      <c r="AJ11" s="195">
        <v>1306.7170755713951</v>
      </c>
      <c r="AK11" s="195">
        <v>1311.8592186842509</v>
      </c>
      <c r="AL11" s="195">
        <v>1316.8600595584903</v>
      </c>
      <c r="AM11" s="195">
        <v>1321.7809143720003</v>
      </c>
      <c r="AN11" s="195">
        <v>1326.5427272826464</v>
      </c>
      <c r="AO11" s="195">
        <v>1331.1538888238033</v>
      </c>
      <c r="AP11" s="195">
        <v>1335.6867359200371</v>
      </c>
      <c r="AQ11" s="195">
        <v>1340.1244588247021</v>
      </c>
      <c r="AR11" s="195">
        <v>1344.3868791411398</v>
      </c>
      <c r="AS11" s="195">
        <v>1344.3868791411398</v>
      </c>
      <c r="AT11" s="195">
        <v>1348.5892772364057</v>
      </c>
      <c r="AW11" s="163"/>
    </row>
    <row r="12" spans="1:49">
      <c r="A12" s="234"/>
      <c r="B12" s="164" t="s">
        <v>35</v>
      </c>
      <c r="C12" s="160">
        <v>11</v>
      </c>
      <c r="D12" s="153" t="s">
        <v>222</v>
      </c>
      <c r="E12" s="165">
        <v>594</v>
      </c>
      <c r="F12" s="165">
        <v>593</v>
      </c>
      <c r="G12" s="165">
        <v>602</v>
      </c>
      <c r="H12" s="165">
        <v>621</v>
      </c>
      <c r="I12" s="165">
        <v>636</v>
      </c>
      <c r="J12" s="165">
        <v>653</v>
      </c>
      <c r="K12" s="165">
        <v>702</v>
      </c>
      <c r="L12" s="165">
        <v>697</v>
      </c>
      <c r="M12" s="165">
        <v>719</v>
      </c>
      <c r="N12" s="165">
        <v>753</v>
      </c>
      <c r="O12" s="165">
        <v>768</v>
      </c>
      <c r="P12" s="165">
        <v>754</v>
      </c>
      <c r="Q12" s="165">
        <v>762</v>
      </c>
      <c r="R12" s="165">
        <v>772</v>
      </c>
      <c r="S12" s="165">
        <v>779</v>
      </c>
      <c r="T12" s="165">
        <v>776</v>
      </c>
      <c r="U12" s="165">
        <v>767</v>
      </c>
      <c r="V12" s="165">
        <v>768</v>
      </c>
      <c r="W12" s="165">
        <v>762</v>
      </c>
      <c r="X12" s="165">
        <v>754</v>
      </c>
      <c r="Y12" s="166">
        <v>760</v>
      </c>
      <c r="Z12" s="195">
        <v>757.64366021264118</v>
      </c>
      <c r="AA12" s="195">
        <v>755.42691601944193</v>
      </c>
      <c r="AB12" s="195">
        <v>753.69915762816208</v>
      </c>
      <c r="AC12" s="195">
        <v>752.16231554668275</v>
      </c>
      <c r="AD12" s="195">
        <v>750.80071093713434</v>
      </c>
      <c r="AE12" s="195">
        <v>749.57540477987584</v>
      </c>
      <c r="AF12" s="195">
        <v>748.50056387786731</v>
      </c>
      <c r="AG12" s="195">
        <v>747.53928623731872</v>
      </c>
      <c r="AH12" s="195">
        <v>746.67890860667512</v>
      </c>
      <c r="AI12" s="195">
        <v>745.92134918076908</v>
      </c>
      <c r="AJ12" s="195">
        <v>745.25891129430909</v>
      </c>
      <c r="AK12" s="195">
        <v>744.68944360954038</v>
      </c>
      <c r="AL12" s="195">
        <v>744.19110596839255</v>
      </c>
      <c r="AM12" s="195">
        <v>743.75361026025439</v>
      </c>
      <c r="AN12" s="195">
        <v>743.38377620009408</v>
      </c>
      <c r="AO12" s="195">
        <v>743.05750524651705</v>
      </c>
      <c r="AP12" s="195">
        <v>742.78657748946966</v>
      </c>
      <c r="AQ12" s="195">
        <v>742.56314137308505</v>
      </c>
      <c r="AR12" s="195">
        <v>742.36792302876427</v>
      </c>
      <c r="AS12" s="195">
        <v>742.36792302876427</v>
      </c>
      <c r="AT12" s="195">
        <v>742.22497693596392</v>
      </c>
      <c r="AW12" s="163"/>
    </row>
    <row r="13" spans="1:49">
      <c r="A13" s="234"/>
      <c r="B13" s="164" t="s">
        <v>35</v>
      </c>
      <c r="C13" s="160">
        <v>11</v>
      </c>
      <c r="D13" s="153" t="s">
        <v>223</v>
      </c>
      <c r="E13" s="165">
        <v>2200</v>
      </c>
      <c r="F13" s="165">
        <v>2268</v>
      </c>
      <c r="G13" s="165">
        <v>2319</v>
      </c>
      <c r="H13" s="165">
        <v>2376</v>
      </c>
      <c r="I13" s="165">
        <v>2450</v>
      </c>
      <c r="J13" s="165">
        <v>2517</v>
      </c>
      <c r="K13" s="165">
        <v>2698</v>
      </c>
      <c r="L13" s="165">
        <v>2756</v>
      </c>
      <c r="M13" s="165">
        <v>2847</v>
      </c>
      <c r="N13" s="165">
        <v>2952</v>
      </c>
      <c r="O13" s="165">
        <v>3016</v>
      </c>
      <c r="P13" s="165">
        <v>3036</v>
      </c>
      <c r="Q13" s="165">
        <v>3074</v>
      </c>
      <c r="R13" s="165">
        <v>3079</v>
      </c>
      <c r="S13" s="165">
        <v>3111</v>
      </c>
      <c r="T13" s="165">
        <v>3162</v>
      </c>
      <c r="U13" s="165">
        <v>3151</v>
      </c>
      <c r="V13" s="165">
        <v>3195</v>
      </c>
      <c r="W13" s="165">
        <v>3246</v>
      </c>
      <c r="X13" s="165">
        <v>3302</v>
      </c>
      <c r="Y13" s="166">
        <v>3387</v>
      </c>
      <c r="Z13" s="195">
        <v>3402.2057881709429</v>
      </c>
      <c r="AA13" s="195">
        <v>3417.5587012995188</v>
      </c>
      <c r="AB13" s="195">
        <v>3436.205379576465</v>
      </c>
      <c r="AC13" s="195">
        <v>3454.5981487409845</v>
      </c>
      <c r="AD13" s="195">
        <v>3472.7200311135553</v>
      </c>
      <c r="AE13" s="195">
        <v>3490.4848661709193</v>
      </c>
      <c r="AF13" s="195">
        <v>3507.9207940543629</v>
      </c>
      <c r="AG13" s="195">
        <v>3524.9784097142337</v>
      </c>
      <c r="AH13" s="195">
        <v>3541.6709636083992</v>
      </c>
      <c r="AI13" s="195">
        <v>3558.0766316174427</v>
      </c>
      <c r="AJ13" s="195">
        <v>3574.2574384310528</v>
      </c>
      <c r="AK13" s="195">
        <v>3590.2060536070539</v>
      </c>
      <c r="AL13" s="195">
        <v>3605.8707344903773</v>
      </c>
      <c r="AM13" s="195">
        <v>3621.165317180245</v>
      </c>
      <c r="AN13" s="195">
        <v>3636.1779734614033</v>
      </c>
      <c r="AO13" s="195">
        <v>3650.7579517918007</v>
      </c>
      <c r="AP13" s="195">
        <v>3665.0177501752046</v>
      </c>
      <c r="AQ13" s="195">
        <v>3678.9232245730659</v>
      </c>
      <c r="AR13" s="195">
        <v>3692.5188108699726</v>
      </c>
      <c r="AS13" s="195">
        <v>3692.5188108699726</v>
      </c>
      <c r="AT13" s="195">
        <v>3705.8245905973604</v>
      </c>
      <c r="AW13" s="163"/>
    </row>
    <row r="14" spans="1:49">
      <c r="A14" s="234"/>
      <c r="B14" s="164" t="s">
        <v>37</v>
      </c>
      <c r="C14" s="160" t="s">
        <v>224</v>
      </c>
      <c r="D14" s="153" t="s">
        <v>225</v>
      </c>
      <c r="E14" s="165">
        <v>2213</v>
      </c>
      <c r="F14" s="165">
        <v>2364</v>
      </c>
      <c r="G14" s="165">
        <v>2554</v>
      </c>
      <c r="H14" s="165">
        <v>2728</v>
      </c>
      <c r="I14" s="165">
        <v>2875</v>
      </c>
      <c r="J14" s="165">
        <v>3067</v>
      </c>
      <c r="K14" s="165">
        <v>3425</v>
      </c>
      <c r="L14" s="165">
        <v>3633</v>
      </c>
      <c r="M14" s="165">
        <v>3809</v>
      </c>
      <c r="N14" s="165">
        <v>4036</v>
      </c>
      <c r="O14" s="165">
        <v>4243</v>
      </c>
      <c r="P14" s="165">
        <v>4402</v>
      </c>
      <c r="Q14" s="165">
        <v>4574</v>
      </c>
      <c r="R14" s="165">
        <v>4695</v>
      </c>
      <c r="S14" s="165">
        <v>4847</v>
      </c>
      <c r="T14" s="165">
        <v>5115</v>
      </c>
      <c r="U14" s="165">
        <v>5332</v>
      </c>
      <c r="V14" s="165">
        <v>5679</v>
      </c>
      <c r="W14" s="165">
        <v>5930</v>
      </c>
      <c r="X14" s="165">
        <v>6011</v>
      </c>
      <c r="Y14" s="166">
        <v>6226</v>
      </c>
      <c r="Z14" s="195">
        <v>6276.6742962579128</v>
      </c>
      <c r="AA14" s="195">
        <v>6414.1107313861385</v>
      </c>
      <c r="AB14" s="195">
        <v>6558.0379607900541</v>
      </c>
      <c r="AC14" s="195">
        <v>6702.904493099144</v>
      </c>
      <c r="AD14" s="195">
        <v>6848.7703607706999</v>
      </c>
      <c r="AE14" s="195">
        <v>6995.3700893805262</v>
      </c>
      <c r="AF14" s="195">
        <v>7142.8170609831232</v>
      </c>
      <c r="AG14" s="195">
        <v>7291.0196573824715</v>
      </c>
      <c r="AH14" s="195">
        <v>7440.1363311962332</v>
      </c>
      <c r="AI14" s="195">
        <v>7590.2033491154889</v>
      </c>
      <c r="AJ14" s="195">
        <v>7741.0630331368284</v>
      </c>
      <c r="AK14" s="195">
        <v>7893.3883023784965</v>
      </c>
      <c r="AL14" s="195">
        <v>8046.30955260049</v>
      </c>
      <c r="AM14" s="195">
        <v>8200.4135374189427</v>
      </c>
      <c r="AN14" s="195">
        <v>8355.0544007047665</v>
      </c>
      <c r="AO14" s="195">
        <v>8510.758281948627</v>
      </c>
      <c r="AP14" s="195">
        <v>8667.1880656408302</v>
      </c>
      <c r="AQ14" s="195">
        <v>8824.5282913940064</v>
      </c>
      <c r="AR14" s="195">
        <v>8982.7581026311436</v>
      </c>
      <c r="AS14" s="195">
        <v>8982.7581026311436</v>
      </c>
      <c r="AT14" s="195">
        <v>9141.9358345296878</v>
      </c>
      <c r="AW14" s="163"/>
    </row>
    <row r="15" spans="1:49">
      <c r="A15" s="234"/>
      <c r="B15" s="164" t="s">
        <v>37</v>
      </c>
      <c r="C15" s="160">
        <v>24</v>
      </c>
      <c r="D15" s="153" t="s">
        <v>226</v>
      </c>
      <c r="E15" s="165">
        <v>336</v>
      </c>
      <c r="F15" s="165">
        <v>354</v>
      </c>
      <c r="G15" s="165">
        <v>357</v>
      </c>
      <c r="H15" s="165">
        <v>385</v>
      </c>
      <c r="I15" s="165">
        <v>394</v>
      </c>
      <c r="J15" s="165">
        <v>403</v>
      </c>
      <c r="K15" s="165">
        <v>438</v>
      </c>
      <c r="L15" s="165">
        <v>450</v>
      </c>
      <c r="M15" s="165">
        <v>467</v>
      </c>
      <c r="N15" s="165">
        <v>473</v>
      </c>
      <c r="O15" s="165">
        <v>480</v>
      </c>
      <c r="P15" s="165">
        <v>492</v>
      </c>
      <c r="Q15" s="165">
        <v>501</v>
      </c>
      <c r="R15" s="165">
        <v>504</v>
      </c>
      <c r="S15" s="165">
        <v>505</v>
      </c>
      <c r="T15" s="165">
        <v>494</v>
      </c>
      <c r="U15" s="165">
        <v>501</v>
      </c>
      <c r="V15" s="165">
        <v>495</v>
      </c>
      <c r="W15" s="165">
        <v>491</v>
      </c>
      <c r="X15" s="165">
        <v>490</v>
      </c>
      <c r="Y15" s="166">
        <v>495</v>
      </c>
      <c r="Z15" s="195">
        <v>501.21270911523152</v>
      </c>
      <c r="AA15" s="195">
        <v>502.27154412109928</v>
      </c>
      <c r="AB15" s="195">
        <v>504.71734275487961</v>
      </c>
      <c r="AC15" s="195">
        <v>507.06429576676408</v>
      </c>
      <c r="AD15" s="195">
        <v>509.31583017003351</v>
      </c>
      <c r="AE15" s="195">
        <v>511.40000757178228</v>
      </c>
      <c r="AF15" s="195">
        <v>513.58965630103012</v>
      </c>
      <c r="AG15" s="195">
        <v>515.48986142616104</v>
      </c>
      <c r="AH15" s="195">
        <v>517.35844773203087</v>
      </c>
      <c r="AI15" s="195">
        <v>519.0372868641532</v>
      </c>
      <c r="AJ15" s="195">
        <v>520.79146189499818</v>
      </c>
      <c r="AK15" s="195">
        <v>522.39261298966562</v>
      </c>
      <c r="AL15" s="195">
        <v>523.84384536290065</v>
      </c>
      <c r="AM15" s="195">
        <v>525.20202545186157</v>
      </c>
      <c r="AN15" s="195">
        <v>526.36817045333714</v>
      </c>
      <c r="AO15" s="195">
        <v>527.28025439440523</v>
      </c>
      <c r="AP15" s="195">
        <v>528.20146463467415</v>
      </c>
      <c r="AQ15" s="195">
        <v>528.44434788552201</v>
      </c>
      <c r="AR15" s="195">
        <v>529.14009839721689</v>
      </c>
      <c r="AS15" s="195">
        <v>529.14009839721689</v>
      </c>
      <c r="AT15" s="195">
        <v>529.21026162656835</v>
      </c>
      <c r="AW15" s="163"/>
    </row>
    <row r="16" spans="1:49">
      <c r="A16" s="234"/>
      <c r="B16" s="164" t="s">
        <v>37</v>
      </c>
      <c r="C16" s="160">
        <v>24</v>
      </c>
      <c r="D16" s="153" t="s">
        <v>227</v>
      </c>
      <c r="E16" s="165">
        <v>579</v>
      </c>
      <c r="F16" s="165">
        <v>593</v>
      </c>
      <c r="G16" s="165">
        <v>616</v>
      </c>
      <c r="H16" s="165">
        <v>629</v>
      </c>
      <c r="I16" s="165">
        <v>653</v>
      </c>
      <c r="J16" s="165">
        <v>678</v>
      </c>
      <c r="K16" s="165">
        <v>722</v>
      </c>
      <c r="L16" s="165">
        <v>738</v>
      </c>
      <c r="M16" s="165">
        <v>766</v>
      </c>
      <c r="N16" s="165">
        <v>799</v>
      </c>
      <c r="O16" s="165">
        <v>815</v>
      </c>
      <c r="P16" s="165">
        <v>802</v>
      </c>
      <c r="Q16" s="165">
        <v>811</v>
      </c>
      <c r="R16" s="165">
        <v>790</v>
      </c>
      <c r="S16" s="165">
        <v>808</v>
      </c>
      <c r="T16" s="165">
        <v>829</v>
      </c>
      <c r="U16" s="165">
        <v>836</v>
      </c>
      <c r="V16" s="165">
        <v>854</v>
      </c>
      <c r="W16" s="165">
        <v>859</v>
      </c>
      <c r="X16" s="165">
        <v>862</v>
      </c>
      <c r="Y16" s="166">
        <v>870</v>
      </c>
      <c r="Z16" s="195">
        <v>882.79138920684363</v>
      </c>
      <c r="AA16" s="195">
        <v>883.68600655696002</v>
      </c>
      <c r="AB16" s="195">
        <v>881.67062054849066</v>
      </c>
      <c r="AC16" s="195">
        <v>879.84126840953149</v>
      </c>
      <c r="AD16" s="195">
        <v>878.41439284932653</v>
      </c>
      <c r="AE16" s="195">
        <v>878.16547672887384</v>
      </c>
      <c r="AF16" s="195">
        <v>877.26719529520801</v>
      </c>
      <c r="AG16" s="195">
        <v>876.92199849412509</v>
      </c>
      <c r="AH16" s="195">
        <v>877.74703954907011</v>
      </c>
      <c r="AI16" s="195">
        <v>878.44305724696744</v>
      </c>
      <c r="AJ16" s="195">
        <v>879.16634667282972</v>
      </c>
      <c r="AK16" s="195">
        <v>880.45586857818796</v>
      </c>
      <c r="AL16" s="195">
        <v>881.9624980276177</v>
      </c>
      <c r="AM16" s="195">
        <v>884.13859329311424</v>
      </c>
      <c r="AN16" s="195">
        <v>886.03381559633704</v>
      </c>
      <c r="AO16" s="195">
        <v>888.40738333564173</v>
      </c>
      <c r="AP16" s="195">
        <v>892.99539696784063</v>
      </c>
      <c r="AQ16" s="195">
        <v>895.34359086359086</v>
      </c>
      <c r="AR16" s="195">
        <v>899.37145338202254</v>
      </c>
      <c r="AS16" s="195">
        <v>899.37145338202254</v>
      </c>
      <c r="AT16" s="195">
        <v>905.16342012222651</v>
      </c>
      <c r="AW16" s="163"/>
    </row>
    <row r="17" spans="1:59">
      <c r="A17" s="234"/>
      <c r="B17" s="164" t="s">
        <v>37</v>
      </c>
      <c r="C17" s="160" t="s">
        <v>228</v>
      </c>
      <c r="D17" s="153" t="s">
        <v>229</v>
      </c>
      <c r="E17" s="165">
        <v>1174</v>
      </c>
      <c r="F17" s="165">
        <v>1212</v>
      </c>
      <c r="G17" s="165">
        <v>1267</v>
      </c>
      <c r="H17" s="165">
        <v>1307</v>
      </c>
      <c r="I17" s="165">
        <v>1334</v>
      </c>
      <c r="J17" s="165">
        <v>1409</v>
      </c>
      <c r="K17" s="165">
        <v>1550</v>
      </c>
      <c r="L17" s="165">
        <v>1600</v>
      </c>
      <c r="M17" s="165">
        <v>1686</v>
      </c>
      <c r="N17" s="165">
        <v>1718</v>
      </c>
      <c r="O17" s="165">
        <v>1755</v>
      </c>
      <c r="P17" s="165">
        <v>1765</v>
      </c>
      <c r="Q17" s="165">
        <v>1790</v>
      </c>
      <c r="R17" s="165">
        <v>1812</v>
      </c>
      <c r="S17" s="165">
        <v>1795</v>
      </c>
      <c r="T17" s="165">
        <v>1809</v>
      </c>
      <c r="U17" s="165">
        <v>1786</v>
      </c>
      <c r="V17" s="165">
        <v>1795</v>
      </c>
      <c r="W17" s="165">
        <v>1803</v>
      </c>
      <c r="X17" s="165">
        <v>1822</v>
      </c>
      <c r="Y17" s="166">
        <v>1820</v>
      </c>
      <c r="Z17" s="195">
        <v>1840.8437191321955</v>
      </c>
      <c r="AA17" s="195">
        <v>1855.9515654023985</v>
      </c>
      <c r="AB17" s="195">
        <v>1872.7600235459495</v>
      </c>
      <c r="AC17" s="195">
        <v>1889.3184107339866</v>
      </c>
      <c r="AD17" s="195">
        <v>1905.7096818693558</v>
      </c>
      <c r="AE17" s="195">
        <v>1921.7808008967227</v>
      </c>
      <c r="AF17" s="195">
        <v>1937.6780050238208</v>
      </c>
      <c r="AG17" s="195">
        <v>1953.2500141089567</v>
      </c>
      <c r="AH17" s="195">
        <v>1968.627733254498</v>
      </c>
      <c r="AI17" s="195">
        <v>1983.6145233877444</v>
      </c>
      <c r="AJ17" s="195">
        <v>1998.4050365631779</v>
      </c>
      <c r="AK17" s="195">
        <v>2012.9049154975037</v>
      </c>
      <c r="AL17" s="195">
        <v>2027.0907403086242</v>
      </c>
      <c r="AM17" s="195">
        <v>2040.9213364184045</v>
      </c>
      <c r="AN17" s="195">
        <v>2054.3630578184052</v>
      </c>
      <c r="AO17" s="195">
        <v>2067.3648738562042</v>
      </c>
      <c r="AP17" s="195">
        <v>2080.1359493257478</v>
      </c>
      <c r="AQ17" s="195">
        <v>2092.4090850567</v>
      </c>
      <c r="AR17" s="195">
        <v>2104.4259501619149</v>
      </c>
      <c r="AS17" s="195">
        <v>2104.4259501619149</v>
      </c>
      <c r="AT17" s="195">
        <v>2116.0208822958107</v>
      </c>
      <c r="AW17" s="163"/>
    </row>
    <row r="18" spans="1:59">
      <c r="A18" s="234"/>
      <c r="B18" s="156"/>
      <c r="C18" s="156"/>
      <c r="D18" s="155"/>
      <c r="E18" s="156"/>
      <c r="F18" s="156"/>
      <c r="G18" s="156"/>
      <c r="H18" s="156"/>
      <c r="I18" s="156"/>
      <c r="J18" s="156"/>
      <c r="K18" s="156"/>
      <c r="L18" s="156"/>
      <c r="M18" s="156"/>
      <c r="N18" s="156"/>
      <c r="O18" s="156"/>
      <c r="P18" s="156"/>
      <c r="Q18" s="156"/>
      <c r="R18" s="156"/>
      <c r="S18" s="156"/>
      <c r="T18" s="156"/>
      <c r="U18" s="156"/>
      <c r="V18" s="156"/>
      <c r="W18" s="156"/>
      <c r="X18" s="156"/>
      <c r="Y18" s="157"/>
      <c r="Z18" s="156"/>
      <c r="AA18" s="156"/>
      <c r="AB18" s="156"/>
      <c r="AC18" s="156"/>
      <c r="AD18" s="156"/>
      <c r="AE18" s="156"/>
      <c r="AF18" s="156"/>
      <c r="AG18" s="156"/>
      <c r="AH18" s="156"/>
      <c r="AI18" s="156"/>
      <c r="AJ18" s="156"/>
      <c r="AK18" s="156"/>
      <c r="AL18" s="156"/>
      <c r="AM18" s="156"/>
      <c r="AN18" s="156"/>
      <c r="AO18" s="156"/>
      <c r="AP18" s="156"/>
      <c r="AQ18" s="156"/>
      <c r="AR18" s="156"/>
      <c r="AS18" s="156"/>
      <c r="AT18" s="156"/>
      <c r="AW18" s="163"/>
    </row>
    <row r="19" spans="1:59">
      <c r="A19" s="234"/>
      <c r="B19" s="153" t="s">
        <v>250</v>
      </c>
      <c r="C19" s="154"/>
      <c r="D19" s="155"/>
      <c r="E19" s="156"/>
      <c r="F19" s="156"/>
      <c r="G19" s="156"/>
      <c r="H19" s="156"/>
      <c r="I19" s="156"/>
      <c r="J19" s="156"/>
      <c r="K19" s="156"/>
      <c r="L19" s="156"/>
      <c r="M19" s="156"/>
      <c r="N19" s="156"/>
      <c r="O19" s="156"/>
      <c r="P19" s="156"/>
      <c r="Q19" s="156"/>
      <c r="R19" s="156"/>
      <c r="S19" s="156"/>
      <c r="T19" s="156"/>
      <c r="U19" s="156"/>
      <c r="V19" s="156"/>
      <c r="W19" s="156"/>
      <c r="X19" s="156"/>
      <c r="Y19" s="157"/>
      <c r="Z19" s="156"/>
      <c r="AA19" s="156"/>
      <c r="AB19" s="156"/>
      <c r="AC19" s="156"/>
      <c r="AD19" s="156"/>
      <c r="AE19" s="156"/>
      <c r="AF19" s="156"/>
      <c r="AG19" s="156"/>
      <c r="AH19" s="156"/>
      <c r="AI19" s="156"/>
      <c r="AJ19" s="156"/>
      <c r="AK19" s="156"/>
      <c r="AL19" s="156"/>
      <c r="AM19" s="156"/>
      <c r="AN19" s="156"/>
      <c r="AO19" s="156"/>
      <c r="AP19" s="156"/>
      <c r="AQ19" s="156"/>
      <c r="AR19" s="156"/>
      <c r="AS19" s="156"/>
      <c r="AT19" s="156"/>
      <c r="AW19" s="163"/>
    </row>
    <row r="20" spans="1:59">
      <c r="A20" s="234"/>
      <c r="B20" s="159" t="s">
        <v>207</v>
      </c>
      <c r="C20" s="160" t="s">
        <v>208</v>
      </c>
      <c r="D20" s="153" t="s">
        <v>209</v>
      </c>
      <c r="E20" s="161">
        <v>1990</v>
      </c>
      <c r="F20" s="161">
        <v>1991</v>
      </c>
      <c r="G20" s="161">
        <v>1992</v>
      </c>
      <c r="H20" s="161">
        <v>1993</v>
      </c>
      <c r="I20" s="161">
        <v>1994</v>
      </c>
      <c r="J20" s="161">
        <v>1995</v>
      </c>
      <c r="K20" s="161">
        <v>1996</v>
      </c>
      <c r="L20" s="161">
        <v>1997</v>
      </c>
      <c r="M20" s="161">
        <v>1998</v>
      </c>
      <c r="N20" s="161">
        <v>1999</v>
      </c>
      <c r="O20" s="161">
        <v>2000</v>
      </c>
      <c r="P20" s="161">
        <v>2001</v>
      </c>
      <c r="Q20" s="161">
        <v>2002</v>
      </c>
      <c r="R20" s="161">
        <v>2003</v>
      </c>
      <c r="S20" s="161">
        <v>2004</v>
      </c>
      <c r="T20" s="161">
        <v>2005</v>
      </c>
      <c r="U20" s="161">
        <v>2006</v>
      </c>
      <c r="V20" s="161">
        <v>2007</v>
      </c>
      <c r="W20" s="161">
        <v>2008</v>
      </c>
      <c r="X20" s="161">
        <v>2009</v>
      </c>
      <c r="Y20" s="157">
        <v>2011</v>
      </c>
      <c r="Z20" s="162">
        <v>2012</v>
      </c>
      <c r="AA20" s="162">
        <v>2013</v>
      </c>
      <c r="AB20" s="157">
        <v>2014</v>
      </c>
      <c r="AC20" s="162">
        <v>2015</v>
      </c>
      <c r="AD20" s="162">
        <v>2016</v>
      </c>
      <c r="AE20" s="157">
        <v>2017</v>
      </c>
      <c r="AF20" s="162">
        <v>2018</v>
      </c>
      <c r="AG20" s="162">
        <v>2019</v>
      </c>
      <c r="AH20" s="157">
        <v>2020</v>
      </c>
      <c r="AI20" s="162">
        <v>2021</v>
      </c>
      <c r="AJ20" s="162">
        <v>2022</v>
      </c>
      <c r="AK20" s="157">
        <v>2023</v>
      </c>
      <c r="AL20" s="162">
        <v>2024</v>
      </c>
      <c r="AM20" s="162">
        <v>2025</v>
      </c>
      <c r="AN20" s="157">
        <v>2026</v>
      </c>
      <c r="AO20" s="162">
        <v>2027</v>
      </c>
      <c r="AP20" s="162">
        <v>2028</v>
      </c>
      <c r="AQ20" s="157">
        <v>2029</v>
      </c>
      <c r="AR20" s="162">
        <v>2030</v>
      </c>
      <c r="AS20" s="162">
        <v>2031</v>
      </c>
      <c r="AT20" s="157">
        <v>2032</v>
      </c>
      <c r="AW20" s="163"/>
    </row>
    <row r="21" spans="1:59">
      <c r="A21" s="234"/>
      <c r="B21" s="164" t="s">
        <v>35</v>
      </c>
      <c r="C21" s="160" t="s">
        <v>210</v>
      </c>
      <c r="D21" s="153" t="s">
        <v>211</v>
      </c>
      <c r="E21" s="165">
        <v>802</v>
      </c>
      <c r="F21" s="165">
        <v>823</v>
      </c>
      <c r="G21" s="165">
        <v>861</v>
      </c>
      <c r="H21" s="165">
        <v>876</v>
      </c>
      <c r="I21" s="165">
        <v>917</v>
      </c>
      <c r="J21" s="165">
        <v>945</v>
      </c>
      <c r="K21" s="165">
        <v>1007</v>
      </c>
      <c r="L21" s="165">
        <v>1038</v>
      </c>
      <c r="M21" s="165">
        <v>1046</v>
      </c>
      <c r="N21" s="165">
        <v>1059</v>
      </c>
      <c r="O21" s="165">
        <v>1069</v>
      </c>
      <c r="P21" s="165">
        <v>1076</v>
      </c>
      <c r="Q21" s="165">
        <v>1096</v>
      </c>
      <c r="R21" s="165">
        <v>1111</v>
      </c>
      <c r="S21" s="165">
        <v>1116</v>
      </c>
      <c r="T21" s="165">
        <v>1137</v>
      </c>
      <c r="U21" s="165">
        <v>1135</v>
      </c>
      <c r="V21" s="165">
        <v>1126</v>
      </c>
      <c r="W21" s="165">
        <v>1131</v>
      </c>
      <c r="X21" s="165">
        <v>1122</v>
      </c>
      <c r="Y21" s="166">
        <v>1137</v>
      </c>
      <c r="Z21" s="195">
        <v>1151.7924438462035</v>
      </c>
      <c r="AA21" s="195">
        <v>1157.5954588423112</v>
      </c>
      <c r="AB21" s="195">
        <v>1163.4496611375489</v>
      </c>
      <c r="AC21" s="195">
        <v>1169.5087670273163</v>
      </c>
      <c r="AD21" s="195">
        <v>1175.6196045176928</v>
      </c>
      <c r="AE21" s="195">
        <v>1181.739997991675</v>
      </c>
      <c r="AF21" s="195">
        <v>1188.0590057483544</v>
      </c>
      <c r="AG21" s="195">
        <v>1194.3029266908616</v>
      </c>
      <c r="AH21" s="195">
        <v>1200.669322360332</v>
      </c>
      <c r="AI21" s="195">
        <v>1207.087419684404</v>
      </c>
      <c r="AJ21" s="195">
        <v>1213.5872238315867</v>
      </c>
      <c r="AK21" s="195">
        <v>1220.0005540403997</v>
      </c>
      <c r="AL21" s="195">
        <v>1226.5040442757236</v>
      </c>
      <c r="AM21" s="195">
        <v>1233.0439639926219</v>
      </c>
      <c r="AN21" s="195">
        <v>1239.6340508864264</v>
      </c>
      <c r="AO21" s="195">
        <v>1246.1866442243688</v>
      </c>
      <c r="AP21" s="195">
        <v>1252.7270576832268</v>
      </c>
      <c r="AQ21" s="195">
        <v>1259.3470585815121</v>
      </c>
      <c r="AR21" s="195">
        <v>1265.9880316420019</v>
      </c>
      <c r="AS21" s="195">
        <v>1265.9880316420019</v>
      </c>
      <c r="AT21" s="195">
        <v>1272.5187043234755</v>
      </c>
      <c r="AV21" s="171" t="s">
        <v>231</v>
      </c>
      <c r="AW21" s="171"/>
      <c r="AZ21" s="158" t="s">
        <v>232</v>
      </c>
    </row>
    <row r="22" spans="1:59">
      <c r="A22" s="234"/>
      <c r="B22" s="164" t="s">
        <v>35</v>
      </c>
      <c r="C22" s="160" t="s">
        <v>212</v>
      </c>
      <c r="D22" s="153" t="s">
        <v>213</v>
      </c>
      <c r="E22" s="165">
        <v>2544</v>
      </c>
      <c r="F22" s="165">
        <v>2698</v>
      </c>
      <c r="G22" s="165">
        <v>2899</v>
      </c>
      <c r="H22" s="165">
        <v>3064</v>
      </c>
      <c r="I22" s="165">
        <v>3188</v>
      </c>
      <c r="J22" s="165">
        <v>3301</v>
      </c>
      <c r="K22" s="165">
        <v>3508</v>
      </c>
      <c r="L22" s="165">
        <v>3555</v>
      </c>
      <c r="M22" s="165">
        <v>3720</v>
      </c>
      <c r="N22" s="165">
        <v>3814</v>
      </c>
      <c r="O22" s="165">
        <v>3911</v>
      </c>
      <c r="P22" s="165">
        <v>3947</v>
      </c>
      <c r="Q22" s="165">
        <v>4020</v>
      </c>
      <c r="R22" s="165">
        <v>4095</v>
      </c>
      <c r="S22" s="165">
        <v>4266</v>
      </c>
      <c r="T22" s="165">
        <v>4315</v>
      </c>
      <c r="U22" s="165">
        <v>4393</v>
      </c>
      <c r="V22" s="165">
        <v>4519</v>
      </c>
      <c r="W22" s="165">
        <v>4703</v>
      </c>
      <c r="X22" s="165">
        <v>4666</v>
      </c>
      <c r="Y22" s="166">
        <v>4803</v>
      </c>
      <c r="Z22" s="195">
        <v>4885.1485033316339</v>
      </c>
      <c r="AA22" s="195">
        <v>5006.9001106309315</v>
      </c>
      <c r="AB22" s="195">
        <v>5128.5025965040486</v>
      </c>
      <c r="AC22" s="195">
        <v>5249.8488415527145</v>
      </c>
      <c r="AD22" s="195">
        <v>5370.6727375348182</v>
      </c>
      <c r="AE22" s="195">
        <v>5490.9950801627319</v>
      </c>
      <c r="AF22" s="195">
        <v>5610.7769893655523</v>
      </c>
      <c r="AG22" s="195">
        <v>5729.8546392115704</v>
      </c>
      <c r="AH22" s="195">
        <v>5848.4581144140539</v>
      </c>
      <c r="AI22" s="195">
        <v>5966.5400838514925</v>
      </c>
      <c r="AJ22" s="195">
        <v>6084.3801406008561</v>
      </c>
      <c r="AK22" s="195">
        <v>6201.6781636617598</v>
      </c>
      <c r="AL22" s="195">
        <v>6318.1488511525577</v>
      </c>
      <c r="AM22" s="195">
        <v>6433.9921320576723</v>
      </c>
      <c r="AN22" s="195">
        <v>6548.9818994153229</v>
      </c>
      <c r="AO22" s="195">
        <v>6663.0806567058598</v>
      </c>
      <c r="AP22" s="195">
        <v>6776.4277231442093</v>
      </c>
      <c r="AQ22" s="195">
        <v>6888.9222571268165</v>
      </c>
      <c r="AR22" s="195">
        <v>7000.7047735908882</v>
      </c>
      <c r="AS22" s="195">
        <v>7000.7047735908882</v>
      </c>
      <c r="AT22" s="195">
        <v>7111.7603886231636</v>
      </c>
      <c r="AV22" s="163">
        <v>10</v>
      </c>
      <c r="AW22" s="163">
        <f>+SUMIF($C$21:$C$35,AV22,$Y$21:$Y$35)</f>
        <v>1349</v>
      </c>
      <c r="AX22" s="174">
        <f>+AW22/$BA$24</f>
        <v>0.24545123726346435</v>
      </c>
      <c r="AZ22" s="158" t="s">
        <v>233</v>
      </c>
    </row>
    <row r="23" spans="1:59">
      <c r="A23" s="234"/>
      <c r="B23" s="164" t="s">
        <v>35</v>
      </c>
      <c r="C23" s="160" t="s">
        <v>210</v>
      </c>
      <c r="D23" s="153" t="s">
        <v>214</v>
      </c>
      <c r="E23" s="165">
        <v>1276</v>
      </c>
      <c r="F23" s="165">
        <v>1405</v>
      </c>
      <c r="G23" s="165">
        <v>1511</v>
      </c>
      <c r="H23" s="165">
        <v>1606</v>
      </c>
      <c r="I23" s="165">
        <v>1689</v>
      </c>
      <c r="J23" s="165">
        <v>1742</v>
      </c>
      <c r="K23" s="165">
        <v>1867</v>
      </c>
      <c r="L23" s="165">
        <v>1922</v>
      </c>
      <c r="M23" s="165">
        <v>2003</v>
      </c>
      <c r="N23" s="165">
        <v>2089</v>
      </c>
      <c r="O23" s="165">
        <v>2148</v>
      </c>
      <c r="P23" s="165">
        <v>2145</v>
      </c>
      <c r="Q23" s="165">
        <v>2194</v>
      </c>
      <c r="R23" s="165">
        <v>2233</v>
      </c>
      <c r="S23" s="165">
        <v>2258</v>
      </c>
      <c r="T23" s="165">
        <v>2313</v>
      </c>
      <c r="U23" s="165">
        <v>2354</v>
      </c>
      <c r="V23" s="165">
        <v>2373</v>
      </c>
      <c r="W23" s="165">
        <v>2425</v>
      </c>
      <c r="X23" s="165">
        <v>2436</v>
      </c>
      <c r="Y23" s="166">
        <v>2525</v>
      </c>
      <c r="Z23" s="195">
        <v>2577.6144194961616</v>
      </c>
      <c r="AA23" s="195">
        <v>2666.3917423632179</v>
      </c>
      <c r="AB23" s="195">
        <v>2756.4531597395903</v>
      </c>
      <c r="AC23" s="195">
        <v>2847.8253711866205</v>
      </c>
      <c r="AD23" s="195">
        <v>2940.2339137835202</v>
      </c>
      <c r="AE23" s="195">
        <v>3033.6574132895093</v>
      </c>
      <c r="AF23" s="195">
        <v>3128.1235571745692</v>
      </c>
      <c r="AG23" s="195">
        <v>3223.3567516641187</v>
      </c>
      <c r="AH23" s="195">
        <v>3319.6218279238024</v>
      </c>
      <c r="AI23" s="195">
        <v>3416.8844440706466</v>
      </c>
      <c r="AJ23" s="195">
        <v>3515.3329634906681</v>
      </c>
      <c r="AK23" s="195">
        <v>3614.6861718224641</v>
      </c>
      <c r="AL23" s="195">
        <v>3714.6645268524558</v>
      </c>
      <c r="AM23" s="195">
        <v>3815.458838298548</v>
      </c>
      <c r="AN23" s="195">
        <v>3916.813576175954</v>
      </c>
      <c r="AO23" s="195">
        <v>4018.700974340104</v>
      </c>
      <c r="AP23" s="195">
        <v>4121.2173330844535</v>
      </c>
      <c r="AQ23" s="195">
        <v>4224.2770154937234</v>
      </c>
      <c r="AR23" s="195">
        <v>4328.002396931327</v>
      </c>
      <c r="AS23" s="195">
        <v>4328.002396931327</v>
      </c>
      <c r="AT23" s="195">
        <v>4432.3379111757022</v>
      </c>
      <c r="AV23" s="163">
        <v>11</v>
      </c>
      <c r="AW23" s="163">
        <f t="shared" ref="AW23:AW30" si="0">+SUMIF($C$21:$C$35,AV23,$Y$21:$Y$35)</f>
        <v>4147</v>
      </c>
      <c r="AX23" s="174">
        <f>+AW23/$BA$24</f>
        <v>0.75454876273653571</v>
      </c>
      <c r="AZ23" s="158" t="s">
        <v>234</v>
      </c>
      <c r="BA23" s="163">
        <f>+AW28+AW26</f>
        <v>10527</v>
      </c>
    </row>
    <row r="24" spans="1:59">
      <c r="A24" s="234"/>
      <c r="B24" s="164" t="s">
        <v>35</v>
      </c>
      <c r="C24" s="160">
        <v>20</v>
      </c>
      <c r="D24" s="153" t="s">
        <v>215</v>
      </c>
      <c r="E24" s="165">
        <v>1177</v>
      </c>
      <c r="F24" s="165">
        <v>1200</v>
      </c>
      <c r="G24" s="165">
        <v>1287</v>
      </c>
      <c r="H24" s="165">
        <v>1368</v>
      </c>
      <c r="I24" s="165">
        <v>1447</v>
      </c>
      <c r="J24" s="165">
        <v>1553</v>
      </c>
      <c r="K24" s="165">
        <v>1761</v>
      </c>
      <c r="L24" s="165">
        <v>1874</v>
      </c>
      <c r="M24" s="165">
        <v>1957</v>
      </c>
      <c r="N24" s="165">
        <v>2060</v>
      </c>
      <c r="O24" s="165">
        <v>2110</v>
      </c>
      <c r="P24" s="165">
        <v>2169</v>
      </c>
      <c r="Q24" s="165">
        <v>2252</v>
      </c>
      <c r="R24" s="165">
        <v>2345</v>
      </c>
      <c r="S24" s="165">
        <v>2460</v>
      </c>
      <c r="T24" s="165">
        <v>2568</v>
      </c>
      <c r="U24" s="165">
        <v>2622</v>
      </c>
      <c r="V24" s="165">
        <v>2790</v>
      </c>
      <c r="W24" s="165">
        <v>2895</v>
      </c>
      <c r="X24" s="165">
        <v>2953</v>
      </c>
      <c r="Y24" s="166">
        <v>3063</v>
      </c>
      <c r="Z24" s="195">
        <v>3219.0291854294983</v>
      </c>
      <c r="AA24" s="195">
        <v>3360.8675087821566</v>
      </c>
      <c r="AB24" s="195">
        <v>3505.8878034150621</v>
      </c>
      <c r="AC24" s="195">
        <v>3654.0268673348169</v>
      </c>
      <c r="AD24" s="195">
        <v>3805.1481033985019</v>
      </c>
      <c r="AE24" s="195">
        <v>3959.3595464773944</v>
      </c>
      <c r="AF24" s="195">
        <v>4116.5861657183395</v>
      </c>
      <c r="AG24" s="195">
        <v>4276.5694729689149</v>
      </c>
      <c r="AH24" s="195">
        <v>4439.7079993356137</v>
      </c>
      <c r="AI24" s="195">
        <v>4606.048957515216</v>
      </c>
      <c r="AJ24" s="195">
        <v>4775.7433477290497</v>
      </c>
      <c r="AK24" s="195">
        <v>4948.7577868517137</v>
      </c>
      <c r="AL24" s="195">
        <v>5124.5980103664851</v>
      </c>
      <c r="AM24" s="195">
        <v>5303.6394211661809</v>
      </c>
      <c r="AN24" s="195">
        <v>5485.4182776676726</v>
      </c>
      <c r="AO24" s="195">
        <v>5670.0470300282523</v>
      </c>
      <c r="AP24" s="195">
        <v>5857.6212439591209</v>
      </c>
      <c r="AQ24" s="195">
        <v>6048.0244822631885</v>
      </c>
      <c r="AR24" s="195">
        <v>6241.4143104561235</v>
      </c>
      <c r="AS24" s="195">
        <v>6241.4143104561235</v>
      </c>
      <c r="AT24" s="195">
        <v>6437.5712621772136</v>
      </c>
      <c r="AV24" s="163">
        <v>20</v>
      </c>
      <c r="AW24" s="163">
        <f t="shared" si="0"/>
        <v>3063</v>
      </c>
      <c r="AX24" s="174">
        <f>+AW24/$BA$25</f>
        <v>0.70968489341983321</v>
      </c>
      <c r="AZ24" s="158" t="s">
        <v>235</v>
      </c>
      <c r="BA24" s="163">
        <f>+AW22+AW23</f>
        <v>5496</v>
      </c>
    </row>
    <row r="25" spans="1:59">
      <c r="A25" s="234"/>
      <c r="B25" s="164" t="s">
        <v>35</v>
      </c>
      <c r="C25" s="160">
        <v>26</v>
      </c>
      <c r="D25" s="153" t="s">
        <v>216</v>
      </c>
      <c r="E25" s="165">
        <v>729</v>
      </c>
      <c r="F25" s="165">
        <v>742</v>
      </c>
      <c r="G25" s="165">
        <v>777</v>
      </c>
      <c r="H25" s="165">
        <v>803</v>
      </c>
      <c r="I25" s="165">
        <v>835</v>
      </c>
      <c r="J25" s="165">
        <v>864</v>
      </c>
      <c r="K25" s="165">
        <v>935</v>
      </c>
      <c r="L25" s="165">
        <v>952</v>
      </c>
      <c r="M25" s="165">
        <v>979</v>
      </c>
      <c r="N25" s="165">
        <v>994</v>
      </c>
      <c r="O25" s="165">
        <v>1001</v>
      </c>
      <c r="P25" s="165">
        <v>998</v>
      </c>
      <c r="Q25" s="165">
        <v>1019</v>
      </c>
      <c r="R25" s="165">
        <v>1035</v>
      </c>
      <c r="S25" s="165">
        <v>1046</v>
      </c>
      <c r="T25" s="165">
        <v>1081</v>
      </c>
      <c r="U25" s="165">
        <v>1082</v>
      </c>
      <c r="V25" s="165">
        <v>1115</v>
      </c>
      <c r="W25" s="165">
        <v>1145</v>
      </c>
      <c r="X25" s="165">
        <v>1138</v>
      </c>
      <c r="Y25" s="166">
        <v>1143</v>
      </c>
      <c r="Z25" s="195">
        <v>1150.7668153529396</v>
      </c>
      <c r="AA25" s="195">
        <v>1159.0974171080718</v>
      </c>
      <c r="AB25" s="195">
        <v>1167.8277166196265</v>
      </c>
      <c r="AC25" s="195">
        <v>1176.5128069478635</v>
      </c>
      <c r="AD25" s="195">
        <v>1185.5896412512031</v>
      </c>
      <c r="AE25" s="195">
        <v>1194.7238088182889</v>
      </c>
      <c r="AF25" s="195">
        <v>1204.1520587119371</v>
      </c>
      <c r="AG25" s="195">
        <v>1213.4944561887633</v>
      </c>
      <c r="AH25" s="195">
        <v>1223.045741780028</v>
      </c>
      <c r="AI25" s="195">
        <v>1232.6950928298374</v>
      </c>
      <c r="AJ25" s="195">
        <v>1242.2691800087466</v>
      </c>
      <c r="AK25" s="195">
        <v>1252.2285792346715</v>
      </c>
      <c r="AL25" s="195">
        <v>1261.8254086186057</v>
      </c>
      <c r="AM25" s="195">
        <v>1271.4727105011889</v>
      </c>
      <c r="AN25" s="195">
        <v>1281.3626087524553</v>
      </c>
      <c r="AO25" s="195">
        <v>1291.07219740643</v>
      </c>
      <c r="AP25" s="195">
        <v>1300.7011590480408</v>
      </c>
      <c r="AQ25" s="195">
        <v>1310.4515947213481</v>
      </c>
      <c r="AR25" s="195">
        <v>1320.2162954095943</v>
      </c>
      <c r="AS25" s="195">
        <v>1320.2162954095943</v>
      </c>
      <c r="AT25" s="195">
        <v>1329.72991158646</v>
      </c>
      <c r="AV25" s="163">
        <v>24</v>
      </c>
      <c r="AW25" s="163">
        <f t="shared" si="0"/>
        <v>1365</v>
      </c>
      <c r="AX25" s="174"/>
      <c r="AZ25" s="158" t="s">
        <v>236</v>
      </c>
      <c r="BA25" s="163">
        <f>+AW31+AW24</f>
        <v>4316</v>
      </c>
    </row>
    <row r="26" spans="1:59">
      <c r="A26" s="234"/>
      <c r="B26" s="164"/>
      <c r="C26" s="160"/>
      <c r="D26" s="153" t="s">
        <v>217</v>
      </c>
      <c r="E26" s="165">
        <v>445</v>
      </c>
      <c r="F26" s="165">
        <v>457</v>
      </c>
      <c r="G26" s="165">
        <v>473</v>
      </c>
      <c r="H26" s="165">
        <v>485</v>
      </c>
      <c r="I26" s="165">
        <v>496</v>
      </c>
      <c r="J26" s="165">
        <v>517</v>
      </c>
      <c r="K26" s="165">
        <v>563</v>
      </c>
      <c r="L26" s="165">
        <v>571</v>
      </c>
      <c r="M26" s="165">
        <v>556</v>
      </c>
      <c r="N26" s="165">
        <v>576</v>
      </c>
      <c r="O26" s="165">
        <v>590</v>
      </c>
      <c r="P26" s="165">
        <v>593</v>
      </c>
      <c r="Q26" s="165">
        <v>606</v>
      </c>
      <c r="R26" s="165">
        <v>619</v>
      </c>
      <c r="S26" s="165">
        <v>620</v>
      </c>
      <c r="T26" s="165">
        <v>612</v>
      </c>
      <c r="U26" s="165">
        <v>598</v>
      </c>
      <c r="V26" s="165">
        <v>617</v>
      </c>
      <c r="W26" s="165">
        <v>627</v>
      </c>
      <c r="X26" s="165">
        <v>631</v>
      </c>
      <c r="Y26" s="166">
        <v>641</v>
      </c>
      <c r="Z26" s="195">
        <v>648.27765052773009</v>
      </c>
      <c r="AA26" s="195">
        <v>655.23510529214309</v>
      </c>
      <c r="AB26" s="195">
        <v>662.12560461881117</v>
      </c>
      <c r="AC26" s="195">
        <v>668.96343650782569</v>
      </c>
      <c r="AD26" s="195">
        <v>675.72836459642531</v>
      </c>
      <c r="AE26" s="195">
        <v>682.41545672432585</v>
      </c>
      <c r="AF26" s="195">
        <v>689.02970705101654</v>
      </c>
      <c r="AG26" s="195">
        <v>695.551605071258</v>
      </c>
      <c r="AH26" s="195">
        <v>702.01402525538322</v>
      </c>
      <c r="AI26" s="195">
        <v>708.42166382420544</v>
      </c>
      <c r="AJ26" s="195">
        <v>714.77327956624208</v>
      </c>
      <c r="AK26" s="195">
        <v>721.06176904051199</v>
      </c>
      <c r="AL26" s="195">
        <v>727.27763439587636</v>
      </c>
      <c r="AM26" s="195">
        <v>733.40431467828114</v>
      </c>
      <c r="AN26" s="195">
        <v>739.46996649149196</v>
      </c>
      <c r="AO26" s="195">
        <v>745.4247048220393</v>
      </c>
      <c r="AP26" s="195">
        <v>751.31445080010576</v>
      </c>
      <c r="AQ26" s="195">
        <v>757.12532282482255</v>
      </c>
      <c r="AR26" s="195">
        <v>762.8719463051782</v>
      </c>
      <c r="AS26" s="195">
        <v>762.8719463051782</v>
      </c>
      <c r="AT26" s="195">
        <v>768.54238295178175</v>
      </c>
      <c r="AV26" s="163">
        <v>26</v>
      </c>
      <c r="AW26" s="163">
        <f t="shared" si="0"/>
        <v>1143</v>
      </c>
      <c r="AX26" s="174">
        <f>+AW26/$BA$23</f>
        <v>0.1085779424337418</v>
      </c>
      <c r="AZ26" s="158" t="s">
        <v>237</v>
      </c>
    </row>
    <row r="27" spans="1:59">
      <c r="A27" s="234"/>
      <c r="B27" s="164" t="s">
        <v>35</v>
      </c>
      <c r="C27" s="160" t="s">
        <v>212</v>
      </c>
      <c r="D27" s="153" t="s">
        <v>218</v>
      </c>
      <c r="E27" s="165">
        <v>2284</v>
      </c>
      <c r="F27" s="165">
        <v>2401</v>
      </c>
      <c r="G27" s="165">
        <v>2537</v>
      </c>
      <c r="H27" s="165">
        <v>2652</v>
      </c>
      <c r="I27" s="165">
        <v>2798</v>
      </c>
      <c r="J27" s="165">
        <v>2964</v>
      </c>
      <c r="K27" s="165">
        <v>3192</v>
      </c>
      <c r="L27" s="165">
        <v>3245</v>
      </c>
      <c r="M27" s="165">
        <v>3419</v>
      </c>
      <c r="N27" s="165">
        <v>3495</v>
      </c>
      <c r="O27" s="165">
        <v>3659</v>
      </c>
      <c r="P27" s="165">
        <v>3728</v>
      </c>
      <c r="Q27" s="165">
        <v>3820</v>
      </c>
      <c r="R27" s="165">
        <v>3912</v>
      </c>
      <c r="S27" s="165">
        <v>4080</v>
      </c>
      <c r="T27" s="165">
        <v>4199</v>
      </c>
      <c r="U27" s="165">
        <v>4273</v>
      </c>
      <c r="V27" s="165">
        <v>4350</v>
      </c>
      <c r="W27" s="165">
        <v>4432</v>
      </c>
      <c r="X27" s="165">
        <v>4482</v>
      </c>
      <c r="Y27" s="166">
        <v>4581</v>
      </c>
      <c r="Z27" s="195">
        <v>4616.5872877792644</v>
      </c>
      <c r="AA27" s="195">
        <v>4726.6137617094801</v>
      </c>
      <c r="AB27" s="195">
        <v>4838.2651631247418</v>
      </c>
      <c r="AC27" s="195">
        <v>4951.4263571041092</v>
      </c>
      <c r="AD27" s="195">
        <v>5065.9050677563991</v>
      </c>
      <c r="AE27" s="195">
        <v>5181.8553004998021</v>
      </c>
      <c r="AF27" s="195">
        <v>5298.8691683173247</v>
      </c>
      <c r="AG27" s="195">
        <v>5417.3560602622347</v>
      </c>
      <c r="AH27" s="195">
        <v>5537.2397320974223</v>
      </c>
      <c r="AI27" s="195">
        <v>5658.3705480252538</v>
      </c>
      <c r="AJ27" s="195">
        <v>5781.0892653446163</v>
      </c>
      <c r="AK27" s="195">
        <v>5905.1403331686925</v>
      </c>
      <c r="AL27" s="195">
        <v>6030.6927385029267</v>
      </c>
      <c r="AM27" s="195">
        <v>6157.3057618051434</v>
      </c>
      <c r="AN27" s="195">
        <v>6285.522032261948</v>
      </c>
      <c r="AO27" s="195">
        <v>6414.4569557734822</v>
      </c>
      <c r="AP27" s="195">
        <v>6544.7633824309605</v>
      </c>
      <c r="AQ27" s="195">
        <v>6676.4430343681061</v>
      </c>
      <c r="AR27" s="195">
        <v>6809.049382934556</v>
      </c>
      <c r="AS27" s="195">
        <v>6809.049382934556</v>
      </c>
      <c r="AT27" s="195">
        <v>6943.2250051200836</v>
      </c>
      <c r="AV27" s="171" t="s">
        <v>210</v>
      </c>
      <c r="AW27" s="163">
        <f t="shared" si="0"/>
        <v>3662</v>
      </c>
      <c r="AX27" s="174"/>
      <c r="AZ27" s="158" t="s">
        <v>238</v>
      </c>
    </row>
    <row r="28" spans="1:59">
      <c r="A28" s="234"/>
      <c r="B28" s="164" t="s">
        <v>35</v>
      </c>
      <c r="C28" s="160">
        <v>10</v>
      </c>
      <c r="D28" s="153" t="s">
        <v>219</v>
      </c>
      <c r="E28" s="165">
        <v>1068</v>
      </c>
      <c r="F28" s="165">
        <v>1099</v>
      </c>
      <c r="G28" s="165">
        <v>1113</v>
      </c>
      <c r="H28" s="165">
        <v>1159</v>
      </c>
      <c r="I28" s="165">
        <v>1164</v>
      </c>
      <c r="J28" s="165">
        <v>1190</v>
      </c>
      <c r="K28" s="165">
        <v>1272</v>
      </c>
      <c r="L28" s="165">
        <v>1265</v>
      </c>
      <c r="M28" s="165">
        <v>1267</v>
      </c>
      <c r="N28" s="165">
        <v>1298</v>
      </c>
      <c r="O28" s="165">
        <v>1299</v>
      </c>
      <c r="P28" s="165">
        <v>1286</v>
      </c>
      <c r="Q28" s="165">
        <v>1286</v>
      </c>
      <c r="R28" s="165">
        <v>1301</v>
      </c>
      <c r="S28" s="165">
        <v>1336</v>
      </c>
      <c r="T28" s="165">
        <v>1323</v>
      </c>
      <c r="U28" s="165">
        <v>1326</v>
      </c>
      <c r="V28" s="165">
        <v>1329</v>
      </c>
      <c r="W28" s="165">
        <v>1338</v>
      </c>
      <c r="X28" s="165">
        <v>1330</v>
      </c>
      <c r="Y28" s="166">
        <v>1349</v>
      </c>
      <c r="Z28" s="195">
        <v>1348.2342641430787</v>
      </c>
      <c r="AA28" s="195">
        <v>1354.4202871647383</v>
      </c>
      <c r="AB28" s="195">
        <v>1360.4363763729898</v>
      </c>
      <c r="AC28" s="195">
        <v>1366.2916577806623</v>
      </c>
      <c r="AD28" s="195">
        <v>1371.926410103639</v>
      </c>
      <c r="AE28" s="195">
        <v>1377.3524913802773</v>
      </c>
      <c r="AF28" s="195">
        <v>1382.5575386735968</v>
      </c>
      <c r="AG28" s="195">
        <v>1387.5499988075708</v>
      </c>
      <c r="AH28" s="195">
        <v>1392.36782827819</v>
      </c>
      <c r="AI28" s="195">
        <v>1397.0309919159001</v>
      </c>
      <c r="AJ28" s="195">
        <v>1401.5592098665859</v>
      </c>
      <c r="AK28" s="195">
        <v>1405.9551931409248</v>
      </c>
      <c r="AL28" s="195">
        <v>1410.1371261040299</v>
      </c>
      <c r="AM28" s="195">
        <v>1414.1689847764344</v>
      </c>
      <c r="AN28" s="195">
        <v>1417.9735986626285</v>
      </c>
      <c r="AO28" s="195">
        <v>1421.5947414552536</v>
      </c>
      <c r="AP28" s="195">
        <v>1425.0295560394316</v>
      </c>
      <c r="AQ28" s="195">
        <v>1428.301690254809</v>
      </c>
      <c r="AR28" s="195">
        <v>1431.4164823615665</v>
      </c>
      <c r="AS28" s="195">
        <v>1431.4164823615665</v>
      </c>
      <c r="AT28" s="195">
        <v>1434.3966820802671</v>
      </c>
      <c r="AV28" s="171" t="s">
        <v>212</v>
      </c>
      <c r="AW28" s="163">
        <f t="shared" si="0"/>
        <v>9384</v>
      </c>
      <c r="AX28" s="174">
        <f>+AW28/$BA$23</f>
        <v>0.89142205756625814</v>
      </c>
      <c r="AZ28" s="158" t="s">
        <v>240</v>
      </c>
    </row>
    <row r="29" spans="1:59">
      <c r="A29" s="234"/>
      <c r="B29" s="164" t="s">
        <v>35</v>
      </c>
      <c r="C29" s="160" t="s">
        <v>220</v>
      </c>
      <c r="D29" s="153" t="s">
        <v>221</v>
      </c>
      <c r="E29" s="165">
        <v>867</v>
      </c>
      <c r="F29" s="165">
        <v>885</v>
      </c>
      <c r="G29" s="165">
        <v>913</v>
      </c>
      <c r="H29" s="165">
        <v>941</v>
      </c>
      <c r="I29" s="165">
        <v>967</v>
      </c>
      <c r="J29" s="165">
        <v>993</v>
      </c>
      <c r="K29" s="165">
        <v>1052</v>
      </c>
      <c r="L29" s="165">
        <v>1075</v>
      </c>
      <c r="M29" s="165">
        <v>1102</v>
      </c>
      <c r="N29" s="165">
        <v>1116</v>
      </c>
      <c r="O29" s="165">
        <v>1126</v>
      </c>
      <c r="P29" s="165">
        <v>1139</v>
      </c>
      <c r="Q29" s="165">
        <v>1136</v>
      </c>
      <c r="R29" s="165">
        <v>1151</v>
      </c>
      <c r="S29" s="165">
        <v>1160</v>
      </c>
      <c r="T29" s="165">
        <v>1170</v>
      </c>
      <c r="U29" s="165">
        <v>1180</v>
      </c>
      <c r="V29" s="165">
        <v>1184</v>
      </c>
      <c r="W29" s="165">
        <v>1215</v>
      </c>
      <c r="X29" s="165">
        <v>1221</v>
      </c>
      <c r="Y29" s="166">
        <v>1253</v>
      </c>
      <c r="Z29" s="195">
        <v>1254.3879641968094</v>
      </c>
      <c r="AA29" s="195">
        <v>1261.4994358810097</v>
      </c>
      <c r="AB29" s="195">
        <v>1268.5050935428783</v>
      </c>
      <c r="AC29" s="195">
        <v>1275.4064264284175</v>
      </c>
      <c r="AD29" s="195">
        <v>1282.3336664596866</v>
      </c>
      <c r="AE29" s="195">
        <v>1289.0194658219846</v>
      </c>
      <c r="AF29" s="195">
        <v>1295.6467848745431</v>
      </c>
      <c r="AG29" s="195">
        <v>1302.0746464536651</v>
      </c>
      <c r="AH29" s="195">
        <v>1308.4478604864096</v>
      </c>
      <c r="AI29" s="195">
        <v>1314.6941812179216</v>
      </c>
      <c r="AJ29" s="195">
        <v>1320.8878486232486</v>
      </c>
      <c r="AK29" s="195">
        <v>1326.9241766583011</v>
      </c>
      <c r="AL29" s="195">
        <v>1332.8053342215351</v>
      </c>
      <c r="AM29" s="195">
        <v>1338.6391524520036</v>
      </c>
      <c r="AN29" s="195">
        <v>1344.3008237367708</v>
      </c>
      <c r="AO29" s="195">
        <v>1349.7921453917531</v>
      </c>
      <c r="AP29" s="195">
        <v>1355.2544448717786</v>
      </c>
      <c r="AQ29" s="195">
        <v>1360.6004610691423</v>
      </c>
      <c r="AR29" s="195">
        <v>1365.7582889115122</v>
      </c>
      <c r="AS29" s="195">
        <v>1365.7582889115122</v>
      </c>
      <c r="AT29" s="195">
        <v>1370.8715038870694</v>
      </c>
      <c r="AV29" s="171" t="s">
        <v>224</v>
      </c>
      <c r="AW29" s="163">
        <f t="shared" si="0"/>
        <v>6226</v>
      </c>
      <c r="AX29" s="174"/>
    </row>
    <row r="30" spans="1:59">
      <c r="A30" s="234"/>
      <c r="B30" s="164" t="s">
        <v>35</v>
      </c>
      <c r="C30" s="160">
        <v>11</v>
      </c>
      <c r="D30" s="153" t="s">
        <v>222</v>
      </c>
      <c r="E30" s="165">
        <v>594</v>
      </c>
      <c r="F30" s="165">
        <v>593</v>
      </c>
      <c r="G30" s="165">
        <v>602</v>
      </c>
      <c r="H30" s="165">
        <v>621</v>
      </c>
      <c r="I30" s="165">
        <v>636</v>
      </c>
      <c r="J30" s="165">
        <v>653</v>
      </c>
      <c r="K30" s="165">
        <v>702</v>
      </c>
      <c r="L30" s="165">
        <v>697</v>
      </c>
      <c r="M30" s="165">
        <v>719</v>
      </c>
      <c r="N30" s="165">
        <v>753</v>
      </c>
      <c r="O30" s="165">
        <v>768</v>
      </c>
      <c r="P30" s="165">
        <v>754</v>
      </c>
      <c r="Q30" s="165">
        <v>762</v>
      </c>
      <c r="R30" s="165">
        <v>772</v>
      </c>
      <c r="S30" s="165">
        <v>779</v>
      </c>
      <c r="T30" s="165">
        <v>776</v>
      </c>
      <c r="U30" s="165">
        <v>767</v>
      </c>
      <c r="V30" s="165">
        <v>768</v>
      </c>
      <c r="W30" s="165">
        <v>762</v>
      </c>
      <c r="X30" s="165">
        <v>754</v>
      </c>
      <c r="Y30" s="166">
        <v>760</v>
      </c>
      <c r="Z30" s="195">
        <v>760.04505663859993</v>
      </c>
      <c r="AA30" s="195">
        <v>758.61804866116825</v>
      </c>
      <c r="AB30" s="195">
        <v>757.41339808965074</v>
      </c>
      <c r="AC30" s="195">
        <v>756.39205704376013</v>
      </c>
      <c r="AD30" s="195">
        <v>755.53963546857392</v>
      </c>
      <c r="AE30" s="195">
        <v>754.82123306221092</v>
      </c>
      <c r="AF30" s="195">
        <v>754.25726414962787</v>
      </c>
      <c r="AG30" s="195">
        <v>753.79969101164954</v>
      </c>
      <c r="AH30" s="195">
        <v>753.44237303867794</v>
      </c>
      <c r="AI30" s="195">
        <v>753.18740629464401</v>
      </c>
      <c r="AJ30" s="195">
        <v>753.03256041308885</v>
      </c>
      <c r="AK30" s="195">
        <v>752.96718307225512</v>
      </c>
      <c r="AL30" s="195">
        <v>752.96116362851922</v>
      </c>
      <c r="AM30" s="195">
        <v>753.01981614926569</v>
      </c>
      <c r="AN30" s="195">
        <v>753.14419304053388</v>
      </c>
      <c r="AO30" s="195">
        <v>753.30482082744493</v>
      </c>
      <c r="AP30" s="195">
        <v>753.52585466604432</v>
      </c>
      <c r="AQ30" s="195">
        <v>753.79412319558821</v>
      </c>
      <c r="AR30" s="195">
        <v>754.08673225935308</v>
      </c>
      <c r="AS30" s="195">
        <v>754.08673225935308</v>
      </c>
      <c r="AT30" s="195">
        <v>754.43211804666271</v>
      </c>
      <c r="AV30" s="171" t="s">
        <v>228</v>
      </c>
      <c r="AW30" s="163">
        <f t="shared" si="0"/>
        <v>1820</v>
      </c>
      <c r="AX30" s="174"/>
    </row>
    <row r="31" spans="1:59">
      <c r="A31" s="234"/>
      <c r="B31" s="164" t="s">
        <v>35</v>
      </c>
      <c r="C31" s="160">
        <v>11</v>
      </c>
      <c r="D31" s="153" t="s">
        <v>223</v>
      </c>
      <c r="E31" s="165">
        <v>2200</v>
      </c>
      <c r="F31" s="165">
        <v>2268</v>
      </c>
      <c r="G31" s="165">
        <v>2319</v>
      </c>
      <c r="H31" s="165">
        <v>2376</v>
      </c>
      <c r="I31" s="165">
        <v>2450</v>
      </c>
      <c r="J31" s="165">
        <v>2517</v>
      </c>
      <c r="K31" s="165">
        <v>2698</v>
      </c>
      <c r="L31" s="165">
        <v>2756</v>
      </c>
      <c r="M31" s="165">
        <v>2847</v>
      </c>
      <c r="N31" s="165">
        <v>2952</v>
      </c>
      <c r="O31" s="165">
        <v>3016</v>
      </c>
      <c r="P31" s="165">
        <v>3036</v>
      </c>
      <c r="Q31" s="165">
        <v>3074</v>
      </c>
      <c r="R31" s="165">
        <v>3079</v>
      </c>
      <c r="S31" s="165">
        <v>3111</v>
      </c>
      <c r="T31" s="165">
        <v>3162</v>
      </c>
      <c r="U31" s="165">
        <v>3151</v>
      </c>
      <c r="V31" s="165">
        <v>3195</v>
      </c>
      <c r="W31" s="165">
        <v>3246</v>
      </c>
      <c r="X31" s="165">
        <v>3302</v>
      </c>
      <c r="Y31" s="166">
        <v>3387</v>
      </c>
      <c r="Z31" s="195">
        <v>3414.0671128756371</v>
      </c>
      <c r="AA31" s="195">
        <v>3434.4892626709134</v>
      </c>
      <c r="AB31" s="195">
        <v>3454.6869998664597</v>
      </c>
      <c r="AC31" s="195">
        <v>3474.6354083811912</v>
      </c>
      <c r="AD31" s="195">
        <v>3494.2603267993277</v>
      </c>
      <c r="AE31" s="195">
        <v>3513.5317782876123</v>
      </c>
      <c r="AF31" s="195">
        <v>3532.4882428276742</v>
      </c>
      <c r="AG31" s="195">
        <v>3551.0490826170903</v>
      </c>
      <c r="AH31" s="195">
        <v>3569.2924705864698</v>
      </c>
      <c r="AI31" s="195">
        <v>3587.2856716739502</v>
      </c>
      <c r="AJ31" s="195">
        <v>3605.0958175137025</v>
      </c>
      <c r="AK31" s="195">
        <v>3622.6566664311563</v>
      </c>
      <c r="AL31" s="195">
        <v>3639.8420790373739</v>
      </c>
      <c r="AM31" s="195">
        <v>3656.7144526347633</v>
      </c>
      <c r="AN31" s="195">
        <v>3673.2568212901751</v>
      </c>
      <c r="AO31" s="195">
        <v>3689.3480509642659</v>
      </c>
      <c r="AP31" s="195">
        <v>3705.1803843451489</v>
      </c>
      <c r="AQ31" s="195">
        <v>3720.6289704572459</v>
      </c>
      <c r="AR31" s="195">
        <v>3735.8014943127791</v>
      </c>
      <c r="AS31" s="195">
        <v>3735.8014943127791</v>
      </c>
      <c r="AT31" s="195">
        <v>3750.6948735175606</v>
      </c>
      <c r="AV31" s="171" t="s">
        <v>220</v>
      </c>
      <c r="AW31" s="163">
        <f>+SUMIF($C$21:$C$35,AV31,$Y$21:$Y$35)</f>
        <v>1253</v>
      </c>
      <c r="AX31" s="174">
        <f>+AW31/$BA$25</f>
        <v>0.29031510658016685</v>
      </c>
    </row>
    <row r="32" spans="1:59">
      <c r="A32" s="234"/>
      <c r="B32" s="164" t="s">
        <v>37</v>
      </c>
      <c r="C32" s="160" t="s">
        <v>224</v>
      </c>
      <c r="D32" s="153" t="s">
        <v>225</v>
      </c>
      <c r="E32" s="165">
        <v>2213</v>
      </c>
      <c r="F32" s="165">
        <v>2364</v>
      </c>
      <c r="G32" s="165">
        <v>2554</v>
      </c>
      <c r="H32" s="165">
        <v>2728</v>
      </c>
      <c r="I32" s="165">
        <v>2875</v>
      </c>
      <c r="J32" s="165">
        <v>3067</v>
      </c>
      <c r="K32" s="165">
        <v>3425</v>
      </c>
      <c r="L32" s="165">
        <v>3633</v>
      </c>
      <c r="M32" s="165">
        <v>3809</v>
      </c>
      <c r="N32" s="165">
        <v>4036</v>
      </c>
      <c r="O32" s="165">
        <v>4243</v>
      </c>
      <c r="P32" s="165">
        <v>4402</v>
      </c>
      <c r="Q32" s="165">
        <v>4574</v>
      </c>
      <c r="R32" s="165">
        <v>4695</v>
      </c>
      <c r="S32" s="165">
        <v>4847</v>
      </c>
      <c r="T32" s="165">
        <v>5115</v>
      </c>
      <c r="U32" s="165">
        <v>5332</v>
      </c>
      <c r="V32" s="165">
        <v>5679</v>
      </c>
      <c r="W32" s="165">
        <v>5930</v>
      </c>
      <c r="X32" s="165">
        <v>6011</v>
      </c>
      <c r="Y32" s="166">
        <v>6226</v>
      </c>
      <c r="Z32" s="195">
        <v>6351.3186393216774</v>
      </c>
      <c r="AA32" s="195">
        <v>6515.9298721941468</v>
      </c>
      <c r="AB32" s="195">
        <v>6682.6806366208521</v>
      </c>
      <c r="AC32" s="195">
        <v>6851.3581419893726</v>
      </c>
      <c r="AD32" s="195">
        <v>7022.0811292105036</v>
      </c>
      <c r="AE32" s="195">
        <v>7194.4910158533785</v>
      </c>
      <c r="AF32" s="195">
        <v>7368.8939551058183</v>
      </c>
      <c r="AG32" s="195">
        <v>7545.0697262313188</v>
      </c>
      <c r="AH32" s="195">
        <v>7723.3722242454169</v>
      </c>
      <c r="AI32" s="195">
        <v>7903.7697314590905</v>
      </c>
      <c r="AJ32" s="195">
        <v>8086.1630744312833</v>
      </c>
      <c r="AK32" s="195">
        <v>8271.1765054904045</v>
      </c>
      <c r="AL32" s="195">
        <v>8457.691593358817</v>
      </c>
      <c r="AM32" s="195">
        <v>8646.7619539981315</v>
      </c>
      <c r="AN32" s="195">
        <v>8837.2606326941004</v>
      </c>
      <c r="AO32" s="195">
        <v>9030.1524640857006</v>
      </c>
      <c r="AP32" s="195">
        <v>9225.0308332187451</v>
      </c>
      <c r="AQ32" s="195">
        <v>9421.9631859115598</v>
      </c>
      <c r="AR32" s="195">
        <v>9621.0999067121793</v>
      </c>
      <c r="AS32" s="195">
        <v>9621.0999067121793</v>
      </c>
      <c r="AT32" s="195">
        <v>9822.4455007345914</v>
      </c>
      <c r="AW32" s="163"/>
      <c r="BG32" s="192"/>
    </row>
    <row r="33" spans="1:59">
      <c r="A33" s="234"/>
      <c r="B33" s="164" t="s">
        <v>37</v>
      </c>
      <c r="C33" s="160">
        <v>24</v>
      </c>
      <c r="D33" s="153" t="s">
        <v>226</v>
      </c>
      <c r="E33" s="165">
        <v>336</v>
      </c>
      <c r="F33" s="165">
        <v>354</v>
      </c>
      <c r="G33" s="165">
        <v>357</v>
      </c>
      <c r="H33" s="165">
        <v>385</v>
      </c>
      <c r="I33" s="165">
        <v>394</v>
      </c>
      <c r="J33" s="165">
        <v>403</v>
      </c>
      <c r="K33" s="165">
        <v>438</v>
      </c>
      <c r="L33" s="165">
        <v>450</v>
      </c>
      <c r="M33" s="165">
        <v>467</v>
      </c>
      <c r="N33" s="165">
        <v>473</v>
      </c>
      <c r="O33" s="165">
        <v>480</v>
      </c>
      <c r="P33" s="165">
        <v>492</v>
      </c>
      <c r="Q33" s="165">
        <v>501</v>
      </c>
      <c r="R33" s="165">
        <v>504</v>
      </c>
      <c r="S33" s="165">
        <v>505</v>
      </c>
      <c r="T33" s="165">
        <v>494</v>
      </c>
      <c r="U33" s="165">
        <v>501</v>
      </c>
      <c r="V33" s="165">
        <v>495</v>
      </c>
      <c r="W33" s="165">
        <v>491</v>
      </c>
      <c r="X33" s="165">
        <v>490</v>
      </c>
      <c r="Y33" s="166">
        <v>495</v>
      </c>
      <c r="Z33" s="195">
        <v>504.44828920712092</v>
      </c>
      <c r="AA33" s="195">
        <v>507.80124702095566</v>
      </c>
      <c r="AB33" s="195">
        <v>511.21520675154147</v>
      </c>
      <c r="AC33" s="195">
        <v>514.44498762604178</v>
      </c>
      <c r="AD33" s="195">
        <v>517.65437078846116</v>
      </c>
      <c r="AE33" s="195">
        <v>520.64766597597963</v>
      </c>
      <c r="AF33" s="195">
        <v>523.7452816599606</v>
      </c>
      <c r="AG33" s="195">
        <v>526.50076703363982</v>
      </c>
      <c r="AH33" s="195">
        <v>529.33294420156892</v>
      </c>
      <c r="AI33" s="195">
        <v>531.92349825939868</v>
      </c>
      <c r="AJ33" s="195">
        <v>534.6429061545283</v>
      </c>
      <c r="AK33" s="195">
        <v>537.17395150263019</v>
      </c>
      <c r="AL33" s="195">
        <v>539.46079839152969</v>
      </c>
      <c r="AM33" s="195">
        <v>541.685120188621</v>
      </c>
      <c r="AN33" s="195">
        <v>543.77003592065557</v>
      </c>
      <c r="AO33" s="195">
        <v>545.52637511536648</v>
      </c>
      <c r="AP33" s="195">
        <v>547.57851197405228</v>
      </c>
      <c r="AQ33" s="195">
        <v>548.74652592311554</v>
      </c>
      <c r="AR33" s="195">
        <v>550.43370220971929</v>
      </c>
      <c r="AS33" s="195">
        <v>550.43370220971929</v>
      </c>
      <c r="AT33" s="195">
        <v>551.41879006280033</v>
      </c>
      <c r="AW33" s="163"/>
      <c r="BG33" s="192"/>
    </row>
    <row r="34" spans="1:59">
      <c r="A34" s="234"/>
      <c r="B34" s="164" t="s">
        <v>37</v>
      </c>
      <c r="C34" s="160">
        <v>24</v>
      </c>
      <c r="D34" s="153" t="s">
        <v>227</v>
      </c>
      <c r="E34" s="165">
        <v>579</v>
      </c>
      <c r="F34" s="165">
        <v>593</v>
      </c>
      <c r="G34" s="165">
        <v>616</v>
      </c>
      <c r="H34" s="165">
        <v>629</v>
      </c>
      <c r="I34" s="165">
        <v>653</v>
      </c>
      <c r="J34" s="165">
        <v>678</v>
      </c>
      <c r="K34" s="165">
        <v>722</v>
      </c>
      <c r="L34" s="165">
        <v>738</v>
      </c>
      <c r="M34" s="165">
        <v>766</v>
      </c>
      <c r="N34" s="165">
        <v>799</v>
      </c>
      <c r="O34" s="165">
        <v>815</v>
      </c>
      <c r="P34" s="165">
        <v>802</v>
      </c>
      <c r="Q34" s="165">
        <v>811</v>
      </c>
      <c r="R34" s="165">
        <v>790</v>
      </c>
      <c r="S34" s="165">
        <v>808</v>
      </c>
      <c r="T34" s="165">
        <v>829</v>
      </c>
      <c r="U34" s="165">
        <v>836</v>
      </c>
      <c r="V34" s="165">
        <v>854</v>
      </c>
      <c r="W34" s="165">
        <v>859</v>
      </c>
      <c r="X34" s="165">
        <v>862</v>
      </c>
      <c r="Y34" s="166">
        <v>870</v>
      </c>
      <c r="Z34" s="195">
        <v>885.28547808968472</v>
      </c>
      <c r="AA34" s="195">
        <v>884.00949156673391</v>
      </c>
      <c r="AB34" s="195">
        <v>882.81417117565695</v>
      </c>
      <c r="AC34" s="195">
        <v>881.44671065750765</v>
      </c>
      <c r="AD34" s="195">
        <v>882.06904439731341</v>
      </c>
      <c r="AE34" s="195">
        <v>882.05283430349368</v>
      </c>
      <c r="AF34" s="195">
        <v>881.55418779511751</v>
      </c>
      <c r="AG34" s="195">
        <v>883.24936564345364</v>
      </c>
      <c r="AH34" s="195">
        <v>884.46911102165541</v>
      </c>
      <c r="AI34" s="195">
        <v>885.80324886382607</v>
      </c>
      <c r="AJ34" s="195">
        <v>887.51816600320558</v>
      </c>
      <c r="AK34" s="195">
        <v>889.47199968308166</v>
      </c>
      <c r="AL34" s="195">
        <v>892.3990299253478</v>
      </c>
      <c r="AM34" s="195">
        <v>894.98492749180252</v>
      </c>
      <c r="AN34" s="195">
        <v>897.30782623844232</v>
      </c>
      <c r="AO34" s="195">
        <v>900.82023657461411</v>
      </c>
      <c r="AP34" s="195">
        <v>905.65739202843076</v>
      </c>
      <c r="AQ34" s="195">
        <v>909.05760991538534</v>
      </c>
      <c r="AR34" s="195">
        <v>913.39797827302777</v>
      </c>
      <c r="AS34" s="195">
        <v>913.39797827302777</v>
      </c>
      <c r="AT34" s="195">
        <v>919.29762488791414</v>
      </c>
      <c r="AW34" s="163"/>
      <c r="BG34" s="192"/>
    </row>
    <row r="35" spans="1:59">
      <c r="A35" s="234"/>
      <c r="B35" s="164" t="s">
        <v>37</v>
      </c>
      <c r="C35" s="160" t="s">
        <v>228</v>
      </c>
      <c r="D35" s="153" t="s">
        <v>229</v>
      </c>
      <c r="E35" s="165">
        <v>1174</v>
      </c>
      <c r="F35" s="165">
        <v>1212</v>
      </c>
      <c r="G35" s="165">
        <v>1267</v>
      </c>
      <c r="H35" s="165">
        <v>1307</v>
      </c>
      <c r="I35" s="165">
        <v>1334</v>
      </c>
      <c r="J35" s="165">
        <v>1409</v>
      </c>
      <c r="K35" s="165">
        <v>1550</v>
      </c>
      <c r="L35" s="165">
        <v>1600</v>
      </c>
      <c r="M35" s="165">
        <v>1686</v>
      </c>
      <c r="N35" s="165">
        <v>1718</v>
      </c>
      <c r="O35" s="165">
        <v>1755</v>
      </c>
      <c r="P35" s="165">
        <v>1765</v>
      </c>
      <c r="Q35" s="165">
        <v>1790</v>
      </c>
      <c r="R35" s="165">
        <v>1812</v>
      </c>
      <c r="S35" s="165">
        <v>1795</v>
      </c>
      <c r="T35" s="165">
        <v>1809</v>
      </c>
      <c r="U35" s="165">
        <v>1786</v>
      </c>
      <c r="V35" s="165">
        <v>1795</v>
      </c>
      <c r="W35" s="165">
        <v>1803</v>
      </c>
      <c r="X35" s="165">
        <v>1822</v>
      </c>
      <c r="Y35" s="166">
        <v>1820</v>
      </c>
      <c r="Z35" s="195">
        <v>1851.3435587840061</v>
      </c>
      <c r="AA35" s="195">
        <v>1870.9420144394003</v>
      </c>
      <c r="AB35" s="195">
        <v>1890.4347525754483</v>
      </c>
      <c r="AC35" s="195">
        <v>1909.7646889435714</v>
      </c>
      <c r="AD35" s="195">
        <v>1928.8374457608518</v>
      </c>
      <c r="AE35" s="195">
        <v>1947.6556138350932</v>
      </c>
      <c r="AF35" s="195">
        <v>1966.3288162111426</v>
      </c>
      <c r="AG35" s="195">
        <v>1984.6819956567817</v>
      </c>
      <c r="AH35" s="195">
        <v>2002.8736226557389</v>
      </c>
      <c r="AI35" s="195">
        <v>2020.707309927358</v>
      </c>
      <c r="AJ35" s="195">
        <v>2038.3808158664069</v>
      </c>
      <c r="AK35" s="195">
        <v>2055.6993941827654</v>
      </c>
      <c r="AL35" s="195">
        <v>2072.7350689378763</v>
      </c>
      <c r="AM35" s="195">
        <v>2089.4505837054544</v>
      </c>
      <c r="AN35" s="195">
        <v>2105.6988081214026</v>
      </c>
      <c r="AO35" s="195">
        <v>2121.5564633558006</v>
      </c>
      <c r="AP35" s="195">
        <v>2137.2429144294847</v>
      </c>
      <c r="AQ35" s="195">
        <v>2152.38427825189</v>
      </c>
      <c r="AR35" s="195">
        <v>2167.3386698404952</v>
      </c>
      <c r="AS35" s="195">
        <v>2167.3386698404952</v>
      </c>
      <c r="AT35" s="195">
        <v>2181.8159597441336</v>
      </c>
      <c r="AW35" s="163"/>
      <c r="BG35" s="192"/>
    </row>
    <row r="36" spans="1:59">
      <c r="A36" s="234"/>
      <c r="B36" s="156"/>
      <c r="C36" s="156"/>
      <c r="D36" s="155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  <c r="Y36" s="157"/>
      <c r="Z36" s="156"/>
      <c r="AA36" s="156"/>
      <c r="AB36" s="156"/>
      <c r="AC36" s="156"/>
      <c r="AD36" s="156"/>
      <c r="AE36" s="156"/>
      <c r="AF36" s="156"/>
      <c r="AG36" s="156"/>
      <c r="AH36" s="156"/>
      <c r="AI36" s="156"/>
      <c r="AJ36" s="156"/>
      <c r="AK36" s="156"/>
      <c r="AL36" s="156"/>
      <c r="AM36" s="156"/>
      <c r="AN36" s="156"/>
      <c r="AO36" s="156"/>
      <c r="AP36" s="156"/>
      <c r="AQ36" s="156"/>
      <c r="AR36" s="156"/>
      <c r="AS36" s="156"/>
      <c r="AT36" s="156"/>
      <c r="AW36" s="163"/>
      <c r="BG36" s="192"/>
    </row>
    <row r="37" spans="1:59">
      <c r="A37" s="234"/>
      <c r="B37" s="153" t="s">
        <v>251</v>
      </c>
      <c r="C37" s="154"/>
      <c r="D37" s="155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  <c r="Y37" s="157"/>
      <c r="Z37" s="156"/>
      <c r="AA37" s="156"/>
      <c r="AB37" s="156"/>
      <c r="AC37" s="156"/>
      <c r="AD37" s="156"/>
      <c r="AE37" s="156"/>
      <c r="AF37" s="156"/>
      <c r="AG37" s="156"/>
      <c r="AH37" s="156"/>
      <c r="AI37" s="156"/>
      <c r="AJ37" s="156"/>
      <c r="AK37" s="156"/>
      <c r="AL37" s="156"/>
      <c r="AM37" s="156"/>
      <c r="AN37" s="156"/>
      <c r="AO37" s="156"/>
      <c r="AP37" s="156"/>
      <c r="AQ37" s="156"/>
      <c r="AR37" s="156"/>
      <c r="AS37" s="156"/>
      <c r="AT37" s="156"/>
      <c r="AW37" s="163"/>
      <c r="BG37" s="192"/>
    </row>
    <row r="38" spans="1:59">
      <c r="A38" s="234"/>
      <c r="B38" s="159" t="s">
        <v>207</v>
      </c>
      <c r="C38" s="160" t="s">
        <v>208</v>
      </c>
      <c r="D38" s="153" t="s">
        <v>209</v>
      </c>
      <c r="E38" s="161">
        <v>1990</v>
      </c>
      <c r="F38" s="161">
        <v>1991</v>
      </c>
      <c r="G38" s="161">
        <v>1992</v>
      </c>
      <c r="H38" s="161">
        <v>1993</v>
      </c>
      <c r="I38" s="161">
        <v>1994</v>
      </c>
      <c r="J38" s="161">
        <v>1995</v>
      </c>
      <c r="K38" s="161">
        <v>1996</v>
      </c>
      <c r="L38" s="161">
        <v>1997</v>
      </c>
      <c r="M38" s="161">
        <v>1998</v>
      </c>
      <c r="N38" s="161">
        <v>1999</v>
      </c>
      <c r="O38" s="161">
        <v>2000</v>
      </c>
      <c r="P38" s="161">
        <v>2001</v>
      </c>
      <c r="Q38" s="161">
        <v>2002</v>
      </c>
      <c r="R38" s="161">
        <v>2003</v>
      </c>
      <c r="S38" s="161">
        <v>2004</v>
      </c>
      <c r="T38" s="161">
        <v>2005</v>
      </c>
      <c r="U38" s="161">
        <v>2006</v>
      </c>
      <c r="V38" s="161">
        <v>2007</v>
      </c>
      <c r="W38" s="161">
        <v>2008</v>
      </c>
      <c r="X38" s="161">
        <v>2009</v>
      </c>
      <c r="Y38" s="157">
        <v>2011</v>
      </c>
      <c r="Z38" s="162">
        <v>2012</v>
      </c>
      <c r="AA38" s="162">
        <v>2013</v>
      </c>
      <c r="AB38" s="157">
        <v>2014</v>
      </c>
      <c r="AC38" s="162">
        <v>2015</v>
      </c>
      <c r="AD38" s="162">
        <v>2016</v>
      </c>
      <c r="AE38" s="157">
        <v>2017</v>
      </c>
      <c r="AF38" s="162">
        <v>2018</v>
      </c>
      <c r="AG38" s="162">
        <v>2019</v>
      </c>
      <c r="AH38" s="157">
        <v>2020</v>
      </c>
      <c r="AI38" s="162">
        <v>2021</v>
      </c>
      <c r="AJ38" s="162">
        <v>2022</v>
      </c>
      <c r="AK38" s="157">
        <v>2023</v>
      </c>
      <c r="AL38" s="162">
        <v>2024</v>
      </c>
      <c r="AM38" s="162">
        <v>2025</v>
      </c>
      <c r="AN38" s="157">
        <v>2026</v>
      </c>
      <c r="AO38" s="162">
        <v>2027</v>
      </c>
      <c r="AP38" s="162">
        <v>2028</v>
      </c>
      <c r="AQ38" s="157">
        <v>2029</v>
      </c>
      <c r="AR38" s="162">
        <v>2030</v>
      </c>
      <c r="AS38" s="162">
        <v>2031</v>
      </c>
      <c r="AT38" s="157">
        <v>2032</v>
      </c>
      <c r="AW38" s="163"/>
      <c r="BG38" s="192"/>
    </row>
    <row r="39" spans="1:59">
      <c r="A39" s="234"/>
      <c r="B39" s="164" t="s">
        <v>35</v>
      </c>
      <c r="C39" s="160" t="s">
        <v>210</v>
      </c>
      <c r="D39" s="153" t="s">
        <v>211</v>
      </c>
      <c r="E39" s="165">
        <v>802</v>
      </c>
      <c r="F39" s="165">
        <v>823</v>
      </c>
      <c r="G39" s="165">
        <v>861</v>
      </c>
      <c r="H39" s="165">
        <v>876</v>
      </c>
      <c r="I39" s="165">
        <v>917</v>
      </c>
      <c r="J39" s="165">
        <v>945</v>
      </c>
      <c r="K39" s="165">
        <v>1007</v>
      </c>
      <c r="L39" s="165">
        <v>1038</v>
      </c>
      <c r="M39" s="165">
        <v>1046</v>
      </c>
      <c r="N39" s="165">
        <v>1059</v>
      </c>
      <c r="O39" s="165">
        <v>1069</v>
      </c>
      <c r="P39" s="165">
        <v>1076</v>
      </c>
      <c r="Q39" s="165">
        <v>1096</v>
      </c>
      <c r="R39" s="165">
        <v>1111</v>
      </c>
      <c r="S39" s="165">
        <v>1116</v>
      </c>
      <c r="T39" s="165">
        <v>1137</v>
      </c>
      <c r="U39" s="165">
        <v>1135</v>
      </c>
      <c r="V39" s="165">
        <v>1126</v>
      </c>
      <c r="W39" s="165">
        <v>1131</v>
      </c>
      <c r="X39" s="165">
        <v>1122</v>
      </c>
      <c r="Y39" s="166">
        <v>1137</v>
      </c>
      <c r="Z39" s="165">
        <v>1157.8379369410482</v>
      </c>
      <c r="AA39" s="165">
        <v>1166.0523942771799</v>
      </c>
      <c r="AB39" s="165">
        <v>1174.0143428596291</v>
      </c>
      <c r="AC39" s="165">
        <v>1182.2175624372342</v>
      </c>
      <c r="AD39" s="165">
        <v>1190.4627326601651</v>
      </c>
      <c r="AE39" s="165">
        <v>1198.7110098761916</v>
      </c>
      <c r="AF39" s="165">
        <v>1207.2036238323537</v>
      </c>
      <c r="AG39" s="165">
        <v>1215.5912911064299</v>
      </c>
      <c r="AH39" s="165">
        <v>1224.1390712610739</v>
      </c>
      <c r="AI39" s="165">
        <v>1232.7489080199314</v>
      </c>
      <c r="AJ39" s="165">
        <v>1241.4630140434826</v>
      </c>
      <c r="AK39" s="165">
        <v>1250.064273534249</v>
      </c>
      <c r="AL39" s="165">
        <v>1258.7711291887254</v>
      </c>
      <c r="AM39" s="165">
        <v>1267.5401601429885</v>
      </c>
      <c r="AN39" s="165">
        <v>1276.3628457318641</v>
      </c>
      <c r="AO39" s="165">
        <v>1285.1530438391733</v>
      </c>
      <c r="AP39" s="165">
        <v>1293.92897829709</v>
      </c>
      <c r="AQ39" s="165">
        <v>1302.8118050533087</v>
      </c>
      <c r="AR39" s="165">
        <v>1311.7338087080223</v>
      </c>
      <c r="AS39" s="165">
        <v>1311.7338087080223</v>
      </c>
      <c r="AT39" s="165">
        <v>1320.5173296284106</v>
      </c>
      <c r="AU39" s="175"/>
      <c r="AV39" s="175"/>
      <c r="AW39" s="163"/>
      <c r="BG39" s="192"/>
    </row>
    <row r="40" spans="1:59">
      <c r="A40" s="234"/>
      <c r="B40" s="164" t="s">
        <v>35</v>
      </c>
      <c r="C40" s="160" t="s">
        <v>212</v>
      </c>
      <c r="D40" s="153" t="s">
        <v>213</v>
      </c>
      <c r="E40" s="165">
        <v>2544</v>
      </c>
      <c r="F40" s="165">
        <v>2698</v>
      </c>
      <c r="G40" s="165">
        <v>2899</v>
      </c>
      <c r="H40" s="165">
        <v>3064</v>
      </c>
      <c r="I40" s="165">
        <v>3188</v>
      </c>
      <c r="J40" s="165">
        <v>3301</v>
      </c>
      <c r="K40" s="165">
        <v>3508</v>
      </c>
      <c r="L40" s="165">
        <v>3555</v>
      </c>
      <c r="M40" s="165">
        <v>3720</v>
      </c>
      <c r="N40" s="165">
        <v>3814</v>
      </c>
      <c r="O40" s="165">
        <v>3911</v>
      </c>
      <c r="P40" s="165">
        <v>3947</v>
      </c>
      <c r="Q40" s="165">
        <v>4020</v>
      </c>
      <c r="R40" s="165">
        <v>4095</v>
      </c>
      <c r="S40" s="165">
        <v>4266</v>
      </c>
      <c r="T40" s="165">
        <v>4315</v>
      </c>
      <c r="U40" s="165">
        <v>4393</v>
      </c>
      <c r="V40" s="165">
        <v>4519</v>
      </c>
      <c r="W40" s="165">
        <v>4703</v>
      </c>
      <c r="X40" s="165">
        <v>4666</v>
      </c>
      <c r="Y40" s="166">
        <v>4803</v>
      </c>
      <c r="Z40" s="195">
        <v>4996.4870071829746</v>
      </c>
      <c r="AA40" s="195">
        <v>5130.8302159335744</v>
      </c>
      <c r="AB40" s="195">
        <v>5253.6468355583938</v>
      </c>
      <c r="AC40" s="195">
        <v>5376.1251360639917</v>
      </c>
      <c r="AD40" s="195">
        <v>5497.8886254207646</v>
      </c>
      <c r="AE40" s="195">
        <v>5619.21797261967</v>
      </c>
      <c r="AF40" s="195">
        <v>5740.0215165702402</v>
      </c>
      <c r="AG40" s="195">
        <v>5859.9864120597767</v>
      </c>
      <c r="AH40" s="195">
        <v>5979.7963525926943</v>
      </c>
      <c r="AI40" s="195">
        <v>6099.0928815062216</v>
      </c>
      <c r="AJ40" s="195">
        <v>6218.4678135576996</v>
      </c>
      <c r="AK40" s="195">
        <v>6337.0543822526488</v>
      </c>
      <c r="AL40" s="195">
        <v>6454.5671288437334</v>
      </c>
      <c r="AM40" s="195">
        <v>6571.7137302320534</v>
      </c>
      <c r="AN40" s="195">
        <v>6687.8109705740253</v>
      </c>
      <c r="AO40" s="195">
        <v>6803.0245732838266</v>
      </c>
      <c r="AP40" s="195">
        <v>6917.6921389772506</v>
      </c>
      <c r="AQ40" s="195">
        <v>7031.4549582642339</v>
      </c>
      <c r="AR40" s="195">
        <v>7144.6646140989924</v>
      </c>
      <c r="AS40" s="195">
        <v>7144.6646140989924</v>
      </c>
      <c r="AT40" s="195">
        <v>7257.1983903385053</v>
      </c>
      <c r="AU40" s="175"/>
      <c r="AV40" s="175"/>
      <c r="AW40" s="175"/>
      <c r="BG40" s="192"/>
    </row>
    <row r="41" spans="1:59">
      <c r="A41" s="234"/>
      <c r="B41" s="164" t="s">
        <v>35</v>
      </c>
      <c r="C41" s="160" t="s">
        <v>210</v>
      </c>
      <c r="D41" s="153" t="s">
        <v>214</v>
      </c>
      <c r="E41" s="165">
        <v>1276</v>
      </c>
      <c r="F41" s="165">
        <v>1405</v>
      </c>
      <c r="G41" s="165">
        <v>1511</v>
      </c>
      <c r="H41" s="165">
        <v>1606</v>
      </c>
      <c r="I41" s="165">
        <v>1689</v>
      </c>
      <c r="J41" s="165">
        <v>1742</v>
      </c>
      <c r="K41" s="165">
        <v>1867</v>
      </c>
      <c r="L41" s="165">
        <v>1922</v>
      </c>
      <c r="M41" s="165">
        <v>2003</v>
      </c>
      <c r="N41" s="165">
        <v>2089</v>
      </c>
      <c r="O41" s="165">
        <v>2148</v>
      </c>
      <c r="P41" s="165">
        <v>2145</v>
      </c>
      <c r="Q41" s="165">
        <v>2194</v>
      </c>
      <c r="R41" s="165">
        <v>2233</v>
      </c>
      <c r="S41" s="165">
        <v>2258</v>
      </c>
      <c r="T41" s="165">
        <v>2313</v>
      </c>
      <c r="U41" s="165">
        <v>2354</v>
      </c>
      <c r="V41" s="165">
        <v>2373</v>
      </c>
      <c r="W41" s="165">
        <v>2425</v>
      </c>
      <c r="X41" s="165">
        <v>2436</v>
      </c>
      <c r="Y41" s="166">
        <v>2525</v>
      </c>
      <c r="Z41" s="195">
        <v>2650.6757002387612</v>
      </c>
      <c r="AA41" s="195">
        <v>2754.614210716964</v>
      </c>
      <c r="AB41" s="195">
        <v>2850.2955212546076</v>
      </c>
      <c r="AC41" s="195">
        <v>2947.5063478850088</v>
      </c>
      <c r="AD41" s="195">
        <v>3045.8581125971868</v>
      </c>
      <c r="AE41" s="195">
        <v>3145.4261804318653</v>
      </c>
      <c r="AF41" s="195">
        <v>3246.3337498733254</v>
      </c>
      <c r="AG41" s="195">
        <v>3348.1070435661177</v>
      </c>
      <c r="AH41" s="195">
        <v>3451.4221821311407</v>
      </c>
      <c r="AI41" s="195">
        <v>3556.0654125788719</v>
      </c>
      <c r="AJ41" s="195">
        <v>3662.3430398006308</v>
      </c>
      <c r="AK41" s="195">
        <v>3769.5997003420389</v>
      </c>
      <c r="AL41" s="195">
        <v>3877.459314820017</v>
      </c>
      <c r="AM41" s="195">
        <v>3986.6621400531453</v>
      </c>
      <c r="AN41" s="195">
        <v>4096.4474143479047</v>
      </c>
      <c r="AO41" s="195">
        <v>4207.097559524067</v>
      </c>
      <c r="AP41" s="195">
        <v>4318.8081324124614</v>
      </c>
      <c r="AQ41" s="195">
        <v>4431.2237213320577</v>
      </c>
      <c r="AR41" s="195">
        <v>4544.8028267810178</v>
      </c>
      <c r="AS41" s="195">
        <v>4544.8028267810178</v>
      </c>
      <c r="AT41" s="195">
        <v>4659.2882537213445</v>
      </c>
      <c r="AU41" s="175"/>
      <c r="AV41" s="175"/>
      <c r="AW41" s="175"/>
      <c r="BG41" s="192"/>
    </row>
    <row r="42" spans="1:59">
      <c r="A42" s="234"/>
      <c r="B42" s="164" t="s">
        <v>35</v>
      </c>
      <c r="C42" s="160">
        <v>20</v>
      </c>
      <c r="D42" s="153" t="s">
        <v>215</v>
      </c>
      <c r="E42" s="165">
        <v>1177</v>
      </c>
      <c r="F42" s="165">
        <v>1200</v>
      </c>
      <c r="G42" s="165">
        <v>1287</v>
      </c>
      <c r="H42" s="165">
        <v>1368</v>
      </c>
      <c r="I42" s="165">
        <v>1447</v>
      </c>
      <c r="J42" s="165">
        <v>1553</v>
      </c>
      <c r="K42" s="165">
        <v>1761</v>
      </c>
      <c r="L42" s="165">
        <v>1874</v>
      </c>
      <c r="M42" s="165">
        <v>1957</v>
      </c>
      <c r="N42" s="165">
        <v>2060</v>
      </c>
      <c r="O42" s="165">
        <v>2110</v>
      </c>
      <c r="P42" s="165">
        <v>2169</v>
      </c>
      <c r="Q42" s="165">
        <v>2252</v>
      </c>
      <c r="R42" s="165">
        <v>2345</v>
      </c>
      <c r="S42" s="165">
        <v>2460</v>
      </c>
      <c r="T42" s="165">
        <v>2568</v>
      </c>
      <c r="U42" s="165">
        <v>2622</v>
      </c>
      <c r="V42" s="165">
        <v>2790</v>
      </c>
      <c r="W42" s="165">
        <v>2895</v>
      </c>
      <c r="X42" s="165">
        <v>2953</v>
      </c>
      <c r="Y42" s="166">
        <v>3063</v>
      </c>
      <c r="Z42" s="195">
        <v>3320.9082846658393</v>
      </c>
      <c r="AA42" s="195">
        <v>3485.3598297266922</v>
      </c>
      <c r="AB42" s="195">
        <v>3642.9204683175949</v>
      </c>
      <c r="AC42" s="195">
        <v>3804.4690370857093</v>
      </c>
      <c r="AD42" s="195">
        <v>3969.4799293317774</v>
      </c>
      <c r="AE42" s="195">
        <v>4138.546297467642</v>
      </c>
      <c r="AF42" s="195">
        <v>4311.525269064753</v>
      </c>
      <c r="AG42" s="195">
        <v>4487.9406298550693</v>
      </c>
      <c r="AH42" s="195">
        <v>4668.7509201001221</v>
      </c>
      <c r="AI42" s="195">
        <v>4853.7572239357451</v>
      </c>
      <c r="AJ42" s="195">
        <v>5043.3465711378522</v>
      </c>
      <c r="AK42" s="195">
        <v>5237.1581918302381</v>
      </c>
      <c r="AL42" s="195">
        <v>5434.357215496243</v>
      </c>
      <c r="AM42" s="195">
        <v>5636.1516963627164</v>
      </c>
      <c r="AN42" s="195">
        <v>5841.2735702559894</v>
      </c>
      <c r="AO42" s="195">
        <v>6050.490943638817</v>
      </c>
      <c r="AP42" s="195">
        <v>6263.725236936797</v>
      </c>
      <c r="AQ42" s="195">
        <v>6481.0598224863152</v>
      </c>
      <c r="AR42" s="195">
        <v>6702.4885289028543</v>
      </c>
      <c r="AS42" s="195">
        <v>6702.4885289028543</v>
      </c>
      <c r="AT42" s="195">
        <v>6927.8286278590549</v>
      </c>
      <c r="AU42" s="175"/>
      <c r="AV42" s="175"/>
      <c r="AW42" s="175"/>
      <c r="BG42" s="192"/>
    </row>
    <row r="43" spans="1:59">
      <c r="A43" s="234"/>
      <c r="B43" s="164" t="s">
        <v>35</v>
      </c>
      <c r="C43" s="160">
        <v>26</v>
      </c>
      <c r="D43" s="153" t="s">
        <v>216</v>
      </c>
      <c r="E43" s="165">
        <v>729</v>
      </c>
      <c r="F43" s="165">
        <v>742</v>
      </c>
      <c r="G43" s="165">
        <v>777</v>
      </c>
      <c r="H43" s="165">
        <v>803</v>
      </c>
      <c r="I43" s="165">
        <v>835</v>
      </c>
      <c r="J43" s="165">
        <v>864</v>
      </c>
      <c r="K43" s="165">
        <v>935</v>
      </c>
      <c r="L43" s="165">
        <v>952</v>
      </c>
      <c r="M43" s="165">
        <v>979</v>
      </c>
      <c r="N43" s="165">
        <v>994</v>
      </c>
      <c r="O43" s="165">
        <v>1001</v>
      </c>
      <c r="P43" s="165">
        <v>998</v>
      </c>
      <c r="Q43" s="165">
        <v>1019</v>
      </c>
      <c r="R43" s="165">
        <v>1035</v>
      </c>
      <c r="S43" s="165">
        <v>1046</v>
      </c>
      <c r="T43" s="165">
        <v>1081</v>
      </c>
      <c r="U43" s="165">
        <v>1082</v>
      </c>
      <c r="V43" s="165">
        <v>1115</v>
      </c>
      <c r="W43" s="165">
        <v>1145</v>
      </c>
      <c r="X43" s="165">
        <v>1138</v>
      </c>
      <c r="Y43" s="166">
        <v>1143</v>
      </c>
      <c r="Z43" s="195">
        <v>1154.3591488827497</v>
      </c>
      <c r="AA43" s="195">
        <v>1167.1856877474654</v>
      </c>
      <c r="AB43" s="195">
        <v>1180.4444706584247</v>
      </c>
      <c r="AC43" s="195">
        <v>1193.624712855767</v>
      </c>
      <c r="AD43" s="195">
        <v>1207.2727830366744</v>
      </c>
      <c r="AE43" s="195">
        <v>1220.9833653015182</v>
      </c>
      <c r="AF43" s="195">
        <v>1235.0565994123081</v>
      </c>
      <c r="AG43" s="195">
        <v>1249.02361844548</v>
      </c>
      <c r="AH43" s="195">
        <v>1263.2571670636357</v>
      </c>
      <c r="AI43" s="195">
        <v>1277.629020382524</v>
      </c>
      <c r="AJ43" s="195">
        <v>1291.9096872006971</v>
      </c>
      <c r="AK43" s="195">
        <v>1306.6978705733115</v>
      </c>
      <c r="AL43" s="195">
        <v>1321.0289137699945</v>
      </c>
      <c r="AM43" s="195">
        <v>1335.4447282087608</v>
      </c>
      <c r="AN43" s="195">
        <v>1350.183829107403</v>
      </c>
      <c r="AO43" s="195">
        <v>1364.7130700808616</v>
      </c>
      <c r="AP43" s="195">
        <v>1379.1594650950583</v>
      </c>
      <c r="AQ43" s="195">
        <v>1393.7838917187682</v>
      </c>
      <c r="AR43" s="195">
        <v>1408.4524431095965</v>
      </c>
      <c r="AS43" s="195">
        <v>1408.4524431095965</v>
      </c>
      <c r="AT43" s="195">
        <v>1422.8156948587898</v>
      </c>
      <c r="AU43" s="175"/>
      <c r="AV43" s="175"/>
      <c r="AW43" s="175"/>
      <c r="BG43" s="192"/>
    </row>
    <row r="44" spans="1:59">
      <c r="A44" s="234"/>
      <c r="B44" s="164"/>
      <c r="C44" s="160"/>
      <c r="D44" s="153" t="s">
        <v>217</v>
      </c>
      <c r="E44" s="165">
        <v>445</v>
      </c>
      <c r="F44" s="165">
        <v>457</v>
      </c>
      <c r="G44" s="165">
        <v>473</v>
      </c>
      <c r="H44" s="165">
        <v>485</v>
      </c>
      <c r="I44" s="165">
        <v>496</v>
      </c>
      <c r="J44" s="165">
        <v>517</v>
      </c>
      <c r="K44" s="165">
        <v>563</v>
      </c>
      <c r="L44" s="165">
        <v>571</v>
      </c>
      <c r="M44" s="165">
        <v>556</v>
      </c>
      <c r="N44" s="165">
        <v>576</v>
      </c>
      <c r="O44" s="165">
        <v>590</v>
      </c>
      <c r="P44" s="165">
        <v>593</v>
      </c>
      <c r="Q44" s="165">
        <v>606</v>
      </c>
      <c r="R44" s="165">
        <v>619</v>
      </c>
      <c r="S44" s="165">
        <v>620</v>
      </c>
      <c r="T44" s="165">
        <v>612</v>
      </c>
      <c r="U44" s="165">
        <v>598</v>
      </c>
      <c r="V44" s="165">
        <v>617</v>
      </c>
      <c r="W44" s="165">
        <v>627</v>
      </c>
      <c r="X44" s="165">
        <v>631</v>
      </c>
      <c r="Y44" s="166">
        <v>641</v>
      </c>
      <c r="Z44" s="195">
        <v>654.30313980327173</v>
      </c>
      <c r="AA44" s="195">
        <v>662.44884295722397</v>
      </c>
      <c r="AB44" s="195">
        <v>669.5148685862705</v>
      </c>
      <c r="AC44" s="195">
        <v>676.54654100333835</v>
      </c>
      <c r="AD44" s="195">
        <v>683.4882724348721</v>
      </c>
      <c r="AE44" s="195">
        <v>690.35743223131294</v>
      </c>
      <c r="AF44" s="195">
        <v>697.159772616537</v>
      </c>
      <c r="AG44" s="195">
        <v>703.85275980378003</v>
      </c>
      <c r="AH44" s="195">
        <v>710.5269599646997</v>
      </c>
      <c r="AI44" s="195">
        <v>717.15264138238012</v>
      </c>
      <c r="AJ44" s="195">
        <v>723.72792451919838</v>
      </c>
      <c r="AK44" s="195">
        <v>730.24364008833038</v>
      </c>
      <c r="AL44" s="195">
        <v>736.67014900879349</v>
      </c>
      <c r="AM44" s="195">
        <v>743.00947957000426</v>
      </c>
      <c r="AN44" s="195">
        <v>749.29628985325394</v>
      </c>
      <c r="AO44" s="195">
        <v>755.4507251627557</v>
      </c>
      <c r="AP44" s="195">
        <v>761.5695924942105</v>
      </c>
      <c r="AQ44" s="195">
        <v>767.60390928345578</v>
      </c>
      <c r="AR44" s="195">
        <v>773.60001985542397</v>
      </c>
      <c r="AS44" s="195">
        <v>773.60001985542397</v>
      </c>
      <c r="AT44" s="195">
        <v>779.51162389129183</v>
      </c>
      <c r="AU44" s="175"/>
      <c r="AV44" s="175"/>
      <c r="AW44" s="175"/>
      <c r="BG44" s="192"/>
    </row>
    <row r="45" spans="1:59">
      <c r="A45" s="234"/>
      <c r="B45" s="164" t="s">
        <v>35</v>
      </c>
      <c r="C45" s="160" t="s">
        <v>212</v>
      </c>
      <c r="D45" s="153" t="s">
        <v>218</v>
      </c>
      <c r="E45" s="165">
        <v>2284</v>
      </c>
      <c r="F45" s="165">
        <v>2401</v>
      </c>
      <c r="G45" s="165">
        <v>2537</v>
      </c>
      <c r="H45" s="165">
        <v>2652</v>
      </c>
      <c r="I45" s="165">
        <v>2798</v>
      </c>
      <c r="J45" s="165">
        <v>2964</v>
      </c>
      <c r="K45" s="165">
        <v>3192</v>
      </c>
      <c r="L45" s="165">
        <v>3245</v>
      </c>
      <c r="M45" s="165">
        <v>3419</v>
      </c>
      <c r="N45" s="165">
        <v>3495</v>
      </c>
      <c r="O45" s="165">
        <v>3659</v>
      </c>
      <c r="P45" s="165">
        <v>3728</v>
      </c>
      <c r="Q45" s="165">
        <v>3820</v>
      </c>
      <c r="R45" s="165">
        <v>3912</v>
      </c>
      <c r="S45" s="165">
        <v>4080</v>
      </c>
      <c r="T45" s="165">
        <v>4199</v>
      </c>
      <c r="U45" s="165">
        <v>4273</v>
      </c>
      <c r="V45" s="165">
        <v>4350</v>
      </c>
      <c r="W45" s="165">
        <v>4432</v>
      </c>
      <c r="X45" s="165">
        <v>4482</v>
      </c>
      <c r="Y45" s="166">
        <v>4581</v>
      </c>
      <c r="Z45" s="195">
        <v>4683.576507324</v>
      </c>
      <c r="AA45" s="195">
        <v>4816.0297906647256</v>
      </c>
      <c r="AB45" s="195">
        <v>4943.4369217175945</v>
      </c>
      <c r="AC45" s="195">
        <v>5072.9715356487241</v>
      </c>
      <c r="AD45" s="195">
        <v>5204.476108887191</v>
      </c>
      <c r="AE45" s="195">
        <v>5338.12284967306</v>
      </c>
      <c r="AF45" s="195">
        <v>5473.5262550065399</v>
      </c>
      <c r="AG45" s="195">
        <v>5611.2145787891432</v>
      </c>
      <c r="AH45" s="195">
        <v>5751.149388308072</v>
      </c>
      <c r="AI45" s="195">
        <v>5893.1359522977928</v>
      </c>
      <c r="AJ45" s="195">
        <v>6037.6062779441954</v>
      </c>
      <c r="AK45" s="195">
        <v>6184.0839783215861</v>
      </c>
      <c r="AL45" s="195">
        <v>6332.8243428407477</v>
      </c>
      <c r="AM45" s="195">
        <v>6483.4450643830532</v>
      </c>
      <c r="AN45" s="195">
        <v>6636.4435796395619</v>
      </c>
      <c r="AO45" s="195">
        <v>6790.9259980368652</v>
      </c>
      <c r="AP45" s="195">
        <v>6947.6827879868806</v>
      </c>
      <c r="AQ45" s="195">
        <v>7106.7270034591311</v>
      </c>
      <c r="AR45" s="195">
        <v>7267.4839527425029</v>
      </c>
      <c r="AS45" s="195">
        <v>7267.4839527425029</v>
      </c>
      <c r="AT45" s="195">
        <v>7430.9091308536917</v>
      </c>
      <c r="AU45" s="175"/>
      <c r="AV45" s="175"/>
      <c r="AW45" s="175"/>
      <c r="BG45" s="192"/>
    </row>
    <row r="46" spans="1:59">
      <c r="A46" s="234"/>
      <c r="B46" s="164" t="s">
        <v>35</v>
      </c>
      <c r="C46" s="160">
        <v>10</v>
      </c>
      <c r="D46" s="153" t="s">
        <v>219</v>
      </c>
      <c r="E46" s="165">
        <v>1068</v>
      </c>
      <c r="F46" s="165">
        <v>1099</v>
      </c>
      <c r="G46" s="165">
        <v>1113</v>
      </c>
      <c r="H46" s="165">
        <v>1159</v>
      </c>
      <c r="I46" s="165">
        <v>1164</v>
      </c>
      <c r="J46" s="165">
        <v>1190</v>
      </c>
      <c r="K46" s="165">
        <v>1272</v>
      </c>
      <c r="L46" s="165">
        <v>1265</v>
      </c>
      <c r="M46" s="165">
        <v>1267</v>
      </c>
      <c r="N46" s="165">
        <v>1298</v>
      </c>
      <c r="O46" s="165">
        <v>1299</v>
      </c>
      <c r="P46" s="165">
        <v>1286</v>
      </c>
      <c r="Q46" s="165">
        <v>1286</v>
      </c>
      <c r="R46" s="165">
        <v>1301</v>
      </c>
      <c r="S46" s="165">
        <v>1336</v>
      </c>
      <c r="T46" s="165">
        <v>1323</v>
      </c>
      <c r="U46" s="165">
        <v>1326</v>
      </c>
      <c r="V46" s="165">
        <v>1329</v>
      </c>
      <c r="W46" s="165">
        <v>1338</v>
      </c>
      <c r="X46" s="165">
        <v>1330</v>
      </c>
      <c r="Y46" s="166">
        <v>1349</v>
      </c>
      <c r="Z46" s="195">
        <v>1352.6818047677928</v>
      </c>
      <c r="AA46" s="195">
        <v>1361.1326081836344</v>
      </c>
      <c r="AB46" s="195">
        <v>1366.4263033806651</v>
      </c>
      <c r="AC46" s="195">
        <v>1371.5615569165172</v>
      </c>
      <c r="AD46" s="195">
        <v>1376.4229367878934</v>
      </c>
      <c r="AE46" s="195">
        <v>1381.0789152689563</v>
      </c>
      <c r="AF46" s="195">
        <v>1385.5139210186744</v>
      </c>
      <c r="AG46" s="195">
        <v>1389.7278209069043</v>
      </c>
      <c r="AH46" s="195">
        <v>1393.8111465929323</v>
      </c>
      <c r="AI46" s="195">
        <v>1397.76856067984</v>
      </c>
      <c r="AJ46" s="195">
        <v>1401.6178499542666</v>
      </c>
      <c r="AK46" s="195">
        <v>1405.3255134624719</v>
      </c>
      <c r="AL46" s="195">
        <v>1408.7433110263903</v>
      </c>
      <c r="AM46" s="195">
        <v>1412.0690686296903</v>
      </c>
      <c r="AN46" s="195">
        <v>1415.1149734318847</v>
      </c>
      <c r="AO46" s="195">
        <v>1417.9869765424953</v>
      </c>
      <c r="AP46" s="195">
        <v>1420.7113316019033</v>
      </c>
      <c r="AQ46" s="195">
        <v>1423.2678268573866</v>
      </c>
      <c r="AR46" s="195">
        <v>1425.6957006610337</v>
      </c>
      <c r="AS46" s="195">
        <v>1425.6957006610337</v>
      </c>
      <c r="AT46" s="195">
        <v>1428.0067087083821</v>
      </c>
      <c r="AU46" s="175"/>
      <c r="AV46" s="175"/>
      <c r="AW46" s="175"/>
      <c r="BG46" s="192"/>
    </row>
    <row r="47" spans="1:59">
      <c r="A47" s="234"/>
      <c r="B47" s="164" t="s">
        <v>35</v>
      </c>
      <c r="C47" s="160" t="s">
        <v>220</v>
      </c>
      <c r="D47" s="153" t="s">
        <v>221</v>
      </c>
      <c r="E47" s="165">
        <v>867</v>
      </c>
      <c r="F47" s="165">
        <v>885</v>
      </c>
      <c r="G47" s="165">
        <v>913</v>
      </c>
      <c r="H47" s="165">
        <v>941</v>
      </c>
      <c r="I47" s="165">
        <v>967</v>
      </c>
      <c r="J47" s="165">
        <v>993</v>
      </c>
      <c r="K47" s="165">
        <v>1052</v>
      </c>
      <c r="L47" s="165">
        <v>1075</v>
      </c>
      <c r="M47" s="165">
        <v>1102</v>
      </c>
      <c r="N47" s="165">
        <v>1116</v>
      </c>
      <c r="O47" s="165">
        <v>1126</v>
      </c>
      <c r="P47" s="165">
        <v>1139</v>
      </c>
      <c r="Q47" s="165">
        <v>1136</v>
      </c>
      <c r="R47" s="165">
        <v>1151</v>
      </c>
      <c r="S47" s="165">
        <v>1160</v>
      </c>
      <c r="T47" s="165">
        <v>1170</v>
      </c>
      <c r="U47" s="165">
        <v>1180</v>
      </c>
      <c r="V47" s="165">
        <v>1184</v>
      </c>
      <c r="W47" s="165">
        <v>1215</v>
      </c>
      <c r="X47" s="165">
        <v>1221</v>
      </c>
      <c r="Y47" s="166">
        <v>1253</v>
      </c>
      <c r="Z47" s="195">
        <v>1259.061913122481</v>
      </c>
      <c r="AA47" s="195">
        <v>1268.0255699542217</v>
      </c>
      <c r="AB47" s="195">
        <v>1275.7941861946233</v>
      </c>
      <c r="AC47" s="195">
        <v>1283.4909135623127</v>
      </c>
      <c r="AD47" s="195">
        <v>1291.212988267253</v>
      </c>
      <c r="AE47" s="195">
        <v>1298.664069696895</v>
      </c>
      <c r="AF47" s="195">
        <v>1306.0563951764714</v>
      </c>
      <c r="AG47" s="195">
        <v>1313.2183944351389</v>
      </c>
      <c r="AH47" s="195">
        <v>1320.3606876292536</v>
      </c>
      <c r="AI47" s="195">
        <v>1327.4026325416194</v>
      </c>
      <c r="AJ47" s="195">
        <v>1334.3865049329818</v>
      </c>
      <c r="AK47" s="195">
        <v>1341.17190042435</v>
      </c>
      <c r="AL47" s="195">
        <v>1347.7827665942009</v>
      </c>
      <c r="AM47" s="195">
        <v>1354.3844435580702</v>
      </c>
      <c r="AN47" s="195">
        <v>1360.8031896676021</v>
      </c>
      <c r="AO47" s="195">
        <v>1367.0268381867756</v>
      </c>
      <c r="AP47" s="195">
        <v>1373.2906026733237</v>
      </c>
      <c r="AQ47" s="195">
        <v>1379.4039531428457</v>
      </c>
      <c r="AR47" s="195">
        <v>1385.3264080550371</v>
      </c>
      <c r="AS47" s="195">
        <v>1385.3264080550371</v>
      </c>
      <c r="AT47" s="195">
        <v>1391.218958427439</v>
      </c>
      <c r="AU47" s="175"/>
      <c r="AV47" s="175"/>
      <c r="AW47" s="175"/>
      <c r="BG47" s="192"/>
    </row>
    <row r="48" spans="1:59">
      <c r="A48" s="234"/>
      <c r="B48" s="164" t="s">
        <v>35</v>
      </c>
      <c r="C48" s="160">
        <v>11</v>
      </c>
      <c r="D48" s="153" t="s">
        <v>222</v>
      </c>
      <c r="E48" s="165">
        <v>594</v>
      </c>
      <c r="F48" s="165">
        <v>593</v>
      </c>
      <c r="G48" s="165">
        <v>602</v>
      </c>
      <c r="H48" s="165">
        <v>621</v>
      </c>
      <c r="I48" s="165">
        <v>636</v>
      </c>
      <c r="J48" s="165">
        <v>653</v>
      </c>
      <c r="K48" s="165">
        <v>702</v>
      </c>
      <c r="L48" s="165">
        <v>697</v>
      </c>
      <c r="M48" s="165">
        <v>719</v>
      </c>
      <c r="N48" s="165">
        <v>753</v>
      </c>
      <c r="O48" s="165">
        <v>768</v>
      </c>
      <c r="P48" s="165">
        <v>754</v>
      </c>
      <c r="Q48" s="165">
        <v>762</v>
      </c>
      <c r="R48" s="165">
        <v>772</v>
      </c>
      <c r="S48" s="165">
        <v>779</v>
      </c>
      <c r="T48" s="165">
        <v>776</v>
      </c>
      <c r="U48" s="165">
        <v>767</v>
      </c>
      <c r="V48" s="165">
        <v>768</v>
      </c>
      <c r="W48" s="165">
        <v>762</v>
      </c>
      <c r="X48" s="165">
        <v>754</v>
      </c>
      <c r="Y48" s="166">
        <v>760</v>
      </c>
      <c r="Z48" s="195">
        <v>763.0477922768988</v>
      </c>
      <c r="AA48" s="195">
        <v>762.47441562090216</v>
      </c>
      <c r="AB48" s="195">
        <v>761.70839701267687</v>
      </c>
      <c r="AC48" s="195">
        <v>761.11824463192659</v>
      </c>
      <c r="AD48" s="195">
        <v>760.68847700761251</v>
      </c>
      <c r="AE48" s="195">
        <v>760.39457549007238</v>
      </c>
      <c r="AF48" s="195">
        <v>760.26010690067653</v>
      </c>
      <c r="AG48" s="195">
        <v>760.22492237632468</v>
      </c>
      <c r="AH48" s="195">
        <v>760.2929889038752</v>
      </c>
      <c r="AI48" s="195">
        <v>760.46428495934094</v>
      </c>
      <c r="AJ48" s="195">
        <v>760.74559819971876</v>
      </c>
      <c r="AK48" s="195">
        <v>761.11226097179804</v>
      </c>
      <c r="AL48" s="195">
        <v>761.52270951833441</v>
      </c>
      <c r="AM48" s="195">
        <v>762.0065532844983</v>
      </c>
      <c r="AN48" s="195">
        <v>762.55344983817542</v>
      </c>
      <c r="AO48" s="195">
        <v>763.12914705210483</v>
      </c>
      <c r="AP48" s="195">
        <v>763.77287496632994</v>
      </c>
      <c r="AQ48" s="195">
        <v>764.46463496683589</v>
      </c>
      <c r="AR48" s="195">
        <v>765.18019823905354</v>
      </c>
      <c r="AS48" s="195">
        <v>765.18019823905354</v>
      </c>
      <c r="AT48" s="195">
        <v>765.9479773673545</v>
      </c>
      <c r="AU48" s="175"/>
      <c r="AV48" s="175"/>
      <c r="AW48" s="175"/>
      <c r="BG48" s="192"/>
    </row>
    <row r="49" spans="1:66">
      <c r="A49" s="234"/>
      <c r="B49" s="164" t="s">
        <v>35</v>
      </c>
      <c r="C49" s="160">
        <v>11</v>
      </c>
      <c r="D49" s="153" t="s">
        <v>223</v>
      </c>
      <c r="E49" s="165">
        <v>2200</v>
      </c>
      <c r="F49" s="165">
        <v>2268</v>
      </c>
      <c r="G49" s="165">
        <v>2319</v>
      </c>
      <c r="H49" s="165">
        <v>2376</v>
      </c>
      <c r="I49" s="165">
        <v>2450</v>
      </c>
      <c r="J49" s="165">
        <v>2517</v>
      </c>
      <c r="K49" s="165">
        <v>2698</v>
      </c>
      <c r="L49" s="165">
        <v>2756</v>
      </c>
      <c r="M49" s="165">
        <v>2847</v>
      </c>
      <c r="N49" s="165">
        <v>2952</v>
      </c>
      <c r="O49" s="165">
        <v>3016</v>
      </c>
      <c r="P49" s="165">
        <v>3036</v>
      </c>
      <c r="Q49" s="165">
        <v>3074</v>
      </c>
      <c r="R49" s="165">
        <v>3079</v>
      </c>
      <c r="S49" s="165">
        <v>3111</v>
      </c>
      <c r="T49" s="165">
        <v>3162</v>
      </c>
      <c r="U49" s="165">
        <v>3151</v>
      </c>
      <c r="V49" s="165">
        <v>3195</v>
      </c>
      <c r="W49" s="165">
        <v>3246</v>
      </c>
      <c r="X49" s="165">
        <v>3302</v>
      </c>
      <c r="Y49" s="166">
        <v>3387</v>
      </c>
      <c r="Z49" s="195">
        <v>3429.4767435285416</v>
      </c>
      <c r="AA49" s="195">
        <v>3456.7299505741839</v>
      </c>
      <c r="AB49" s="195">
        <v>3478.1596625640605</v>
      </c>
      <c r="AC49" s="195">
        <v>3499.3459638263425</v>
      </c>
      <c r="AD49" s="195">
        <v>3520.1188410972163</v>
      </c>
      <c r="AE49" s="195">
        <v>3540.5432849821614</v>
      </c>
      <c r="AF49" s="195">
        <v>3560.6669299171067</v>
      </c>
      <c r="AG49" s="195">
        <v>3580.3700168383862</v>
      </c>
      <c r="AH49" s="195">
        <v>3599.833463082904</v>
      </c>
      <c r="AI49" s="195">
        <v>3619.103490645522</v>
      </c>
      <c r="AJ49" s="195">
        <v>3638.2517383722766</v>
      </c>
      <c r="AK49" s="195">
        <v>3657.1256297129203</v>
      </c>
      <c r="AL49" s="195">
        <v>3675.4763829934031</v>
      </c>
      <c r="AM49" s="195">
        <v>3693.6114816099553</v>
      </c>
      <c r="AN49" s="195">
        <v>3711.33000941928</v>
      </c>
      <c r="AO49" s="195">
        <v>3728.5822328808026</v>
      </c>
      <c r="AP49" s="195">
        <v>3745.6654715290815</v>
      </c>
      <c r="AQ49" s="195">
        <v>3762.3286161773572</v>
      </c>
      <c r="AR49" s="195">
        <v>3778.7697470551493</v>
      </c>
      <c r="AS49" s="195">
        <v>3778.7697470551493</v>
      </c>
      <c r="AT49" s="195">
        <v>3794.9537439572086</v>
      </c>
      <c r="AU49" s="175"/>
      <c r="AV49" s="175"/>
      <c r="AW49" s="175"/>
      <c r="BG49" s="192"/>
    </row>
    <row r="50" spans="1:66">
      <c r="A50" s="234"/>
      <c r="B50" s="164" t="s">
        <v>37</v>
      </c>
      <c r="C50" s="160" t="s">
        <v>224</v>
      </c>
      <c r="D50" s="153" t="s">
        <v>225</v>
      </c>
      <c r="E50" s="165">
        <v>2213</v>
      </c>
      <c r="F50" s="165">
        <v>2364</v>
      </c>
      <c r="G50" s="165">
        <v>2554</v>
      </c>
      <c r="H50" s="165">
        <v>2728</v>
      </c>
      <c r="I50" s="165">
        <v>2875</v>
      </c>
      <c r="J50" s="165">
        <v>3067</v>
      </c>
      <c r="K50" s="165">
        <v>3425</v>
      </c>
      <c r="L50" s="165">
        <v>3633</v>
      </c>
      <c r="M50" s="165">
        <v>3809</v>
      </c>
      <c r="N50" s="165">
        <v>4036</v>
      </c>
      <c r="O50" s="165">
        <v>4243</v>
      </c>
      <c r="P50" s="165">
        <v>4402</v>
      </c>
      <c r="Q50" s="165">
        <v>4574</v>
      </c>
      <c r="R50" s="165">
        <v>4695</v>
      </c>
      <c r="S50" s="165">
        <v>4847</v>
      </c>
      <c r="T50" s="165">
        <v>5115</v>
      </c>
      <c r="U50" s="165">
        <v>5332</v>
      </c>
      <c r="V50" s="165">
        <v>5679</v>
      </c>
      <c r="W50" s="165">
        <v>5930</v>
      </c>
      <c r="X50" s="165">
        <v>6011</v>
      </c>
      <c r="Y50" s="166">
        <v>6226</v>
      </c>
      <c r="Z50" s="195">
        <v>6454.6967719481227</v>
      </c>
      <c r="AA50" s="195">
        <v>6647.3145577420592</v>
      </c>
      <c r="AB50" s="195">
        <v>6834.6468932471271</v>
      </c>
      <c r="AC50" s="195">
        <v>7024.8736090963002</v>
      </c>
      <c r="AD50" s="195">
        <v>7218.1752477364316</v>
      </c>
      <c r="AE50" s="195">
        <v>7414.0934523668247</v>
      </c>
      <c r="AF50" s="195">
        <v>7613.2036843972064</v>
      </c>
      <c r="AG50" s="195">
        <v>7815.1117837420989</v>
      </c>
      <c r="AH50" s="195">
        <v>8020.4468986875618</v>
      </c>
      <c r="AI50" s="195">
        <v>8229.0810059938394</v>
      </c>
      <c r="AJ50" s="195">
        <v>8441.0844823712632</v>
      </c>
      <c r="AK50" s="195">
        <v>8656.8344690897811</v>
      </c>
      <c r="AL50" s="195">
        <v>8875.0018557844342</v>
      </c>
      <c r="AM50" s="195">
        <v>9097.2266484357242</v>
      </c>
      <c r="AN50" s="195">
        <v>9321.7745522783007</v>
      </c>
      <c r="AO50" s="195">
        <v>9550.1529967029055</v>
      </c>
      <c r="AP50" s="195">
        <v>9781.9639708081158</v>
      </c>
      <c r="AQ50" s="195">
        <v>10017.03776640111</v>
      </c>
      <c r="AR50" s="195">
        <v>10255.813993330152</v>
      </c>
      <c r="AS50" s="195">
        <v>10255.813993330152</v>
      </c>
      <c r="AT50" s="195">
        <v>10498.20997386592</v>
      </c>
      <c r="AU50" s="175"/>
      <c r="AV50" s="175"/>
      <c r="AW50" s="175"/>
      <c r="BG50" s="192"/>
    </row>
    <row r="51" spans="1:66">
      <c r="A51" s="234"/>
      <c r="B51" s="164" t="s">
        <v>37</v>
      </c>
      <c r="C51" s="160">
        <v>24</v>
      </c>
      <c r="D51" s="153" t="s">
        <v>226</v>
      </c>
      <c r="E51" s="165">
        <v>336</v>
      </c>
      <c r="F51" s="165">
        <v>354</v>
      </c>
      <c r="G51" s="165">
        <v>357</v>
      </c>
      <c r="H51" s="165">
        <v>385</v>
      </c>
      <c r="I51" s="165">
        <v>394</v>
      </c>
      <c r="J51" s="165">
        <v>403</v>
      </c>
      <c r="K51" s="165">
        <v>438</v>
      </c>
      <c r="L51" s="165">
        <v>450</v>
      </c>
      <c r="M51" s="165">
        <v>467</v>
      </c>
      <c r="N51" s="165">
        <v>473</v>
      </c>
      <c r="O51" s="165">
        <v>480</v>
      </c>
      <c r="P51" s="165">
        <v>492</v>
      </c>
      <c r="Q51" s="165">
        <v>501</v>
      </c>
      <c r="R51" s="165">
        <v>504</v>
      </c>
      <c r="S51" s="165">
        <v>505</v>
      </c>
      <c r="T51" s="165">
        <v>494</v>
      </c>
      <c r="U51" s="165">
        <v>501</v>
      </c>
      <c r="V51" s="165">
        <v>495</v>
      </c>
      <c r="W51" s="165">
        <v>491</v>
      </c>
      <c r="X51" s="165">
        <v>490</v>
      </c>
      <c r="Y51" s="166">
        <v>495</v>
      </c>
      <c r="Z51" s="195">
        <v>507.3329191549426</v>
      </c>
      <c r="AA51" s="195">
        <v>513.65673999679746</v>
      </c>
      <c r="AB51" s="195">
        <v>517.88821557957021</v>
      </c>
      <c r="AC51" s="195">
        <v>521.80866059709831</v>
      </c>
      <c r="AD51" s="195">
        <v>525.83022576626536</v>
      </c>
      <c r="AE51" s="195">
        <v>529.59366835000253</v>
      </c>
      <c r="AF51" s="195">
        <v>533.40914405955743</v>
      </c>
      <c r="AG51" s="195">
        <v>536.83568660800552</v>
      </c>
      <c r="AH51" s="195">
        <v>540.49264581182513</v>
      </c>
      <c r="AI51" s="195">
        <v>543.8626222914362</v>
      </c>
      <c r="AJ51" s="195">
        <v>547.41238815262284</v>
      </c>
      <c r="AK51" s="195">
        <v>550.74337729554145</v>
      </c>
      <c r="AL51" s="195">
        <v>553.68994392865761</v>
      </c>
      <c r="AM51" s="195">
        <v>556.60306090908193</v>
      </c>
      <c r="AN51" s="195">
        <v>559.48248617362935</v>
      </c>
      <c r="AO51" s="195">
        <v>561.96618629500745</v>
      </c>
      <c r="AP51" s="195">
        <v>565.12084153739647</v>
      </c>
      <c r="AQ51" s="195">
        <v>567.20384285519788</v>
      </c>
      <c r="AR51" s="195">
        <v>569.82017134274088</v>
      </c>
      <c r="AS51" s="195">
        <v>569.82017134274088</v>
      </c>
      <c r="AT51" s="195">
        <v>571.71684882547368</v>
      </c>
      <c r="AU51" s="175"/>
      <c r="AV51" s="175"/>
      <c r="AW51" s="175"/>
      <c r="BG51" s="192"/>
    </row>
    <row r="52" spans="1:66">
      <c r="A52" s="234"/>
      <c r="B52" s="164" t="s">
        <v>37</v>
      </c>
      <c r="C52" s="160">
        <v>24</v>
      </c>
      <c r="D52" s="153" t="s">
        <v>227</v>
      </c>
      <c r="E52" s="165">
        <v>579</v>
      </c>
      <c r="F52" s="165">
        <v>593</v>
      </c>
      <c r="G52" s="165">
        <v>616</v>
      </c>
      <c r="H52" s="165">
        <v>629</v>
      </c>
      <c r="I52" s="165">
        <v>653</v>
      </c>
      <c r="J52" s="165">
        <v>678</v>
      </c>
      <c r="K52" s="165">
        <v>722</v>
      </c>
      <c r="L52" s="165">
        <v>738</v>
      </c>
      <c r="M52" s="165">
        <v>766</v>
      </c>
      <c r="N52" s="165">
        <v>799</v>
      </c>
      <c r="O52" s="165">
        <v>815</v>
      </c>
      <c r="P52" s="165">
        <v>802</v>
      </c>
      <c r="Q52" s="165">
        <v>811</v>
      </c>
      <c r="R52" s="165">
        <v>790</v>
      </c>
      <c r="S52" s="165">
        <v>808</v>
      </c>
      <c r="T52" s="165">
        <v>829</v>
      </c>
      <c r="U52" s="165">
        <v>836</v>
      </c>
      <c r="V52" s="165">
        <v>854</v>
      </c>
      <c r="W52" s="165">
        <v>859</v>
      </c>
      <c r="X52" s="165">
        <v>862</v>
      </c>
      <c r="Y52" s="166">
        <v>870</v>
      </c>
      <c r="Z52" s="195">
        <v>887.06936147450642</v>
      </c>
      <c r="AA52" s="195">
        <v>881.79512109146231</v>
      </c>
      <c r="AB52" s="195">
        <v>881.46846770699028</v>
      </c>
      <c r="AC52" s="195">
        <v>880.36723939567446</v>
      </c>
      <c r="AD52" s="195">
        <v>883.80520985676253</v>
      </c>
      <c r="AE52" s="195">
        <v>883.70423062980115</v>
      </c>
      <c r="AF52" s="195">
        <v>883.41519036869965</v>
      </c>
      <c r="AG52" s="195">
        <v>887.92929491849111</v>
      </c>
      <c r="AH52" s="195">
        <v>889.35148223016836</v>
      </c>
      <c r="AI52" s="195">
        <v>891.25015186596841</v>
      </c>
      <c r="AJ52" s="195">
        <v>894.13759368375531</v>
      </c>
      <c r="AK52" s="195">
        <v>896.68086831258711</v>
      </c>
      <c r="AL52" s="195">
        <v>901.46409164205295</v>
      </c>
      <c r="AM52" s="195">
        <v>904.26676743330938</v>
      </c>
      <c r="AN52" s="195">
        <v>906.8220622585535</v>
      </c>
      <c r="AO52" s="195">
        <v>911.7351611981743</v>
      </c>
      <c r="AP52" s="195">
        <v>916.52703076729563</v>
      </c>
      <c r="AQ52" s="195">
        <v>921.13889495756257</v>
      </c>
      <c r="AR52" s="195">
        <v>925.55635361739348</v>
      </c>
      <c r="AS52" s="195">
        <v>925.55635361739348</v>
      </c>
      <c r="AT52" s="195">
        <v>931.20958534273063</v>
      </c>
      <c r="AU52" s="175"/>
      <c r="AV52" s="175"/>
      <c r="AW52" s="175"/>
      <c r="BG52" s="192"/>
    </row>
    <row r="53" spans="1:66">
      <c r="A53" s="234"/>
      <c r="B53" s="164" t="s">
        <v>37</v>
      </c>
      <c r="C53" s="160" t="s">
        <v>228</v>
      </c>
      <c r="D53" s="153" t="s">
        <v>229</v>
      </c>
      <c r="E53" s="165">
        <v>1174</v>
      </c>
      <c r="F53" s="165">
        <v>1212</v>
      </c>
      <c r="G53" s="165">
        <v>1267</v>
      </c>
      <c r="H53" s="165">
        <v>1307</v>
      </c>
      <c r="I53" s="165">
        <v>1334</v>
      </c>
      <c r="J53" s="165">
        <v>1409</v>
      </c>
      <c r="K53" s="165">
        <v>1550</v>
      </c>
      <c r="L53" s="165">
        <v>1600</v>
      </c>
      <c r="M53" s="165">
        <v>1686</v>
      </c>
      <c r="N53" s="165">
        <v>1718</v>
      </c>
      <c r="O53" s="165">
        <v>1755</v>
      </c>
      <c r="P53" s="165">
        <v>1765</v>
      </c>
      <c r="Q53" s="165">
        <v>1790</v>
      </c>
      <c r="R53" s="165">
        <v>1812</v>
      </c>
      <c r="S53" s="165">
        <v>1795</v>
      </c>
      <c r="T53" s="165">
        <v>1809</v>
      </c>
      <c r="U53" s="165">
        <v>1786</v>
      </c>
      <c r="V53" s="165">
        <v>1795</v>
      </c>
      <c r="W53" s="165">
        <v>1803</v>
      </c>
      <c r="X53" s="165">
        <v>1822</v>
      </c>
      <c r="Y53" s="166">
        <v>1820</v>
      </c>
      <c r="Z53" s="195">
        <v>1863.3984099995025</v>
      </c>
      <c r="AA53" s="195">
        <v>1888.2001577561739</v>
      </c>
      <c r="AB53" s="195">
        <v>1909.9786736780975</v>
      </c>
      <c r="AC53" s="195">
        <v>1931.7311492285896</v>
      </c>
      <c r="AD53" s="195">
        <v>1953.061030984052</v>
      </c>
      <c r="AE53" s="195">
        <v>1974.2358809573677</v>
      </c>
      <c r="AF53" s="195">
        <v>1995.2784972755192</v>
      </c>
      <c r="AG53" s="195">
        <v>2016.0103998757656</v>
      </c>
      <c r="AH53" s="195">
        <v>2036.5966236068527</v>
      </c>
      <c r="AI53" s="195">
        <v>2056.8961559122722</v>
      </c>
      <c r="AJ53" s="195">
        <v>2077.0730495899306</v>
      </c>
      <c r="AK53" s="195">
        <v>2096.7853130536791</v>
      </c>
      <c r="AL53" s="195">
        <v>2116.2471402819297</v>
      </c>
      <c r="AM53" s="195">
        <v>2135.4437625620608</v>
      </c>
      <c r="AN53" s="195">
        <v>2154.0486432323828</v>
      </c>
      <c r="AO53" s="195">
        <v>2172.3497711185928</v>
      </c>
      <c r="AP53" s="195">
        <v>2190.5381993043629</v>
      </c>
      <c r="AQ53" s="195">
        <v>2208.1420778037441</v>
      </c>
      <c r="AR53" s="195">
        <v>2225.6459857030591</v>
      </c>
      <c r="AS53" s="195">
        <v>2225.6459857030591</v>
      </c>
      <c r="AT53" s="195">
        <v>2242.6063315309129</v>
      </c>
      <c r="AU53" s="175"/>
      <c r="AV53" s="175"/>
      <c r="AW53" s="175"/>
      <c r="BG53" s="192"/>
    </row>
    <row r="54" spans="1:66" s="177" customFormat="1" ht="12.5" thickBot="1">
      <c r="A54" s="176"/>
      <c r="C54" s="178"/>
      <c r="D54" s="179"/>
      <c r="E54" s="180"/>
      <c r="F54" s="180"/>
      <c r="G54" s="180"/>
      <c r="H54" s="180"/>
      <c r="I54" s="180"/>
      <c r="J54" s="180"/>
      <c r="K54" s="180"/>
      <c r="L54" s="180"/>
      <c r="M54" s="180"/>
      <c r="N54" s="180"/>
      <c r="O54" s="180"/>
      <c r="P54" s="180"/>
      <c r="Q54" s="180"/>
      <c r="R54" s="180"/>
      <c r="S54" s="180"/>
      <c r="T54" s="180"/>
      <c r="U54" s="180"/>
      <c r="V54" s="180"/>
      <c r="W54" s="180"/>
      <c r="X54" s="180"/>
      <c r="Y54" s="181"/>
      <c r="Z54" s="180"/>
      <c r="AA54" s="180"/>
      <c r="AB54" s="180"/>
      <c r="AC54" s="180"/>
      <c r="AD54" s="180"/>
      <c r="AE54" s="180"/>
      <c r="AF54" s="180"/>
      <c r="AG54" s="180"/>
      <c r="AH54" s="180"/>
      <c r="AI54" s="180"/>
      <c r="AJ54" s="180"/>
      <c r="AK54" s="180"/>
      <c r="AL54" s="180"/>
      <c r="AM54" s="180"/>
      <c r="AN54" s="180"/>
      <c r="AO54" s="180"/>
      <c r="AP54" s="180"/>
      <c r="AQ54" s="180"/>
      <c r="AR54" s="180"/>
      <c r="AS54" s="180"/>
      <c r="AT54" s="180"/>
      <c r="AX54" s="158"/>
      <c r="BG54" s="192"/>
      <c r="BH54" s="158"/>
      <c r="BI54" s="158"/>
      <c r="BJ54" s="158"/>
      <c r="BK54" s="158"/>
      <c r="BL54" s="158"/>
      <c r="BM54" s="158"/>
      <c r="BN54" s="158"/>
    </row>
    <row r="55" spans="1:66" s="175" customFormat="1" ht="13" thickTop="1" thickBot="1">
      <c r="Y55" s="182"/>
      <c r="AX55" s="158"/>
      <c r="AY55" s="177"/>
      <c r="AZ55" s="177"/>
      <c r="BA55" s="177"/>
      <c r="BB55" s="177"/>
      <c r="BC55" s="177"/>
      <c r="BD55" s="177"/>
      <c r="BE55" s="177"/>
      <c r="BG55" s="192"/>
      <c r="BH55" s="158"/>
      <c r="BI55" s="158"/>
      <c r="BJ55" s="158"/>
      <c r="BK55" s="158"/>
      <c r="BL55" s="158"/>
      <c r="BM55" s="158"/>
      <c r="BN55" s="158"/>
    </row>
    <row r="56" spans="1:66" ht="12" customHeight="1" thickTop="1">
      <c r="A56" s="232" t="s">
        <v>252</v>
      </c>
      <c r="B56" s="175" t="s">
        <v>253</v>
      </c>
      <c r="C56" s="183"/>
      <c r="BG56" s="192"/>
    </row>
    <row r="57" spans="1:66">
      <c r="A57" s="235"/>
      <c r="B57" s="184" t="s">
        <v>207</v>
      </c>
      <c r="C57" s="185" t="s">
        <v>208</v>
      </c>
      <c r="D57" s="172" t="s">
        <v>209</v>
      </c>
      <c r="E57" s="186">
        <v>1990</v>
      </c>
      <c r="F57" s="186">
        <v>1991</v>
      </c>
      <c r="G57" s="186">
        <v>1992</v>
      </c>
      <c r="H57" s="186">
        <v>1993</v>
      </c>
      <c r="I57" s="186">
        <v>1994</v>
      </c>
      <c r="J57" s="186">
        <v>1995</v>
      </c>
      <c r="K57" s="186">
        <v>1996</v>
      </c>
      <c r="L57" s="186">
        <v>1997</v>
      </c>
      <c r="M57" s="186">
        <v>1998</v>
      </c>
      <c r="N57" s="186">
        <v>1999</v>
      </c>
      <c r="O57" s="186">
        <v>2000</v>
      </c>
      <c r="P57" s="186">
        <v>2001</v>
      </c>
      <c r="Q57" s="186">
        <v>2002</v>
      </c>
      <c r="R57" s="186">
        <v>2003</v>
      </c>
      <c r="S57" s="186">
        <v>2004</v>
      </c>
      <c r="T57" s="186">
        <v>2005</v>
      </c>
      <c r="U57" s="186">
        <v>2006</v>
      </c>
      <c r="V57" s="186">
        <v>2007</v>
      </c>
      <c r="W57" s="186">
        <v>2008</v>
      </c>
      <c r="X57" s="186">
        <v>2009</v>
      </c>
      <c r="Y57" s="157">
        <v>2011</v>
      </c>
      <c r="Z57" s="162">
        <v>2012</v>
      </c>
      <c r="AA57" s="162">
        <v>2013</v>
      </c>
      <c r="AB57" s="157">
        <v>2014</v>
      </c>
      <c r="AC57" s="162">
        <v>2015</v>
      </c>
      <c r="AD57" s="162">
        <v>2016</v>
      </c>
      <c r="AE57" s="157">
        <v>2017</v>
      </c>
      <c r="AF57" s="162">
        <v>2018</v>
      </c>
      <c r="AG57" s="162">
        <v>2019</v>
      </c>
      <c r="AH57" s="157">
        <v>2020</v>
      </c>
      <c r="AI57" s="162">
        <v>2021</v>
      </c>
      <c r="AJ57" s="162">
        <v>2022</v>
      </c>
      <c r="AK57" s="157">
        <v>2023</v>
      </c>
      <c r="AL57" s="162">
        <v>2024</v>
      </c>
      <c r="AM57" s="162">
        <v>2025</v>
      </c>
      <c r="AN57" s="157">
        <v>2026</v>
      </c>
      <c r="AO57" s="162">
        <v>2027</v>
      </c>
      <c r="AP57" s="162">
        <v>2028</v>
      </c>
      <c r="AQ57" s="157">
        <v>2029</v>
      </c>
      <c r="AR57" s="162">
        <v>2030</v>
      </c>
      <c r="AS57" s="162">
        <v>2031</v>
      </c>
      <c r="AT57" s="157">
        <v>2032</v>
      </c>
      <c r="BG57" s="192"/>
    </row>
    <row r="58" spans="1:66">
      <c r="A58" s="235"/>
      <c r="B58" s="187" t="s">
        <v>35</v>
      </c>
      <c r="C58" s="185" t="s">
        <v>210</v>
      </c>
      <c r="D58" s="172" t="s">
        <v>211</v>
      </c>
      <c r="E58" s="188" t="e">
        <v>#NUM!</v>
      </c>
      <c r="F58" s="188" t="e">
        <v>#NUM!</v>
      </c>
      <c r="G58" s="188" t="e">
        <v>#NUM!</v>
      </c>
      <c r="H58" s="188" t="e">
        <v>#NUM!</v>
      </c>
      <c r="I58" s="188">
        <v>4410.9763941728961</v>
      </c>
      <c r="J58" s="188">
        <v>4216.2783074290755</v>
      </c>
      <c r="K58" s="188">
        <v>4596.7575298807469</v>
      </c>
      <c r="L58" s="188">
        <v>4387.3322339392444</v>
      </c>
      <c r="M58" s="188">
        <v>4344.1817667875921</v>
      </c>
      <c r="N58" s="188">
        <v>4503.8375780623528</v>
      </c>
      <c r="O58" s="188">
        <v>4698.0315114944433</v>
      </c>
      <c r="P58" s="188">
        <v>4787.1875133814274</v>
      </c>
      <c r="Q58" s="188">
        <v>4712.2653885413874</v>
      </c>
      <c r="R58" s="188">
        <v>4761.5367519481106</v>
      </c>
      <c r="S58" s="188">
        <v>4763.8028400278627</v>
      </c>
      <c r="T58" s="188">
        <v>4963.001059575271</v>
      </c>
      <c r="U58" s="188">
        <v>4835.3393293271629</v>
      </c>
      <c r="V58" s="188">
        <v>4751.4106170136356</v>
      </c>
      <c r="W58" s="188">
        <v>5130.360379229749</v>
      </c>
      <c r="X58" s="188">
        <v>4839.5703771930084</v>
      </c>
      <c r="Y58" s="189">
        <v>4297</v>
      </c>
      <c r="Z58" s="195">
        <v>4241</v>
      </c>
      <c r="AA58" s="195">
        <v>4252</v>
      </c>
      <c r="AB58" s="195">
        <v>4260</v>
      </c>
      <c r="AC58" s="195">
        <v>4267</v>
      </c>
      <c r="AD58" s="195">
        <v>4269</v>
      </c>
      <c r="AE58" s="195">
        <v>4269</v>
      </c>
      <c r="AF58" s="195">
        <v>4274</v>
      </c>
      <c r="AG58" s="195">
        <v>4279</v>
      </c>
      <c r="AH58" s="195">
        <v>4282</v>
      </c>
      <c r="AI58" s="195">
        <v>4284</v>
      </c>
      <c r="AJ58" s="195">
        <v>4290</v>
      </c>
      <c r="AK58" s="195">
        <v>4297</v>
      </c>
      <c r="AL58" s="195">
        <v>4300</v>
      </c>
      <c r="AM58" s="195">
        <v>4297</v>
      </c>
      <c r="AN58" s="195">
        <v>4301</v>
      </c>
      <c r="AO58" s="195">
        <v>4307</v>
      </c>
      <c r="AP58" s="195">
        <v>4309</v>
      </c>
      <c r="AQ58" s="195">
        <v>4315</v>
      </c>
      <c r="AR58" s="195">
        <v>4321</v>
      </c>
      <c r="AS58" s="195">
        <v>4321</v>
      </c>
      <c r="AT58" s="195">
        <v>4327</v>
      </c>
      <c r="BG58" s="192"/>
    </row>
    <row r="59" spans="1:66">
      <c r="A59" s="235"/>
      <c r="B59" s="187" t="s">
        <v>35</v>
      </c>
      <c r="C59" s="185" t="s">
        <v>212</v>
      </c>
      <c r="D59" s="172" t="s">
        <v>213</v>
      </c>
      <c r="E59" s="188" t="e">
        <v>#NUM!</v>
      </c>
      <c r="F59" s="188" t="e">
        <v>#NUM!</v>
      </c>
      <c r="G59" s="188" t="e">
        <v>#NUM!</v>
      </c>
      <c r="H59" s="188" t="e">
        <v>#NUM!</v>
      </c>
      <c r="I59" s="188">
        <v>3606.2833992006258</v>
      </c>
      <c r="J59" s="188">
        <v>3543.9976280439555</v>
      </c>
      <c r="K59" s="188">
        <v>3746.7937846785044</v>
      </c>
      <c r="L59" s="188">
        <v>3449.1434418559297</v>
      </c>
      <c r="M59" s="188">
        <v>3313.0478021789745</v>
      </c>
      <c r="N59" s="188">
        <v>3594.8284468950465</v>
      </c>
      <c r="O59" s="188">
        <v>3561.8290515098611</v>
      </c>
      <c r="P59" s="188">
        <v>3478.5835230465541</v>
      </c>
      <c r="Q59" s="188">
        <v>3536.6053428764712</v>
      </c>
      <c r="R59" s="188">
        <v>3249.0413684860341</v>
      </c>
      <c r="S59" s="188">
        <v>3137.7862608656769</v>
      </c>
      <c r="T59" s="188">
        <v>3160.2840383198704</v>
      </c>
      <c r="U59" s="188">
        <v>3089.7628706173177</v>
      </c>
      <c r="V59" s="188">
        <v>3125.8125654597297</v>
      </c>
      <c r="W59" s="188">
        <v>3249.8738251440168</v>
      </c>
      <c r="X59" s="188">
        <v>3264.5825967271298</v>
      </c>
      <c r="Y59" s="189">
        <v>2773</v>
      </c>
      <c r="Z59" s="195">
        <v>3338</v>
      </c>
      <c r="AA59" s="195">
        <v>3299</v>
      </c>
      <c r="AB59" s="195">
        <v>3269</v>
      </c>
      <c r="AC59" s="195">
        <v>3252</v>
      </c>
      <c r="AD59" s="195">
        <v>3254</v>
      </c>
      <c r="AE59" s="195">
        <v>3265</v>
      </c>
      <c r="AF59" s="195">
        <v>3257</v>
      </c>
      <c r="AG59" s="195">
        <v>3246</v>
      </c>
      <c r="AH59" s="195">
        <v>3247</v>
      </c>
      <c r="AI59" s="195">
        <v>3252</v>
      </c>
      <c r="AJ59" s="195">
        <v>3241</v>
      </c>
      <c r="AK59" s="195">
        <v>3224</v>
      </c>
      <c r="AL59" s="195">
        <v>3223</v>
      </c>
      <c r="AM59" s="195">
        <v>3255</v>
      </c>
      <c r="AN59" s="195">
        <v>3245</v>
      </c>
      <c r="AO59" s="195">
        <v>3237</v>
      </c>
      <c r="AP59" s="195">
        <v>3240</v>
      </c>
      <c r="AQ59" s="195">
        <v>3233</v>
      </c>
      <c r="AR59" s="195">
        <v>3222</v>
      </c>
      <c r="AS59" s="195">
        <v>3222</v>
      </c>
      <c r="AT59" s="195">
        <v>3210</v>
      </c>
      <c r="BG59" s="192"/>
    </row>
    <row r="60" spans="1:66">
      <c r="A60" s="235"/>
      <c r="B60" s="187" t="s">
        <v>35</v>
      </c>
      <c r="C60" s="185" t="s">
        <v>210</v>
      </c>
      <c r="D60" s="172" t="s">
        <v>214</v>
      </c>
      <c r="E60" s="188" t="e">
        <v>#NUM!</v>
      </c>
      <c r="F60" s="188" t="e">
        <v>#NUM!</v>
      </c>
      <c r="G60" s="188" t="e">
        <v>#NUM!</v>
      </c>
      <c r="H60" s="188" t="e">
        <v>#NUM!</v>
      </c>
      <c r="I60" s="188">
        <v>3483.4605042422008</v>
      </c>
      <c r="J60" s="188">
        <v>3365.20285927745</v>
      </c>
      <c r="K60" s="188">
        <v>3471.7027149614159</v>
      </c>
      <c r="L60" s="188">
        <v>3452.8688192408677</v>
      </c>
      <c r="M60" s="188">
        <v>3544.7919249930051</v>
      </c>
      <c r="N60" s="188">
        <v>3666.9108263034173</v>
      </c>
      <c r="O60" s="188">
        <v>3715.6259335860655</v>
      </c>
      <c r="P60" s="188">
        <v>3800.7677267398412</v>
      </c>
      <c r="Q60" s="188">
        <v>3807.4016295624406</v>
      </c>
      <c r="R60" s="188">
        <v>3713.8400185516275</v>
      </c>
      <c r="S60" s="188">
        <v>3727.3135501661554</v>
      </c>
      <c r="T60" s="188">
        <v>3793.1533274161848</v>
      </c>
      <c r="U60" s="188">
        <v>3795.617512856119</v>
      </c>
      <c r="V60" s="188">
        <v>3784.2097372680564</v>
      </c>
      <c r="W60" s="188">
        <v>3939.7283502390696</v>
      </c>
      <c r="X60" s="188">
        <v>3966.6552831186177</v>
      </c>
      <c r="Y60" s="189">
        <v>3585</v>
      </c>
      <c r="Z60" s="195">
        <v>3900</v>
      </c>
      <c r="AA60" s="195">
        <v>3909</v>
      </c>
      <c r="AB60" s="195">
        <v>3917</v>
      </c>
      <c r="AC60" s="195">
        <v>3922</v>
      </c>
      <c r="AD60" s="195">
        <v>3924</v>
      </c>
      <c r="AE60" s="195">
        <v>3924</v>
      </c>
      <c r="AF60" s="195">
        <v>3927</v>
      </c>
      <c r="AG60" s="195">
        <v>3932</v>
      </c>
      <c r="AH60" s="195">
        <v>3934</v>
      </c>
      <c r="AI60" s="195">
        <v>3935</v>
      </c>
      <c r="AJ60" s="195">
        <v>3940</v>
      </c>
      <c r="AK60" s="195">
        <v>3946</v>
      </c>
      <c r="AL60" s="195">
        <v>3948</v>
      </c>
      <c r="AM60" s="195">
        <v>3945</v>
      </c>
      <c r="AN60" s="195">
        <v>3949</v>
      </c>
      <c r="AO60" s="195">
        <v>3954</v>
      </c>
      <c r="AP60" s="195">
        <v>3956</v>
      </c>
      <c r="AQ60" s="195">
        <v>3960</v>
      </c>
      <c r="AR60" s="195">
        <v>3965</v>
      </c>
      <c r="AS60" s="195">
        <v>3965</v>
      </c>
      <c r="AT60" s="195">
        <v>3970</v>
      </c>
      <c r="BG60" s="192"/>
    </row>
    <row r="61" spans="1:66">
      <c r="A61" s="235"/>
      <c r="B61" s="187" t="s">
        <v>35</v>
      </c>
      <c r="C61" s="185">
        <v>20</v>
      </c>
      <c r="D61" s="172" t="s">
        <v>215</v>
      </c>
      <c r="E61" s="188" t="e">
        <v>#NUM!</v>
      </c>
      <c r="F61" s="188" t="e">
        <v>#NUM!</v>
      </c>
      <c r="G61" s="188" t="e">
        <v>#NUM!</v>
      </c>
      <c r="H61" s="188" t="e">
        <v>#NUM!</v>
      </c>
      <c r="I61" s="188">
        <v>4849.763781808555</v>
      </c>
      <c r="J61" s="188">
        <v>5197.8068742155074</v>
      </c>
      <c r="K61" s="188">
        <v>5593.8892238595545</v>
      </c>
      <c r="L61" s="188">
        <v>5370.4776095018969</v>
      </c>
      <c r="M61" s="188">
        <v>4987.0867301200724</v>
      </c>
      <c r="N61" s="188">
        <v>5021.2643227380786</v>
      </c>
      <c r="O61" s="188">
        <v>5094.7549563942712</v>
      </c>
      <c r="P61" s="188">
        <v>4806.3015578305776</v>
      </c>
      <c r="Q61" s="188">
        <v>4748.6645653327569</v>
      </c>
      <c r="R61" s="188">
        <v>4423.456141949473</v>
      </c>
      <c r="S61" s="188">
        <v>4510.4517465397057</v>
      </c>
      <c r="T61" s="188">
        <v>4484.9630726921423</v>
      </c>
      <c r="U61" s="188">
        <v>4496.3691635453888</v>
      </c>
      <c r="V61" s="188">
        <v>4368.2173986952421</v>
      </c>
      <c r="W61" s="188">
        <v>4523.0699242957089</v>
      </c>
      <c r="X61" s="188">
        <v>4616.0097370976473</v>
      </c>
      <c r="Y61" s="189">
        <v>4110</v>
      </c>
      <c r="Z61" s="195">
        <v>4314</v>
      </c>
      <c r="AA61" s="195">
        <v>4284</v>
      </c>
      <c r="AB61" s="195">
        <v>4260</v>
      </c>
      <c r="AC61" s="195">
        <v>4242</v>
      </c>
      <c r="AD61" s="195">
        <v>4236</v>
      </c>
      <c r="AE61" s="195">
        <v>4233</v>
      </c>
      <c r="AF61" s="195">
        <v>4219</v>
      </c>
      <c r="AG61" s="195">
        <v>4202</v>
      </c>
      <c r="AH61" s="195">
        <v>4192</v>
      </c>
      <c r="AI61" s="195">
        <v>4183</v>
      </c>
      <c r="AJ61" s="195">
        <v>4165</v>
      </c>
      <c r="AK61" s="195">
        <v>4143</v>
      </c>
      <c r="AL61" s="195">
        <v>4130</v>
      </c>
      <c r="AM61" s="195">
        <v>4135</v>
      </c>
      <c r="AN61" s="195">
        <v>4116</v>
      </c>
      <c r="AO61" s="195">
        <v>4097</v>
      </c>
      <c r="AP61" s="195">
        <v>4084</v>
      </c>
      <c r="AQ61" s="195">
        <v>4065</v>
      </c>
      <c r="AR61" s="195">
        <v>4044</v>
      </c>
      <c r="AS61" s="195">
        <v>4044</v>
      </c>
      <c r="AT61" s="195">
        <v>4022</v>
      </c>
      <c r="BG61" s="192"/>
    </row>
    <row r="62" spans="1:66">
      <c r="A62" s="235"/>
      <c r="B62" s="187" t="s">
        <v>35</v>
      </c>
      <c r="C62" s="185">
        <v>26</v>
      </c>
      <c r="D62" s="172" t="s">
        <v>216</v>
      </c>
      <c r="E62" s="188" t="e">
        <v>#NUM!</v>
      </c>
      <c r="F62" s="188" t="e">
        <v>#NUM!</v>
      </c>
      <c r="G62" s="188" t="e">
        <v>#NUM!</v>
      </c>
      <c r="H62" s="188" t="e">
        <v>#NUM!</v>
      </c>
      <c r="I62" s="188">
        <v>4202.6682903733881</v>
      </c>
      <c r="J62" s="188">
        <v>4096.7132674667846</v>
      </c>
      <c r="K62" s="188">
        <v>4286.1858696110794</v>
      </c>
      <c r="L62" s="188">
        <v>4183.6321798666586</v>
      </c>
      <c r="M62" s="188">
        <v>4201.6535898450911</v>
      </c>
      <c r="N62" s="188">
        <v>4301.4244079841455</v>
      </c>
      <c r="O62" s="188">
        <v>4386.4247463060965</v>
      </c>
      <c r="P62" s="188">
        <v>4438.3491546044534</v>
      </c>
      <c r="Q62" s="188">
        <v>4404.3770746247401</v>
      </c>
      <c r="R62" s="188">
        <v>4390.0420151989574</v>
      </c>
      <c r="S62" s="188">
        <v>4370.733942685717</v>
      </c>
      <c r="T62" s="188">
        <v>4446.8183329564981</v>
      </c>
      <c r="U62" s="188">
        <v>4401.0939295774197</v>
      </c>
      <c r="V62" s="188">
        <v>4351.83580020114</v>
      </c>
      <c r="W62" s="188">
        <v>4555.9670574774964</v>
      </c>
      <c r="X62" s="188">
        <v>4477.3400709535199</v>
      </c>
      <c r="Y62" s="189">
        <v>3968</v>
      </c>
      <c r="Z62" s="195">
        <v>4257</v>
      </c>
      <c r="AA62" s="195">
        <v>4273</v>
      </c>
      <c r="AB62" s="195">
        <v>4287</v>
      </c>
      <c r="AC62" s="195">
        <v>4295</v>
      </c>
      <c r="AD62" s="195">
        <v>4295</v>
      </c>
      <c r="AE62" s="195">
        <v>4292</v>
      </c>
      <c r="AF62" s="195">
        <v>4296</v>
      </c>
      <c r="AG62" s="195">
        <v>4301</v>
      </c>
      <c r="AH62" s="195">
        <v>4302</v>
      </c>
      <c r="AI62" s="195">
        <v>4302</v>
      </c>
      <c r="AJ62" s="195">
        <v>4307</v>
      </c>
      <c r="AK62" s="195">
        <v>4315</v>
      </c>
      <c r="AL62" s="195">
        <v>4317</v>
      </c>
      <c r="AM62" s="195">
        <v>4305</v>
      </c>
      <c r="AN62" s="195">
        <v>4310</v>
      </c>
      <c r="AO62" s="195">
        <v>4315</v>
      </c>
      <c r="AP62" s="195">
        <v>4315</v>
      </c>
      <c r="AQ62" s="195">
        <v>4320</v>
      </c>
      <c r="AR62" s="195">
        <v>4325</v>
      </c>
      <c r="AS62" s="195">
        <v>4325</v>
      </c>
      <c r="AT62" s="195">
        <v>4332</v>
      </c>
      <c r="BG62" s="192"/>
    </row>
    <row r="63" spans="1:66">
      <c r="A63" s="235"/>
      <c r="B63" s="187"/>
      <c r="C63" s="185"/>
      <c r="D63" s="172" t="s">
        <v>217</v>
      </c>
      <c r="E63" s="188" t="e">
        <v>#NUM!</v>
      </c>
      <c r="F63" s="188" t="e">
        <v>#NUM!</v>
      </c>
      <c r="G63" s="188" t="e">
        <v>#NUM!</v>
      </c>
      <c r="H63" s="188" t="e">
        <v>#NUM!</v>
      </c>
      <c r="I63" s="188">
        <v>3582.0147337211438</v>
      </c>
      <c r="J63" s="188">
        <v>3788.5776240799773</v>
      </c>
      <c r="K63" s="188">
        <v>4174.7707814452187</v>
      </c>
      <c r="L63" s="188">
        <v>3952.0661128444108</v>
      </c>
      <c r="M63" s="188">
        <v>3655.2063556080557</v>
      </c>
      <c r="N63" s="188">
        <v>3902.4577259281241</v>
      </c>
      <c r="O63" s="188">
        <v>4282.2858108025612</v>
      </c>
      <c r="P63" s="188">
        <v>4137.6154830715423</v>
      </c>
      <c r="Q63" s="188">
        <v>4076.0724101011274</v>
      </c>
      <c r="R63" s="188">
        <v>3721.0206766322112</v>
      </c>
      <c r="S63" s="188">
        <v>3912.2624020022549</v>
      </c>
      <c r="T63" s="188">
        <v>3900.7282226936513</v>
      </c>
      <c r="U63" s="188">
        <v>3808.8438053994532</v>
      </c>
      <c r="V63" s="188">
        <v>3830.2780312062437</v>
      </c>
      <c r="W63" s="188">
        <v>4147.1586947917822</v>
      </c>
      <c r="X63" s="188">
        <v>4178.6032576767329</v>
      </c>
      <c r="Y63" s="189">
        <v>3749</v>
      </c>
      <c r="Z63" s="195">
        <v>3733</v>
      </c>
      <c r="AA63" s="195">
        <v>3704</v>
      </c>
      <c r="AB63" s="195">
        <v>3682</v>
      </c>
      <c r="AC63" s="195">
        <v>3671</v>
      </c>
      <c r="AD63" s="195">
        <v>3675</v>
      </c>
      <c r="AE63" s="195">
        <v>3686</v>
      </c>
      <c r="AF63" s="195">
        <v>3683</v>
      </c>
      <c r="AG63" s="195">
        <v>3677</v>
      </c>
      <c r="AH63" s="195">
        <v>3680</v>
      </c>
      <c r="AI63" s="195">
        <v>3687</v>
      </c>
      <c r="AJ63" s="195">
        <v>3682</v>
      </c>
      <c r="AK63" s="195">
        <v>3671</v>
      </c>
      <c r="AL63" s="195">
        <v>3674</v>
      </c>
      <c r="AM63" s="195">
        <v>3703</v>
      </c>
      <c r="AN63" s="195">
        <v>3699</v>
      </c>
      <c r="AO63" s="195">
        <v>3696</v>
      </c>
      <c r="AP63" s="195">
        <v>3702</v>
      </c>
      <c r="AQ63" s="195">
        <v>3700</v>
      </c>
      <c r="AR63" s="195">
        <v>3695</v>
      </c>
      <c r="AS63" s="195">
        <v>3695</v>
      </c>
      <c r="AT63" s="195">
        <v>3689</v>
      </c>
      <c r="BG63" s="192"/>
    </row>
    <row r="64" spans="1:66">
      <c r="A64" s="235"/>
      <c r="B64" s="187" t="s">
        <v>35</v>
      </c>
      <c r="C64" s="185" t="s">
        <v>212</v>
      </c>
      <c r="D64" s="172" t="s">
        <v>218</v>
      </c>
      <c r="E64" s="188" t="e">
        <v>#NUM!</v>
      </c>
      <c r="F64" s="188" t="e">
        <v>#NUM!</v>
      </c>
      <c r="G64" s="188" t="e">
        <v>#NUM!</v>
      </c>
      <c r="H64" s="188" t="e">
        <v>#NUM!</v>
      </c>
      <c r="I64" s="188">
        <v>3179.6471374217713</v>
      </c>
      <c r="J64" s="188">
        <v>3049.2701964062635</v>
      </c>
      <c r="K64" s="188">
        <v>3212.3944464391311</v>
      </c>
      <c r="L64" s="188">
        <v>3098.4747948172899</v>
      </c>
      <c r="M64" s="188">
        <v>3250.8261651126604</v>
      </c>
      <c r="N64" s="188">
        <v>3434.1799484628377</v>
      </c>
      <c r="O64" s="188">
        <v>3340.7893358425558</v>
      </c>
      <c r="P64" s="188">
        <v>3532.3893475088703</v>
      </c>
      <c r="Q64" s="188">
        <v>3520.6194275207126</v>
      </c>
      <c r="R64" s="188">
        <v>3248.3603461298517</v>
      </c>
      <c r="S64" s="188">
        <v>3191.3888579464797</v>
      </c>
      <c r="T64" s="188">
        <v>3167.8654460377606</v>
      </c>
      <c r="U64" s="188">
        <v>3261.0887362171829</v>
      </c>
      <c r="V64" s="188">
        <v>3188.8604517026388</v>
      </c>
      <c r="W64" s="188">
        <v>3413.5297177062475</v>
      </c>
      <c r="X64" s="188">
        <v>3587.0201999443821</v>
      </c>
      <c r="Y64" s="189">
        <v>3007</v>
      </c>
      <c r="Z64" s="195">
        <v>3271</v>
      </c>
      <c r="AA64" s="195">
        <v>3250</v>
      </c>
      <c r="AB64" s="195">
        <v>3234</v>
      </c>
      <c r="AC64" s="195">
        <v>3225</v>
      </c>
      <c r="AD64" s="195">
        <v>3227</v>
      </c>
      <c r="AE64" s="195">
        <v>3234</v>
      </c>
      <c r="AF64" s="195">
        <v>3230</v>
      </c>
      <c r="AG64" s="195">
        <v>3224</v>
      </c>
      <c r="AH64" s="195">
        <v>3226</v>
      </c>
      <c r="AI64" s="195">
        <v>3229</v>
      </c>
      <c r="AJ64" s="195">
        <v>3223</v>
      </c>
      <c r="AK64" s="195">
        <v>3215</v>
      </c>
      <c r="AL64" s="195">
        <v>3214</v>
      </c>
      <c r="AM64" s="195">
        <v>3233</v>
      </c>
      <c r="AN64" s="195">
        <v>3228</v>
      </c>
      <c r="AO64" s="195">
        <v>3224</v>
      </c>
      <c r="AP64" s="195">
        <v>3226</v>
      </c>
      <c r="AQ64" s="195">
        <v>3223</v>
      </c>
      <c r="AR64" s="195">
        <v>3218</v>
      </c>
      <c r="AS64" s="195">
        <v>3218</v>
      </c>
      <c r="AT64" s="195">
        <v>3211</v>
      </c>
      <c r="BG64" s="192"/>
    </row>
    <row r="65" spans="1:59">
      <c r="A65" s="235"/>
      <c r="B65" s="187" t="s">
        <v>35</v>
      </c>
      <c r="C65" s="185">
        <v>10</v>
      </c>
      <c r="D65" s="172" t="s">
        <v>219</v>
      </c>
      <c r="E65" s="188" t="e">
        <v>#NUM!</v>
      </c>
      <c r="F65" s="188" t="e">
        <v>#NUM!</v>
      </c>
      <c r="G65" s="188" t="e">
        <v>#NUM!</v>
      </c>
      <c r="H65" s="188" t="e">
        <v>#NUM!</v>
      </c>
      <c r="I65" s="188">
        <v>3278.2142012695781</v>
      </c>
      <c r="J65" s="188">
        <v>3343.9655482914427</v>
      </c>
      <c r="K65" s="188">
        <v>3871.4184389193442</v>
      </c>
      <c r="L65" s="188">
        <v>3489.4855802294724</v>
      </c>
      <c r="M65" s="188">
        <v>3346.1339024541239</v>
      </c>
      <c r="N65" s="188">
        <v>3439.1658809305432</v>
      </c>
      <c r="O65" s="188">
        <v>3620.8371767615272</v>
      </c>
      <c r="P65" s="188">
        <v>3410.0542083801638</v>
      </c>
      <c r="Q65" s="188">
        <v>3475.6338016398549</v>
      </c>
      <c r="R65" s="188">
        <v>3251.0711532420969</v>
      </c>
      <c r="S65" s="188">
        <v>3202.6189846067446</v>
      </c>
      <c r="T65" s="188">
        <v>3411.9385747599476</v>
      </c>
      <c r="U65" s="188">
        <v>3442.5106563969707</v>
      </c>
      <c r="V65" s="188">
        <v>3506.243988633486</v>
      </c>
      <c r="W65" s="188">
        <v>3620.1843750572639</v>
      </c>
      <c r="X65" s="188">
        <v>3698.1450006498967</v>
      </c>
      <c r="Y65" s="189">
        <v>3226</v>
      </c>
      <c r="Z65" s="195">
        <v>3308</v>
      </c>
      <c r="AA65" s="195">
        <v>3308</v>
      </c>
      <c r="AB65" s="195">
        <v>3307</v>
      </c>
      <c r="AC65" s="195">
        <v>3306</v>
      </c>
      <c r="AD65" s="195">
        <v>3305</v>
      </c>
      <c r="AE65" s="195">
        <v>3304</v>
      </c>
      <c r="AF65" s="195">
        <v>3303</v>
      </c>
      <c r="AG65" s="195">
        <v>3302</v>
      </c>
      <c r="AH65" s="195">
        <v>3301</v>
      </c>
      <c r="AI65" s="195">
        <v>3300</v>
      </c>
      <c r="AJ65" s="195">
        <v>3299</v>
      </c>
      <c r="AK65" s="195">
        <v>3297</v>
      </c>
      <c r="AL65" s="195">
        <v>3296</v>
      </c>
      <c r="AM65" s="195">
        <v>3296</v>
      </c>
      <c r="AN65" s="195">
        <v>3295</v>
      </c>
      <c r="AO65" s="195">
        <v>3294</v>
      </c>
      <c r="AP65" s="195">
        <v>3292</v>
      </c>
      <c r="AQ65" s="195">
        <v>3291</v>
      </c>
      <c r="AR65" s="195">
        <v>3290</v>
      </c>
      <c r="AS65" s="195">
        <v>3290</v>
      </c>
      <c r="AT65" s="195">
        <v>3288</v>
      </c>
      <c r="BG65" s="192"/>
    </row>
    <row r="66" spans="1:59">
      <c r="A66" s="235"/>
      <c r="B66" s="187" t="s">
        <v>35</v>
      </c>
      <c r="C66" s="185" t="s">
        <v>220</v>
      </c>
      <c r="D66" s="172" t="s">
        <v>221</v>
      </c>
      <c r="E66" s="188" t="e">
        <v>#NUM!</v>
      </c>
      <c r="F66" s="188" t="e">
        <v>#NUM!</v>
      </c>
      <c r="G66" s="188" t="e">
        <v>#NUM!</v>
      </c>
      <c r="H66" s="188" t="e">
        <v>#NUM!</v>
      </c>
      <c r="I66" s="188">
        <v>3195.4752166271946</v>
      </c>
      <c r="J66" s="188">
        <v>3282.8638730038037</v>
      </c>
      <c r="K66" s="188">
        <v>3521.0181238957471</v>
      </c>
      <c r="L66" s="188">
        <v>3415.5212578847468</v>
      </c>
      <c r="M66" s="188">
        <v>3303.3655089387439</v>
      </c>
      <c r="N66" s="188">
        <v>3396.0177071889648</v>
      </c>
      <c r="O66" s="188">
        <v>3615.8095084785859</v>
      </c>
      <c r="P66" s="188">
        <v>3577.9813375734666</v>
      </c>
      <c r="Q66" s="188">
        <v>3521.7280545160411</v>
      </c>
      <c r="R66" s="188">
        <v>3368.2064552638417</v>
      </c>
      <c r="S66" s="188">
        <v>3450.456606053317</v>
      </c>
      <c r="T66" s="188">
        <v>3429.8876158695002</v>
      </c>
      <c r="U66" s="188">
        <v>3399.6183699340913</v>
      </c>
      <c r="V66" s="188">
        <v>3453.0260078393449</v>
      </c>
      <c r="W66" s="188">
        <v>3602.3001724823989</v>
      </c>
      <c r="X66" s="188">
        <v>3645.1531529833746</v>
      </c>
      <c r="Y66" s="189">
        <v>3108</v>
      </c>
      <c r="Z66" s="195">
        <v>3285</v>
      </c>
      <c r="AA66" s="195">
        <v>3300</v>
      </c>
      <c r="AB66" s="195">
        <v>3311</v>
      </c>
      <c r="AC66" s="195">
        <v>3317</v>
      </c>
      <c r="AD66" s="195">
        <v>3313</v>
      </c>
      <c r="AE66" s="195">
        <v>3306</v>
      </c>
      <c r="AF66" s="195">
        <v>3306</v>
      </c>
      <c r="AG66" s="195">
        <v>3309</v>
      </c>
      <c r="AH66" s="195">
        <v>3306</v>
      </c>
      <c r="AI66" s="195">
        <v>3300</v>
      </c>
      <c r="AJ66" s="195">
        <v>3302</v>
      </c>
      <c r="AK66" s="195">
        <v>3307</v>
      </c>
      <c r="AL66" s="195">
        <v>3304</v>
      </c>
      <c r="AM66" s="195">
        <v>3287</v>
      </c>
      <c r="AN66" s="195">
        <v>3287</v>
      </c>
      <c r="AO66" s="195">
        <v>3288</v>
      </c>
      <c r="AP66" s="195">
        <v>3283</v>
      </c>
      <c r="AQ66" s="195">
        <v>3283</v>
      </c>
      <c r="AR66" s="195">
        <v>3284</v>
      </c>
      <c r="AS66" s="195">
        <v>3284</v>
      </c>
      <c r="AT66" s="195">
        <v>3286</v>
      </c>
      <c r="BG66" s="192"/>
    </row>
    <row r="67" spans="1:59">
      <c r="A67" s="235"/>
      <c r="B67" s="187" t="s">
        <v>35</v>
      </c>
      <c r="C67" s="185">
        <v>11</v>
      </c>
      <c r="D67" s="172" t="s">
        <v>222</v>
      </c>
      <c r="E67" s="188" t="e">
        <v>#NUM!</v>
      </c>
      <c r="F67" s="188" t="e">
        <v>#NUM!</v>
      </c>
      <c r="G67" s="188" t="e">
        <v>#NUM!</v>
      </c>
      <c r="H67" s="188" t="e">
        <v>#NUM!</v>
      </c>
      <c r="I67" s="188">
        <v>7276.5049149204378</v>
      </c>
      <c r="J67" s="188">
        <v>7434.5411159771165</v>
      </c>
      <c r="K67" s="188">
        <v>6951.3852794702188</v>
      </c>
      <c r="L67" s="188">
        <v>6782.6979522988404</v>
      </c>
      <c r="M67" s="188">
        <v>6383.1206191173496</v>
      </c>
      <c r="N67" s="188">
        <v>6548.9663738081099</v>
      </c>
      <c r="O67" s="188">
        <v>6115.4304890282001</v>
      </c>
      <c r="P67" s="188">
        <v>5839.8821818885808</v>
      </c>
      <c r="Q67" s="188">
        <v>5716.5419522863076</v>
      </c>
      <c r="R67" s="188">
        <v>5729.9272488549777</v>
      </c>
      <c r="S67" s="188">
        <v>5673.2626867679755</v>
      </c>
      <c r="T67" s="188">
        <v>5618.7473340762253</v>
      </c>
      <c r="U67" s="188">
        <v>5419.3844115934608</v>
      </c>
      <c r="V67" s="188">
        <v>5236.7037299194217</v>
      </c>
      <c r="W67" s="188">
        <v>5358.9856321666339</v>
      </c>
      <c r="X67" s="188">
        <v>5367.302336021452</v>
      </c>
      <c r="Y67" s="189">
        <v>4687</v>
      </c>
      <c r="Z67" s="195">
        <v>5110</v>
      </c>
      <c r="AA67" s="195">
        <v>5103</v>
      </c>
      <c r="AB67" s="195">
        <v>5092</v>
      </c>
      <c r="AC67" s="195">
        <v>5075</v>
      </c>
      <c r="AD67" s="195">
        <v>5047</v>
      </c>
      <c r="AE67" s="195">
        <v>5015</v>
      </c>
      <c r="AF67" s="195">
        <v>4990</v>
      </c>
      <c r="AG67" s="195">
        <v>4965</v>
      </c>
      <c r="AH67" s="195">
        <v>4934</v>
      </c>
      <c r="AI67" s="195">
        <v>4901</v>
      </c>
      <c r="AJ67" s="195">
        <v>4875</v>
      </c>
      <c r="AK67" s="195">
        <v>4850</v>
      </c>
      <c r="AL67" s="195">
        <v>4818</v>
      </c>
      <c r="AM67" s="195">
        <v>4772</v>
      </c>
      <c r="AN67" s="195">
        <v>4742</v>
      </c>
      <c r="AO67" s="195">
        <v>4711</v>
      </c>
      <c r="AP67" s="195">
        <v>4676</v>
      </c>
      <c r="AQ67" s="195">
        <v>4643</v>
      </c>
      <c r="AR67" s="195">
        <v>4612</v>
      </c>
      <c r="AS67" s="195">
        <v>4612</v>
      </c>
      <c r="AT67" s="195">
        <v>4581</v>
      </c>
      <c r="BG67" s="192"/>
    </row>
    <row r="68" spans="1:59">
      <c r="A68" s="235"/>
      <c r="B68" s="187" t="s">
        <v>35</v>
      </c>
      <c r="C68" s="185">
        <v>11</v>
      </c>
      <c r="D68" s="172" t="s">
        <v>223</v>
      </c>
      <c r="E68" s="188" t="e">
        <v>#NUM!</v>
      </c>
      <c r="F68" s="188" t="e">
        <v>#NUM!</v>
      </c>
      <c r="G68" s="188" t="e">
        <v>#NUM!</v>
      </c>
      <c r="H68" s="188" t="e">
        <v>#NUM!</v>
      </c>
      <c r="I68" s="188">
        <v>3859.8326850641452</v>
      </c>
      <c r="J68" s="188">
        <v>3921.5727328797857</v>
      </c>
      <c r="K68" s="188">
        <v>4228.5675755522489</v>
      </c>
      <c r="L68" s="188">
        <v>3957.5853453535788</v>
      </c>
      <c r="M68" s="188">
        <v>3835.4855120859488</v>
      </c>
      <c r="N68" s="188">
        <v>3899.0770829038679</v>
      </c>
      <c r="O68" s="188">
        <v>3959.2745039925285</v>
      </c>
      <c r="P68" s="188">
        <v>3799.2561262964991</v>
      </c>
      <c r="Q68" s="188">
        <v>3863.1700478606026</v>
      </c>
      <c r="R68" s="188">
        <v>3662.8260728045966</v>
      </c>
      <c r="S68" s="188">
        <v>3637.7497400590291</v>
      </c>
      <c r="T68" s="188">
        <v>3768.5767435570178</v>
      </c>
      <c r="U68" s="188">
        <v>3786.8411687693592</v>
      </c>
      <c r="V68" s="188">
        <v>3803.033731437089</v>
      </c>
      <c r="W68" s="188">
        <v>3860.4268013744481</v>
      </c>
      <c r="X68" s="188">
        <v>3942.8952858171829</v>
      </c>
      <c r="Y68" s="189">
        <v>3429</v>
      </c>
      <c r="Z68" s="195">
        <v>3735</v>
      </c>
      <c r="AA68" s="195">
        <v>3677</v>
      </c>
      <c r="AB68" s="195">
        <v>3630</v>
      </c>
      <c r="AC68" s="195">
        <v>3606</v>
      </c>
      <c r="AD68" s="195">
        <v>3615</v>
      </c>
      <c r="AE68" s="195">
        <v>3637</v>
      </c>
      <c r="AF68" s="195">
        <v>3629</v>
      </c>
      <c r="AG68" s="195">
        <v>3615</v>
      </c>
      <c r="AH68" s="195">
        <v>3622</v>
      </c>
      <c r="AI68" s="195">
        <v>3635</v>
      </c>
      <c r="AJ68" s="195">
        <v>3622</v>
      </c>
      <c r="AK68" s="195">
        <v>3600</v>
      </c>
      <c r="AL68" s="195">
        <v>3603</v>
      </c>
      <c r="AM68" s="195">
        <v>3661</v>
      </c>
      <c r="AN68" s="195">
        <v>3651</v>
      </c>
      <c r="AO68" s="195">
        <v>3643</v>
      </c>
      <c r="AP68" s="195">
        <v>3653</v>
      </c>
      <c r="AQ68" s="195">
        <v>3648</v>
      </c>
      <c r="AR68" s="195">
        <v>3637</v>
      </c>
      <c r="AS68" s="195">
        <v>3637</v>
      </c>
      <c r="AT68" s="195">
        <v>3623</v>
      </c>
      <c r="BG68" s="192"/>
    </row>
    <row r="69" spans="1:59">
      <c r="A69" s="235"/>
      <c r="B69" s="187" t="s">
        <v>37</v>
      </c>
      <c r="C69" s="185" t="s">
        <v>224</v>
      </c>
      <c r="D69" s="172" t="s">
        <v>225</v>
      </c>
      <c r="E69" s="188" t="e">
        <v>#NUM!</v>
      </c>
      <c r="F69" s="188" t="e">
        <v>#NUM!</v>
      </c>
      <c r="G69" s="188" t="e">
        <v>#NUM!</v>
      </c>
      <c r="H69" s="188" t="e">
        <v>#NUM!</v>
      </c>
      <c r="I69" s="188">
        <v>3041.5343362317226</v>
      </c>
      <c r="J69" s="188">
        <v>3098.4197864231282</v>
      </c>
      <c r="K69" s="188">
        <v>3165.0960502730645</v>
      </c>
      <c r="L69" s="188">
        <v>3084.9294721964548</v>
      </c>
      <c r="M69" s="188">
        <v>3129.597841245175</v>
      </c>
      <c r="N69" s="188">
        <v>3152.4030912218177</v>
      </c>
      <c r="O69" s="188">
        <v>3079.6584014531045</v>
      </c>
      <c r="P69" s="188">
        <v>3029.0998511761954</v>
      </c>
      <c r="Q69" s="188">
        <v>3083.1455650020621</v>
      </c>
      <c r="R69" s="188">
        <v>2880.0947671649155</v>
      </c>
      <c r="S69" s="188">
        <v>2875.1353710772214</v>
      </c>
      <c r="T69" s="188">
        <v>2871.9615478438895</v>
      </c>
      <c r="U69" s="188">
        <v>2999.4887321217293</v>
      </c>
      <c r="V69" s="188">
        <v>2993.1562457890536</v>
      </c>
      <c r="W69" s="188">
        <v>2880.8001562335144</v>
      </c>
      <c r="X69" s="188">
        <v>3045.8261455167917</v>
      </c>
      <c r="Y69" s="189">
        <v>2736</v>
      </c>
      <c r="Z69" s="195">
        <v>2914</v>
      </c>
      <c r="AA69" s="195">
        <v>2862</v>
      </c>
      <c r="AB69" s="195">
        <v>2824</v>
      </c>
      <c r="AC69" s="195">
        <v>2808</v>
      </c>
      <c r="AD69" s="195">
        <v>2823</v>
      </c>
      <c r="AE69" s="195">
        <v>2850</v>
      </c>
      <c r="AF69" s="195">
        <v>2851</v>
      </c>
      <c r="AG69" s="195">
        <v>2845</v>
      </c>
      <c r="AH69" s="195">
        <v>2859</v>
      </c>
      <c r="AI69" s="195">
        <v>2880</v>
      </c>
      <c r="AJ69" s="195">
        <v>2877</v>
      </c>
      <c r="AK69" s="195">
        <v>2864</v>
      </c>
      <c r="AL69" s="195">
        <v>2877</v>
      </c>
      <c r="AM69" s="195">
        <v>2944</v>
      </c>
      <c r="AN69" s="195">
        <v>2945</v>
      </c>
      <c r="AO69" s="195">
        <v>2948</v>
      </c>
      <c r="AP69" s="195">
        <v>2969</v>
      </c>
      <c r="AQ69" s="195">
        <v>2976</v>
      </c>
      <c r="AR69" s="195">
        <v>2975</v>
      </c>
      <c r="AS69" s="195">
        <v>2975</v>
      </c>
      <c r="AT69" s="195">
        <v>2973</v>
      </c>
      <c r="BG69" s="192"/>
    </row>
    <row r="70" spans="1:59">
      <c r="A70" s="235"/>
      <c r="B70" s="187" t="s">
        <v>37</v>
      </c>
      <c r="C70" s="185">
        <v>24</v>
      </c>
      <c r="D70" s="172" t="s">
        <v>226</v>
      </c>
      <c r="E70" s="188" t="e">
        <v>#NUM!</v>
      </c>
      <c r="F70" s="188" t="e">
        <v>#NUM!</v>
      </c>
      <c r="G70" s="188" t="e">
        <v>#NUM!</v>
      </c>
      <c r="H70" s="188" t="e">
        <v>#NUM!</v>
      </c>
      <c r="I70" s="188">
        <v>3940.6689024536881</v>
      </c>
      <c r="J70" s="188">
        <v>3929.9126662635535</v>
      </c>
      <c r="K70" s="188">
        <v>3928.8445293978507</v>
      </c>
      <c r="L70" s="188">
        <v>3822.8581563314319</v>
      </c>
      <c r="M70" s="188">
        <v>3830.5373733964152</v>
      </c>
      <c r="N70" s="188">
        <v>3869.8900975026249</v>
      </c>
      <c r="O70" s="188">
        <v>3764.992903895662</v>
      </c>
      <c r="P70" s="188">
        <v>3789.1498661552268</v>
      </c>
      <c r="Q70" s="188">
        <v>3758.6905548831278</v>
      </c>
      <c r="R70" s="188">
        <v>3743.4916497319628</v>
      </c>
      <c r="S70" s="188">
        <v>3730.1218588779811</v>
      </c>
      <c r="T70" s="188">
        <v>3714.3192159358437</v>
      </c>
      <c r="U70" s="188">
        <v>3735.8545321455786</v>
      </c>
      <c r="V70" s="188">
        <v>3661.5606406168486</v>
      </c>
      <c r="W70" s="188">
        <v>3631.2233683806071</v>
      </c>
      <c r="X70" s="188">
        <v>3638.2762953066999</v>
      </c>
      <c r="Y70" s="189">
        <v>3113</v>
      </c>
      <c r="Z70" s="195">
        <v>3435</v>
      </c>
      <c r="AA70" s="195">
        <v>3411</v>
      </c>
      <c r="AB70" s="195">
        <v>3391</v>
      </c>
      <c r="AC70" s="195">
        <v>3380</v>
      </c>
      <c r="AD70" s="195">
        <v>3380</v>
      </c>
      <c r="AE70" s="195">
        <v>3385</v>
      </c>
      <c r="AF70" s="195">
        <v>3379</v>
      </c>
      <c r="AG70" s="195">
        <v>3371</v>
      </c>
      <c r="AH70" s="195">
        <v>3370</v>
      </c>
      <c r="AI70" s="195">
        <v>3372</v>
      </c>
      <c r="AJ70" s="195">
        <v>3364</v>
      </c>
      <c r="AK70" s="195">
        <v>3352</v>
      </c>
      <c r="AL70" s="195">
        <v>3350</v>
      </c>
      <c r="AM70" s="195">
        <v>3368</v>
      </c>
      <c r="AN70" s="195">
        <v>3361</v>
      </c>
      <c r="AO70" s="195">
        <v>3354</v>
      </c>
      <c r="AP70" s="195">
        <v>3354</v>
      </c>
      <c r="AQ70" s="195">
        <v>3349</v>
      </c>
      <c r="AR70" s="195">
        <v>3341</v>
      </c>
      <c r="AS70" s="195">
        <v>3341</v>
      </c>
      <c r="AT70" s="195">
        <v>3332</v>
      </c>
      <c r="BG70" s="192"/>
    </row>
    <row r="71" spans="1:59">
      <c r="A71" s="235"/>
      <c r="B71" s="187" t="s">
        <v>37</v>
      </c>
      <c r="C71" s="185">
        <v>24</v>
      </c>
      <c r="D71" s="172" t="s">
        <v>227</v>
      </c>
      <c r="E71" s="188" t="e">
        <v>#NUM!</v>
      </c>
      <c r="F71" s="188" t="e">
        <v>#NUM!</v>
      </c>
      <c r="G71" s="188" t="e">
        <v>#NUM!</v>
      </c>
      <c r="H71" s="188" t="e">
        <v>#NUM!</v>
      </c>
      <c r="I71" s="188">
        <v>4037.2639941240964</v>
      </c>
      <c r="J71" s="188">
        <v>4072.5456330090938</v>
      </c>
      <c r="K71" s="188">
        <v>3674.6874832726826</v>
      </c>
      <c r="L71" s="188">
        <v>3500.321559872315</v>
      </c>
      <c r="M71" s="188">
        <v>3576.0892488531513</v>
      </c>
      <c r="N71" s="188">
        <v>3384.497562486391</v>
      </c>
      <c r="O71" s="188">
        <v>3290.893101703502</v>
      </c>
      <c r="P71" s="188">
        <v>3205.5323980653848</v>
      </c>
      <c r="Q71" s="188">
        <v>3419.1670711973466</v>
      </c>
      <c r="R71" s="188">
        <v>2865.6534189512531</v>
      </c>
      <c r="S71" s="188">
        <v>2794.3562986244401</v>
      </c>
      <c r="T71" s="188">
        <v>2607.9805753755581</v>
      </c>
      <c r="U71" s="188">
        <v>2753.4231633034206</v>
      </c>
      <c r="V71" s="188">
        <v>2732.2996816220293</v>
      </c>
      <c r="W71" s="188">
        <v>2662.5630320822243</v>
      </c>
      <c r="X71" s="188">
        <v>3231.4969900132864</v>
      </c>
      <c r="Y71" s="189">
        <v>2672</v>
      </c>
      <c r="Z71" s="195">
        <v>3106</v>
      </c>
      <c r="AA71" s="195">
        <v>3011</v>
      </c>
      <c r="AB71" s="195">
        <v>2939</v>
      </c>
      <c r="AC71" s="195">
        <v>2903</v>
      </c>
      <c r="AD71" s="195">
        <v>2920</v>
      </c>
      <c r="AE71" s="195">
        <v>2957</v>
      </c>
      <c r="AF71" s="195">
        <v>2947</v>
      </c>
      <c r="AG71" s="195">
        <v>2927</v>
      </c>
      <c r="AH71" s="195">
        <v>2941</v>
      </c>
      <c r="AI71" s="195">
        <v>2965</v>
      </c>
      <c r="AJ71" s="195">
        <v>2947</v>
      </c>
      <c r="AK71" s="195">
        <v>2915</v>
      </c>
      <c r="AL71" s="195">
        <v>2922</v>
      </c>
      <c r="AM71" s="195">
        <v>3020</v>
      </c>
      <c r="AN71" s="195">
        <v>3007</v>
      </c>
      <c r="AO71" s="195">
        <v>2996</v>
      </c>
      <c r="AP71" s="195">
        <v>3017</v>
      </c>
      <c r="AQ71" s="195">
        <v>3012</v>
      </c>
      <c r="AR71" s="195">
        <v>2995</v>
      </c>
      <c r="AS71" s="195">
        <v>2995</v>
      </c>
      <c r="AT71" s="195">
        <v>2976</v>
      </c>
      <c r="BG71" s="192"/>
    </row>
    <row r="72" spans="1:59">
      <c r="A72" s="235"/>
      <c r="B72" s="187" t="s">
        <v>37</v>
      </c>
      <c r="C72" s="185" t="s">
        <v>228</v>
      </c>
      <c r="D72" s="172" t="s">
        <v>229</v>
      </c>
      <c r="E72" s="188" t="e">
        <v>#NUM!</v>
      </c>
      <c r="F72" s="188" t="e">
        <v>#NUM!</v>
      </c>
      <c r="G72" s="188" t="e">
        <v>#NUM!</v>
      </c>
      <c r="H72" s="188" t="e">
        <v>#NUM!</v>
      </c>
      <c r="I72" s="188">
        <v>3758.6123946038233</v>
      </c>
      <c r="J72" s="188">
        <v>3728.4869513020644</v>
      </c>
      <c r="K72" s="188">
        <v>3738.1180618863727</v>
      </c>
      <c r="L72" s="188">
        <v>3401.9265530976754</v>
      </c>
      <c r="M72" s="188">
        <v>3258.1507072438167</v>
      </c>
      <c r="N72" s="188">
        <v>3213.5380583691581</v>
      </c>
      <c r="O72" s="188">
        <v>3630.2997069434996</v>
      </c>
      <c r="P72" s="188">
        <v>3625.7602140489585</v>
      </c>
      <c r="Q72" s="188">
        <v>3697.2895080524804</v>
      </c>
      <c r="R72" s="188">
        <v>3299.410395894125</v>
      </c>
      <c r="S72" s="188">
        <v>3332.2243185077932</v>
      </c>
      <c r="T72" s="188">
        <v>3527.2113346974988</v>
      </c>
      <c r="U72" s="188">
        <v>3496.856015785052</v>
      </c>
      <c r="V72" s="188">
        <v>3493.2055895681215</v>
      </c>
      <c r="W72" s="188">
        <v>3662.8081872758285</v>
      </c>
      <c r="X72" s="188">
        <v>3711.3188821585736</v>
      </c>
      <c r="Y72" s="189">
        <v>3236</v>
      </c>
      <c r="Z72" s="195">
        <v>3308</v>
      </c>
      <c r="AA72" s="195">
        <v>3294</v>
      </c>
      <c r="AB72" s="195">
        <v>3282</v>
      </c>
      <c r="AC72" s="195">
        <v>3274</v>
      </c>
      <c r="AD72" s="195">
        <v>3274</v>
      </c>
      <c r="AE72" s="195">
        <v>3276</v>
      </c>
      <c r="AF72" s="195">
        <v>3271</v>
      </c>
      <c r="AG72" s="195">
        <v>3266</v>
      </c>
      <c r="AH72" s="195">
        <v>3264</v>
      </c>
      <c r="AI72" s="195">
        <v>3264</v>
      </c>
      <c r="AJ72" s="195">
        <v>3259</v>
      </c>
      <c r="AK72" s="195">
        <v>3251</v>
      </c>
      <c r="AL72" s="195">
        <v>3249</v>
      </c>
      <c r="AM72" s="195">
        <v>3258</v>
      </c>
      <c r="AN72" s="195">
        <v>3253</v>
      </c>
      <c r="AO72" s="195">
        <v>3248</v>
      </c>
      <c r="AP72" s="195">
        <v>3247</v>
      </c>
      <c r="AQ72" s="195">
        <v>3243</v>
      </c>
      <c r="AR72" s="195">
        <v>3238</v>
      </c>
      <c r="AS72" s="195">
        <v>3238</v>
      </c>
      <c r="AT72" s="195">
        <v>3232</v>
      </c>
      <c r="BG72" s="192"/>
    </row>
    <row r="73" spans="1:59">
      <c r="A73" s="235"/>
      <c r="Z73" s="156"/>
      <c r="AA73" s="156"/>
      <c r="AB73" s="156"/>
      <c r="AC73" s="156"/>
      <c r="AD73" s="156"/>
      <c r="AE73" s="156"/>
      <c r="AF73" s="156"/>
      <c r="AG73" s="156"/>
      <c r="AH73" s="156"/>
      <c r="AI73" s="156"/>
      <c r="AJ73" s="156"/>
      <c r="AK73" s="156"/>
      <c r="AL73" s="156"/>
      <c r="AM73" s="156"/>
      <c r="AN73" s="156"/>
      <c r="AO73" s="156"/>
      <c r="AP73" s="156"/>
      <c r="AQ73" s="156"/>
      <c r="AR73" s="156"/>
      <c r="AS73" s="156"/>
      <c r="AT73" s="156"/>
      <c r="BG73" s="192"/>
    </row>
    <row r="74" spans="1:59">
      <c r="A74" s="235"/>
      <c r="B74" s="175" t="s">
        <v>254</v>
      </c>
      <c r="C74" s="183"/>
      <c r="Z74" s="156"/>
      <c r="AA74" s="156"/>
      <c r="AB74" s="156"/>
      <c r="AC74" s="156"/>
      <c r="AD74" s="156"/>
      <c r="AE74" s="156"/>
      <c r="AF74" s="156"/>
      <c r="AG74" s="156"/>
      <c r="AH74" s="156"/>
      <c r="AI74" s="156"/>
      <c r="AJ74" s="156"/>
      <c r="AK74" s="156"/>
      <c r="AL74" s="156"/>
      <c r="AM74" s="156"/>
      <c r="AN74" s="156"/>
      <c r="AO74" s="156"/>
      <c r="AP74" s="156"/>
      <c r="AQ74" s="156"/>
      <c r="AR74" s="156"/>
      <c r="AS74" s="156"/>
      <c r="AT74" s="156"/>
      <c r="BG74" s="192"/>
    </row>
    <row r="75" spans="1:59">
      <c r="A75" s="235"/>
      <c r="B75" s="184" t="s">
        <v>207</v>
      </c>
      <c r="C75" s="185" t="s">
        <v>208</v>
      </c>
      <c r="D75" s="172" t="s">
        <v>209</v>
      </c>
      <c r="E75" s="186">
        <v>1990</v>
      </c>
      <c r="F75" s="186">
        <v>1991</v>
      </c>
      <c r="G75" s="186">
        <v>1992</v>
      </c>
      <c r="H75" s="186">
        <v>1993</v>
      </c>
      <c r="I75" s="186">
        <v>1994</v>
      </c>
      <c r="J75" s="186">
        <v>1995</v>
      </c>
      <c r="K75" s="186">
        <v>1996</v>
      </c>
      <c r="L75" s="186">
        <v>1997</v>
      </c>
      <c r="M75" s="186">
        <v>1998</v>
      </c>
      <c r="N75" s="186">
        <v>1999</v>
      </c>
      <c r="O75" s="186">
        <v>2000</v>
      </c>
      <c r="P75" s="186">
        <v>2001</v>
      </c>
      <c r="Q75" s="186">
        <v>2002</v>
      </c>
      <c r="R75" s="186">
        <v>2003</v>
      </c>
      <c r="S75" s="186">
        <v>2004</v>
      </c>
      <c r="T75" s="186">
        <v>2005</v>
      </c>
      <c r="U75" s="186">
        <v>2006</v>
      </c>
      <c r="V75" s="186">
        <v>2007</v>
      </c>
      <c r="W75" s="186">
        <v>2008</v>
      </c>
      <c r="X75" s="186">
        <v>2009</v>
      </c>
      <c r="Y75" s="157">
        <v>2011</v>
      </c>
      <c r="Z75" s="162">
        <v>2012</v>
      </c>
      <c r="AA75" s="162">
        <v>2013</v>
      </c>
      <c r="AB75" s="157">
        <v>2014</v>
      </c>
      <c r="AC75" s="162">
        <v>2015</v>
      </c>
      <c r="AD75" s="162">
        <v>2016</v>
      </c>
      <c r="AE75" s="157">
        <v>2017</v>
      </c>
      <c r="AF75" s="162">
        <v>2018</v>
      </c>
      <c r="AG75" s="162">
        <v>2019</v>
      </c>
      <c r="AH75" s="157">
        <v>2020</v>
      </c>
      <c r="AI75" s="162">
        <v>2021</v>
      </c>
      <c r="AJ75" s="162">
        <v>2022</v>
      </c>
      <c r="AK75" s="157">
        <v>2023</v>
      </c>
      <c r="AL75" s="162">
        <v>2024</v>
      </c>
      <c r="AM75" s="162">
        <v>2025</v>
      </c>
      <c r="AN75" s="157">
        <v>2026</v>
      </c>
      <c r="AO75" s="162">
        <v>2027</v>
      </c>
      <c r="AP75" s="162">
        <v>2028</v>
      </c>
      <c r="AQ75" s="157">
        <v>2029</v>
      </c>
      <c r="AR75" s="162">
        <v>2030</v>
      </c>
      <c r="AS75" s="162">
        <v>2031</v>
      </c>
      <c r="AT75" s="157">
        <v>2032</v>
      </c>
      <c r="BG75" s="192"/>
    </row>
    <row r="76" spans="1:59">
      <c r="A76" s="235"/>
      <c r="B76" s="187" t="s">
        <v>35</v>
      </c>
      <c r="C76" s="185" t="s">
        <v>210</v>
      </c>
      <c r="D76" s="172" t="s">
        <v>211</v>
      </c>
      <c r="E76" s="188">
        <v>5052</v>
      </c>
      <c r="F76" s="188">
        <v>5152</v>
      </c>
      <c r="G76" s="188">
        <v>4346</v>
      </c>
      <c r="H76" s="188">
        <v>4858</v>
      </c>
      <c r="I76" s="188">
        <v>4478</v>
      </c>
      <c r="J76" s="188">
        <v>4330</v>
      </c>
      <c r="K76" s="188">
        <v>4317</v>
      </c>
      <c r="L76" s="188">
        <v>3735</v>
      </c>
      <c r="M76" s="188">
        <v>3510</v>
      </c>
      <c r="N76" s="188">
        <v>4089</v>
      </c>
      <c r="O76" s="188">
        <v>4243</v>
      </c>
      <c r="P76" s="188">
        <v>4207</v>
      </c>
      <c r="Q76" s="188">
        <v>4075</v>
      </c>
      <c r="R76" s="188">
        <v>3993</v>
      </c>
      <c r="S76" s="188">
        <v>4065</v>
      </c>
      <c r="T76" s="188">
        <v>3908</v>
      </c>
      <c r="U76" s="188">
        <v>4439</v>
      </c>
      <c r="V76" s="188">
        <v>4866</v>
      </c>
      <c r="W76" s="188">
        <v>5033.2475685234303</v>
      </c>
      <c r="X76" s="188">
        <v>4839.5704099821751</v>
      </c>
      <c r="Y76" s="189">
        <v>4340</v>
      </c>
      <c r="Z76" s="195">
        <v>4305</v>
      </c>
      <c r="AA76" s="195">
        <v>4322</v>
      </c>
      <c r="AB76" s="195">
        <v>4337</v>
      </c>
      <c r="AC76" s="195">
        <v>4350</v>
      </c>
      <c r="AD76" s="195">
        <v>4358</v>
      </c>
      <c r="AE76" s="195">
        <v>4366</v>
      </c>
      <c r="AF76" s="195">
        <v>4377</v>
      </c>
      <c r="AG76" s="195">
        <v>4390</v>
      </c>
      <c r="AH76" s="195">
        <v>4400</v>
      </c>
      <c r="AI76" s="195">
        <v>4409</v>
      </c>
      <c r="AJ76" s="195">
        <v>4423</v>
      </c>
      <c r="AK76" s="195">
        <v>4438</v>
      </c>
      <c r="AL76" s="195">
        <v>4450</v>
      </c>
      <c r="AM76" s="195">
        <v>4454</v>
      </c>
      <c r="AN76" s="195">
        <v>4467</v>
      </c>
      <c r="AO76" s="195">
        <v>4481</v>
      </c>
      <c r="AP76" s="195">
        <v>4493</v>
      </c>
      <c r="AQ76" s="195">
        <v>4507</v>
      </c>
      <c r="AR76" s="195">
        <v>4522</v>
      </c>
      <c r="AS76" s="195">
        <v>4522</v>
      </c>
      <c r="AT76" s="195">
        <v>4537</v>
      </c>
      <c r="BG76" s="192"/>
    </row>
    <row r="77" spans="1:59">
      <c r="A77" s="235"/>
      <c r="B77" s="187" t="s">
        <v>35</v>
      </c>
      <c r="C77" s="185" t="s">
        <v>212</v>
      </c>
      <c r="D77" s="172" t="s">
        <v>213</v>
      </c>
      <c r="E77" s="188">
        <v>5230</v>
      </c>
      <c r="F77" s="188">
        <v>5265</v>
      </c>
      <c r="G77" s="188">
        <v>4580</v>
      </c>
      <c r="H77" s="188">
        <v>5986</v>
      </c>
      <c r="I77" s="188">
        <v>6310</v>
      </c>
      <c r="J77" s="188">
        <v>5148</v>
      </c>
      <c r="K77" s="188">
        <v>4201</v>
      </c>
      <c r="L77" s="188">
        <v>3874</v>
      </c>
      <c r="M77" s="188">
        <v>3400</v>
      </c>
      <c r="N77" s="188">
        <v>3789</v>
      </c>
      <c r="O77" s="188">
        <v>3746</v>
      </c>
      <c r="P77" s="188">
        <v>3562</v>
      </c>
      <c r="Q77" s="188">
        <v>3604</v>
      </c>
      <c r="R77" s="188">
        <v>3341</v>
      </c>
      <c r="S77" s="188">
        <v>3157</v>
      </c>
      <c r="T77" s="188">
        <v>3219</v>
      </c>
      <c r="U77" s="188">
        <v>3238</v>
      </c>
      <c r="V77" s="188">
        <v>3314</v>
      </c>
      <c r="W77" s="188">
        <v>3264.4641718052308</v>
      </c>
      <c r="X77" s="188">
        <v>3264.5827261037293</v>
      </c>
      <c r="Y77" s="189">
        <v>2773</v>
      </c>
      <c r="Z77" s="195">
        <v>3331</v>
      </c>
      <c r="AA77" s="195">
        <v>3288</v>
      </c>
      <c r="AB77" s="195">
        <v>3253</v>
      </c>
      <c r="AC77" s="195">
        <v>3231</v>
      </c>
      <c r="AD77" s="195">
        <v>3228</v>
      </c>
      <c r="AE77" s="195">
        <v>3233</v>
      </c>
      <c r="AF77" s="195">
        <v>3221</v>
      </c>
      <c r="AG77" s="195">
        <v>3204</v>
      </c>
      <c r="AH77" s="195">
        <v>3199</v>
      </c>
      <c r="AI77" s="195">
        <v>3198</v>
      </c>
      <c r="AJ77" s="195">
        <v>3181</v>
      </c>
      <c r="AK77" s="195">
        <v>3158</v>
      </c>
      <c r="AL77" s="195">
        <v>3151</v>
      </c>
      <c r="AM77" s="195">
        <v>3176</v>
      </c>
      <c r="AN77" s="195">
        <v>3160</v>
      </c>
      <c r="AO77" s="195">
        <v>3146</v>
      </c>
      <c r="AP77" s="195">
        <v>3142</v>
      </c>
      <c r="AQ77" s="195">
        <v>3129</v>
      </c>
      <c r="AR77" s="195">
        <v>3112</v>
      </c>
      <c r="AS77" s="195">
        <v>3112</v>
      </c>
      <c r="AT77" s="195">
        <v>3093</v>
      </c>
      <c r="BG77" s="192"/>
    </row>
    <row r="78" spans="1:59">
      <c r="A78" s="235"/>
      <c r="B78" s="187" t="s">
        <v>35</v>
      </c>
      <c r="C78" s="185" t="s">
        <v>210</v>
      </c>
      <c r="D78" s="172" t="s">
        <v>214</v>
      </c>
      <c r="E78" s="188">
        <v>6405</v>
      </c>
      <c r="F78" s="188">
        <v>6362</v>
      </c>
      <c r="G78" s="188">
        <v>5316</v>
      </c>
      <c r="H78" s="188">
        <v>5109</v>
      </c>
      <c r="I78" s="188">
        <v>5288</v>
      </c>
      <c r="J78" s="188">
        <v>5235</v>
      </c>
      <c r="K78" s="188">
        <v>4662</v>
      </c>
      <c r="L78" s="188">
        <v>4681</v>
      </c>
      <c r="M78" s="188">
        <v>4132</v>
      </c>
      <c r="N78" s="188">
        <v>4402</v>
      </c>
      <c r="O78" s="188">
        <v>4046</v>
      </c>
      <c r="P78" s="188">
        <v>3973</v>
      </c>
      <c r="Q78" s="188">
        <v>3847</v>
      </c>
      <c r="R78" s="188">
        <v>3649</v>
      </c>
      <c r="S78" s="188">
        <v>3668</v>
      </c>
      <c r="T78" s="188">
        <v>3812</v>
      </c>
      <c r="U78" s="188">
        <v>3910</v>
      </c>
      <c r="V78" s="188">
        <v>4023</v>
      </c>
      <c r="W78" s="188">
        <v>4129.743505154639</v>
      </c>
      <c r="X78" s="188">
        <v>3966.6547619047619</v>
      </c>
      <c r="Y78" s="189">
        <v>3585</v>
      </c>
      <c r="Z78" s="195">
        <v>3906</v>
      </c>
      <c r="AA78" s="195">
        <v>3920</v>
      </c>
      <c r="AB78" s="195">
        <v>3932</v>
      </c>
      <c r="AC78" s="195">
        <v>3942</v>
      </c>
      <c r="AD78" s="195">
        <v>3949</v>
      </c>
      <c r="AE78" s="195">
        <v>3954</v>
      </c>
      <c r="AF78" s="195">
        <v>3963</v>
      </c>
      <c r="AG78" s="195">
        <v>3973</v>
      </c>
      <c r="AH78" s="195">
        <v>3980</v>
      </c>
      <c r="AI78" s="195">
        <v>3988</v>
      </c>
      <c r="AJ78" s="195">
        <v>3998</v>
      </c>
      <c r="AK78" s="195">
        <v>4010</v>
      </c>
      <c r="AL78" s="195">
        <v>4020</v>
      </c>
      <c r="AM78" s="195">
        <v>4022</v>
      </c>
      <c r="AN78" s="195">
        <v>4033</v>
      </c>
      <c r="AO78" s="195">
        <v>4045</v>
      </c>
      <c r="AP78" s="195">
        <v>4054</v>
      </c>
      <c r="AQ78" s="195">
        <v>4065</v>
      </c>
      <c r="AR78" s="195">
        <v>4079</v>
      </c>
      <c r="AS78" s="195">
        <v>4079</v>
      </c>
      <c r="AT78" s="195">
        <v>4092</v>
      </c>
      <c r="BG78" s="192"/>
    </row>
    <row r="79" spans="1:59">
      <c r="A79" s="235"/>
      <c r="B79" s="187" t="s">
        <v>35</v>
      </c>
      <c r="C79" s="185">
        <v>20</v>
      </c>
      <c r="D79" s="172" t="s">
        <v>215</v>
      </c>
      <c r="E79" s="188">
        <v>6204</v>
      </c>
      <c r="F79" s="188">
        <v>5989</v>
      </c>
      <c r="G79" s="188">
        <v>5345</v>
      </c>
      <c r="H79" s="188">
        <v>6544</v>
      </c>
      <c r="I79" s="188">
        <v>5476</v>
      </c>
      <c r="J79" s="188">
        <v>5391</v>
      </c>
      <c r="K79" s="188">
        <v>5849</v>
      </c>
      <c r="L79" s="188">
        <v>5168</v>
      </c>
      <c r="M79" s="188">
        <v>4281</v>
      </c>
      <c r="N79" s="188">
        <v>4753</v>
      </c>
      <c r="O79" s="188">
        <v>5026</v>
      </c>
      <c r="P79" s="188">
        <v>4807</v>
      </c>
      <c r="Q79" s="188">
        <v>4573</v>
      </c>
      <c r="R79" s="188">
        <v>4178</v>
      </c>
      <c r="S79" s="188">
        <v>4534</v>
      </c>
      <c r="T79" s="188">
        <v>4453</v>
      </c>
      <c r="U79" s="188">
        <v>4476</v>
      </c>
      <c r="V79" s="188">
        <v>4436</v>
      </c>
      <c r="W79" s="188">
        <v>4295.1184801381696</v>
      </c>
      <c r="X79" s="188">
        <v>4616.0094818828311</v>
      </c>
      <c r="Y79" s="189">
        <v>3988</v>
      </c>
      <c r="Z79" s="195">
        <v>4178</v>
      </c>
      <c r="AA79" s="195">
        <v>4136</v>
      </c>
      <c r="AB79" s="195">
        <v>4096</v>
      </c>
      <c r="AC79" s="195">
        <v>4062</v>
      </c>
      <c r="AD79" s="195">
        <v>4037</v>
      </c>
      <c r="AE79" s="195">
        <v>4014</v>
      </c>
      <c r="AF79" s="195">
        <v>3980</v>
      </c>
      <c r="AG79" s="195">
        <v>3942</v>
      </c>
      <c r="AH79" s="195">
        <v>3910</v>
      </c>
      <c r="AI79" s="195">
        <v>3877</v>
      </c>
      <c r="AJ79" s="195">
        <v>3836</v>
      </c>
      <c r="AK79" s="195">
        <v>3791</v>
      </c>
      <c r="AL79" s="195">
        <v>3752</v>
      </c>
      <c r="AM79" s="195">
        <v>3730</v>
      </c>
      <c r="AN79" s="195">
        <v>3685</v>
      </c>
      <c r="AO79" s="195">
        <v>3641</v>
      </c>
      <c r="AP79" s="195">
        <v>3601</v>
      </c>
      <c r="AQ79" s="195">
        <v>3556</v>
      </c>
      <c r="AR79" s="195">
        <v>3508</v>
      </c>
      <c r="AS79" s="195">
        <v>3508</v>
      </c>
      <c r="AT79" s="195">
        <v>3460</v>
      </c>
      <c r="BG79" s="192"/>
    </row>
    <row r="80" spans="1:59">
      <c r="A80" s="235"/>
      <c r="B80" s="187" t="s">
        <v>35</v>
      </c>
      <c r="C80" s="185">
        <v>26</v>
      </c>
      <c r="D80" s="172" t="s">
        <v>216</v>
      </c>
      <c r="E80" s="188">
        <v>5362</v>
      </c>
      <c r="F80" s="188">
        <v>5410</v>
      </c>
      <c r="G80" s="188">
        <v>4752</v>
      </c>
      <c r="H80" s="188">
        <v>5617</v>
      </c>
      <c r="I80" s="188">
        <v>4773</v>
      </c>
      <c r="J80" s="188">
        <v>4835</v>
      </c>
      <c r="K80" s="188">
        <v>5333</v>
      </c>
      <c r="L80" s="188">
        <v>5053</v>
      </c>
      <c r="M80" s="188">
        <v>4366</v>
      </c>
      <c r="N80" s="188">
        <v>4996</v>
      </c>
      <c r="O80" s="188">
        <v>4653</v>
      </c>
      <c r="P80" s="188">
        <v>4350</v>
      </c>
      <c r="Q80" s="188">
        <v>4185</v>
      </c>
      <c r="R80" s="188">
        <v>4078</v>
      </c>
      <c r="S80" s="188">
        <v>4129</v>
      </c>
      <c r="T80" s="188">
        <v>4121</v>
      </c>
      <c r="U80" s="188">
        <v>4483</v>
      </c>
      <c r="V80" s="188">
        <v>4363</v>
      </c>
      <c r="W80" s="188">
        <v>4401.3275109170308</v>
      </c>
      <c r="X80" s="188">
        <v>4477.3400702987701</v>
      </c>
      <c r="Y80" s="189">
        <v>3889</v>
      </c>
      <c r="Z80" s="195">
        <v>4177</v>
      </c>
      <c r="AA80" s="195">
        <v>4196</v>
      </c>
      <c r="AB80" s="195">
        <v>4213</v>
      </c>
      <c r="AC80" s="195">
        <v>4224</v>
      </c>
      <c r="AD80" s="195">
        <v>4228</v>
      </c>
      <c r="AE80" s="195">
        <v>4230</v>
      </c>
      <c r="AF80" s="195">
        <v>4238</v>
      </c>
      <c r="AG80" s="195">
        <v>4249</v>
      </c>
      <c r="AH80" s="195">
        <v>4254</v>
      </c>
      <c r="AI80" s="195">
        <v>4258</v>
      </c>
      <c r="AJ80" s="195">
        <v>4268</v>
      </c>
      <c r="AK80" s="195">
        <v>4281</v>
      </c>
      <c r="AL80" s="195">
        <v>4288</v>
      </c>
      <c r="AM80" s="195">
        <v>4281</v>
      </c>
      <c r="AN80" s="195">
        <v>4292</v>
      </c>
      <c r="AO80" s="195">
        <v>4301</v>
      </c>
      <c r="AP80" s="195">
        <v>4307</v>
      </c>
      <c r="AQ80" s="195">
        <v>4317</v>
      </c>
      <c r="AR80" s="195">
        <v>4328</v>
      </c>
      <c r="AS80" s="195">
        <v>4328</v>
      </c>
      <c r="AT80" s="195">
        <v>4340</v>
      </c>
      <c r="BG80" s="192"/>
    </row>
    <row r="81" spans="1:59">
      <c r="A81" s="235"/>
      <c r="B81" s="187"/>
      <c r="C81" s="185"/>
      <c r="D81" s="172" t="s">
        <v>217</v>
      </c>
      <c r="E81" s="188">
        <v>4105.9261848627057</v>
      </c>
      <c r="F81" s="188">
        <v>4272.1110737455147</v>
      </c>
      <c r="G81" s="188">
        <v>4040.2251822811304</v>
      </c>
      <c r="H81" s="188">
        <v>4868.0578148089835</v>
      </c>
      <c r="I81" s="188">
        <v>4187.0862468752402</v>
      </c>
      <c r="J81" s="188">
        <v>4387.2810665061597</v>
      </c>
      <c r="K81" s="188">
        <v>4725.0615150726135</v>
      </c>
      <c r="L81" s="188">
        <v>4433.6582447990368</v>
      </c>
      <c r="M81" s="188">
        <v>3529.303268087936</v>
      </c>
      <c r="N81" s="188">
        <v>3625.1494365598815</v>
      </c>
      <c r="O81" s="188">
        <v>3921.190424662746</v>
      </c>
      <c r="P81" s="188">
        <v>3659.9323202795395</v>
      </c>
      <c r="Q81" s="188">
        <v>3546.3082334619908</v>
      </c>
      <c r="R81" s="188">
        <v>3336.8379781724966</v>
      </c>
      <c r="S81" s="188">
        <v>3541.670515632703</v>
      </c>
      <c r="T81" s="188">
        <v>3574.1345404377171</v>
      </c>
      <c r="U81" s="188">
        <v>3564.0861518075935</v>
      </c>
      <c r="V81" s="188">
        <v>3509.9794437992373</v>
      </c>
      <c r="W81" s="188">
        <v>3975.1196172248806</v>
      </c>
      <c r="X81" s="188">
        <v>4178.6038034865296</v>
      </c>
      <c r="Y81" s="189">
        <v>3675</v>
      </c>
      <c r="Z81" s="195">
        <v>3660</v>
      </c>
      <c r="AA81" s="195">
        <v>3632</v>
      </c>
      <c r="AB81" s="195">
        <v>3611</v>
      </c>
      <c r="AC81" s="195">
        <v>3601</v>
      </c>
      <c r="AD81" s="195">
        <v>3606</v>
      </c>
      <c r="AE81" s="195">
        <v>3618</v>
      </c>
      <c r="AF81" s="195">
        <v>3616</v>
      </c>
      <c r="AG81" s="195">
        <v>3611</v>
      </c>
      <c r="AH81" s="195">
        <v>3616</v>
      </c>
      <c r="AI81" s="195">
        <v>3624</v>
      </c>
      <c r="AJ81" s="195">
        <v>3620</v>
      </c>
      <c r="AK81" s="195">
        <v>3611</v>
      </c>
      <c r="AL81" s="195">
        <v>3615</v>
      </c>
      <c r="AM81" s="195">
        <v>3645</v>
      </c>
      <c r="AN81" s="195">
        <v>3642</v>
      </c>
      <c r="AO81" s="195">
        <v>3640</v>
      </c>
      <c r="AP81" s="195">
        <v>3648</v>
      </c>
      <c r="AQ81" s="195">
        <v>3648</v>
      </c>
      <c r="AR81" s="195">
        <v>3644</v>
      </c>
      <c r="AS81" s="195">
        <v>3644</v>
      </c>
      <c r="AT81" s="195">
        <v>3640</v>
      </c>
      <c r="BG81" s="192"/>
    </row>
    <row r="82" spans="1:59">
      <c r="A82" s="235"/>
      <c r="B82" s="187" t="s">
        <v>35</v>
      </c>
      <c r="C82" s="185" t="s">
        <v>212</v>
      </c>
      <c r="D82" s="172" t="s">
        <v>218</v>
      </c>
      <c r="E82" s="188">
        <v>4480</v>
      </c>
      <c r="F82" s="188">
        <v>4482</v>
      </c>
      <c r="G82" s="188">
        <v>3869</v>
      </c>
      <c r="H82" s="188">
        <v>4343</v>
      </c>
      <c r="I82" s="188">
        <v>3964</v>
      </c>
      <c r="J82" s="188">
        <v>3983</v>
      </c>
      <c r="K82" s="188">
        <v>3989</v>
      </c>
      <c r="L82" s="188">
        <v>3716</v>
      </c>
      <c r="M82" s="188">
        <v>3404</v>
      </c>
      <c r="N82" s="188">
        <v>4055</v>
      </c>
      <c r="O82" s="188">
        <v>3761</v>
      </c>
      <c r="P82" s="188">
        <v>3522</v>
      </c>
      <c r="Q82" s="188">
        <v>3376</v>
      </c>
      <c r="R82" s="188">
        <v>3123</v>
      </c>
      <c r="S82" s="188">
        <v>3046</v>
      </c>
      <c r="T82" s="188">
        <v>3123</v>
      </c>
      <c r="U82" s="188">
        <v>3165</v>
      </c>
      <c r="V82" s="188">
        <v>3328</v>
      </c>
      <c r="W82" s="188">
        <v>3507.9153880866425</v>
      </c>
      <c r="X82" s="188">
        <v>3539.222767857143</v>
      </c>
      <c r="Y82" s="189">
        <v>2977</v>
      </c>
      <c r="Z82" s="195">
        <v>3232</v>
      </c>
      <c r="AA82" s="195">
        <v>3211</v>
      </c>
      <c r="AB82" s="195">
        <v>3193</v>
      </c>
      <c r="AC82" s="195">
        <v>3183</v>
      </c>
      <c r="AD82" s="195">
        <v>3183</v>
      </c>
      <c r="AE82" s="195">
        <v>3188</v>
      </c>
      <c r="AF82" s="195">
        <v>3182</v>
      </c>
      <c r="AG82" s="195">
        <v>3176</v>
      </c>
      <c r="AH82" s="195">
        <v>3175</v>
      </c>
      <c r="AI82" s="195">
        <v>3176</v>
      </c>
      <c r="AJ82" s="195">
        <v>3169</v>
      </c>
      <c r="AK82" s="195">
        <v>3158</v>
      </c>
      <c r="AL82" s="195">
        <v>3155</v>
      </c>
      <c r="AM82" s="195">
        <v>3171</v>
      </c>
      <c r="AN82" s="195">
        <v>3164</v>
      </c>
      <c r="AO82" s="195">
        <v>3157</v>
      </c>
      <c r="AP82" s="195">
        <v>3157</v>
      </c>
      <c r="AQ82" s="195">
        <v>3151</v>
      </c>
      <c r="AR82" s="195">
        <v>3143</v>
      </c>
      <c r="AS82" s="195">
        <v>3143</v>
      </c>
      <c r="AT82" s="195">
        <v>3135</v>
      </c>
      <c r="BG82" s="192"/>
    </row>
    <row r="83" spans="1:59">
      <c r="A83" s="235"/>
      <c r="B83" s="187" t="s">
        <v>35</v>
      </c>
      <c r="C83" s="185">
        <v>10</v>
      </c>
      <c r="D83" s="172" t="s">
        <v>219</v>
      </c>
      <c r="E83" s="188">
        <v>3565</v>
      </c>
      <c r="F83" s="188">
        <v>3742</v>
      </c>
      <c r="G83" s="188">
        <v>3470</v>
      </c>
      <c r="H83" s="188">
        <v>4075</v>
      </c>
      <c r="I83" s="188">
        <v>3507</v>
      </c>
      <c r="J83" s="188">
        <v>3563</v>
      </c>
      <c r="K83" s="188">
        <v>3985</v>
      </c>
      <c r="L83" s="188">
        <v>3858</v>
      </c>
      <c r="M83" s="188">
        <v>3134</v>
      </c>
      <c r="N83" s="188">
        <v>3516</v>
      </c>
      <c r="O83" s="188">
        <v>3663</v>
      </c>
      <c r="P83" s="188">
        <v>3520</v>
      </c>
      <c r="Q83" s="188">
        <v>3340</v>
      </c>
      <c r="R83" s="188">
        <v>3127</v>
      </c>
      <c r="S83" s="188">
        <v>3247</v>
      </c>
      <c r="T83" s="188">
        <v>3409</v>
      </c>
      <c r="U83" s="188">
        <v>3475</v>
      </c>
      <c r="V83" s="188">
        <v>3714</v>
      </c>
      <c r="W83" s="188">
        <v>3456.5822122571003</v>
      </c>
      <c r="X83" s="188">
        <v>3704.7804511278196</v>
      </c>
      <c r="Y83" s="189">
        <v>3325</v>
      </c>
      <c r="Z83" s="195">
        <v>3408</v>
      </c>
      <c r="AA83" s="195">
        <v>3405</v>
      </c>
      <c r="AB83" s="195">
        <v>3403</v>
      </c>
      <c r="AC83" s="195">
        <v>3400</v>
      </c>
      <c r="AD83" s="195">
        <v>3397</v>
      </c>
      <c r="AE83" s="195">
        <v>3394</v>
      </c>
      <c r="AF83" s="195">
        <v>3391</v>
      </c>
      <c r="AG83" s="195">
        <v>3388</v>
      </c>
      <c r="AH83" s="195">
        <v>3385</v>
      </c>
      <c r="AI83" s="195">
        <v>3382</v>
      </c>
      <c r="AJ83" s="195">
        <v>3378</v>
      </c>
      <c r="AK83" s="195">
        <v>3375</v>
      </c>
      <c r="AL83" s="195">
        <v>3372</v>
      </c>
      <c r="AM83" s="195">
        <v>3368</v>
      </c>
      <c r="AN83" s="195">
        <v>3365</v>
      </c>
      <c r="AO83" s="195">
        <v>3361</v>
      </c>
      <c r="AP83" s="195">
        <v>3357</v>
      </c>
      <c r="AQ83" s="195">
        <v>3354</v>
      </c>
      <c r="AR83" s="195">
        <v>3350</v>
      </c>
      <c r="AS83" s="195">
        <v>3350</v>
      </c>
      <c r="AT83" s="195">
        <v>3346</v>
      </c>
      <c r="BG83" s="192"/>
    </row>
    <row r="84" spans="1:59">
      <c r="A84" s="235"/>
      <c r="B84" s="187" t="s">
        <v>35</v>
      </c>
      <c r="C84" s="185" t="s">
        <v>220</v>
      </c>
      <c r="D84" s="172" t="s">
        <v>221</v>
      </c>
      <c r="E84" s="188">
        <v>4080</v>
      </c>
      <c r="F84" s="188">
        <v>4114</v>
      </c>
      <c r="G84" s="188">
        <v>3758</v>
      </c>
      <c r="H84" s="188">
        <v>4459</v>
      </c>
      <c r="I84" s="188">
        <v>3719</v>
      </c>
      <c r="J84" s="188">
        <v>3670</v>
      </c>
      <c r="K84" s="188">
        <v>3791</v>
      </c>
      <c r="L84" s="188">
        <v>3581</v>
      </c>
      <c r="M84" s="188">
        <v>2968</v>
      </c>
      <c r="N84" s="188">
        <v>3030</v>
      </c>
      <c r="O84" s="188">
        <v>3470</v>
      </c>
      <c r="P84" s="188">
        <v>3391</v>
      </c>
      <c r="Q84" s="188">
        <v>3477</v>
      </c>
      <c r="R84" s="188">
        <v>3124</v>
      </c>
      <c r="S84" s="188">
        <v>3371</v>
      </c>
      <c r="T84" s="188">
        <v>3454</v>
      </c>
      <c r="U84" s="188">
        <v>3278</v>
      </c>
      <c r="V84" s="188">
        <v>3438</v>
      </c>
      <c r="W84" s="188">
        <v>3354.2633744855966</v>
      </c>
      <c r="X84" s="188">
        <v>3645.1531531531532</v>
      </c>
      <c r="Y84" s="189">
        <v>3046</v>
      </c>
      <c r="Z84" s="195">
        <v>3212</v>
      </c>
      <c r="AA84" s="195">
        <v>3223</v>
      </c>
      <c r="AB84" s="195">
        <v>3232</v>
      </c>
      <c r="AC84" s="195">
        <v>3235</v>
      </c>
      <c r="AD84" s="195">
        <v>3229</v>
      </c>
      <c r="AE84" s="195">
        <v>3219</v>
      </c>
      <c r="AF84" s="195">
        <v>3217</v>
      </c>
      <c r="AG84" s="195">
        <v>3217</v>
      </c>
      <c r="AH84" s="195">
        <v>3211</v>
      </c>
      <c r="AI84" s="195">
        <v>3202</v>
      </c>
      <c r="AJ84" s="195">
        <v>3201</v>
      </c>
      <c r="AK84" s="195">
        <v>3202</v>
      </c>
      <c r="AL84" s="195">
        <v>3196</v>
      </c>
      <c r="AM84" s="195">
        <v>3177</v>
      </c>
      <c r="AN84" s="195">
        <v>3174</v>
      </c>
      <c r="AO84" s="195">
        <v>3171</v>
      </c>
      <c r="AP84" s="195">
        <v>3163</v>
      </c>
      <c r="AQ84" s="195">
        <v>3159</v>
      </c>
      <c r="AR84" s="195">
        <v>3156</v>
      </c>
      <c r="AS84" s="195">
        <v>3156</v>
      </c>
      <c r="AT84" s="195">
        <v>3154</v>
      </c>
      <c r="BG84" s="192"/>
    </row>
    <row r="85" spans="1:59">
      <c r="A85" s="235"/>
      <c r="B85" s="187" t="s">
        <v>35</v>
      </c>
      <c r="C85" s="185">
        <v>11</v>
      </c>
      <c r="D85" s="172" t="s">
        <v>222</v>
      </c>
      <c r="E85" s="188">
        <v>6872.3456607741064</v>
      </c>
      <c r="F85" s="188">
        <v>7150.4997114266735</v>
      </c>
      <c r="G85" s="188">
        <v>6762.3777802835575</v>
      </c>
      <c r="H85" s="188">
        <v>8147.9730744644812</v>
      </c>
      <c r="I85" s="188">
        <v>7008.1883366741977</v>
      </c>
      <c r="J85" s="188">
        <v>7343.2669372277542</v>
      </c>
      <c r="K85" s="188">
        <v>7908.6312169262264</v>
      </c>
      <c r="L85" s="188">
        <v>7420.891323456377</v>
      </c>
      <c r="M85" s="188">
        <v>5907.2157919982255</v>
      </c>
      <c r="N85" s="188">
        <v>6067.6395235373793</v>
      </c>
      <c r="O85" s="188">
        <v>6563.1418556300914</v>
      </c>
      <c r="P85" s="188">
        <v>6125.8578132088469</v>
      </c>
      <c r="Q85" s="188">
        <v>5935.6780669487207</v>
      </c>
      <c r="R85" s="188">
        <v>5585.0745891494389</v>
      </c>
      <c r="S85" s="188">
        <v>5927.9156283258581</v>
      </c>
      <c r="T85" s="188">
        <v>5982.2526986858938</v>
      </c>
      <c r="U85" s="188">
        <v>5965.4340816696922</v>
      </c>
      <c r="V85" s="188">
        <v>5874.8722977362986</v>
      </c>
      <c r="W85" s="188">
        <v>5142.7703412073488</v>
      </c>
      <c r="X85" s="188">
        <v>5367.3023872679041</v>
      </c>
      <c r="Y85" s="189">
        <v>4640</v>
      </c>
      <c r="Z85" s="195">
        <v>4988</v>
      </c>
      <c r="AA85" s="195">
        <v>4941</v>
      </c>
      <c r="AB85" s="195">
        <v>4887</v>
      </c>
      <c r="AC85" s="195">
        <v>4824</v>
      </c>
      <c r="AD85" s="195">
        <v>4750</v>
      </c>
      <c r="AE85" s="195">
        <v>4671</v>
      </c>
      <c r="AF85" s="195">
        <v>4598</v>
      </c>
      <c r="AG85" s="195">
        <v>4526</v>
      </c>
      <c r="AH85" s="195">
        <v>4446</v>
      </c>
      <c r="AI85" s="195">
        <v>4364</v>
      </c>
      <c r="AJ85" s="195">
        <v>4288</v>
      </c>
      <c r="AK85" s="195">
        <v>4213</v>
      </c>
      <c r="AL85" s="195">
        <v>4133</v>
      </c>
      <c r="AM85" s="195">
        <v>4041</v>
      </c>
      <c r="AN85" s="195">
        <v>3962</v>
      </c>
      <c r="AO85" s="195">
        <v>3884</v>
      </c>
      <c r="AP85" s="195">
        <v>3801</v>
      </c>
      <c r="AQ85" s="195">
        <v>3722</v>
      </c>
      <c r="AR85" s="195">
        <v>3644</v>
      </c>
      <c r="AS85" s="195">
        <v>3644</v>
      </c>
      <c r="AT85" s="195">
        <v>3567</v>
      </c>
      <c r="BG85" s="192"/>
    </row>
    <row r="86" spans="1:59">
      <c r="A86" s="235"/>
      <c r="B86" s="187" t="s">
        <v>35</v>
      </c>
      <c r="C86" s="185">
        <v>11</v>
      </c>
      <c r="D86" s="172" t="s">
        <v>223</v>
      </c>
      <c r="E86" s="188">
        <v>4703</v>
      </c>
      <c r="F86" s="188">
        <v>5039</v>
      </c>
      <c r="G86" s="188">
        <v>4730</v>
      </c>
      <c r="H86" s="188">
        <v>6024</v>
      </c>
      <c r="I86" s="188">
        <v>5228</v>
      </c>
      <c r="J86" s="188">
        <v>4778</v>
      </c>
      <c r="K86" s="188">
        <v>4821</v>
      </c>
      <c r="L86" s="188">
        <v>4538</v>
      </c>
      <c r="M86" s="188">
        <v>3771</v>
      </c>
      <c r="N86" s="188">
        <v>3758</v>
      </c>
      <c r="O86" s="188">
        <v>4044</v>
      </c>
      <c r="P86" s="188">
        <v>3920</v>
      </c>
      <c r="Q86" s="188">
        <v>3789</v>
      </c>
      <c r="R86" s="188">
        <v>3597</v>
      </c>
      <c r="S86" s="188">
        <v>3723</v>
      </c>
      <c r="T86" s="188">
        <v>3697</v>
      </c>
      <c r="U86" s="188">
        <v>3951</v>
      </c>
      <c r="V86" s="188">
        <v>3923</v>
      </c>
      <c r="W86" s="188">
        <v>3842.7406038200861</v>
      </c>
      <c r="X86" s="188">
        <v>3942.8949121744399</v>
      </c>
      <c r="Y86" s="189">
        <v>3499</v>
      </c>
      <c r="Z86" s="195">
        <v>3812</v>
      </c>
      <c r="AA86" s="195">
        <v>3752</v>
      </c>
      <c r="AB86" s="195">
        <v>3705</v>
      </c>
      <c r="AC86" s="195">
        <v>3681</v>
      </c>
      <c r="AD86" s="195">
        <v>3690</v>
      </c>
      <c r="AE86" s="195">
        <v>3712</v>
      </c>
      <c r="AF86" s="195">
        <v>3705</v>
      </c>
      <c r="AG86" s="195">
        <v>3691</v>
      </c>
      <c r="AH86" s="195">
        <v>3698</v>
      </c>
      <c r="AI86" s="195">
        <v>3711</v>
      </c>
      <c r="AJ86" s="195">
        <v>3699</v>
      </c>
      <c r="AK86" s="195">
        <v>3676</v>
      </c>
      <c r="AL86" s="195">
        <v>3680</v>
      </c>
      <c r="AM86" s="195">
        <v>3740</v>
      </c>
      <c r="AN86" s="195">
        <v>3730</v>
      </c>
      <c r="AO86" s="195">
        <v>3722</v>
      </c>
      <c r="AP86" s="195">
        <v>3732</v>
      </c>
      <c r="AQ86" s="195">
        <v>3728</v>
      </c>
      <c r="AR86" s="195">
        <v>3716</v>
      </c>
      <c r="AS86" s="195">
        <v>3716</v>
      </c>
      <c r="AT86" s="195">
        <v>3702</v>
      </c>
      <c r="BG86" s="192"/>
    </row>
    <row r="87" spans="1:59">
      <c r="A87" s="235"/>
      <c r="B87" s="187" t="s">
        <v>37</v>
      </c>
      <c r="C87" s="185" t="s">
        <v>224</v>
      </c>
      <c r="D87" s="172" t="s">
        <v>225</v>
      </c>
      <c r="E87" s="188">
        <v>4161</v>
      </c>
      <c r="F87" s="188">
        <v>4267</v>
      </c>
      <c r="G87" s="188">
        <v>3306</v>
      </c>
      <c r="H87" s="188">
        <v>3899</v>
      </c>
      <c r="I87" s="188">
        <v>3467</v>
      </c>
      <c r="J87" s="188">
        <v>3395</v>
      </c>
      <c r="K87" s="188">
        <v>3396</v>
      </c>
      <c r="L87" s="188">
        <v>3390</v>
      </c>
      <c r="M87" s="188">
        <v>2956</v>
      </c>
      <c r="N87" s="188">
        <v>3394</v>
      </c>
      <c r="O87" s="188">
        <v>3349</v>
      </c>
      <c r="P87" s="188">
        <v>3195</v>
      </c>
      <c r="Q87" s="188">
        <v>3249</v>
      </c>
      <c r="R87" s="188">
        <v>2986</v>
      </c>
      <c r="S87" s="188">
        <v>3001</v>
      </c>
      <c r="T87" s="188">
        <v>3065</v>
      </c>
      <c r="U87" s="188">
        <v>3191</v>
      </c>
      <c r="V87" s="188">
        <v>3044</v>
      </c>
      <c r="W87" s="188">
        <v>3044.8708263069138</v>
      </c>
      <c r="X87" s="188">
        <v>3045.8261520545666</v>
      </c>
      <c r="Y87" s="189">
        <v>2709</v>
      </c>
      <c r="Z87" s="195">
        <v>2888</v>
      </c>
      <c r="AA87" s="195">
        <v>2847</v>
      </c>
      <c r="AB87" s="195">
        <v>2821</v>
      </c>
      <c r="AC87" s="195">
        <v>2816</v>
      </c>
      <c r="AD87" s="195">
        <v>2844</v>
      </c>
      <c r="AE87" s="195">
        <v>2886</v>
      </c>
      <c r="AF87" s="195">
        <v>2902</v>
      </c>
      <c r="AG87" s="195">
        <v>2911</v>
      </c>
      <c r="AH87" s="195">
        <v>2944</v>
      </c>
      <c r="AI87" s="195">
        <v>2983</v>
      </c>
      <c r="AJ87" s="195">
        <v>2998</v>
      </c>
      <c r="AK87" s="195">
        <v>3004</v>
      </c>
      <c r="AL87" s="195">
        <v>3037</v>
      </c>
      <c r="AM87" s="195">
        <v>3130</v>
      </c>
      <c r="AN87" s="195">
        <v>3152</v>
      </c>
      <c r="AO87" s="195">
        <v>3178</v>
      </c>
      <c r="AP87" s="195">
        <v>3224</v>
      </c>
      <c r="AQ87" s="195">
        <v>3256</v>
      </c>
      <c r="AR87" s="195">
        <v>3281</v>
      </c>
      <c r="AS87" s="195">
        <v>3281</v>
      </c>
      <c r="AT87" s="195">
        <v>3304</v>
      </c>
      <c r="BG87" s="192"/>
    </row>
    <row r="88" spans="1:59">
      <c r="A88" s="235"/>
      <c r="B88" s="187" t="s">
        <v>37</v>
      </c>
      <c r="C88" s="185">
        <v>24</v>
      </c>
      <c r="D88" s="172" t="s">
        <v>226</v>
      </c>
      <c r="E88" s="188">
        <v>4491</v>
      </c>
      <c r="F88" s="188">
        <v>4699</v>
      </c>
      <c r="G88" s="188">
        <v>4091</v>
      </c>
      <c r="H88" s="188">
        <v>4648</v>
      </c>
      <c r="I88" s="188">
        <v>4262</v>
      </c>
      <c r="J88" s="188">
        <v>4200</v>
      </c>
      <c r="K88" s="188">
        <v>4406</v>
      </c>
      <c r="L88" s="188">
        <v>4365</v>
      </c>
      <c r="M88" s="188">
        <v>3928</v>
      </c>
      <c r="N88" s="188">
        <v>3890</v>
      </c>
      <c r="O88" s="188">
        <v>3912</v>
      </c>
      <c r="P88" s="188">
        <v>4138</v>
      </c>
      <c r="Q88" s="188">
        <v>3722</v>
      </c>
      <c r="R88" s="188">
        <v>2932</v>
      </c>
      <c r="S88" s="188">
        <v>3440</v>
      </c>
      <c r="T88" s="188">
        <v>3754</v>
      </c>
      <c r="U88" s="188">
        <v>3685</v>
      </c>
      <c r="V88" s="188">
        <v>3653</v>
      </c>
      <c r="W88" s="188">
        <v>3601.1510204081633</v>
      </c>
      <c r="X88" s="188">
        <v>3638.2762886597939</v>
      </c>
      <c r="Y88" s="189">
        <v>3082</v>
      </c>
      <c r="Z88" s="195">
        <v>3385</v>
      </c>
      <c r="AA88" s="195">
        <v>3357</v>
      </c>
      <c r="AB88" s="195">
        <v>3332</v>
      </c>
      <c r="AC88" s="195">
        <v>3314</v>
      </c>
      <c r="AD88" s="195">
        <v>3309</v>
      </c>
      <c r="AE88" s="195">
        <v>3308</v>
      </c>
      <c r="AF88" s="195">
        <v>3298</v>
      </c>
      <c r="AG88" s="195">
        <v>3283</v>
      </c>
      <c r="AH88" s="195">
        <v>3277</v>
      </c>
      <c r="AI88" s="195">
        <v>3272</v>
      </c>
      <c r="AJ88" s="195">
        <v>3258</v>
      </c>
      <c r="AK88" s="195">
        <v>3242</v>
      </c>
      <c r="AL88" s="195">
        <v>3233</v>
      </c>
      <c r="AM88" s="195">
        <v>3243</v>
      </c>
      <c r="AN88" s="195">
        <v>3231</v>
      </c>
      <c r="AO88" s="195">
        <v>3218</v>
      </c>
      <c r="AP88" s="195">
        <v>3211</v>
      </c>
      <c r="AQ88" s="195">
        <v>3199</v>
      </c>
      <c r="AR88" s="195">
        <v>3185</v>
      </c>
      <c r="AS88" s="195">
        <v>3185</v>
      </c>
      <c r="AT88" s="195">
        <v>3171</v>
      </c>
      <c r="BG88" s="192"/>
    </row>
    <row r="89" spans="1:59">
      <c r="A89" s="235"/>
      <c r="B89" s="187" t="s">
        <v>37</v>
      </c>
      <c r="C89" s="185">
        <v>24</v>
      </c>
      <c r="D89" s="172" t="s">
        <v>227</v>
      </c>
      <c r="E89" s="188">
        <v>3241</v>
      </c>
      <c r="F89" s="188">
        <v>3644</v>
      </c>
      <c r="G89" s="188">
        <v>3388</v>
      </c>
      <c r="H89" s="188">
        <v>3983</v>
      </c>
      <c r="I89" s="188">
        <v>3498</v>
      </c>
      <c r="J89" s="188">
        <v>3661</v>
      </c>
      <c r="K89" s="188">
        <v>4115.127717391304</v>
      </c>
      <c r="L89" s="188">
        <v>4359.9642384105964</v>
      </c>
      <c r="M89" s="188">
        <v>3786.7739463601533</v>
      </c>
      <c r="N89" s="188">
        <v>3891.7843137254904</v>
      </c>
      <c r="O89" s="188">
        <v>4677.640625</v>
      </c>
      <c r="P89" s="188">
        <v>4138</v>
      </c>
      <c r="Q89" s="188">
        <v>3722</v>
      </c>
      <c r="R89" s="188">
        <v>2932</v>
      </c>
      <c r="S89" s="188">
        <v>2535.6850763807283</v>
      </c>
      <c r="T89" s="188">
        <v>2530.4560185185187</v>
      </c>
      <c r="U89" s="188">
        <v>2538.8898007033999</v>
      </c>
      <c r="V89" s="188">
        <v>2867.1367816091956</v>
      </c>
      <c r="W89" s="188">
        <v>3065.3946449359719</v>
      </c>
      <c r="X89" s="188">
        <v>3231.4970484061391</v>
      </c>
      <c r="Y89" s="189">
        <v>2645</v>
      </c>
      <c r="Z89" s="195">
        <v>3081</v>
      </c>
      <c r="AA89" s="195">
        <v>2991</v>
      </c>
      <c r="AB89" s="195">
        <v>2925</v>
      </c>
      <c r="AC89" s="195">
        <v>2895</v>
      </c>
      <c r="AD89" s="195">
        <v>2916</v>
      </c>
      <c r="AE89" s="195">
        <v>2958</v>
      </c>
      <c r="AF89" s="195">
        <v>2955</v>
      </c>
      <c r="AG89" s="195">
        <v>2941</v>
      </c>
      <c r="AH89" s="195">
        <v>2960</v>
      </c>
      <c r="AI89" s="195">
        <v>2990</v>
      </c>
      <c r="AJ89" s="195">
        <v>2979</v>
      </c>
      <c r="AK89" s="195">
        <v>2951</v>
      </c>
      <c r="AL89" s="195">
        <v>2966</v>
      </c>
      <c r="AM89" s="195">
        <v>3071</v>
      </c>
      <c r="AN89" s="195">
        <v>3065</v>
      </c>
      <c r="AO89" s="195">
        <v>3062</v>
      </c>
      <c r="AP89" s="195">
        <v>3089</v>
      </c>
      <c r="AQ89" s="195">
        <v>3091</v>
      </c>
      <c r="AR89" s="195">
        <v>3081</v>
      </c>
      <c r="AS89" s="195">
        <v>3081</v>
      </c>
      <c r="AT89" s="195">
        <v>3068</v>
      </c>
      <c r="BG89" s="192"/>
    </row>
    <row r="90" spans="1:59">
      <c r="A90" s="235"/>
      <c r="B90" s="187" t="s">
        <v>37</v>
      </c>
      <c r="C90" s="185" t="s">
        <v>228</v>
      </c>
      <c r="D90" s="172" t="s">
        <v>229</v>
      </c>
      <c r="E90" s="188">
        <v>3945</v>
      </c>
      <c r="F90" s="188">
        <v>3998</v>
      </c>
      <c r="G90" s="188">
        <v>3528</v>
      </c>
      <c r="H90" s="188">
        <v>4238</v>
      </c>
      <c r="I90" s="188">
        <v>3577</v>
      </c>
      <c r="J90" s="188">
        <v>3510</v>
      </c>
      <c r="K90" s="188">
        <v>3660</v>
      </c>
      <c r="L90" s="188">
        <v>3500</v>
      </c>
      <c r="M90" s="188">
        <v>3015</v>
      </c>
      <c r="N90" s="188">
        <v>3245</v>
      </c>
      <c r="O90" s="188">
        <v>3741</v>
      </c>
      <c r="P90" s="188">
        <v>3644</v>
      </c>
      <c r="Q90" s="188">
        <v>3370</v>
      </c>
      <c r="R90" s="188">
        <v>3040</v>
      </c>
      <c r="S90" s="188">
        <v>3195</v>
      </c>
      <c r="T90" s="188">
        <v>3338</v>
      </c>
      <c r="U90" s="188">
        <v>3371</v>
      </c>
      <c r="V90" s="188">
        <v>3531</v>
      </c>
      <c r="W90" s="188">
        <v>3495.7859123682751</v>
      </c>
      <c r="X90" s="188">
        <v>3711.3188803512621</v>
      </c>
      <c r="Y90" s="189">
        <v>3236</v>
      </c>
      <c r="Z90" s="195">
        <v>3307</v>
      </c>
      <c r="AA90" s="195">
        <v>3289</v>
      </c>
      <c r="AB90" s="195">
        <v>3272</v>
      </c>
      <c r="AC90" s="195">
        <v>3260</v>
      </c>
      <c r="AD90" s="195">
        <v>3255</v>
      </c>
      <c r="AE90" s="195">
        <v>3252</v>
      </c>
      <c r="AF90" s="195">
        <v>3243</v>
      </c>
      <c r="AG90" s="195">
        <v>3233</v>
      </c>
      <c r="AH90" s="195">
        <v>3227</v>
      </c>
      <c r="AI90" s="195">
        <v>3221</v>
      </c>
      <c r="AJ90" s="195">
        <v>3210</v>
      </c>
      <c r="AK90" s="195">
        <v>3197</v>
      </c>
      <c r="AL90" s="195">
        <v>3190</v>
      </c>
      <c r="AM90" s="195">
        <v>3193</v>
      </c>
      <c r="AN90" s="195">
        <v>3182</v>
      </c>
      <c r="AO90" s="195">
        <v>3173</v>
      </c>
      <c r="AP90" s="195">
        <v>3166</v>
      </c>
      <c r="AQ90" s="195">
        <v>3155</v>
      </c>
      <c r="AR90" s="195">
        <v>3144</v>
      </c>
      <c r="AS90" s="195">
        <v>3144</v>
      </c>
      <c r="AT90" s="195">
        <v>3131</v>
      </c>
      <c r="BG90" s="192"/>
    </row>
    <row r="91" spans="1:59">
      <c r="A91" s="235"/>
      <c r="Z91" s="156"/>
      <c r="AA91" s="156"/>
      <c r="AB91" s="156"/>
      <c r="AC91" s="156"/>
      <c r="AD91" s="156"/>
      <c r="AE91" s="156"/>
      <c r="AF91" s="156"/>
      <c r="AG91" s="156"/>
      <c r="AH91" s="156"/>
      <c r="AI91" s="156"/>
      <c r="AJ91" s="156"/>
      <c r="AK91" s="156"/>
      <c r="AL91" s="156"/>
      <c r="AM91" s="156"/>
      <c r="AN91" s="156"/>
      <c r="AO91" s="156"/>
      <c r="AP91" s="156"/>
      <c r="AQ91" s="156"/>
      <c r="AR91" s="156"/>
      <c r="AS91" s="156"/>
      <c r="AT91" s="156"/>
      <c r="BG91" s="192"/>
    </row>
    <row r="92" spans="1:59">
      <c r="A92" s="235"/>
      <c r="B92" s="175" t="s">
        <v>255</v>
      </c>
      <c r="C92" s="183"/>
      <c r="Z92" s="156"/>
      <c r="AA92" s="156"/>
      <c r="AB92" s="156"/>
      <c r="AC92" s="156"/>
      <c r="AD92" s="156"/>
      <c r="AE92" s="156"/>
      <c r="AF92" s="156"/>
      <c r="AG92" s="156"/>
      <c r="AH92" s="156"/>
      <c r="AI92" s="156"/>
      <c r="AJ92" s="156"/>
      <c r="AK92" s="156"/>
      <c r="AL92" s="156"/>
      <c r="AM92" s="156"/>
      <c r="AN92" s="156"/>
      <c r="AO92" s="156"/>
      <c r="AP92" s="156"/>
      <c r="AQ92" s="156"/>
      <c r="AR92" s="156"/>
      <c r="AS92" s="156"/>
      <c r="AT92" s="156"/>
      <c r="BG92" s="192"/>
    </row>
    <row r="93" spans="1:59">
      <c r="A93" s="235"/>
      <c r="B93" s="184" t="s">
        <v>207</v>
      </c>
      <c r="C93" s="185" t="s">
        <v>208</v>
      </c>
      <c r="D93" s="172" t="s">
        <v>209</v>
      </c>
      <c r="E93" s="186">
        <v>1990</v>
      </c>
      <c r="F93" s="186">
        <v>1991</v>
      </c>
      <c r="G93" s="186">
        <v>1992</v>
      </c>
      <c r="H93" s="186">
        <v>1993</v>
      </c>
      <c r="I93" s="186">
        <v>1994</v>
      </c>
      <c r="J93" s="186">
        <v>1995</v>
      </c>
      <c r="K93" s="186">
        <v>1996</v>
      </c>
      <c r="L93" s="186">
        <v>1997</v>
      </c>
      <c r="M93" s="186">
        <v>1998</v>
      </c>
      <c r="N93" s="186">
        <v>1999</v>
      </c>
      <c r="O93" s="186">
        <v>2000</v>
      </c>
      <c r="P93" s="186">
        <v>2001</v>
      </c>
      <c r="Q93" s="186">
        <v>2002</v>
      </c>
      <c r="R93" s="186">
        <v>2003</v>
      </c>
      <c r="S93" s="186">
        <v>2004</v>
      </c>
      <c r="T93" s="186">
        <v>2005</v>
      </c>
      <c r="U93" s="186">
        <v>2006</v>
      </c>
      <c r="V93" s="186">
        <v>2007</v>
      </c>
      <c r="W93" s="186">
        <v>2008</v>
      </c>
      <c r="X93" s="186">
        <v>2009</v>
      </c>
      <c r="Y93" s="157">
        <v>2011</v>
      </c>
      <c r="Z93" s="162">
        <v>2012</v>
      </c>
      <c r="AA93" s="162">
        <v>2013</v>
      </c>
      <c r="AB93" s="157">
        <v>2014</v>
      </c>
      <c r="AC93" s="162">
        <v>2015</v>
      </c>
      <c r="AD93" s="162">
        <v>2016</v>
      </c>
      <c r="AE93" s="157">
        <v>2017</v>
      </c>
      <c r="AF93" s="162">
        <v>2018</v>
      </c>
      <c r="AG93" s="162">
        <v>2019</v>
      </c>
      <c r="AH93" s="157">
        <v>2020</v>
      </c>
      <c r="AI93" s="162">
        <v>2021</v>
      </c>
      <c r="AJ93" s="162">
        <v>2022</v>
      </c>
      <c r="AK93" s="157">
        <v>2023</v>
      </c>
      <c r="AL93" s="162">
        <v>2024</v>
      </c>
      <c r="AM93" s="162">
        <v>2025</v>
      </c>
      <c r="AN93" s="157">
        <v>2026</v>
      </c>
      <c r="AO93" s="162">
        <v>2027</v>
      </c>
      <c r="AP93" s="162">
        <v>2028</v>
      </c>
      <c r="AQ93" s="157">
        <v>2029</v>
      </c>
      <c r="AR93" s="162">
        <v>2030</v>
      </c>
      <c r="AS93" s="162">
        <v>2031</v>
      </c>
      <c r="AT93" s="157">
        <v>2032</v>
      </c>
      <c r="BG93" s="192"/>
    </row>
    <row r="94" spans="1:59">
      <c r="A94" s="235"/>
      <c r="B94" s="187" t="s">
        <v>35</v>
      </c>
      <c r="C94" s="185" t="s">
        <v>210</v>
      </c>
      <c r="D94" s="172" t="s">
        <v>211</v>
      </c>
      <c r="E94" s="188" t="e">
        <v>#NUM!</v>
      </c>
      <c r="F94" s="188" t="e">
        <v>#NUM!</v>
      </c>
      <c r="G94" s="188" t="e">
        <v>#NUM!</v>
      </c>
      <c r="H94" s="188" t="e">
        <v>#NUM!</v>
      </c>
      <c r="I94" s="188">
        <v>4410.9763941728961</v>
      </c>
      <c r="J94" s="188">
        <v>4216.2783074290755</v>
      </c>
      <c r="K94" s="188">
        <v>4596.7575298807469</v>
      </c>
      <c r="L94" s="188">
        <v>4387.3322339392444</v>
      </c>
      <c r="M94" s="188">
        <v>4344.1817667875921</v>
      </c>
      <c r="N94" s="188">
        <v>4503.8375780623528</v>
      </c>
      <c r="O94" s="188">
        <v>4698.0315114944433</v>
      </c>
      <c r="P94" s="188">
        <v>4787.1875133814274</v>
      </c>
      <c r="Q94" s="188">
        <v>4712.2653885413874</v>
      </c>
      <c r="R94" s="188">
        <v>4761.5367519481106</v>
      </c>
      <c r="S94" s="188">
        <v>4763.8028400278627</v>
      </c>
      <c r="T94" s="188">
        <v>4963.001059575271</v>
      </c>
      <c r="U94" s="188">
        <v>4835.3393293271629</v>
      </c>
      <c r="V94" s="188">
        <v>4751.4106170136356</v>
      </c>
      <c r="W94" s="188">
        <v>5130.360379229749</v>
      </c>
      <c r="X94" s="188">
        <v>4839.5703771930084</v>
      </c>
      <c r="Y94" s="189">
        <v>4297</v>
      </c>
      <c r="Z94" s="165">
        <v>4294</v>
      </c>
      <c r="AA94" s="165">
        <v>4320</v>
      </c>
      <c r="AB94" s="165">
        <v>4345</v>
      </c>
      <c r="AC94" s="165">
        <v>4368</v>
      </c>
      <c r="AD94" s="165">
        <v>4387</v>
      </c>
      <c r="AE94" s="165">
        <v>4405</v>
      </c>
      <c r="AF94" s="165">
        <v>4427</v>
      </c>
      <c r="AG94" s="165">
        <v>4452</v>
      </c>
      <c r="AH94" s="165">
        <v>4474</v>
      </c>
      <c r="AI94" s="165">
        <v>4495</v>
      </c>
      <c r="AJ94" s="165">
        <v>4522</v>
      </c>
      <c r="AK94" s="165">
        <v>4549</v>
      </c>
      <c r="AL94" s="165">
        <v>4574</v>
      </c>
      <c r="AM94" s="165">
        <v>4592</v>
      </c>
      <c r="AN94" s="165">
        <v>4619</v>
      </c>
      <c r="AO94" s="165">
        <v>4647</v>
      </c>
      <c r="AP94" s="165">
        <v>4674</v>
      </c>
      <c r="AQ94" s="165">
        <v>4703</v>
      </c>
      <c r="AR94" s="165">
        <v>4733</v>
      </c>
      <c r="AS94" s="165">
        <v>4733</v>
      </c>
      <c r="AT94" s="165">
        <v>4764</v>
      </c>
      <c r="AU94" s="175"/>
      <c r="AV94" s="175"/>
      <c r="AW94" s="175"/>
      <c r="BG94" s="192"/>
    </row>
    <row r="95" spans="1:59">
      <c r="A95" s="235"/>
      <c r="B95" s="187" t="s">
        <v>35</v>
      </c>
      <c r="C95" s="185" t="s">
        <v>212</v>
      </c>
      <c r="D95" s="172" t="s">
        <v>213</v>
      </c>
      <c r="E95" s="188" t="e">
        <v>#NUM!</v>
      </c>
      <c r="F95" s="188" t="e">
        <v>#NUM!</v>
      </c>
      <c r="G95" s="188" t="e">
        <v>#NUM!</v>
      </c>
      <c r="H95" s="188" t="e">
        <v>#NUM!</v>
      </c>
      <c r="I95" s="188">
        <v>3606.2833992006258</v>
      </c>
      <c r="J95" s="188">
        <v>3543.9976280439555</v>
      </c>
      <c r="K95" s="188">
        <v>3746.7937846785044</v>
      </c>
      <c r="L95" s="188">
        <v>3449.1434418559297</v>
      </c>
      <c r="M95" s="188">
        <v>3313.0478021789745</v>
      </c>
      <c r="N95" s="188">
        <v>3594.8284468950465</v>
      </c>
      <c r="O95" s="188">
        <v>3561.8290515098611</v>
      </c>
      <c r="P95" s="188">
        <v>3478.5835230465541</v>
      </c>
      <c r="Q95" s="188">
        <v>3536.6053428764712</v>
      </c>
      <c r="R95" s="188">
        <v>3249.0413684860341</v>
      </c>
      <c r="S95" s="188">
        <v>3137.7862608656769</v>
      </c>
      <c r="T95" s="188">
        <v>3160.2840383198704</v>
      </c>
      <c r="U95" s="188">
        <v>3089.7628706173177</v>
      </c>
      <c r="V95" s="188">
        <v>3125.8125654597297</v>
      </c>
      <c r="W95" s="188">
        <v>3249.8738251440168</v>
      </c>
      <c r="X95" s="188">
        <v>3264.5825967271298</v>
      </c>
      <c r="Y95" s="189">
        <v>2690</v>
      </c>
      <c r="Z95" s="195">
        <v>3221</v>
      </c>
      <c r="AA95" s="195">
        <v>3173</v>
      </c>
      <c r="AB95" s="195">
        <v>3131</v>
      </c>
      <c r="AC95" s="195">
        <v>3103</v>
      </c>
      <c r="AD95" s="195">
        <v>3092</v>
      </c>
      <c r="AE95" s="195">
        <v>3089</v>
      </c>
      <c r="AF95" s="195">
        <v>3068</v>
      </c>
      <c r="AG95" s="195">
        <v>3044</v>
      </c>
      <c r="AH95" s="195">
        <v>3031</v>
      </c>
      <c r="AI95" s="195">
        <v>3022</v>
      </c>
      <c r="AJ95" s="195">
        <v>2997</v>
      </c>
      <c r="AK95" s="195">
        <v>2967</v>
      </c>
      <c r="AL95" s="195">
        <v>2951</v>
      </c>
      <c r="AM95" s="195">
        <v>2965</v>
      </c>
      <c r="AN95" s="195">
        <v>2942</v>
      </c>
      <c r="AO95" s="195">
        <v>2918</v>
      </c>
      <c r="AP95" s="195">
        <v>2905</v>
      </c>
      <c r="AQ95" s="195">
        <v>2883</v>
      </c>
      <c r="AR95" s="195">
        <v>2858</v>
      </c>
      <c r="AS95" s="195">
        <v>2858</v>
      </c>
      <c r="AT95" s="195">
        <v>2831</v>
      </c>
      <c r="AU95" s="175"/>
      <c r="AV95" s="175"/>
      <c r="AW95" s="175"/>
      <c r="BG95" s="192"/>
    </row>
    <row r="96" spans="1:59">
      <c r="A96" s="235"/>
      <c r="B96" s="187" t="s">
        <v>35</v>
      </c>
      <c r="C96" s="185" t="s">
        <v>210</v>
      </c>
      <c r="D96" s="172" t="s">
        <v>214</v>
      </c>
      <c r="E96" s="188" t="e">
        <v>#NUM!</v>
      </c>
      <c r="F96" s="188" t="e">
        <v>#NUM!</v>
      </c>
      <c r="G96" s="188" t="e">
        <v>#NUM!</v>
      </c>
      <c r="H96" s="188" t="e">
        <v>#NUM!</v>
      </c>
      <c r="I96" s="188">
        <v>3483.4605042422008</v>
      </c>
      <c r="J96" s="188">
        <v>3365.20285927745</v>
      </c>
      <c r="K96" s="188">
        <v>3471.7027149614159</v>
      </c>
      <c r="L96" s="188">
        <v>3452.8688192408677</v>
      </c>
      <c r="M96" s="188">
        <v>3544.7919249930051</v>
      </c>
      <c r="N96" s="188">
        <v>3666.9108263034173</v>
      </c>
      <c r="O96" s="188">
        <v>3715.6259335860655</v>
      </c>
      <c r="P96" s="188">
        <v>3800.7677267398412</v>
      </c>
      <c r="Q96" s="188">
        <v>3807.4016295624406</v>
      </c>
      <c r="R96" s="188">
        <v>3713.8400185516275</v>
      </c>
      <c r="S96" s="188">
        <v>3727.3135501661554</v>
      </c>
      <c r="T96" s="188">
        <v>3793.1533274161848</v>
      </c>
      <c r="U96" s="188">
        <v>3795.617512856119</v>
      </c>
      <c r="V96" s="188">
        <v>3784.2097372680564</v>
      </c>
      <c r="W96" s="188">
        <v>3939.7283502390696</v>
      </c>
      <c r="X96" s="188">
        <v>3966.6552831186177</v>
      </c>
      <c r="Y96" s="189">
        <v>3550</v>
      </c>
      <c r="Z96" s="195">
        <v>3878</v>
      </c>
      <c r="AA96" s="195">
        <v>3898</v>
      </c>
      <c r="AB96" s="195">
        <v>3918</v>
      </c>
      <c r="AC96" s="195">
        <v>3935</v>
      </c>
      <c r="AD96" s="195">
        <v>3949</v>
      </c>
      <c r="AE96" s="195">
        <v>3963</v>
      </c>
      <c r="AF96" s="195">
        <v>3979</v>
      </c>
      <c r="AG96" s="195">
        <v>3998</v>
      </c>
      <c r="AH96" s="195">
        <v>4015</v>
      </c>
      <c r="AI96" s="195">
        <v>4032</v>
      </c>
      <c r="AJ96" s="195">
        <v>4053</v>
      </c>
      <c r="AK96" s="195">
        <v>4075</v>
      </c>
      <c r="AL96" s="195">
        <v>4095</v>
      </c>
      <c r="AM96" s="195">
        <v>4108</v>
      </c>
      <c r="AN96" s="195">
        <v>4131</v>
      </c>
      <c r="AO96" s="195">
        <v>4153</v>
      </c>
      <c r="AP96" s="195">
        <v>4173</v>
      </c>
      <c r="AQ96" s="195">
        <v>4197</v>
      </c>
      <c r="AR96" s="195">
        <v>4222</v>
      </c>
      <c r="AS96" s="195">
        <v>4222</v>
      </c>
      <c r="AT96" s="195">
        <v>4248</v>
      </c>
      <c r="AU96" s="175"/>
      <c r="AV96" s="175"/>
      <c r="AW96" s="175"/>
      <c r="BG96" s="192"/>
    </row>
    <row r="97" spans="1:66">
      <c r="A97" s="235"/>
      <c r="B97" s="187" t="s">
        <v>35</v>
      </c>
      <c r="C97" s="185">
        <v>20</v>
      </c>
      <c r="D97" s="172" t="s">
        <v>215</v>
      </c>
      <c r="E97" s="188" t="e">
        <v>#NUM!</v>
      </c>
      <c r="F97" s="188" t="e">
        <v>#NUM!</v>
      </c>
      <c r="G97" s="188" t="e">
        <v>#NUM!</v>
      </c>
      <c r="H97" s="188" t="e">
        <v>#NUM!</v>
      </c>
      <c r="I97" s="188">
        <v>4849.763781808555</v>
      </c>
      <c r="J97" s="188">
        <v>5197.8068742155074</v>
      </c>
      <c r="K97" s="188">
        <v>5593.8892238595545</v>
      </c>
      <c r="L97" s="188">
        <v>5370.4776095018969</v>
      </c>
      <c r="M97" s="188">
        <v>4987.0867301200724</v>
      </c>
      <c r="N97" s="188">
        <v>5021.2643227380786</v>
      </c>
      <c r="O97" s="188">
        <v>5094.7549563942712</v>
      </c>
      <c r="P97" s="188">
        <v>4806.3015578305776</v>
      </c>
      <c r="Q97" s="188">
        <v>4748.6645653327569</v>
      </c>
      <c r="R97" s="188">
        <v>4423.456141949473</v>
      </c>
      <c r="S97" s="188">
        <v>4510.4517465397057</v>
      </c>
      <c r="T97" s="188">
        <v>4484.9630726921423</v>
      </c>
      <c r="U97" s="188">
        <v>4496.3691635453888</v>
      </c>
      <c r="V97" s="188">
        <v>4368.2173986952421</v>
      </c>
      <c r="W97" s="188">
        <v>4523.0699242957089</v>
      </c>
      <c r="X97" s="188">
        <v>4616.0097370976473</v>
      </c>
      <c r="Y97" s="189">
        <v>4069</v>
      </c>
      <c r="Z97" s="195">
        <v>4250</v>
      </c>
      <c r="AA97" s="195">
        <v>4184</v>
      </c>
      <c r="AB97" s="195">
        <v>4120</v>
      </c>
      <c r="AC97" s="195">
        <v>4058</v>
      </c>
      <c r="AD97" s="195">
        <v>4004</v>
      </c>
      <c r="AE97" s="195">
        <v>3951</v>
      </c>
      <c r="AF97" s="195">
        <v>3884</v>
      </c>
      <c r="AG97" s="195">
        <v>3813</v>
      </c>
      <c r="AH97" s="195">
        <v>3747</v>
      </c>
      <c r="AI97" s="195">
        <v>3679</v>
      </c>
      <c r="AJ97" s="195">
        <v>3603</v>
      </c>
      <c r="AK97" s="195">
        <v>3524</v>
      </c>
      <c r="AL97" s="195">
        <v>3450</v>
      </c>
      <c r="AM97" s="195">
        <v>3391</v>
      </c>
      <c r="AN97" s="195">
        <v>3311</v>
      </c>
      <c r="AO97" s="195">
        <v>3231</v>
      </c>
      <c r="AP97" s="195">
        <v>3157</v>
      </c>
      <c r="AQ97" s="195">
        <v>3078</v>
      </c>
      <c r="AR97" s="195">
        <v>2998</v>
      </c>
      <c r="AS97" s="195">
        <v>2998</v>
      </c>
      <c r="AT97" s="195">
        <v>2917</v>
      </c>
      <c r="AU97" s="175"/>
      <c r="AV97" s="175"/>
      <c r="AW97" s="175"/>
      <c r="BG97" s="192"/>
    </row>
    <row r="98" spans="1:66">
      <c r="A98" s="235"/>
      <c r="B98" s="187" t="s">
        <v>35</v>
      </c>
      <c r="C98" s="185">
        <v>26</v>
      </c>
      <c r="D98" s="172" t="s">
        <v>216</v>
      </c>
      <c r="E98" s="188" t="e">
        <v>#NUM!</v>
      </c>
      <c r="F98" s="188" t="e">
        <v>#NUM!</v>
      </c>
      <c r="G98" s="188" t="e">
        <v>#NUM!</v>
      </c>
      <c r="H98" s="188" t="e">
        <v>#NUM!</v>
      </c>
      <c r="I98" s="188">
        <v>4202.6682903733881</v>
      </c>
      <c r="J98" s="188">
        <v>4096.7132674667846</v>
      </c>
      <c r="K98" s="188">
        <v>4286.1858696110794</v>
      </c>
      <c r="L98" s="188">
        <v>4183.6321798666586</v>
      </c>
      <c r="M98" s="188">
        <v>4201.6535898450911</v>
      </c>
      <c r="N98" s="188">
        <v>4301.4244079841455</v>
      </c>
      <c r="O98" s="188">
        <v>4386.4247463060965</v>
      </c>
      <c r="P98" s="188">
        <v>4438.3491546044534</v>
      </c>
      <c r="Q98" s="188">
        <v>4404.3770746247401</v>
      </c>
      <c r="R98" s="188">
        <v>4390.0420151989574</v>
      </c>
      <c r="S98" s="188">
        <v>4370.733942685717</v>
      </c>
      <c r="T98" s="188">
        <v>4446.8183329564981</v>
      </c>
      <c r="U98" s="188">
        <v>4401.0939295774197</v>
      </c>
      <c r="V98" s="188">
        <v>4351.83580020114</v>
      </c>
      <c r="W98" s="188">
        <v>4555.9670574774964</v>
      </c>
      <c r="X98" s="188">
        <v>4477.3400709535199</v>
      </c>
      <c r="Y98" s="189">
        <v>3929</v>
      </c>
      <c r="Z98" s="195">
        <v>4227</v>
      </c>
      <c r="AA98" s="195">
        <v>4253</v>
      </c>
      <c r="AB98" s="195">
        <v>4275</v>
      </c>
      <c r="AC98" s="195">
        <v>4294</v>
      </c>
      <c r="AD98" s="195">
        <v>4305</v>
      </c>
      <c r="AE98" s="195">
        <v>4313</v>
      </c>
      <c r="AF98" s="195">
        <v>4329</v>
      </c>
      <c r="AG98" s="195">
        <v>4346</v>
      </c>
      <c r="AH98" s="195">
        <v>4359</v>
      </c>
      <c r="AI98" s="195">
        <v>4371</v>
      </c>
      <c r="AJ98" s="195">
        <v>4390</v>
      </c>
      <c r="AK98" s="195">
        <v>4410</v>
      </c>
      <c r="AL98" s="195">
        <v>4425</v>
      </c>
      <c r="AM98" s="195">
        <v>4427</v>
      </c>
      <c r="AN98" s="195">
        <v>4446</v>
      </c>
      <c r="AO98" s="195">
        <v>4465</v>
      </c>
      <c r="AP98" s="195">
        <v>4480</v>
      </c>
      <c r="AQ98" s="195">
        <v>4499</v>
      </c>
      <c r="AR98" s="195">
        <v>4520</v>
      </c>
      <c r="AS98" s="195">
        <v>4520</v>
      </c>
      <c r="AT98" s="195">
        <v>4541</v>
      </c>
      <c r="AU98" s="175"/>
      <c r="AV98" s="175"/>
      <c r="AW98" s="175"/>
      <c r="BG98" s="192"/>
    </row>
    <row r="99" spans="1:66">
      <c r="A99" s="235"/>
      <c r="B99" s="187"/>
      <c r="C99" s="185"/>
      <c r="D99" s="172" t="s">
        <v>217</v>
      </c>
      <c r="E99" s="188" t="e">
        <v>#NUM!</v>
      </c>
      <c r="F99" s="188" t="e">
        <v>#NUM!</v>
      </c>
      <c r="G99" s="188" t="e">
        <v>#NUM!</v>
      </c>
      <c r="H99" s="188" t="e">
        <v>#NUM!</v>
      </c>
      <c r="I99" s="188">
        <v>3582.0147337211438</v>
      </c>
      <c r="J99" s="188">
        <v>3788.5776240799773</v>
      </c>
      <c r="K99" s="188">
        <v>4174.7707814452187</v>
      </c>
      <c r="L99" s="188">
        <v>3952.0661128444108</v>
      </c>
      <c r="M99" s="188">
        <v>3655.2063556080557</v>
      </c>
      <c r="N99" s="188">
        <v>3902.4577259281241</v>
      </c>
      <c r="O99" s="188">
        <v>4282.2858108025612</v>
      </c>
      <c r="P99" s="188">
        <v>4137.6154830715423</v>
      </c>
      <c r="Q99" s="188">
        <v>4076.0724101011274</v>
      </c>
      <c r="R99" s="188">
        <v>3721.0206766322112</v>
      </c>
      <c r="S99" s="188">
        <v>3912.2624020022549</v>
      </c>
      <c r="T99" s="188">
        <v>3900.7282226936513</v>
      </c>
      <c r="U99" s="188">
        <v>3808.8438053994532</v>
      </c>
      <c r="V99" s="188">
        <v>3830.2780312062437</v>
      </c>
      <c r="W99" s="188">
        <v>4147.1586947917822</v>
      </c>
      <c r="X99" s="188">
        <v>4178.6032576767329</v>
      </c>
      <c r="Y99" s="189">
        <v>3749</v>
      </c>
      <c r="Z99" s="195">
        <v>3735</v>
      </c>
      <c r="AA99" s="195">
        <v>3709</v>
      </c>
      <c r="AB99" s="195">
        <v>3688</v>
      </c>
      <c r="AC99" s="195">
        <v>3679</v>
      </c>
      <c r="AD99" s="195">
        <v>3686</v>
      </c>
      <c r="AE99" s="195">
        <v>3700</v>
      </c>
      <c r="AF99" s="195">
        <v>3699</v>
      </c>
      <c r="AG99" s="195">
        <v>3696</v>
      </c>
      <c r="AH99" s="195">
        <v>3703</v>
      </c>
      <c r="AI99" s="195">
        <v>3713</v>
      </c>
      <c r="AJ99" s="195">
        <v>3711</v>
      </c>
      <c r="AK99" s="195">
        <v>3704</v>
      </c>
      <c r="AL99" s="195">
        <v>3710</v>
      </c>
      <c r="AM99" s="195">
        <v>3743</v>
      </c>
      <c r="AN99" s="195">
        <v>3743</v>
      </c>
      <c r="AO99" s="195">
        <v>3744</v>
      </c>
      <c r="AP99" s="195">
        <v>3754</v>
      </c>
      <c r="AQ99" s="195">
        <v>3757</v>
      </c>
      <c r="AR99" s="195">
        <v>3756</v>
      </c>
      <c r="AS99" s="195">
        <v>3756</v>
      </c>
      <c r="AT99" s="195">
        <v>3755</v>
      </c>
      <c r="AU99" s="175"/>
      <c r="AV99" s="175"/>
      <c r="AW99" s="175"/>
      <c r="BG99" s="192"/>
    </row>
    <row r="100" spans="1:66">
      <c r="A100" s="235"/>
      <c r="B100" s="187" t="s">
        <v>35</v>
      </c>
      <c r="C100" s="185" t="s">
        <v>212</v>
      </c>
      <c r="D100" s="172" t="s">
        <v>218</v>
      </c>
      <c r="E100" s="188" t="e">
        <v>#NUM!</v>
      </c>
      <c r="F100" s="188" t="e">
        <v>#NUM!</v>
      </c>
      <c r="G100" s="188" t="e">
        <v>#NUM!</v>
      </c>
      <c r="H100" s="188" t="e">
        <v>#NUM!</v>
      </c>
      <c r="I100" s="188">
        <v>3179.6471374217713</v>
      </c>
      <c r="J100" s="188">
        <v>3049.2701964062635</v>
      </c>
      <c r="K100" s="188">
        <v>3212.3944464391311</v>
      </c>
      <c r="L100" s="188">
        <v>3098.4747948172899</v>
      </c>
      <c r="M100" s="188">
        <v>3250.8261651126604</v>
      </c>
      <c r="N100" s="188">
        <v>3434.1799484628377</v>
      </c>
      <c r="O100" s="188">
        <v>3340.7893358425558</v>
      </c>
      <c r="P100" s="188">
        <v>3532.3893475088703</v>
      </c>
      <c r="Q100" s="188">
        <v>3520.6194275207126</v>
      </c>
      <c r="R100" s="188">
        <v>3248.3603461298517</v>
      </c>
      <c r="S100" s="188">
        <v>3191.3888579464797</v>
      </c>
      <c r="T100" s="188">
        <v>3167.8654460377606</v>
      </c>
      <c r="U100" s="188">
        <v>3261.0887362171829</v>
      </c>
      <c r="V100" s="188">
        <v>3188.8604517026388</v>
      </c>
      <c r="W100" s="188">
        <v>3413.5297177062475</v>
      </c>
      <c r="X100" s="188">
        <v>3587.0201999443821</v>
      </c>
      <c r="Y100" s="189">
        <v>2977</v>
      </c>
      <c r="Z100" s="195">
        <v>3223</v>
      </c>
      <c r="AA100" s="195">
        <v>3200</v>
      </c>
      <c r="AB100" s="195">
        <v>3181</v>
      </c>
      <c r="AC100" s="195">
        <v>3168</v>
      </c>
      <c r="AD100" s="195">
        <v>3166</v>
      </c>
      <c r="AE100" s="195">
        <v>3168</v>
      </c>
      <c r="AF100" s="195">
        <v>3160</v>
      </c>
      <c r="AG100" s="195">
        <v>3150</v>
      </c>
      <c r="AH100" s="195">
        <v>3146</v>
      </c>
      <c r="AI100" s="195">
        <v>3144</v>
      </c>
      <c r="AJ100" s="195">
        <v>3134</v>
      </c>
      <c r="AK100" s="195">
        <v>3119</v>
      </c>
      <c r="AL100" s="195">
        <v>3113</v>
      </c>
      <c r="AM100" s="195">
        <v>3125</v>
      </c>
      <c r="AN100" s="195">
        <v>3114</v>
      </c>
      <c r="AO100" s="195">
        <v>3104</v>
      </c>
      <c r="AP100" s="195">
        <v>3100</v>
      </c>
      <c r="AQ100" s="195">
        <v>3090</v>
      </c>
      <c r="AR100" s="195">
        <v>3078</v>
      </c>
      <c r="AS100" s="195">
        <v>3078</v>
      </c>
      <c r="AT100" s="195">
        <v>3065</v>
      </c>
      <c r="AU100" s="175"/>
      <c r="AV100" s="175"/>
      <c r="AW100" s="175"/>
      <c r="BG100" s="192"/>
    </row>
    <row r="101" spans="1:66">
      <c r="A101" s="235"/>
      <c r="B101" s="187" t="s">
        <v>35</v>
      </c>
      <c r="C101" s="185">
        <v>10</v>
      </c>
      <c r="D101" s="172" t="s">
        <v>219</v>
      </c>
      <c r="E101" s="188" t="e">
        <v>#NUM!</v>
      </c>
      <c r="F101" s="188" t="e">
        <v>#NUM!</v>
      </c>
      <c r="G101" s="188" t="e">
        <v>#NUM!</v>
      </c>
      <c r="H101" s="188" t="e">
        <v>#NUM!</v>
      </c>
      <c r="I101" s="188">
        <v>3278.2142012695781</v>
      </c>
      <c r="J101" s="188">
        <v>3343.9655482914427</v>
      </c>
      <c r="K101" s="188">
        <v>3871.4184389193442</v>
      </c>
      <c r="L101" s="188">
        <v>3489.4855802294724</v>
      </c>
      <c r="M101" s="188">
        <v>3346.1339024541239</v>
      </c>
      <c r="N101" s="188">
        <v>3439.1658809305432</v>
      </c>
      <c r="O101" s="188">
        <v>3620.8371767615272</v>
      </c>
      <c r="P101" s="188">
        <v>3410.0542083801638</v>
      </c>
      <c r="Q101" s="188">
        <v>3475.6338016398549</v>
      </c>
      <c r="R101" s="188">
        <v>3251.0711532420969</v>
      </c>
      <c r="S101" s="188">
        <v>3202.6189846067446</v>
      </c>
      <c r="T101" s="188">
        <v>3411.9385747599476</v>
      </c>
      <c r="U101" s="188">
        <v>3442.5106563969707</v>
      </c>
      <c r="V101" s="188">
        <v>3506.243988633486</v>
      </c>
      <c r="W101" s="188">
        <v>3620.1843750572639</v>
      </c>
      <c r="X101" s="188">
        <v>3698.1450006498967</v>
      </c>
      <c r="Y101" s="189">
        <v>3226</v>
      </c>
      <c r="Z101" s="195">
        <v>3304</v>
      </c>
      <c r="AA101" s="195">
        <v>3299</v>
      </c>
      <c r="AB101" s="195">
        <v>3295</v>
      </c>
      <c r="AC101" s="195">
        <v>3289</v>
      </c>
      <c r="AD101" s="195">
        <v>3283</v>
      </c>
      <c r="AE101" s="195">
        <v>3277</v>
      </c>
      <c r="AF101" s="195">
        <v>3271</v>
      </c>
      <c r="AG101" s="195">
        <v>3265</v>
      </c>
      <c r="AH101" s="195">
        <v>3258</v>
      </c>
      <c r="AI101" s="195">
        <v>3253</v>
      </c>
      <c r="AJ101" s="195">
        <v>3246</v>
      </c>
      <c r="AK101" s="195">
        <v>3239</v>
      </c>
      <c r="AL101" s="195">
        <v>3232</v>
      </c>
      <c r="AM101" s="195">
        <v>3225</v>
      </c>
      <c r="AN101" s="195">
        <v>3219</v>
      </c>
      <c r="AO101" s="195">
        <v>3212</v>
      </c>
      <c r="AP101" s="195">
        <v>3204</v>
      </c>
      <c r="AQ101" s="195">
        <v>3197</v>
      </c>
      <c r="AR101" s="195">
        <v>3189</v>
      </c>
      <c r="AS101" s="195">
        <v>3189</v>
      </c>
      <c r="AT101" s="195">
        <v>3182</v>
      </c>
      <c r="AU101" s="175"/>
      <c r="AV101" s="175"/>
      <c r="AW101" s="175"/>
      <c r="BG101" s="192"/>
    </row>
    <row r="102" spans="1:66">
      <c r="A102" s="235"/>
      <c r="B102" s="187" t="s">
        <v>35</v>
      </c>
      <c r="C102" s="185" t="s">
        <v>220</v>
      </c>
      <c r="D102" s="172" t="s">
        <v>221</v>
      </c>
      <c r="E102" s="188" t="e">
        <v>#NUM!</v>
      </c>
      <c r="F102" s="188" t="e">
        <v>#NUM!</v>
      </c>
      <c r="G102" s="188" t="e">
        <v>#NUM!</v>
      </c>
      <c r="H102" s="188" t="e">
        <v>#NUM!</v>
      </c>
      <c r="I102" s="188">
        <v>3195.4752166271946</v>
      </c>
      <c r="J102" s="188">
        <v>3282.8638730038037</v>
      </c>
      <c r="K102" s="188">
        <v>3521.0181238957471</v>
      </c>
      <c r="L102" s="188">
        <v>3415.5212578847468</v>
      </c>
      <c r="M102" s="188">
        <v>3303.3655089387439</v>
      </c>
      <c r="N102" s="188">
        <v>3396.0177071889648</v>
      </c>
      <c r="O102" s="188">
        <v>3615.8095084785859</v>
      </c>
      <c r="P102" s="188">
        <v>3577.9813375734666</v>
      </c>
      <c r="Q102" s="188">
        <v>3521.7280545160411</v>
      </c>
      <c r="R102" s="188">
        <v>3368.2064552638417</v>
      </c>
      <c r="S102" s="188">
        <v>3450.456606053317</v>
      </c>
      <c r="T102" s="188">
        <v>3429.8876158695002</v>
      </c>
      <c r="U102" s="188">
        <v>3399.6183699340913</v>
      </c>
      <c r="V102" s="188">
        <v>3453.0260078393449</v>
      </c>
      <c r="W102" s="188">
        <v>3602.3001724823989</v>
      </c>
      <c r="X102" s="188">
        <v>3645.1531529833746</v>
      </c>
      <c r="Y102" s="189">
        <v>3046</v>
      </c>
      <c r="Z102" s="195">
        <v>3198</v>
      </c>
      <c r="AA102" s="195">
        <v>3207</v>
      </c>
      <c r="AB102" s="195">
        <v>3212</v>
      </c>
      <c r="AC102" s="195">
        <v>3211</v>
      </c>
      <c r="AD102" s="195">
        <v>3200</v>
      </c>
      <c r="AE102" s="195">
        <v>3186</v>
      </c>
      <c r="AF102" s="195">
        <v>3181</v>
      </c>
      <c r="AG102" s="195">
        <v>3176</v>
      </c>
      <c r="AH102" s="195">
        <v>3165</v>
      </c>
      <c r="AI102" s="195">
        <v>3152</v>
      </c>
      <c r="AJ102" s="195">
        <v>3146</v>
      </c>
      <c r="AK102" s="195">
        <v>3142</v>
      </c>
      <c r="AL102" s="195">
        <v>3132</v>
      </c>
      <c r="AM102" s="195">
        <v>3106</v>
      </c>
      <c r="AN102" s="195">
        <v>3099</v>
      </c>
      <c r="AO102" s="195">
        <v>3091</v>
      </c>
      <c r="AP102" s="195">
        <v>3077</v>
      </c>
      <c r="AQ102" s="195">
        <v>3068</v>
      </c>
      <c r="AR102" s="195">
        <v>3061</v>
      </c>
      <c r="AS102" s="195">
        <v>3061</v>
      </c>
      <c r="AT102" s="195">
        <v>3053</v>
      </c>
      <c r="AU102" s="175"/>
      <c r="AV102" s="175"/>
      <c r="AW102" s="175"/>
      <c r="BG102" s="192"/>
    </row>
    <row r="103" spans="1:66">
      <c r="A103" s="235"/>
      <c r="B103" s="187" t="s">
        <v>35</v>
      </c>
      <c r="C103" s="185">
        <v>11</v>
      </c>
      <c r="D103" s="172" t="s">
        <v>222</v>
      </c>
      <c r="E103" s="188" t="e">
        <v>#NUM!</v>
      </c>
      <c r="F103" s="188" t="e">
        <v>#NUM!</v>
      </c>
      <c r="G103" s="188" t="e">
        <v>#NUM!</v>
      </c>
      <c r="H103" s="188" t="e">
        <v>#NUM!</v>
      </c>
      <c r="I103" s="188">
        <v>7276.5049149204378</v>
      </c>
      <c r="J103" s="188">
        <v>7434.5411159771165</v>
      </c>
      <c r="K103" s="188">
        <v>6951.3852794702188</v>
      </c>
      <c r="L103" s="188">
        <v>6782.6979522988404</v>
      </c>
      <c r="M103" s="188">
        <v>6383.1206191173496</v>
      </c>
      <c r="N103" s="188">
        <v>6548.9663738081099</v>
      </c>
      <c r="O103" s="188">
        <v>6115.4304890282001</v>
      </c>
      <c r="P103" s="188">
        <v>5839.8821818885808</v>
      </c>
      <c r="Q103" s="188">
        <v>5716.5419522863076</v>
      </c>
      <c r="R103" s="188">
        <v>5729.9272488549777</v>
      </c>
      <c r="S103" s="188">
        <v>5673.2626867679755</v>
      </c>
      <c r="T103" s="188">
        <v>5618.7473340762253</v>
      </c>
      <c r="U103" s="188">
        <v>5419.3844115934608</v>
      </c>
      <c r="V103" s="188">
        <v>5236.7037299194217</v>
      </c>
      <c r="W103" s="188">
        <v>5358.9856321666339</v>
      </c>
      <c r="X103" s="188">
        <v>5367.302336021452</v>
      </c>
      <c r="Y103" s="189">
        <v>4733</v>
      </c>
      <c r="Z103" s="195">
        <v>4977</v>
      </c>
      <c r="AA103" s="195">
        <v>4865</v>
      </c>
      <c r="AB103" s="195">
        <v>4745</v>
      </c>
      <c r="AC103" s="195">
        <v>4614</v>
      </c>
      <c r="AD103" s="195">
        <v>4472</v>
      </c>
      <c r="AE103" s="195">
        <v>4328</v>
      </c>
      <c r="AF103" s="195">
        <v>4188</v>
      </c>
      <c r="AG103" s="195">
        <v>4049</v>
      </c>
      <c r="AH103" s="195">
        <v>3906</v>
      </c>
      <c r="AI103" s="195">
        <v>3763</v>
      </c>
      <c r="AJ103" s="195">
        <v>3627</v>
      </c>
      <c r="AK103" s="195">
        <v>3495</v>
      </c>
      <c r="AL103" s="195">
        <v>3360</v>
      </c>
      <c r="AM103" s="195">
        <v>3218</v>
      </c>
      <c r="AN103" s="195">
        <v>3090</v>
      </c>
      <c r="AO103" s="195">
        <v>2963</v>
      </c>
      <c r="AP103" s="195">
        <v>2838</v>
      </c>
      <c r="AQ103" s="195">
        <v>2717</v>
      </c>
      <c r="AR103" s="195">
        <v>2601</v>
      </c>
      <c r="AS103" s="195">
        <v>2601</v>
      </c>
      <c r="AT103" s="195">
        <v>2488</v>
      </c>
      <c r="AU103" s="175"/>
      <c r="AV103" s="175"/>
      <c r="AW103" s="175"/>
      <c r="BG103" s="192"/>
    </row>
    <row r="104" spans="1:66">
      <c r="A104" s="235"/>
      <c r="B104" s="187" t="s">
        <v>35</v>
      </c>
      <c r="C104" s="185">
        <v>11</v>
      </c>
      <c r="D104" s="172" t="s">
        <v>223</v>
      </c>
      <c r="E104" s="188" t="e">
        <v>#NUM!</v>
      </c>
      <c r="F104" s="188" t="e">
        <v>#NUM!</v>
      </c>
      <c r="G104" s="188" t="e">
        <v>#NUM!</v>
      </c>
      <c r="H104" s="188" t="e">
        <v>#NUM!</v>
      </c>
      <c r="I104" s="188">
        <v>3859.8326850641452</v>
      </c>
      <c r="J104" s="188">
        <v>3921.5727328797857</v>
      </c>
      <c r="K104" s="188">
        <v>4228.5675755522489</v>
      </c>
      <c r="L104" s="188">
        <v>3957.5853453535788</v>
      </c>
      <c r="M104" s="188">
        <v>3835.4855120859488</v>
      </c>
      <c r="N104" s="188">
        <v>3899.0770829038679</v>
      </c>
      <c r="O104" s="188">
        <v>3959.2745039925285</v>
      </c>
      <c r="P104" s="188">
        <v>3799.2561262964991</v>
      </c>
      <c r="Q104" s="188">
        <v>3863.1700478606026</v>
      </c>
      <c r="R104" s="188">
        <v>3662.8260728045966</v>
      </c>
      <c r="S104" s="188">
        <v>3637.7497400590291</v>
      </c>
      <c r="T104" s="188">
        <v>3768.5767435570178</v>
      </c>
      <c r="U104" s="188">
        <v>3786.8411687693592</v>
      </c>
      <c r="V104" s="188">
        <v>3803.033731437089</v>
      </c>
      <c r="W104" s="188">
        <v>3860.4268013744481</v>
      </c>
      <c r="X104" s="188">
        <v>3942.8952858171829</v>
      </c>
      <c r="Y104" s="189">
        <v>3464</v>
      </c>
      <c r="Z104" s="195">
        <v>3774</v>
      </c>
      <c r="AA104" s="195">
        <v>3715</v>
      </c>
      <c r="AB104" s="195">
        <v>3669</v>
      </c>
      <c r="AC104" s="195">
        <v>3645</v>
      </c>
      <c r="AD104" s="195">
        <v>3655</v>
      </c>
      <c r="AE104" s="195">
        <v>3677</v>
      </c>
      <c r="AF104" s="195">
        <v>3670</v>
      </c>
      <c r="AG104" s="195">
        <v>3657</v>
      </c>
      <c r="AH104" s="195">
        <v>3664</v>
      </c>
      <c r="AI104" s="195">
        <v>3678</v>
      </c>
      <c r="AJ104" s="195">
        <v>3666</v>
      </c>
      <c r="AK104" s="195">
        <v>3644</v>
      </c>
      <c r="AL104" s="195">
        <v>3647</v>
      </c>
      <c r="AM104" s="195">
        <v>3707</v>
      </c>
      <c r="AN104" s="195">
        <v>3698</v>
      </c>
      <c r="AO104" s="195">
        <v>3691</v>
      </c>
      <c r="AP104" s="195">
        <v>3701</v>
      </c>
      <c r="AQ104" s="195">
        <v>3697</v>
      </c>
      <c r="AR104" s="195">
        <v>3686</v>
      </c>
      <c r="AS104" s="195">
        <v>3686</v>
      </c>
      <c r="AT104" s="195">
        <v>3673</v>
      </c>
      <c r="AU104" s="175"/>
      <c r="AV104" s="175"/>
      <c r="AW104" s="175"/>
      <c r="BG104" s="192"/>
    </row>
    <row r="105" spans="1:66">
      <c r="A105" s="235"/>
      <c r="B105" s="187" t="s">
        <v>37</v>
      </c>
      <c r="C105" s="185" t="s">
        <v>224</v>
      </c>
      <c r="D105" s="172" t="s">
        <v>225</v>
      </c>
      <c r="E105" s="188" t="e">
        <v>#NUM!</v>
      </c>
      <c r="F105" s="188" t="e">
        <v>#NUM!</v>
      </c>
      <c r="G105" s="188" t="e">
        <v>#NUM!</v>
      </c>
      <c r="H105" s="188" t="e">
        <v>#NUM!</v>
      </c>
      <c r="I105" s="188">
        <v>3041.5343362317226</v>
      </c>
      <c r="J105" s="188">
        <v>3098.4197864231282</v>
      </c>
      <c r="K105" s="188">
        <v>3165.0960502730645</v>
      </c>
      <c r="L105" s="188">
        <v>3084.9294721964548</v>
      </c>
      <c r="M105" s="188">
        <v>3129.597841245175</v>
      </c>
      <c r="N105" s="188">
        <v>3152.4030912218177</v>
      </c>
      <c r="O105" s="188">
        <v>3079.6584014531045</v>
      </c>
      <c r="P105" s="188">
        <v>3029.0998511761954</v>
      </c>
      <c r="Q105" s="188">
        <v>3083.1455650020621</v>
      </c>
      <c r="R105" s="188">
        <v>2880.0947671649155</v>
      </c>
      <c r="S105" s="188">
        <v>2875.1353710772214</v>
      </c>
      <c r="T105" s="188">
        <v>2871.9615478438895</v>
      </c>
      <c r="U105" s="188">
        <v>2999.4887321217293</v>
      </c>
      <c r="V105" s="188">
        <v>2993.1562457890536</v>
      </c>
      <c r="W105" s="188">
        <v>2880.8001562335144</v>
      </c>
      <c r="X105" s="188">
        <v>3045.8261455167917</v>
      </c>
      <c r="Y105" s="189">
        <v>2709</v>
      </c>
      <c r="Z105" s="195">
        <v>2893</v>
      </c>
      <c r="AA105" s="195">
        <v>2870</v>
      </c>
      <c r="AB105" s="195">
        <v>2861</v>
      </c>
      <c r="AC105" s="195">
        <v>2876</v>
      </c>
      <c r="AD105" s="195">
        <v>2926</v>
      </c>
      <c r="AE105" s="195">
        <v>2992</v>
      </c>
      <c r="AF105" s="195">
        <v>3033</v>
      </c>
      <c r="AG105" s="195">
        <v>3070</v>
      </c>
      <c r="AH105" s="195">
        <v>3132</v>
      </c>
      <c r="AI105" s="195">
        <v>3204</v>
      </c>
      <c r="AJ105" s="195">
        <v>3252</v>
      </c>
      <c r="AK105" s="195">
        <v>3292</v>
      </c>
      <c r="AL105" s="195">
        <v>3363</v>
      </c>
      <c r="AM105" s="195">
        <v>3502</v>
      </c>
      <c r="AN105" s="195">
        <v>3567</v>
      </c>
      <c r="AO105" s="195">
        <v>3638</v>
      </c>
      <c r="AP105" s="195">
        <v>3734</v>
      </c>
      <c r="AQ105" s="195">
        <v>3816</v>
      </c>
      <c r="AR105" s="195">
        <v>3892</v>
      </c>
      <c r="AS105" s="195">
        <v>3892</v>
      </c>
      <c r="AT105" s="195">
        <v>3969</v>
      </c>
      <c r="AU105" s="175"/>
      <c r="AV105" s="175"/>
      <c r="AW105" s="175"/>
      <c r="BG105" s="192"/>
    </row>
    <row r="106" spans="1:66">
      <c r="A106" s="235"/>
      <c r="B106" s="187" t="s">
        <v>37</v>
      </c>
      <c r="C106" s="185">
        <v>24</v>
      </c>
      <c r="D106" s="172" t="s">
        <v>226</v>
      </c>
      <c r="E106" s="188" t="e">
        <v>#NUM!</v>
      </c>
      <c r="F106" s="188" t="e">
        <v>#NUM!</v>
      </c>
      <c r="G106" s="188" t="e">
        <v>#NUM!</v>
      </c>
      <c r="H106" s="188" t="e">
        <v>#NUM!</v>
      </c>
      <c r="I106" s="188">
        <v>3940.6689024536881</v>
      </c>
      <c r="J106" s="188">
        <v>3929.9126662635535</v>
      </c>
      <c r="K106" s="188">
        <v>3928.8445293978507</v>
      </c>
      <c r="L106" s="188">
        <v>3822.8581563314319</v>
      </c>
      <c r="M106" s="188">
        <v>3830.5373733964152</v>
      </c>
      <c r="N106" s="188">
        <v>3869.8900975026249</v>
      </c>
      <c r="O106" s="188">
        <v>3764.992903895662</v>
      </c>
      <c r="P106" s="188">
        <v>3789.1498661552268</v>
      </c>
      <c r="Q106" s="188">
        <v>3758.6905548831278</v>
      </c>
      <c r="R106" s="188">
        <v>3743.4916497319628</v>
      </c>
      <c r="S106" s="188">
        <v>3730.1218588779811</v>
      </c>
      <c r="T106" s="188">
        <v>3714.3192159358437</v>
      </c>
      <c r="U106" s="188">
        <v>3735.8545321455786</v>
      </c>
      <c r="V106" s="188">
        <v>3661.5606406168486</v>
      </c>
      <c r="W106" s="188">
        <v>3631.2233683806071</v>
      </c>
      <c r="X106" s="188">
        <v>3638.2762953066999</v>
      </c>
      <c r="Y106" s="189">
        <v>3082</v>
      </c>
      <c r="Z106" s="195">
        <v>3363</v>
      </c>
      <c r="AA106" s="195">
        <v>3325</v>
      </c>
      <c r="AB106" s="195">
        <v>3293</v>
      </c>
      <c r="AC106" s="195">
        <v>3267</v>
      </c>
      <c r="AD106" s="195">
        <v>3253</v>
      </c>
      <c r="AE106" s="195">
        <v>3243</v>
      </c>
      <c r="AF106" s="195">
        <v>3224</v>
      </c>
      <c r="AG106" s="195">
        <v>3201</v>
      </c>
      <c r="AH106" s="195">
        <v>3185</v>
      </c>
      <c r="AI106" s="195">
        <v>3172</v>
      </c>
      <c r="AJ106" s="195">
        <v>3149</v>
      </c>
      <c r="AK106" s="195">
        <v>3122</v>
      </c>
      <c r="AL106" s="195">
        <v>3105</v>
      </c>
      <c r="AM106" s="195">
        <v>3106</v>
      </c>
      <c r="AN106" s="195">
        <v>3084</v>
      </c>
      <c r="AO106" s="195">
        <v>3061</v>
      </c>
      <c r="AP106" s="195">
        <v>3046</v>
      </c>
      <c r="AQ106" s="195">
        <v>3025</v>
      </c>
      <c r="AR106" s="195">
        <v>3001</v>
      </c>
      <c r="AS106" s="195">
        <v>3001</v>
      </c>
      <c r="AT106" s="195">
        <v>2978</v>
      </c>
      <c r="AU106" s="175"/>
      <c r="AV106" s="175"/>
      <c r="AW106" s="175"/>
      <c r="BG106" s="192"/>
    </row>
    <row r="107" spans="1:66">
      <c r="A107" s="235"/>
      <c r="B107" s="187" t="s">
        <v>37</v>
      </c>
      <c r="C107" s="185">
        <v>24</v>
      </c>
      <c r="D107" s="172" t="s">
        <v>227</v>
      </c>
      <c r="E107" s="188" t="e">
        <v>#NUM!</v>
      </c>
      <c r="F107" s="188" t="e">
        <v>#NUM!</v>
      </c>
      <c r="G107" s="188" t="e">
        <v>#NUM!</v>
      </c>
      <c r="H107" s="188" t="e">
        <v>#NUM!</v>
      </c>
      <c r="I107" s="188">
        <v>4037.2639941240964</v>
      </c>
      <c r="J107" s="188">
        <v>4072.5456330090938</v>
      </c>
      <c r="K107" s="188">
        <v>3674.6874832726826</v>
      </c>
      <c r="L107" s="188">
        <v>3500.321559872315</v>
      </c>
      <c r="M107" s="188">
        <v>3576.0892488531513</v>
      </c>
      <c r="N107" s="188">
        <v>3384.497562486391</v>
      </c>
      <c r="O107" s="188">
        <v>3290.893101703502</v>
      </c>
      <c r="P107" s="188">
        <v>3205.5323980653848</v>
      </c>
      <c r="Q107" s="188">
        <v>3419.1670711973466</v>
      </c>
      <c r="R107" s="188">
        <v>2865.6534189512531</v>
      </c>
      <c r="S107" s="188">
        <v>2794.3562986244401</v>
      </c>
      <c r="T107" s="188">
        <v>2607.9805753755581</v>
      </c>
      <c r="U107" s="188">
        <v>2753.4231633034206</v>
      </c>
      <c r="V107" s="188">
        <v>2732.2996816220293</v>
      </c>
      <c r="W107" s="188">
        <v>2662.5630320822243</v>
      </c>
      <c r="X107" s="188">
        <v>3231.4969900132864</v>
      </c>
      <c r="Y107" s="189">
        <v>2672</v>
      </c>
      <c r="Z107" s="195">
        <v>3123</v>
      </c>
      <c r="AA107" s="195">
        <v>3041</v>
      </c>
      <c r="AB107" s="195">
        <v>2981</v>
      </c>
      <c r="AC107" s="195">
        <v>2958</v>
      </c>
      <c r="AD107" s="195">
        <v>2988</v>
      </c>
      <c r="AE107" s="195">
        <v>3041</v>
      </c>
      <c r="AF107" s="195">
        <v>3046</v>
      </c>
      <c r="AG107" s="195">
        <v>3042</v>
      </c>
      <c r="AH107" s="195">
        <v>3070</v>
      </c>
      <c r="AI107" s="195">
        <v>3112</v>
      </c>
      <c r="AJ107" s="195">
        <v>3110</v>
      </c>
      <c r="AK107" s="195">
        <v>3092</v>
      </c>
      <c r="AL107" s="195">
        <v>3117</v>
      </c>
      <c r="AM107" s="195">
        <v>3240</v>
      </c>
      <c r="AN107" s="195">
        <v>3243</v>
      </c>
      <c r="AO107" s="195">
        <v>3250</v>
      </c>
      <c r="AP107" s="195">
        <v>3292</v>
      </c>
      <c r="AQ107" s="195">
        <v>3306</v>
      </c>
      <c r="AR107" s="195">
        <v>3307</v>
      </c>
      <c r="AS107" s="195">
        <v>3307</v>
      </c>
      <c r="AT107" s="195">
        <v>3306</v>
      </c>
      <c r="AU107" s="175"/>
      <c r="AV107" s="175"/>
      <c r="AW107" s="175"/>
      <c r="BG107" s="192"/>
    </row>
    <row r="108" spans="1:66">
      <c r="A108" s="235"/>
      <c r="B108" s="187" t="s">
        <v>37</v>
      </c>
      <c r="C108" s="185" t="s">
        <v>228</v>
      </c>
      <c r="D108" s="172" t="s">
        <v>229</v>
      </c>
      <c r="E108" s="188" t="e">
        <v>#NUM!</v>
      </c>
      <c r="F108" s="188" t="e">
        <v>#NUM!</v>
      </c>
      <c r="G108" s="188" t="e">
        <v>#NUM!</v>
      </c>
      <c r="H108" s="188" t="e">
        <v>#NUM!</v>
      </c>
      <c r="I108" s="188">
        <v>3758.6123946038233</v>
      </c>
      <c r="J108" s="188">
        <v>3728.4869513020644</v>
      </c>
      <c r="K108" s="188">
        <v>3738.1180618863727</v>
      </c>
      <c r="L108" s="188">
        <v>3401.9265530976754</v>
      </c>
      <c r="M108" s="188">
        <v>3258.1507072438167</v>
      </c>
      <c r="N108" s="188">
        <v>3213.5380583691581</v>
      </c>
      <c r="O108" s="188">
        <v>3630.2997069434996</v>
      </c>
      <c r="P108" s="188">
        <v>3625.7602140489585</v>
      </c>
      <c r="Q108" s="188">
        <v>3697.2895080524804</v>
      </c>
      <c r="R108" s="188">
        <v>3299.410395894125</v>
      </c>
      <c r="S108" s="188">
        <v>3332.2243185077932</v>
      </c>
      <c r="T108" s="188">
        <v>3527.2113346974988</v>
      </c>
      <c r="U108" s="188">
        <v>3496.856015785052</v>
      </c>
      <c r="V108" s="188">
        <v>3493.2055895681215</v>
      </c>
      <c r="W108" s="188">
        <v>3662.8081872758285</v>
      </c>
      <c r="X108" s="188">
        <v>3711.3188821585736</v>
      </c>
      <c r="Y108" s="189">
        <v>3203</v>
      </c>
      <c r="Z108" s="195">
        <v>3274</v>
      </c>
      <c r="AA108" s="195">
        <v>3249</v>
      </c>
      <c r="AB108" s="195">
        <v>3225</v>
      </c>
      <c r="AC108" s="195">
        <v>3207</v>
      </c>
      <c r="AD108" s="195">
        <v>3194</v>
      </c>
      <c r="AE108" s="195">
        <v>3183</v>
      </c>
      <c r="AF108" s="195">
        <v>3167</v>
      </c>
      <c r="AG108" s="195">
        <v>3149</v>
      </c>
      <c r="AH108" s="195">
        <v>3135</v>
      </c>
      <c r="AI108" s="195">
        <v>3122</v>
      </c>
      <c r="AJ108" s="195">
        <v>3104</v>
      </c>
      <c r="AK108" s="195">
        <v>3082</v>
      </c>
      <c r="AL108" s="195">
        <v>3066</v>
      </c>
      <c r="AM108" s="195">
        <v>3062</v>
      </c>
      <c r="AN108" s="195">
        <v>3042</v>
      </c>
      <c r="AO108" s="195">
        <v>3024</v>
      </c>
      <c r="AP108" s="195">
        <v>3008</v>
      </c>
      <c r="AQ108" s="195">
        <v>2989</v>
      </c>
      <c r="AR108" s="195">
        <v>2970</v>
      </c>
      <c r="AS108" s="195">
        <v>2970</v>
      </c>
      <c r="AT108" s="195">
        <v>2949</v>
      </c>
      <c r="AU108" s="175"/>
      <c r="AV108" s="175"/>
      <c r="AW108" s="175"/>
      <c r="BG108" s="192"/>
    </row>
    <row r="109" spans="1:66" s="177" customFormat="1" ht="12.5" thickBot="1">
      <c r="A109" s="176"/>
      <c r="C109" s="178"/>
      <c r="D109" s="179"/>
      <c r="E109" s="180"/>
      <c r="F109" s="180"/>
      <c r="G109" s="180"/>
      <c r="H109" s="180"/>
      <c r="I109" s="180"/>
      <c r="J109" s="180"/>
      <c r="K109" s="180"/>
      <c r="L109" s="180"/>
      <c r="M109" s="180"/>
      <c r="N109" s="180"/>
      <c r="O109" s="180"/>
      <c r="P109" s="180"/>
      <c r="Q109" s="180"/>
      <c r="R109" s="180"/>
      <c r="S109" s="180"/>
      <c r="T109" s="180"/>
      <c r="U109" s="180"/>
      <c r="V109" s="180"/>
      <c r="W109" s="180"/>
      <c r="X109" s="180"/>
      <c r="Y109" s="181"/>
      <c r="Z109" s="180"/>
      <c r="AA109" s="180"/>
      <c r="AB109" s="180"/>
      <c r="AC109" s="180"/>
      <c r="AD109" s="180"/>
      <c r="AE109" s="180"/>
      <c r="AF109" s="180"/>
      <c r="AG109" s="180"/>
      <c r="AH109" s="180"/>
      <c r="AI109" s="180"/>
      <c r="AJ109" s="180"/>
      <c r="AK109" s="180"/>
      <c r="AL109" s="180"/>
      <c r="AM109" s="180"/>
      <c r="AN109" s="180"/>
      <c r="AO109" s="180"/>
      <c r="AP109" s="180"/>
      <c r="AQ109" s="180"/>
      <c r="AR109" s="180"/>
      <c r="AS109" s="180"/>
      <c r="AT109" s="180"/>
      <c r="BG109" s="192"/>
      <c r="BH109" s="158"/>
      <c r="BI109" s="158"/>
      <c r="BJ109" s="158"/>
      <c r="BK109" s="158"/>
      <c r="BL109" s="158"/>
      <c r="BM109" s="158"/>
      <c r="BN109" s="158"/>
    </row>
    <row r="110" spans="1:66" ht="12.5" thickTop="1">
      <c r="BG110" s="192"/>
    </row>
    <row r="111" spans="1:66" ht="12" customHeight="1">
      <c r="A111" s="233" t="s">
        <v>256</v>
      </c>
      <c r="B111" s="175" t="s">
        <v>257</v>
      </c>
      <c r="C111" s="183"/>
      <c r="D111" s="158" t="s">
        <v>245</v>
      </c>
      <c r="BG111" s="192"/>
    </row>
    <row r="112" spans="1:66">
      <c r="A112" s="233"/>
      <c r="B112" s="184" t="s">
        <v>207</v>
      </c>
      <c r="C112" s="185" t="s">
        <v>208</v>
      </c>
      <c r="D112" s="172" t="s">
        <v>209</v>
      </c>
      <c r="E112" s="186">
        <v>1990</v>
      </c>
      <c r="F112" s="186">
        <v>1991</v>
      </c>
      <c r="G112" s="186">
        <v>1992</v>
      </c>
      <c r="H112" s="186">
        <v>1993</v>
      </c>
      <c r="I112" s="186">
        <v>1994</v>
      </c>
      <c r="J112" s="186">
        <v>1995</v>
      </c>
      <c r="K112" s="186">
        <v>1996</v>
      </c>
      <c r="L112" s="186">
        <v>1997</v>
      </c>
      <c r="M112" s="186">
        <v>1998</v>
      </c>
      <c r="N112" s="186">
        <v>1999</v>
      </c>
      <c r="O112" s="186">
        <v>2000</v>
      </c>
      <c r="P112" s="186">
        <v>2001</v>
      </c>
      <c r="Q112" s="186">
        <v>2002</v>
      </c>
      <c r="R112" s="186">
        <v>2003</v>
      </c>
      <c r="S112" s="186">
        <v>2004</v>
      </c>
      <c r="T112" s="186">
        <v>2005</v>
      </c>
      <c r="U112" s="186">
        <v>2006</v>
      </c>
      <c r="V112" s="186">
        <v>2007</v>
      </c>
      <c r="W112" s="186">
        <v>2008</v>
      </c>
      <c r="X112" s="186">
        <v>2009</v>
      </c>
      <c r="Y112" s="182">
        <v>2010</v>
      </c>
      <c r="Z112" s="190">
        <v>2011</v>
      </c>
      <c r="AA112" s="190">
        <v>2012</v>
      </c>
      <c r="AB112" s="190">
        <v>2013</v>
      </c>
      <c r="AC112" s="190">
        <v>2014</v>
      </c>
      <c r="AD112" s="190">
        <v>2015</v>
      </c>
      <c r="AE112" s="190">
        <v>2016</v>
      </c>
      <c r="AF112" s="190">
        <v>2017</v>
      </c>
      <c r="AG112" s="190">
        <v>2018</v>
      </c>
      <c r="AH112" s="190">
        <v>2019</v>
      </c>
      <c r="AI112" s="190">
        <v>2020</v>
      </c>
      <c r="AJ112" s="190">
        <v>2021</v>
      </c>
      <c r="AK112" s="190">
        <v>2022</v>
      </c>
      <c r="AL112" s="190">
        <v>2023</v>
      </c>
      <c r="AM112" s="190">
        <v>2024</v>
      </c>
      <c r="AN112" s="190">
        <v>2025</v>
      </c>
      <c r="AO112" s="190">
        <v>2026</v>
      </c>
      <c r="AP112" s="190">
        <v>2027</v>
      </c>
      <c r="AQ112" s="190">
        <v>2028</v>
      </c>
      <c r="AR112" s="194">
        <v>2029</v>
      </c>
      <c r="AS112" s="194">
        <v>2030</v>
      </c>
      <c r="AT112" s="194">
        <v>2031</v>
      </c>
      <c r="BG112" s="192"/>
    </row>
    <row r="113" spans="1:59">
      <c r="A113" s="233"/>
      <c r="B113" s="187" t="str">
        <f>VLOOKUP(D113,[2]Towns!$A$1:$D$96,4,FALSE)</f>
        <v>WA</v>
      </c>
      <c r="C113" s="185" t="str">
        <f>VLOOKUP(D113,[2]Towns!$A$1:$C$96,3,FALSE)</f>
        <v>30-S</v>
      </c>
      <c r="D113" s="172" t="s">
        <v>211</v>
      </c>
      <c r="E113" s="188" t="e">
        <f t="shared" ref="E113:N127" si="1">VLOOKUP($D113,COMcLOW,E$130-1988,FALSE)*VLOOKUP($D113,COMtpcLOW,E$130-1988,FALSE)</f>
        <v>#NUM!</v>
      </c>
      <c r="F113" s="188" t="e">
        <f t="shared" si="1"/>
        <v>#NUM!</v>
      </c>
      <c r="G113" s="188" t="e">
        <f t="shared" si="1"/>
        <v>#NUM!</v>
      </c>
      <c r="H113" s="188" t="e">
        <f t="shared" si="1"/>
        <v>#NUM!</v>
      </c>
      <c r="I113" s="188">
        <f t="shared" si="1"/>
        <v>4044865.3534565456</v>
      </c>
      <c r="J113" s="188">
        <f t="shared" si="1"/>
        <v>3984383.0005204766</v>
      </c>
      <c r="K113" s="188">
        <f t="shared" si="1"/>
        <v>4628934.8325899122</v>
      </c>
      <c r="L113" s="188">
        <f t="shared" si="1"/>
        <v>4554050.8588289358</v>
      </c>
      <c r="M113" s="188">
        <f t="shared" si="1"/>
        <v>4544014.1280598212</v>
      </c>
      <c r="N113" s="188">
        <f t="shared" si="1"/>
        <v>4769563.9951680312</v>
      </c>
      <c r="O113" s="188">
        <f t="shared" ref="O113:X127" si="2">VLOOKUP($D113,COMcLOW,O$130-1988,FALSE)*VLOOKUP($D113,COMtpcLOW,O$130-1988,FALSE)</f>
        <v>5022195.6857875595</v>
      </c>
      <c r="P113" s="188">
        <f t="shared" si="2"/>
        <v>5151013.7643984156</v>
      </c>
      <c r="Q113" s="188">
        <f t="shared" si="2"/>
        <v>5164642.8658413608</v>
      </c>
      <c r="R113" s="188">
        <f t="shared" si="2"/>
        <v>5290067.3314143512</v>
      </c>
      <c r="S113" s="188">
        <f t="shared" si="2"/>
        <v>5316403.9694710951</v>
      </c>
      <c r="T113" s="188">
        <f t="shared" si="2"/>
        <v>5642932.2047370831</v>
      </c>
      <c r="U113" s="188">
        <f t="shared" si="2"/>
        <v>5488110.1387863299</v>
      </c>
      <c r="V113" s="188">
        <f t="shared" si="2"/>
        <v>5350088.3547573537</v>
      </c>
      <c r="W113" s="188">
        <f t="shared" si="2"/>
        <v>5802437.5889088465</v>
      </c>
      <c r="X113" s="188">
        <f t="shared" si="2"/>
        <v>5429997.9632105557</v>
      </c>
      <c r="Y113" s="189">
        <f t="shared" ref="Y113:AH127" si="3">VLOOKUP($D113,COMcLOW,Y$130-1988,FALSE)*VLOOKUP($D113,COMtpcLOW,Y$130-1988,FALSE)</f>
        <v>4885689</v>
      </c>
      <c r="Z113" s="188">
        <f t="shared" si="3"/>
        <v>4856647.5070660636</v>
      </c>
      <c r="AA113" s="188">
        <f t="shared" si="3"/>
        <v>4882915.2479085717</v>
      </c>
      <c r="AB113" s="188">
        <f t="shared" si="3"/>
        <v>4906883.0601908155</v>
      </c>
      <c r="AC113" s="188">
        <f t="shared" si="3"/>
        <v>4930497.3287631441</v>
      </c>
      <c r="AD113" s="188">
        <f t="shared" si="3"/>
        <v>4948648.9145219596</v>
      </c>
      <c r="AE113" s="188">
        <f t="shared" si="3"/>
        <v>4964598.3114782115</v>
      </c>
      <c r="AF113" s="188">
        <f t="shared" si="3"/>
        <v>4987057.4111129148</v>
      </c>
      <c r="AG113" s="188">
        <f t="shared" si="3"/>
        <v>5009396.5651082145</v>
      </c>
      <c r="AH113" s="188">
        <f t="shared" si="3"/>
        <v>5029831.1049248092</v>
      </c>
      <c r="AI113" s="188">
        <f t="shared" ref="AI113:AT127" si="4">VLOOKUP($D113,COMcLOW,AI$130-1988,FALSE)*VLOOKUP($D113,COMtpcLOW,AI$130-1988,FALSE)</f>
        <v>5049319.0911250468</v>
      </c>
      <c r="AJ113" s="188">
        <f t="shared" si="4"/>
        <v>5073841.3004471436</v>
      </c>
      <c r="AK113" s="188">
        <f t="shared" si="4"/>
        <v>5099378.3438980086</v>
      </c>
      <c r="AL113" s="188">
        <f t="shared" si="4"/>
        <v>5120533.9712590352</v>
      </c>
      <c r="AM113" s="188">
        <f t="shared" si="4"/>
        <v>5134646.4366956213</v>
      </c>
      <c r="AN113" s="188">
        <f t="shared" si="4"/>
        <v>5157328.7857694123</v>
      </c>
      <c r="AO113" s="188">
        <f t="shared" si="4"/>
        <v>5182323.0956558222</v>
      </c>
      <c r="AP113" s="188">
        <f t="shared" si="4"/>
        <v>5202519.1155493539</v>
      </c>
      <c r="AQ113" s="188">
        <f t="shared" si="4"/>
        <v>5227826.5579497069</v>
      </c>
      <c r="AR113" s="188">
        <f t="shared" si="4"/>
        <v>5253238.733717137</v>
      </c>
      <c r="AS113" s="188">
        <f t="shared" si="4"/>
        <v>5253238.733717137</v>
      </c>
      <c r="AT113" s="188">
        <f t="shared" si="4"/>
        <v>5278377.6238503633</v>
      </c>
      <c r="AU113" s="158" t="s">
        <v>22</v>
      </c>
      <c r="BG113" s="192"/>
    </row>
    <row r="114" spans="1:59">
      <c r="A114" s="233"/>
      <c r="B114" s="187" t="str">
        <f>VLOOKUP(D114,[2]Towns!$A$1:$D$96,4,FALSE)</f>
        <v>WA</v>
      </c>
      <c r="C114" s="185" t="str">
        <f>VLOOKUP(D114,[2]Towns!$A$1:$C$96,3,FALSE)</f>
        <v>30-W</v>
      </c>
      <c r="D114" s="172" t="s">
        <v>213</v>
      </c>
      <c r="E114" s="188" t="e">
        <f t="shared" si="1"/>
        <v>#NUM!</v>
      </c>
      <c r="F114" s="188" t="e">
        <f t="shared" si="1"/>
        <v>#NUM!</v>
      </c>
      <c r="G114" s="188" t="e">
        <f t="shared" si="1"/>
        <v>#NUM!</v>
      </c>
      <c r="H114" s="188" t="e">
        <f t="shared" si="1"/>
        <v>#NUM!</v>
      </c>
      <c r="I114" s="188">
        <f t="shared" si="1"/>
        <v>11496831.476651596</v>
      </c>
      <c r="J114" s="188">
        <f t="shared" si="1"/>
        <v>11698736.170173097</v>
      </c>
      <c r="K114" s="188">
        <f t="shared" si="1"/>
        <v>13143752.596652193</v>
      </c>
      <c r="L114" s="188">
        <f t="shared" si="1"/>
        <v>12261704.935797831</v>
      </c>
      <c r="M114" s="188">
        <f t="shared" si="1"/>
        <v>12324537.824105784</v>
      </c>
      <c r="N114" s="188">
        <f t="shared" si="1"/>
        <v>13710675.696457706</v>
      </c>
      <c r="O114" s="188">
        <f t="shared" si="2"/>
        <v>13930313.420455066</v>
      </c>
      <c r="P114" s="188">
        <f t="shared" si="2"/>
        <v>13729969.16546475</v>
      </c>
      <c r="Q114" s="188">
        <f t="shared" si="2"/>
        <v>14217153.478363415</v>
      </c>
      <c r="R114" s="188">
        <f t="shared" si="2"/>
        <v>13304824.403950309</v>
      </c>
      <c r="S114" s="188">
        <f t="shared" si="2"/>
        <v>13385796.188852977</v>
      </c>
      <c r="T114" s="188">
        <f t="shared" si="2"/>
        <v>13636625.625350241</v>
      </c>
      <c r="U114" s="188">
        <f t="shared" si="2"/>
        <v>13573328.290621877</v>
      </c>
      <c r="V114" s="188">
        <f t="shared" si="2"/>
        <v>14125546.983312519</v>
      </c>
      <c r="W114" s="188">
        <f t="shared" si="2"/>
        <v>15284156.599652311</v>
      </c>
      <c r="X114" s="188">
        <f t="shared" si="2"/>
        <v>15232542.396328788</v>
      </c>
      <c r="Y114" s="189">
        <f t="shared" si="3"/>
        <v>13318719</v>
      </c>
      <c r="Z114" s="188">
        <f t="shared" si="3"/>
        <v>16068776.602165971</v>
      </c>
      <c r="AA114" s="188">
        <f t="shared" si="3"/>
        <v>16254326.2342439</v>
      </c>
      <c r="AB114" s="188">
        <f t="shared" si="3"/>
        <v>16499297.59088059</v>
      </c>
      <c r="AC114" s="188">
        <f t="shared" si="3"/>
        <v>16803467.281877119</v>
      </c>
      <c r="AD114" s="188">
        <f t="shared" si="3"/>
        <v>17202616.800324339</v>
      </c>
      <c r="AE114" s="188">
        <f t="shared" si="3"/>
        <v>17649029.091512412</v>
      </c>
      <c r="AF114" s="188">
        <f t="shared" si="3"/>
        <v>17991210.95393841</v>
      </c>
      <c r="AG114" s="188">
        <f t="shared" si="3"/>
        <v>18312462.584132459</v>
      </c>
      <c r="AH114" s="188">
        <f t="shared" si="3"/>
        <v>18697957.391056653</v>
      </c>
      <c r="AI114" s="188">
        <f t="shared" si="4"/>
        <v>19105392.154434621</v>
      </c>
      <c r="AJ114" s="188">
        <f t="shared" si="4"/>
        <v>19416601.079645891</v>
      </c>
      <c r="AK114" s="188">
        <f t="shared" si="4"/>
        <v>19687283.020129543</v>
      </c>
      <c r="AL114" s="188">
        <f t="shared" si="4"/>
        <v>20051337.489209406</v>
      </c>
      <c r="AM114" s="188">
        <f t="shared" si="4"/>
        <v>20621600.216159508</v>
      </c>
      <c r="AN114" s="188">
        <f t="shared" si="4"/>
        <v>20925832.581743129</v>
      </c>
      <c r="AO114" s="188">
        <f t="shared" si="4"/>
        <v>21237942.970855493</v>
      </c>
      <c r="AP114" s="188">
        <f t="shared" si="4"/>
        <v>21618735.548059374</v>
      </c>
      <c r="AQ114" s="188">
        <f t="shared" si="4"/>
        <v>21929638.204558197</v>
      </c>
      <c r="AR114" s="188">
        <f t="shared" si="4"/>
        <v>22208722.546542294</v>
      </c>
      <c r="AS114" s="188">
        <f t="shared" si="4"/>
        <v>22208722.546542294</v>
      </c>
      <c r="AT114" s="188">
        <f t="shared" si="4"/>
        <v>22475881.744525999</v>
      </c>
      <c r="AU114" s="158" t="s">
        <v>21</v>
      </c>
      <c r="BG114" s="192"/>
    </row>
    <row r="115" spans="1:59">
      <c r="A115" s="233"/>
      <c r="B115" s="187" t="str">
        <f>VLOOKUP(D115,[2]Towns!$A$1:$D$96,4,FALSE)</f>
        <v>WA</v>
      </c>
      <c r="C115" s="185" t="str">
        <f>VLOOKUP(D115,[2]Towns!$A$1:$C$96,3,FALSE)</f>
        <v>30-S</v>
      </c>
      <c r="D115" s="172" t="s">
        <v>214</v>
      </c>
      <c r="E115" s="188" t="e">
        <f t="shared" si="1"/>
        <v>#NUM!</v>
      </c>
      <c r="F115" s="188" t="e">
        <f t="shared" si="1"/>
        <v>#NUM!</v>
      </c>
      <c r="G115" s="188" t="e">
        <f t="shared" si="1"/>
        <v>#NUM!</v>
      </c>
      <c r="H115" s="188" t="e">
        <f t="shared" si="1"/>
        <v>#NUM!</v>
      </c>
      <c r="I115" s="188">
        <f t="shared" si="1"/>
        <v>5883564.7916650772</v>
      </c>
      <c r="J115" s="188">
        <f t="shared" si="1"/>
        <v>5862183.3808613177</v>
      </c>
      <c r="K115" s="188">
        <f t="shared" si="1"/>
        <v>6481668.9688329631</v>
      </c>
      <c r="L115" s="188">
        <f t="shared" si="1"/>
        <v>6636413.870580948</v>
      </c>
      <c r="M115" s="188">
        <f t="shared" si="1"/>
        <v>7100218.2257609889</v>
      </c>
      <c r="N115" s="188">
        <f t="shared" si="1"/>
        <v>7660176.7161478391</v>
      </c>
      <c r="O115" s="188">
        <f t="shared" si="2"/>
        <v>7981164.5053428682</v>
      </c>
      <c r="P115" s="188">
        <f t="shared" si="2"/>
        <v>8152646.7738569593</v>
      </c>
      <c r="Q115" s="188">
        <f t="shared" si="2"/>
        <v>8353439.1752599943</v>
      </c>
      <c r="R115" s="188">
        <f t="shared" si="2"/>
        <v>8293004.7614257839</v>
      </c>
      <c r="S115" s="188">
        <f t="shared" si="2"/>
        <v>8416273.9962751791</v>
      </c>
      <c r="T115" s="188">
        <f t="shared" si="2"/>
        <v>8773563.6463136356</v>
      </c>
      <c r="U115" s="188">
        <f t="shared" si="2"/>
        <v>8934883.6252633035</v>
      </c>
      <c r="V115" s="188">
        <f t="shared" si="2"/>
        <v>8979929.7065370977</v>
      </c>
      <c r="W115" s="188">
        <f t="shared" si="2"/>
        <v>9553841.2493297439</v>
      </c>
      <c r="X115" s="188">
        <f t="shared" si="2"/>
        <v>9662772.2696769536</v>
      </c>
      <c r="Y115" s="189">
        <f t="shared" si="3"/>
        <v>9052125</v>
      </c>
      <c r="Z115" s="188">
        <f t="shared" si="3"/>
        <v>9859830.7264252305</v>
      </c>
      <c r="AA115" s="188">
        <f t="shared" si="3"/>
        <v>10184602.303502074</v>
      </c>
      <c r="AB115" s="188">
        <f t="shared" si="3"/>
        <v>10535670.360472979</v>
      </c>
      <c r="AC115" s="188">
        <f t="shared" si="3"/>
        <v>10883844.533057345</v>
      </c>
      <c r="AD115" s="188">
        <f t="shared" si="3"/>
        <v>11227617.374105722</v>
      </c>
      <c r="AE115" s="188">
        <f t="shared" si="3"/>
        <v>11568816.783771014</v>
      </c>
      <c r="AF115" s="188">
        <f t="shared" si="3"/>
        <v>11921959.553949617</v>
      </c>
      <c r="AG115" s="188">
        <f t="shared" si="3"/>
        <v>12284153.740346182</v>
      </c>
      <c r="AH115" s="188">
        <f t="shared" si="3"/>
        <v>12639893.243698858</v>
      </c>
      <c r="AI115" s="188">
        <f t="shared" si="4"/>
        <v>12995306.254891416</v>
      </c>
      <c r="AJ115" s="188">
        <f t="shared" si="4"/>
        <v>13367512.812927131</v>
      </c>
      <c r="AK115" s="188">
        <f t="shared" si="4"/>
        <v>13746966.183823681</v>
      </c>
      <c r="AL115" s="188">
        <f t="shared" si="4"/>
        <v>14115190.415374599</v>
      </c>
      <c r="AM115" s="188">
        <f t="shared" si="4"/>
        <v>14466878.161741026</v>
      </c>
      <c r="AN115" s="188">
        <f t="shared" si="4"/>
        <v>14845937.346073749</v>
      </c>
      <c r="AO115" s="188">
        <f t="shared" si="4"/>
        <v>15230384.577893523</v>
      </c>
      <c r="AP115" s="188">
        <f t="shared" si="4"/>
        <v>15604875.886253273</v>
      </c>
      <c r="AQ115" s="188">
        <f t="shared" si="4"/>
        <v>15989031.02113449</v>
      </c>
      <c r="AR115" s="188">
        <f t="shared" si="4"/>
        <v>16378995.839192327</v>
      </c>
      <c r="AS115" s="188">
        <f t="shared" si="4"/>
        <v>16378995.839192327</v>
      </c>
      <c r="AT115" s="188">
        <f t="shared" si="4"/>
        <v>16771099.648951268</v>
      </c>
      <c r="AU115" s="158" t="s">
        <v>22</v>
      </c>
      <c r="BG115" s="192"/>
    </row>
    <row r="116" spans="1:59">
      <c r="A116" s="233"/>
      <c r="B116" s="187" t="str">
        <f>VLOOKUP(D116,[2]Towns!$A$1:$D$96,4,FALSE)</f>
        <v>WA</v>
      </c>
      <c r="C116" s="185">
        <f>VLOOKUP(D116,[2]Towns!$A$1:$C$96,3,FALSE)</f>
        <v>20</v>
      </c>
      <c r="D116" s="172" t="s">
        <v>215</v>
      </c>
      <c r="E116" s="188" t="e">
        <f t="shared" si="1"/>
        <v>#NUM!</v>
      </c>
      <c r="F116" s="188" t="e">
        <f t="shared" si="1"/>
        <v>#NUM!</v>
      </c>
      <c r="G116" s="188" t="e">
        <f t="shared" si="1"/>
        <v>#NUM!</v>
      </c>
      <c r="H116" s="188" t="e">
        <f t="shared" si="1"/>
        <v>#NUM!</v>
      </c>
      <c r="I116" s="188">
        <f t="shared" si="1"/>
        <v>7017608.1922769789</v>
      </c>
      <c r="J116" s="188">
        <f t="shared" si="1"/>
        <v>8072194.0756566832</v>
      </c>
      <c r="K116" s="188">
        <f t="shared" si="1"/>
        <v>9850838.9232166763</v>
      </c>
      <c r="L116" s="188">
        <f t="shared" si="1"/>
        <v>10064275.040206555</v>
      </c>
      <c r="M116" s="188">
        <f t="shared" si="1"/>
        <v>9759728.730844982</v>
      </c>
      <c r="N116" s="188">
        <f t="shared" si="1"/>
        <v>10343804.504840441</v>
      </c>
      <c r="O116" s="188">
        <f t="shared" si="2"/>
        <v>10749932.957991913</v>
      </c>
      <c r="P116" s="188">
        <f t="shared" si="2"/>
        <v>10424868.078934522</v>
      </c>
      <c r="Q116" s="188">
        <f t="shared" si="2"/>
        <v>10693992.601129368</v>
      </c>
      <c r="R116" s="188">
        <f t="shared" si="2"/>
        <v>10373004.652871514</v>
      </c>
      <c r="S116" s="188">
        <f t="shared" si="2"/>
        <v>11095711.296487676</v>
      </c>
      <c r="T116" s="188">
        <f t="shared" si="2"/>
        <v>11517385.170673421</v>
      </c>
      <c r="U116" s="188">
        <f t="shared" si="2"/>
        <v>11789479.946816009</v>
      </c>
      <c r="V116" s="188">
        <f t="shared" si="2"/>
        <v>12187326.542359725</v>
      </c>
      <c r="W116" s="188">
        <f t="shared" si="2"/>
        <v>13094287.430836078</v>
      </c>
      <c r="X116" s="188">
        <f t="shared" si="2"/>
        <v>13631076.753649352</v>
      </c>
      <c r="Y116" s="189">
        <f t="shared" si="3"/>
        <v>12588930</v>
      </c>
      <c r="Z116" s="188">
        <f t="shared" si="3"/>
        <v>13580286.606849048</v>
      </c>
      <c r="AA116" s="188">
        <f t="shared" si="3"/>
        <v>14013583.490287336</v>
      </c>
      <c r="AB116" s="188">
        <f t="shared" si="3"/>
        <v>14498382.488301156</v>
      </c>
      <c r="AC116" s="188">
        <f t="shared" si="3"/>
        <v>15007591.527266638</v>
      </c>
      <c r="AD116" s="188">
        <f t="shared" si="3"/>
        <v>15565860.309669284</v>
      </c>
      <c r="AE116" s="188">
        <f t="shared" si="3"/>
        <v>16142921.901646404</v>
      </c>
      <c r="AF116" s="188">
        <f t="shared" si="3"/>
        <v>16684526.761301691</v>
      </c>
      <c r="AG116" s="188">
        <f t="shared" si="3"/>
        <v>17218201.567253802</v>
      </c>
      <c r="AH116" s="188">
        <f t="shared" si="3"/>
        <v>17785168.798488602</v>
      </c>
      <c r="AI116" s="188">
        <f t="shared" si="4"/>
        <v>18362853.266808219</v>
      </c>
      <c r="AJ116" s="188">
        <f t="shared" si="4"/>
        <v>18906306.480366487</v>
      </c>
      <c r="AK116" s="188">
        <f t="shared" si="4"/>
        <v>19435431.001880478</v>
      </c>
      <c r="AL116" s="188">
        <f t="shared" si="4"/>
        <v>20010060.547857102</v>
      </c>
      <c r="AM116" s="188">
        <f t="shared" si="4"/>
        <v>20678757.751757797</v>
      </c>
      <c r="AN116" s="188">
        <f t="shared" si="4"/>
        <v>21233333.276865158</v>
      </c>
      <c r="AO116" s="188">
        <f t="shared" si="4"/>
        <v>21788869.371674042</v>
      </c>
      <c r="AP116" s="188">
        <f t="shared" si="4"/>
        <v>22378846.224692576</v>
      </c>
      <c r="AQ116" s="188">
        <f t="shared" si="4"/>
        <v>22937570.022590589</v>
      </c>
      <c r="AR116" s="188">
        <f t="shared" si="4"/>
        <v>23486121.958354943</v>
      </c>
      <c r="AS116" s="188">
        <f t="shared" si="4"/>
        <v>23486121.958354943</v>
      </c>
      <c r="AT116" s="188">
        <f t="shared" si="4"/>
        <v>24028510.622711685</v>
      </c>
      <c r="AU116" s="158" t="s">
        <v>27</v>
      </c>
      <c r="BG116" s="192"/>
    </row>
    <row r="117" spans="1:59">
      <c r="A117" s="233"/>
      <c r="B117" s="187" t="str">
        <f>VLOOKUP(D117,[2]Towns!$A$1:$D$96,4,FALSE)</f>
        <v>WA</v>
      </c>
      <c r="C117" s="185">
        <f>VLOOKUP(D117,[2]Towns!$A$1:$C$96,3,FALSE)</f>
        <v>26</v>
      </c>
      <c r="D117" s="172" t="s">
        <v>216</v>
      </c>
      <c r="E117" s="188" t="e">
        <f t="shared" si="1"/>
        <v>#NUM!</v>
      </c>
      <c r="F117" s="188" t="e">
        <f t="shared" si="1"/>
        <v>#NUM!</v>
      </c>
      <c r="G117" s="188" t="e">
        <f t="shared" si="1"/>
        <v>#NUM!</v>
      </c>
      <c r="H117" s="188" t="e">
        <f t="shared" si="1"/>
        <v>#NUM!</v>
      </c>
      <c r="I117" s="188">
        <f t="shared" si="1"/>
        <v>3509228.0224617789</v>
      </c>
      <c r="J117" s="188">
        <f t="shared" si="1"/>
        <v>3539560.263091302</v>
      </c>
      <c r="K117" s="188">
        <f t="shared" si="1"/>
        <v>4007583.7880863594</v>
      </c>
      <c r="L117" s="188">
        <f t="shared" si="1"/>
        <v>3982817.8352330588</v>
      </c>
      <c r="M117" s="188">
        <f t="shared" si="1"/>
        <v>4113418.8644583444</v>
      </c>
      <c r="N117" s="188">
        <f t="shared" si="1"/>
        <v>4275615.8615362411</v>
      </c>
      <c r="O117" s="188">
        <f t="shared" si="2"/>
        <v>4390811.1710524028</v>
      </c>
      <c r="P117" s="188">
        <f t="shared" si="2"/>
        <v>4429472.4562952444</v>
      </c>
      <c r="Q117" s="188">
        <f t="shared" si="2"/>
        <v>4488060.2390426099</v>
      </c>
      <c r="R117" s="188">
        <f t="shared" si="2"/>
        <v>4543693.4857309209</v>
      </c>
      <c r="S117" s="188">
        <f t="shared" si="2"/>
        <v>4571787.7040492604</v>
      </c>
      <c r="T117" s="188">
        <f t="shared" si="2"/>
        <v>4807010.6179259745</v>
      </c>
      <c r="U117" s="188">
        <f t="shared" si="2"/>
        <v>4761983.6318027684</v>
      </c>
      <c r="V117" s="188">
        <f t="shared" si="2"/>
        <v>4852296.9172242712</v>
      </c>
      <c r="W117" s="188">
        <f t="shared" si="2"/>
        <v>5216582.2808117336</v>
      </c>
      <c r="X117" s="188">
        <f t="shared" si="2"/>
        <v>5095213.0007451056</v>
      </c>
      <c r="Y117" s="189">
        <f t="shared" si="3"/>
        <v>4535424</v>
      </c>
      <c r="Z117" s="188">
        <f t="shared" si="3"/>
        <v>4879550.5240664706</v>
      </c>
      <c r="AA117" s="188">
        <f t="shared" si="3"/>
        <v>4911709.9630493559</v>
      </c>
      <c r="AB117" s="188">
        <f t="shared" si="3"/>
        <v>4943334.6605315479</v>
      </c>
      <c r="AC117" s="188">
        <f t="shared" si="3"/>
        <v>4968265.4867314175</v>
      </c>
      <c r="AD117" s="188">
        <f t="shared" si="3"/>
        <v>4985449.4525664411</v>
      </c>
      <c r="AE117" s="188">
        <f t="shared" si="3"/>
        <v>4999528.9186856141</v>
      </c>
      <c r="AF117" s="188">
        <f t="shared" si="3"/>
        <v>5022863.0206666989</v>
      </c>
      <c r="AG117" s="188">
        <f t="shared" si="3"/>
        <v>5047296.2359967288</v>
      </c>
      <c r="AH117" s="188">
        <f t="shared" si="3"/>
        <v>5067843.2756474856</v>
      </c>
      <c r="AI117" s="188">
        <f t="shared" si="4"/>
        <v>5087621.7166442648</v>
      </c>
      <c r="AJ117" s="188">
        <f t="shared" si="4"/>
        <v>5113225.3725028699</v>
      </c>
      <c r="AK117" s="188">
        <f t="shared" si="4"/>
        <v>5143705.0486168358</v>
      </c>
      <c r="AL117" s="188">
        <f t="shared" si="4"/>
        <v>5166076.2629763819</v>
      </c>
      <c r="AM117" s="188">
        <f t="shared" si="4"/>
        <v>5171857.8258095868</v>
      </c>
      <c r="AN117" s="188">
        <f t="shared" si="4"/>
        <v>5198829.6848884886</v>
      </c>
      <c r="AO117" s="188">
        <f t="shared" si="4"/>
        <v>5225346.1454628548</v>
      </c>
      <c r="AP117" s="188">
        <f t="shared" si="4"/>
        <v>5245627.6087375237</v>
      </c>
      <c r="AQ117" s="188">
        <f t="shared" si="4"/>
        <v>5272409.0447846707</v>
      </c>
      <c r="AR117" s="188">
        <f t="shared" si="4"/>
        <v>5299301.4290377693</v>
      </c>
      <c r="AS117" s="188">
        <f t="shared" si="4"/>
        <v>5299301.4290377693</v>
      </c>
      <c r="AT117" s="188">
        <f t="shared" si="4"/>
        <v>5327981.4970602766</v>
      </c>
      <c r="AU117" s="158" t="s">
        <v>22</v>
      </c>
      <c r="BG117" s="192"/>
    </row>
    <row r="118" spans="1:59">
      <c r="A118" s="233"/>
      <c r="B118" s="187" t="str">
        <f>VLOOKUP(D118,[2]Towns!$A$1:$D$96,4,FALSE)</f>
        <v>WA</v>
      </c>
      <c r="C118" s="185">
        <f>VLOOKUP(D118,[2]Towns!$A$1:$C$96,3,FALSE)</f>
        <v>11</v>
      </c>
      <c r="D118" s="172" t="s">
        <v>258</v>
      </c>
      <c r="E118" s="188" t="e">
        <f t="shared" si="1"/>
        <v>#NUM!</v>
      </c>
      <c r="F118" s="188" t="e">
        <f t="shared" si="1"/>
        <v>#NUM!</v>
      </c>
      <c r="G118" s="188" t="e">
        <f t="shared" si="1"/>
        <v>#NUM!</v>
      </c>
      <c r="H118" s="188" t="e">
        <f t="shared" si="1"/>
        <v>#NUM!</v>
      </c>
      <c r="I118" s="188">
        <f t="shared" si="1"/>
        <v>1776679.3079256874</v>
      </c>
      <c r="J118" s="188">
        <f t="shared" si="1"/>
        <v>1958694.6316493482</v>
      </c>
      <c r="K118" s="188">
        <f t="shared" si="1"/>
        <v>2350395.949953658</v>
      </c>
      <c r="L118" s="188">
        <f t="shared" si="1"/>
        <v>2256629.7504341584</v>
      </c>
      <c r="M118" s="188">
        <f t="shared" si="1"/>
        <v>2032294.733718079</v>
      </c>
      <c r="N118" s="188">
        <f t="shared" si="1"/>
        <v>2247815.6501345993</v>
      </c>
      <c r="O118" s="188">
        <f t="shared" si="2"/>
        <v>2526548.6283735111</v>
      </c>
      <c r="P118" s="188">
        <f t="shared" si="2"/>
        <v>2453605.9814614244</v>
      </c>
      <c r="Q118" s="188">
        <f t="shared" si="2"/>
        <v>2470099.880521283</v>
      </c>
      <c r="R118" s="188">
        <f t="shared" si="2"/>
        <v>2303311.7988353386</v>
      </c>
      <c r="S118" s="188">
        <f t="shared" si="2"/>
        <v>2425602.6892413981</v>
      </c>
      <c r="T118" s="188">
        <f t="shared" si="2"/>
        <v>2387245.6722885147</v>
      </c>
      <c r="U118" s="188">
        <f t="shared" si="2"/>
        <v>2277688.595628873</v>
      </c>
      <c r="V118" s="188">
        <f t="shared" si="2"/>
        <v>2363281.5452542524</v>
      </c>
      <c r="W118" s="188">
        <f t="shared" si="2"/>
        <v>2600268.5016344474</v>
      </c>
      <c r="X118" s="188">
        <f t="shared" si="2"/>
        <v>2636698.6555940183</v>
      </c>
      <c r="Y118" s="189">
        <f t="shared" si="3"/>
        <v>2403109</v>
      </c>
      <c r="Z118" s="188">
        <f t="shared" si="3"/>
        <v>2404814.8770464519</v>
      </c>
      <c r="AA118" s="188">
        <f t="shared" si="3"/>
        <v>2408642.7266484182</v>
      </c>
      <c r="AB118" s="188">
        <f t="shared" si="3"/>
        <v>2418823.0102333706</v>
      </c>
      <c r="AC118" s="188">
        <f t="shared" si="3"/>
        <v>2435766.0462451703</v>
      </c>
      <c r="AD118" s="188">
        <f t="shared" si="3"/>
        <v>2462378.7032354064</v>
      </c>
      <c r="AE118" s="188">
        <f t="shared" si="3"/>
        <v>2493474.2085643909</v>
      </c>
      <c r="AF118" s="188">
        <f t="shared" si="3"/>
        <v>2514860.8393019233</v>
      </c>
      <c r="AG118" s="188">
        <f t="shared" si="3"/>
        <v>2533833.5849234336</v>
      </c>
      <c r="AH118" s="188">
        <f t="shared" si="3"/>
        <v>2558669.1301917108</v>
      </c>
      <c r="AI118" s="188">
        <f t="shared" si="4"/>
        <v>2586122.6501692533</v>
      </c>
      <c r="AJ118" s="188">
        <f t="shared" si="4"/>
        <v>2604944.6344009559</v>
      </c>
      <c r="AK118" s="188">
        <f t="shared" si="4"/>
        <v>2619180.8501175754</v>
      </c>
      <c r="AL118" s="188">
        <f t="shared" si="4"/>
        <v>2643120.5337618743</v>
      </c>
      <c r="AM118" s="188">
        <f t="shared" si="4"/>
        <v>2685619.0048084892</v>
      </c>
      <c r="AN118" s="188">
        <f t="shared" si="4"/>
        <v>2704072.1207432472</v>
      </c>
      <c r="AO118" s="188">
        <f t="shared" si="4"/>
        <v>2722856.1137300949</v>
      </c>
      <c r="AP118" s="188">
        <f t="shared" si="4"/>
        <v>2747969.1996301198</v>
      </c>
      <c r="AQ118" s="188">
        <f t="shared" si="4"/>
        <v>2766880.056177794</v>
      </c>
      <c r="AR118" s="188">
        <f t="shared" si="4"/>
        <v>2783207.3440645956</v>
      </c>
      <c r="AS118" s="188">
        <f t="shared" si="4"/>
        <v>2783207.3440645956</v>
      </c>
      <c r="AT118" s="188">
        <f t="shared" si="4"/>
        <v>2798456.7399993786</v>
      </c>
      <c r="AU118" s="158" t="s">
        <v>27</v>
      </c>
      <c r="BG118" s="192"/>
    </row>
    <row r="119" spans="1:59">
      <c r="A119" s="233"/>
      <c r="B119" s="187" t="str">
        <f>VLOOKUP(D119,[2]Towns!$A$1:$D$96,4,FALSE)</f>
        <v>WA</v>
      </c>
      <c r="C119" s="185" t="str">
        <f>VLOOKUP(D119,[2]Towns!$A$1:$C$96,3,FALSE)</f>
        <v>30-W</v>
      </c>
      <c r="D119" s="172" t="s">
        <v>218</v>
      </c>
      <c r="E119" s="188" t="e">
        <f t="shared" si="1"/>
        <v>#NUM!</v>
      </c>
      <c r="F119" s="188" t="e">
        <f t="shared" si="1"/>
        <v>#NUM!</v>
      </c>
      <c r="G119" s="188" t="e">
        <f t="shared" si="1"/>
        <v>#NUM!</v>
      </c>
      <c r="H119" s="188" t="e">
        <f t="shared" si="1"/>
        <v>#NUM!</v>
      </c>
      <c r="I119" s="188">
        <f t="shared" si="1"/>
        <v>8896652.6905061156</v>
      </c>
      <c r="J119" s="188">
        <f t="shared" si="1"/>
        <v>9038036.8621481657</v>
      </c>
      <c r="K119" s="188">
        <f t="shared" si="1"/>
        <v>10253963.073033707</v>
      </c>
      <c r="L119" s="188">
        <f t="shared" si="1"/>
        <v>10054550.709182106</v>
      </c>
      <c r="M119" s="188">
        <f t="shared" si="1"/>
        <v>11114574.658520186</v>
      </c>
      <c r="N119" s="188">
        <f t="shared" si="1"/>
        <v>12002458.919877619</v>
      </c>
      <c r="O119" s="188">
        <f t="shared" si="2"/>
        <v>12223948.179847911</v>
      </c>
      <c r="P119" s="188">
        <f t="shared" si="2"/>
        <v>13168747.487513069</v>
      </c>
      <c r="Q119" s="188">
        <f t="shared" si="2"/>
        <v>13448766.213129122</v>
      </c>
      <c r="R119" s="188">
        <f t="shared" si="2"/>
        <v>12707585.67405998</v>
      </c>
      <c r="S119" s="188">
        <f t="shared" si="2"/>
        <v>13020866.540421637</v>
      </c>
      <c r="T119" s="188">
        <f t="shared" si="2"/>
        <v>13301867.007912558</v>
      </c>
      <c r="U119" s="188">
        <f t="shared" si="2"/>
        <v>13934632.169856023</v>
      </c>
      <c r="V119" s="188">
        <f t="shared" si="2"/>
        <v>13871542.964906478</v>
      </c>
      <c r="W119" s="188">
        <f t="shared" si="2"/>
        <v>15128763.70887409</v>
      </c>
      <c r="X119" s="188">
        <f t="shared" si="2"/>
        <v>16077024.53615072</v>
      </c>
      <c r="Y119" s="189">
        <f t="shared" si="3"/>
        <v>13775067</v>
      </c>
      <c r="Z119" s="188">
        <f t="shared" si="3"/>
        <v>14939539.864401001</v>
      </c>
      <c r="AA119" s="188">
        <f t="shared" si="3"/>
        <v>15131700.896867434</v>
      </c>
      <c r="AB119" s="188">
        <f t="shared" si="3"/>
        <v>15361957.947396128</v>
      </c>
      <c r="AC119" s="188">
        <f t="shared" si="3"/>
        <v>15625918.664395502</v>
      </c>
      <c r="AD119" s="188">
        <f t="shared" si="3"/>
        <v>15944682.402803598</v>
      </c>
      <c r="AE119" s="188">
        <f t="shared" si="3"/>
        <v>16291549.662149526</v>
      </c>
      <c r="AF119" s="188">
        <f t="shared" si="3"/>
        <v>16584625.944300117</v>
      </c>
      <c r="AG119" s="188">
        <f t="shared" si="3"/>
        <v>16868724.383526616</v>
      </c>
      <c r="AH119" s="188">
        <f t="shared" si="3"/>
        <v>17196289.95464135</v>
      </c>
      <c r="AI119" s="188">
        <f t="shared" si="4"/>
        <v>17531372.202746104</v>
      </c>
      <c r="AJ119" s="188">
        <f t="shared" si="4"/>
        <v>17819797.486203399</v>
      </c>
      <c r="AK119" s="188">
        <f t="shared" si="4"/>
        <v>18097933.597747758</v>
      </c>
      <c r="AL119" s="188">
        <f t="shared" si="4"/>
        <v>18417002.892451778</v>
      </c>
      <c r="AM119" s="188">
        <f t="shared" si="4"/>
        <v>18853616.868060242</v>
      </c>
      <c r="AN119" s="188">
        <f t="shared" si="4"/>
        <v>19154357.963763759</v>
      </c>
      <c r="AO119" s="188">
        <f t="shared" si="4"/>
        <v>19460345.975365426</v>
      </c>
      <c r="AP119" s="188">
        <f t="shared" si="4"/>
        <v>19804156.656900242</v>
      </c>
      <c r="AQ119" s="188">
        <f t="shared" si="4"/>
        <v>20118969.331015162</v>
      </c>
      <c r="AR119" s="188">
        <f t="shared" si="4"/>
        <v>20421266.732202347</v>
      </c>
      <c r="AS119" s="188">
        <f t="shared" si="4"/>
        <v>20421266.732202347</v>
      </c>
      <c r="AT119" s="188">
        <f t="shared" si="4"/>
        <v>20711687.899560452</v>
      </c>
      <c r="AU119" s="158" t="s">
        <v>21</v>
      </c>
      <c r="BG119" s="192"/>
    </row>
    <row r="120" spans="1:59">
      <c r="A120" s="233"/>
      <c r="B120" s="187" t="str">
        <f>VLOOKUP(D120,[2]Towns!$A$1:$D$96,4,FALSE)</f>
        <v>WA</v>
      </c>
      <c r="C120" s="185">
        <f>VLOOKUP(D120,[2]Towns!$A$1:$C$96,3,FALSE)</f>
        <v>10</v>
      </c>
      <c r="D120" s="172" t="s">
        <v>219</v>
      </c>
      <c r="E120" s="188" t="e">
        <f t="shared" si="1"/>
        <v>#NUM!</v>
      </c>
      <c r="F120" s="188" t="e">
        <f t="shared" si="1"/>
        <v>#NUM!</v>
      </c>
      <c r="G120" s="188" t="e">
        <f t="shared" si="1"/>
        <v>#NUM!</v>
      </c>
      <c r="H120" s="188" t="e">
        <f t="shared" si="1"/>
        <v>#NUM!</v>
      </c>
      <c r="I120" s="188">
        <f t="shared" si="1"/>
        <v>3815841.3302777889</v>
      </c>
      <c r="J120" s="188">
        <f t="shared" si="1"/>
        <v>3979319.0024668169</v>
      </c>
      <c r="K120" s="188">
        <f t="shared" si="1"/>
        <v>4924444.2543054055</v>
      </c>
      <c r="L120" s="188">
        <f t="shared" si="1"/>
        <v>4414199.2589902822</v>
      </c>
      <c r="M120" s="188">
        <f t="shared" si="1"/>
        <v>4239551.654409375</v>
      </c>
      <c r="N120" s="188">
        <f t="shared" si="1"/>
        <v>4464037.3134478452</v>
      </c>
      <c r="O120" s="188">
        <f t="shared" si="2"/>
        <v>4703467.4926132234</v>
      </c>
      <c r="P120" s="188">
        <f t="shared" si="2"/>
        <v>4385329.7119768905</v>
      </c>
      <c r="Q120" s="188">
        <f t="shared" si="2"/>
        <v>4469665.0689088535</v>
      </c>
      <c r="R120" s="188">
        <f t="shared" si="2"/>
        <v>4229643.5703679677</v>
      </c>
      <c r="S120" s="188">
        <f t="shared" si="2"/>
        <v>4278698.9634346105</v>
      </c>
      <c r="T120" s="188">
        <f t="shared" si="2"/>
        <v>4513994.734407411</v>
      </c>
      <c r="U120" s="188">
        <f t="shared" si="2"/>
        <v>4564769.1303823832</v>
      </c>
      <c r="V120" s="188">
        <f t="shared" si="2"/>
        <v>4659798.2608939027</v>
      </c>
      <c r="W120" s="188">
        <f t="shared" si="2"/>
        <v>4843806.6938266186</v>
      </c>
      <c r="X120" s="188">
        <f t="shared" si="2"/>
        <v>4918532.8508643629</v>
      </c>
      <c r="Y120" s="189">
        <f t="shared" si="3"/>
        <v>4351874</v>
      </c>
      <c r="Z120" s="188">
        <f t="shared" si="3"/>
        <v>4453286.1269714106</v>
      </c>
      <c r="AA120" s="188">
        <f t="shared" si="3"/>
        <v>4469935.6533131711</v>
      </c>
      <c r="AB120" s="188">
        <f t="shared" si="3"/>
        <v>4490901.5117873205</v>
      </c>
      <c r="AC120" s="188">
        <f t="shared" si="3"/>
        <v>4511318.4575033998</v>
      </c>
      <c r="AD120" s="188">
        <f t="shared" si="3"/>
        <v>4531109.294574921</v>
      </c>
      <c r="AE120" s="188">
        <f t="shared" si="3"/>
        <v>4550191.3780965032</v>
      </c>
      <c r="AF120" s="188">
        <f t="shared" si="3"/>
        <v>4568536.3562552631</v>
      </c>
      <c r="AG120" s="188">
        <f t="shared" si="3"/>
        <v>4586182.8630128056</v>
      </c>
      <c r="AH120" s="188">
        <f t="shared" si="3"/>
        <v>4603147.505576116</v>
      </c>
      <c r="AI120" s="188">
        <f t="shared" si="4"/>
        <v>4619531.2865730682</v>
      </c>
      <c r="AJ120" s="188">
        <f t="shared" si="4"/>
        <v>4635406.3614727948</v>
      </c>
      <c r="AK120" s="188">
        <f t="shared" si="4"/>
        <v>4649441.9796815831</v>
      </c>
      <c r="AL120" s="188">
        <f t="shared" si="4"/>
        <v>4664325.4733497044</v>
      </c>
      <c r="AM120" s="188">
        <f t="shared" si="4"/>
        <v>4679997.9746939028</v>
      </c>
      <c r="AN120" s="188">
        <f t="shared" si="4"/>
        <v>4693612.6416447442</v>
      </c>
      <c r="AO120" s="188">
        <f t="shared" si="4"/>
        <v>4706582.549418156</v>
      </c>
      <c r="AP120" s="188">
        <f t="shared" si="4"/>
        <v>4717420.7571351388</v>
      </c>
      <c r="AQ120" s="188">
        <f t="shared" si="4"/>
        <v>4729146.1212444939</v>
      </c>
      <c r="AR120" s="188">
        <f t="shared" si="4"/>
        <v>4740284.577720427</v>
      </c>
      <c r="AS120" s="188">
        <f t="shared" si="4"/>
        <v>4740284.577720427</v>
      </c>
      <c r="AT120" s="188">
        <f t="shared" si="4"/>
        <v>4749486.4401208721</v>
      </c>
      <c r="AU120" s="158" t="s">
        <v>29</v>
      </c>
      <c r="BG120" s="192"/>
    </row>
    <row r="121" spans="1:59">
      <c r="A121" s="233"/>
      <c r="B121" s="187" t="str">
        <f>VLOOKUP(D121,[2]Towns!$A$1:$D$96,4,FALSE)</f>
        <v>WA</v>
      </c>
      <c r="C121" s="185" t="str">
        <f>VLOOKUP(D121,[2]Towns!$A$1:$C$96,3,FALSE)</f>
        <v>ME-WA</v>
      </c>
      <c r="D121" s="172" t="s">
        <v>221</v>
      </c>
      <c r="E121" s="188" t="e">
        <f t="shared" si="1"/>
        <v>#NUM!</v>
      </c>
      <c r="F121" s="188" t="e">
        <f t="shared" si="1"/>
        <v>#NUM!</v>
      </c>
      <c r="G121" s="188" t="e">
        <f t="shared" si="1"/>
        <v>#NUM!</v>
      </c>
      <c r="H121" s="188" t="e">
        <f t="shared" si="1"/>
        <v>#NUM!</v>
      </c>
      <c r="I121" s="188">
        <f t="shared" si="1"/>
        <v>3090024.5344784972</v>
      </c>
      <c r="J121" s="188">
        <f t="shared" si="1"/>
        <v>3259883.8258927772</v>
      </c>
      <c r="K121" s="188">
        <f t="shared" si="1"/>
        <v>3704111.0663383259</v>
      </c>
      <c r="L121" s="188">
        <f t="shared" si="1"/>
        <v>3671685.3522261027</v>
      </c>
      <c r="M121" s="188">
        <f t="shared" si="1"/>
        <v>3640308.7908504959</v>
      </c>
      <c r="N121" s="188">
        <f t="shared" si="1"/>
        <v>3789955.7612228845</v>
      </c>
      <c r="O121" s="188">
        <f t="shared" si="2"/>
        <v>4071401.5065468876</v>
      </c>
      <c r="P121" s="188">
        <f t="shared" si="2"/>
        <v>4075320.7434961786</v>
      </c>
      <c r="Q121" s="188">
        <f t="shared" si="2"/>
        <v>4000683.0699302228</v>
      </c>
      <c r="R121" s="188">
        <f t="shared" si="2"/>
        <v>3876805.6300086817</v>
      </c>
      <c r="S121" s="188">
        <f t="shared" si="2"/>
        <v>4002529.6630218476</v>
      </c>
      <c r="T121" s="188">
        <f t="shared" si="2"/>
        <v>4012968.5105673154</v>
      </c>
      <c r="U121" s="188">
        <f t="shared" si="2"/>
        <v>4011549.6765222279</v>
      </c>
      <c r="V121" s="188">
        <f t="shared" si="2"/>
        <v>4088382.7932817843</v>
      </c>
      <c r="W121" s="188">
        <f t="shared" si="2"/>
        <v>4376794.7095661145</v>
      </c>
      <c r="X121" s="188">
        <f t="shared" si="2"/>
        <v>4450731.9997927006</v>
      </c>
      <c r="Y121" s="189">
        <f t="shared" si="3"/>
        <v>3894324</v>
      </c>
      <c r="Z121" s="188">
        <f t="shared" si="3"/>
        <v>4106295.6005430967</v>
      </c>
      <c r="AA121" s="188">
        <f t="shared" si="3"/>
        <v>4143276.2009600247</v>
      </c>
      <c r="AB121" s="188">
        <f t="shared" si="3"/>
        <v>4177293.0245411755</v>
      </c>
      <c r="AC121" s="188">
        <f t="shared" si="3"/>
        <v>4204701.4103070218</v>
      </c>
      <c r="AD121" s="188">
        <f t="shared" si="3"/>
        <v>4219478.6504920628</v>
      </c>
      <c r="AE121" s="188">
        <f t="shared" si="3"/>
        <v>4229685.3092740271</v>
      </c>
      <c r="AF121" s="188">
        <f t="shared" si="3"/>
        <v>4248589.7005536286</v>
      </c>
      <c r="AG121" s="188">
        <f t="shared" si="3"/>
        <v>4270796.0933344625</v>
      </c>
      <c r="AH121" s="188">
        <f t="shared" si="3"/>
        <v>4284981.5941431988</v>
      </c>
      <c r="AI121" s="188">
        <f t="shared" si="4"/>
        <v>4294775.1910614129</v>
      </c>
      <c r="AJ121" s="188">
        <f t="shared" si="4"/>
        <v>4314779.7835367462</v>
      </c>
      <c r="AK121" s="188">
        <f t="shared" si="4"/>
        <v>4338318.436188818</v>
      </c>
      <c r="AL121" s="188">
        <f t="shared" si="4"/>
        <v>4350905.636781252</v>
      </c>
      <c r="AM121" s="188">
        <f t="shared" si="4"/>
        <v>4344693.8655407652</v>
      </c>
      <c r="AN121" s="188">
        <f t="shared" si="4"/>
        <v>4360345.944578059</v>
      </c>
      <c r="AO121" s="188">
        <f t="shared" si="4"/>
        <v>4376833.9864526652</v>
      </c>
      <c r="AP121" s="188">
        <f t="shared" si="4"/>
        <v>4385059.5540254815</v>
      </c>
      <c r="AQ121" s="188">
        <f t="shared" si="4"/>
        <v>4399628.5983214965</v>
      </c>
      <c r="AR121" s="188">
        <f t="shared" si="4"/>
        <v>4414966.5110995034</v>
      </c>
      <c r="AS121" s="188">
        <f t="shared" si="4"/>
        <v>4414966.5110995034</v>
      </c>
      <c r="AT121" s="188">
        <f t="shared" si="4"/>
        <v>4431464.3649988286</v>
      </c>
      <c r="AU121" s="158" t="s">
        <v>27</v>
      </c>
      <c r="BG121" s="192"/>
    </row>
    <row r="122" spans="1:59">
      <c r="A122" s="233"/>
      <c r="B122" s="187" t="str">
        <f>VLOOKUP(D122,[2]Towns!$A$1:$D$96,4,FALSE)</f>
        <v>WA</v>
      </c>
      <c r="C122" s="185">
        <f>VLOOKUP(D122,[2]Towns!$A$1:$C$96,3,FALSE)</f>
        <v>11</v>
      </c>
      <c r="D122" s="172" t="s">
        <v>222</v>
      </c>
      <c r="E122" s="188" t="e">
        <f t="shared" si="1"/>
        <v>#NUM!</v>
      </c>
      <c r="F122" s="188" t="e">
        <f t="shared" si="1"/>
        <v>#NUM!</v>
      </c>
      <c r="G122" s="188" t="e">
        <f t="shared" si="1"/>
        <v>#NUM!</v>
      </c>
      <c r="H122" s="188" t="e">
        <f t="shared" si="1"/>
        <v>#NUM!</v>
      </c>
      <c r="I122" s="188">
        <f t="shared" si="1"/>
        <v>4627857.1258893982</v>
      </c>
      <c r="J122" s="188">
        <f t="shared" si="1"/>
        <v>4854755.3487330573</v>
      </c>
      <c r="K122" s="188">
        <f t="shared" si="1"/>
        <v>4879872.4661880936</v>
      </c>
      <c r="L122" s="188">
        <f t="shared" si="1"/>
        <v>4727540.4727522917</v>
      </c>
      <c r="M122" s="188">
        <f t="shared" si="1"/>
        <v>4589463.7251453744</v>
      </c>
      <c r="N122" s="188">
        <f t="shared" si="1"/>
        <v>4931371.6794775063</v>
      </c>
      <c r="O122" s="188">
        <f t="shared" si="2"/>
        <v>4696650.6155736577</v>
      </c>
      <c r="P122" s="188">
        <f t="shared" si="2"/>
        <v>4403271.16514399</v>
      </c>
      <c r="Q122" s="188">
        <f t="shared" si="2"/>
        <v>4356004.9676421667</v>
      </c>
      <c r="R122" s="188">
        <f t="shared" si="2"/>
        <v>4423503.8361160429</v>
      </c>
      <c r="S122" s="188">
        <f t="shared" si="2"/>
        <v>4419471.6329922527</v>
      </c>
      <c r="T122" s="188">
        <f t="shared" si="2"/>
        <v>4360147.9312431505</v>
      </c>
      <c r="U122" s="188">
        <f t="shared" si="2"/>
        <v>4156667.8436921844</v>
      </c>
      <c r="V122" s="188">
        <f t="shared" si="2"/>
        <v>4021788.4645781158</v>
      </c>
      <c r="W122" s="188">
        <f t="shared" si="2"/>
        <v>4083547.0517109749</v>
      </c>
      <c r="X122" s="188">
        <f t="shared" si="2"/>
        <v>4046945.9613601747</v>
      </c>
      <c r="Y122" s="189">
        <f t="shared" si="3"/>
        <v>3562120</v>
      </c>
      <c r="Z122" s="188">
        <f t="shared" si="3"/>
        <v>3871559.1036865963</v>
      </c>
      <c r="AA122" s="188">
        <f t="shared" si="3"/>
        <v>3854943.5524472124</v>
      </c>
      <c r="AB122" s="188">
        <f t="shared" si="3"/>
        <v>3837836.1106426013</v>
      </c>
      <c r="AC122" s="188">
        <f t="shared" si="3"/>
        <v>3817223.7513994151</v>
      </c>
      <c r="AD122" s="188">
        <f t="shared" si="3"/>
        <v>3789291.1880997168</v>
      </c>
      <c r="AE122" s="188">
        <f t="shared" si="3"/>
        <v>3759120.6549710771</v>
      </c>
      <c r="AF122" s="188">
        <f t="shared" si="3"/>
        <v>3735017.8137505581</v>
      </c>
      <c r="AG122" s="188">
        <f t="shared" si="3"/>
        <v>3711532.5561682875</v>
      </c>
      <c r="AH122" s="188">
        <f t="shared" si="3"/>
        <v>3684113.7350653349</v>
      </c>
      <c r="AI122" s="188">
        <f t="shared" si="4"/>
        <v>3655760.5323349494</v>
      </c>
      <c r="AJ122" s="188">
        <f t="shared" si="4"/>
        <v>3633137.1925597568</v>
      </c>
      <c r="AK122" s="188">
        <f t="shared" si="4"/>
        <v>3611743.8015062707</v>
      </c>
      <c r="AL122" s="188">
        <f t="shared" si="4"/>
        <v>3585512.7485557152</v>
      </c>
      <c r="AM122" s="188">
        <f t="shared" si="4"/>
        <v>3549192.2281619338</v>
      </c>
      <c r="AN122" s="188">
        <f t="shared" si="4"/>
        <v>3525125.8667408461</v>
      </c>
      <c r="AO122" s="188">
        <f t="shared" si="4"/>
        <v>3500543.9072163417</v>
      </c>
      <c r="AP122" s="188">
        <f t="shared" si="4"/>
        <v>3473270.0363407601</v>
      </c>
      <c r="AQ122" s="188">
        <f t="shared" si="4"/>
        <v>3447720.6653952338</v>
      </c>
      <c r="AR122" s="188">
        <f t="shared" si="4"/>
        <v>3423800.8610086609</v>
      </c>
      <c r="AS122" s="188">
        <f t="shared" si="4"/>
        <v>3423800.8610086609</v>
      </c>
      <c r="AT122" s="188">
        <f t="shared" si="4"/>
        <v>3400132.6193436505</v>
      </c>
      <c r="AU122" s="158" t="s">
        <v>29</v>
      </c>
      <c r="BG122" s="192"/>
    </row>
    <row r="123" spans="1:59">
      <c r="A123" s="233"/>
      <c r="B123" s="187" t="str">
        <f>VLOOKUP(D123,[2]Towns!$A$1:$D$96,4,FALSE)</f>
        <v>WA</v>
      </c>
      <c r="C123" s="185">
        <f>VLOOKUP(D123,[2]Towns!$A$1:$C$96,3,FALSE)</f>
        <v>11</v>
      </c>
      <c r="D123" s="172" t="s">
        <v>223</v>
      </c>
      <c r="E123" s="188" t="e">
        <f t="shared" si="1"/>
        <v>#NUM!</v>
      </c>
      <c r="F123" s="188" t="e">
        <f t="shared" si="1"/>
        <v>#NUM!</v>
      </c>
      <c r="G123" s="188" t="e">
        <f t="shared" si="1"/>
        <v>#NUM!</v>
      </c>
      <c r="H123" s="188" t="e">
        <f t="shared" si="1"/>
        <v>#NUM!</v>
      </c>
      <c r="I123" s="188">
        <f t="shared" si="1"/>
        <v>9456590.0784071553</v>
      </c>
      <c r="J123" s="188">
        <f t="shared" si="1"/>
        <v>9870598.5686584208</v>
      </c>
      <c r="K123" s="188">
        <f t="shared" si="1"/>
        <v>11408675.318839967</v>
      </c>
      <c r="L123" s="188">
        <f t="shared" si="1"/>
        <v>10907105.211794464</v>
      </c>
      <c r="M123" s="188">
        <f t="shared" si="1"/>
        <v>10919627.252908695</v>
      </c>
      <c r="N123" s="188">
        <f t="shared" si="1"/>
        <v>11510075.548732217</v>
      </c>
      <c r="O123" s="188">
        <f t="shared" si="2"/>
        <v>11941171.904041465</v>
      </c>
      <c r="P123" s="188">
        <f t="shared" si="2"/>
        <v>11534541.599436171</v>
      </c>
      <c r="Q123" s="188">
        <f t="shared" si="2"/>
        <v>11875384.727123493</v>
      </c>
      <c r="R123" s="188">
        <f t="shared" si="2"/>
        <v>11277841.478165353</v>
      </c>
      <c r="S123" s="188">
        <f t="shared" si="2"/>
        <v>11317039.44132364</v>
      </c>
      <c r="T123" s="188">
        <f t="shared" si="2"/>
        <v>11916239.66312729</v>
      </c>
      <c r="U123" s="188">
        <f t="shared" si="2"/>
        <v>11932336.522792252</v>
      </c>
      <c r="V123" s="188">
        <f t="shared" si="2"/>
        <v>12150692.7719415</v>
      </c>
      <c r="W123" s="188">
        <f t="shared" si="2"/>
        <v>12530945.397261459</v>
      </c>
      <c r="X123" s="188">
        <f t="shared" si="2"/>
        <v>13019440.233768338</v>
      </c>
      <c r="Y123" s="189">
        <f t="shared" si="3"/>
        <v>11614023</v>
      </c>
      <c r="Z123" s="188">
        <f t="shared" si="3"/>
        <v>12707238.618818471</v>
      </c>
      <c r="AA123" s="188">
        <f t="shared" si="3"/>
        <v>12566363.344678331</v>
      </c>
      <c r="AB123" s="188">
        <f t="shared" si="3"/>
        <v>12473425.527862567</v>
      </c>
      <c r="AC123" s="188">
        <f t="shared" si="3"/>
        <v>12457280.92435999</v>
      </c>
      <c r="AD123" s="188">
        <f t="shared" si="3"/>
        <v>12553882.912475502</v>
      </c>
      <c r="AE123" s="188">
        <f t="shared" si="3"/>
        <v>12694893.458263634</v>
      </c>
      <c r="AF123" s="188">
        <f t="shared" si="3"/>
        <v>12730244.561623283</v>
      </c>
      <c r="AG123" s="188">
        <f t="shared" si="3"/>
        <v>12742796.951116955</v>
      </c>
      <c r="AH123" s="188">
        <f t="shared" si="3"/>
        <v>12827932.230189621</v>
      </c>
      <c r="AI123" s="188">
        <f t="shared" si="4"/>
        <v>12933608.555929404</v>
      </c>
      <c r="AJ123" s="188">
        <f t="shared" si="4"/>
        <v>12945960.441997273</v>
      </c>
      <c r="AK123" s="188">
        <f t="shared" si="4"/>
        <v>12924741.792985395</v>
      </c>
      <c r="AL123" s="188">
        <f t="shared" si="4"/>
        <v>12991952.256368829</v>
      </c>
      <c r="AM123" s="188">
        <f t="shared" si="4"/>
        <v>13257086.226196878</v>
      </c>
      <c r="AN123" s="188">
        <f t="shared" si="4"/>
        <v>13275685.781107584</v>
      </c>
      <c r="AO123" s="188">
        <f t="shared" si="4"/>
        <v>13299711.218377531</v>
      </c>
      <c r="AP123" s="188">
        <f t="shared" si="4"/>
        <v>13388309.841390023</v>
      </c>
      <c r="AQ123" s="188">
        <f t="shared" si="4"/>
        <v>13420711.923242545</v>
      </c>
      <c r="AR123" s="188">
        <f t="shared" si="4"/>
        <v>13429690.915134091</v>
      </c>
      <c r="AS123" s="188">
        <f t="shared" si="4"/>
        <v>13429690.915134091</v>
      </c>
      <c r="AT123" s="188">
        <f t="shared" si="4"/>
        <v>13426202.491734236</v>
      </c>
      <c r="AU123" s="158" t="s">
        <v>29</v>
      </c>
      <c r="BG123" s="192"/>
    </row>
    <row r="124" spans="1:59">
      <c r="A124" s="233"/>
      <c r="B124" s="187" t="str">
        <f>VLOOKUP(D124,[2]Towns!$A$1:$D$96,4,FALSE)</f>
        <v>OR</v>
      </c>
      <c r="C124" s="185" t="str">
        <f>VLOOKUP(D124,[2]Towns!$A$1:$C$96,3,FALSE)</f>
        <v>GTN</v>
      </c>
      <c r="D124" s="172" t="s">
        <v>225</v>
      </c>
      <c r="E124" s="188" t="e">
        <f t="shared" si="1"/>
        <v>#NUM!</v>
      </c>
      <c r="F124" s="188" t="e">
        <f t="shared" si="1"/>
        <v>#NUM!</v>
      </c>
      <c r="G124" s="188" t="e">
        <f t="shared" si="1"/>
        <v>#NUM!</v>
      </c>
      <c r="H124" s="188" t="e">
        <f t="shared" si="1"/>
        <v>#NUM!</v>
      </c>
      <c r="I124" s="188">
        <f t="shared" si="1"/>
        <v>8744411.216666203</v>
      </c>
      <c r="J124" s="188">
        <f t="shared" si="1"/>
        <v>9502853.4849597346</v>
      </c>
      <c r="K124" s="188">
        <f t="shared" si="1"/>
        <v>10840453.972185247</v>
      </c>
      <c r="L124" s="188">
        <f t="shared" si="1"/>
        <v>11207548.772489721</v>
      </c>
      <c r="M124" s="188">
        <f t="shared" si="1"/>
        <v>11920638.177302871</v>
      </c>
      <c r="N124" s="188">
        <f t="shared" si="1"/>
        <v>12723098.876171255</v>
      </c>
      <c r="O124" s="188">
        <f t="shared" si="2"/>
        <v>13066990.597365523</v>
      </c>
      <c r="P124" s="188">
        <f t="shared" si="2"/>
        <v>13334097.544877613</v>
      </c>
      <c r="Q124" s="188">
        <f t="shared" si="2"/>
        <v>14102307.814319432</v>
      </c>
      <c r="R124" s="188">
        <f t="shared" si="2"/>
        <v>13522044.931839278</v>
      </c>
      <c r="S124" s="188">
        <f t="shared" si="2"/>
        <v>13935781.143611291</v>
      </c>
      <c r="T124" s="188">
        <f t="shared" si="2"/>
        <v>14690083.317221494</v>
      </c>
      <c r="U124" s="188">
        <f t="shared" si="2"/>
        <v>15993273.919673061</v>
      </c>
      <c r="V124" s="188">
        <f t="shared" si="2"/>
        <v>16998134.319836035</v>
      </c>
      <c r="W124" s="188">
        <f t="shared" si="2"/>
        <v>17083144.92646474</v>
      </c>
      <c r="X124" s="188">
        <f t="shared" si="2"/>
        <v>18308460.960701436</v>
      </c>
      <c r="Y124" s="189">
        <f t="shared" si="3"/>
        <v>17034336</v>
      </c>
      <c r="Z124" s="188">
        <f t="shared" si="3"/>
        <v>18290228.899295557</v>
      </c>
      <c r="AA124" s="188">
        <f t="shared" si="3"/>
        <v>18357184.91322713</v>
      </c>
      <c r="AB124" s="188">
        <f t="shared" si="3"/>
        <v>18519899.201271113</v>
      </c>
      <c r="AC124" s="188">
        <f t="shared" si="3"/>
        <v>18821755.816622395</v>
      </c>
      <c r="AD124" s="188">
        <f t="shared" si="3"/>
        <v>19334078.728455685</v>
      </c>
      <c r="AE124" s="188">
        <f t="shared" si="3"/>
        <v>19936804.754734501</v>
      </c>
      <c r="AF124" s="188">
        <f t="shared" si="3"/>
        <v>20364171.440862883</v>
      </c>
      <c r="AG124" s="188">
        <f t="shared" si="3"/>
        <v>20742950.92525313</v>
      </c>
      <c r="AH124" s="188">
        <f t="shared" si="3"/>
        <v>21271349.770890031</v>
      </c>
      <c r="AI124" s="188">
        <f t="shared" si="4"/>
        <v>21859785.645452607</v>
      </c>
      <c r="AJ124" s="188">
        <f t="shared" si="4"/>
        <v>22271038.346334655</v>
      </c>
      <c r="AK124" s="188">
        <f t="shared" si="4"/>
        <v>22606664.098012015</v>
      </c>
      <c r="AL124" s="188">
        <f t="shared" si="4"/>
        <v>23149232.58283161</v>
      </c>
      <c r="AM124" s="188">
        <f t="shared" si="4"/>
        <v>24142017.454161368</v>
      </c>
      <c r="AN124" s="188">
        <f t="shared" si="4"/>
        <v>24605635.210075539</v>
      </c>
      <c r="AO124" s="188">
        <f t="shared" si="4"/>
        <v>25089715.415184554</v>
      </c>
      <c r="AP124" s="188">
        <f t="shared" si="4"/>
        <v>25732881.366887625</v>
      </c>
      <c r="AQ124" s="188">
        <f t="shared" si="4"/>
        <v>26261796.195188563</v>
      </c>
      <c r="AR124" s="188">
        <f t="shared" si="4"/>
        <v>26723705.355327651</v>
      </c>
      <c r="AS124" s="188">
        <f t="shared" si="4"/>
        <v>26723705.355327651</v>
      </c>
      <c r="AT124" s="188">
        <f t="shared" si="4"/>
        <v>27178975.23605676</v>
      </c>
      <c r="AU124" s="158" t="s">
        <v>32</v>
      </c>
      <c r="BG124" s="192"/>
    </row>
    <row r="125" spans="1:59">
      <c r="A125" s="233"/>
      <c r="B125" s="187" t="str">
        <f>VLOOKUP(D125,[2]Towns!$A$1:$D$96,4,FALSE)</f>
        <v>OR</v>
      </c>
      <c r="C125" s="185">
        <f>VLOOKUP(D125,[2]Towns!$A$1:$C$96,3,FALSE)</f>
        <v>24</v>
      </c>
      <c r="D125" s="172" t="s">
        <v>226</v>
      </c>
      <c r="E125" s="188" t="e">
        <f t="shared" si="1"/>
        <v>#NUM!</v>
      </c>
      <c r="F125" s="188" t="e">
        <f t="shared" si="1"/>
        <v>#NUM!</v>
      </c>
      <c r="G125" s="188" t="e">
        <f t="shared" si="1"/>
        <v>#NUM!</v>
      </c>
      <c r="H125" s="188" t="e">
        <f t="shared" si="1"/>
        <v>#NUM!</v>
      </c>
      <c r="I125" s="188">
        <f t="shared" si="1"/>
        <v>1552623.5475667531</v>
      </c>
      <c r="J125" s="188">
        <f t="shared" si="1"/>
        <v>1583754.804504212</v>
      </c>
      <c r="K125" s="188">
        <f t="shared" si="1"/>
        <v>1720833.9038762585</v>
      </c>
      <c r="L125" s="188">
        <f t="shared" si="1"/>
        <v>1720286.1703491444</v>
      </c>
      <c r="M125" s="188">
        <f t="shared" si="1"/>
        <v>1788860.953376126</v>
      </c>
      <c r="N125" s="188">
        <f t="shared" si="1"/>
        <v>1830458.0161187416</v>
      </c>
      <c r="O125" s="188">
        <f t="shared" si="2"/>
        <v>1807196.5938699178</v>
      </c>
      <c r="P125" s="188">
        <f t="shared" si="2"/>
        <v>1864261.7341483715</v>
      </c>
      <c r="Q125" s="188">
        <f t="shared" si="2"/>
        <v>1883103.9679964471</v>
      </c>
      <c r="R125" s="188">
        <f t="shared" si="2"/>
        <v>1886719.7914649092</v>
      </c>
      <c r="S125" s="188">
        <f t="shared" si="2"/>
        <v>1883711.5387333804</v>
      </c>
      <c r="T125" s="188">
        <f t="shared" si="2"/>
        <v>1834873.6926723067</v>
      </c>
      <c r="U125" s="188">
        <f t="shared" si="2"/>
        <v>1871663.1206049349</v>
      </c>
      <c r="V125" s="188">
        <f t="shared" si="2"/>
        <v>1812472.51710534</v>
      </c>
      <c r="W125" s="188">
        <f t="shared" si="2"/>
        <v>1782930.6738748781</v>
      </c>
      <c r="X125" s="188">
        <f t="shared" si="2"/>
        <v>1782755.3847002829</v>
      </c>
      <c r="Y125" s="189">
        <f t="shared" si="3"/>
        <v>1540935</v>
      </c>
      <c r="Z125" s="188">
        <f t="shared" si="3"/>
        <v>1721665.6558108202</v>
      </c>
      <c r="AA125" s="188">
        <f t="shared" si="3"/>
        <v>1713248.2369970696</v>
      </c>
      <c r="AB125" s="188">
        <f t="shared" si="3"/>
        <v>1711496.5092817969</v>
      </c>
      <c r="AC125" s="188">
        <f t="shared" si="3"/>
        <v>1713877.3196916627</v>
      </c>
      <c r="AD125" s="188">
        <f t="shared" si="3"/>
        <v>1721487.5059747132</v>
      </c>
      <c r="AE125" s="188">
        <f t="shared" si="3"/>
        <v>1731089.0256304829</v>
      </c>
      <c r="AF125" s="188">
        <f t="shared" si="3"/>
        <v>1735419.4486411808</v>
      </c>
      <c r="AG125" s="188">
        <f t="shared" si="3"/>
        <v>1737716.3228675888</v>
      </c>
      <c r="AH125" s="188">
        <f t="shared" si="3"/>
        <v>1743497.968856944</v>
      </c>
      <c r="AI125" s="188">
        <f t="shared" si="4"/>
        <v>1750193.7313059247</v>
      </c>
      <c r="AJ125" s="188">
        <f t="shared" si="4"/>
        <v>1751942.4778147738</v>
      </c>
      <c r="AK125" s="188">
        <f t="shared" si="4"/>
        <v>1751060.0387413593</v>
      </c>
      <c r="AL125" s="188">
        <f t="shared" si="4"/>
        <v>1754876.8819657171</v>
      </c>
      <c r="AM125" s="188">
        <f t="shared" si="4"/>
        <v>1768880.4217218698</v>
      </c>
      <c r="AN125" s="188">
        <f t="shared" si="4"/>
        <v>1769123.4208936661</v>
      </c>
      <c r="AO125" s="188">
        <f t="shared" si="4"/>
        <v>1768497.9732388351</v>
      </c>
      <c r="AP125" s="188">
        <f t="shared" si="4"/>
        <v>1771587.712384697</v>
      </c>
      <c r="AQ125" s="188">
        <f t="shared" si="4"/>
        <v>1769760.1210686131</v>
      </c>
      <c r="AR125" s="188">
        <f t="shared" si="4"/>
        <v>1767857.0687451016</v>
      </c>
      <c r="AS125" s="188">
        <f t="shared" si="4"/>
        <v>1767857.0687451016</v>
      </c>
      <c r="AT125" s="188">
        <f t="shared" si="4"/>
        <v>1763328.5917397258</v>
      </c>
      <c r="AU125" s="158" t="s">
        <v>31</v>
      </c>
      <c r="BG125" s="192"/>
    </row>
    <row r="126" spans="1:59">
      <c r="A126" s="233"/>
      <c r="B126" s="187" t="str">
        <f>VLOOKUP(D126,[2]Towns!$A$1:$D$96,4,FALSE)</f>
        <v>OR</v>
      </c>
      <c r="C126" s="185">
        <f>VLOOKUP(D126,[2]Towns!$A$1:$C$96,3,FALSE)</f>
        <v>24</v>
      </c>
      <c r="D126" s="172" t="s">
        <v>227</v>
      </c>
      <c r="E126" s="188" t="e">
        <f t="shared" si="1"/>
        <v>#NUM!</v>
      </c>
      <c r="F126" s="188" t="e">
        <f t="shared" si="1"/>
        <v>#NUM!</v>
      </c>
      <c r="G126" s="188" t="e">
        <f t="shared" si="1"/>
        <v>#NUM!</v>
      </c>
      <c r="H126" s="188" t="e">
        <f t="shared" si="1"/>
        <v>#NUM!</v>
      </c>
      <c r="I126" s="188">
        <f t="shared" si="1"/>
        <v>2636333.3881630348</v>
      </c>
      <c r="J126" s="188">
        <f t="shared" si="1"/>
        <v>2761185.9391801655</v>
      </c>
      <c r="K126" s="188">
        <f t="shared" si="1"/>
        <v>2653124.3629228766</v>
      </c>
      <c r="L126" s="188">
        <f t="shared" si="1"/>
        <v>2583237.3111857683</v>
      </c>
      <c r="M126" s="188">
        <f t="shared" si="1"/>
        <v>2739284.364621514</v>
      </c>
      <c r="N126" s="188">
        <f t="shared" si="1"/>
        <v>2704213.5524266264</v>
      </c>
      <c r="O126" s="188">
        <f t="shared" si="2"/>
        <v>2682077.877888354</v>
      </c>
      <c r="P126" s="188">
        <f t="shared" si="2"/>
        <v>2570836.9832484387</v>
      </c>
      <c r="Q126" s="188">
        <f t="shared" si="2"/>
        <v>2772944.4947410482</v>
      </c>
      <c r="R126" s="188">
        <f t="shared" si="2"/>
        <v>2263866.2009714898</v>
      </c>
      <c r="S126" s="188">
        <f t="shared" si="2"/>
        <v>2257839.8892885474</v>
      </c>
      <c r="T126" s="188">
        <f t="shared" si="2"/>
        <v>2162015.8969863378</v>
      </c>
      <c r="U126" s="188">
        <f t="shared" si="2"/>
        <v>2301861.7645216594</v>
      </c>
      <c r="V126" s="188">
        <f t="shared" si="2"/>
        <v>2333383.9281052132</v>
      </c>
      <c r="W126" s="188">
        <f t="shared" si="2"/>
        <v>2287141.6445586304</v>
      </c>
      <c r="X126" s="188">
        <f t="shared" si="2"/>
        <v>2785550.4053914528</v>
      </c>
      <c r="Y126" s="189">
        <f t="shared" si="3"/>
        <v>2324640</v>
      </c>
      <c r="Z126" s="188">
        <f t="shared" si="3"/>
        <v>2741950.0548764565</v>
      </c>
      <c r="AA126" s="188">
        <f t="shared" si="3"/>
        <v>2660778.5657430068</v>
      </c>
      <c r="AB126" s="188">
        <f t="shared" si="3"/>
        <v>2591229.9537920142</v>
      </c>
      <c r="AC126" s="188">
        <f t="shared" si="3"/>
        <v>2554179.20219287</v>
      </c>
      <c r="AD126" s="188">
        <f t="shared" si="3"/>
        <v>2564970.0271200333</v>
      </c>
      <c r="AE126" s="188">
        <f t="shared" si="3"/>
        <v>2596735.31468728</v>
      </c>
      <c r="AF126" s="188">
        <f t="shared" si="3"/>
        <v>2585306.4245349779</v>
      </c>
      <c r="AG126" s="188">
        <f t="shared" si="3"/>
        <v>2566750.6895923042</v>
      </c>
      <c r="AH126" s="188">
        <f t="shared" si="3"/>
        <v>2581454.0433138153</v>
      </c>
      <c r="AI126" s="188">
        <f t="shared" si="4"/>
        <v>2604583.6647372586</v>
      </c>
      <c r="AJ126" s="188">
        <f t="shared" si="4"/>
        <v>2590903.2236448294</v>
      </c>
      <c r="AK126" s="188">
        <f t="shared" si="4"/>
        <v>2566528.856905418</v>
      </c>
      <c r="AL126" s="188">
        <f t="shared" si="4"/>
        <v>2577094.4192366991</v>
      </c>
      <c r="AM126" s="188">
        <f t="shared" si="4"/>
        <v>2670098.5517452052</v>
      </c>
      <c r="AN126" s="188">
        <f t="shared" si="4"/>
        <v>2664303.6834981856</v>
      </c>
      <c r="AO126" s="188">
        <f t="shared" si="4"/>
        <v>2661668.5204735827</v>
      </c>
      <c r="AP126" s="188">
        <f t="shared" si="4"/>
        <v>2694167.1126519754</v>
      </c>
      <c r="AQ126" s="188">
        <f t="shared" si="4"/>
        <v>2696774.8956811358</v>
      </c>
      <c r="AR126" s="188">
        <f t="shared" si="4"/>
        <v>2693617.5028791577</v>
      </c>
      <c r="AS126" s="188">
        <f t="shared" si="4"/>
        <v>2693617.5028791577</v>
      </c>
      <c r="AT126" s="188">
        <f t="shared" si="4"/>
        <v>2693766.338283746</v>
      </c>
      <c r="AU126" s="158" t="s">
        <v>31</v>
      </c>
      <c r="BG126" s="192"/>
    </row>
    <row r="127" spans="1:59">
      <c r="A127" s="233"/>
      <c r="B127" s="187" t="str">
        <f>VLOOKUP(D127,[2]Towns!$A$1:$D$96,4,FALSE)</f>
        <v>OR</v>
      </c>
      <c r="C127" s="185" t="str">
        <f>VLOOKUP(D127,[2]Towns!$A$1:$C$96,3,FALSE)</f>
        <v>ME-OR</v>
      </c>
      <c r="D127" s="172" t="s">
        <v>229</v>
      </c>
      <c r="E127" s="188" t="e">
        <f t="shared" si="1"/>
        <v>#NUM!</v>
      </c>
      <c r="F127" s="188" t="e">
        <f t="shared" si="1"/>
        <v>#NUM!</v>
      </c>
      <c r="G127" s="188" t="e">
        <f t="shared" si="1"/>
        <v>#NUM!</v>
      </c>
      <c r="H127" s="188" t="e">
        <f t="shared" si="1"/>
        <v>#NUM!</v>
      </c>
      <c r="I127" s="188">
        <f t="shared" si="1"/>
        <v>5013988.9344015</v>
      </c>
      <c r="J127" s="188">
        <f t="shared" si="1"/>
        <v>5253438.1143846083</v>
      </c>
      <c r="K127" s="188">
        <f t="shared" si="1"/>
        <v>5794082.9959238777</v>
      </c>
      <c r="L127" s="188">
        <f t="shared" si="1"/>
        <v>5443082.4849562803</v>
      </c>
      <c r="M127" s="188">
        <f t="shared" si="1"/>
        <v>5493242.0924130753</v>
      </c>
      <c r="N127" s="188">
        <f t="shared" si="1"/>
        <v>5520858.3842782136</v>
      </c>
      <c r="O127" s="188">
        <f t="shared" si="2"/>
        <v>6371175.9856858421</v>
      </c>
      <c r="P127" s="188">
        <f t="shared" si="2"/>
        <v>6399466.7777964119</v>
      </c>
      <c r="Q127" s="188">
        <f t="shared" si="2"/>
        <v>6618148.2194139399</v>
      </c>
      <c r="R127" s="188">
        <f t="shared" si="2"/>
        <v>5978531.6373601547</v>
      </c>
      <c r="S127" s="188">
        <f t="shared" si="2"/>
        <v>5981342.6517214887</v>
      </c>
      <c r="T127" s="188">
        <f t="shared" si="2"/>
        <v>6380725.3044677759</v>
      </c>
      <c r="U127" s="188">
        <f t="shared" si="2"/>
        <v>6245384.8441921026</v>
      </c>
      <c r="V127" s="188">
        <f t="shared" si="2"/>
        <v>6270304.0332747782</v>
      </c>
      <c r="W127" s="188">
        <f t="shared" si="2"/>
        <v>6604043.1616583187</v>
      </c>
      <c r="X127" s="188">
        <f t="shared" si="2"/>
        <v>6762023.003292921</v>
      </c>
      <c r="Y127" s="189">
        <f t="shared" si="3"/>
        <v>5889520</v>
      </c>
      <c r="Z127" s="188">
        <f t="shared" si="3"/>
        <v>6089511.022889303</v>
      </c>
      <c r="AA127" s="188">
        <f t="shared" si="3"/>
        <v>6113504.4564355006</v>
      </c>
      <c r="AB127" s="188">
        <f t="shared" si="3"/>
        <v>6146398.397277806</v>
      </c>
      <c r="AC127" s="188">
        <f t="shared" si="3"/>
        <v>6185628.4767430723</v>
      </c>
      <c r="AD127" s="188">
        <f t="shared" si="3"/>
        <v>6239293.4984402712</v>
      </c>
      <c r="AE127" s="188">
        <f t="shared" si="3"/>
        <v>6295753.9037376633</v>
      </c>
      <c r="AF127" s="188">
        <f t="shared" si="3"/>
        <v>6338144.7544329176</v>
      </c>
      <c r="AG127" s="188">
        <f t="shared" si="3"/>
        <v>6379314.5460798526</v>
      </c>
      <c r="AH127" s="188">
        <f t="shared" si="3"/>
        <v>6425600.9213426812</v>
      </c>
      <c r="AI127" s="188">
        <f t="shared" si="4"/>
        <v>6474517.8043375975</v>
      </c>
      <c r="AJ127" s="188">
        <f t="shared" si="4"/>
        <v>6512802.0141593963</v>
      </c>
      <c r="AK127" s="188">
        <f t="shared" si="4"/>
        <v>6543953.8802823843</v>
      </c>
      <c r="AL127" s="188">
        <f t="shared" si="4"/>
        <v>6586017.81526272</v>
      </c>
      <c r="AM127" s="188">
        <f t="shared" si="4"/>
        <v>6649321.7140511619</v>
      </c>
      <c r="AN127" s="188">
        <f t="shared" si="4"/>
        <v>6682843.0270832721</v>
      </c>
      <c r="AO127" s="188">
        <f t="shared" si="4"/>
        <v>6714801.1102849515</v>
      </c>
      <c r="AP127" s="188">
        <f t="shared" si="4"/>
        <v>6754201.4274607031</v>
      </c>
      <c r="AQ127" s="188">
        <f t="shared" si="4"/>
        <v>6785682.6628388781</v>
      </c>
      <c r="AR127" s="188">
        <f t="shared" si="4"/>
        <v>6814131.2266242802</v>
      </c>
      <c r="AS127" s="188">
        <f t="shared" si="4"/>
        <v>6814131.2266242802</v>
      </c>
      <c r="AT127" s="188">
        <f t="shared" si="4"/>
        <v>6838979.4915800598</v>
      </c>
      <c r="AU127" s="158" t="s">
        <v>34</v>
      </c>
      <c r="BG127" s="192"/>
    </row>
    <row r="128" spans="1:59">
      <c r="A128" s="233"/>
      <c r="BG128" s="192"/>
    </row>
    <row r="129" spans="1:59">
      <c r="A129" s="233"/>
      <c r="B129" s="175" t="s">
        <v>259</v>
      </c>
      <c r="C129" s="183"/>
      <c r="D129" s="158" t="s">
        <v>245</v>
      </c>
      <c r="BG129" s="192"/>
    </row>
    <row r="130" spans="1:59">
      <c r="A130" s="233"/>
      <c r="B130" s="184" t="s">
        <v>207</v>
      </c>
      <c r="C130" s="185" t="s">
        <v>208</v>
      </c>
      <c r="D130" s="172" t="s">
        <v>209</v>
      </c>
      <c r="E130" s="186">
        <v>1990</v>
      </c>
      <c r="F130" s="186">
        <v>1991</v>
      </c>
      <c r="G130" s="186">
        <v>1992</v>
      </c>
      <c r="H130" s="186">
        <v>1993</v>
      </c>
      <c r="I130" s="186">
        <v>1994</v>
      </c>
      <c r="J130" s="186">
        <v>1995</v>
      </c>
      <c r="K130" s="186">
        <v>1996</v>
      </c>
      <c r="L130" s="186">
        <v>1997</v>
      </c>
      <c r="M130" s="186">
        <v>1998</v>
      </c>
      <c r="N130" s="186">
        <v>1999</v>
      </c>
      <c r="O130" s="186">
        <v>2000</v>
      </c>
      <c r="P130" s="186">
        <v>2001</v>
      </c>
      <c r="Q130" s="186">
        <v>2002</v>
      </c>
      <c r="R130" s="186">
        <v>2003</v>
      </c>
      <c r="S130" s="186">
        <v>2004</v>
      </c>
      <c r="T130" s="186">
        <v>2005</v>
      </c>
      <c r="U130" s="186">
        <v>2006</v>
      </c>
      <c r="V130" s="186">
        <v>2007</v>
      </c>
      <c r="W130" s="186">
        <v>2008</v>
      </c>
      <c r="X130" s="186">
        <v>2009</v>
      </c>
      <c r="Y130" s="182">
        <v>2010</v>
      </c>
      <c r="Z130" s="190">
        <v>2011</v>
      </c>
      <c r="AA130" s="190">
        <v>2012</v>
      </c>
      <c r="AB130" s="190">
        <v>2013</v>
      </c>
      <c r="AC130" s="190">
        <v>2014</v>
      </c>
      <c r="AD130" s="190">
        <v>2015</v>
      </c>
      <c r="AE130" s="190">
        <v>2016</v>
      </c>
      <c r="AF130" s="190">
        <v>2017</v>
      </c>
      <c r="AG130" s="190">
        <v>2018</v>
      </c>
      <c r="AH130" s="190">
        <v>2019</v>
      </c>
      <c r="AI130" s="190">
        <v>2020</v>
      </c>
      <c r="AJ130" s="190">
        <v>2021</v>
      </c>
      <c r="AK130" s="190">
        <v>2022</v>
      </c>
      <c r="AL130" s="190">
        <v>2023</v>
      </c>
      <c r="AM130" s="190">
        <v>2024</v>
      </c>
      <c r="AN130" s="190">
        <v>2025</v>
      </c>
      <c r="AO130" s="190">
        <v>2026</v>
      </c>
      <c r="AP130" s="190">
        <v>2027</v>
      </c>
      <c r="AQ130" s="190">
        <v>2028</v>
      </c>
      <c r="AR130" s="194">
        <v>2029</v>
      </c>
      <c r="AS130" s="194">
        <v>2030</v>
      </c>
      <c r="AT130" s="194">
        <v>2031</v>
      </c>
      <c r="BG130" s="192"/>
    </row>
    <row r="131" spans="1:59">
      <c r="A131" s="233"/>
      <c r="B131" s="187" t="str">
        <f>VLOOKUP(D131,[2]Towns!$A$1:$D$96,4,FALSE)</f>
        <v>WA</v>
      </c>
      <c r="C131" s="185" t="str">
        <f>VLOOKUP(D131,[2]Towns!$A$1:$C$96,3,FALSE)</f>
        <v>30-S</v>
      </c>
      <c r="D131" s="172" t="s">
        <v>211</v>
      </c>
      <c r="E131" s="188">
        <f t="shared" ref="E131:N145" si="5">VLOOKUP($D131,COMcMID,E$130-1988,FALSE)*VLOOKUP($D131,COMtpcMID,E$130-1988,FALSE)</f>
        <v>4051704</v>
      </c>
      <c r="F131" s="188">
        <f t="shared" si="5"/>
        <v>4240096</v>
      </c>
      <c r="G131" s="188">
        <f t="shared" si="5"/>
        <v>3741906</v>
      </c>
      <c r="H131" s="188">
        <f t="shared" si="5"/>
        <v>4255608</v>
      </c>
      <c r="I131" s="188">
        <f t="shared" si="5"/>
        <v>4106326</v>
      </c>
      <c r="J131" s="188">
        <f t="shared" si="5"/>
        <v>4091850</v>
      </c>
      <c r="K131" s="188">
        <f t="shared" si="5"/>
        <v>4347219</v>
      </c>
      <c r="L131" s="188">
        <f t="shared" si="5"/>
        <v>3876930</v>
      </c>
      <c r="M131" s="188">
        <f t="shared" si="5"/>
        <v>3671460</v>
      </c>
      <c r="N131" s="188">
        <f t="shared" si="5"/>
        <v>4330251</v>
      </c>
      <c r="O131" s="188">
        <f t="shared" ref="O131:X145" si="6">VLOOKUP($D131,COMcMID,O$130-1988,FALSE)*VLOOKUP($D131,COMtpcMID,O$130-1988,FALSE)</f>
        <v>4535767</v>
      </c>
      <c r="P131" s="188">
        <f t="shared" si="6"/>
        <v>4526732</v>
      </c>
      <c r="Q131" s="188">
        <f t="shared" si="6"/>
        <v>4466200</v>
      </c>
      <c r="R131" s="188">
        <f t="shared" si="6"/>
        <v>4436223</v>
      </c>
      <c r="S131" s="188">
        <f t="shared" si="6"/>
        <v>4536540</v>
      </c>
      <c r="T131" s="188">
        <f t="shared" si="6"/>
        <v>4443396</v>
      </c>
      <c r="U131" s="188">
        <f t="shared" si="6"/>
        <v>5038265</v>
      </c>
      <c r="V131" s="188">
        <f t="shared" si="6"/>
        <v>5479116</v>
      </c>
      <c r="W131" s="188">
        <f t="shared" si="6"/>
        <v>5692603</v>
      </c>
      <c r="X131" s="188">
        <f t="shared" si="6"/>
        <v>5429998</v>
      </c>
      <c r="Y131" s="189">
        <f t="shared" ref="Y131:AH145" si="7">VLOOKUP($D131,COMcMID,Y$130-1988,FALSE)*VLOOKUP($D131,COMtpcMID,Y$130-1988,FALSE)</f>
        <v>4934580</v>
      </c>
      <c r="Z131" s="188">
        <f t="shared" si="7"/>
        <v>4958466.4707579063</v>
      </c>
      <c r="AA131" s="188">
        <f t="shared" si="7"/>
        <v>5003127.5731164692</v>
      </c>
      <c r="AB131" s="188">
        <f t="shared" si="7"/>
        <v>5045881.1803535493</v>
      </c>
      <c r="AC131" s="188">
        <f t="shared" si="7"/>
        <v>5087363.1365688257</v>
      </c>
      <c r="AD131" s="188">
        <f t="shared" si="7"/>
        <v>5123350.2364881048</v>
      </c>
      <c r="AE131" s="188">
        <f t="shared" si="7"/>
        <v>5159476.8312316528</v>
      </c>
      <c r="AF131" s="188">
        <f t="shared" si="7"/>
        <v>5200134.2681605471</v>
      </c>
      <c r="AG131" s="188">
        <f t="shared" si="7"/>
        <v>5242989.8481728826</v>
      </c>
      <c r="AH131" s="188">
        <f t="shared" si="7"/>
        <v>5282945.0183854606</v>
      </c>
      <c r="AI131" s="188">
        <f t="shared" ref="AI131:AT145" si="8">VLOOKUP($D131,COMcMID,AI$130-1988,FALSE)*VLOOKUP($D131,COMtpcMID,AI$130-1988,FALSE)</f>
        <v>5322048.4333885377</v>
      </c>
      <c r="AJ131" s="188">
        <f t="shared" si="8"/>
        <v>5367696.2910071081</v>
      </c>
      <c r="AK131" s="188">
        <f t="shared" si="8"/>
        <v>5414362.4588312935</v>
      </c>
      <c r="AL131" s="188">
        <f t="shared" si="8"/>
        <v>5457942.9970269697</v>
      </c>
      <c r="AM131" s="188">
        <f t="shared" si="8"/>
        <v>5491977.8156231381</v>
      </c>
      <c r="AN131" s="188">
        <f t="shared" si="8"/>
        <v>5537445.3053096663</v>
      </c>
      <c r="AO131" s="188">
        <f t="shared" si="8"/>
        <v>5584162.3527693963</v>
      </c>
      <c r="AP131" s="188">
        <f t="shared" si="8"/>
        <v>5628502.6701707384</v>
      </c>
      <c r="AQ131" s="188">
        <f t="shared" si="8"/>
        <v>5675877.1930268751</v>
      </c>
      <c r="AR131" s="188">
        <f t="shared" si="8"/>
        <v>5724797.8790851329</v>
      </c>
      <c r="AS131" s="188">
        <f t="shared" si="8"/>
        <v>5724797.8790851329</v>
      </c>
      <c r="AT131" s="188">
        <f t="shared" si="8"/>
        <v>5773417.3615156086</v>
      </c>
      <c r="BG131" s="192"/>
    </row>
    <row r="132" spans="1:59">
      <c r="A132" s="233"/>
      <c r="B132" s="187" t="str">
        <f>VLOOKUP(D132,[2]Towns!$A$1:$D$96,4,FALSE)</f>
        <v>WA</v>
      </c>
      <c r="C132" s="185" t="str">
        <f>VLOOKUP(D132,[2]Towns!$A$1:$C$96,3,FALSE)</f>
        <v>30-W</v>
      </c>
      <c r="D132" s="172" t="s">
        <v>213</v>
      </c>
      <c r="E132" s="188">
        <f t="shared" si="5"/>
        <v>13305120</v>
      </c>
      <c r="F132" s="188">
        <f t="shared" si="5"/>
        <v>14204970</v>
      </c>
      <c r="G132" s="188">
        <f t="shared" si="5"/>
        <v>13277420</v>
      </c>
      <c r="H132" s="188">
        <f t="shared" si="5"/>
        <v>18341104</v>
      </c>
      <c r="I132" s="188">
        <f t="shared" si="5"/>
        <v>20116280</v>
      </c>
      <c r="J132" s="188">
        <f t="shared" si="5"/>
        <v>16993548</v>
      </c>
      <c r="K132" s="188">
        <f t="shared" si="5"/>
        <v>14737108</v>
      </c>
      <c r="L132" s="188">
        <f t="shared" si="5"/>
        <v>13772070</v>
      </c>
      <c r="M132" s="188">
        <f t="shared" si="5"/>
        <v>12648000</v>
      </c>
      <c r="N132" s="188">
        <f t="shared" si="5"/>
        <v>14451246</v>
      </c>
      <c r="O132" s="188">
        <f t="shared" si="6"/>
        <v>14650606</v>
      </c>
      <c r="P132" s="188">
        <f t="shared" si="6"/>
        <v>14059214</v>
      </c>
      <c r="Q132" s="188">
        <f t="shared" si="6"/>
        <v>14488080</v>
      </c>
      <c r="R132" s="188">
        <f t="shared" si="6"/>
        <v>13681395</v>
      </c>
      <c r="S132" s="188">
        <f t="shared" si="6"/>
        <v>13467762</v>
      </c>
      <c r="T132" s="188">
        <f t="shared" si="6"/>
        <v>13889985</v>
      </c>
      <c r="U132" s="188">
        <f t="shared" si="6"/>
        <v>14224534</v>
      </c>
      <c r="V132" s="188">
        <f t="shared" si="6"/>
        <v>14975966</v>
      </c>
      <c r="W132" s="188">
        <f t="shared" si="6"/>
        <v>15352775</v>
      </c>
      <c r="X132" s="188">
        <f t="shared" si="6"/>
        <v>15232543.000000002</v>
      </c>
      <c r="Y132" s="189">
        <f t="shared" si="7"/>
        <v>13318719</v>
      </c>
      <c r="Z132" s="188">
        <f t="shared" si="7"/>
        <v>16272429.664597673</v>
      </c>
      <c r="AA132" s="188">
        <f t="shared" si="7"/>
        <v>16462687.563754503</v>
      </c>
      <c r="AB132" s="188">
        <f t="shared" si="7"/>
        <v>16683018.946427669</v>
      </c>
      <c r="AC132" s="188">
        <f t="shared" si="7"/>
        <v>16962261.607056819</v>
      </c>
      <c r="AD132" s="188">
        <f t="shared" si="7"/>
        <v>17336531.596762393</v>
      </c>
      <c r="AE132" s="188">
        <f t="shared" si="7"/>
        <v>17752387.094166111</v>
      </c>
      <c r="AF132" s="188">
        <f t="shared" si="7"/>
        <v>18072312.682746444</v>
      </c>
      <c r="AG132" s="188">
        <f t="shared" si="7"/>
        <v>18358454.264033873</v>
      </c>
      <c r="AH132" s="188">
        <f t="shared" si="7"/>
        <v>18709217.508010559</v>
      </c>
      <c r="AI132" s="188">
        <f t="shared" si="8"/>
        <v>19080995.188157074</v>
      </c>
      <c r="AJ132" s="188">
        <f t="shared" si="8"/>
        <v>19354413.227251325</v>
      </c>
      <c r="AK132" s="188">
        <f t="shared" si="8"/>
        <v>19584899.640843838</v>
      </c>
      <c r="AL132" s="188">
        <f t="shared" si="8"/>
        <v>19908487.02998171</v>
      </c>
      <c r="AM132" s="188">
        <f t="shared" si="8"/>
        <v>20434359.011415169</v>
      </c>
      <c r="AN132" s="188">
        <f t="shared" si="8"/>
        <v>20694782.802152421</v>
      </c>
      <c r="AO132" s="188">
        <f t="shared" si="8"/>
        <v>20962051.745996635</v>
      </c>
      <c r="AP132" s="188">
        <f t="shared" si="8"/>
        <v>21291535.906119104</v>
      </c>
      <c r="AQ132" s="188">
        <f t="shared" si="8"/>
        <v>21555437.742549811</v>
      </c>
      <c r="AR132" s="188">
        <f t="shared" si="8"/>
        <v>21786193.255414844</v>
      </c>
      <c r="AS132" s="188">
        <f t="shared" si="8"/>
        <v>21786193.255414844</v>
      </c>
      <c r="AT132" s="188">
        <f t="shared" si="8"/>
        <v>21996674.882011443</v>
      </c>
      <c r="BG132" s="192"/>
    </row>
    <row r="133" spans="1:59">
      <c r="A133" s="233"/>
      <c r="B133" s="187" t="str">
        <f>VLOOKUP(D133,[2]Towns!$A$1:$D$96,4,FALSE)</f>
        <v>WA</v>
      </c>
      <c r="C133" s="185" t="str">
        <f>VLOOKUP(D133,[2]Towns!$A$1:$C$96,3,FALSE)</f>
        <v>30-S</v>
      </c>
      <c r="D133" s="172" t="s">
        <v>214</v>
      </c>
      <c r="E133" s="188">
        <f t="shared" si="5"/>
        <v>8172780</v>
      </c>
      <c r="F133" s="188">
        <f t="shared" si="5"/>
        <v>8938610</v>
      </c>
      <c r="G133" s="188">
        <f t="shared" si="5"/>
        <v>8032476</v>
      </c>
      <c r="H133" s="188">
        <f t="shared" si="5"/>
        <v>8205054</v>
      </c>
      <c r="I133" s="188">
        <f t="shared" si="5"/>
        <v>8931432</v>
      </c>
      <c r="J133" s="188">
        <f t="shared" si="5"/>
        <v>9119370</v>
      </c>
      <c r="K133" s="188">
        <f t="shared" si="5"/>
        <v>8703954</v>
      </c>
      <c r="L133" s="188">
        <f t="shared" si="5"/>
        <v>8996882</v>
      </c>
      <c r="M133" s="188">
        <f t="shared" si="5"/>
        <v>8276396</v>
      </c>
      <c r="N133" s="188">
        <f t="shared" si="5"/>
        <v>9195778</v>
      </c>
      <c r="O133" s="188">
        <f t="shared" si="6"/>
        <v>8690808</v>
      </c>
      <c r="P133" s="188">
        <f t="shared" si="6"/>
        <v>8522085</v>
      </c>
      <c r="Q133" s="188">
        <f t="shared" si="6"/>
        <v>8440318</v>
      </c>
      <c r="R133" s="188">
        <f t="shared" si="6"/>
        <v>8148217</v>
      </c>
      <c r="S133" s="188">
        <f t="shared" si="6"/>
        <v>8282344</v>
      </c>
      <c r="T133" s="188">
        <f t="shared" si="6"/>
        <v>8817156</v>
      </c>
      <c r="U133" s="188">
        <f t="shared" si="6"/>
        <v>9204140</v>
      </c>
      <c r="V133" s="188">
        <f t="shared" si="6"/>
        <v>9546579</v>
      </c>
      <c r="W133" s="188">
        <f t="shared" si="6"/>
        <v>10014628</v>
      </c>
      <c r="X133" s="188">
        <f t="shared" si="6"/>
        <v>9662771</v>
      </c>
      <c r="Y133" s="189">
        <f t="shared" si="7"/>
        <v>9052125</v>
      </c>
      <c r="Z133" s="188">
        <f t="shared" si="7"/>
        <v>10068161.922552008</v>
      </c>
      <c r="AA133" s="188">
        <f t="shared" si="7"/>
        <v>10452255.630063813</v>
      </c>
      <c r="AB133" s="188">
        <f t="shared" si="7"/>
        <v>10838373.824096069</v>
      </c>
      <c r="AC133" s="188">
        <f t="shared" si="7"/>
        <v>11226127.613217657</v>
      </c>
      <c r="AD133" s="188">
        <f t="shared" si="7"/>
        <v>11610983.725531122</v>
      </c>
      <c r="AE133" s="188">
        <f t="shared" si="7"/>
        <v>11995081.412146719</v>
      </c>
      <c r="AF133" s="188">
        <f t="shared" si="7"/>
        <v>12396753.657082818</v>
      </c>
      <c r="AG133" s="188">
        <f t="shared" si="7"/>
        <v>12806396.374361543</v>
      </c>
      <c r="AH133" s="188">
        <f t="shared" si="7"/>
        <v>13212094.875136733</v>
      </c>
      <c r="AI133" s="188">
        <f t="shared" si="8"/>
        <v>13626535.162953738</v>
      </c>
      <c r="AJ133" s="188">
        <f t="shared" si="8"/>
        <v>14054301.188035691</v>
      </c>
      <c r="AK133" s="188">
        <f t="shared" si="8"/>
        <v>14494891.549008081</v>
      </c>
      <c r="AL133" s="188">
        <f t="shared" si="8"/>
        <v>14932951.397946872</v>
      </c>
      <c r="AM133" s="188">
        <f t="shared" si="8"/>
        <v>15345775.447636761</v>
      </c>
      <c r="AN133" s="188">
        <f t="shared" si="8"/>
        <v>15796509.152717622</v>
      </c>
      <c r="AO133" s="188">
        <f t="shared" si="8"/>
        <v>16255645.441205721</v>
      </c>
      <c r="AP133" s="188">
        <f t="shared" si="8"/>
        <v>16707415.068324374</v>
      </c>
      <c r="AQ133" s="188">
        <f t="shared" si="8"/>
        <v>17171686.067981984</v>
      </c>
      <c r="AR133" s="188">
        <f t="shared" si="8"/>
        <v>17653921.777082883</v>
      </c>
      <c r="AS133" s="188">
        <f t="shared" si="8"/>
        <v>17653921.777082883</v>
      </c>
      <c r="AT133" s="188">
        <f t="shared" si="8"/>
        <v>18137126.732530974</v>
      </c>
      <c r="BG133" s="192"/>
    </row>
    <row r="134" spans="1:59">
      <c r="A134" s="233"/>
      <c r="B134" s="187" t="str">
        <f>VLOOKUP(D134,[2]Towns!$A$1:$D$96,4,FALSE)</f>
        <v>WA</v>
      </c>
      <c r="C134" s="185">
        <f>VLOOKUP(D134,[2]Towns!$A$1:$C$96,3,FALSE)</f>
        <v>20</v>
      </c>
      <c r="D134" s="172" t="s">
        <v>215</v>
      </c>
      <c r="E134" s="188">
        <f t="shared" si="5"/>
        <v>7302108</v>
      </c>
      <c r="F134" s="188">
        <f t="shared" si="5"/>
        <v>7186800</v>
      </c>
      <c r="G134" s="188">
        <f t="shared" si="5"/>
        <v>6879015</v>
      </c>
      <c r="H134" s="188">
        <f t="shared" si="5"/>
        <v>8952192</v>
      </c>
      <c r="I134" s="188">
        <f t="shared" si="5"/>
        <v>7923772</v>
      </c>
      <c r="J134" s="188">
        <f t="shared" si="5"/>
        <v>8372223</v>
      </c>
      <c r="K134" s="188">
        <f t="shared" si="5"/>
        <v>10300089</v>
      </c>
      <c r="L134" s="188">
        <f t="shared" si="5"/>
        <v>9684832</v>
      </c>
      <c r="M134" s="188">
        <f t="shared" si="5"/>
        <v>8377917</v>
      </c>
      <c r="N134" s="188">
        <f t="shared" si="5"/>
        <v>9791180</v>
      </c>
      <c r="O134" s="188">
        <f t="shared" si="6"/>
        <v>10604860</v>
      </c>
      <c r="P134" s="188">
        <f t="shared" si="6"/>
        <v>10426383</v>
      </c>
      <c r="Q134" s="188">
        <f t="shared" si="6"/>
        <v>10298396</v>
      </c>
      <c r="R134" s="188">
        <f t="shared" si="6"/>
        <v>9797410</v>
      </c>
      <c r="S134" s="188">
        <f t="shared" si="6"/>
        <v>11153640</v>
      </c>
      <c r="T134" s="188">
        <f t="shared" si="6"/>
        <v>11435304</v>
      </c>
      <c r="U134" s="188">
        <f t="shared" si="6"/>
        <v>11736072</v>
      </c>
      <c r="V134" s="188">
        <f t="shared" si="6"/>
        <v>12376440</v>
      </c>
      <c r="W134" s="188">
        <f t="shared" si="6"/>
        <v>12434368.000000002</v>
      </c>
      <c r="X134" s="188">
        <f t="shared" si="6"/>
        <v>13631076</v>
      </c>
      <c r="Y134" s="189">
        <f t="shared" si="7"/>
        <v>12215244</v>
      </c>
      <c r="Z134" s="188">
        <f t="shared" si="7"/>
        <v>13449103.936724443</v>
      </c>
      <c r="AA134" s="188">
        <f t="shared" si="7"/>
        <v>13900548.016323</v>
      </c>
      <c r="AB134" s="188">
        <f t="shared" si="7"/>
        <v>14360116.442788094</v>
      </c>
      <c r="AC134" s="188">
        <f t="shared" si="7"/>
        <v>14842657.135114025</v>
      </c>
      <c r="AD134" s="188">
        <f t="shared" si="7"/>
        <v>15361382.893419752</v>
      </c>
      <c r="AE134" s="188">
        <f t="shared" si="7"/>
        <v>15892869.219560262</v>
      </c>
      <c r="AF134" s="188">
        <f t="shared" si="7"/>
        <v>16384012.939558992</v>
      </c>
      <c r="AG134" s="188">
        <f t="shared" si="7"/>
        <v>16858236.862443462</v>
      </c>
      <c r="AH134" s="188">
        <f t="shared" si="7"/>
        <v>17359258.277402248</v>
      </c>
      <c r="AI134" s="188">
        <f t="shared" si="8"/>
        <v>17857651.808286492</v>
      </c>
      <c r="AJ134" s="188">
        <f t="shared" si="8"/>
        <v>18319751.481888633</v>
      </c>
      <c r="AK134" s="188">
        <f t="shared" si="8"/>
        <v>18760740.769954845</v>
      </c>
      <c r="AL134" s="188">
        <f t="shared" si="8"/>
        <v>19227491.734895051</v>
      </c>
      <c r="AM134" s="188">
        <f t="shared" si="8"/>
        <v>19782575.040949855</v>
      </c>
      <c r="AN134" s="188">
        <f t="shared" si="8"/>
        <v>20213766.353205372</v>
      </c>
      <c r="AO134" s="188">
        <f t="shared" si="8"/>
        <v>20644641.236332867</v>
      </c>
      <c r="AP134" s="188">
        <f t="shared" si="8"/>
        <v>21093294.099496793</v>
      </c>
      <c r="AQ134" s="188">
        <f t="shared" si="8"/>
        <v>21506775.058927897</v>
      </c>
      <c r="AR134" s="188">
        <f t="shared" si="8"/>
        <v>21894881.401080083</v>
      </c>
      <c r="AS134" s="188">
        <f t="shared" si="8"/>
        <v>21894881.401080083</v>
      </c>
      <c r="AT134" s="188">
        <f t="shared" si="8"/>
        <v>22273996.567133158</v>
      </c>
      <c r="BG134" s="192"/>
    </row>
    <row r="135" spans="1:59">
      <c r="A135" s="233"/>
      <c r="B135" s="187" t="str">
        <f>VLOOKUP(D135,[2]Towns!$A$1:$D$96,4,FALSE)</f>
        <v>WA</v>
      </c>
      <c r="C135" s="185">
        <f>VLOOKUP(D135,[2]Towns!$A$1:$C$96,3,FALSE)</f>
        <v>26</v>
      </c>
      <c r="D135" s="172" t="s">
        <v>216</v>
      </c>
      <c r="E135" s="188">
        <f t="shared" si="5"/>
        <v>3908898</v>
      </c>
      <c r="F135" s="188">
        <f t="shared" si="5"/>
        <v>4014220</v>
      </c>
      <c r="G135" s="188">
        <f t="shared" si="5"/>
        <v>3692304</v>
      </c>
      <c r="H135" s="188">
        <f t="shared" si="5"/>
        <v>4510451</v>
      </c>
      <c r="I135" s="188">
        <f t="shared" si="5"/>
        <v>3985455</v>
      </c>
      <c r="J135" s="188">
        <f t="shared" si="5"/>
        <v>4177440</v>
      </c>
      <c r="K135" s="188">
        <f t="shared" si="5"/>
        <v>4986355</v>
      </c>
      <c r="L135" s="188">
        <f t="shared" si="5"/>
        <v>4810456</v>
      </c>
      <c r="M135" s="188">
        <f t="shared" si="5"/>
        <v>4274314</v>
      </c>
      <c r="N135" s="188">
        <f t="shared" si="5"/>
        <v>4966024</v>
      </c>
      <c r="O135" s="188">
        <f t="shared" si="6"/>
        <v>4657653</v>
      </c>
      <c r="P135" s="188">
        <f t="shared" si="6"/>
        <v>4341300</v>
      </c>
      <c r="Q135" s="188">
        <f t="shared" si="6"/>
        <v>4264515</v>
      </c>
      <c r="R135" s="188">
        <f t="shared" si="6"/>
        <v>4220730</v>
      </c>
      <c r="S135" s="188">
        <f t="shared" si="6"/>
        <v>4318934</v>
      </c>
      <c r="T135" s="188">
        <f t="shared" si="6"/>
        <v>4454801</v>
      </c>
      <c r="U135" s="188">
        <f t="shared" si="6"/>
        <v>4850606</v>
      </c>
      <c r="V135" s="188">
        <f t="shared" si="6"/>
        <v>4864745</v>
      </c>
      <c r="W135" s="188">
        <f t="shared" si="6"/>
        <v>5039520</v>
      </c>
      <c r="X135" s="188">
        <f t="shared" si="6"/>
        <v>5095213</v>
      </c>
      <c r="Y135" s="189">
        <f t="shared" si="7"/>
        <v>4445127</v>
      </c>
      <c r="Z135" s="188">
        <f t="shared" si="7"/>
        <v>4806752.987729229</v>
      </c>
      <c r="AA135" s="188">
        <f t="shared" si="7"/>
        <v>4863572.7621854693</v>
      </c>
      <c r="AB135" s="188">
        <f t="shared" si="7"/>
        <v>4920058.1701184865</v>
      </c>
      <c r="AC135" s="188">
        <f t="shared" si="7"/>
        <v>4969590.0965477759</v>
      </c>
      <c r="AD135" s="188">
        <f t="shared" si="7"/>
        <v>5012673.0032100873</v>
      </c>
      <c r="AE135" s="188">
        <f t="shared" si="7"/>
        <v>5053681.7113013621</v>
      </c>
      <c r="AF135" s="188">
        <f t="shared" si="7"/>
        <v>5103196.4248211896</v>
      </c>
      <c r="AG135" s="188">
        <f t="shared" si="7"/>
        <v>5156137.9443460554</v>
      </c>
      <c r="AH135" s="188">
        <f t="shared" si="7"/>
        <v>5202836.5855322396</v>
      </c>
      <c r="AI135" s="188">
        <f t="shared" si="8"/>
        <v>5248815.7052694475</v>
      </c>
      <c r="AJ135" s="188">
        <f t="shared" si="8"/>
        <v>5302004.8602773305</v>
      </c>
      <c r="AK135" s="188">
        <f t="shared" si="8"/>
        <v>5360790.5477036284</v>
      </c>
      <c r="AL135" s="188">
        <f t="shared" si="8"/>
        <v>5410707.3521565814</v>
      </c>
      <c r="AM135" s="188">
        <f t="shared" si="8"/>
        <v>5443174.67365559</v>
      </c>
      <c r="AN135" s="188">
        <f t="shared" si="8"/>
        <v>5499608.3167655384</v>
      </c>
      <c r="AO135" s="188">
        <f t="shared" si="8"/>
        <v>5552901.5210450552</v>
      </c>
      <c r="AP135" s="188">
        <f t="shared" si="8"/>
        <v>5602119.8920199117</v>
      </c>
      <c r="AQ135" s="188">
        <f t="shared" si="8"/>
        <v>5657219.5344120599</v>
      </c>
      <c r="AR135" s="188">
        <f t="shared" si="8"/>
        <v>5713896.1265327241</v>
      </c>
      <c r="AS135" s="188">
        <f t="shared" si="8"/>
        <v>5713896.1265327241</v>
      </c>
      <c r="AT135" s="188">
        <f t="shared" si="8"/>
        <v>5771027.8162852367</v>
      </c>
      <c r="BG135" s="192"/>
    </row>
    <row r="136" spans="1:59">
      <c r="A136" s="233"/>
      <c r="B136" s="187" t="str">
        <f>VLOOKUP(D136,[2]Towns!$A$1:$D$96,4,FALSE)</f>
        <v>WA</v>
      </c>
      <c r="C136" s="185">
        <f>VLOOKUP(D136,[2]Towns!$A$1:$C$96,3,FALSE)</f>
        <v>11</v>
      </c>
      <c r="D136" s="172" t="s">
        <v>258</v>
      </c>
      <c r="E136" s="188">
        <f t="shared" si="5"/>
        <v>1827137.152263904</v>
      </c>
      <c r="F136" s="188">
        <f t="shared" si="5"/>
        <v>1952354.7607017001</v>
      </c>
      <c r="G136" s="188">
        <f t="shared" si="5"/>
        <v>1911026.5112189746</v>
      </c>
      <c r="H136" s="188">
        <f t="shared" si="5"/>
        <v>2361008.0401823572</v>
      </c>
      <c r="I136" s="188">
        <f t="shared" si="5"/>
        <v>2076794.7784501191</v>
      </c>
      <c r="J136" s="188">
        <f t="shared" si="5"/>
        <v>2268224.3113836846</v>
      </c>
      <c r="K136" s="188">
        <f t="shared" si="5"/>
        <v>2660209.6329858815</v>
      </c>
      <c r="L136" s="188">
        <f t="shared" si="5"/>
        <v>2531618.8577802498</v>
      </c>
      <c r="M136" s="188">
        <f t="shared" si="5"/>
        <v>1962292.6170568925</v>
      </c>
      <c r="N136" s="188">
        <f t="shared" si="5"/>
        <v>2088086.0754584917</v>
      </c>
      <c r="O136" s="188">
        <f t="shared" si="6"/>
        <v>2313502.3505510199</v>
      </c>
      <c r="P136" s="188">
        <f t="shared" si="6"/>
        <v>2170339.865925767</v>
      </c>
      <c r="Q136" s="188">
        <f t="shared" si="6"/>
        <v>2149062.7894779663</v>
      </c>
      <c r="R136" s="188">
        <f t="shared" si="6"/>
        <v>2065502.7084887754</v>
      </c>
      <c r="S136" s="188">
        <f t="shared" si="6"/>
        <v>2195835.7196922759</v>
      </c>
      <c r="T136" s="188">
        <f t="shared" si="6"/>
        <v>2187370.3387478827</v>
      </c>
      <c r="U136" s="188">
        <f t="shared" si="6"/>
        <v>2131323.5187809411</v>
      </c>
      <c r="V136" s="188">
        <f t="shared" si="6"/>
        <v>2165657.3168241293</v>
      </c>
      <c r="W136" s="188">
        <f t="shared" si="6"/>
        <v>2492400</v>
      </c>
      <c r="X136" s="188">
        <f t="shared" si="6"/>
        <v>2636699</v>
      </c>
      <c r="Y136" s="189">
        <f t="shared" si="7"/>
        <v>2355675</v>
      </c>
      <c r="Z136" s="188">
        <f t="shared" si="7"/>
        <v>2372696.2009314923</v>
      </c>
      <c r="AA136" s="188">
        <f t="shared" si="7"/>
        <v>2379813.9024210637</v>
      </c>
      <c r="AB136" s="188">
        <f t="shared" si="7"/>
        <v>2390935.5582785271</v>
      </c>
      <c r="AC136" s="188">
        <f t="shared" si="7"/>
        <v>2408937.3348646802</v>
      </c>
      <c r="AD136" s="188">
        <f t="shared" si="7"/>
        <v>2436676.4827347095</v>
      </c>
      <c r="AE136" s="188">
        <f t="shared" si="7"/>
        <v>2468979.1224286109</v>
      </c>
      <c r="AF136" s="188">
        <f t="shared" si="7"/>
        <v>2491531.420696476</v>
      </c>
      <c r="AG136" s="188">
        <f t="shared" si="7"/>
        <v>2511636.8459123126</v>
      </c>
      <c r="AH136" s="188">
        <f t="shared" si="7"/>
        <v>2538482.7153234659</v>
      </c>
      <c r="AI136" s="188">
        <f t="shared" si="8"/>
        <v>2567320.1096989205</v>
      </c>
      <c r="AJ136" s="188">
        <f t="shared" si="8"/>
        <v>2587479.2720297961</v>
      </c>
      <c r="AK136" s="188">
        <f t="shared" si="8"/>
        <v>2603754.0480052889</v>
      </c>
      <c r="AL136" s="188">
        <f t="shared" si="8"/>
        <v>2629108.6483410932</v>
      </c>
      <c r="AM136" s="188">
        <f t="shared" si="8"/>
        <v>2673258.7270023348</v>
      </c>
      <c r="AN136" s="188">
        <f t="shared" si="8"/>
        <v>2693149.6179620139</v>
      </c>
      <c r="AO136" s="188">
        <f t="shared" si="8"/>
        <v>2713345.9255522229</v>
      </c>
      <c r="AP136" s="188">
        <f t="shared" si="8"/>
        <v>2740795.1165187857</v>
      </c>
      <c r="AQ136" s="188">
        <f t="shared" si="8"/>
        <v>2761993.1776649528</v>
      </c>
      <c r="AR136" s="188">
        <f t="shared" si="8"/>
        <v>2779905.3723360696</v>
      </c>
      <c r="AS136" s="188">
        <f t="shared" si="8"/>
        <v>2779905.3723360696</v>
      </c>
      <c r="AT136" s="188">
        <f t="shared" si="8"/>
        <v>2797494.2739444855</v>
      </c>
      <c r="BG136" s="192"/>
    </row>
    <row r="137" spans="1:59">
      <c r="A137" s="233"/>
      <c r="B137" s="187" t="str">
        <f>VLOOKUP(D137,[2]Towns!$A$1:$D$96,4,FALSE)</f>
        <v>WA</v>
      </c>
      <c r="C137" s="185" t="str">
        <f>VLOOKUP(D137,[2]Towns!$A$1:$C$96,3,FALSE)</f>
        <v>30-W</v>
      </c>
      <c r="D137" s="172" t="s">
        <v>218</v>
      </c>
      <c r="E137" s="188">
        <f t="shared" si="5"/>
        <v>10232320</v>
      </c>
      <c r="F137" s="188">
        <f t="shared" si="5"/>
        <v>10761282</v>
      </c>
      <c r="G137" s="188">
        <f t="shared" si="5"/>
        <v>9815653</v>
      </c>
      <c r="H137" s="188">
        <f t="shared" si="5"/>
        <v>11517636</v>
      </c>
      <c r="I137" s="188">
        <f t="shared" si="5"/>
        <v>11091272</v>
      </c>
      <c r="J137" s="188">
        <f t="shared" si="5"/>
        <v>11805612</v>
      </c>
      <c r="K137" s="188">
        <f t="shared" si="5"/>
        <v>12732888</v>
      </c>
      <c r="L137" s="188">
        <f t="shared" si="5"/>
        <v>12058420</v>
      </c>
      <c r="M137" s="188">
        <f t="shared" si="5"/>
        <v>11638276</v>
      </c>
      <c r="N137" s="188">
        <f t="shared" si="5"/>
        <v>14172225</v>
      </c>
      <c r="O137" s="188">
        <f t="shared" si="6"/>
        <v>13761499</v>
      </c>
      <c r="P137" s="188">
        <f t="shared" si="6"/>
        <v>13130016</v>
      </c>
      <c r="Q137" s="188">
        <f t="shared" si="6"/>
        <v>12896320</v>
      </c>
      <c r="R137" s="188">
        <f t="shared" si="6"/>
        <v>12217176</v>
      </c>
      <c r="S137" s="188">
        <f t="shared" si="6"/>
        <v>12427680</v>
      </c>
      <c r="T137" s="188">
        <f t="shared" si="6"/>
        <v>13113477</v>
      </c>
      <c r="U137" s="188">
        <f t="shared" si="6"/>
        <v>13524045</v>
      </c>
      <c r="V137" s="188">
        <f t="shared" si="6"/>
        <v>14476800</v>
      </c>
      <c r="W137" s="188">
        <f t="shared" si="6"/>
        <v>15547081</v>
      </c>
      <c r="X137" s="188">
        <f t="shared" si="6"/>
        <v>15862796.445535716</v>
      </c>
      <c r="Y137" s="189">
        <f t="shared" si="7"/>
        <v>13637637</v>
      </c>
      <c r="Z137" s="188">
        <f t="shared" si="7"/>
        <v>14920810.114102583</v>
      </c>
      <c r="AA137" s="188">
        <f t="shared" si="7"/>
        <v>15177156.78884914</v>
      </c>
      <c r="AB137" s="188">
        <f t="shared" si="7"/>
        <v>15448580.6658573</v>
      </c>
      <c r="AC137" s="188">
        <f t="shared" si="7"/>
        <v>15760390.094662379</v>
      </c>
      <c r="AD137" s="188">
        <f t="shared" si="7"/>
        <v>16124775.830668619</v>
      </c>
      <c r="AE137" s="188">
        <f t="shared" si="7"/>
        <v>16519754.69799337</v>
      </c>
      <c r="AF137" s="188">
        <f t="shared" si="7"/>
        <v>16861001.693585727</v>
      </c>
      <c r="AG137" s="188">
        <f t="shared" si="7"/>
        <v>17205522.847392857</v>
      </c>
      <c r="AH137" s="188">
        <f t="shared" si="7"/>
        <v>17580736.149409316</v>
      </c>
      <c r="AI137" s="188">
        <f t="shared" si="8"/>
        <v>17970984.860528205</v>
      </c>
      <c r="AJ137" s="188">
        <f t="shared" si="8"/>
        <v>18320271.881877087</v>
      </c>
      <c r="AK137" s="188">
        <f t="shared" si="8"/>
        <v>18648433.17214673</v>
      </c>
      <c r="AL137" s="188">
        <f t="shared" si="8"/>
        <v>19026835.589976735</v>
      </c>
      <c r="AM137" s="188">
        <f t="shared" si="8"/>
        <v>19524816.570684109</v>
      </c>
      <c r="AN137" s="188">
        <f t="shared" si="8"/>
        <v>19887391.710076805</v>
      </c>
      <c r="AO137" s="188">
        <f t="shared" si="8"/>
        <v>20250440.609376885</v>
      </c>
      <c r="AP137" s="188">
        <f t="shared" si="8"/>
        <v>20661817.998334542</v>
      </c>
      <c r="AQ137" s="188">
        <f t="shared" si="8"/>
        <v>21037472.001293901</v>
      </c>
      <c r="AR137" s="188">
        <f t="shared" si="8"/>
        <v>21400842.210563309</v>
      </c>
      <c r="AS137" s="188">
        <f t="shared" si="8"/>
        <v>21400842.210563309</v>
      </c>
      <c r="AT137" s="188">
        <f t="shared" si="8"/>
        <v>21767010.391051464</v>
      </c>
      <c r="BG137" s="192"/>
    </row>
    <row r="138" spans="1:59">
      <c r="A138" s="233"/>
      <c r="B138" s="187" t="str">
        <f>VLOOKUP(D138,[2]Towns!$A$1:$D$96,4,FALSE)</f>
        <v>WA</v>
      </c>
      <c r="C138" s="185">
        <f>VLOOKUP(D138,[2]Towns!$A$1:$C$96,3,FALSE)</f>
        <v>10</v>
      </c>
      <c r="D138" s="172" t="s">
        <v>219</v>
      </c>
      <c r="E138" s="188">
        <f t="shared" si="5"/>
        <v>3807420</v>
      </c>
      <c r="F138" s="188">
        <f t="shared" si="5"/>
        <v>4112458</v>
      </c>
      <c r="G138" s="188">
        <f t="shared" si="5"/>
        <v>3862110</v>
      </c>
      <c r="H138" s="188">
        <f t="shared" si="5"/>
        <v>4722925</v>
      </c>
      <c r="I138" s="188">
        <f t="shared" si="5"/>
        <v>4082148</v>
      </c>
      <c r="J138" s="188">
        <f t="shared" si="5"/>
        <v>4239970</v>
      </c>
      <c r="K138" s="188">
        <f t="shared" si="5"/>
        <v>5068920</v>
      </c>
      <c r="L138" s="188">
        <f t="shared" si="5"/>
        <v>4880370</v>
      </c>
      <c r="M138" s="188">
        <f t="shared" si="5"/>
        <v>3970778</v>
      </c>
      <c r="N138" s="188">
        <f t="shared" si="5"/>
        <v>4563768</v>
      </c>
      <c r="O138" s="188">
        <f t="shared" si="6"/>
        <v>4758237</v>
      </c>
      <c r="P138" s="188">
        <f t="shared" si="6"/>
        <v>4526720</v>
      </c>
      <c r="Q138" s="188">
        <f t="shared" si="6"/>
        <v>4295240</v>
      </c>
      <c r="R138" s="188">
        <f t="shared" si="6"/>
        <v>4068227</v>
      </c>
      <c r="S138" s="188">
        <f t="shared" si="6"/>
        <v>4337992</v>
      </c>
      <c r="T138" s="188">
        <f t="shared" si="6"/>
        <v>4510107</v>
      </c>
      <c r="U138" s="188">
        <f t="shared" si="6"/>
        <v>4607850</v>
      </c>
      <c r="V138" s="188">
        <f t="shared" si="6"/>
        <v>4935906</v>
      </c>
      <c r="W138" s="188">
        <f t="shared" si="6"/>
        <v>4624907</v>
      </c>
      <c r="X138" s="188">
        <f t="shared" si="6"/>
        <v>4927358</v>
      </c>
      <c r="Y138" s="189">
        <f t="shared" si="7"/>
        <v>4485425</v>
      </c>
      <c r="Z138" s="188">
        <f t="shared" si="7"/>
        <v>4594782.3721996117</v>
      </c>
      <c r="AA138" s="188">
        <f t="shared" si="7"/>
        <v>4611801.0777959339</v>
      </c>
      <c r="AB138" s="188">
        <f t="shared" si="7"/>
        <v>4629564.9887972847</v>
      </c>
      <c r="AC138" s="188">
        <f t="shared" si="7"/>
        <v>4645391.6364542516</v>
      </c>
      <c r="AD138" s="188">
        <f t="shared" si="7"/>
        <v>4660434.0151220616</v>
      </c>
      <c r="AE138" s="188">
        <f t="shared" si="7"/>
        <v>4674734.3557446618</v>
      </c>
      <c r="AF138" s="188">
        <f t="shared" si="7"/>
        <v>4688252.6136421664</v>
      </c>
      <c r="AG138" s="188">
        <f t="shared" si="7"/>
        <v>4701019.3959600497</v>
      </c>
      <c r="AH138" s="188">
        <f t="shared" si="7"/>
        <v>4713165.0987216728</v>
      </c>
      <c r="AI138" s="188">
        <f t="shared" si="8"/>
        <v>4724758.8146595741</v>
      </c>
      <c r="AJ138" s="188">
        <f t="shared" si="8"/>
        <v>4734467.0109293275</v>
      </c>
      <c r="AK138" s="188">
        <f t="shared" si="8"/>
        <v>4745098.7768506212</v>
      </c>
      <c r="AL138" s="188">
        <f t="shared" si="8"/>
        <v>4754982.3892227886</v>
      </c>
      <c r="AM138" s="188">
        <f t="shared" si="8"/>
        <v>4762921.140727031</v>
      </c>
      <c r="AN138" s="188">
        <f t="shared" si="8"/>
        <v>4771481.1594997449</v>
      </c>
      <c r="AO138" s="188">
        <f t="shared" si="8"/>
        <v>4777979.9260311071</v>
      </c>
      <c r="AP138" s="188">
        <f t="shared" si="8"/>
        <v>4783824.2196243713</v>
      </c>
      <c r="AQ138" s="188">
        <f t="shared" si="8"/>
        <v>4790523.8691146299</v>
      </c>
      <c r="AR138" s="188">
        <f t="shared" si="8"/>
        <v>4795245.2159112478</v>
      </c>
      <c r="AS138" s="188">
        <f t="shared" si="8"/>
        <v>4795245.2159112478</v>
      </c>
      <c r="AT138" s="188">
        <f t="shared" si="8"/>
        <v>4799491.2982405731</v>
      </c>
      <c r="BG138" s="192"/>
    </row>
    <row r="139" spans="1:59">
      <c r="A139" s="233"/>
      <c r="B139" s="187" t="str">
        <f>VLOOKUP(D139,[2]Towns!$A$1:$D$96,4,FALSE)</f>
        <v>WA</v>
      </c>
      <c r="C139" s="185" t="str">
        <f>VLOOKUP(D139,[2]Towns!$A$1:$C$96,3,FALSE)</f>
        <v>ME-WA</v>
      </c>
      <c r="D139" s="172" t="s">
        <v>221</v>
      </c>
      <c r="E139" s="188">
        <f t="shared" si="5"/>
        <v>3537360</v>
      </c>
      <c r="F139" s="188">
        <f t="shared" si="5"/>
        <v>3640890</v>
      </c>
      <c r="G139" s="188">
        <f t="shared" si="5"/>
        <v>3431054</v>
      </c>
      <c r="H139" s="188">
        <f t="shared" si="5"/>
        <v>4195919</v>
      </c>
      <c r="I139" s="188">
        <f t="shared" si="5"/>
        <v>3596273</v>
      </c>
      <c r="J139" s="188">
        <f t="shared" si="5"/>
        <v>3644310</v>
      </c>
      <c r="K139" s="188">
        <f t="shared" si="5"/>
        <v>3988132</v>
      </c>
      <c r="L139" s="188">
        <f t="shared" si="5"/>
        <v>3849575</v>
      </c>
      <c r="M139" s="188">
        <f t="shared" si="5"/>
        <v>3270736</v>
      </c>
      <c r="N139" s="188">
        <f t="shared" si="5"/>
        <v>3381480</v>
      </c>
      <c r="O139" s="188">
        <f t="shared" si="6"/>
        <v>3907220</v>
      </c>
      <c r="P139" s="188">
        <f t="shared" si="6"/>
        <v>3862349</v>
      </c>
      <c r="Q139" s="188">
        <f t="shared" si="6"/>
        <v>3949872</v>
      </c>
      <c r="R139" s="188">
        <f t="shared" si="6"/>
        <v>3595724</v>
      </c>
      <c r="S139" s="188">
        <f t="shared" si="6"/>
        <v>3910360</v>
      </c>
      <c r="T139" s="188">
        <f t="shared" si="6"/>
        <v>4041180</v>
      </c>
      <c r="U139" s="188">
        <f t="shared" si="6"/>
        <v>3868040</v>
      </c>
      <c r="V139" s="188">
        <f t="shared" si="6"/>
        <v>4070592</v>
      </c>
      <c r="W139" s="188">
        <f t="shared" si="6"/>
        <v>4075430</v>
      </c>
      <c r="X139" s="188">
        <f t="shared" si="6"/>
        <v>4450732</v>
      </c>
      <c r="Y139" s="189">
        <f t="shared" si="7"/>
        <v>3816638</v>
      </c>
      <c r="Z139" s="188">
        <f t="shared" si="7"/>
        <v>4029094.1410001521</v>
      </c>
      <c r="AA139" s="188">
        <f t="shared" si="7"/>
        <v>4065812.6818444943</v>
      </c>
      <c r="AB139" s="188">
        <f t="shared" si="7"/>
        <v>4099808.4623305826</v>
      </c>
      <c r="AC139" s="188">
        <f t="shared" si="7"/>
        <v>4125939.7894959305</v>
      </c>
      <c r="AD139" s="188">
        <f t="shared" si="7"/>
        <v>4140655.4089983278</v>
      </c>
      <c r="AE139" s="188">
        <f t="shared" si="7"/>
        <v>4149353.6604809682</v>
      </c>
      <c r="AF139" s="188">
        <f t="shared" si="7"/>
        <v>4168095.7069414048</v>
      </c>
      <c r="AG139" s="188">
        <f t="shared" si="7"/>
        <v>4188774.1376414406</v>
      </c>
      <c r="AH139" s="188">
        <f t="shared" si="7"/>
        <v>4201426.080021861</v>
      </c>
      <c r="AI139" s="188">
        <f t="shared" si="8"/>
        <v>4209650.7682597851</v>
      </c>
      <c r="AJ139" s="188">
        <f t="shared" si="8"/>
        <v>4228162.0034430185</v>
      </c>
      <c r="AK139" s="188">
        <f t="shared" si="8"/>
        <v>4248811.2136598798</v>
      </c>
      <c r="AL139" s="188">
        <f t="shared" si="8"/>
        <v>4259645.8481720258</v>
      </c>
      <c r="AM139" s="188">
        <f t="shared" si="8"/>
        <v>4252856.587340015</v>
      </c>
      <c r="AN139" s="188">
        <f t="shared" si="8"/>
        <v>4266810.8145405101</v>
      </c>
      <c r="AO139" s="188">
        <f t="shared" si="8"/>
        <v>4280190.8930372493</v>
      </c>
      <c r="AP139" s="188">
        <f t="shared" si="8"/>
        <v>4286669.8091294356</v>
      </c>
      <c r="AQ139" s="188">
        <f t="shared" si="8"/>
        <v>4298136.8565174202</v>
      </c>
      <c r="AR139" s="188">
        <f t="shared" si="8"/>
        <v>4310333.1598047325</v>
      </c>
      <c r="AS139" s="188">
        <f t="shared" si="8"/>
        <v>4310333.1598047325</v>
      </c>
      <c r="AT139" s="188">
        <f t="shared" si="8"/>
        <v>4323728.7232598169</v>
      </c>
      <c r="BG139" s="192"/>
    </row>
    <row r="140" spans="1:59">
      <c r="A140" s="233"/>
      <c r="B140" s="187" t="str">
        <f>VLOOKUP(D140,[2]Towns!$A$1:$D$96,4,FALSE)</f>
        <v>WA</v>
      </c>
      <c r="C140" s="185">
        <f>VLOOKUP(D140,[2]Towns!$A$1:$C$96,3,FALSE)</f>
        <v>11</v>
      </c>
      <c r="D140" s="172" t="s">
        <v>222</v>
      </c>
      <c r="E140" s="188">
        <f t="shared" si="5"/>
        <v>4082173.3224998191</v>
      </c>
      <c r="F140" s="188">
        <f t="shared" si="5"/>
        <v>4240246.3288760176</v>
      </c>
      <c r="G140" s="188">
        <f t="shared" si="5"/>
        <v>4070951.4237307017</v>
      </c>
      <c r="H140" s="188">
        <f t="shared" si="5"/>
        <v>5059891.2792424429</v>
      </c>
      <c r="I140" s="188">
        <f t="shared" si="5"/>
        <v>4457207.7821247894</v>
      </c>
      <c r="J140" s="188">
        <f t="shared" si="5"/>
        <v>4795153.3100097235</v>
      </c>
      <c r="K140" s="188">
        <f t="shared" si="5"/>
        <v>5551859.1142822113</v>
      </c>
      <c r="L140" s="188">
        <f t="shared" si="5"/>
        <v>5172361.2524490943</v>
      </c>
      <c r="M140" s="188">
        <f t="shared" si="5"/>
        <v>4247288.1544467239</v>
      </c>
      <c r="N140" s="188">
        <f t="shared" si="5"/>
        <v>4568932.5612236466</v>
      </c>
      <c r="O140" s="188">
        <f t="shared" si="6"/>
        <v>5040492.94512391</v>
      </c>
      <c r="P140" s="188">
        <f t="shared" si="6"/>
        <v>4618896.7911594706</v>
      </c>
      <c r="Q140" s="188">
        <f t="shared" si="6"/>
        <v>4522986.6870149253</v>
      </c>
      <c r="R140" s="188">
        <f t="shared" si="6"/>
        <v>4311677.5828233669</v>
      </c>
      <c r="S140" s="188">
        <f t="shared" si="6"/>
        <v>4617846.2744658431</v>
      </c>
      <c r="T140" s="188">
        <f t="shared" si="6"/>
        <v>4642228.0941802533</v>
      </c>
      <c r="U140" s="188">
        <f t="shared" si="6"/>
        <v>4575487.9406406535</v>
      </c>
      <c r="V140" s="188">
        <f t="shared" si="6"/>
        <v>4511901.9246614771</v>
      </c>
      <c r="W140" s="188">
        <f t="shared" si="6"/>
        <v>3918791</v>
      </c>
      <c r="X140" s="188">
        <f t="shared" si="6"/>
        <v>4046945.9999999995</v>
      </c>
      <c r="Y140" s="189">
        <f t="shared" si="7"/>
        <v>3526400</v>
      </c>
      <c r="Z140" s="188">
        <f t="shared" si="7"/>
        <v>3791104.7425133362</v>
      </c>
      <c r="AA140" s="188">
        <f t="shared" si="7"/>
        <v>3748331.7784348321</v>
      </c>
      <c r="AB140" s="188">
        <f t="shared" si="7"/>
        <v>3701479.2764641233</v>
      </c>
      <c r="AC140" s="188">
        <f t="shared" si="7"/>
        <v>3648835.2831790987</v>
      </c>
      <c r="AD140" s="188">
        <f t="shared" si="7"/>
        <v>3588813.2684757262</v>
      </c>
      <c r="AE140" s="188">
        <f t="shared" si="7"/>
        <v>3525769.9796335874</v>
      </c>
      <c r="AF140" s="188">
        <f t="shared" si="7"/>
        <v>3468074.9005599888</v>
      </c>
      <c r="AG140" s="188">
        <f t="shared" si="7"/>
        <v>3411697.4015187258</v>
      </c>
      <c r="AH140" s="188">
        <f t="shared" si="7"/>
        <v>3349804.7905299622</v>
      </c>
      <c r="AI140" s="188">
        <f t="shared" si="8"/>
        <v>3286909.8410698264</v>
      </c>
      <c r="AJ140" s="188">
        <f t="shared" si="8"/>
        <v>3229003.6190513251</v>
      </c>
      <c r="AK140" s="188">
        <f t="shared" si="8"/>
        <v>3172250.7422834109</v>
      </c>
      <c r="AL140" s="188">
        <f t="shared" si="8"/>
        <v>3111988.4892766699</v>
      </c>
      <c r="AM140" s="188">
        <f t="shared" si="8"/>
        <v>3042953.0770591828</v>
      </c>
      <c r="AN140" s="188">
        <f t="shared" si="8"/>
        <v>2983957.2928265953</v>
      </c>
      <c r="AO140" s="188">
        <f t="shared" si="8"/>
        <v>2925835.9240937959</v>
      </c>
      <c r="AP140" s="188">
        <f t="shared" si="8"/>
        <v>2864151.7735856343</v>
      </c>
      <c r="AQ140" s="188">
        <f t="shared" si="8"/>
        <v>2805621.7265339792</v>
      </c>
      <c r="AR140" s="188">
        <f t="shared" si="8"/>
        <v>2747892.0523530827</v>
      </c>
      <c r="AS140" s="188">
        <f t="shared" si="8"/>
        <v>2747892.0523530827</v>
      </c>
      <c r="AT140" s="188">
        <f t="shared" si="8"/>
        <v>2691059.3650724459</v>
      </c>
      <c r="BG140" s="192"/>
    </row>
    <row r="141" spans="1:59">
      <c r="A141" s="233"/>
      <c r="B141" s="187" t="str">
        <f>VLOOKUP(D141,[2]Towns!$A$1:$D$96,4,FALSE)</f>
        <v>WA</v>
      </c>
      <c r="C141" s="185">
        <f>VLOOKUP(D141,[2]Towns!$A$1:$C$96,3,FALSE)</f>
        <v>11</v>
      </c>
      <c r="D141" s="172" t="s">
        <v>223</v>
      </c>
      <c r="E141" s="188">
        <f t="shared" si="5"/>
        <v>10346600</v>
      </c>
      <c r="F141" s="188">
        <f t="shared" si="5"/>
        <v>11428452</v>
      </c>
      <c r="G141" s="188">
        <f t="shared" si="5"/>
        <v>10968870</v>
      </c>
      <c r="H141" s="188">
        <f t="shared" si="5"/>
        <v>14313024</v>
      </c>
      <c r="I141" s="188">
        <f t="shared" si="5"/>
        <v>12808600</v>
      </c>
      <c r="J141" s="188">
        <f t="shared" si="5"/>
        <v>12026226</v>
      </c>
      <c r="K141" s="188">
        <f t="shared" si="5"/>
        <v>13007058</v>
      </c>
      <c r="L141" s="188">
        <f t="shared" si="5"/>
        <v>12506728</v>
      </c>
      <c r="M141" s="188">
        <f t="shared" si="5"/>
        <v>10736037</v>
      </c>
      <c r="N141" s="188">
        <f t="shared" si="5"/>
        <v>11093616</v>
      </c>
      <c r="O141" s="188">
        <f t="shared" si="6"/>
        <v>12196704</v>
      </c>
      <c r="P141" s="188">
        <f t="shared" si="6"/>
        <v>11901120</v>
      </c>
      <c r="Q141" s="188">
        <f t="shared" si="6"/>
        <v>11647386</v>
      </c>
      <c r="R141" s="188">
        <f t="shared" si="6"/>
        <v>11075163</v>
      </c>
      <c r="S141" s="188">
        <f t="shared" si="6"/>
        <v>11582253</v>
      </c>
      <c r="T141" s="188">
        <f t="shared" si="6"/>
        <v>11689914</v>
      </c>
      <c r="U141" s="188">
        <f t="shared" si="6"/>
        <v>12449601</v>
      </c>
      <c r="V141" s="188">
        <f t="shared" si="6"/>
        <v>12533985</v>
      </c>
      <c r="W141" s="188">
        <f t="shared" si="6"/>
        <v>12473536</v>
      </c>
      <c r="X141" s="188">
        <f t="shared" si="6"/>
        <v>13019439</v>
      </c>
      <c r="Y141" s="189">
        <f t="shared" si="7"/>
        <v>11851113</v>
      </c>
      <c r="Z141" s="188">
        <f t="shared" si="7"/>
        <v>13014423.834281929</v>
      </c>
      <c r="AA141" s="188">
        <f t="shared" si="7"/>
        <v>12886203.713541267</v>
      </c>
      <c r="AB141" s="188">
        <f t="shared" si="7"/>
        <v>12799615.334505234</v>
      </c>
      <c r="AC141" s="188">
        <f t="shared" si="7"/>
        <v>12790132.938251164</v>
      </c>
      <c r="AD141" s="188">
        <f t="shared" si="7"/>
        <v>12893820.60588952</v>
      </c>
      <c r="AE141" s="188">
        <f t="shared" si="7"/>
        <v>13042229.961003616</v>
      </c>
      <c r="AF141" s="188">
        <f t="shared" si="7"/>
        <v>13087868.939676533</v>
      </c>
      <c r="AG141" s="188">
        <f t="shared" si="7"/>
        <v>13106922.163939681</v>
      </c>
      <c r="AH141" s="188">
        <f t="shared" si="7"/>
        <v>13199243.556228764</v>
      </c>
      <c r="AI141" s="188">
        <f t="shared" si="8"/>
        <v>13312417.127582029</v>
      </c>
      <c r="AJ141" s="188">
        <f t="shared" si="8"/>
        <v>13335249.428983185</v>
      </c>
      <c r="AK141" s="188">
        <f t="shared" si="8"/>
        <v>13316885.905800931</v>
      </c>
      <c r="AL141" s="188">
        <f t="shared" si="8"/>
        <v>13394618.850857535</v>
      </c>
      <c r="AM141" s="188">
        <f t="shared" si="8"/>
        <v>13676112.052854015</v>
      </c>
      <c r="AN141" s="188">
        <f t="shared" si="8"/>
        <v>13701247.943412352</v>
      </c>
      <c r="AO141" s="188">
        <f t="shared" si="8"/>
        <v>13731753.445688998</v>
      </c>
      <c r="AP141" s="188">
        <f t="shared" si="8"/>
        <v>13827733.194376096</v>
      </c>
      <c r="AQ141" s="188">
        <f t="shared" si="8"/>
        <v>13870504.801864613</v>
      </c>
      <c r="AR141" s="188">
        <f t="shared" si="8"/>
        <v>13882238.352866286</v>
      </c>
      <c r="AS141" s="188">
        <f t="shared" si="8"/>
        <v>13882238.352866286</v>
      </c>
      <c r="AT141" s="188">
        <f t="shared" si="8"/>
        <v>13885072.42176201</v>
      </c>
      <c r="BG141" s="192"/>
    </row>
    <row r="142" spans="1:59">
      <c r="A142" s="233"/>
      <c r="B142" s="187" t="str">
        <f>VLOOKUP(D142,[2]Towns!$A$1:$D$96,4,FALSE)</f>
        <v>OR</v>
      </c>
      <c r="C142" s="185" t="str">
        <f>VLOOKUP(D142,[2]Towns!$A$1:$C$96,3,FALSE)</f>
        <v>GTN</v>
      </c>
      <c r="D142" s="172" t="s">
        <v>225</v>
      </c>
      <c r="E142" s="188">
        <f t="shared" si="5"/>
        <v>9208293</v>
      </c>
      <c r="F142" s="188">
        <f t="shared" si="5"/>
        <v>10087188</v>
      </c>
      <c r="G142" s="188">
        <f t="shared" si="5"/>
        <v>8443524</v>
      </c>
      <c r="H142" s="188">
        <f t="shared" si="5"/>
        <v>10636472</v>
      </c>
      <c r="I142" s="188">
        <f t="shared" si="5"/>
        <v>9967625</v>
      </c>
      <c r="J142" s="188">
        <f t="shared" si="5"/>
        <v>10412465</v>
      </c>
      <c r="K142" s="188">
        <f t="shared" si="5"/>
        <v>11631300</v>
      </c>
      <c r="L142" s="188">
        <f t="shared" si="5"/>
        <v>12315870</v>
      </c>
      <c r="M142" s="188">
        <f t="shared" si="5"/>
        <v>11259404</v>
      </c>
      <c r="N142" s="188">
        <f t="shared" si="5"/>
        <v>13698184</v>
      </c>
      <c r="O142" s="188">
        <f t="shared" si="6"/>
        <v>14209807</v>
      </c>
      <c r="P142" s="188">
        <f t="shared" si="6"/>
        <v>14064390</v>
      </c>
      <c r="Q142" s="188">
        <f t="shared" si="6"/>
        <v>14860926</v>
      </c>
      <c r="R142" s="188">
        <f t="shared" si="6"/>
        <v>14019270</v>
      </c>
      <c r="S142" s="188">
        <f t="shared" si="6"/>
        <v>14545847</v>
      </c>
      <c r="T142" s="188">
        <f t="shared" si="6"/>
        <v>15677475</v>
      </c>
      <c r="U142" s="188">
        <f t="shared" si="6"/>
        <v>17014412</v>
      </c>
      <c r="V142" s="188">
        <f t="shared" si="6"/>
        <v>17286876</v>
      </c>
      <c r="W142" s="188">
        <f t="shared" si="6"/>
        <v>18056084</v>
      </c>
      <c r="X142" s="188">
        <f t="shared" si="6"/>
        <v>18308461</v>
      </c>
      <c r="Y142" s="189">
        <f t="shared" si="7"/>
        <v>16866234</v>
      </c>
      <c r="Z142" s="188">
        <f t="shared" si="7"/>
        <v>18342608.230361003</v>
      </c>
      <c r="AA142" s="188">
        <f t="shared" si="7"/>
        <v>18550852.346136738</v>
      </c>
      <c r="AB142" s="188">
        <f t="shared" si="7"/>
        <v>18851842.075907424</v>
      </c>
      <c r="AC142" s="188">
        <f t="shared" si="7"/>
        <v>19293424.527842075</v>
      </c>
      <c r="AD142" s="188">
        <f t="shared" si="7"/>
        <v>19970798.731474672</v>
      </c>
      <c r="AE142" s="188">
        <f t="shared" si="7"/>
        <v>20763301.07175285</v>
      </c>
      <c r="AF142" s="188">
        <f t="shared" si="7"/>
        <v>21384530.257717084</v>
      </c>
      <c r="AG142" s="188">
        <f t="shared" si="7"/>
        <v>21963697.973059367</v>
      </c>
      <c r="AH142" s="188">
        <f t="shared" si="7"/>
        <v>22737607.828178506</v>
      </c>
      <c r="AI142" s="188">
        <f t="shared" si="8"/>
        <v>23576945.108942468</v>
      </c>
      <c r="AJ142" s="188">
        <f t="shared" si="8"/>
        <v>24242316.897144988</v>
      </c>
      <c r="AK142" s="188">
        <f t="shared" si="8"/>
        <v>24846614.222493175</v>
      </c>
      <c r="AL142" s="188">
        <f t="shared" si="8"/>
        <v>25686009.369030729</v>
      </c>
      <c r="AM142" s="188">
        <f t="shared" si="8"/>
        <v>27064364.91601415</v>
      </c>
      <c r="AN142" s="188">
        <f t="shared" si="8"/>
        <v>27855045.514251806</v>
      </c>
      <c r="AO142" s="188">
        <f t="shared" si="8"/>
        <v>28697824.530864358</v>
      </c>
      <c r="AP142" s="188">
        <f t="shared" si="8"/>
        <v>29741499.406297233</v>
      </c>
      <c r="AQ142" s="188">
        <f t="shared" si="8"/>
        <v>30677912.133328039</v>
      </c>
      <c r="AR142" s="188">
        <f t="shared" si="8"/>
        <v>31566828.793922659</v>
      </c>
      <c r="AS142" s="188">
        <f t="shared" si="8"/>
        <v>31566828.793922659</v>
      </c>
      <c r="AT142" s="188">
        <f t="shared" si="8"/>
        <v>32453359.93442709</v>
      </c>
      <c r="BG142" s="192"/>
    </row>
    <row r="143" spans="1:59">
      <c r="A143" s="233"/>
      <c r="B143" s="187" t="str">
        <f>VLOOKUP(D143,[2]Towns!$A$1:$D$96,4,FALSE)</f>
        <v>OR</v>
      </c>
      <c r="C143" s="185">
        <f>VLOOKUP(D143,[2]Towns!$A$1:$C$96,3,FALSE)</f>
        <v>24</v>
      </c>
      <c r="D143" s="172" t="s">
        <v>226</v>
      </c>
      <c r="E143" s="188">
        <f t="shared" si="5"/>
        <v>1508976</v>
      </c>
      <c r="F143" s="188">
        <f t="shared" si="5"/>
        <v>1663446</v>
      </c>
      <c r="G143" s="188">
        <f t="shared" si="5"/>
        <v>1460487</v>
      </c>
      <c r="H143" s="188">
        <f t="shared" si="5"/>
        <v>1789480</v>
      </c>
      <c r="I143" s="188">
        <f t="shared" si="5"/>
        <v>1679228</v>
      </c>
      <c r="J143" s="188">
        <f t="shared" si="5"/>
        <v>1692600</v>
      </c>
      <c r="K143" s="188">
        <f t="shared" si="5"/>
        <v>1929828</v>
      </c>
      <c r="L143" s="188">
        <f t="shared" si="5"/>
        <v>1964250</v>
      </c>
      <c r="M143" s="188">
        <f t="shared" si="5"/>
        <v>1834376</v>
      </c>
      <c r="N143" s="188">
        <f t="shared" si="5"/>
        <v>1839970</v>
      </c>
      <c r="O143" s="188">
        <f t="shared" si="6"/>
        <v>1877760</v>
      </c>
      <c r="P143" s="188">
        <f t="shared" si="6"/>
        <v>2035896</v>
      </c>
      <c r="Q143" s="188">
        <f t="shared" si="6"/>
        <v>1864722</v>
      </c>
      <c r="R143" s="188">
        <f t="shared" si="6"/>
        <v>1477728</v>
      </c>
      <c r="S143" s="188">
        <f t="shared" si="6"/>
        <v>1737200</v>
      </c>
      <c r="T143" s="188">
        <f t="shared" si="6"/>
        <v>1854476</v>
      </c>
      <c r="U143" s="188">
        <f t="shared" si="6"/>
        <v>1846185</v>
      </c>
      <c r="V143" s="188">
        <f t="shared" si="6"/>
        <v>1808235</v>
      </c>
      <c r="W143" s="188">
        <f t="shared" si="6"/>
        <v>1768165.1510204081</v>
      </c>
      <c r="X143" s="188">
        <f t="shared" si="6"/>
        <v>1782755.3814432989</v>
      </c>
      <c r="Y143" s="189">
        <f t="shared" si="7"/>
        <v>1525590</v>
      </c>
      <c r="Z143" s="188">
        <f t="shared" si="7"/>
        <v>1707557.4589661043</v>
      </c>
      <c r="AA143" s="188">
        <f t="shared" si="7"/>
        <v>1704688.7862493482</v>
      </c>
      <c r="AB143" s="188">
        <f t="shared" si="7"/>
        <v>1703369.0688961362</v>
      </c>
      <c r="AC143" s="188">
        <f t="shared" si="7"/>
        <v>1704870.6889927024</v>
      </c>
      <c r="AD143" s="188">
        <f t="shared" si="7"/>
        <v>1712918.312939018</v>
      </c>
      <c r="AE143" s="188">
        <f t="shared" si="7"/>
        <v>1722302.4790485406</v>
      </c>
      <c r="AF143" s="188">
        <f t="shared" si="7"/>
        <v>1727311.93891455</v>
      </c>
      <c r="AG143" s="188">
        <f t="shared" si="7"/>
        <v>1728502.0181714394</v>
      </c>
      <c r="AH143" s="188">
        <f t="shared" si="7"/>
        <v>1734624.0581485413</v>
      </c>
      <c r="AI143" s="188">
        <f t="shared" si="8"/>
        <v>1740453.6863047525</v>
      </c>
      <c r="AJ143" s="188">
        <f t="shared" si="8"/>
        <v>1741866.5882514531</v>
      </c>
      <c r="AK143" s="188">
        <f t="shared" si="8"/>
        <v>1741517.9507715271</v>
      </c>
      <c r="AL143" s="188">
        <f t="shared" si="8"/>
        <v>1744076.7611998154</v>
      </c>
      <c r="AM143" s="188">
        <f t="shared" si="8"/>
        <v>1756684.8447716979</v>
      </c>
      <c r="AN143" s="188">
        <f t="shared" si="8"/>
        <v>1756920.9860596382</v>
      </c>
      <c r="AO143" s="188">
        <f t="shared" si="8"/>
        <v>1755503.8751212494</v>
      </c>
      <c r="AP143" s="188">
        <f t="shared" si="8"/>
        <v>1758274.6019486818</v>
      </c>
      <c r="AQ143" s="188">
        <f t="shared" si="8"/>
        <v>1755440.1364280465</v>
      </c>
      <c r="AR143" s="188">
        <f t="shared" si="8"/>
        <v>1753131.3415379559</v>
      </c>
      <c r="AS143" s="188">
        <f t="shared" si="8"/>
        <v>1753131.3415379559</v>
      </c>
      <c r="AT143" s="188">
        <f t="shared" si="8"/>
        <v>1748548.9832891398</v>
      </c>
      <c r="BG143" s="192"/>
    </row>
    <row r="144" spans="1:59">
      <c r="A144" s="233"/>
      <c r="B144" s="187" t="str">
        <f>VLOOKUP(D144,[2]Towns!$A$1:$D$96,4,FALSE)</f>
        <v>OR</v>
      </c>
      <c r="C144" s="185">
        <f>VLOOKUP(D144,[2]Towns!$A$1:$C$96,3,FALSE)</f>
        <v>24</v>
      </c>
      <c r="D144" s="172" t="s">
        <v>227</v>
      </c>
      <c r="E144" s="188">
        <f t="shared" si="5"/>
        <v>1876539</v>
      </c>
      <c r="F144" s="188">
        <f t="shared" si="5"/>
        <v>2160892</v>
      </c>
      <c r="G144" s="188">
        <f t="shared" si="5"/>
        <v>2087008</v>
      </c>
      <c r="H144" s="188">
        <f t="shared" si="5"/>
        <v>2505307</v>
      </c>
      <c r="I144" s="188">
        <f t="shared" si="5"/>
        <v>2284194</v>
      </c>
      <c r="J144" s="188">
        <f t="shared" si="5"/>
        <v>2482158</v>
      </c>
      <c r="K144" s="188">
        <f t="shared" si="5"/>
        <v>2971122.2119565215</v>
      </c>
      <c r="L144" s="188">
        <f t="shared" si="5"/>
        <v>3217653.6079470203</v>
      </c>
      <c r="M144" s="188">
        <f t="shared" si="5"/>
        <v>2900668.8429118777</v>
      </c>
      <c r="N144" s="188">
        <f t="shared" si="5"/>
        <v>3109535.666666667</v>
      </c>
      <c r="O144" s="188">
        <f t="shared" si="6"/>
        <v>3812277.109375</v>
      </c>
      <c r="P144" s="188">
        <f t="shared" si="6"/>
        <v>3318676</v>
      </c>
      <c r="Q144" s="188">
        <f t="shared" si="6"/>
        <v>3018542</v>
      </c>
      <c r="R144" s="188">
        <f t="shared" si="6"/>
        <v>2316280</v>
      </c>
      <c r="S144" s="188">
        <f t="shared" si="6"/>
        <v>2048833.5417156285</v>
      </c>
      <c r="T144" s="188">
        <f t="shared" si="6"/>
        <v>2097748.0393518521</v>
      </c>
      <c r="U144" s="188">
        <f t="shared" si="6"/>
        <v>2122511.8733880422</v>
      </c>
      <c r="V144" s="188">
        <f t="shared" si="6"/>
        <v>2448534.8114942531</v>
      </c>
      <c r="W144" s="188">
        <f t="shared" si="6"/>
        <v>2633174</v>
      </c>
      <c r="X144" s="188">
        <f t="shared" si="6"/>
        <v>2785550.4557260917</v>
      </c>
      <c r="Y144" s="189">
        <f t="shared" si="7"/>
        <v>2301150</v>
      </c>
      <c r="Z144" s="188">
        <f t="shared" si="7"/>
        <v>2727564.5579943187</v>
      </c>
      <c r="AA144" s="188">
        <f t="shared" si="7"/>
        <v>2644072.3892761013</v>
      </c>
      <c r="AB144" s="188">
        <f t="shared" si="7"/>
        <v>2582231.4506887966</v>
      </c>
      <c r="AC144" s="188">
        <f t="shared" si="7"/>
        <v>2551788.2273534848</v>
      </c>
      <c r="AD144" s="188">
        <f t="shared" si="7"/>
        <v>2572113.3334625657</v>
      </c>
      <c r="AE144" s="188">
        <f t="shared" si="7"/>
        <v>2609112.2838697345</v>
      </c>
      <c r="AF144" s="188">
        <f t="shared" si="7"/>
        <v>2604992.6249345723</v>
      </c>
      <c r="AG144" s="188">
        <f t="shared" si="7"/>
        <v>2597636.384357397</v>
      </c>
      <c r="AH144" s="188">
        <f t="shared" si="7"/>
        <v>2618028.5686241002</v>
      </c>
      <c r="AI144" s="188">
        <f t="shared" si="8"/>
        <v>2648551.7141028401</v>
      </c>
      <c r="AJ144" s="188">
        <f t="shared" si="8"/>
        <v>2643916.6165235494</v>
      </c>
      <c r="AK144" s="188">
        <f t="shared" si="8"/>
        <v>2624831.8710647738</v>
      </c>
      <c r="AL144" s="188">
        <f t="shared" si="8"/>
        <v>2646855.5227585817</v>
      </c>
      <c r="AM144" s="188">
        <f t="shared" si="8"/>
        <v>2748498.7123273257</v>
      </c>
      <c r="AN144" s="188">
        <f t="shared" si="8"/>
        <v>2750248.4874208258</v>
      </c>
      <c r="AO144" s="188">
        <f t="shared" si="8"/>
        <v>2758311.5643914682</v>
      </c>
      <c r="AP144" s="188">
        <f t="shared" si="8"/>
        <v>2797575.6839758228</v>
      </c>
      <c r="AQ144" s="188">
        <f t="shared" si="8"/>
        <v>2809897.0722484561</v>
      </c>
      <c r="AR144" s="188">
        <f t="shared" si="8"/>
        <v>2814179.1710591987</v>
      </c>
      <c r="AS144" s="188">
        <f t="shared" si="8"/>
        <v>2814179.1710591987</v>
      </c>
      <c r="AT144" s="188">
        <f t="shared" si="8"/>
        <v>2820405.1131561208</v>
      </c>
      <c r="BG144" s="192"/>
    </row>
    <row r="145" spans="1:59">
      <c r="A145" s="233"/>
      <c r="B145" s="187" t="str">
        <f>VLOOKUP(D145,[2]Towns!$A$1:$D$96,4,FALSE)</f>
        <v>OR</v>
      </c>
      <c r="C145" s="185" t="str">
        <f>VLOOKUP(D145,[2]Towns!$A$1:$C$96,3,FALSE)</f>
        <v>ME-OR</v>
      </c>
      <c r="D145" s="172" t="s">
        <v>229</v>
      </c>
      <c r="E145" s="188">
        <f t="shared" si="5"/>
        <v>4631430</v>
      </c>
      <c r="F145" s="188">
        <f t="shared" si="5"/>
        <v>4845576</v>
      </c>
      <c r="G145" s="188">
        <f t="shared" si="5"/>
        <v>4469976</v>
      </c>
      <c r="H145" s="188">
        <f t="shared" si="5"/>
        <v>5539066</v>
      </c>
      <c r="I145" s="188">
        <f t="shared" si="5"/>
        <v>4771718</v>
      </c>
      <c r="J145" s="188">
        <f t="shared" si="5"/>
        <v>4945590</v>
      </c>
      <c r="K145" s="188">
        <f t="shared" si="5"/>
        <v>5673000</v>
      </c>
      <c r="L145" s="188">
        <f t="shared" si="5"/>
        <v>5600000</v>
      </c>
      <c r="M145" s="188">
        <f t="shared" si="5"/>
        <v>5083290</v>
      </c>
      <c r="N145" s="188">
        <f t="shared" si="5"/>
        <v>5574910</v>
      </c>
      <c r="O145" s="188">
        <f t="shared" si="6"/>
        <v>6565455</v>
      </c>
      <c r="P145" s="188">
        <f t="shared" si="6"/>
        <v>6431660</v>
      </c>
      <c r="Q145" s="188">
        <f t="shared" si="6"/>
        <v>6032300</v>
      </c>
      <c r="R145" s="188">
        <f t="shared" si="6"/>
        <v>5508480</v>
      </c>
      <c r="S145" s="188">
        <f t="shared" si="6"/>
        <v>5735025</v>
      </c>
      <c r="T145" s="188">
        <f t="shared" si="6"/>
        <v>6038442</v>
      </c>
      <c r="U145" s="188">
        <f t="shared" si="6"/>
        <v>6020606</v>
      </c>
      <c r="V145" s="188">
        <f t="shared" si="6"/>
        <v>6338145</v>
      </c>
      <c r="W145" s="188">
        <f t="shared" si="6"/>
        <v>6302902</v>
      </c>
      <c r="X145" s="188">
        <f t="shared" si="6"/>
        <v>6762023</v>
      </c>
      <c r="Y145" s="189">
        <f t="shared" si="7"/>
        <v>5889520</v>
      </c>
      <c r="Z145" s="188">
        <f t="shared" si="7"/>
        <v>6122393.1488987077</v>
      </c>
      <c r="AA145" s="188">
        <f t="shared" si="7"/>
        <v>6153528.2854911871</v>
      </c>
      <c r="AB145" s="188">
        <f t="shared" si="7"/>
        <v>6185502.5104268668</v>
      </c>
      <c r="AC145" s="188">
        <f t="shared" si="7"/>
        <v>6225832.8859560424</v>
      </c>
      <c r="AD145" s="188">
        <f t="shared" si="7"/>
        <v>6278365.8859515721</v>
      </c>
      <c r="AE145" s="188">
        <f t="shared" si="7"/>
        <v>6333776.0561917229</v>
      </c>
      <c r="AF145" s="188">
        <f t="shared" si="7"/>
        <v>6376804.3509727353</v>
      </c>
      <c r="AG145" s="188">
        <f t="shared" si="7"/>
        <v>6416476.8919583755</v>
      </c>
      <c r="AH145" s="188">
        <f t="shared" si="7"/>
        <v>6463273.1803100696</v>
      </c>
      <c r="AI145" s="188">
        <f t="shared" si="8"/>
        <v>6508698.2452760199</v>
      </c>
      <c r="AJ145" s="188">
        <f t="shared" si="8"/>
        <v>6543202.4189311666</v>
      </c>
      <c r="AK145" s="188">
        <f t="shared" si="8"/>
        <v>6572070.9632023014</v>
      </c>
      <c r="AL145" s="188">
        <f t="shared" si="8"/>
        <v>6612024.8699118253</v>
      </c>
      <c r="AM145" s="188">
        <f t="shared" si="8"/>
        <v>6671615.7137715155</v>
      </c>
      <c r="AN145" s="188">
        <f t="shared" si="8"/>
        <v>6700333.6074423036</v>
      </c>
      <c r="AO145" s="188">
        <f t="shared" si="8"/>
        <v>6731698.658227955</v>
      </c>
      <c r="AP145" s="188">
        <f t="shared" si="8"/>
        <v>6766511.067083749</v>
      </c>
      <c r="AQ145" s="188">
        <f t="shared" si="8"/>
        <v>6790772.3978847126</v>
      </c>
      <c r="AR145" s="188">
        <f t="shared" si="8"/>
        <v>6814112.7779785171</v>
      </c>
      <c r="AS145" s="188">
        <f t="shared" si="8"/>
        <v>6814112.7779785171</v>
      </c>
      <c r="AT145" s="188">
        <f t="shared" si="8"/>
        <v>6831265.7699588826</v>
      </c>
      <c r="BG145" s="192"/>
    </row>
    <row r="146" spans="1:59">
      <c r="A146" s="233"/>
      <c r="BG146" s="192"/>
    </row>
    <row r="147" spans="1:59">
      <c r="A147" s="233"/>
      <c r="B147" s="175" t="s">
        <v>260</v>
      </c>
      <c r="C147" s="183"/>
      <c r="D147" s="158" t="s">
        <v>245</v>
      </c>
      <c r="BG147" s="192"/>
    </row>
    <row r="148" spans="1:59">
      <c r="A148" s="233"/>
      <c r="B148" s="184" t="s">
        <v>207</v>
      </c>
      <c r="C148" s="185" t="s">
        <v>208</v>
      </c>
      <c r="D148" s="172" t="s">
        <v>209</v>
      </c>
      <c r="E148" s="186">
        <v>1990</v>
      </c>
      <c r="F148" s="186">
        <v>1991</v>
      </c>
      <c r="G148" s="186">
        <v>1992</v>
      </c>
      <c r="H148" s="186">
        <v>1993</v>
      </c>
      <c r="I148" s="186">
        <v>1994</v>
      </c>
      <c r="J148" s="186">
        <v>1995</v>
      </c>
      <c r="K148" s="186">
        <v>1996</v>
      </c>
      <c r="L148" s="186">
        <v>1997</v>
      </c>
      <c r="M148" s="186">
        <v>1998</v>
      </c>
      <c r="N148" s="186">
        <v>1999</v>
      </c>
      <c r="O148" s="186">
        <v>2000</v>
      </c>
      <c r="P148" s="186">
        <v>2001</v>
      </c>
      <c r="Q148" s="186">
        <v>2002</v>
      </c>
      <c r="R148" s="186">
        <v>2003</v>
      </c>
      <c r="S148" s="186">
        <v>2004</v>
      </c>
      <c r="T148" s="186">
        <v>2005</v>
      </c>
      <c r="U148" s="186">
        <v>2006</v>
      </c>
      <c r="V148" s="186">
        <v>2007</v>
      </c>
      <c r="W148" s="186">
        <v>2008</v>
      </c>
      <c r="X148" s="186">
        <v>2009</v>
      </c>
      <c r="Y148" s="182">
        <v>2010</v>
      </c>
      <c r="Z148" s="190">
        <v>2011</v>
      </c>
      <c r="AA148" s="190">
        <v>2012</v>
      </c>
      <c r="AB148" s="190">
        <v>2013</v>
      </c>
      <c r="AC148" s="190">
        <v>2014</v>
      </c>
      <c r="AD148" s="190">
        <v>2015</v>
      </c>
      <c r="AE148" s="190">
        <v>2016</v>
      </c>
      <c r="AF148" s="190">
        <v>2017</v>
      </c>
      <c r="AG148" s="190">
        <v>2018</v>
      </c>
      <c r="AH148" s="190">
        <v>2019</v>
      </c>
      <c r="AI148" s="190">
        <v>2020</v>
      </c>
      <c r="AJ148" s="190">
        <v>2021</v>
      </c>
      <c r="AK148" s="190">
        <v>2022</v>
      </c>
      <c r="AL148" s="190">
        <v>2023</v>
      </c>
      <c r="AM148" s="190">
        <v>2024</v>
      </c>
      <c r="AN148" s="190">
        <v>2025</v>
      </c>
      <c r="AO148" s="190">
        <v>2026</v>
      </c>
      <c r="AP148" s="190">
        <v>2027</v>
      </c>
      <c r="AQ148" s="190">
        <v>2028</v>
      </c>
      <c r="AR148" s="194">
        <v>2029</v>
      </c>
      <c r="AS148" s="194">
        <v>2030</v>
      </c>
      <c r="AT148" s="194">
        <v>2031</v>
      </c>
      <c r="BG148" s="192"/>
    </row>
    <row r="149" spans="1:59">
      <c r="A149" s="233"/>
      <c r="B149" s="187" t="str">
        <f>VLOOKUP(D149,[2]Towns!$A$1:$D$96,4,FALSE)</f>
        <v>WA</v>
      </c>
      <c r="C149" s="185" t="str">
        <f>VLOOKUP(D149,[2]Towns!$A$1:$C$96,3,FALSE)</f>
        <v>30-S</v>
      </c>
      <c r="D149" s="172" t="s">
        <v>211</v>
      </c>
      <c r="E149" s="188" t="e">
        <f t="shared" ref="E149:N163" si="9">VLOOKUP($D149,COMcHIGH,E$130-1988,FALSE)*VLOOKUP($D149,COMtpcHIGH,E$130-1988,FALSE)</f>
        <v>#NUM!</v>
      </c>
      <c r="F149" s="188" t="e">
        <f t="shared" si="9"/>
        <v>#NUM!</v>
      </c>
      <c r="G149" s="188" t="e">
        <f t="shared" si="9"/>
        <v>#NUM!</v>
      </c>
      <c r="H149" s="188" t="e">
        <f t="shared" si="9"/>
        <v>#NUM!</v>
      </c>
      <c r="I149" s="188">
        <f t="shared" si="9"/>
        <v>4044865.3534565456</v>
      </c>
      <c r="J149" s="188">
        <f t="shared" si="9"/>
        <v>3984383.0005204766</v>
      </c>
      <c r="K149" s="188">
        <f t="shared" si="9"/>
        <v>4628934.8325899122</v>
      </c>
      <c r="L149" s="188">
        <f t="shared" si="9"/>
        <v>4554050.8588289358</v>
      </c>
      <c r="M149" s="188">
        <f t="shared" si="9"/>
        <v>4544014.1280598212</v>
      </c>
      <c r="N149" s="188">
        <f t="shared" si="9"/>
        <v>4769563.9951680312</v>
      </c>
      <c r="O149" s="188">
        <f t="shared" ref="O149:X163" si="10">VLOOKUP($D149,COMcHIGH,O$130-1988,FALSE)*VLOOKUP($D149,COMtpcHIGH,O$130-1988,FALSE)</f>
        <v>5022195.6857875595</v>
      </c>
      <c r="P149" s="188">
        <f t="shared" si="10"/>
        <v>5151013.7643984156</v>
      </c>
      <c r="Q149" s="188">
        <f t="shared" si="10"/>
        <v>5164642.8658413608</v>
      </c>
      <c r="R149" s="188">
        <f t="shared" si="10"/>
        <v>5290067.3314143512</v>
      </c>
      <c r="S149" s="188">
        <f t="shared" si="10"/>
        <v>5316403.9694710951</v>
      </c>
      <c r="T149" s="188">
        <f t="shared" si="10"/>
        <v>5642932.2047370831</v>
      </c>
      <c r="U149" s="188">
        <f t="shared" si="10"/>
        <v>5488110.1387863299</v>
      </c>
      <c r="V149" s="188">
        <f t="shared" si="10"/>
        <v>5350088.3547573537</v>
      </c>
      <c r="W149" s="188">
        <f t="shared" si="10"/>
        <v>5802437.5889088465</v>
      </c>
      <c r="X149" s="188">
        <f t="shared" si="10"/>
        <v>5429997.9632105557</v>
      </c>
      <c r="Y149" s="189">
        <f t="shared" ref="Y149:AH163" si="11">VLOOKUP($D149,COMcHIGH,Y$130-1988,FALSE)*VLOOKUP($D149,COMtpcHIGH,Y$130-1988,FALSE)</f>
        <v>4885689</v>
      </c>
      <c r="Z149" s="188">
        <f t="shared" si="11"/>
        <v>4971756.1012248611</v>
      </c>
      <c r="AA149" s="188">
        <f t="shared" si="11"/>
        <v>5037346.3432774171</v>
      </c>
      <c r="AB149" s="188">
        <f t="shared" si="11"/>
        <v>5101092.3197250888</v>
      </c>
      <c r="AC149" s="188">
        <f t="shared" si="11"/>
        <v>5163926.3127258392</v>
      </c>
      <c r="AD149" s="188">
        <f t="shared" si="11"/>
        <v>5222560.0081801442</v>
      </c>
      <c r="AE149" s="188">
        <f t="shared" si="11"/>
        <v>5280321.9985046238</v>
      </c>
      <c r="AF149" s="188">
        <f t="shared" si="11"/>
        <v>5344290.4427058296</v>
      </c>
      <c r="AG149" s="188">
        <f t="shared" si="11"/>
        <v>5411812.4280058257</v>
      </c>
      <c r="AH149" s="188">
        <f t="shared" si="11"/>
        <v>5476798.2048220448</v>
      </c>
      <c r="AI149" s="188">
        <f t="shared" ref="AI149:AT163" si="12">VLOOKUP($D149,COMcHIGH,AI$130-1988,FALSE)*VLOOKUP($D149,COMtpcHIGH,AI$130-1988,FALSE)</f>
        <v>5541206.3415495912</v>
      </c>
      <c r="AJ149" s="188">
        <f t="shared" si="12"/>
        <v>5613895.7495046286</v>
      </c>
      <c r="AK149" s="188">
        <f t="shared" si="12"/>
        <v>5686542.3803072982</v>
      </c>
      <c r="AL149" s="188">
        <f t="shared" si="12"/>
        <v>5757619.1449092301</v>
      </c>
      <c r="AM149" s="188">
        <f t="shared" si="12"/>
        <v>5820544.4153766036</v>
      </c>
      <c r="AN149" s="188">
        <f t="shared" si="12"/>
        <v>5895519.9844354801</v>
      </c>
      <c r="AO149" s="188">
        <f t="shared" si="12"/>
        <v>5972106.194720638</v>
      </c>
      <c r="AP149" s="188">
        <f t="shared" si="12"/>
        <v>6047824.0445605982</v>
      </c>
      <c r="AQ149" s="188">
        <f t="shared" si="12"/>
        <v>6127123.9191657109</v>
      </c>
      <c r="AR149" s="188">
        <f t="shared" si="12"/>
        <v>6208436.1166150691</v>
      </c>
      <c r="AS149" s="188">
        <f t="shared" si="12"/>
        <v>6208436.1166150691</v>
      </c>
      <c r="AT149" s="188">
        <f t="shared" si="12"/>
        <v>6290944.5583497481</v>
      </c>
      <c r="AU149" s="175"/>
      <c r="AV149" s="175"/>
      <c r="AW149" s="175"/>
      <c r="BG149" s="192"/>
    </row>
    <row r="150" spans="1:59">
      <c r="A150" s="233"/>
      <c r="B150" s="187" t="str">
        <f>VLOOKUP(D150,[2]Towns!$A$1:$D$96,4,FALSE)</f>
        <v>WA</v>
      </c>
      <c r="C150" s="185" t="str">
        <f>VLOOKUP(D150,[2]Towns!$A$1:$C$96,3,FALSE)</f>
        <v>30-W</v>
      </c>
      <c r="D150" s="172" t="s">
        <v>213</v>
      </c>
      <c r="E150" s="188" t="e">
        <f t="shared" si="9"/>
        <v>#NUM!</v>
      </c>
      <c r="F150" s="188" t="e">
        <f t="shared" si="9"/>
        <v>#NUM!</v>
      </c>
      <c r="G150" s="188" t="e">
        <f t="shared" si="9"/>
        <v>#NUM!</v>
      </c>
      <c r="H150" s="188" t="e">
        <f t="shared" si="9"/>
        <v>#NUM!</v>
      </c>
      <c r="I150" s="188">
        <f t="shared" si="9"/>
        <v>11496831.476651596</v>
      </c>
      <c r="J150" s="188">
        <f t="shared" si="9"/>
        <v>11698736.170173097</v>
      </c>
      <c r="K150" s="188">
        <f t="shared" si="9"/>
        <v>13143752.596652193</v>
      </c>
      <c r="L150" s="188">
        <f t="shared" si="9"/>
        <v>12261704.935797831</v>
      </c>
      <c r="M150" s="188">
        <f t="shared" si="9"/>
        <v>12324537.824105784</v>
      </c>
      <c r="N150" s="188">
        <f t="shared" si="9"/>
        <v>13710675.696457706</v>
      </c>
      <c r="O150" s="188">
        <f t="shared" si="10"/>
        <v>13930313.420455066</v>
      </c>
      <c r="P150" s="188">
        <f t="shared" si="10"/>
        <v>13729969.16546475</v>
      </c>
      <c r="Q150" s="188">
        <f t="shared" si="10"/>
        <v>14217153.478363415</v>
      </c>
      <c r="R150" s="188">
        <f t="shared" si="10"/>
        <v>13304824.403950309</v>
      </c>
      <c r="S150" s="188">
        <f t="shared" si="10"/>
        <v>13385796.188852977</v>
      </c>
      <c r="T150" s="188">
        <f t="shared" si="10"/>
        <v>13636625.625350241</v>
      </c>
      <c r="U150" s="188">
        <f t="shared" si="10"/>
        <v>13573328.290621877</v>
      </c>
      <c r="V150" s="188">
        <f t="shared" si="10"/>
        <v>14125546.983312519</v>
      </c>
      <c r="W150" s="188">
        <f t="shared" si="10"/>
        <v>15284156.599652311</v>
      </c>
      <c r="X150" s="188">
        <f t="shared" si="10"/>
        <v>15232542.396328788</v>
      </c>
      <c r="Y150" s="189">
        <f t="shared" si="11"/>
        <v>12920070</v>
      </c>
      <c r="Z150" s="188">
        <f t="shared" si="11"/>
        <v>16093684.650136361</v>
      </c>
      <c r="AA150" s="188">
        <f t="shared" si="11"/>
        <v>16280124.275157232</v>
      </c>
      <c r="AB150" s="188">
        <f t="shared" si="11"/>
        <v>16449168.242133331</v>
      </c>
      <c r="AC150" s="188">
        <f t="shared" si="11"/>
        <v>16682116.297206566</v>
      </c>
      <c r="AD150" s="188">
        <f t="shared" si="11"/>
        <v>16999471.629801005</v>
      </c>
      <c r="AE150" s="188">
        <f t="shared" si="11"/>
        <v>17357764.317422159</v>
      </c>
      <c r="AF150" s="188">
        <f t="shared" si="11"/>
        <v>17610386.012837496</v>
      </c>
      <c r="AG150" s="188">
        <f t="shared" si="11"/>
        <v>17837798.638309959</v>
      </c>
      <c r="AH150" s="188">
        <f t="shared" si="11"/>
        <v>18124762.744708456</v>
      </c>
      <c r="AI150" s="188">
        <f t="shared" si="12"/>
        <v>18431458.687911801</v>
      </c>
      <c r="AJ150" s="188">
        <f t="shared" si="12"/>
        <v>18636748.037232425</v>
      </c>
      <c r="AK150" s="188">
        <f t="shared" si="12"/>
        <v>18802040.352143608</v>
      </c>
      <c r="AL150" s="188">
        <f t="shared" si="12"/>
        <v>19047427.597217858</v>
      </c>
      <c r="AM150" s="188">
        <f t="shared" si="12"/>
        <v>19485131.210138038</v>
      </c>
      <c r="AN150" s="188">
        <f t="shared" si="12"/>
        <v>19675539.875428781</v>
      </c>
      <c r="AO150" s="188">
        <f t="shared" si="12"/>
        <v>19851225.704842206</v>
      </c>
      <c r="AP150" s="188">
        <f t="shared" si="12"/>
        <v>20095895.663728911</v>
      </c>
      <c r="AQ150" s="188">
        <f t="shared" si="12"/>
        <v>20271684.644675788</v>
      </c>
      <c r="AR150" s="188">
        <f t="shared" si="12"/>
        <v>20419451.467094921</v>
      </c>
      <c r="AS150" s="188">
        <f t="shared" si="12"/>
        <v>20419451.467094921</v>
      </c>
      <c r="AT150" s="188">
        <f t="shared" si="12"/>
        <v>20545128.643048309</v>
      </c>
      <c r="AU150" s="175"/>
      <c r="AV150" s="175"/>
      <c r="AW150" s="175"/>
      <c r="BG150" s="192"/>
    </row>
    <row r="151" spans="1:59">
      <c r="A151" s="233"/>
      <c r="B151" s="187" t="str">
        <f>VLOOKUP(D151,[2]Towns!$A$1:$D$96,4,FALSE)</f>
        <v>WA</v>
      </c>
      <c r="C151" s="185" t="str">
        <f>VLOOKUP(D151,[2]Towns!$A$1:$C$96,3,FALSE)</f>
        <v>30-S</v>
      </c>
      <c r="D151" s="172" t="s">
        <v>214</v>
      </c>
      <c r="E151" s="188" t="e">
        <f t="shared" si="9"/>
        <v>#NUM!</v>
      </c>
      <c r="F151" s="188" t="e">
        <f t="shared" si="9"/>
        <v>#NUM!</v>
      </c>
      <c r="G151" s="188" t="e">
        <f t="shared" si="9"/>
        <v>#NUM!</v>
      </c>
      <c r="H151" s="188" t="e">
        <f t="shared" si="9"/>
        <v>#NUM!</v>
      </c>
      <c r="I151" s="188">
        <f t="shared" si="9"/>
        <v>5883564.7916650772</v>
      </c>
      <c r="J151" s="188">
        <f t="shared" si="9"/>
        <v>5862183.3808613177</v>
      </c>
      <c r="K151" s="188">
        <f t="shared" si="9"/>
        <v>6481668.9688329631</v>
      </c>
      <c r="L151" s="188">
        <f t="shared" si="9"/>
        <v>6636413.870580948</v>
      </c>
      <c r="M151" s="188">
        <f t="shared" si="9"/>
        <v>7100218.2257609889</v>
      </c>
      <c r="N151" s="188">
        <f t="shared" si="9"/>
        <v>7660176.7161478391</v>
      </c>
      <c r="O151" s="188">
        <f t="shared" si="10"/>
        <v>7981164.5053428682</v>
      </c>
      <c r="P151" s="188">
        <f t="shared" si="10"/>
        <v>8152646.7738569593</v>
      </c>
      <c r="Q151" s="188">
        <f t="shared" si="10"/>
        <v>8353439.1752599943</v>
      </c>
      <c r="R151" s="188">
        <f t="shared" si="10"/>
        <v>8293004.7614257839</v>
      </c>
      <c r="S151" s="188">
        <f t="shared" si="10"/>
        <v>8416273.9962751791</v>
      </c>
      <c r="T151" s="188">
        <f t="shared" si="10"/>
        <v>8773563.6463136356</v>
      </c>
      <c r="U151" s="188">
        <f t="shared" si="10"/>
        <v>8934883.6252633035</v>
      </c>
      <c r="V151" s="188">
        <f t="shared" si="10"/>
        <v>8979929.7065370977</v>
      </c>
      <c r="W151" s="188">
        <f t="shared" si="10"/>
        <v>9553841.2493297439</v>
      </c>
      <c r="X151" s="188">
        <f t="shared" si="10"/>
        <v>9662772.2696769536</v>
      </c>
      <c r="Y151" s="189">
        <f t="shared" si="11"/>
        <v>8963750</v>
      </c>
      <c r="Z151" s="188">
        <f t="shared" si="11"/>
        <v>10279320.365525916</v>
      </c>
      <c r="AA151" s="188">
        <f t="shared" si="11"/>
        <v>10737486.193374725</v>
      </c>
      <c r="AB151" s="188">
        <f t="shared" si="11"/>
        <v>11167457.852275552</v>
      </c>
      <c r="AC151" s="188">
        <f t="shared" si="11"/>
        <v>11598437.47892751</v>
      </c>
      <c r="AD151" s="188">
        <f t="shared" si="11"/>
        <v>12028093.68664629</v>
      </c>
      <c r="AE151" s="188">
        <f t="shared" si="11"/>
        <v>12465323.953051481</v>
      </c>
      <c r="AF151" s="188">
        <f t="shared" si="11"/>
        <v>12917161.990745962</v>
      </c>
      <c r="AG151" s="188">
        <f t="shared" si="11"/>
        <v>13385731.960177338</v>
      </c>
      <c r="AH151" s="188">
        <f t="shared" si="11"/>
        <v>13857460.06125653</v>
      </c>
      <c r="AI151" s="188">
        <f t="shared" si="12"/>
        <v>14338055.743518012</v>
      </c>
      <c r="AJ151" s="188">
        <f t="shared" si="12"/>
        <v>14843476.340311956</v>
      </c>
      <c r="AK151" s="188">
        <f t="shared" si="12"/>
        <v>15361118.778893808</v>
      </c>
      <c r="AL151" s="188">
        <f t="shared" si="12"/>
        <v>15878195.89418797</v>
      </c>
      <c r="AM151" s="188">
        <f t="shared" si="12"/>
        <v>16377208.07133832</v>
      </c>
      <c r="AN151" s="188">
        <f t="shared" si="12"/>
        <v>16922424.268671196</v>
      </c>
      <c r="AO151" s="188">
        <f t="shared" si="12"/>
        <v>17472076.164703451</v>
      </c>
      <c r="AP151" s="188">
        <f t="shared" si="12"/>
        <v>18022386.336557202</v>
      </c>
      <c r="AQ151" s="188">
        <f t="shared" si="12"/>
        <v>18597845.958430648</v>
      </c>
      <c r="AR151" s="188">
        <f t="shared" si="12"/>
        <v>19188157.534669455</v>
      </c>
      <c r="AS151" s="188">
        <f t="shared" si="12"/>
        <v>19188157.534669455</v>
      </c>
      <c r="AT151" s="188">
        <f t="shared" si="12"/>
        <v>19792656.501808271</v>
      </c>
      <c r="AU151" s="175"/>
      <c r="AV151" s="175"/>
      <c r="AW151" s="175"/>
      <c r="BG151" s="192"/>
    </row>
    <row r="152" spans="1:59">
      <c r="A152" s="233"/>
      <c r="B152" s="187" t="str">
        <f>VLOOKUP(D152,[2]Towns!$A$1:$D$96,4,FALSE)</f>
        <v>WA</v>
      </c>
      <c r="C152" s="185">
        <f>VLOOKUP(D152,[2]Towns!$A$1:$C$96,3,FALSE)</f>
        <v>20</v>
      </c>
      <c r="D152" s="172" t="s">
        <v>215</v>
      </c>
      <c r="E152" s="188" t="e">
        <f t="shared" si="9"/>
        <v>#NUM!</v>
      </c>
      <c r="F152" s="188" t="e">
        <f t="shared" si="9"/>
        <v>#NUM!</v>
      </c>
      <c r="G152" s="188" t="e">
        <f t="shared" si="9"/>
        <v>#NUM!</v>
      </c>
      <c r="H152" s="188" t="e">
        <f t="shared" si="9"/>
        <v>#NUM!</v>
      </c>
      <c r="I152" s="188">
        <f t="shared" si="9"/>
        <v>7017608.1922769789</v>
      </c>
      <c r="J152" s="188">
        <f t="shared" si="9"/>
        <v>8072194.0756566832</v>
      </c>
      <c r="K152" s="188">
        <f t="shared" si="9"/>
        <v>9850838.9232166763</v>
      </c>
      <c r="L152" s="188">
        <f t="shared" si="9"/>
        <v>10064275.040206555</v>
      </c>
      <c r="M152" s="188">
        <f t="shared" si="9"/>
        <v>9759728.730844982</v>
      </c>
      <c r="N152" s="188">
        <f t="shared" si="9"/>
        <v>10343804.504840441</v>
      </c>
      <c r="O152" s="188">
        <f t="shared" si="10"/>
        <v>10749932.957991913</v>
      </c>
      <c r="P152" s="188">
        <f t="shared" si="10"/>
        <v>10424868.078934522</v>
      </c>
      <c r="Q152" s="188">
        <f t="shared" si="10"/>
        <v>10693992.601129368</v>
      </c>
      <c r="R152" s="188">
        <f t="shared" si="10"/>
        <v>10373004.652871514</v>
      </c>
      <c r="S152" s="188">
        <f t="shared" si="10"/>
        <v>11095711.296487676</v>
      </c>
      <c r="T152" s="188">
        <f t="shared" si="10"/>
        <v>11517385.170673421</v>
      </c>
      <c r="U152" s="188">
        <f t="shared" si="10"/>
        <v>11789479.946816009</v>
      </c>
      <c r="V152" s="188">
        <f t="shared" si="10"/>
        <v>12187326.542359725</v>
      </c>
      <c r="W152" s="188">
        <f t="shared" si="10"/>
        <v>13094287.430836078</v>
      </c>
      <c r="X152" s="188">
        <f t="shared" si="10"/>
        <v>13631076.753649352</v>
      </c>
      <c r="Y152" s="189">
        <f t="shared" si="11"/>
        <v>12463347</v>
      </c>
      <c r="Z152" s="188">
        <f t="shared" si="11"/>
        <v>14113860.209829817</v>
      </c>
      <c r="AA152" s="188">
        <f t="shared" si="11"/>
        <v>14582745.52757648</v>
      </c>
      <c r="AB152" s="188">
        <f t="shared" si="11"/>
        <v>15008832.329468491</v>
      </c>
      <c r="AC152" s="188">
        <f t="shared" si="11"/>
        <v>15438535.352493808</v>
      </c>
      <c r="AD152" s="188">
        <f t="shared" si="11"/>
        <v>15893797.637044437</v>
      </c>
      <c r="AE152" s="188">
        <f t="shared" si="11"/>
        <v>16351396.421294654</v>
      </c>
      <c r="AF152" s="188">
        <f t="shared" si="11"/>
        <v>16745964.145047501</v>
      </c>
      <c r="AG152" s="188">
        <f t="shared" si="11"/>
        <v>17112517.621637378</v>
      </c>
      <c r="AH152" s="188">
        <f t="shared" si="11"/>
        <v>17493809.697615158</v>
      </c>
      <c r="AI152" s="188">
        <f t="shared" si="12"/>
        <v>17856972.826859605</v>
      </c>
      <c r="AJ152" s="188">
        <f t="shared" si="12"/>
        <v>18171177.695809681</v>
      </c>
      <c r="AK152" s="188">
        <f t="shared" si="12"/>
        <v>18455745.468009759</v>
      </c>
      <c r="AL152" s="188">
        <f t="shared" si="12"/>
        <v>18748532.39346204</v>
      </c>
      <c r="AM152" s="188">
        <f t="shared" si="12"/>
        <v>19112190.402365971</v>
      </c>
      <c r="AN152" s="188">
        <f t="shared" si="12"/>
        <v>19340456.791117582</v>
      </c>
      <c r="AO152" s="188">
        <f t="shared" si="12"/>
        <v>19549136.238897018</v>
      </c>
      <c r="AP152" s="188">
        <f t="shared" si="12"/>
        <v>19774580.573009469</v>
      </c>
      <c r="AQ152" s="188">
        <f t="shared" si="12"/>
        <v>19948702.133612879</v>
      </c>
      <c r="AR152" s="188">
        <f t="shared" si="12"/>
        <v>20094060.609650757</v>
      </c>
      <c r="AS152" s="188">
        <f t="shared" si="12"/>
        <v>20094060.609650757</v>
      </c>
      <c r="AT152" s="188">
        <f t="shared" si="12"/>
        <v>20208476.107464865</v>
      </c>
      <c r="AU152" s="175"/>
      <c r="AV152" s="175"/>
      <c r="AW152" s="175"/>
      <c r="BG152" s="192"/>
    </row>
    <row r="153" spans="1:59">
      <c r="A153" s="233"/>
      <c r="B153" s="187" t="str">
        <f>VLOOKUP(D153,[2]Towns!$A$1:$D$96,4,FALSE)</f>
        <v>WA</v>
      </c>
      <c r="C153" s="185">
        <f>VLOOKUP(D153,[2]Towns!$A$1:$C$96,3,FALSE)</f>
        <v>26</v>
      </c>
      <c r="D153" s="172" t="s">
        <v>216</v>
      </c>
      <c r="E153" s="188" t="e">
        <f t="shared" si="9"/>
        <v>#NUM!</v>
      </c>
      <c r="F153" s="188" t="e">
        <f t="shared" si="9"/>
        <v>#NUM!</v>
      </c>
      <c r="G153" s="188" t="e">
        <f t="shared" si="9"/>
        <v>#NUM!</v>
      </c>
      <c r="H153" s="188" t="e">
        <f t="shared" si="9"/>
        <v>#NUM!</v>
      </c>
      <c r="I153" s="188">
        <f t="shared" si="9"/>
        <v>3509228.0224617789</v>
      </c>
      <c r="J153" s="188">
        <f t="shared" si="9"/>
        <v>3539560.263091302</v>
      </c>
      <c r="K153" s="188">
        <f t="shared" si="9"/>
        <v>4007583.7880863594</v>
      </c>
      <c r="L153" s="188">
        <f t="shared" si="9"/>
        <v>3982817.8352330588</v>
      </c>
      <c r="M153" s="188">
        <f t="shared" si="9"/>
        <v>4113418.8644583444</v>
      </c>
      <c r="N153" s="188">
        <f t="shared" si="9"/>
        <v>4275615.8615362411</v>
      </c>
      <c r="O153" s="188">
        <f t="shared" si="10"/>
        <v>4390811.1710524028</v>
      </c>
      <c r="P153" s="188">
        <f t="shared" si="10"/>
        <v>4429472.4562952444</v>
      </c>
      <c r="Q153" s="188">
        <f t="shared" si="10"/>
        <v>4488060.2390426099</v>
      </c>
      <c r="R153" s="188">
        <f t="shared" si="10"/>
        <v>4543693.4857309209</v>
      </c>
      <c r="S153" s="188">
        <f t="shared" si="10"/>
        <v>4571787.7040492604</v>
      </c>
      <c r="T153" s="188">
        <f t="shared" si="10"/>
        <v>4807010.6179259745</v>
      </c>
      <c r="U153" s="188">
        <f t="shared" si="10"/>
        <v>4761983.6318027684</v>
      </c>
      <c r="V153" s="188">
        <f t="shared" si="10"/>
        <v>4852296.9172242712</v>
      </c>
      <c r="W153" s="188">
        <f t="shared" si="10"/>
        <v>5216582.2808117336</v>
      </c>
      <c r="X153" s="188">
        <f t="shared" si="10"/>
        <v>5095213.0007451056</v>
      </c>
      <c r="Y153" s="189">
        <f t="shared" si="11"/>
        <v>4490847</v>
      </c>
      <c r="Z153" s="188">
        <f t="shared" si="11"/>
        <v>4879476.1223273827</v>
      </c>
      <c r="AA153" s="188">
        <f t="shared" si="11"/>
        <v>4964040.7299899701</v>
      </c>
      <c r="AB153" s="188">
        <f t="shared" si="11"/>
        <v>5046400.1120647658</v>
      </c>
      <c r="AC153" s="188">
        <f t="shared" si="11"/>
        <v>5125424.5170026636</v>
      </c>
      <c r="AD153" s="188">
        <f t="shared" si="11"/>
        <v>5197309.3309728829</v>
      </c>
      <c r="AE153" s="188">
        <f t="shared" si="11"/>
        <v>5266101.2545454483</v>
      </c>
      <c r="AF153" s="188">
        <f t="shared" si="11"/>
        <v>5346560.0188558819</v>
      </c>
      <c r="AG153" s="188">
        <f t="shared" si="11"/>
        <v>5428256.6457640557</v>
      </c>
      <c r="AH153" s="188">
        <f t="shared" si="11"/>
        <v>5506537.9912303882</v>
      </c>
      <c r="AI153" s="188">
        <f t="shared" si="12"/>
        <v>5584516.4480920127</v>
      </c>
      <c r="AJ153" s="188">
        <f t="shared" si="12"/>
        <v>5671483.5268110605</v>
      </c>
      <c r="AK153" s="188">
        <f t="shared" si="12"/>
        <v>5762537.6092283037</v>
      </c>
      <c r="AL153" s="188">
        <f t="shared" si="12"/>
        <v>5845552.9434322258</v>
      </c>
      <c r="AM153" s="188">
        <f t="shared" si="12"/>
        <v>5912013.8117801845</v>
      </c>
      <c r="AN153" s="188">
        <f t="shared" si="12"/>
        <v>6002917.3042115141</v>
      </c>
      <c r="AO153" s="188">
        <f t="shared" si="12"/>
        <v>6093443.8579110466</v>
      </c>
      <c r="AP153" s="188">
        <f t="shared" si="12"/>
        <v>6178634.4036258608</v>
      </c>
      <c r="AQ153" s="188">
        <f t="shared" si="12"/>
        <v>6270633.7288427381</v>
      </c>
      <c r="AR153" s="188">
        <f t="shared" si="12"/>
        <v>6366205.0428553764</v>
      </c>
      <c r="AS153" s="188">
        <f t="shared" si="12"/>
        <v>6366205.0428553764</v>
      </c>
      <c r="AT153" s="188">
        <f t="shared" si="12"/>
        <v>6461006.0703537641</v>
      </c>
      <c r="AU153" s="175"/>
      <c r="AV153" s="175"/>
      <c r="AW153" s="175"/>
      <c r="BG153" s="192"/>
    </row>
    <row r="154" spans="1:59">
      <c r="A154" s="233"/>
      <c r="B154" s="187" t="str">
        <f>VLOOKUP(D154,[2]Towns!$A$1:$D$96,4,FALSE)</f>
        <v>WA</v>
      </c>
      <c r="C154" s="185">
        <f>VLOOKUP(D154,[2]Towns!$A$1:$C$96,3,FALSE)</f>
        <v>11</v>
      </c>
      <c r="D154" s="172" t="s">
        <v>258</v>
      </c>
      <c r="E154" s="188" t="e">
        <f t="shared" si="9"/>
        <v>#NUM!</v>
      </c>
      <c r="F154" s="188" t="e">
        <f t="shared" si="9"/>
        <v>#NUM!</v>
      </c>
      <c r="G154" s="188" t="e">
        <f t="shared" si="9"/>
        <v>#NUM!</v>
      </c>
      <c r="H154" s="188" t="e">
        <f t="shared" si="9"/>
        <v>#NUM!</v>
      </c>
      <c r="I154" s="188">
        <f t="shared" si="9"/>
        <v>1776679.3079256874</v>
      </c>
      <c r="J154" s="188">
        <f t="shared" si="9"/>
        <v>1958694.6316493482</v>
      </c>
      <c r="K154" s="188">
        <f t="shared" si="9"/>
        <v>2350395.949953658</v>
      </c>
      <c r="L154" s="188">
        <f t="shared" si="9"/>
        <v>2256629.7504341584</v>
      </c>
      <c r="M154" s="188">
        <f t="shared" si="9"/>
        <v>2032294.733718079</v>
      </c>
      <c r="N154" s="188">
        <f t="shared" si="9"/>
        <v>2247815.6501345993</v>
      </c>
      <c r="O154" s="188">
        <f t="shared" si="10"/>
        <v>2526548.6283735111</v>
      </c>
      <c r="P154" s="188">
        <f t="shared" si="10"/>
        <v>2453605.9814614244</v>
      </c>
      <c r="Q154" s="188">
        <f t="shared" si="10"/>
        <v>2470099.880521283</v>
      </c>
      <c r="R154" s="188">
        <f t="shared" si="10"/>
        <v>2303311.7988353386</v>
      </c>
      <c r="S154" s="188">
        <f t="shared" si="10"/>
        <v>2425602.6892413981</v>
      </c>
      <c r="T154" s="188">
        <f t="shared" si="10"/>
        <v>2387245.6722885147</v>
      </c>
      <c r="U154" s="188">
        <f t="shared" si="10"/>
        <v>2277688.595628873</v>
      </c>
      <c r="V154" s="188">
        <f t="shared" si="10"/>
        <v>2363281.5452542524</v>
      </c>
      <c r="W154" s="188">
        <f t="shared" si="10"/>
        <v>2600268.5016344474</v>
      </c>
      <c r="X154" s="188">
        <f t="shared" si="10"/>
        <v>2636698.6555940183</v>
      </c>
      <c r="Y154" s="189">
        <f t="shared" si="11"/>
        <v>2403109</v>
      </c>
      <c r="Z154" s="188">
        <f t="shared" si="11"/>
        <v>2443822.2271652198</v>
      </c>
      <c r="AA154" s="188">
        <f t="shared" si="11"/>
        <v>2457022.7585283439</v>
      </c>
      <c r="AB154" s="188">
        <f t="shared" si="11"/>
        <v>2469170.8353461656</v>
      </c>
      <c r="AC154" s="188">
        <f t="shared" si="11"/>
        <v>2489014.7243512818</v>
      </c>
      <c r="AD154" s="188">
        <f t="shared" si="11"/>
        <v>2519337.7721949387</v>
      </c>
      <c r="AE154" s="188">
        <f t="shared" si="11"/>
        <v>2554322.4992558579</v>
      </c>
      <c r="AF154" s="188">
        <f t="shared" si="11"/>
        <v>2578793.9989085705</v>
      </c>
      <c r="AG154" s="188">
        <f t="shared" si="11"/>
        <v>2601439.8002347709</v>
      </c>
      <c r="AH154" s="188">
        <f t="shared" si="11"/>
        <v>2631081.3327492829</v>
      </c>
      <c r="AI154" s="188">
        <f t="shared" si="12"/>
        <v>2662787.7574527776</v>
      </c>
      <c r="AJ154" s="188">
        <f t="shared" si="12"/>
        <v>2685754.3278907454</v>
      </c>
      <c r="AK154" s="188">
        <f t="shared" si="12"/>
        <v>2704822.4428871758</v>
      </c>
      <c r="AL154" s="188">
        <f t="shared" si="12"/>
        <v>2733046.2528226241</v>
      </c>
      <c r="AM154" s="188">
        <f t="shared" si="12"/>
        <v>2781084.4820305258</v>
      </c>
      <c r="AN154" s="188">
        <f t="shared" si="12"/>
        <v>2804616.0129207294</v>
      </c>
      <c r="AO154" s="188">
        <f t="shared" si="12"/>
        <v>2828407.5150093571</v>
      </c>
      <c r="AP154" s="188">
        <f t="shared" si="12"/>
        <v>2858932.2502232664</v>
      </c>
      <c r="AQ154" s="188">
        <f t="shared" si="12"/>
        <v>2883887.8871779433</v>
      </c>
      <c r="AR154" s="188">
        <f t="shared" si="12"/>
        <v>2905641.6745769726</v>
      </c>
      <c r="AS154" s="188">
        <f t="shared" si="12"/>
        <v>2905641.6745769726</v>
      </c>
      <c r="AT154" s="188">
        <f t="shared" si="12"/>
        <v>2927066.1477118009</v>
      </c>
      <c r="AU154" s="175"/>
      <c r="AV154" s="175"/>
      <c r="AW154" s="175"/>
      <c r="BG154" s="192"/>
    </row>
    <row r="155" spans="1:59">
      <c r="A155" s="233"/>
      <c r="B155" s="187" t="str">
        <f>VLOOKUP(D155,[2]Towns!$A$1:$D$96,4,FALSE)</f>
        <v>WA</v>
      </c>
      <c r="C155" s="185" t="str">
        <f>VLOOKUP(D155,[2]Towns!$A$1:$C$96,3,FALSE)</f>
        <v>30-W</v>
      </c>
      <c r="D155" s="172" t="s">
        <v>218</v>
      </c>
      <c r="E155" s="188" t="e">
        <f t="shared" si="9"/>
        <v>#NUM!</v>
      </c>
      <c r="F155" s="188" t="e">
        <f t="shared" si="9"/>
        <v>#NUM!</v>
      </c>
      <c r="G155" s="188" t="e">
        <f t="shared" si="9"/>
        <v>#NUM!</v>
      </c>
      <c r="H155" s="188" t="e">
        <f t="shared" si="9"/>
        <v>#NUM!</v>
      </c>
      <c r="I155" s="188">
        <f t="shared" si="9"/>
        <v>8896652.6905061156</v>
      </c>
      <c r="J155" s="188">
        <f t="shared" si="9"/>
        <v>9038036.8621481657</v>
      </c>
      <c r="K155" s="188">
        <f t="shared" si="9"/>
        <v>10253963.073033707</v>
      </c>
      <c r="L155" s="188">
        <f t="shared" si="9"/>
        <v>10054550.709182106</v>
      </c>
      <c r="M155" s="188">
        <f t="shared" si="9"/>
        <v>11114574.658520186</v>
      </c>
      <c r="N155" s="188">
        <f t="shared" si="9"/>
        <v>12002458.919877619</v>
      </c>
      <c r="O155" s="188">
        <f t="shared" si="10"/>
        <v>12223948.179847911</v>
      </c>
      <c r="P155" s="188">
        <f t="shared" si="10"/>
        <v>13168747.487513069</v>
      </c>
      <c r="Q155" s="188">
        <f t="shared" si="10"/>
        <v>13448766.213129122</v>
      </c>
      <c r="R155" s="188">
        <f t="shared" si="10"/>
        <v>12707585.67405998</v>
      </c>
      <c r="S155" s="188">
        <f t="shared" si="10"/>
        <v>13020866.540421637</v>
      </c>
      <c r="T155" s="188">
        <f t="shared" si="10"/>
        <v>13301867.007912558</v>
      </c>
      <c r="U155" s="188">
        <f t="shared" si="10"/>
        <v>13934632.169856023</v>
      </c>
      <c r="V155" s="188">
        <f t="shared" si="10"/>
        <v>13871542.964906478</v>
      </c>
      <c r="W155" s="188">
        <f t="shared" si="10"/>
        <v>15128763.70887409</v>
      </c>
      <c r="X155" s="188">
        <f t="shared" si="10"/>
        <v>16077024.53615072</v>
      </c>
      <c r="Y155" s="189">
        <f t="shared" si="11"/>
        <v>13637637</v>
      </c>
      <c r="Z155" s="188">
        <f t="shared" si="11"/>
        <v>15095167.083105251</v>
      </c>
      <c r="AA155" s="188">
        <f t="shared" si="11"/>
        <v>15411295.330127122</v>
      </c>
      <c r="AB155" s="188">
        <f t="shared" si="11"/>
        <v>15725072.847983668</v>
      </c>
      <c r="AC155" s="188">
        <f t="shared" si="11"/>
        <v>16071173.824935159</v>
      </c>
      <c r="AD155" s="188">
        <f t="shared" si="11"/>
        <v>16477371.360736847</v>
      </c>
      <c r="AE155" s="188">
        <f t="shared" si="11"/>
        <v>16911173.187764253</v>
      </c>
      <c r="AF155" s="188">
        <f t="shared" si="11"/>
        <v>17296342.965820666</v>
      </c>
      <c r="AG155" s="188">
        <f t="shared" si="11"/>
        <v>17675325.923185799</v>
      </c>
      <c r="AH155" s="188">
        <f t="shared" si="11"/>
        <v>18093115.975617196</v>
      </c>
      <c r="AI155" s="188">
        <f t="shared" si="12"/>
        <v>18528019.434024259</v>
      </c>
      <c r="AJ155" s="188">
        <f t="shared" si="12"/>
        <v>18921858.075077109</v>
      </c>
      <c r="AK155" s="188">
        <f t="shared" si="12"/>
        <v>19288157.928385027</v>
      </c>
      <c r="AL155" s="188">
        <f t="shared" si="12"/>
        <v>19714082.179263249</v>
      </c>
      <c r="AM155" s="188">
        <f t="shared" si="12"/>
        <v>20260765.826197043</v>
      </c>
      <c r="AN155" s="188">
        <f t="shared" si="12"/>
        <v>20665885.306997597</v>
      </c>
      <c r="AO155" s="188">
        <f t="shared" si="12"/>
        <v>21079034.297906429</v>
      </c>
      <c r="AP155" s="188">
        <f t="shared" si="12"/>
        <v>21537816.642759331</v>
      </c>
      <c r="AQ155" s="188">
        <f t="shared" si="12"/>
        <v>21959786.440688714</v>
      </c>
      <c r="AR155" s="188">
        <f t="shared" si="12"/>
        <v>22369315.606541425</v>
      </c>
      <c r="AS155" s="188">
        <f t="shared" si="12"/>
        <v>22369315.606541425</v>
      </c>
      <c r="AT155" s="188">
        <f t="shared" si="12"/>
        <v>22775736.486066565</v>
      </c>
      <c r="AU155" s="175"/>
      <c r="AV155" s="175"/>
      <c r="AW155" s="175"/>
      <c r="BG155" s="192"/>
    </row>
    <row r="156" spans="1:59">
      <c r="A156" s="233"/>
      <c r="B156" s="187" t="str">
        <f>VLOOKUP(D156,[2]Towns!$A$1:$D$96,4,FALSE)</f>
        <v>WA</v>
      </c>
      <c r="C156" s="185">
        <f>VLOOKUP(D156,[2]Towns!$A$1:$C$96,3,FALSE)</f>
        <v>10</v>
      </c>
      <c r="D156" s="172" t="s">
        <v>219</v>
      </c>
      <c r="E156" s="188" t="e">
        <f t="shared" si="9"/>
        <v>#NUM!</v>
      </c>
      <c r="F156" s="188" t="e">
        <f t="shared" si="9"/>
        <v>#NUM!</v>
      </c>
      <c r="G156" s="188" t="e">
        <f t="shared" si="9"/>
        <v>#NUM!</v>
      </c>
      <c r="H156" s="188" t="e">
        <f t="shared" si="9"/>
        <v>#NUM!</v>
      </c>
      <c r="I156" s="188">
        <f t="shared" si="9"/>
        <v>3815841.3302777889</v>
      </c>
      <c r="J156" s="188">
        <f t="shared" si="9"/>
        <v>3979319.0024668169</v>
      </c>
      <c r="K156" s="188">
        <f t="shared" si="9"/>
        <v>4924444.2543054055</v>
      </c>
      <c r="L156" s="188">
        <f t="shared" si="9"/>
        <v>4414199.2589902822</v>
      </c>
      <c r="M156" s="188">
        <f t="shared" si="9"/>
        <v>4239551.654409375</v>
      </c>
      <c r="N156" s="188">
        <f t="shared" si="9"/>
        <v>4464037.3134478452</v>
      </c>
      <c r="O156" s="188">
        <f t="shared" si="10"/>
        <v>4703467.4926132234</v>
      </c>
      <c r="P156" s="188">
        <f t="shared" si="10"/>
        <v>4385329.7119768905</v>
      </c>
      <c r="Q156" s="188">
        <f t="shared" si="10"/>
        <v>4469665.0689088535</v>
      </c>
      <c r="R156" s="188">
        <f t="shared" si="10"/>
        <v>4229643.5703679677</v>
      </c>
      <c r="S156" s="188">
        <f t="shared" si="10"/>
        <v>4278698.9634346105</v>
      </c>
      <c r="T156" s="188">
        <f t="shared" si="10"/>
        <v>4513994.734407411</v>
      </c>
      <c r="U156" s="188">
        <f t="shared" si="10"/>
        <v>4564769.1303823832</v>
      </c>
      <c r="V156" s="188">
        <f t="shared" si="10"/>
        <v>4659798.2608939027</v>
      </c>
      <c r="W156" s="188">
        <f t="shared" si="10"/>
        <v>4843806.6938266186</v>
      </c>
      <c r="X156" s="188">
        <f t="shared" si="10"/>
        <v>4918532.8508643629</v>
      </c>
      <c r="Y156" s="189">
        <f t="shared" si="11"/>
        <v>4351874</v>
      </c>
      <c r="Z156" s="188">
        <f t="shared" si="11"/>
        <v>4469260.6829527877</v>
      </c>
      <c r="AA156" s="188">
        <f t="shared" si="11"/>
        <v>4490376.4743978102</v>
      </c>
      <c r="AB156" s="188">
        <f t="shared" si="11"/>
        <v>4502374.6696392912</v>
      </c>
      <c r="AC156" s="188">
        <f t="shared" si="11"/>
        <v>4511065.9606984248</v>
      </c>
      <c r="AD156" s="188">
        <f t="shared" si="11"/>
        <v>4518796.5014746543</v>
      </c>
      <c r="AE156" s="188">
        <f t="shared" si="11"/>
        <v>4525795.6053363699</v>
      </c>
      <c r="AF156" s="188">
        <f t="shared" si="11"/>
        <v>4532016.0356520843</v>
      </c>
      <c r="AG156" s="188">
        <f t="shared" si="11"/>
        <v>4537461.3352610422</v>
      </c>
      <c r="AH156" s="188">
        <f t="shared" si="11"/>
        <v>4541036.7155997735</v>
      </c>
      <c r="AI156" s="188">
        <f t="shared" si="12"/>
        <v>4546941.1278915191</v>
      </c>
      <c r="AJ156" s="188">
        <f t="shared" si="12"/>
        <v>4549651.5409515491</v>
      </c>
      <c r="AK156" s="188">
        <f t="shared" si="12"/>
        <v>4551849.3381049465</v>
      </c>
      <c r="AL156" s="188">
        <f t="shared" si="12"/>
        <v>4553058.3812372936</v>
      </c>
      <c r="AM156" s="188">
        <f t="shared" si="12"/>
        <v>4553922.7463307511</v>
      </c>
      <c r="AN156" s="188">
        <f t="shared" si="12"/>
        <v>4555255.0994772371</v>
      </c>
      <c r="AO156" s="188">
        <f t="shared" si="12"/>
        <v>4554574.1686544949</v>
      </c>
      <c r="AP156" s="188">
        <f t="shared" si="12"/>
        <v>4551959.1064524986</v>
      </c>
      <c r="AQ156" s="188">
        <f t="shared" si="12"/>
        <v>4550187.2424630653</v>
      </c>
      <c r="AR156" s="188">
        <f t="shared" si="12"/>
        <v>4546543.5894080363</v>
      </c>
      <c r="AS156" s="188">
        <f t="shared" si="12"/>
        <v>4546543.5894080363</v>
      </c>
      <c r="AT156" s="188">
        <f t="shared" si="12"/>
        <v>4543917.3471100722</v>
      </c>
      <c r="AU156" s="175"/>
      <c r="AV156" s="175"/>
      <c r="AW156" s="175"/>
      <c r="BG156" s="192"/>
    </row>
    <row r="157" spans="1:59">
      <c r="A157" s="233"/>
      <c r="B157" s="187" t="str">
        <f>VLOOKUP(D157,[2]Towns!$A$1:$D$96,4,FALSE)</f>
        <v>WA</v>
      </c>
      <c r="C157" s="185" t="str">
        <f>VLOOKUP(D157,[2]Towns!$A$1:$C$96,3,FALSE)</f>
        <v>ME-WA</v>
      </c>
      <c r="D157" s="172" t="s">
        <v>221</v>
      </c>
      <c r="E157" s="188" t="e">
        <f t="shared" si="9"/>
        <v>#NUM!</v>
      </c>
      <c r="F157" s="188" t="e">
        <f t="shared" si="9"/>
        <v>#NUM!</v>
      </c>
      <c r="G157" s="188" t="e">
        <f t="shared" si="9"/>
        <v>#NUM!</v>
      </c>
      <c r="H157" s="188" t="e">
        <f t="shared" si="9"/>
        <v>#NUM!</v>
      </c>
      <c r="I157" s="188">
        <f t="shared" si="9"/>
        <v>3090024.5344784972</v>
      </c>
      <c r="J157" s="188">
        <f t="shared" si="9"/>
        <v>3259883.8258927772</v>
      </c>
      <c r="K157" s="188">
        <f t="shared" si="9"/>
        <v>3704111.0663383259</v>
      </c>
      <c r="L157" s="188">
        <f t="shared" si="9"/>
        <v>3671685.3522261027</v>
      </c>
      <c r="M157" s="188">
        <f t="shared" si="9"/>
        <v>3640308.7908504959</v>
      </c>
      <c r="N157" s="188">
        <f t="shared" si="9"/>
        <v>3789955.7612228845</v>
      </c>
      <c r="O157" s="188">
        <f t="shared" si="10"/>
        <v>4071401.5065468876</v>
      </c>
      <c r="P157" s="188">
        <f t="shared" si="10"/>
        <v>4075320.7434961786</v>
      </c>
      <c r="Q157" s="188">
        <f t="shared" si="10"/>
        <v>4000683.0699302228</v>
      </c>
      <c r="R157" s="188">
        <f t="shared" si="10"/>
        <v>3876805.6300086817</v>
      </c>
      <c r="S157" s="188">
        <f t="shared" si="10"/>
        <v>4002529.6630218476</v>
      </c>
      <c r="T157" s="188">
        <f t="shared" si="10"/>
        <v>4012968.5105673154</v>
      </c>
      <c r="U157" s="188">
        <f t="shared" si="10"/>
        <v>4011549.6765222279</v>
      </c>
      <c r="V157" s="188">
        <f t="shared" si="10"/>
        <v>4088382.7932817843</v>
      </c>
      <c r="W157" s="188">
        <f t="shared" si="10"/>
        <v>4376794.7095661145</v>
      </c>
      <c r="X157" s="188">
        <f t="shared" si="10"/>
        <v>4450731.9997927006</v>
      </c>
      <c r="Y157" s="189">
        <f t="shared" si="11"/>
        <v>3816638</v>
      </c>
      <c r="Z157" s="188">
        <f t="shared" si="11"/>
        <v>4026479.9981656941</v>
      </c>
      <c r="AA157" s="188">
        <f t="shared" si="11"/>
        <v>4066558.0028431891</v>
      </c>
      <c r="AB157" s="188">
        <f t="shared" si="11"/>
        <v>4097850.9260571301</v>
      </c>
      <c r="AC157" s="188">
        <f t="shared" si="11"/>
        <v>4121289.3234485863</v>
      </c>
      <c r="AD157" s="188">
        <f t="shared" si="11"/>
        <v>4131881.5624552094</v>
      </c>
      <c r="AE157" s="188">
        <f t="shared" si="11"/>
        <v>4137543.7260543075</v>
      </c>
      <c r="AF157" s="188">
        <f t="shared" si="11"/>
        <v>4154565.3930563554</v>
      </c>
      <c r="AG157" s="188">
        <f t="shared" si="11"/>
        <v>4170781.620726001</v>
      </c>
      <c r="AH157" s="188">
        <f t="shared" si="11"/>
        <v>4178941.5763465874</v>
      </c>
      <c r="AI157" s="188">
        <f t="shared" si="12"/>
        <v>4183973.0977711841</v>
      </c>
      <c r="AJ157" s="188">
        <f t="shared" si="12"/>
        <v>4197979.9445191603</v>
      </c>
      <c r="AK157" s="188">
        <f t="shared" si="12"/>
        <v>4213962.1111333081</v>
      </c>
      <c r="AL157" s="188">
        <f t="shared" si="12"/>
        <v>4221255.6249730373</v>
      </c>
      <c r="AM157" s="188">
        <f t="shared" si="12"/>
        <v>4206718.0816913657</v>
      </c>
      <c r="AN157" s="188">
        <f t="shared" si="12"/>
        <v>4217129.0847798986</v>
      </c>
      <c r="AO157" s="188">
        <f t="shared" si="12"/>
        <v>4225479.9568353239</v>
      </c>
      <c r="AP157" s="188">
        <f t="shared" si="12"/>
        <v>4225615.1844258169</v>
      </c>
      <c r="AQ157" s="188">
        <f t="shared" si="12"/>
        <v>4232011.3282422507</v>
      </c>
      <c r="AR157" s="188">
        <f t="shared" si="12"/>
        <v>4240484.1350564687</v>
      </c>
      <c r="AS157" s="188">
        <f t="shared" si="12"/>
        <v>4240484.1350564687</v>
      </c>
      <c r="AT157" s="188">
        <f t="shared" si="12"/>
        <v>4247391.480078971</v>
      </c>
      <c r="AU157" s="175"/>
      <c r="AV157" s="175"/>
      <c r="AW157" s="175"/>
      <c r="BG157" s="192"/>
    </row>
    <row r="158" spans="1:59">
      <c r="A158" s="233"/>
      <c r="B158" s="187" t="str">
        <f>VLOOKUP(D158,[2]Towns!$A$1:$D$96,4,FALSE)</f>
        <v>WA</v>
      </c>
      <c r="C158" s="185">
        <f>VLOOKUP(D158,[2]Towns!$A$1:$C$96,3,FALSE)</f>
        <v>11</v>
      </c>
      <c r="D158" s="172" t="s">
        <v>222</v>
      </c>
      <c r="E158" s="188" t="e">
        <f t="shared" si="9"/>
        <v>#NUM!</v>
      </c>
      <c r="F158" s="188" t="e">
        <f t="shared" si="9"/>
        <v>#NUM!</v>
      </c>
      <c r="G158" s="188" t="e">
        <f t="shared" si="9"/>
        <v>#NUM!</v>
      </c>
      <c r="H158" s="188" t="e">
        <f t="shared" si="9"/>
        <v>#NUM!</v>
      </c>
      <c r="I158" s="188">
        <f t="shared" si="9"/>
        <v>4627857.1258893982</v>
      </c>
      <c r="J158" s="188">
        <f t="shared" si="9"/>
        <v>4854755.3487330573</v>
      </c>
      <c r="K158" s="188">
        <f t="shared" si="9"/>
        <v>4879872.4661880936</v>
      </c>
      <c r="L158" s="188">
        <f t="shared" si="9"/>
        <v>4727540.4727522917</v>
      </c>
      <c r="M158" s="188">
        <f t="shared" si="9"/>
        <v>4589463.7251453744</v>
      </c>
      <c r="N158" s="188">
        <f t="shared" si="9"/>
        <v>4931371.6794775063</v>
      </c>
      <c r="O158" s="188">
        <f t="shared" si="10"/>
        <v>4696650.6155736577</v>
      </c>
      <c r="P158" s="188">
        <f t="shared" si="10"/>
        <v>4403271.16514399</v>
      </c>
      <c r="Q158" s="188">
        <f t="shared" si="10"/>
        <v>4356004.9676421667</v>
      </c>
      <c r="R158" s="188">
        <f t="shared" si="10"/>
        <v>4423503.8361160429</v>
      </c>
      <c r="S158" s="188">
        <f t="shared" si="10"/>
        <v>4419471.6329922527</v>
      </c>
      <c r="T158" s="188">
        <f t="shared" si="10"/>
        <v>4360147.9312431505</v>
      </c>
      <c r="U158" s="188">
        <f t="shared" si="10"/>
        <v>4156667.8436921844</v>
      </c>
      <c r="V158" s="188">
        <f t="shared" si="10"/>
        <v>4021788.4645781158</v>
      </c>
      <c r="W158" s="188">
        <f t="shared" si="10"/>
        <v>4083547.0517109749</v>
      </c>
      <c r="X158" s="188">
        <f t="shared" si="10"/>
        <v>4046945.9613601747</v>
      </c>
      <c r="Y158" s="189">
        <f t="shared" si="11"/>
        <v>3597080</v>
      </c>
      <c r="Z158" s="188">
        <f t="shared" si="11"/>
        <v>3797688.8621621253</v>
      </c>
      <c r="AA158" s="188">
        <f t="shared" si="11"/>
        <v>3709438.031995689</v>
      </c>
      <c r="AB158" s="188">
        <f t="shared" si="11"/>
        <v>3614306.3438251517</v>
      </c>
      <c r="AC158" s="188">
        <f t="shared" si="11"/>
        <v>3511799.5807317095</v>
      </c>
      <c r="AD158" s="188">
        <f t="shared" si="11"/>
        <v>3401798.8691780432</v>
      </c>
      <c r="AE158" s="188">
        <f t="shared" si="11"/>
        <v>3290987.7227210333</v>
      </c>
      <c r="AF158" s="188">
        <f t="shared" si="11"/>
        <v>3183969.3277000333</v>
      </c>
      <c r="AG158" s="188">
        <f t="shared" si="11"/>
        <v>3078150.7107017385</v>
      </c>
      <c r="AH158" s="188">
        <f t="shared" si="11"/>
        <v>2969704.4146585367</v>
      </c>
      <c r="AI158" s="188">
        <f t="shared" si="12"/>
        <v>2861627.1043019998</v>
      </c>
      <c r="AJ158" s="188">
        <f t="shared" si="12"/>
        <v>2759224.2846703799</v>
      </c>
      <c r="AK158" s="188">
        <f t="shared" si="12"/>
        <v>2660087.3520964342</v>
      </c>
      <c r="AL158" s="188">
        <f t="shared" si="12"/>
        <v>2558716.3039816036</v>
      </c>
      <c r="AM158" s="188">
        <f t="shared" si="12"/>
        <v>2452137.0884695156</v>
      </c>
      <c r="AN158" s="188">
        <f t="shared" si="12"/>
        <v>2356290.159999962</v>
      </c>
      <c r="AO158" s="188">
        <f t="shared" si="12"/>
        <v>2261151.6627153866</v>
      </c>
      <c r="AP158" s="188">
        <f t="shared" si="12"/>
        <v>2167587.4191544442</v>
      </c>
      <c r="AQ158" s="188">
        <f t="shared" si="12"/>
        <v>2077050.413204893</v>
      </c>
      <c r="AR158" s="188">
        <f t="shared" si="12"/>
        <v>1990233.6956197782</v>
      </c>
      <c r="AS158" s="188">
        <f t="shared" si="12"/>
        <v>1990233.6956197782</v>
      </c>
      <c r="AT158" s="188">
        <f t="shared" si="12"/>
        <v>1905678.5676899781</v>
      </c>
      <c r="AU158" s="175"/>
      <c r="AV158" s="175"/>
      <c r="AW158" s="175"/>
      <c r="BG158" s="192"/>
    </row>
    <row r="159" spans="1:59">
      <c r="A159" s="233"/>
      <c r="B159" s="187" t="str">
        <f>VLOOKUP(D159,[2]Towns!$A$1:$D$96,4,FALSE)</f>
        <v>WA</v>
      </c>
      <c r="C159" s="185">
        <f>VLOOKUP(D159,[2]Towns!$A$1:$C$96,3,FALSE)</f>
        <v>11</v>
      </c>
      <c r="D159" s="172" t="s">
        <v>223</v>
      </c>
      <c r="E159" s="188" t="e">
        <f t="shared" si="9"/>
        <v>#NUM!</v>
      </c>
      <c r="F159" s="188" t="e">
        <f t="shared" si="9"/>
        <v>#NUM!</v>
      </c>
      <c r="G159" s="188" t="e">
        <f t="shared" si="9"/>
        <v>#NUM!</v>
      </c>
      <c r="H159" s="188" t="e">
        <f t="shared" si="9"/>
        <v>#NUM!</v>
      </c>
      <c r="I159" s="188">
        <f t="shared" si="9"/>
        <v>9456590.0784071553</v>
      </c>
      <c r="J159" s="188">
        <f t="shared" si="9"/>
        <v>9870598.5686584208</v>
      </c>
      <c r="K159" s="188">
        <f t="shared" si="9"/>
        <v>11408675.318839967</v>
      </c>
      <c r="L159" s="188">
        <f t="shared" si="9"/>
        <v>10907105.211794464</v>
      </c>
      <c r="M159" s="188">
        <f t="shared" si="9"/>
        <v>10919627.252908695</v>
      </c>
      <c r="N159" s="188">
        <f t="shared" si="9"/>
        <v>11510075.548732217</v>
      </c>
      <c r="O159" s="188">
        <f t="shared" si="10"/>
        <v>11941171.904041465</v>
      </c>
      <c r="P159" s="188">
        <f t="shared" si="10"/>
        <v>11534541.599436171</v>
      </c>
      <c r="Q159" s="188">
        <f t="shared" si="10"/>
        <v>11875384.727123493</v>
      </c>
      <c r="R159" s="188">
        <f t="shared" si="10"/>
        <v>11277841.478165353</v>
      </c>
      <c r="S159" s="188">
        <f t="shared" si="10"/>
        <v>11317039.44132364</v>
      </c>
      <c r="T159" s="188">
        <f t="shared" si="10"/>
        <v>11916239.66312729</v>
      </c>
      <c r="U159" s="188">
        <f t="shared" si="10"/>
        <v>11932336.522792252</v>
      </c>
      <c r="V159" s="188">
        <f t="shared" si="10"/>
        <v>12150692.7719415</v>
      </c>
      <c r="W159" s="188">
        <f t="shared" si="10"/>
        <v>12530945.397261459</v>
      </c>
      <c r="X159" s="188">
        <f t="shared" si="10"/>
        <v>13019440.233768338</v>
      </c>
      <c r="Y159" s="189">
        <f t="shared" si="11"/>
        <v>11732568</v>
      </c>
      <c r="Z159" s="188">
        <f t="shared" si="11"/>
        <v>12942845.230076715</v>
      </c>
      <c r="AA159" s="188">
        <f t="shared" si="11"/>
        <v>12841751.766383093</v>
      </c>
      <c r="AB159" s="188">
        <f t="shared" si="11"/>
        <v>12761367.801947538</v>
      </c>
      <c r="AC159" s="188">
        <f t="shared" si="11"/>
        <v>12755116.038147019</v>
      </c>
      <c r="AD159" s="188">
        <f t="shared" si="11"/>
        <v>12866034.364210326</v>
      </c>
      <c r="AE159" s="188">
        <f t="shared" si="11"/>
        <v>13018577.658879407</v>
      </c>
      <c r="AF159" s="188">
        <f t="shared" si="11"/>
        <v>13067647.632795781</v>
      </c>
      <c r="AG159" s="188">
        <f t="shared" si="11"/>
        <v>13093413.151577977</v>
      </c>
      <c r="AH159" s="188">
        <f t="shared" si="11"/>
        <v>13189789.80873576</v>
      </c>
      <c r="AI159" s="188">
        <f t="shared" si="12"/>
        <v>13311062.638594231</v>
      </c>
      <c r="AJ159" s="188">
        <f t="shared" si="12"/>
        <v>13337830.872872766</v>
      </c>
      <c r="AK159" s="188">
        <f t="shared" si="12"/>
        <v>13326565.794673881</v>
      </c>
      <c r="AL159" s="188">
        <f t="shared" si="12"/>
        <v>13404462.368776942</v>
      </c>
      <c r="AM159" s="188">
        <f t="shared" si="12"/>
        <v>13692217.762328105</v>
      </c>
      <c r="AN159" s="188">
        <f t="shared" si="12"/>
        <v>13724498.374832498</v>
      </c>
      <c r="AO159" s="188">
        <f t="shared" si="12"/>
        <v>13762197.021563042</v>
      </c>
      <c r="AP159" s="188">
        <f t="shared" si="12"/>
        <v>13862707.91012913</v>
      </c>
      <c r="AQ159" s="188">
        <f t="shared" si="12"/>
        <v>13909328.89400769</v>
      </c>
      <c r="AR159" s="188">
        <f t="shared" si="12"/>
        <v>13928545.28764528</v>
      </c>
      <c r="AS159" s="188">
        <f t="shared" si="12"/>
        <v>13928545.28764528</v>
      </c>
      <c r="AT159" s="188">
        <f t="shared" si="12"/>
        <v>13938865.101554828</v>
      </c>
      <c r="AU159" s="175"/>
      <c r="AV159" s="175"/>
      <c r="AW159" s="175"/>
      <c r="BG159" s="192"/>
    </row>
    <row r="160" spans="1:59">
      <c r="A160" s="233"/>
      <c r="B160" s="187" t="str">
        <f>VLOOKUP(D160,[2]Towns!$A$1:$D$96,4,FALSE)</f>
        <v>OR</v>
      </c>
      <c r="C160" s="185" t="str">
        <f>VLOOKUP(D160,[2]Towns!$A$1:$C$96,3,FALSE)</f>
        <v>GTN</v>
      </c>
      <c r="D160" s="172" t="s">
        <v>225</v>
      </c>
      <c r="E160" s="188" t="e">
        <f t="shared" si="9"/>
        <v>#NUM!</v>
      </c>
      <c r="F160" s="188" t="e">
        <f t="shared" si="9"/>
        <v>#NUM!</v>
      </c>
      <c r="G160" s="188" t="e">
        <f t="shared" si="9"/>
        <v>#NUM!</v>
      </c>
      <c r="H160" s="188" t="e">
        <f t="shared" si="9"/>
        <v>#NUM!</v>
      </c>
      <c r="I160" s="188">
        <f t="shared" si="9"/>
        <v>8744411.216666203</v>
      </c>
      <c r="J160" s="188">
        <f t="shared" si="9"/>
        <v>9502853.4849597346</v>
      </c>
      <c r="K160" s="188">
        <f t="shared" si="9"/>
        <v>10840453.972185247</v>
      </c>
      <c r="L160" s="188">
        <f t="shared" si="9"/>
        <v>11207548.772489721</v>
      </c>
      <c r="M160" s="188">
        <f t="shared" si="9"/>
        <v>11920638.177302871</v>
      </c>
      <c r="N160" s="188">
        <f t="shared" si="9"/>
        <v>12723098.876171255</v>
      </c>
      <c r="O160" s="188">
        <f t="shared" si="10"/>
        <v>13066990.597365523</v>
      </c>
      <c r="P160" s="188">
        <f t="shared" si="10"/>
        <v>13334097.544877613</v>
      </c>
      <c r="Q160" s="188">
        <f t="shared" si="10"/>
        <v>14102307.814319432</v>
      </c>
      <c r="R160" s="188">
        <f t="shared" si="10"/>
        <v>13522044.931839278</v>
      </c>
      <c r="S160" s="188">
        <f t="shared" si="10"/>
        <v>13935781.143611291</v>
      </c>
      <c r="T160" s="188">
        <f t="shared" si="10"/>
        <v>14690083.317221494</v>
      </c>
      <c r="U160" s="188">
        <f t="shared" si="10"/>
        <v>15993273.919673061</v>
      </c>
      <c r="V160" s="188">
        <f t="shared" si="10"/>
        <v>16998134.319836035</v>
      </c>
      <c r="W160" s="188">
        <f t="shared" si="10"/>
        <v>17083144.92646474</v>
      </c>
      <c r="X160" s="188">
        <f t="shared" si="10"/>
        <v>18308460.960701436</v>
      </c>
      <c r="Y160" s="189">
        <f t="shared" si="11"/>
        <v>16866234</v>
      </c>
      <c r="Z160" s="188">
        <f t="shared" si="11"/>
        <v>18673437.761245918</v>
      </c>
      <c r="AA160" s="188">
        <f t="shared" si="11"/>
        <v>19077792.780719709</v>
      </c>
      <c r="AB160" s="188">
        <f t="shared" si="11"/>
        <v>19553924.761580031</v>
      </c>
      <c r="AC160" s="188">
        <f t="shared" si="11"/>
        <v>20203536.499760959</v>
      </c>
      <c r="AD160" s="188">
        <f t="shared" si="11"/>
        <v>21120380.774876799</v>
      </c>
      <c r="AE160" s="188">
        <f t="shared" si="11"/>
        <v>22182967.60948154</v>
      </c>
      <c r="AF160" s="188">
        <f t="shared" si="11"/>
        <v>23090846.774776727</v>
      </c>
      <c r="AG160" s="188">
        <f t="shared" si="11"/>
        <v>23992393.176088244</v>
      </c>
      <c r="AH160" s="188">
        <f t="shared" si="11"/>
        <v>25120039.686689444</v>
      </c>
      <c r="AI160" s="188">
        <f t="shared" si="12"/>
        <v>26365975.543204263</v>
      </c>
      <c r="AJ160" s="188">
        <f t="shared" si="12"/>
        <v>27450406.736671347</v>
      </c>
      <c r="AK160" s="188">
        <f t="shared" si="12"/>
        <v>28498299.07224356</v>
      </c>
      <c r="AL160" s="188">
        <f t="shared" si="12"/>
        <v>29846631.241003051</v>
      </c>
      <c r="AM160" s="188">
        <f t="shared" si="12"/>
        <v>31858487.722821906</v>
      </c>
      <c r="AN160" s="188">
        <f t="shared" si="12"/>
        <v>33250769.8279767</v>
      </c>
      <c r="AO160" s="188">
        <f t="shared" si="12"/>
        <v>34743456.602005169</v>
      </c>
      <c r="AP160" s="188">
        <f t="shared" si="12"/>
        <v>36525853.466997504</v>
      </c>
      <c r="AQ160" s="188">
        <f t="shared" si="12"/>
        <v>38225016.11658664</v>
      </c>
      <c r="AR160" s="188">
        <f t="shared" si="12"/>
        <v>39915628.062040947</v>
      </c>
      <c r="AS160" s="188">
        <f t="shared" si="12"/>
        <v>39915628.062040947</v>
      </c>
      <c r="AT160" s="188">
        <f t="shared" si="12"/>
        <v>41667395.386273839</v>
      </c>
      <c r="AU160" s="175"/>
      <c r="AV160" s="175"/>
      <c r="AW160" s="175"/>
      <c r="BG160" s="192"/>
    </row>
    <row r="161" spans="1:59">
      <c r="A161" s="233"/>
      <c r="B161" s="187" t="str">
        <f>VLOOKUP(D161,[2]Towns!$A$1:$D$96,4,FALSE)</f>
        <v>OR</v>
      </c>
      <c r="C161" s="185">
        <f>VLOOKUP(D161,[2]Towns!$A$1:$C$96,3,FALSE)</f>
        <v>24</v>
      </c>
      <c r="D161" s="172" t="s">
        <v>226</v>
      </c>
      <c r="E161" s="188" t="e">
        <f t="shared" si="9"/>
        <v>#NUM!</v>
      </c>
      <c r="F161" s="188" t="e">
        <f t="shared" si="9"/>
        <v>#NUM!</v>
      </c>
      <c r="G161" s="188" t="e">
        <f t="shared" si="9"/>
        <v>#NUM!</v>
      </c>
      <c r="H161" s="188" t="e">
        <f t="shared" si="9"/>
        <v>#NUM!</v>
      </c>
      <c r="I161" s="188">
        <f t="shared" si="9"/>
        <v>1552623.5475667531</v>
      </c>
      <c r="J161" s="188">
        <f t="shared" si="9"/>
        <v>1583754.804504212</v>
      </c>
      <c r="K161" s="188">
        <f t="shared" si="9"/>
        <v>1720833.9038762585</v>
      </c>
      <c r="L161" s="188">
        <f t="shared" si="9"/>
        <v>1720286.1703491444</v>
      </c>
      <c r="M161" s="188">
        <f t="shared" si="9"/>
        <v>1788860.953376126</v>
      </c>
      <c r="N161" s="188">
        <f t="shared" si="9"/>
        <v>1830458.0161187416</v>
      </c>
      <c r="O161" s="188">
        <f t="shared" si="10"/>
        <v>1807196.5938699178</v>
      </c>
      <c r="P161" s="188">
        <f t="shared" si="10"/>
        <v>1864261.7341483715</v>
      </c>
      <c r="Q161" s="188">
        <f t="shared" si="10"/>
        <v>1883103.9679964471</v>
      </c>
      <c r="R161" s="188">
        <f t="shared" si="10"/>
        <v>1886719.7914649092</v>
      </c>
      <c r="S161" s="188">
        <f t="shared" si="10"/>
        <v>1883711.5387333804</v>
      </c>
      <c r="T161" s="188">
        <f t="shared" si="10"/>
        <v>1834873.6926723067</v>
      </c>
      <c r="U161" s="188">
        <f t="shared" si="10"/>
        <v>1871663.1206049349</v>
      </c>
      <c r="V161" s="188">
        <f t="shared" si="10"/>
        <v>1812472.51710534</v>
      </c>
      <c r="W161" s="188">
        <f t="shared" si="10"/>
        <v>1782930.6738748781</v>
      </c>
      <c r="X161" s="188">
        <f t="shared" si="10"/>
        <v>1782755.3847002829</v>
      </c>
      <c r="Y161" s="189">
        <f t="shared" si="11"/>
        <v>1525590</v>
      </c>
      <c r="Z161" s="188">
        <f t="shared" si="11"/>
        <v>1706160.607118072</v>
      </c>
      <c r="AA161" s="188">
        <f t="shared" si="11"/>
        <v>1707908.6604893515</v>
      </c>
      <c r="AB161" s="188">
        <f t="shared" si="11"/>
        <v>1705405.8939035246</v>
      </c>
      <c r="AC161" s="188">
        <f t="shared" si="11"/>
        <v>1704748.8941707201</v>
      </c>
      <c r="AD161" s="188">
        <f t="shared" si="11"/>
        <v>1710525.7244176613</v>
      </c>
      <c r="AE161" s="188">
        <f t="shared" si="11"/>
        <v>1717472.2664590583</v>
      </c>
      <c r="AF161" s="188">
        <f t="shared" si="11"/>
        <v>1719711.0804480133</v>
      </c>
      <c r="AG161" s="188">
        <f t="shared" si="11"/>
        <v>1718411.0328322256</v>
      </c>
      <c r="AH161" s="188">
        <f t="shared" si="11"/>
        <v>1721469.0769106629</v>
      </c>
      <c r="AI161" s="188">
        <f t="shared" si="12"/>
        <v>1725132.2379084355</v>
      </c>
      <c r="AJ161" s="188">
        <f t="shared" si="12"/>
        <v>1723801.6102926093</v>
      </c>
      <c r="AK161" s="188">
        <f t="shared" si="12"/>
        <v>1719420.8239166804</v>
      </c>
      <c r="AL161" s="188">
        <f t="shared" si="12"/>
        <v>1719207.275898482</v>
      </c>
      <c r="AM161" s="188">
        <f t="shared" si="12"/>
        <v>1728809.1071836085</v>
      </c>
      <c r="AN161" s="188">
        <f t="shared" si="12"/>
        <v>1725443.987359473</v>
      </c>
      <c r="AO161" s="188">
        <f t="shared" si="12"/>
        <v>1720178.4962490178</v>
      </c>
      <c r="AP161" s="188">
        <f t="shared" si="12"/>
        <v>1721358.0833229097</v>
      </c>
      <c r="AQ161" s="188">
        <f t="shared" si="12"/>
        <v>1715791.6246369735</v>
      </c>
      <c r="AR161" s="188">
        <f t="shared" si="12"/>
        <v>1710030.3341995655</v>
      </c>
      <c r="AS161" s="188">
        <f t="shared" si="12"/>
        <v>1710030.3341995655</v>
      </c>
      <c r="AT161" s="188">
        <f t="shared" si="12"/>
        <v>1702572.7758022605</v>
      </c>
      <c r="AU161" s="175"/>
      <c r="AV161" s="175"/>
      <c r="AW161" s="175"/>
      <c r="BG161" s="192"/>
    </row>
    <row r="162" spans="1:59">
      <c r="A162" s="233"/>
      <c r="B162" s="187" t="str">
        <f>VLOOKUP(D162,[2]Towns!$A$1:$D$96,4,FALSE)</f>
        <v>OR</v>
      </c>
      <c r="C162" s="185">
        <f>VLOOKUP(D162,[2]Towns!$A$1:$C$96,3,FALSE)</f>
        <v>24</v>
      </c>
      <c r="D162" s="172" t="s">
        <v>227</v>
      </c>
      <c r="E162" s="188" t="e">
        <f t="shared" si="9"/>
        <v>#NUM!</v>
      </c>
      <c r="F162" s="188" t="e">
        <f t="shared" si="9"/>
        <v>#NUM!</v>
      </c>
      <c r="G162" s="188" t="e">
        <f t="shared" si="9"/>
        <v>#NUM!</v>
      </c>
      <c r="H162" s="188" t="e">
        <f t="shared" si="9"/>
        <v>#NUM!</v>
      </c>
      <c r="I162" s="188">
        <f t="shared" si="9"/>
        <v>2636333.3881630348</v>
      </c>
      <c r="J162" s="188">
        <f t="shared" si="9"/>
        <v>2761185.9391801655</v>
      </c>
      <c r="K162" s="188">
        <f t="shared" si="9"/>
        <v>2653124.3629228766</v>
      </c>
      <c r="L162" s="188">
        <f t="shared" si="9"/>
        <v>2583237.3111857683</v>
      </c>
      <c r="M162" s="188">
        <f t="shared" si="9"/>
        <v>2739284.364621514</v>
      </c>
      <c r="N162" s="188">
        <f t="shared" si="9"/>
        <v>2704213.5524266264</v>
      </c>
      <c r="O162" s="188">
        <f t="shared" si="10"/>
        <v>2682077.877888354</v>
      </c>
      <c r="P162" s="188">
        <f t="shared" si="10"/>
        <v>2570836.9832484387</v>
      </c>
      <c r="Q162" s="188">
        <f t="shared" si="10"/>
        <v>2772944.4947410482</v>
      </c>
      <c r="R162" s="188">
        <f t="shared" si="10"/>
        <v>2263866.2009714898</v>
      </c>
      <c r="S162" s="188">
        <f t="shared" si="10"/>
        <v>2257839.8892885474</v>
      </c>
      <c r="T162" s="188">
        <f t="shared" si="10"/>
        <v>2162015.8969863378</v>
      </c>
      <c r="U162" s="188">
        <f t="shared" si="10"/>
        <v>2301861.7645216594</v>
      </c>
      <c r="V162" s="188">
        <f t="shared" si="10"/>
        <v>2333383.9281052132</v>
      </c>
      <c r="W162" s="188">
        <f t="shared" si="10"/>
        <v>2287141.6445586304</v>
      </c>
      <c r="X162" s="188">
        <f t="shared" si="10"/>
        <v>2785550.4053914528</v>
      </c>
      <c r="Y162" s="189">
        <f t="shared" si="11"/>
        <v>2324640</v>
      </c>
      <c r="Z162" s="188">
        <f t="shared" si="11"/>
        <v>2770317.6158848833</v>
      </c>
      <c r="AA162" s="188">
        <f t="shared" si="11"/>
        <v>2681538.9632391371</v>
      </c>
      <c r="AB162" s="188">
        <f t="shared" si="11"/>
        <v>2627657.5022345381</v>
      </c>
      <c r="AC162" s="188">
        <f t="shared" si="11"/>
        <v>2604126.294132405</v>
      </c>
      <c r="AD162" s="188">
        <f t="shared" si="11"/>
        <v>2640809.9670520066</v>
      </c>
      <c r="AE162" s="188">
        <f t="shared" si="11"/>
        <v>2687344.5653452254</v>
      </c>
      <c r="AF162" s="188">
        <f t="shared" si="11"/>
        <v>2690882.6698630592</v>
      </c>
      <c r="AG162" s="188">
        <f t="shared" si="11"/>
        <v>2701080.91514205</v>
      </c>
      <c r="AH162" s="188">
        <f t="shared" si="11"/>
        <v>2730309.050446617</v>
      </c>
      <c r="AI162" s="188">
        <f t="shared" si="12"/>
        <v>2773570.4726068936</v>
      </c>
      <c r="AJ162" s="188">
        <f t="shared" si="12"/>
        <v>2780767.9163564788</v>
      </c>
      <c r="AK162" s="188">
        <f t="shared" si="12"/>
        <v>2772537.2448225194</v>
      </c>
      <c r="AL162" s="188">
        <f t="shared" si="12"/>
        <v>2809863.5736482791</v>
      </c>
      <c r="AM162" s="188">
        <f t="shared" si="12"/>
        <v>2929824.3264839225</v>
      </c>
      <c r="AN162" s="188">
        <f t="shared" si="12"/>
        <v>2940823.947904489</v>
      </c>
      <c r="AO162" s="188">
        <f t="shared" si="12"/>
        <v>2963139.2738940665</v>
      </c>
      <c r="AP162" s="188">
        <f t="shared" si="12"/>
        <v>3017206.9852859373</v>
      </c>
      <c r="AQ162" s="188">
        <f t="shared" si="12"/>
        <v>3045285.1867297017</v>
      </c>
      <c r="AR162" s="188">
        <f t="shared" si="12"/>
        <v>3060814.8614127203</v>
      </c>
      <c r="AS162" s="188">
        <f t="shared" si="12"/>
        <v>3060814.8614127203</v>
      </c>
      <c r="AT162" s="188">
        <f t="shared" si="12"/>
        <v>3078578.8891430674</v>
      </c>
      <c r="AU162" s="175"/>
      <c r="AV162" s="175"/>
      <c r="AW162" s="175"/>
      <c r="BG162" s="192"/>
    </row>
    <row r="163" spans="1:59">
      <c r="A163" s="233"/>
      <c r="B163" s="187" t="str">
        <f>VLOOKUP(D163,[2]Towns!$A$1:$D$96,4,FALSE)</f>
        <v>OR</v>
      </c>
      <c r="C163" s="185" t="str">
        <f>VLOOKUP(D163,[2]Towns!$A$1:$C$96,3,FALSE)</f>
        <v>ME-OR</v>
      </c>
      <c r="D163" s="172" t="s">
        <v>229</v>
      </c>
      <c r="E163" s="188" t="e">
        <f t="shared" si="9"/>
        <v>#NUM!</v>
      </c>
      <c r="F163" s="188" t="e">
        <f t="shared" si="9"/>
        <v>#NUM!</v>
      </c>
      <c r="G163" s="188" t="e">
        <f t="shared" si="9"/>
        <v>#NUM!</v>
      </c>
      <c r="H163" s="188" t="e">
        <f t="shared" si="9"/>
        <v>#NUM!</v>
      </c>
      <c r="I163" s="188">
        <f t="shared" si="9"/>
        <v>5013988.9344015</v>
      </c>
      <c r="J163" s="188">
        <f t="shared" si="9"/>
        <v>5253438.1143846083</v>
      </c>
      <c r="K163" s="188">
        <f t="shared" si="9"/>
        <v>5794082.9959238777</v>
      </c>
      <c r="L163" s="188">
        <f t="shared" si="9"/>
        <v>5443082.4849562803</v>
      </c>
      <c r="M163" s="188">
        <f t="shared" si="9"/>
        <v>5493242.0924130753</v>
      </c>
      <c r="N163" s="188">
        <f t="shared" si="9"/>
        <v>5520858.3842782136</v>
      </c>
      <c r="O163" s="188">
        <f t="shared" si="10"/>
        <v>6371175.9856858421</v>
      </c>
      <c r="P163" s="188">
        <f t="shared" si="10"/>
        <v>6399466.7777964119</v>
      </c>
      <c r="Q163" s="188">
        <f t="shared" si="10"/>
        <v>6618148.2194139399</v>
      </c>
      <c r="R163" s="188">
        <f t="shared" si="10"/>
        <v>5978531.6373601547</v>
      </c>
      <c r="S163" s="188">
        <f t="shared" si="10"/>
        <v>5981342.6517214887</v>
      </c>
      <c r="T163" s="188">
        <f t="shared" si="10"/>
        <v>6380725.3044677759</v>
      </c>
      <c r="U163" s="188">
        <f t="shared" si="10"/>
        <v>6245384.8441921026</v>
      </c>
      <c r="V163" s="188">
        <f t="shared" si="10"/>
        <v>6270304.0332747782</v>
      </c>
      <c r="W163" s="188">
        <f t="shared" si="10"/>
        <v>6604043.1616583187</v>
      </c>
      <c r="X163" s="188">
        <f t="shared" si="10"/>
        <v>6762023.003292921</v>
      </c>
      <c r="Y163" s="189">
        <f t="shared" si="11"/>
        <v>5829460</v>
      </c>
      <c r="Z163" s="188">
        <f t="shared" si="11"/>
        <v>6100766.3943383712</v>
      </c>
      <c r="AA163" s="188">
        <f t="shared" si="11"/>
        <v>6134762.312549809</v>
      </c>
      <c r="AB163" s="188">
        <f t="shared" si="11"/>
        <v>6159681.2226118641</v>
      </c>
      <c r="AC163" s="188">
        <f t="shared" si="11"/>
        <v>6195061.7955760872</v>
      </c>
      <c r="AD163" s="188">
        <f t="shared" si="11"/>
        <v>6238076.9329630621</v>
      </c>
      <c r="AE163" s="188">
        <f t="shared" si="11"/>
        <v>6283992.8090873016</v>
      </c>
      <c r="AF163" s="188">
        <f t="shared" si="11"/>
        <v>6319047.0008715689</v>
      </c>
      <c r="AG163" s="188">
        <f t="shared" si="11"/>
        <v>6348416.7492087856</v>
      </c>
      <c r="AH163" s="188">
        <f t="shared" si="11"/>
        <v>6384730.4150074832</v>
      </c>
      <c r="AI163" s="188">
        <f t="shared" si="12"/>
        <v>6421629.7987581138</v>
      </c>
      <c r="AJ163" s="188">
        <f t="shared" si="12"/>
        <v>6447234.7459271448</v>
      </c>
      <c r="AK163" s="188">
        <f t="shared" si="12"/>
        <v>6462292.334831439</v>
      </c>
      <c r="AL163" s="188">
        <f t="shared" si="12"/>
        <v>6488413.7321043964</v>
      </c>
      <c r="AM163" s="188">
        <f t="shared" si="12"/>
        <v>6538728.8009650297</v>
      </c>
      <c r="AN163" s="188">
        <f t="shared" si="12"/>
        <v>6552615.9727129089</v>
      </c>
      <c r="AO163" s="188">
        <f t="shared" si="12"/>
        <v>6569185.7078626249</v>
      </c>
      <c r="AP163" s="188">
        <f t="shared" si="12"/>
        <v>6589138.9035075232</v>
      </c>
      <c r="AQ163" s="188">
        <f t="shared" si="12"/>
        <v>6600136.6705553913</v>
      </c>
      <c r="AR163" s="188">
        <f t="shared" si="12"/>
        <v>6610168.5775380852</v>
      </c>
      <c r="AS163" s="188">
        <f t="shared" si="12"/>
        <v>6610168.5775380852</v>
      </c>
      <c r="AT163" s="188">
        <f t="shared" si="12"/>
        <v>6613446.0716846623</v>
      </c>
      <c r="AU163" s="175"/>
      <c r="AV163" s="175"/>
      <c r="AW163" s="175"/>
      <c r="BG163" s="192"/>
    </row>
    <row r="165" spans="1:59">
      <c r="D165" s="175" t="s">
        <v>21</v>
      </c>
      <c r="E165" s="196" t="e">
        <f t="shared" ref="E165:T171" si="13">+SUMIF($AU$113:$AU$127,$D165,E$113:E$127)/SUMIF($AU$113:$AU$127,$D165,E$21:E$35)</f>
        <v>#NUM!</v>
      </c>
      <c r="F165" s="196" t="e">
        <f t="shared" si="13"/>
        <v>#NUM!</v>
      </c>
      <c r="G165" s="196" t="e">
        <f t="shared" si="13"/>
        <v>#NUM!</v>
      </c>
      <c r="H165" s="196" t="e">
        <f t="shared" si="13"/>
        <v>#NUM!</v>
      </c>
      <c r="I165" s="196">
        <f t="shared" si="13"/>
        <v>3406.8633757363364</v>
      </c>
      <c r="J165" s="196">
        <f t="shared" si="13"/>
        <v>3309.939829580409</v>
      </c>
      <c r="K165" s="196">
        <f t="shared" si="13"/>
        <v>3492.1963686098356</v>
      </c>
      <c r="L165" s="196">
        <f t="shared" si="13"/>
        <v>3281.8023007323441</v>
      </c>
      <c r="M165" s="196">
        <f t="shared" si="13"/>
        <v>3283.2487018666434</v>
      </c>
      <c r="N165" s="196">
        <f t="shared" si="13"/>
        <v>3518.0099351943254</v>
      </c>
      <c r="O165" s="196">
        <f t="shared" si="13"/>
        <v>3454.9883223649908</v>
      </c>
      <c r="P165" s="196">
        <f t="shared" si="13"/>
        <v>3504.718782146947</v>
      </c>
      <c r="Q165" s="196">
        <f t="shared" si="13"/>
        <v>3528.8162871801701</v>
      </c>
      <c r="R165" s="196">
        <f t="shared" si="13"/>
        <v>3248.7086396915561</v>
      </c>
      <c r="S165" s="196">
        <f t="shared" si="13"/>
        <v>3163.9902623142361</v>
      </c>
      <c r="T165" s="196">
        <f t="shared" si="13"/>
        <v>3164.023095285741</v>
      </c>
      <c r="U165" s="196">
        <f t="shared" ref="U165:AJ171" si="14">+SUMIF($AU$113:$AU$127,$D165,U$113:U$127)/SUMIF($AU$113:$AU$127,$D165,U$21:U$35)</f>
        <v>3174.2396100251444</v>
      </c>
      <c r="V165" s="196">
        <f t="shared" si="14"/>
        <v>3156.7358155619572</v>
      </c>
      <c r="W165" s="196">
        <f t="shared" si="14"/>
        <v>3329.2742538069406</v>
      </c>
      <c r="X165" s="196">
        <f t="shared" si="14"/>
        <v>3422.5586939745854</v>
      </c>
      <c r="Y165" s="197">
        <f t="shared" si="14"/>
        <v>2887.2320971867007</v>
      </c>
      <c r="Z165" s="196">
        <f t="shared" si="14"/>
        <v>3263.4370338497511</v>
      </c>
      <c r="AA165" s="196">
        <f t="shared" si="14"/>
        <v>3224.5320182160071</v>
      </c>
      <c r="AB165" s="196">
        <f t="shared" si="14"/>
        <v>3196.7490671683295</v>
      </c>
      <c r="AC165" s="196">
        <f t="shared" si="14"/>
        <v>3178.9541321797215</v>
      </c>
      <c r="AD165" s="196">
        <f t="shared" si="14"/>
        <v>3176.0697636271784</v>
      </c>
      <c r="AE165" s="196">
        <f t="shared" si="14"/>
        <v>3180.0856887450364</v>
      </c>
      <c r="AF165" s="196">
        <f t="shared" si="14"/>
        <v>3169.2904058019567</v>
      </c>
      <c r="AG165" s="196">
        <f t="shared" si="14"/>
        <v>3156.0529280495043</v>
      </c>
      <c r="AH165" s="196">
        <f t="shared" si="14"/>
        <v>3152.5733274834643</v>
      </c>
      <c r="AI165" s="196">
        <f t="shared" si="14"/>
        <v>3151.5738501007318</v>
      </c>
      <c r="AJ165" s="196">
        <f t="shared" si="14"/>
        <v>3138.2153787519874</v>
      </c>
      <c r="AK165" s="196">
        <f t="shared" ref="AK165:AT171" si="15">+SUMIF($AU$113:$AU$127,$D165,AK$113:AK$127)/SUMIF($AU$113:$AU$127,$D165,AK$21:AK$35)</f>
        <v>3120.9864612878619</v>
      </c>
      <c r="AL165" s="196">
        <f t="shared" si="15"/>
        <v>3115.1375699795012</v>
      </c>
      <c r="AM165" s="196">
        <f t="shared" si="15"/>
        <v>3135.1189859037931</v>
      </c>
      <c r="AN165" s="196">
        <f t="shared" si="15"/>
        <v>3122.8468789186018</v>
      </c>
      <c r="AO165" s="196">
        <f t="shared" si="15"/>
        <v>3112.07584732039</v>
      </c>
      <c r="AP165" s="196">
        <f t="shared" si="15"/>
        <v>3109.5486789933789</v>
      </c>
      <c r="AQ165" s="196">
        <f t="shared" si="15"/>
        <v>3099.7032982175997</v>
      </c>
      <c r="AR165" s="196">
        <f t="shared" si="15"/>
        <v>3086.9477324186059</v>
      </c>
      <c r="AS165" s="196">
        <f t="shared" si="15"/>
        <v>3086.9477324186059</v>
      </c>
      <c r="AT165" s="196">
        <f>+SUMIF($AU$113:$AU$127,$D165,AT$113:AT$127)/SUMIF($AU$113:$AU$127,$D165,AT$21:AT$35)</f>
        <v>3072.7580594507012</v>
      </c>
    </row>
    <row r="166" spans="1:59">
      <c r="D166" s="175" t="s">
        <v>22</v>
      </c>
      <c r="E166" s="196" t="e">
        <f t="shared" si="13"/>
        <v>#NUM!</v>
      </c>
      <c r="F166" s="196" t="e">
        <f t="shared" si="13"/>
        <v>#NUM!</v>
      </c>
      <c r="G166" s="196" t="e">
        <f t="shared" si="13"/>
        <v>#NUM!</v>
      </c>
      <c r="H166" s="196" t="e">
        <f t="shared" si="13"/>
        <v>#NUM!</v>
      </c>
      <c r="I166" s="196">
        <f t="shared" si="13"/>
        <v>3905.1607577981408</v>
      </c>
      <c r="J166" s="196">
        <f t="shared" si="13"/>
        <v>3769.6780187195427</v>
      </c>
      <c r="K166" s="196">
        <f t="shared" si="13"/>
        <v>3969.0699893697124</v>
      </c>
      <c r="L166" s="196">
        <f t="shared" si="13"/>
        <v>3878.6509623320408</v>
      </c>
      <c r="M166" s="196">
        <f t="shared" si="13"/>
        <v>3912.0286043394131</v>
      </c>
      <c r="N166" s="196">
        <f t="shared" si="13"/>
        <v>4033.1618959082839</v>
      </c>
      <c r="O166" s="196">
        <f t="shared" si="13"/>
        <v>4123.7959606882005</v>
      </c>
      <c r="P166" s="196">
        <f t="shared" si="13"/>
        <v>4203.160226250443</v>
      </c>
      <c r="Q166" s="196">
        <f t="shared" si="13"/>
        <v>4178.7287723703794</v>
      </c>
      <c r="R166" s="196">
        <f t="shared" si="13"/>
        <v>4139.4760398655071</v>
      </c>
      <c r="S166" s="196">
        <f t="shared" si="13"/>
        <v>4141.2818257455965</v>
      </c>
      <c r="T166" s="196">
        <f t="shared" si="13"/>
        <v>4242.6630918068186</v>
      </c>
      <c r="U166" s="196">
        <f t="shared" si="14"/>
        <v>4197.107284150602</v>
      </c>
      <c r="V166" s="196">
        <f t="shared" si="14"/>
        <v>4157.4154699867195</v>
      </c>
      <c r="W166" s="196">
        <f t="shared" si="14"/>
        <v>4376.2733714210435</v>
      </c>
      <c r="X166" s="196">
        <f t="shared" si="14"/>
        <v>4298.9742831415278</v>
      </c>
      <c r="Y166" s="197">
        <f t="shared" si="14"/>
        <v>3844.5864724245575</v>
      </c>
      <c r="Z166" s="196">
        <f t="shared" si="14"/>
        <v>4015.4367544551587</v>
      </c>
      <c r="AA166" s="196">
        <f t="shared" si="14"/>
        <v>4009.4096417775595</v>
      </c>
      <c r="AB166" s="196">
        <f t="shared" si="14"/>
        <v>4006.8725988828578</v>
      </c>
      <c r="AC166" s="196">
        <f t="shared" si="14"/>
        <v>4001.3900232295891</v>
      </c>
      <c r="AD166" s="196">
        <f t="shared" si="14"/>
        <v>3991.6896407846689</v>
      </c>
      <c r="AE166" s="196">
        <f t="shared" si="14"/>
        <v>3980.1222815371448</v>
      </c>
      <c r="AF166" s="196">
        <f t="shared" si="14"/>
        <v>3972.9258258685149</v>
      </c>
      <c r="AG166" s="196">
        <f t="shared" si="14"/>
        <v>3967.3654827530772</v>
      </c>
      <c r="AH166" s="196">
        <f t="shared" si="14"/>
        <v>3958.9472203326113</v>
      </c>
      <c r="AI166" s="196">
        <f t="shared" si="14"/>
        <v>3949.728955759078</v>
      </c>
      <c r="AJ166" s="196">
        <f t="shared" si="14"/>
        <v>3944.7048212449436</v>
      </c>
      <c r="AK166" s="196">
        <f t="shared" si="15"/>
        <v>3941.2491177999254</v>
      </c>
      <c r="AL166" s="196">
        <f t="shared" si="15"/>
        <v>3933.8746304258275</v>
      </c>
      <c r="AM166" s="196">
        <f t="shared" si="15"/>
        <v>3919.8541788812395</v>
      </c>
      <c r="AN166" s="196">
        <f t="shared" si="15"/>
        <v>3914.7000134498085</v>
      </c>
      <c r="AO166" s="196">
        <f t="shared" si="15"/>
        <v>3910.6484082705351</v>
      </c>
      <c r="AP166" s="196">
        <f t="shared" si="15"/>
        <v>3903.2818171534882</v>
      </c>
      <c r="AQ166" s="196">
        <f t="shared" si="15"/>
        <v>3898.8771858292885</v>
      </c>
      <c r="AR166" s="196">
        <f t="shared" si="15"/>
        <v>3895.1013582702576</v>
      </c>
      <c r="AS166" s="196">
        <f t="shared" si="15"/>
        <v>3895.1013582702576</v>
      </c>
      <c r="AT166" s="196">
        <f t="shared" si="15"/>
        <v>3891.8362386259719</v>
      </c>
    </row>
    <row r="167" spans="1:59">
      <c r="D167" s="175" t="s">
        <v>27</v>
      </c>
      <c r="E167" s="196" t="e">
        <f t="shared" si="13"/>
        <v>#NUM!</v>
      </c>
      <c r="F167" s="196" t="e">
        <f t="shared" si="13"/>
        <v>#NUM!</v>
      </c>
      <c r="G167" s="196" t="e">
        <f t="shared" si="13"/>
        <v>#NUM!</v>
      </c>
      <c r="H167" s="196" t="e">
        <f t="shared" si="13"/>
        <v>#NUM!</v>
      </c>
      <c r="I167" s="196">
        <f t="shared" si="13"/>
        <v>4083.95602566363</v>
      </c>
      <c r="J167" s="196">
        <f t="shared" si="13"/>
        <v>4339.1356621608902</v>
      </c>
      <c r="K167" s="196">
        <f t="shared" si="13"/>
        <v>4711.2991526980632</v>
      </c>
      <c r="L167" s="196">
        <f t="shared" si="13"/>
        <v>4543.3494724053453</v>
      </c>
      <c r="M167" s="196">
        <f t="shared" si="13"/>
        <v>4268.971578261011</v>
      </c>
      <c r="N167" s="196">
        <f t="shared" si="13"/>
        <v>4366.0916620996595</v>
      </c>
      <c r="O167" s="196">
        <f t="shared" si="13"/>
        <v>4534.2088585761403</v>
      </c>
      <c r="P167" s="196">
        <f t="shared" si="13"/>
        <v>4346.0125106106443</v>
      </c>
      <c r="Q167" s="196">
        <f t="shared" si="13"/>
        <v>4297.6403484178445</v>
      </c>
      <c r="R167" s="196">
        <f t="shared" si="13"/>
        <v>4022.6299105019525</v>
      </c>
      <c r="S167" s="196">
        <f t="shared" si="13"/>
        <v>4132.9819926299351</v>
      </c>
      <c r="T167" s="196">
        <f t="shared" si="13"/>
        <v>4118.9883571331611</v>
      </c>
      <c r="U167" s="196">
        <f t="shared" si="14"/>
        <v>4108.799595219798</v>
      </c>
      <c r="V167" s="196">
        <f t="shared" si="14"/>
        <v>4059.897817664074</v>
      </c>
      <c r="W167" s="196">
        <f t="shared" si="14"/>
        <v>4237.1438974111543</v>
      </c>
      <c r="X167" s="196">
        <f t="shared" si="14"/>
        <v>4311.8641850231152</v>
      </c>
      <c r="Y167" s="197">
        <f t="shared" si="14"/>
        <v>3810.0389348396207</v>
      </c>
      <c r="Z167" s="196">
        <f t="shared" si="14"/>
        <v>3922.8024840203943</v>
      </c>
      <c r="AA167" s="196">
        <f t="shared" si="14"/>
        <v>3896.7512562016545</v>
      </c>
      <c r="AB167" s="196">
        <f t="shared" si="14"/>
        <v>3880.1483922031489</v>
      </c>
      <c r="AC167" s="196">
        <f t="shared" si="14"/>
        <v>3866.831885415645</v>
      </c>
      <c r="AD167" s="196">
        <f t="shared" si="14"/>
        <v>3860.2995803313893</v>
      </c>
      <c r="AE167" s="196">
        <f t="shared" si="14"/>
        <v>3855.4837027169674</v>
      </c>
      <c r="AF167" s="196">
        <f t="shared" si="14"/>
        <v>3843.135202806046</v>
      </c>
      <c r="AG167" s="196">
        <f t="shared" si="14"/>
        <v>3828.8303872524966</v>
      </c>
      <c r="AH167" s="196">
        <f t="shared" si="14"/>
        <v>3818.3210615588227</v>
      </c>
      <c r="AI167" s="196">
        <f t="shared" si="14"/>
        <v>3807.9836389495954</v>
      </c>
      <c r="AJ167" s="196">
        <f t="shared" si="14"/>
        <v>3791.5867409740727</v>
      </c>
      <c r="AK167" s="196">
        <f t="shared" si="15"/>
        <v>3772.173356214355</v>
      </c>
      <c r="AL167" s="196">
        <f t="shared" si="15"/>
        <v>3758.5644786999737</v>
      </c>
      <c r="AM167" s="196">
        <f t="shared" si="15"/>
        <v>3756.8142559484299</v>
      </c>
      <c r="AN167" s="196">
        <f t="shared" si="15"/>
        <v>3738.5446562841116</v>
      </c>
      <c r="AO167" s="196">
        <f t="shared" si="15"/>
        <v>3720.2289474490258</v>
      </c>
      <c r="AP167" s="196">
        <f t="shared" si="15"/>
        <v>3705.5713714684757</v>
      </c>
      <c r="AQ167" s="196">
        <f t="shared" si="15"/>
        <v>3686.6274005287482</v>
      </c>
      <c r="AR167" s="196">
        <f t="shared" si="15"/>
        <v>3665.9656524029324</v>
      </c>
      <c r="AS167" s="196">
        <f t="shared" si="15"/>
        <v>3665.9656524029324</v>
      </c>
      <c r="AT167" s="196">
        <f t="shared" si="15"/>
        <v>3644.454453940124</v>
      </c>
    </row>
    <row r="168" spans="1:59">
      <c r="D168" s="175" t="s">
        <v>29</v>
      </c>
      <c r="E168" s="196" t="e">
        <f t="shared" si="13"/>
        <v>#NUM!</v>
      </c>
      <c r="F168" s="196" t="e">
        <f t="shared" si="13"/>
        <v>#NUM!</v>
      </c>
      <c r="G168" s="196" t="e">
        <f t="shared" si="13"/>
        <v>#NUM!</v>
      </c>
      <c r="H168" s="196" t="e">
        <f t="shared" si="13"/>
        <v>#NUM!</v>
      </c>
      <c r="I168" s="196">
        <f t="shared" si="13"/>
        <v>4211.8325963704337</v>
      </c>
      <c r="J168" s="196">
        <f t="shared" si="13"/>
        <v>4290.0625962977738</v>
      </c>
      <c r="K168" s="196">
        <f t="shared" si="13"/>
        <v>4540.4520632134991</v>
      </c>
      <c r="L168" s="196">
        <f t="shared" si="13"/>
        <v>4249.4372495839416</v>
      </c>
      <c r="M168" s="196">
        <f t="shared" si="13"/>
        <v>4086.2078693282524</v>
      </c>
      <c r="N168" s="196">
        <f t="shared" si="13"/>
        <v>4178.5897544788259</v>
      </c>
      <c r="O168" s="196">
        <f t="shared" si="13"/>
        <v>4198.5618753154331</v>
      </c>
      <c r="P168" s="196">
        <f t="shared" si="13"/>
        <v>4003.7711734745967</v>
      </c>
      <c r="Q168" s="196">
        <f t="shared" si="13"/>
        <v>4041.5960100887373</v>
      </c>
      <c r="R168" s="196">
        <f t="shared" si="13"/>
        <v>3868.5925630142401</v>
      </c>
      <c r="S168" s="196">
        <f t="shared" si="13"/>
        <v>3829.9292073766751</v>
      </c>
      <c r="T168" s="196">
        <f t="shared" si="13"/>
        <v>3951.7928775475862</v>
      </c>
      <c r="U168" s="196">
        <f t="shared" si="14"/>
        <v>3938.5532984109118</v>
      </c>
      <c r="V168" s="196">
        <f t="shared" si="14"/>
        <v>3936.5607515898555</v>
      </c>
      <c r="W168" s="196">
        <f t="shared" si="14"/>
        <v>4013.8980813316598</v>
      </c>
      <c r="X168" s="196">
        <f t="shared" si="14"/>
        <v>4081.8639149634</v>
      </c>
      <c r="Y168" s="197">
        <f t="shared" si="14"/>
        <v>3553.1326419213974</v>
      </c>
      <c r="Z168" s="196">
        <f t="shared" si="14"/>
        <v>3808.5411884504756</v>
      </c>
      <c r="AA168" s="196">
        <f t="shared" si="14"/>
        <v>3765.8654561897974</v>
      </c>
      <c r="AB168" s="196">
        <f t="shared" si="14"/>
        <v>3732.9790708822989</v>
      </c>
      <c r="AC168" s="196">
        <f t="shared" si="14"/>
        <v>3713.5319026367497</v>
      </c>
      <c r="AD168" s="196">
        <f t="shared" si="14"/>
        <v>3713.1446841202746</v>
      </c>
      <c r="AE168" s="196">
        <f t="shared" si="14"/>
        <v>3720.3863150804059</v>
      </c>
      <c r="AF168" s="196">
        <f t="shared" si="14"/>
        <v>3710.1207259973153</v>
      </c>
      <c r="AG168" s="196">
        <f t="shared" si="14"/>
        <v>3696.2470851796711</v>
      </c>
      <c r="AH168" s="196">
        <f t="shared" si="14"/>
        <v>3694.6306449817362</v>
      </c>
      <c r="AI168" s="196">
        <f t="shared" si="14"/>
        <v>3696.537748210153</v>
      </c>
      <c r="AJ168" s="196">
        <f t="shared" si="14"/>
        <v>3683.2733846519995</v>
      </c>
      <c r="AK168" s="196">
        <f t="shared" si="15"/>
        <v>3664.3843174862805</v>
      </c>
      <c r="AL168" s="196">
        <f t="shared" si="15"/>
        <v>3660.5219299844316</v>
      </c>
      <c r="AM168" s="196">
        <f t="shared" si="15"/>
        <v>3689.3257826556446</v>
      </c>
      <c r="AN168" s="196">
        <f t="shared" si="15"/>
        <v>3677.7971490236637</v>
      </c>
      <c r="AO168" s="196">
        <f t="shared" si="15"/>
        <v>3667.4504716392676</v>
      </c>
      <c r="AP168" s="196">
        <f t="shared" si="15"/>
        <v>3667.5679171417064</v>
      </c>
      <c r="AQ168" s="196">
        <f t="shared" si="15"/>
        <v>3658.9167715836711</v>
      </c>
      <c r="AR168" s="196">
        <f t="shared" si="15"/>
        <v>3646.7936401387728</v>
      </c>
      <c r="AS168" s="196">
        <f t="shared" si="15"/>
        <v>3646.7936401387728</v>
      </c>
      <c r="AT168" s="196">
        <f t="shared" si="15"/>
        <v>3632.5844860148254</v>
      </c>
    </row>
    <row r="169" spans="1:59">
      <c r="D169" s="175" t="s">
        <v>31</v>
      </c>
      <c r="E169" s="196" t="e">
        <f t="shared" si="13"/>
        <v>#NUM!</v>
      </c>
      <c r="F169" s="196" t="e">
        <f t="shared" si="13"/>
        <v>#NUM!</v>
      </c>
      <c r="G169" s="196" t="e">
        <f t="shared" si="13"/>
        <v>#NUM!</v>
      </c>
      <c r="H169" s="196" t="e">
        <f t="shared" si="13"/>
        <v>#NUM!</v>
      </c>
      <c r="I169" s="196">
        <f t="shared" si="13"/>
        <v>4000.9139787295012</v>
      </c>
      <c r="J169" s="196">
        <f t="shared" si="13"/>
        <v>4019.371640781108</v>
      </c>
      <c r="K169" s="196">
        <f t="shared" si="13"/>
        <v>3770.6536782751164</v>
      </c>
      <c r="L169" s="196">
        <f t="shared" si="13"/>
        <v>3622.4945130765263</v>
      </c>
      <c r="M169" s="196">
        <f t="shared" si="13"/>
        <v>3672.4617339802435</v>
      </c>
      <c r="N169" s="196">
        <f t="shared" si="13"/>
        <v>3564.9933714979306</v>
      </c>
      <c r="O169" s="196">
        <f t="shared" si="13"/>
        <v>3466.621213712951</v>
      </c>
      <c r="P169" s="196">
        <f t="shared" si="13"/>
        <v>3427.4333210176278</v>
      </c>
      <c r="Q169" s="196">
        <f t="shared" si="13"/>
        <v>3548.8174258669933</v>
      </c>
      <c r="R169" s="196">
        <f t="shared" si="13"/>
        <v>3207.5625907545586</v>
      </c>
      <c r="S169" s="196">
        <f t="shared" si="13"/>
        <v>3154.2661294911863</v>
      </c>
      <c r="T169" s="196">
        <f t="shared" si="13"/>
        <v>3021.0805666354076</v>
      </c>
      <c r="U169" s="196">
        <f t="shared" si="14"/>
        <v>3121.5593755621499</v>
      </c>
      <c r="V169" s="196">
        <f t="shared" si="14"/>
        <v>3073.2812788810625</v>
      </c>
      <c r="W169" s="196">
        <f t="shared" si="14"/>
        <v>3014.8683840248209</v>
      </c>
      <c r="X169" s="196">
        <f t="shared" si="14"/>
        <v>3378.9244009554263</v>
      </c>
      <c r="Y169" s="197">
        <f t="shared" si="14"/>
        <v>2831.9230769230771</v>
      </c>
      <c r="Z169" s="196">
        <f t="shared" si="14"/>
        <v>3211.8495036423633</v>
      </c>
      <c r="AA169" s="196">
        <f t="shared" si="14"/>
        <v>3142.6879254995024</v>
      </c>
      <c r="AB169" s="196">
        <f t="shared" si="14"/>
        <v>3086.5393019705184</v>
      </c>
      <c r="AC169" s="196">
        <f t="shared" si="14"/>
        <v>3057.5842861826063</v>
      </c>
      <c r="AD169" s="196">
        <f t="shared" si="14"/>
        <v>3062.3603824801617</v>
      </c>
      <c r="AE169" s="196">
        <f t="shared" si="14"/>
        <v>3085.3516766091479</v>
      </c>
      <c r="AF169" s="196">
        <f t="shared" si="14"/>
        <v>3074.5943957778427</v>
      </c>
      <c r="AG169" s="196">
        <f t="shared" si="14"/>
        <v>3053.35457162595</v>
      </c>
      <c r="AH169" s="196">
        <f t="shared" si="14"/>
        <v>3059.0930294608288</v>
      </c>
      <c r="AI169" s="196">
        <f t="shared" si="14"/>
        <v>3071.6620144746962</v>
      </c>
      <c r="AJ169" s="196">
        <f t="shared" si="14"/>
        <v>3053.6946809200331</v>
      </c>
      <c r="AK169" s="196">
        <f t="shared" si="15"/>
        <v>3026.3913005594336</v>
      </c>
      <c r="AL169" s="196">
        <f t="shared" si="15"/>
        <v>3025.4157673342656</v>
      </c>
      <c r="AM169" s="196">
        <f t="shared" si="15"/>
        <v>3089.769276274696</v>
      </c>
      <c r="AN169" s="196">
        <f t="shared" si="15"/>
        <v>3076.4660403216935</v>
      </c>
      <c r="AO169" s="196">
        <f t="shared" si="15"/>
        <v>3063.004716785003</v>
      </c>
      <c r="AP169" s="196">
        <f t="shared" si="15"/>
        <v>3072.9730890471051</v>
      </c>
      <c r="AQ169" s="196">
        <f t="shared" si="15"/>
        <v>3063.8786836619065</v>
      </c>
      <c r="AR169" s="196">
        <f t="shared" si="15"/>
        <v>3047.8057218661506</v>
      </c>
      <c r="AS169" s="196">
        <f t="shared" si="15"/>
        <v>3047.8057218661506</v>
      </c>
      <c r="AT169" s="196">
        <f t="shared" si="15"/>
        <v>3030.5604022056386</v>
      </c>
    </row>
    <row r="170" spans="1:59">
      <c r="D170" s="175" t="s">
        <v>32</v>
      </c>
      <c r="E170" s="196" t="e">
        <f t="shared" si="13"/>
        <v>#NUM!</v>
      </c>
      <c r="F170" s="196" t="e">
        <f t="shared" si="13"/>
        <v>#NUM!</v>
      </c>
      <c r="G170" s="196" t="e">
        <f t="shared" si="13"/>
        <v>#NUM!</v>
      </c>
      <c r="H170" s="196" t="e">
        <f t="shared" si="13"/>
        <v>#NUM!</v>
      </c>
      <c r="I170" s="196">
        <f t="shared" si="13"/>
        <v>3041.5343362317226</v>
      </c>
      <c r="J170" s="196">
        <f t="shared" si="13"/>
        <v>3098.4197864231282</v>
      </c>
      <c r="K170" s="196">
        <f t="shared" si="13"/>
        <v>3165.0960502730645</v>
      </c>
      <c r="L170" s="196">
        <f t="shared" si="13"/>
        <v>3084.9294721964552</v>
      </c>
      <c r="M170" s="196">
        <f t="shared" si="13"/>
        <v>3129.597841245175</v>
      </c>
      <c r="N170" s="196">
        <f t="shared" si="13"/>
        <v>3152.4030912218177</v>
      </c>
      <c r="O170" s="196">
        <f t="shared" si="13"/>
        <v>3079.6584014531045</v>
      </c>
      <c r="P170" s="196">
        <f t="shared" si="13"/>
        <v>3029.0998511761954</v>
      </c>
      <c r="Q170" s="196">
        <f t="shared" si="13"/>
        <v>3083.1455650020621</v>
      </c>
      <c r="R170" s="196">
        <f t="shared" si="13"/>
        <v>2880.0947671649155</v>
      </c>
      <c r="S170" s="196">
        <f t="shared" si="13"/>
        <v>2875.1353710772214</v>
      </c>
      <c r="T170" s="196">
        <f t="shared" si="13"/>
        <v>2871.9615478438895</v>
      </c>
      <c r="U170" s="196">
        <f t="shared" si="14"/>
        <v>2999.4887321217293</v>
      </c>
      <c r="V170" s="196">
        <f t="shared" si="14"/>
        <v>2993.1562457890536</v>
      </c>
      <c r="W170" s="196">
        <f t="shared" si="14"/>
        <v>2880.8001562335144</v>
      </c>
      <c r="X170" s="196">
        <f t="shared" si="14"/>
        <v>3045.8261455167917</v>
      </c>
      <c r="Y170" s="197">
        <f t="shared" si="14"/>
        <v>2736</v>
      </c>
      <c r="Z170" s="196">
        <f t="shared" si="14"/>
        <v>2879.7529990164307</v>
      </c>
      <c r="AA170" s="196">
        <f t="shared" si="14"/>
        <v>2817.2778518633149</v>
      </c>
      <c r="AB170" s="196">
        <f t="shared" si="14"/>
        <v>2771.3278859658089</v>
      </c>
      <c r="AC170" s="196">
        <f t="shared" si="14"/>
        <v>2747.156903281847</v>
      </c>
      <c r="AD170" s="196">
        <f t="shared" si="14"/>
        <v>2753.3260258172818</v>
      </c>
      <c r="AE170" s="196">
        <f t="shared" si="14"/>
        <v>2771.1209466802966</v>
      </c>
      <c r="AF170" s="196">
        <f t="shared" si="14"/>
        <v>2763.5316188466509</v>
      </c>
      <c r="AG170" s="196">
        <f t="shared" si="14"/>
        <v>2749.2059951597043</v>
      </c>
      <c r="AH170" s="196">
        <f t="shared" si="14"/>
        <v>2754.1531281005</v>
      </c>
      <c r="AI170" s="196">
        <f t="shared" si="14"/>
        <v>2765.7417141651899</v>
      </c>
      <c r="AJ170" s="196">
        <f t="shared" si="14"/>
        <v>2754.2158303431229</v>
      </c>
      <c r="AK170" s="196">
        <f t="shared" si="15"/>
        <v>2733.1860326043966</v>
      </c>
      <c r="AL170" s="196">
        <f t="shared" si="15"/>
        <v>2737.0627466493274</v>
      </c>
      <c r="AM170" s="196">
        <f t="shared" si="15"/>
        <v>2792.0298468490237</v>
      </c>
      <c r="AN170" s="196">
        <f t="shared" si="15"/>
        <v>2784.3057065721437</v>
      </c>
      <c r="AO170" s="196">
        <f t="shared" si="15"/>
        <v>2778.4376304796842</v>
      </c>
      <c r="AP170" s="196">
        <f t="shared" si="15"/>
        <v>2789.4629115195116</v>
      </c>
      <c r="AQ170" s="196">
        <f t="shared" si="15"/>
        <v>2787.2955643105474</v>
      </c>
      <c r="AR170" s="196">
        <f t="shared" si="15"/>
        <v>2777.6143699208242</v>
      </c>
      <c r="AS170" s="196">
        <f t="shared" si="15"/>
        <v>2777.6143699208242</v>
      </c>
      <c r="AT170" s="196">
        <f t="shared" si="15"/>
        <v>2767.0273389680938</v>
      </c>
    </row>
    <row r="171" spans="1:59">
      <c r="D171" s="175" t="s">
        <v>34</v>
      </c>
      <c r="E171" s="196" t="e">
        <f t="shared" si="13"/>
        <v>#NUM!</v>
      </c>
      <c r="F171" s="196" t="e">
        <f t="shared" si="13"/>
        <v>#NUM!</v>
      </c>
      <c r="G171" s="196" t="e">
        <f t="shared" si="13"/>
        <v>#NUM!</v>
      </c>
      <c r="H171" s="196" t="e">
        <f t="shared" si="13"/>
        <v>#NUM!</v>
      </c>
      <c r="I171" s="196">
        <f t="shared" si="13"/>
        <v>3758.6123946038233</v>
      </c>
      <c r="J171" s="196">
        <f t="shared" si="13"/>
        <v>3728.486951302064</v>
      </c>
      <c r="K171" s="196">
        <f t="shared" si="13"/>
        <v>3738.1180618863727</v>
      </c>
      <c r="L171" s="196">
        <f t="shared" si="13"/>
        <v>3401.9265530976754</v>
      </c>
      <c r="M171" s="196">
        <f t="shared" si="13"/>
        <v>3258.1507072438167</v>
      </c>
      <c r="N171" s="196">
        <f t="shared" si="13"/>
        <v>3213.5380583691581</v>
      </c>
      <c r="O171" s="196">
        <f t="shared" si="13"/>
        <v>3630.2997069434996</v>
      </c>
      <c r="P171" s="196">
        <f t="shared" si="13"/>
        <v>3625.7602140489585</v>
      </c>
      <c r="Q171" s="196">
        <f t="shared" si="13"/>
        <v>3697.2895080524804</v>
      </c>
      <c r="R171" s="196">
        <f t="shared" si="13"/>
        <v>3299.410395894125</v>
      </c>
      <c r="S171" s="196">
        <f t="shared" si="13"/>
        <v>3332.2243185077932</v>
      </c>
      <c r="T171" s="196">
        <f t="shared" si="13"/>
        <v>3527.2113346974993</v>
      </c>
      <c r="U171" s="196">
        <f t="shared" si="14"/>
        <v>3496.856015785052</v>
      </c>
      <c r="V171" s="196">
        <f t="shared" si="14"/>
        <v>3493.2055895681215</v>
      </c>
      <c r="W171" s="196">
        <f t="shared" si="14"/>
        <v>3662.8081872758285</v>
      </c>
      <c r="X171" s="196">
        <f t="shared" si="14"/>
        <v>3711.3188821585736</v>
      </c>
      <c r="Y171" s="197">
        <f t="shared" si="14"/>
        <v>3236</v>
      </c>
      <c r="Z171" s="196">
        <f t="shared" si="14"/>
        <v>3289.238776885365</v>
      </c>
      <c r="AA171" s="196">
        <f t="shared" si="14"/>
        <v>3267.6076592717495</v>
      </c>
      <c r="AB171" s="196">
        <f t="shared" si="14"/>
        <v>3251.3147512254591</v>
      </c>
      <c r="AC171" s="196">
        <f t="shared" si="14"/>
        <v>3238.9479774939127</v>
      </c>
      <c r="AD171" s="196">
        <f t="shared" si="14"/>
        <v>3234.7430376534976</v>
      </c>
      <c r="AE171" s="196">
        <f t="shared" si="14"/>
        <v>3232.4779899567611</v>
      </c>
      <c r="AF171" s="196">
        <f t="shared" si="14"/>
        <v>3223.3392005339629</v>
      </c>
      <c r="AG171" s="196">
        <f t="shared" si="14"/>
        <v>3214.27541542683</v>
      </c>
      <c r="AH171" s="196">
        <f t="shared" si="14"/>
        <v>3208.1908956505022</v>
      </c>
      <c r="AI171" s="196">
        <f t="shared" si="14"/>
        <v>3204.0849125103373</v>
      </c>
      <c r="AJ171" s="196">
        <f t="shared" si="14"/>
        <v>3195.0860032948021</v>
      </c>
      <c r="AK171" s="196">
        <f t="shared" si="15"/>
        <v>3183.3223762192652</v>
      </c>
      <c r="AL171" s="196">
        <f t="shared" si="15"/>
        <v>3177.452783986314</v>
      </c>
      <c r="AM171" s="196">
        <f t="shared" si="15"/>
        <v>3182.3302096282086</v>
      </c>
      <c r="AN171" s="196">
        <f t="shared" si="15"/>
        <v>3173.6936931855721</v>
      </c>
      <c r="AO171" s="196">
        <f t="shared" si="15"/>
        <v>3165.0353060430566</v>
      </c>
      <c r="AP171" s="196">
        <f t="shared" si="15"/>
        <v>3160.2404115414597</v>
      </c>
      <c r="AQ171" s="196">
        <f t="shared" si="15"/>
        <v>3152.6353037432664</v>
      </c>
      <c r="AR171" s="196">
        <f t="shared" si="15"/>
        <v>3144.0085121195038</v>
      </c>
      <c r="AS171" s="196">
        <f t="shared" si="15"/>
        <v>3144.0085121195038</v>
      </c>
      <c r="AT171" s="196">
        <f t="shared" si="15"/>
        <v>3134.5354593437305</v>
      </c>
    </row>
    <row r="185" spans="4:48">
      <c r="D185" s="175" t="s">
        <v>246</v>
      </c>
      <c r="Z185" s="191">
        <v>2011</v>
      </c>
      <c r="AA185" s="158">
        <v>2012</v>
      </c>
      <c r="AB185" s="158">
        <v>2013</v>
      </c>
      <c r="AC185" s="158">
        <v>2014</v>
      </c>
      <c r="AD185" s="158">
        <v>2015</v>
      </c>
      <c r="AE185" s="158">
        <v>2016</v>
      </c>
      <c r="AF185" s="158">
        <v>2017</v>
      </c>
      <c r="AG185" s="158">
        <v>2018</v>
      </c>
      <c r="AH185" s="158">
        <v>2019</v>
      </c>
      <c r="AI185" s="158">
        <v>2020</v>
      </c>
      <c r="AJ185" s="158">
        <v>2021</v>
      </c>
      <c r="AK185" s="158">
        <v>2022</v>
      </c>
      <c r="AL185" s="158">
        <v>2023</v>
      </c>
      <c r="AM185" s="158">
        <v>2024</v>
      </c>
      <c r="AN185" s="158">
        <v>2025</v>
      </c>
      <c r="AO185" s="158">
        <v>2026</v>
      </c>
      <c r="AP185" s="158">
        <v>2027</v>
      </c>
      <c r="AQ185" s="158">
        <v>2028</v>
      </c>
      <c r="AR185" s="194">
        <v>2029</v>
      </c>
      <c r="AS185" s="194">
        <v>2030</v>
      </c>
      <c r="AT185" s="194">
        <v>2031</v>
      </c>
      <c r="AU185" s="158">
        <v>2031</v>
      </c>
      <c r="AV185" s="158">
        <v>2032</v>
      </c>
    </row>
    <row r="186" spans="4:48">
      <c r="D186" s="175">
        <v>10</v>
      </c>
      <c r="Z186" s="163">
        <f>+SUMIF($C$21:$C$35,$D186,Z$21:Z$35)</f>
        <v>1348.2342641430787</v>
      </c>
      <c r="AA186" s="163">
        <f>+SUMIF($C$21:$C$35,$D186,AA$21:AA$35)</f>
        <v>1354.4202871647383</v>
      </c>
      <c r="AB186" s="163">
        <f t="shared" ref="AB186:AQ195" si="16">+SUMIF($C$21:$C$35,$D186,AB$21:AB$35)</f>
        <v>1360.4363763729898</v>
      </c>
      <c r="AC186" s="163">
        <f t="shared" si="16"/>
        <v>1366.2916577806623</v>
      </c>
      <c r="AD186" s="163">
        <f t="shared" si="16"/>
        <v>1371.926410103639</v>
      </c>
      <c r="AE186" s="163">
        <f t="shared" si="16"/>
        <v>1377.3524913802773</v>
      </c>
      <c r="AF186" s="163">
        <f t="shared" si="16"/>
        <v>1382.5575386735968</v>
      </c>
      <c r="AG186" s="163">
        <f t="shared" si="16"/>
        <v>1387.5499988075708</v>
      </c>
      <c r="AH186" s="163">
        <f t="shared" si="16"/>
        <v>1392.36782827819</v>
      </c>
      <c r="AI186" s="163">
        <f t="shared" si="16"/>
        <v>1397.0309919159001</v>
      </c>
      <c r="AJ186" s="163">
        <f t="shared" si="16"/>
        <v>1401.5592098665859</v>
      </c>
      <c r="AK186" s="163">
        <f t="shared" si="16"/>
        <v>1405.9551931409248</v>
      </c>
      <c r="AL186" s="163">
        <f t="shared" si="16"/>
        <v>1410.1371261040299</v>
      </c>
      <c r="AM186" s="163">
        <f t="shared" si="16"/>
        <v>1414.1689847764344</v>
      </c>
      <c r="AN186" s="163">
        <f t="shared" si="16"/>
        <v>1417.9735986626285</v>
      </c>
      <c r="AO186" s="163">
        <f t="shared" si="16"/>
        <v>1421.5947414552536</v>
      </c>
      <c r="AP186" s="163">
        <f t="shared" si="16"/>
        <v>1425.0295560394316</v>
      </c>
      <c r="AQ186" s="163">
        <f t="shared" si="16"/>
        <v>1428.301690254809</v>
      </c>
      <c r="AR186" s="163">
        <f t="shared" ref="AR186:AT195" si="17">+SUMIF($C$21:$C$35,$D186,AR$21:AR$35)</f>
        <v>1431.4164823615665</v>
      </c>
      <c r="AS186" s="163">
        <f t="shared" si="17"/>
        <v>1431.4164823615665</v>
      </c>
      <c r="AT186" s="163">
        <f t="shared" si="17"/>
        <v>1434.3966820802671</v>
      </c>
      <c r="AU186" s="163">
        <f t="shared" ref="AU186:AU195" si="18">+(1+(AT186-AR186)/AR186)*AT186</f>
        <v>1437.3830865552163</v>
      </c>
      <c r="AV186" s="163">
        <f>+(1+(AU186-AT186)/AT186)*AU186</f>
        <v>1440.3757087046761</v>
      </c>
    </row>
    <row r="187" spans="4:48">
      <c r="D187" s="175">
        <v>11</v>
      </c>
      <c r="Z187" s="163">
        <f t="shared" ref="Z187:AA195" si="19">+SUMIF($C$21:$C$35,$D187,Z$21:Z$35)</f>
        <v>4174.1121695142374</v>
      </c>
      <c r="AA187" s="163">
        <f t="shared" si="19"/>
        <v>4193.1073113320817</v>
      </c>
      <c r="AB187" s="163">
        <f t="shared" si="16"/>
        <v>4212.1003979561101</v>
      </c>
      <c r="AC187" s="163">
        <f t="shared" si="16"/>
        <v>4231.0274654249515</v>
      </c>
      <c r="AD187" s="163">
        <f t="shared" si="16"/>
        <v>4249.7999622679017</v>
      </c>
      <c r="AE187" s="163">
        <f t="shared" si="16"/>
        <v>4268.3530113498236</v>
      </c>
      <c r="AF187" s="163">
        <f t="shared" si="16"/>
        <v>4286.7455069773023</v>
      </c>
      <c r="AG187" s="163">
        <f t="shared" si="16"/>
        <v>4304.8487736287398</v>
      </c>
      <c r="AH187" s="163">
        <f t="shared" si="16"/>
        <v>4322.7348436251477</v>
      </c>
      <c r="AI187" s="163">
        <f t="shared" si="16"/>
        <v>4340.4730779685942</v>
      </c>
      <c r="AJ187" s="163">
        <f t="shared" si="16"/>
        <v>4358.1283779267915</v>
      </c>
      <c r="AK187" s="163">
        <f t="shared" si="16"/>
        <v>4375.6238495034113</v>
      </c>
      <c r="AL187" s="163">
        <f t="shared" si="16"/>
        <v>4392.8032426658929</v>
      </c>
      <c r="AM187" s="163">
        <f t="shared" si="16"/>
        <v>4409.7342687840292</v>
      </c>
      <c r="AN187" s="163">
        <f t="shared" si="16"/>
        <v>4426.4010143307087</v>
      </c>
      <c r="AO187" s="163">
        <f t="shared" si="16"/>
        <v>4442.6528717917108</v>
      </c>
      <c r="AP187" s="163">
        <f t="shared" si="16"/>
        <v>4458.7062390111932</v>
      </c>
      <c r="AQ187" s="163">
        <f t="shared" si="16"/>
        <v>4474.4230936528338</v>
      </c>
      <c r="AR187" s="163">
        <f t="shared" si="17"/>
        <v>4489.8882265721322</v>
      </c>
      <c r="AS187" s="163">
        <f t="shared" si="17"/>
        <v>4489.8882265721322</v>
      </c>
      <c r="AT187" s="163">
        <f t="shared" si="17"/>
        <v>4505.1269915642233</v>
      </c>
      <c r="AU187" s="163">
        <f t="shared" si="18"/>
        <v>4520.4174772109873</v>
      </c>
      <c r="AV187" s="163">
        <f t="shared" ref="AV187:AV195" si="20">+(1+(AU187-AT187)/AT187)*AU187</f>
        <v>4535.7598590532971</v>
      </c>
    </row>
    <row r="188" spans="4:48">
      <c r="D188" s="175">
        <v>20</v>
      </c>
      <c r="Z188" s="163">
        <f t="shared" si="19"/>
        <v>3219.0291854294983</v>
      </c>
      <c r="AA188" s="163">
        <f t="shared" si="19"/>
        <v>3360.8675087821566</v>
      </c>
      <c r="AB188" s="163">
        <f t="shared" si="16"/>
        <v>3505.8878034150621</v>
      </c>
      <c r="AC188" s="163">
        <f t="shared" si="16"/>
        <v>3654.0268673348169</v>
      </c>
      <c r="AD188" s="163">
        <f t="shared" si="16"/>
        <v>3805.1481033985019</v>
      </c>
      <c r="AE188" s="163">
        <f t="shared" si="16"/>
        <v>3959.3595464773944</v>
      </c>
      <c r="AF188" s="163">
        <f t="shared" si="16"/>
        <v>4116.5861657183395</v>
      </c>
      <c r="AG188" s="163">
        <f t="shared" si="16"/>
        <v>4276.5694729689149</v>
      </c>
      <c r="AH188" s="163">
        <f t="shared" si="16"/>
        <v>4439.7079993356137</v>
      </c>
      <c r="AI188" s="163">
        <f t="shared" si="16"/>
        <v>4606.048957515216</v>
      </c>
      <c r="AJ188" s="163">
        <f t="shared" si="16"/>
        <v>4775.7433477290497</v>
      </c>
      <c r="AK188" s="163">
        <f t="shared" si="16"/>
        <v>4948.7577868517137</v>
      </c>
      <c r="AL188" s="163">
        <f t="shared" si="16"/>
        <v>5124.5980103664851</v>
      </c>
      <c r="AM188" s="163">
        <f t="shared" si="16"/>
        <v>5303.6394211661809</v>
      </c>
      <c r="AN188" s="163">
        <f t="shared" si="16"/>
        <v>5485.4182776676726</v>
      </c>
      <c r="AO188" s="163">
        <f t="shared" si="16"/>
        <v>5670.0470300282523</v>
      </c>
      <c r="AP188" s="163">
        <f t="shared" si="16"/>
        <v>5857.6212439591209</v>
      </c>
      <c r="AQ188" s="163">
        <f t="shared" si="16"/>
        <v>6048.0244822631885</v>
      </c>
      <c r="AR188" s="163">
        <f t="shared" si="17"/>
        <v>6241.4143104561235</v>
      </c>
      <c r="AS188" s="163">
        <f t="shared" si="17"/>
        <v>6241.4143104561235</v>
      </c>
      <c r="AT188" s="163">
        <f t="shared" si="17"/>
        <v>6437.5712621772136</v>
      </c>
      <c r="AU188" s="163">
        <f t="shared" si="18"/>
        <v>6639.8930906064634</v>
      </c>
      <c r="AV188" s="163">
        <f t="shared" si="20"/>
        <v>6848.5735472499682</v>
      </c>
    </row>
    <row r="189" spans="4:48">
      <c r="D189" s="175">
        <v>24</v>
      </c>
      <c r="Z189" s="163">
        <f t="shared" si="19"/>
        <v>1389.7337672968056</v>
      </c>
      <c r="AA189" s="163">
        <f t="shared" si="19"/>
        <v>1391.8107385876897</v>
      </c>
      <c r="AB189" s="163">
        <f t="shared" si="16"/>
        <v>1394.0293779271983</v>
      </c>
      <c r="AC189" s="163">
        <f t="shared" si="16"/>
        <v>1395.8916982835494</v>
      </c>
      <c r="AD189" s="163">
        <f t="shared" si="16"/>
        <v>1399.7234151857747</v>
      </c>
      <c r="AE189" s="163">
        <f t="shared" si="16"/>
        <v>1402.7005002794733</v>
      </c>
      <c r="AF189" s="163">
        <f t="shared" si="16"/>
        <v>1405.299469455078</v>
      </c>
      <c r="AG189" s="163">
        <f t="shared" si="16"/>
        <v>1409.7501326770935</v>
      </c>
      <c r="AH189" s="163">
        <f t="shared" si="16"/>
        <v>1413.8020552232242</v>
      </c>
      <c r="AI189" s="163">
        <f t="shared" si="16"/>
        <v>1417.7267471232249</v>
      </c>
      <c r="AJ189" s="163">
        <f t="shared" si="16"/>
        <v>1422.161072157734</v>
      </c>
      <c r="AK189" s="163">
        <f t="shared" si="16"/>
        <v>1426.645951185712</v>
      </c>
      <c r="AL189" s="163">
        <f t="shared" si="16"/>
        <v>1431.8598283168776</v>
      </c>
      <c r="AM189" s="163">
        <f t="shared" si="16"/>
        <v>1436.6700476804235</v>
      </c>
      <c r="AN189" s="163">
        <f t="shared" si="16"/>
        <v>1441.077862159098</v>
      </c>
      <c r="AO189" s="163">
        <f t="shared" si="16"/>
        <v>1446.3466116899806</v>
      </c>
      <c r="AP189" s="163">
        <f t="shared" si="16"/>
        <v>1453.235904002483</v>
      </c>
      <c r="AQ189" s="163">
        <f t="shared" si="16"/>
        <v>1457.8041358385008</v>
      </c>
      <c r="AR189" s="163">
        <f t="shared" si="17"/>
        <v>1463.8316804827471</v>
      </c>
      <c r="AS189" s="163">
        <f t="shared" si="17"/>
        <v>1463.8316804827471</v>
      </c>
      <c r="AT189" s="163">
        <f t="shared" si="17"/>
        <v>1470.7164149507144</v>
      </c>
      <c r="AU189" s="163">
        <f t="shared" si="18"/>
        <v>1477.6335298961139</v>
      </c>
      <c r="AV189" s="163">
        <f t="shared" si="20"/>
        <v>1484.5831776117211</v>
      </c>
    </row>
    <row r="190" spans="4:48">
      <c r="D190" s="175">
        <v>26</v>
      </c>
      <c r="Z190" s="163">
        <f t="shared" si="19"/>
        <v>1150.7668153529396</v>
      </c>
      <c r="AA190" s="163">
        <f t="shared" si="19"/>
        <v>1159.0974171080718</v>
      </c>
      <c r="AB190" s="163">
        <f t="shared" si="16"/>
        <v>1167.8277166196265</v>
      </c>
      <c r="AC190" s="163">
        <f t="shared" si="16"/>
        <v>1176.5128069478635</v>
      </c>
      <c r="AD190" s="163">
        <f t="shared" si="16"/>
        <v>1185.5896412512031</v>
      </c>
      <c r="AE190" s="163">
        <f t="shared" si="16"/>
        <v>1194.7238088182889</v>
      </c>
      <c r="AF190" s="163">
        <f t="shared" si="16"/>
        <v>1204.1520587119371</v>
      </c>
      <c r="AG190" s="163">
        <f t="shared" si="16"/>
        <v>1213.4944561887633</v>
      </c>
      <c r="AH190" s="163">
        <f t="shared" si="16"/>
        <v>1223.045741780028</v>
      </c>
      <c r="AI190" s="163">
        <f t="shared" si="16"/>
        <v>1232.6950928298374</v>
      </c>
      <c r="AJ190" s="163">
        <f t="shared" si="16"/>
        <v>1242.2691800087466</v>
      </c>
      <c r="AK190" s="163">
        <f t="shared" si="16"/>
        <v>1252.2285792346715</v>
      </c>
      <c r="AL190" s="163">
        <f t="shared" si="16"/>
        <v>1261.8254086186057</v>
      </c>
      <c r="AM190" s="163">
        <f t="shared" si="16"/>
        <v>1271.4727105011889</v>
      </c>
      <c r="AN190" s="163">
        <f t="shared" si="16"/>
        <v>1281.3626087524553</v>
      </c>
      <c r="AO190" s="163">
        <f t="shared" si="16"/>
        <v>1291.07219740643</v>
      </c>
      <c r="AP190" s="163">
        <f t="shared" si="16"/>
        <v>1300.7011590480408</v>
      </c>
      <c r="AQ190" s="163">
        <f t="shared" si="16"/>
        <v>1310.4515947213481</v>
      </c>
      <c r="AR190" s="163">
        <f t="shared" si="17"/>
        <v>1320.2162954095943</v>
      </c>
      <c r="AS190" s="163">
        <f t="shared" si="17"/>
        <v>1320.2162954095943</v>
      </c>
      <c r="AT190" s="163">
        <f t="shared" si="17"/>
        <v>1329.72991158646</v>
      </c>
      <c r="AU190" s="163">
        <f t="shared" si="18"/>
        <v>1339.3120838727114</v>
      </c>
      <c r="AV190" s="163">
        <f t="shared" si="20"/>
        <v>1348.9633062908154</v>
      </c>
    </row>
    <row r="191" spans="4:48">
      <c r="D191" s="175" t="s">
        <v>210</v>
      </c>
      <c r="Z191" s="163">
        <f t="shared" si="19"/>
        <v>3729.4068633423649</v>
      </c>
      <c r="AA191" s="163">
        <f t="shared" si="19"/>
        <v>3823.9872012055293</v>
      </c>
      <c r="AB191" s="163">
        <f t="shared" si="16"/>
        <v>3919.9028208771392</v>
      </c>
      <c r="AC191" s="163">
        <f t="shared" si="16"/>
        <v>4017.334138213937</v>
      </c>
      <c r="AD191" s="163">
        <f t="shared" si="16"/>
        <v>4115.8535183012127</v>
      </c>
      <c r="AE191" s="163">
        <f t="shared" si="16"/>
        <v>4215.3974112811848</v>
      </c>
      <c r="AF191" s="163">
        <f t="shared" si="16"/>
        <v>4316.1825629229234</v>
      </c>
      <c r="AG191" s="163">
        <f t="shared" si="16"/>
        <v>4417.6596783549803</v>
      </c>
      <c r="AH191" s="163">
        <f t="shared" si="16"/>
        <v>4520.2911502841343</v>
      </c>
      <c r="AI191" s="163">
        <f t="shared" si="16"/>
        <v>4623.9718637550504</v>
      </c>
      <c r="AJ191" s="163">
        <f t="shared" si="16"/>
        <v>4728.9201873222546</v>
      </c>
      <c r="AK191" s="163">
        <f t="shared" si="16"/>
        <v>4834.6867258628636</v>
      </c>
      <c r="AL191" s="163">
        <f t="shared" si="16"/>
        <v>4941.1685711281789</v>
      </c>
      <c r="AM191" s="163">
        <f t="shared" si="16"/>
        <v>5048.5028022911702</v>
      </c>
      <c r="AN191" s="163">
        <f t="shared" si="16"/>
        <v>5156.44762706238</v>
      </c>
      <c r="AO191" s="163">
        <f t="shared" si="16"/>
        <v>5264.8876185644731</v>
      </c>
      <c r="AP191" s="163">
        <f t="shared" si="16"/>
        <v>5373.9443907676805</v>
      </c>
      <c r="AQ191" s="163">
        <f t="shared" si="16"/>
        <v>5483.6240740752355</v>
      </c>
      <c r="AR191" s="163">
        <f t="shared" si="17"/>
        <v>5593.9904285733292</v>
      </c>
      <c r="AS191" s="163">
        <f t="shared" si="17"/>
        <v>5593.9904285733292</v>
      </c>
      <c r="AT191" s="163">
        <f t="shared" si="17"/>
        <v>5704.8566154991777</v>
      </c>
      <c r="AU191" s="163">
        <f t="shared" si="18"/>
        <v>5817.9200373971662</v>
      </c>
      <c r="AV191" s="163">
        <f t="shared" si="20"/>
        <v>5933.2242408314605</v>
      </c>
    </row>
    <row r="192" spans="4:48">
      <c r="D192" s="175" t="s">
        <v>212</v>
      </c>
      <c r="Z192" s="163">
        <f t="shared" si="19"/>
        <v>9501.7357911108993</v>
      </c>
      <c r="AA192" s="163">
        <f t="shared" si="19"/>
        <v>9733.5138723404125</v>
      </c>
      <c r="AB192" s="163">
        <f t="shared" si="16"/>
        <v>9966.7677596287904</v>
      </c>
      <c r="AC192" s="163">
        <f t="shared" si="16"/>
        <v>10201.275198656824</v>
      </c>
      <c r="AD192" s="163">
        <f t="shared" si="16"/>
        <v>10436.577805291217</v>
      </c>
      <c r="AE192" s="163">
        <f t="shared" si="16"/>
        <v>10672.850380662534</v>
      </c>
      <c r="AF192" s="163">
        <f t="shared" si="16"/>
        <v>10909.646157682877</v>
      </c>
      <c r="AG192" s="163">
        <f t="shared" si="16"/>
        <v>11147.210699473806</v>
      </c>
      <c r="AH192" s="163">
        <f t="shared" si="16"/>
        <v>11385.697846511477</v>
      </c>
      <c r="AI192" s="163">
        <f t="shared" si="16"/>
        <v>11624.910631876746</v>
      </c>
      <c r="AJ192" s="163">
        <f t="shared" si="16"/>
        <v>11865.469405945472</v>
      </c>
      <c r="AK192" s="163">
        <f t="shared" si="16"/>
        <v>12106.818496830452</v>
      </c>
      <c r="AL192" s="163">
        <f t="shared" si="16"/>
        <v>12348.841589655483</v>
      </c>
      <c r="AM192" s="163">
        <f t="shared" si="16"/>
        <v>12591.297893862815</v>
      </c>
      <c r="AN192" s="163">
        <f t="shared" si="16"/>
        <v>12834.503931677271</v>
      </c>
      <c r="AO192" s="163">
        <f t="shared" si="16"/>
        <v>13077.537612479342</v>
      </c>
      <c r="AP192" s="163">
        <f t="shared" si="16"/>
        <v>13321.19110557517</v>
      </c>
      <c r="AQ192" s="163">
        <f t="shared" si="16"/>
        <v>13565.365291494923</v>
      </c>
      <c r="AR192" s="163">
        <f t="shared" si="17"/>
        <v>13809.754156525443</v>
      </c>
      <c r="AS192" s="163">
        <f t="shared" si="17"/>
        <v>13809.754156525443</v>
      </c>
      <c r="AT192" s="163">
        <f t="shared" si="17"/>
        <v>14054.985393743247</v>
      </c>
      <c r="AU192" s="163">
        <f t="shared" si="18"/>
        <v>14304.571405059543</v>
      </c>
      <c r="AV192" s="163">
        <f t="shared" si="20"/>
        <v>14558.589521803178</v>
      </c>
    </row>
    <row r="193" spans="4:48">
      <c r="D193" s="175" t="s">
        <v>224</v>
      </c>
      <c r="Z193" s="163">
        <f t="shared" si="19"/>
        <v>6351.3186393216774</v>
      </c>
      <c r="AA193" s="163">
        <f t="shared" si="19"/>
        <v>6515.9298721941468</v>
      </c>
      <c r="AB193" s="163">
        <f t="shared" si="16"/>
        <v>6682.6806366208521</v>
      </c>
      <c r="AC193" s="163">
        <f t="shared" si="16"/>
        <v>6851.3581419893726</v>
      </c>
      <c r="AD193" s="163">
        <f t="shared" si="16"/>
        <v>7022.0811292105036</v>
      </c>
      <c r="AE193" s="163">
        <f t="shared" si="16"/>
        <v>7194.4910158533785</v>
      </c>
      <c r="AF193" s="163">
        <f t="shared" si="16"/>
        <v>7368.8939551058183</v>
      </c>
      <c r="AG193" s="163">
        <f t="shared" si="16"/>
        <v>7545.0697262313188</v>
      </c>
      <c r="AH193" s="163">
        <f t="shared" si="16"/>
        <v>7723.3722242454169</v>
      </c>
      <c r="AI193" s="163">
        <f t="shared" si="16"/>
        <v>7903.7697314590905</v>
      </c>
      <c r="AJ193" s="163">
        <f t="shared" si="16"/>
        <v>8086.1630744312833</v>
      </c>
      <c r="AK193" s="163">
        <f t="shared" si="16"/>
        <v>8271.1765054904045</v>
      </c>
      <c r="AL193" s="163">
        <f t="shared" si="16"/>
        <v>8457.691593358817</v>
      </c>
      <c r="AM193" s="163">
        <f t="shared" si="16"/>
        <v>8646.7619539981315</v>
      </c>
      <c r="AN193" s="163">
        <f t="shared" si="16"/>
        <v>8837.2606326941004</v>
      </c>
      <c r="AO193" s="163">
        <f t="shared" si="16"/>
        <v>9030.1524640857006</v>
      </c>
      <c r="AP193" s="163">
        <f t="shared" si="16"/>
        <v>9225.0308332187451</v>
      </c>
      <c r="AQ193" s="163">
        <f t="shared" si="16"/>
        <v>9421.9631859115598</v>
      </c>
      <c r="AR193" s="163">
        <f t="shared" si="17"/>
        <v>9621.0999067121793</v>
      </c>
      <c r="AS193" s="163">
        <f t="shared" si="17"/>
        <v>9621.0999067121793</v>
      </c>
      <c r="AT193" s="163">
        <f t="shared" si="17"/>
        <v>9822.4455007345914</v>
      </c>
      <c r="AU193" s="163">
        <f t="shared" si="18"/>
        <v>10028.004755214261</v>
      </c>
      <c r="AV193" s="163">
        <f t="shared" si="20"/>
        <v>10237.865851541674</v>
      </c>
    </row>
    <row r="194" spans="4:48">
      <c r="D194" s="175" t="s">
        <v>228</v>
      </c>
      <c r="Z194" s="163">
        <f t="shared" si="19"/>
        <v>1851.3435587840061</v>
      </c>
      <c r="AA194" s="163">
        <f t="shared" si="19"/>
        <v>1870.9420144394003</v>
      </c>
      <c r="AB194" s="163">
        <f t="shared" si="16"/>
        <v>1890.4347525754483</v>
      </c>
      <c r="AC194" s="163">
        <f t="shared" si="16"/>
        <v>1909.7646889435714</v>
      </c>
      <c r="AD194" s="163">
        <f t="shared" si="16"/>
        <v>1928.8374457608518</v>
      </c>
      <c r="AE194" s="163">
        <f t="shared" si="16"/>
        <v>1947.6556138350932</v>
      </c>
      <c r="AF194" s="163">
        <f t="shared" si="16"/>
        <v>1966.3288162111426</v>
      </c>
      <c r="AG194" s="163">
        <f t="shared" si="16"/>
        <v>1984.6819956567817</v>
      </c>
      <c r="AH194" s="163">
        <f t="shared" si="16"/>
        <v>2002.8736226557389</v>
      </c>
      <c r="AI194" s="163">
        <f t="shared" si="16"/>
        <v>2020.707309927358</v>
      </c>
      <c r="AJ194" s="163">
        <f t="shared" si="16"/>
        <v>2038.3808158664069</v>
      </c>
      <c r="AK194" s="163">
        <f t="shared" si="16"/>
        <v>2055.6993941827654</v>
      </c>
      <c r="AL194" s="163">
        <f t="shared" si="16"/>
        <v>2072.7350689378763</v>
      </c>
      <c r="AM194" s="163">
        <f t="shared" si="16"/>
        <v>2089.4505837054544</v>
      </c>
      <c r="AN194" s="163">
        <f t="shared" si="16"/>
        <v>2105.6988081214026</v>
      </c>
      <c r="AO194" s="163">
        <f t="shared" si="16"/>
        <v>2121.5564633558006</v>
      </c>
      <c r="AP194" s="163">
        <f t="shared" si="16"/>
        <v>2137.2429144294847</v>
      </c>
      <c r="AQ194" s="163">
        <f t="shared" si="16"/>
        <v>2152.38427825189</v>
      </c>
      <c r="AR194" s="163">
        <f t="shared" si="17"/>
        <v>2167.3386698404952</v>
      </c>
      <c r="AS194" s="163">
        <f t="shared" si="17"/>
        <v>2167.3386698404952</v>
      </c>
      <c r="AT194" s="163">
        <f t="shared" si="17"/>
        <v>2181.8159597441336</v>
      </c>
      <c r="AU194" s="163">
        <f t="shared" si="18"/>
        <v>2196.3899543879543</v>
      </c>
      <c r="AV194" s="163">
        <f t="shared" si="20"/>
        <v>2211.0612997358658</v>
      </c>
    </row>
    <row r="195" spans="4:48">
      <c r="D195" s="175" t="s">
        <v>220</v>
      </c>
      <c r="Z195" s="163">
        <f t="shared" si="19"/>
        <v>1254.3879641968094</v>
      </c>
      <c r="AA195" s="163">
        <f t="shared" si="19"/>
        <v>1261.4994358810097</v>
      </c>
      <c r="AB195" s="163">
        <f t="shared" si="16"/>
        <v>1268.5050935428783</v>
      </c>
      <c r="AC195" s="163">
        <f t="shared" si="16"/>
        <v>1275.4064264284175</v>
      </c>
      <c r="AD195" s="163">
        <f t="shared" si="16"/>
        <v>1282.3336664596866</v>
      </c>
      <c r="AE195" s="163">
        <f t="shared" si="16"/>
        <v>1289.0194658219846</v>
      </c>
      <c r="AF195" s="163">
        <f t="shared" si="16"/>
        <v>1295.6467848745431</v>
      </c>
      <c r="AG195" s="163">
        <f t="shared" si="16"/>
        <v>1302.0746464536651</v>
      </c>
      <c r="AH195" s="163">
        <f t="shared" si="16"/>
        <v>1308.4478604864096</v>
      </c>
      <c r="AI195" s="163">
        <f t="shared" si="16"/>
        <v>1314.6941812179216</v>
      </c>
      <c r="AJ195" s="163">
        <f t="shared" si="16"/>
        <v>1320.8878486232486</v>
      </c>
      <c r="AK195" s="163">
        <f t="shared" si="16"/>
        <v>1326.9241766583011</v>
      </c>
      <c r="AL195" s="163">
        <f t="shared" si="16"/>
        <v>1332.8053342215351</v>
      </c>
      <c r="AM195" s="163">
        <f t="shared" si="16"/>
        <v>1338.6391524520036</v>
      </c>
      <c r="AN195" s="163">
        <f t="shared" si="16"/>
        <v>1344.3008237367708</v>
      </c>
      <c r="AO195" s="163">
        <f t="shared" si="16"/>
        <v>1349.7921453917531</v>
      </c>
      <c r="AP195" s="163">
        <f t="shared" si="16"/>
        <v>1355.2544448717786</v>
      </c>
      <c r="AQ195" s="163">
        <f t="shared" si="16"/>
        <v>1360.6004610691423</v>
      </c>
      <c r="AR195" s="163">
        <f t="shared" si="17"/>
        <v>1365.7582889115122</v>
      </c>
      <c r="AS195" s="163">
        <f t="shared" si="17"/>
        <v>1365.7582889115122</v>
      </c>
      <c r="AT195" s="163">
        <f t="shared" si="17"/>
        <v>1370.8715038870694</v>
      </c>
      <c r="AU195" s="163">
        <f t="shared" si="18"/>
        <v>1376.0038620504063</v>
      </c>
      <c r="AV195" s="163">
        <f t="shared" si="20"/>
        <v>1381.155435071038</v>
      </c>
    </row>
    <row r="197" spans="4:48">
      <c r="D197" s="175" t="s">
        <v>247</v>
      </c>
      <c r="Z197" s="191">
        <v>2011</v>
      </c>
      <c r="AA197" s="158">
        <v>2012</v>
      </c>
      <c r="AB197" s="158">
        <v>2013</v>
      </c>
      <c r="AC197" s="158">
        <v>2014</v>
      </c>
      <c r="AD197" s="158">
        <v>2015</v>
      </c>
      <c r="AE197" s="158">
        <v>2016</v>
      </c>
      <c r="AF197" s="158">
        <v>2017</v>
      </c>
      <c r="AG197" s="158">
        <v>2018</v>
      </c>
      <c r="AH197" s="158">
        <v>2019</v>
      </c>
      <c r="AI197" s="158">
        <v>2020</v>
      </c>
      <c r="AJ197" s="158">
        <v>2021</v>
      </c>
      <c r="AK197" s="158">
        <v>2022</v>
      </c>
      <c r="AL197" s="158">
        <v>2023</v>
      </c>
      <c r="AM197" s="158">
        <v>2024</v>
      </c>
      <c r="AN197" s="158">
        <v>2025</v>
      </c>
      <c r="AO197" s="158">
        <v>2026</v>
      </c>
      <c r="AP197" s="158">
        <v>2027</v>
      </c>
      <c r="AQ197" s="158">
        <v>2028</v>
      </c>
      <c r="AR197" s="158">
        <v>2029</v>
      </c>
      <c r="AS197" s="158">
        <v>2030</v>
      </c>
      <c r="AT197" s="158">
        <v>2030</v>
      </c>
      <c r="AU197" s="158">
        <v>2031</v>
      </c>
      <c r="AV197" s="158">
        <v>2032</v>
      </c>
    </row>
    <row r="198" spans="4:48">
      <c r="D198" s="175">
        <v>10</v>
      </c>
      <c r="Z198" s="163">
        <f>+SUMIF($C$21:$C$35,$D198,Z$131:Z$145)</f>
        <v>4594782.3721996117</v>
      </c>
      <c r="AA198" s="163">
        <f>+SUMIF($C$21:$C$35,$D198,AA$131:AA$145)</f>
        <v>4611801.0777959339</v>
      </c>
      <c r="AB198" s="163">
        <f t="shared" ref="AB198:AQ207" si="21">+SUMIF($C$21:$C$35,$D198,AB$131:AB$145)</f>
        <v>4629564.9887972847</v>
      </c>
      <c r="AC198" s="163">
        <f t="shared" si="21"/>
        <v>4645391.6364542516</v>
      </c>
      <c r="AD198" s="163">
        <f t="shared" si="21"/>
        <v>4660434.0151220616</v>
      </c>
      <c r="AE198" s="163">
        <f t="shared" si="21"/>
        <v>4674734.3557446618</v>
      </c>
      <c r="AF198" s="163">
        <f t="shared" si="21"/>
        <v>4688252.6136421664</v>
      </c>
      <c r="AG198" s="163">
        <f t="shared" si="21"/>
        <v>4701019.3959600497</v>
      </c>
      <c r="AH198" s="163">
        <f t="shared" si="21"/>
        <v>4713165.0987216728</v>
      </c>
      <c r="AI198" s="163">
        <f t="shared" si="21"/>
        <v>4724758.8146595741</v>
      </c>
      <c r="AJ198" s="163">
        <f t="shared" si="21"/>
        <v>4734467.0109293275</v>
      </c>
      <c r="AK198" s="163">
        <f t="shared" si="21"/>
        <v>4745098.7768506212</v>
      </c>
      <c r="AL198" s="163">
        <f t="shared" si="21"/>
        <v>4754982.3892227886</v>
      </c>
      <c r="AM198" s="163">
        <f t="shared" si="21"/>
        <v>4762921.140727031</v>
      </c>
      <c r="AN198" s="163">
        <f t="shared" si="21"/>
        <v>4771481.1594997449</v>
      </c>
      <c r="AO198" s="163">
        <f t="shared" si="21"/>
        <v>4777979.9260311071</v>
      </c>
      <c r="AP198" s="163">
        <f t="shared" si="21"/>
        <v>4783824.2196243713</v>
      </c>
      <c r="AQ198" s="163">
        <f t="shared" si="21"/>
        <v>4790523.8691146299</v>
      </c>
      <c r="AR198" s="163">
        <f t="shared" ref="AR198:AV207" si="22">+SUMIF($C$21:$C$35,$D198,AR$131:AR$145)</f>
        <v>4795245.2159112478</v>
      </c>
      <c r="AS198" s="163">
        <f t="shared" si="22"/>
        <v>4795245.2159112478</v>
      </c>
      <c r="AT198" s="163">
        <f t="shared" si="22"/>
        <v>4799491.2982405731</v>
      </c>
      <c r="AU198" s="163">
        <f t="shared" si="22"/>
        <v>0</v>
      </c>
      <c r="AV198" s="163">
        <f t="shared" si="22"/>
        <v>0</v>
      </c>
    </row>
    <row r="199" spans="4:48">
      <c r="D199" s="175">
        <v>11</v>
      </c>
      <c r="Z199" s="163">
        <f t="shared" ref="Z199:AA207" si="23">+SUMIF($C$21:$C$35,$D199,Z$131:Z$145)</f>
        <v>16805528.576795265</v>
      </c>
      <c r="AA199" s="163">
        <f t="shared" si="23"/>
        <v>16634535.491976099</v>
      </c>
      <c r="AB199" s="163">
        <f t="shared" si="21"/>
        <v>16501094.610969357</v>
      </c>
      <c r="AC199" s="163">
        <f t="shared" si="21"/>
        <v>16438968.221430263</v>
      </c>
      <c r="AD199" s="163">
        <f t="shared" si="21"/>
        <v>16482633.874365246</v>
      </c>
      <c r="AE199" s="163">
        <f t="shared" si="21"/>
        <v>16567999.940637205</v>
      </c>
      <c r="AF199" s="163">
        <f t="shared" si="21"/>
        <v>16555943.840236522</v>
      </c>
      <c r="AG199" s="163">
        <f t="shared" si="21"/>
        <v>16518619.565458406</v>
      </c>
      <c r="AH199" s="163">
        <f t="shared" si="21"/>
        <v>16549048.346758727</v>
      </c>
      <c r="AI199" s="163">
        <f t="shared" si="21"/>
        <v>16599326.968651855</v>
      </c>
      <c r="AJ199" s="163">
        <f t="shared" si="21"/>
        <v>16564253.048034512</v>
      </c>
      <c r="AK199" s="163">
        <f t="shared" si="21"/>
        <v>16489136.648084342</v>
      </c>
      <c r="AL199" s="163">
        <f t="shared" si="21"/>
        <v>16506607.340134205</v>
      </c>
      <c r="AM199" s="163">
        <f t="shared" si="21"/>
        <v>16719065.129913198</v>
      </c>
      <c r="AN199" s="163">
        <f t="shared" si="21"/>
        <v>16685205.236238947</v>
      </c>
      <c r="AO199" s="163">
        <f t="shared" si="21"/>
        <v>16657589.369782794</v>
      </c>
      <c r="AP199" s="163">
        <f t="shared" si="21"/>
        <v>16691884.96796173</v>
      </c>
      <c r="AQ199" s="163">
        <f t="shared" si="21"/>
        <v>16676126.528398592</v>
      </c>
      <c r="AR199" s="163">
        <f t="shared" si="22"/>
        <v>16630130.405219369</v>
      </c>
      <c r="AS199" s="163">
        <f t="shared" si="22"/>
        <v>16630130.405219369</v>
      </c>
      <c r="AT199" s="163">
        <f t="shared" si="22"/>
        <v>16576131.786834456</v>
      </c>
      <c r="AU199" s="163">
        <f t="shared" si="22"/>
        <v>0</v>
      </c>
      <c r="AV199" s="163">
        <f t="shared" si="22"/>
        <v>0</v>
      </c>
    </row>
    <row r="200" spans="4:48">
      <c r="D200" s="175">
        <v>20</v>
      </c>
      <c r="Z200" s="163">
        <f t="shared" si="23"/>
        <v>13449103.936724443</v>
      </c>
      <c r="AA200" s="163">
        <f t="shared" si="23"/>
        <v>13900548.016323</v>
      </c>
      <c r="AB200" s="163">
        <f t="shared" si="21"/>
        <v>14360116.442788094</v>
      </c>
      <c r="AC200" s="163">
        <f t="shared" si="21"/>
        <v>14842657.135114025</v>
      </c>
      <c r="AD200" s="163">
        <f t="shared" si="21"/>
        <v>15361382.893419752</v>
      </c>
      <c r="AE200" s="163">
        <f t="shared" si="21"/>
        <v>15892869.219560262</v>
      </c>
      <c r="AF200" s="163">
        <f t="shared" si="21"/>
        <v>16384012.939558992</v>
      </c>
      <c r="AG200" s="163">
        <f t="shared" si="21"/>
        <v>16858236.862443462</v>
      </c>
      <c r="AH200" s="163">
        <f t="shared" si="21"/>
        <v>17359258.277402248</v>
      </c>
      <c r="AI200" s="163">
        <f t="shared" si="21"/>
        <v>17857651.808286492</v>
      </c>
      <c r="AJ200" s="163">
        <f t="shared" si="21"/>
        <v>18319751.481888633</v>
      </c>
      <c r="AK200" s="163">
        <f t="shared" si="21"/>
        <v>18760740.769954845</v>
      </c>
      <c r="AL200" s="163">
        <f t="shared" si="21"/>
        <v>19227491.734895051</v>
      </c>
      <c r="AM200" s="163">
        <f t="shared" si="21"/>
        <v>19782575.040949855</v>
      </c>
      <c r="AN200" s="163">
        <f t="shared" si="21"/>
        <v>20213766.353205372</v>
      </c>
      <c r="AO200" s="163">
        <f t="shared" si="21"/>
        <v>20644641.236332867</v>
      </c>
      <c r="AP200" s="163">
        <f t="shared" si="21"/>
        <v>21093294.099496793</v>
      </c>
      <c r="AQ200" s="163">
        <f t="shared" si="21"/>
        <v>21506775.058927897</v>
      </c>
      <c r="AR200" s="163">
        <f t="shared" si="22"/>
        <v>21894881.401080083</v>
      </c>
      <c r="AS200" s="163">
        <f t="shared" si="22"/>
        <v>21894881.401080083</v>
      </c>
      <c r="AT200" s="163">
        <f t="shared" si="22"/>
        <v>22273996.567133158</v>
      </c>
      <c r="AU200" s="163">
        <f t="shared" si="22"/>
        <v>0</v>
      </c>
      <c r="AV200" s="163">
        <f t="shared" si="22"/>
        <v>0</v>
      </c>
    </row>
    <row r="201" spans="4:48">
      <c r="D201" s="175">
        <v>24</v>
      </c>
      <c r="Z201" s="163">
        <f t="shared" si="23"/>
        <v>4435122.0169604234</v>
      </c>
      <c r="AA201" s="163">
        <f t="shared" si="23"/>
        <v>4348761.1755254492</v>
      </c>
      <c r="AB201" s="163">
        <f t="shared" si="21"/>
        <v>4285600.5195849333</v>
      </c>
      <c r="AC201" s="163">
        <f t="shared" si="21"/>
        <v>4256658.9163461868</v>
      </c>
      <c r="AD201" s="163">
        <f t="shared" si="21"/>
        <v>4285031.6464015841</v>
      </c>
      <c r="AE201" s="163">
        <f t="shared" si="21"/>
        <v>4331414.7629182748</v>
      </c>
      <c r="AF201" s="163">
        <f t="shared" si="21"/>
        <v>4332304.5638491223</v>
      </c>
      <c r="AG201" s="163">
        <f t="shared" si="21"/>
        <v>4326138.4025288364</v>
      </c>
      <c r="AH201" s="163">
        <f t="shared" si="21"/>
        <v>4352652.6267726412</v>
      </c>
      <c r="AI201" s="163">
        <f t="shared" si="21"/>
        <v>4389005.4004075928</v>
      </c>
      <c r="AJ201" s="163">
        <f t="shared" si="21"/>
        <v>4385783.2047750028</v>
      </c>
      <c r="AK201" s="163">
        <f t="shared" si="21"/>
        <v>4366349.8218363011</v>
      </c>
      <c r="AL201" s="163">
        <f t="shared" si="21"/>
        <v>4390932.2839583969</v>
      </c>
      <c r="AM201" s="163">
        <f t="shared" si="21"/>
        <v>4505183.5570990238</v>
      </c>
      <c r="AN201" s="163">
        <f t="shared" si="21"/>
        <v>4507169.473480464</v>
      </c>
      <c r="AO201" s="163">
        <f t="shared" si="21"/>
        <v>4513815.4395127175</v>
      </c>
      <c r="AP201" s="163">
        <f t="shared" si="21"/>
        <v>4555850.2859245045</v>
      </c>
      <c r="AQ201" s="163">
        <f t="shared" si="21"/>
        <v>4565337.2086765021</v>
      </c>
      <c r="AR201" s="163">
        <f t="shared" si="22"/>
        <v>4567310.5125971548</v>
      </c>
      <c r="AS201" s="163">
        <f t="shared" si="22"/>
        <v>4567310.5125971548</v>
      </c>
      <c r="AT201" s="163">
        <f t="shared" si="22"/>
        <v>4568954.0964452606</v>
      </c>
      <c r="AU201" s="163">
        <f t="shared" si="22"/>
        <v>0</v>
      </c>
      <c r="AV201" s="163">
        <f t="shared" si="22"/>
        <v>0</v>
      </c>
    </row>
    <row r="202" spans="4:48">
      <c r="D202" s="175">
        <v>26</v>
      </c>
      <c r="Z202" s="163">
        <f t="shared" si="23"/>
        <v>4806752.987729229</v>
      </c>
      <c r="AA202" s="163">
        <f t="shared" si="23"/>
        <v>4863572.7621854693</v>
      </c>
      <c r="AB202" s="163">
        <f t="shared" si="21"/>
        <v>4920058.1701184865</v>
      </c>
      <c r="AC202" s="163">
        <f t="shared" si="21"/>
        <v>4969590.0965477759</v>
      </c>
      <c r="AD202" s="163">
        <f t="shared" si="21"/>
        <v>5012673.0032100873</v>
      </c>
      <c r="AE202" s="163">
        <f t="shared" si="21"/>
        <v>5053681.7113013621</v>
      </c>
      <c r="AF202" s="163">
        <f t="shared" si="21"/>
        <v>5103196.4248211896</v>
      </c>
      <c r="AG202" s="163">
        <f t="shared" si="21"/>
        <v>5156137.9443460554</v>
      </c>
      <c r="AH202" s="163">
        <f t="shared" si="21"/>
        <v>5202836.5855322396</v>
      </c>
      <c r="AI202" s="163">
        <f t="shared" si="21"/>
        <v>5248815.7052694475</v>
      </c>
      <c r="AJ202" s="163">
        <f t="shared" si="21"/>
        <v>5302004.8602773305</v>
      </c>
      <c r="AK202" s="163">
        <f t="shared" si="21"/>
        <v>5360790.5477036284</v>
      </c>
      <c r="AL202" s="163">
        <f t="shared" si="21"/>
        <v>5410707.3521565814</v>
      </c>
      <c r="AM202" s="163">
        <f t="shared" si="21"/>
        <v>5443174.67365559</v>
      </c>
      <c r="AN202" s="163">
        <f t="shared" si="21"/>
        <v>5499608.3167655384</v>
      </c>
      <c r="AO202" s="163">
        <f t="shared" si="21"/>
        <v>5552901.5210450552</v>
      </c>
      <c r="AP202" s="163">
        <f t="shared" si="21"/>
        <v>5602119.8920199117</v>
      </c>
      <c r="AQ202" s="163">
        <f t="shared" si="21"/>
        <v>5657219.5344120599</v>
      </c>
      <c r="AR202" s="163">
        <f t="shared" si="22"/>
        <v>5713896.1265327241</v>
      </c>
      <c r="AS202" s="163">
        <f t="shared" si="22"/>
        <v>5713896.1265327241</v>
      </c>
      <c r="AT202" s="163">
        <f t="shared" si="22"/>
        <v>5771027.8162852367</v>
      </c>
      <c r="AU202" s="163">
        <f t="shared" si="22"/>
        <v>0</v>
      </c>
      <c r="AV202" s="163">
        <f t="shared" si="22"/>
        <v>0</v>
      </c>
    </row>
    <row r="203" spans="4:48">
      <c r="D203" s="175" t="s">
        <v>210</v>
      </c>
      <c r="Z203" s="163">
        <f t="shared" si="23"/>
        <v>15026628.393309914</v>
      </c>
      <c r="AA203" s="163">
        <f t="shared" si="23"/>
        <v>15455383.203180283</v>
      </c>
      <c r="AB203" s="163">
        <f t="shared" si="21"/>
        <v>15884255.004449617</v>
      </c>
      <c r="AC203" s="163">
        <f t="shared" si="21"/>
        <v>16313490.749786483</v>
      </c>
      <c r="AD203" s="163">
        <f t="shared" si="21"/>
        <v>16734333.962019227</v>
      </c>
      <c r="AE203" s="163">
        <f t="shared" si="21"/>
        <v>17154558.243378371</v>
      </c>
      <c r="AF203" s="163">
        <f t="shared" si="21"/>
        <v>17596887.925243367</v>
      </c>
      <c r="AG203" s="163">
        <f t="shared" si="21"/>
        <v>18049386.222534426</v>
      </c>
      <c r="AH203" s="163">
        <f t="shared" si="21"/>
        <v>18495039.893522196</v>
      </c>
      <c r="AI203" s="163">
        <f t="shared" si="21"/>
        <v>18948583.596342277</v>
      </c>
      <c r="AJ203" s="163">
        <f t="shared" si="21"/>
        <v>19421997.479042798</v>
      </c>
      <c r="AK203" s="163">
        <f t="shared" si="21"/>
        <v>19909254.007839374</v>
      </c>
      <c r="AL203" s="163">
        <f t="shared" si="21"/>
        <v>20390894.394973841</v>
      </c>
      <c r="AM203" s="163">
        <f t="shared" si="21"/>
        <v>20837753.263259899</v>
      </c>
      <c r="AN203" s="163">
        <f t="shared" si="21"/>
        <v>21333954.458027288</v>
      </c>
      <c r="AO203" s="163">
        <f t="shared" si="21"/>
        <v>21839807.793975119</v>
      </c>
      <c r="AP203" s="163">
        <f t="shared" si="21"/>
        <v>22335917.738495111</v>
      </c>
      <c r="AQ203" s="163">
        <f t="shared" si="21"/>
        <v>22847563.261008859</v>
      </c>
      <c r="AR203" s="163">
        <f t="shared" si="22"/>
        <v>23378719.656168014</v>
      </c>
      <c r="AS203" s="163">
        <f t="shared" si="22"/>
        <v>23378719.656168014</v>
      </c>
      <c r="AT203" s="163">
        <f t="shared" si="22"/>
        <v>23910544.094046582</v>
      </c>
      <c r="AU203" s="163">
        <f t="shared" si="22"/>
        <v>0</v>
      </c>
      <c r="AV203" s="163">
        <f t="shared" si="22"/>
        <v>0</v>
      </c>
    </row>
    <row r="204" spans="4:48">
      <c r="D204" s="175" t="s">
        <v>212</v>
      </c>
      <c r="Z204" s="163">
        <f t="shared" si="23"/>
        <v>31193239.778700255</v>
      </c>
      <c r="AA204" s="163">
        <f t="shared" si="23"/>
        <v>31639844.352603644</v>
      </c>
      <c r="AB204" s="163">
        <f t="shared" si="21"/>
        <v>32131599.61228497</v>
      </c>
      <c r="AC204" s="163">
        <f t="shared" si="21"/>
        <v>32722651.701719198</v>
      </c>
      <c r="AD204" s="163">
        <f t="shared" si="21"/>
        <v>33461307.42743101</v>
      </c>
      <c r="AE204" s="163">
        <f t="shared" si="21"/>
        <v>34272141.792159483</v>
      </c>
      <c r="AF204" s="163">
        <f t="shared" si="21"/>
        <v>34933314.376332171</v>
      </c>
      <c r="AG204" s="163">
        <f t="shared" si="21"/>
        <v>35563977.111426726</v>
      </c>
      <c r="AH204" s="163">
        <f t="shared" si="21"/>
        <v>36289953.657419875</v>
      </c>
      <c r="AI204" s="163">
        <f t="shared" si="21"/>
        <v>37051980.048685282</v>
      </c>
      <c r="AJ204" s="163">
        <f t="shared" si="21"/>
        <v>37674685.109128416</v>
      </c>
      <c r="AK204" s="163">
        <f t="shared" si="21"/>
        <v>38233332.812990569</v>
      </c>
      <c r="AL204" s="163">
        <f t="shared" si="21"/>
        <v>38935322.619958445</v>
      </c>
      <c r="AM204" s="163">
        <f t="shared" si="21"/>
        <v>39959175.582099274</v>
      </c>
      <c r="AN204" s="163">
        <f t="shared" si="21"/>
        <v>40582174.512229227</v>
      </c>
      <c r="AO204" s="163">
        <f t="shared" si="21"/>
        <v>41212492.355373517</v>
      </c>
      <c r="AP204" s="163">
        <f t="shared" si="21"/>
        <v>41953353.90445365</v>
      </c>
      <c r="AQ204" s="163">
        <f t="shared" si="21"/>
        <v>42592909.743843712</v>
      </c>
      <c r="AR204" s="163">
        <f t="shared" si="22"/>
        <v>43187035.465978153</v>
      </c>
      <c r="AS204" s="163">
        <f t="shared" si="22"/>
        <v>43187035.465978153</v>
      </c>
      <c r="AT204" s="163">
        <f t="shared" si="22"/>
        <v>43763685.273062907</v>
      </c>
      <c r="AU204" s="163">
        <f t="shared" si="22"/>
        <v>0</v>
      </c>
      <c r="AV204" s="163">
        <f t="shared" si="22"/>
        <v>0</v>
      </c>
    </row>
    <row r="205" spans="4:48">
      <c r="D205" s="175" t="s">
        <v>224</v>
      </c>
      <c r="Z205" s="163">
        <f t="shared" si="23"/>
        <v>18342608.230361003</v>
      </c>
      <c r="AA205" s="163">
        <f t="shared" si="23"/>
        <v>18550852.346136738</v>
      </c>
      <c r="AB205" s="163">
        <f t="shared" si="21"/>
        <v>18851842.075907424</v>
      </c>
      <c r="AC205" s="163">
        <f t="shared" si="21"/>
        <v>19293424.527842075</v>
      </c>
      <c r="AD205" s="163">
        <f t="shared" si="21"/>
        <v>19970798.731474672</v>
      </c>
      <c r="AE205" s="163">
        <f t="shared" si="21"/>
        <v>20763301.07175285</v>
      </c>
      <c r="AF205" s="163">
        <f t="shared" si="21"/>
        <v>21384530.257717084</v>
      </c>
      <c r="AG205" s="163">
        <f t="shared" si="21"/>
        <v>21963697.973059367</v>
      </c>
      <c r="AH205" s="163">
        <f t="shared" si="21"/>
        <v>22737607.828178506</v>
      </c>
      <c r="AI205" s="163">
        <f t="shared" si="21"/>
        <v>23576945.108942468</v>
      </c>
      <c r="AJ205" s="163">
        <f t="shared" si="21"/>
        <v>24242316.897144988</v>
      </c>
      <c r="AK205" s="163">
        <f t="shared" si="21"/>
        <v>24846614.222493175</v>
      </c>
      <c r="AL205" s="163">
        <f t="shared" si="21"/>
        <v>25686009.369030729</v>
      </c>
      <c r="AM205" s="163">
        <f t="shared" si="21"/>
        <v>27064364.91601415</v>
      </c>
      <c r="AN205" s="163">
        <f t="shared" si="21"/>
        <v>27855045.514251806</v>
      </c>
      <c r="AO205" s="163">
        <f t="shared" si="21"/>
        <v>28697824.530864358</v>
      </c>
      <c r="AP205" s="163">
        <f t="shared" si="21"/>
        <v>29741499.406297233</v>
      </c>
      <c r="AQ205" s="163">
        <f t="shared" si="21"/>
        <v>30677912.133328039</v>
      </c>
      <c r="AR205" s="163">
        <f t="shared" si="22"/>
        <v>31566828.793922659</v>
      </c>
      <c r="AS205" s="163">
        <f t="shared" si="22"/>
        <v>31566828.793922659</v>
      </c>
      <c r="AT205" s="163">
        <f t="shared" si="22"/>
        <v>32453359.93442709</v>
      </c>
      <c r="AU205" s="163">
        <f t="shared" si="22"/>
        <v>0</v>
      </c>
      <c r="AV205" s="163">
        <f t="shared" si="22"/>
        <v>0</v>
      </c>
    </row>
    <row r="206" spans="4:48">
      <c r="D206" s="175" t="s">
        <v>228</v>
      </c>
      <c r="Z206" s="163">
        <f t="shared" si="23"/>
        <v>6122393.1488987077</v>
      </c>
      <c r="AA206" s="163">
        <f t="shared" si="23"/>
        <v>6153528.2854911871</v>
      </c>
      <c r="AB206" s="163">
        <f t="shared" si="21"/>
        <v>6185502.5104268668</v>
      </c>
      <c r="AC206" s="163">
        <f t="shared" si="21"/>
        <v>6225832.8859560424</v>
      </c>
      <c r="AD206" s="163">
        <f t="shared" si="21"/>
        <v>6278365.8859515721</v>
      </c>
      <c r="AE206" s="163">
        <f t="shared" si="21"/>
        <v>6333776.0561917229</v>
      </c>
      <c r="AF206" s="163">
        <f t="shared" si="21"/>
        <v>6376804.3509727353</v>
      </c>
      <c r="AG206" s="163">
        <f t="shared" si="21"/>
        <v>6416476.8919583755</v>
      </c>
      <c r="AH206" s="163">
        <f t="shared" si="21"/>
        <v>6463273.1803100696</v>
      </c>
      <c r="AI206" s="163">
        <f t="shared" si="21"/>
        <v>6508698.2452760199</v>
      </c>
      <c r="AJ206" s="163">
        <f t="shared" si="21"/>
        <v>6543202.4189311666</v>
      </c>
      <c r="AK206" s="163">
        <f t="shared" si="21"/>
        <v>6572070.9632023014</v>
      </c>
      <c r="AL206" s="163">
        <f t="shared" si="21"/>
        <v>6612024.8699118253</v>
      </c>
      <c r="AM206" s="163">
        <f t="shared" si="21"/>
        <v>6671615.7137715155</v>
      </c>
      <c r="AN206" s="163">
        <f t="shared" si="21"/>
        <v>6700333.6074423036</v>
      </c>
      <c r="AO206" s="163">
        <f t="shared" si="21"/>
        <v>6731698.658227955</v>
      </c>
      <c r="AP206" s="163">
        <f t="shared" si="21"/>
        <v>6766511.067083749</v>
      </c>
      <c r="AQ206" s="163">
        <f t="shared" si="21"/>
        <v>6790772.3978847126</v>
      </c>
      <c r="AR206" s="163">
        <f t="shared" si="22"/>
        <v>6814112.7779785171</v>
      </c>
      <c r="AS206" s="163">
        <f t="shared" si="22"/>
        <v>6814112.7779785171</v>
      </c>
      <c r="AT206" s="163">
        <f t="shared" si="22"/>
        <v>6831265.7699588826</v>
      </c>
      <c r="AU206" s="163">
        <f t="shared" si="22"/>
        <v>0</v>
      </c>
      <c r="AV206" s="163">
        <f t="shared" si="22"/>
        <v>0</v>
      </c>
    </row>
    <row r="207" spans="4:48">
      <c r="D207" s="175" t="s">
        <v>220</v>
      </c>
      <c r="Z207" s="163">
        <f t="shared" si="23"/>
        <v>4029094.1410001521</v>
      </c>
      <c r="AA207" s="163">
        <f t="shared" si="23"/>
        <v>4065812.6818444943</v>
      </c>
      <c r="AB207" s="163">
        <f t="shared" si="21"/>
        <v>4099808.4623305826</v>
      </c>
      <c r="AC207" s="163">
        <f t="shared" si="21"/>
        <v>4125939.7894959305</v>
      </c>
      <c r="AD207" s="163">
        <f t="shared" si="21"/>
        <v>4140655.4089983278</v>
      </c>
      <c r="AE207" s="163">
        <f t="shared" si="21"/>
        <v>4149353.6604809682</v>
      </c>
      <c r="AF207" s="163">
        <f t="shared" si="21"/>
        <v>4168095.7069414048</v>
      </c>
      <c r="AG207" s="163">
        <f t="shared" si="21"/>
        <v>4188774.1376414406</v>
      </c>
      <c r="AH207" s="163">
        <f t="shared" si="21"/>
        <v>4201426.080021861</v>
      </c>
      <c r="AI207" s="163">
        <f t="shared" si="21"/>
        <v>4209650.7682597851</v>
      </c>
      <c r="AJ207" s="163">
        <f t="shared" si="21"/>
        <v>4228162.0034430185</v>
      </c>
      <c r="AK207" s="163">
        <f t="shared" si="21"/>
        <v>4248811.2136598798</v>
      </c>
      <c r="AL207" s="163">
        <f t="shared" si="21"/>
        <v>4259645.8481720258</v>
      </c>
      <c r="AM207" s="163">
        <f t="shared" si="21"/>
        <v>4252856.587340015</v>
      </c>
      <c r="AN207" s="163">
        <f t="shared" si="21"/>
        <v>4266810.8145405101</v>
      </c>
      <c r="AO207" s="163">
        <f t="shared" si="21"/>
        <v>4280190.8930372493</v>
      </c>
      <c r="AP207" s="163">
        <f t="shared" si="21"/>
        <v>4286669.8091294356</v>
      </c>
      <c r="AQ207" s="163">
        <f t="shared" si="21"/>
        <v>4298136.8565174202</v>
      </c>
      <c r="AR207" s="163">
        <f t="shared" si="22"/>
        <v>4310333.1598047325</v>
      </c>
      <c r="AS207" s="163">
        <f t="shared" si="22"/>
        <v>4310333.1598047325</v>
      </c>
      <c r="AT207" s="163">
        <f t="shared" si="22"/>
        <v>4323728.7232598169</v>
      </c>
      <c r="AU207" s="163">
        <f t="shared" si="22"/>
        <v>0</v>
      </c>
      <c r="AV207" s="163">
        <f t="shared" si="22"/>
        <v>0</v>
      </c>
    </row>
    <row r="208" spans="4:48">
      <c r="Z208" s="163"/>
      <c r="AA208" s="163"/>
      <c r="AB208" s="163"/>
      <c r="AC208" s="163"/>
      <c r="AD208" s="163"/>
      <c r="AE208" s="163"/>
      <c r="AF208" s="163"/>
      <c r="AG208" s="163"/>
      <c r="AH208" s="163"/>
      <c r="AI208" s="163"/>
      <c r="AJ208" s="163"/>
      <c r="AK208" s="163"/>
      <c r="AL208" s="163"/>
      <c r="AM208" s="163"/>
      <c r="AN208" s="163"/>
      <c r="AO208" s="163"/>
      <c r="AP208" s="163"/>
      <c r="AQ208" s="163"/>
      <c r="AR208" s="163"/>
      <c r="AS208" s="163"/>
      <c r="AT208" s="163"/>
      <c r="AU208" s="163"/>
      <c r="AV208" s="163"/>
    </row>
    <row r="209" spans="4:280">
      <c r="D209" s="175" t="s">
        <v>246</v>
      </c>
      <c r="Z209" s="192">
        <v>40877</v>
      </c>
      <c r="AA209" s="192">
        <v>40908</v>
      </c>
      <c r="AB209" s="192">
        <v>40939</v>
      </c>
      <c r="AC209" s="192">
        <v>40968</v>
      </c>
      <c r="AD209" s="192">
        <v>40999</v>
      </c>
      <c r="AE209" s="192">
        <v>41029</v>
      </c>
      <c r="AF209" s="192">
        <v>41060</v>
      </c>
      <c r="AG209" s="192">
        <v>41090</v>
      </c>
      <c r="AH209" s="192">
        <v>41121</v>
      </c>
      <c r="AI209" s="192">
        <v>41152</v>
      </c>
      <c r="AJ209" s="192">
        <v>41182</v>
      </c>
      <c r="AK209" s="192">
        <v>41213</v>
      </c>
      <c r="AL209" s="192">
        <v>41243</v>
      </c>
      <c r="AM209" s="192">
        <v>41274</v>
      </c>
      <c r="AN209" s="192">
        <v>41305</v>
      </c>
      <c r="AO209" s="192">
        <v>41333</v>
      </c>
      <c r="AP209" s="192">
        <v>41364</v>
      </c>
      <c r="AQ209" s="192">
        <v>41394</v>
      </c>
      <c r="AR209" s="192">
        <v>41425</v>
      </c>
      <c r="AS209" s="192">
        <v>41426</v>
      </c>
      <c r="AT209" s="192">
        <v>41455</v>
      </c>
      <c r="AU209" s="192">
        <v>41486</v>
      </c>
      <c r="AV209" s="192">
        <v>41517</v>
      </c>
      <c r="AW209" s="192">
        <v>41547</v>
      </c>
      <c r="AX209" s="192">
        <v>41578</v>
      </c>
      <c r="AY209" s="192">
        <v>41608</v>
      </c>
      <c r="AZ209" s="192">
        <v>41639</v>
      </c>
      <c r="BA209" s="192">
        <v>41670</v>
      </c>
      <c r="BB209" s="192">
        <v>41698</v>
      </c>
      <c r="BC209" s="192">
        <v>41729</v>
      </c>
      <c r="BD209" s="192">
        <v>41759</v>
      </c>
      <c r="BE209" s="192">
        <v>41790</v>
      </c>
      <c r="BF209" s="192">
        <v>41820</v>
      </c>
      <c r="BG209" s="192">
        <v>41851</v>
      </c>
      <c r="BH209" s="192">
        <v>41882</v>
      </c>
      <c r="BI209" s="192">
        <v>41912</v>
      </c>
      <c r="BJ209" s="192">
        <v>41943</v>
      </c>
      <c r="BK209" s="192">
        <v>41973</v>
      </c>
      <c r="BL209" s="192">
        <v>42004</v>
      </c>
      <c r="BM209" s="192">
        <v>42035</v>
      </c>
      <c r="BN209" s="192">
        <v>42063</v>
      </c>
      <c r="BO209" s="192">
        <v>42094</v>
      </c>
      <c r="BP209" s="192">
        <v>42124</v>
      </c>
      <c r="BQ209" s="192">
        <v>42155</v>
      </c>
      <c r="BR209" s="192">
        <v>42185</v>
      </c>
      <c r="BS209" s="192">
        <v>42216</v>
      </c>
      <c r="BT209" s="192">
        <v>42247</v>
      </c>
      <c r="BU209" s="192">
        <v>42277</v>
      </c>
      <c r="BV209" s="192">
        <v>42308</v>
      </c>
      <c r="BW209" s="192">
        <v>42338</v>
      </c>
      <c r="BX209" s="192">
        <v>42369</v>
      </c>
      <c r="BY209" s="192">
        <v>42400</v>
      </c>
      <c r="BZ209" s="192">
        <v>42429</v>
      </c>
      <c r="CA209" s="192">
        <v>42460</v>
      </c>
      <c r="CB209" s="192">
        <v>42490</v>
      </c>
      <c r="CC209" s="192">
        <v>42521</v>
      </c>
      <c r="CD209" s="192">
        <v>42551</v>
      </c>
      <c r="CE209" s="192">
        <v>42582</v>
      </c>
      <c r="CF209" s="192">
        <v>42613</v>
      </c>
      <c r="CG209" s="192">
        <v>42643</v>
      </c>
      <c r="CH209" s="192">
        <v>42674</v>
      </c>
      <c r="CI209" s="192">
        <v>42704</v>
      </c>
      <c r="CJ209" s="192">
        <v>42735</v>
      </c>
      <c r="CK209" s="192">
        <v>42766</v>
      </c>
      <c r="CL209" s="192">
        <v>42794</v>
      </c>
      <c r="CM209" s="192">
        <v>42825</v>
      </c>
      <c r="CN209" s="192">
        <v>42855</v>
      </c>
      <c r="CO209" s="192">
        <v>42886</v>
      </c>
      <c r="CP209" s="192">
        <v>42916</v>
      </c>
      <c r="CQ209" s="192">
        <v>42947</v>
      </c>
      <c r="CR209" s="192">
        <v>42978</v>
      </c>
      <c r="CS209" s="192">
        <v>43008</v>
      </c>
      <c r="CT209" s="192">
        <v>43039</v>
      </c>
      <c r="CU209" s="192">
        <v>43069</v>
      </c>
      <c r="CV209" s="192">
        <v>43100</v>
      </c>
      <c r="CW209" s="192">
        <v>43131</v>
      </c>
      <c r="CX209" s="192">
        <v>43159</v>
      </c>
      <c r="CY209" s="192">
        <v>43190</v>
      </c>
      <c r="CZ209" s="192">
        <v>43220</v>
      </c>
      <c r="DA209" s="192">
        <v>43251</v>
      </c>
      <c r="DB209" s="192">
        <v>43281</v>
      </c>
      <c r="DC209" s="192">
        <v>43312</v>
      </c>
      <c r="DD209" s="192">
        <v>43343</v>
      </c>
      <c r="DE209" s="192">
        <v>43373</v>
      </c>
      <c r="DF209" s="192">
        <v>43404</v>
      </c>
      <c r="DG209" s="192">
        <v>43434</v>
      </c>
      <c r="DH209" s="192">
        <v>43465</v>
      </c>
      <c r="DI209" s="192">
        <v>43496</v>
      </c>
      <c r="DJ209" s="192">
        <v>43524</v>
      </c>
      <c r="DK209" s="192">
        <v>43555</v>
      </c>
      <c r="DL209" s="192">
        <v>43585</v>
      </c>
      <c r="DM209" s="192">
        <v>43616</v>
      </c>
      <c r="DN209" s="192">
        <v>43646</v>
      </c>
      <c r="DO209" s="192">
        <v>43677</v>
      </c>
      <c r="DP209" s="192">
        <v>43708</v>
      </c>
      <c r="DQ209" s="192">
        <v>43738</v>
      </c>
      <c r="DR209" s="192">
        <v>43769</v>
      </c>
      <c r="DS209" s="192">
        <v>43799</v>
      </c>
      <c r="DT209" s="192">
        <v>43830</v>
      </c>
      <c r="DU209" s="192">
        <v>43861</v>
      </c>
      <c r="DV209" s="192">
        <v>43890</v>
      </c>
      <c r="DW209" s="192">
        <v>43921</v>
      </c>
      <c r="DX209" s="192">
        <v>43951</v>
      </c>
      <c r="DY209" s="192">
        <v>43982</v>
      </c>
      <c r="DZ209" s="192">
        <v>44012</v>
      </c>
      <c r="EA209" s="192">
        <v>44043</v>
      </c>
      <c r="EB209" s="192">
        <v>44074</v>
      </c>
      <c r="EC209" s="192">
        <v>44104</v>
      </c>
      <c r="ED209" s="192">
        <v>44135</v>
      </c>
      <c r="EE209" s="192">
        <v>44165</v>
      </c>
      <c r="EF209" s="192">
        <v>44196</v>
      </c>
      <c r="EG209" s="192">
        <v>44227</v>
      </c>
      <c r="EH209" s="192">
        <v>44255</v>
      </c>
      <c r="EI209" s="192">
        <v>44286</v>
      </c>
      <c r="EJ209" s="192">
        <v>44316</v>
      </c>
      <c r="EK209" s="192">
        <v>44347</v>
      </c>
      <c r="EL209" s="192">
        <v>44377</v>
      </c>
      <c r="EM209" s="192">
        <v>44408</v>
      </c>
      <c r="EN209" s="192">
        <v>44439</v>
      </c>
      <c r="EO209" s="192">
        <v>44469</v>
      </c>
      <c r="EP209" s="192">
        <v>44500</v>
      </c>
      <c r="EQ209" s="192">
        <v>44530</v>
      </c>
      <c r="ER209" s="192">
        <v>44561</v>
      </c>
      <c r="ES209" s="192">
        <v>44592</v>
      </c>
      <c r="ET209" s="192">
        <v>44620</v>
      </c>
      <c r="EU209" s="192">
        <v>44651</v>
      </c>
      <c r="EV209" s="192">
        <v>44681</v>
      </c>
      <c r="EW209" s="192">
        <v>44712</v>
      </c>
      <c r="EX209" s="192">
        <v>44742</v>
      </c>
      <c r="EY209" s="192">
        <v>44773</v>
      </c>
      <c r="EZ209" s="192">
        <v>44804</v>
      </c>
      <c r="FA209" s="192">
        <v>44834</v>
      </c>
      <c r="FB209" s="192">
        <v>44865</v>
      </c>
      <c r="FC209" s="192">
        <v>44895</v>
      </c>
      <c r="FD209" s="192">
        <v>44926</v>
      </c>
      <c r="FE209" s="192">
        <v>44957</v>
      </c>
      <c r="FF209" s="192">
        <v>44985</v>
      </c>
      <c r="FG209" s="192">
        <v>45016</v>
      </c>
      <c r="FH209" s="192">
        <v>45046</v>
      </c>
      <c r="FI209" s="192">
        <v>45077</v>
      </c>
      <c r="FJ209" s="192">
        <v>45107</v>
      </c>
      <c r="FK209" s="192">
        <v>45138</v>
      </c>
      <c r="FL209" s="192">
        <v>45169</v>
      </c>
      <c r="FM209" s="192">
        <v>45199</v>
      </c>
      <c r="FN209" s="192">
        <v>45230</v>
      </c>
      <c r="FO209" s="192">
        <v>45260</v>
      </c>
      <c r="FP209" s="192">
        <v>45291</v>
      </c>
      <c r="FQ209" s="192">
        <v>45322</v>
      </c>
      <c r="FR209" s="192">
        <v>45351</v>
      </c>
      <c r="FS209" s="192">
        <v>45382</v>
      </c>
      <c r="FT209" s="192">
        <v>45412</v>
      </c>
      <c r="FU209" s="192">
        <v>45443</v>
      </c>
      <c r="FV209" s="192">
        <v>45473</v>
      </c>
      <c r="FW209" s="192">
        <v>45504</v>
      </c>
      <c r="FX209" s="192">
        <v>45535</v>
      </c>
      <c r="FY209" s="192">
        <v>45565</v>
      </c>
      <c r="FZ209" s="192">
        <v>45596</v>
      </c>
      <c r="GA209" s="192">
        <v>45626</v>
      </c>
      <c r="GB209" s="192">
        <v>45657</v>
      </c>
      <c r="GC209" s="192">
        <v>45688</v>
      </c>
      <c r="GD209" s="192">
        <v>45716</v>
      </c>
      <c r="GE209" s="192">
        <v>45747</v>
      </c>
      <c r="GF209" s="192">
        <v>45777</v>
      </c>
      <c r="GG209" s="192">
        <v>45808</v>
      </c>
      <c r="GH209" s="192">
        <v>45838</v>
      </c>
      <c r="GI209" s="192">
        <v>45869</v>
      </c>
      <c r="GJ209" s="192">
        <v>45900</v>
      </c>
      <c r="GK209" s="192">
        <v>45930</v>
      </c>
      <c r="GL209" s="192">
        <v>45961</v>
      </c>
      <c r="GM209" s="192">
        <v>45991</v>
      </c>
      <c r="GN209" s="192">
        <v>46022</v>
      </c>
      <c r="GO209" s="192">
        <v>46053</v>
      </c>
      <c r="GP209" s="192">
        <v>46081</v>
      </c>
      <c r="GQ209" s="192">
        <v>46112</v>
      </c>
      <c r="GR209" s="192">
        <v>46142</v>
      </c>
      <c r="GS209" s="192">
        <v>46173</v>
      </c>
      <c r="GT209" s="192">
        <v>46203</v>
      </c>
      <c r="GU209" s="192">
        <v>46234</v>
      </c>
      <c r="GV209" s="192">
        <v>46265</v>
      </c>
      <c r="GW209" s="192">
        <v>46295</v>
      </c>
      <c r="GX209" s="192">
        <v>46326</v>
      </c>
      <c r="GY209" s="192">
        <v>46356</v>
      </c>
      <c r="GZ209" s="192">
        <v>46387</v>
      </c>
      <c r="HA209" s="192">
        <v>46418</v>
      </c>
      <c r="HB209" s="192">
        <v>46446</v>
      </c>
      <c r="HC209" s="192">
        <v>46477</v>
      </c>
      <c r="HD209" s="192">
        <v>46507</v>
      </c>
      <c r="HE209" s="192">
        <v>46538</v>
      </c>
      <c r="HF209" s="192">
        <v>46568</v>
      </c>
      <c r="HG209" s="192">
        <v>46599</v>
      </c>
      <c r="HH209" s="192">
        <v>46630</v>
      </c>
      <c r="HI209" s="192">
        <v>46660</v>
      </c>
      <c r="HJ209" s="192">
        <v>46691</v>
      </c>
      <c r="HK209" s="192">
        <v>46721</v>
      </c>
      <c r="HL209" s="192">
        <v>46752</v>
      </c>
      <c r="HM209" s="192">
        <v>46783</v>
      </c>
      <c r="HN209" s="192">
        <v>46812</v>
      </c>
      <c r="HO209" s="192">
        <v>46843</v>
      </c>
      <c r="HP209" s="192">
        <v>46873</v>
      </c>
      <c r="HQ209" s="192">
        <v>46904</v>
      </c>
      <c r="HR209" s="192">
        <v>46934</v>
      </c>
      <c r="HS209" s="192">
        <v>46965</v>
      </c>
      <c r="HT209" s="192">
        <v>46996</v>
      </c>
      <c r="HU209" s="192">
        <v>47026</v>
      </c>
      <c r="HV209" s="192">
        <v>47057</v>
      </c>
      <c r="HW209" s="192">
        <v>47087</v>
      </c>
      <c r="HX209" s="192">
        <v>47118</v>
      </c>
      <c r="HY209" s="192">
        <v>47149</v>
      </c>
      <c r="HZ209" s="192">
        <v>47177</v>
      </c>
      <c r="IA209" s="192">
        <v>47208</v>
      </c>
      <c r="IB209" s="192">
        <v>47238</v>
      </c>
      <c r="IC209" s="192">
        <v>47269</v>
      </c>
      <c r="ID209" s="192">
        <v>47299</v>
      </c>
      <c r="IE209" s="192">
        <v>47330</v>
      </c>
      <c r="IF209" s="192">
        <v>47361</v>
      </c>
      <c r="IG209" s="192">
        <v>47391</v>
      </c>
      <c r="IH209" s="192">
        <v>47422</v>
      </c>
      <c r="II209" s="192">
        <v>47452</v>
      </c>
      <c r="IJ209" s="192">
        <v>47483</v>
      </c>
      <c r="IK209" s="192">
        <v>47514</v>
      </c>
      <c r="IL209" s="192">
        <v>47542</v>
      </c>
      <c r="IM209" s="192">
        <v>47573</v>
      </c>
      <c r="IN209" s="192">
        <v>47603</v>
      </c>
      <c r="IO209" s="192">
        <v>47634</v>
      </c>
      <c r="IP209" s="192">
        <v>47664</v>
      </c>
      <c r="IQ209" s="192">
        <v>47695</v>
      </c>
      <c r="IR209" s="192">
        <v>47726</v>
      </c>
      <c r="IS209" s="192">
        <v>47756</v>
      </c>
      <c r="IT209" s="192">
        <v>47787</v>
      </c>
      <c r="IU209" s="192">
        <v>47817</v>
      </c>
      <c r="IV209" s="192">
        <v>47848</v>
      </c>
      <c r="IW209" s="192">
        <v>47879</v>
      </c>
      <c r="IX209" s="192">
        <v>47907</v>
      </c>
      <c r="IY209" s="192">
        <v>47938</v>
      </c>
      <c r="IZ209" s="192">
        <v>47968</v>
      </c>
      <c r="JA209" s="192">
        <v>47999</v>
      </c>
      <c r="JB209" s="192">
        <v>48029</v>
      </c>
      <c r="JC209" s="192">
        <v>48060</v>
      </c>
      <c r="JD209" s="192">
        <v>48091</v>
      </c>
      <c r="JE209" s="192">
        <v>48121</v>
      </c>
      <c r="JF209" s="192">
        <v>48152</v>
      </c>
      <c r="JG209" s="192">
        <v>48182</v>
      </c>
      <c r="JH209" s="192">
        <v>48213</v>
      </c>
      <c r="JI209" s="192">
        <v>48244</v>
      </c>
      <c r="JJ209" s="192">
        <v>48273</v>
      </c>
      <c r="JK209" s="192">
        <v>48304</v>
      </c>
      <c r="JL209" s="192">
        <v>48334</v>
      </c>
      <c r="JM209" s="192">
        <v>48365</v>
      </c>
      <c r="JN209" s="192">
        <v>48395</v>
      </c>
      <c r="JO209" s="192">
        <v>48426</v>
      </c>
      <c r="JP209" s="192">
        <v>48457</v>
      </c>
      <c r="JQ209" s="192">
        <v>48487</v>
      </c>
      <c r="JR209" s="192">
        <v>48518</v>
      </c>
      <c r="JS209" s="192">
        <v>48548</v>
      </c>
      <c r="JT209" s="192">
        <v>48579</v>
      </c>
    </row>
    <row r="210" spans="4:280">
      <c r="D210" s="175">
        <v>10</v>
      </c>
      <c r="Z210" s="193">
        <f t="shared" ref="Z210:AO219" si="24">+INDEX($D$185:$AV$195,MATCH($D210,$D$185:$D$195,0),MATCH(YEAR(Z$221),$D$185:$AV$185,0))</f>
        <v>1348.2342641430787</v>
      </c>
      <c r="AA210" s="193">
        <f t="shared" si="24"/>
        <v>1348.2342641430787</v>
      </c>
      <c r="AB210" s="193">
        <f t="shared" si="24"/>
        <v>1354.4202871647383</v>
      </c>
      <c r="AC210" s="193">
        <f t="shared" si="24"/>
        <v>1354.4202871647383</v>
      </c>
      <c r="AD210" s="193">
        <f t="shared" si="24"/>
        <v>1354.4202871647383</v>
      </c>
      <c r="AE210" s="193">
        <f t="shared" si="24"/>
        <v>1354.4202871647383</v>
      </c>
      <c r="AF210" s="193">
        <f t="shared" si="24"/>
        <v>1354.4202871647383</v>
      </c>
      <c r="AG210" s="193">
        <f t="shared" si="24"/>
        <v>1354.4202871647383</v>
      </c>
      <c r="AH210" s="193">
        <f t="shared" si="24"/>
        <v>1354.4202871647383</v>
      </c>
      <c r="AI210" s="193">
        <f t="shared" si="24"/>
        <v>1354.4202871647383</v>
      </c>
      <c r="AJ210" s="193">
        <f t="shared" si="24"/>
        <v>1354.4202871647383</v>
      </c>
      <c r="AK210" s="193">
        <f t="shared" si="24"/>
        <v>1354.4202871647383</v>
      </c>
      <c r="AL210" s="193">
        <f t="shared" si="24"/>
        <v>1354.4202871647383</v>
      </c>
      <c r="AM210" s="193">
        <f t="shared" si="24"/>
        <v>1354.4202871647383</v>
      </c>
      <c r="AN210" s="193">
        <f t="shared" si="24"/>
        <v>1360.4363763729898</v>
      </c>
      <c r="AO210" s="193">
        <f t="shared" si="24"/>
        <v>1360.4363763729898</v>
      </c>
      <c r="AP210" s="193">
        <f t="shared" ref="AP210:BE219" si="25">+INDEX($D$185:$AV$195,MATCH($D210,$D$185:$D$195,0),MATCH(YEAR(AP$221),$D$185:$AV$185,0))</f>
        <v>1360.4363763729898</v>
      </c>
      <c r="AQ210" s="193">
        <f t="shared" si="25"/>
        <v>1360.4363763729898</v>
      </c>
      <c r="AR210" s="193">
        <f t="shared" si="25"/>
        <v>1360.4363763729898</v>
      </c>
      <c r="AS210" s="193">
        <f t="shared" si="25"/>
        <v>1360.4363763729898</v>
      </c>
      <c r="AT210" s="193">
        <f t="shared" si="25"/>
        <v>1360.4363763729898</v>
      </c>
      <c r="AU210" s="193">
        <f t="shared" si="25"/>
        <v>1360.4363763729898</v>
      </c>
      <c r="AV210" s="193">
        <f t="shared" si="25"/>
        <v>1360.4363763729898</v>
      </c>
      <c r="AW210" s="193">
        <f t="shared" si="25"/>
        <v>1360.4363763729898</v>
      </c>
      <c r="AX210" s="193">
        <f t="shared" si="25"/>
        <v>1360.4363763729898</v>
      </c>
      <c r="AY210" s="193">
        <f t="shared" si="25"/>
        <v>1360.4363763729898</v>
      </c>
      <c r="AZ210" s="193">
        <f t="shared" si="25"/>
        <v>1360.4363763729898</v>
      </c>
      <c r="BA210" s="193">
        <f t="shared" si="25"/>
        <v>1366.2916577806623</v>
      </c>
      <c r="BB210" s="193">
        <f t="shared" si="25"/>
        <v>1366.2916577806623</v>
      </c>
      <c r="BC210" s="193">
        <f t="shared" si="25"/>
        <v>1366.2916577806623</v>
      </c>
      <c r="BD210" s="193">
        <f t="shared" si="25"/>
        <v>1366.2916577806623</v>
      </c>
      <c r="BE210" s="193">
        <f t="shared" si="25"/>
        <v>1366.2916577806623</v>
      </c>
      <c r="BF210" s="193">
        <f t="shared" ref="BF210:BU219" si="26">+INDEX($D$185:$AV$195,MATCH($D210,$D$185:$D$195,0),MATCH(YEAR(BF$221),$D$185:$AV$185,0))</f>
        <v>1366.2916577806623</v>
      </c>
      <c r="BG210" s="193">
        <f t="shared" si="26"/>
        <v>1366.2916577806623</v>
      </c>
      <c r="BH210" s="193">
        <f t="shared" si="26"/>
        <v>1366.2916577806623</v>
      </c>
      <c r="BI210" s="193">
        <f t="shared" si="26"/>
        <v>1366.2916577806623</v>
      </c>
      <c r="BJ210" s="193">
        <f t="shared" si="26"/>
        <v>1366.2916577806623</v>
      </c>
      <c r="BK210" s="193">
        <f t="shared" si="26"/>
        <v>1366.2916577806623</v>
      </c>
      <c r="BL210" s="193">
        <f t="shared" si="26"/>
        <v>1366.2916577806623</v>
      </c>
      <c r="BM210" s="193">
        <f t="shared" si="26"/>
        <v>1371.926410103639</v>
      </c>
      <c r="BN210" s="193">
        <f t="shared" si="26"/>
        <v>1371.926410103639</v>
      </c>
      <c r="BO210" s="193">
        <f t="shared" si="26"/>
        <v>1371.926410103639</v>
      </c>
      <c r="BP210" s="193">
        <f t="shared" si="26"/>
        <v>1371.926410103639</v>
      </c>
      <c r="BQ210" s="193">
        <f t="shared" si="26"/>
        <v>1371.926410103639</v>
      </c>
      <c r="BR210" s="193">
        <f t="shared" si="26"/>
        <v>1371.926410103639</v>
      </c>
      <c r="BS210" s="193">
        <f t="shared" si="26"/>
        <v>1371.926410103639</v>
      </c>
      <c r="BT210" s="193">
        <f t="shared" si="26"/>
        <v>1371.926410103639</v>
      </c>
      <c r="BU210" s="193">
        <f t="shared" si="26"/>
        <v>1371.926410103639</v>
      </c>
      <c r="BV210" s="193">
        <f t="shared" ref="BV210:CK219" si="27">+INDEX($D$185:$AV$195,MATCH($D210,$D$185:$D$195,0),MATCH(YEAR(BV$221),$D$185:$AV$185,0))</f>
        <v>1371.926410103639</v>
      </c>
      <c r="BW210" s="193">
        <f t="shared" si="27"/>
        <v>1371.926410103639</v>
      </c>
      <c r="BX210" s="193">
        <f t="shared" si="27"/>
        <v>1371.926410103639</v>
      </c>
      <c r="BY210" s="193">
        <f t="shared" si="27"/>
        <v>1377.3524913802773</v>
      </c>
      <c r="BZ210" s="193">
        <f t="shared" si="27"/>
        <v>1377.3524913802773</v>
      </c>
      <c r="CA210" s="193">
        <f t="shared" si="27"/>
        <v>1377.3524913802773</v>
      </c>
      <c r="CB210" s="193">
        <f t="shared" si="27"/>
        <v>1377.3524913802773</v>
      </c>
      <c r="CC210" s="193">
        <f t="shared" si="27"/>
        <v>1377.3524913802773</v>
      </c>
      <c r="CD210" s="193">
        <f t="shared" si="27"/>
        <v>1377.3524913802773</v>
      </c>
      <c r="CE210" s="193">
        <f t="shared" si="27"/>
        <v>1377.3524913802773</v>
      </c>
      <c r="CF210" s="193">
        <f t="shared" si="27"/>
        <v>1377.3524913802773</v>
      </c>
      <c r="CG210" s="193">
        <f t="shared" si="27"/>
        <v>1377.3524913802773</v>
      </c>
      <c r="CH210" s="193">
        <f t="shared" si="27"/>
        <v>1377.3524913802773</v>
      </c>
      <c r="CI210" s="193">
        <f t="shared" si="27"/>
        <v>1377.3524913802773</v>
      </c>
      <c r="CJ210" s="193">
        <f t="shared" si="27"/>
        <v>1377.3524913802773</v>
      </c>
      <c r="CK210" s="193">
        <f t="shared" si="27"/>
        <v>1382.5575386735968</v>
      </c>
      <c r="CL210" s="193">
        <f t="shared" ref="CL210:DA219" si="28">+INDEX($D$185:$AV$195,MATCH($D210,$D$185:$D$195,0),MATCH(YEAR(CL$221),$D$185:$AV$185,0))</f>
        <v>1382.5575386735968</v>
      </c>
      <c r="CM210" s="193">
        <f t="shared" si="28"/>
        <v>1382.5575386735968</v>
      </c>
      <c r="CN210" s="193">
        <f t="shared" si="28"/>
        <v>1382.5575386735968</v>
      </c>
      <c r="CO210" s="193">
        <f t="shared" si="28"/>
        <v>1382.5575386735968</v>
      </c>
      <c r="CP210" s="193">
        <f t="shared" si="28"/>
        <v>1382.5575386735968</v>
      </c>
      <c r="CQ210" s="193">
        <f t="shared" si="28"/>
        <v>1382.5575386735968</v>
      </c>
      <c r="CR210" s="193">
        <f t="shared" si="28"/>
        <v>1382.5575386735968</v>
      </c>
      <c r="CS210" s="193">
        <f t="shared" si="28"/>
        <v>1382.5575386735968</v>
      </c>
      <c r="CT210" s="193">
        <f t="shared" si="28"/>
        <v>1382.5575386735968</v>
      </c>
      <c r="CU210" s="193">
        <f t="shared" si="28"/>
        <v>1382.5575386735968</v>
      </c>
      <c r="CV210" s="193">
        <f t="shared" si="28"/>
        <v>1382.5575386735968</v>
      </c>
      <c r="CW210" s="193">
        <f t="shared" si="28"/>
        <v>1387.5499988075708</v>
      </c>
      <c r="CX210" s="193">
        <f t="shared" si="28"/>
        <v>1387.5499988075708</v>
      </c>
      <c r="CY210" s="193">
        <f t="shared" si="28"/>
        <v>1387.5499988075708</v>
      </c>
      <c r="CZ210" s="193">
        <f t="shared" si="28"/>
        <v>1387.5499988075708</v>
      </c>
      <c r="DA210" s="193">
        <f t="shared" si="28"/>
        <v>1387.5499988075708</v>
      </c>
      <c r="DB210" s="193">
        <f t="shared" ref="DB210:DQ219" si="29">+INDEX($D$185:$AV$195,MATCH($D210,$D$185:$D$195,0),MATCH(YEAR(DB$221),$D$185:$AV$185,0))</f>
        <v>1387.5499988075708</v>
      </c>
      <c r="DC210" s="193">
        <f t="shared" si="29"/>
        <v>1387.5499988075708</v>
      </c>
      <c r="DD210" s="193">
        <f t="shared" si="29"/>
        <v>1387.5499988075708</v>
      </c>
      <c r="DE210" s="193">
        <f t="shared" si="29"/>
        <v>1387.5499988075708</v>
      </c>
      <c r="DF210" s="193">
        <f t="shared" si="29"/>
        <v>1387.5499988075708</v>
      </c>
      <c r="DG210" s="193">
        <f t="shared" si="29"/>
        <v>1387.5499988075708</v>
      </c>
      <c r="DH210" s="193">
        <f t="shared" si="29"/>
        <v>1387.5499988075708</v>
      </c>
      <c r="DI210" s="193">
        <f t="shared" si="29"/>
        <v>1392.36782827819</v>
      </c>
      <c r="DJ210" s="193">
        <f t="shared" si="29"/>
        <v>1392.36782827819</v>
      </c>
      <c r="DK210" s="193">
        <f t="shared" si="29"/>
        <v>1392.36782827819</v>
      </c>
      <c r="DL210" s="193">
        <f t="shared" si="29"/>
        <v>1392.36782827819</v>
      </c>
      <c r="DM210" s="193">
        <f t="shared" si="29"/>
        <v>1392.36782827819</v>
      </c>
      <c r="DN210" s="193">
        <f t="shared" si="29"/>
        <v>1392.36782827819</v>
      </c>
      <c r="DO210" s="193">
        <f t="shared" si="29"/>
        <v>1392.36782827819</v>
      </c>
      <c r="DP210" s="193">
        <f t="shared" si="29"/>
        <v>1392.36782827819</v>
      </c>
      <c r="DQ210" s="193">
        <f t="shared" si="29"/>
        <v>1392.36782827819</v>
      </c>
      <c r="DR210" s="193">
        <f t="shared" ref="DR210:EG219" si="30">+INDEX($D$185:$AV$195,MATCH($D210,$D$185:$D$195,0),MATCH(YEAR(DR$221),$D$185:$AV$185,0))</f>
        <v>1392.36782827819</v>
      </c>
      <c r="DS210" s="193">
        <f t="shared" si="30"/>
        <v>1392.36782827819</v>
      </c>
      <c r="DT210" s="193">
        <f t="shared" si="30"/>
        <v>1392.36782827819</v>
      </c>
      <c r="DU210" s="193">
        <f t="shared" si="30"/>
        <v>1397.0309919159001</v>
      </c>
      <c r="DV210" s="193">
        <f t="shared" si="30"/>
        <v>1397.0309919159001</v>
      </c>
      <c r="DW210" s="193">
        <f t="shared" si="30"/>
        <v>1397.0309919159001</v>
      </c>
      <c r="DX210" s="193">
        <f t="shared" si="30"/>
        <v>1397.0309919159001</v>
      </c>
      <c r="DY210" s="193">
        <f t="shared" si="30"/>
        <v>1397.0309919159001</v>
      </c>
      <c r="DZ210" s="193">
        <f t="shared" si="30"/>
        <v>1397.0309919159001</v>
      </c>
      <c r="EA210" s="193">
        <f t="shared" si="30"/>
        <v>1397.0309919159001</v>
      </c>
      <c r="EB210" s="193">
        <f t="shared" si="30"/>
        <v>1397.0309919159001</v>
      </c>
      <c r="EC210" s="193">
        <f t="shared" si="30"/>
        <v>1397.0309919159001</v>
      </c>
      <c r="ED210" s="193">
        <f t="shared" si="30"/>
        <v>1397.0309919159001</v>
      </c>
      <c r="EE210" s="193">
        <f t="shared" si="30"/>
        <v>1397.0309919159001</v>
      </c>
      <c r="EF210" s="193">
        <f t="shared" si="30"/>
        <v>1397.0309919159001</v>
      </c>
      <c r="EG210" s="193">
        <f t="shared" si="30"/>
        <v>1401.5592098665859</v>
      </c>
      <c r="EH210" s="193">
        <f t="shared" ref="EH210:EW219" si="31">+INDEX($D$185:$AV$195,MATCH($D210,$D$185:$D$195,0),MATCH(YEAR(EH$221),$D$185:$AV$185,0))</f>
        <v>1401.5592098665859</v>
      </c>
      <c r="EI210" s="193">
        <f t="shared" si="31"/>
        <v>1401.5592098665859</v>
      </c>
      <c r="EJ210" s="193">
        <f t="shared" si="31"/>
        <v>1401.5592098665859</v>
      </c>
      <c r="EK210" s="193">
        <f t="shared" si="31"/>
        <v>1401.5592098665859</v>
      </c>
      <c r="EL210" s="193">
        <f t="shared" si="31"/>
        <v>1401.5592098665859</v>
      </c>
      <c r="EM210" s="193">
        <f t="shared" si="31"/>
        <v>1401.5592098665859</v>
      </c>
      <c r="EN210" s="193">
        <f t="shared" si="31"/>
        <v>1401.5592098665859</v>
      </c>
      <c r="EO210" s="193">
        <f t="shared" si="31"/>
        <v>1401.5592098665859</v>
      </c>
      <c r="EP210" s="193">
        <f t="shared" si="31"/>
        <v>1401.5592098665859</v>
      </c>
      <c r="EQ210" s="193">
        <f t="shared" si="31"/>
        <v>1401.5592098665859</v>
      </c>
      <c r="ER210" s="193">
        <f t="shared" si="31"/>
        <v>1401.5592098665859</v>
      </c>
      <c r="ES210" s="193">
        <f t="shared" si="31"/>
        <v>1405.9551931409248</v>
      </c>
      <c r="ET210" s="193">
        <f t="shared" si="31"/>
        <v>1405.9551931409248</v>
      </c>
      <c r="EU210" s="193">
        <f t="shared" si="31"/>
        <v>1405.9551931409248</v>
      </c>
      <c r="EV210" s="193">
        <f t="shared" si="31"/>
        <v>1405.9551931409248</v>
      </c>
      <c r="EW210" s="193">
        <f t="shared" si="31"/>
        <v>1405.9551931409248</v>
      </c>
      <c r="EX210" s="193">
        <f t="shared" ref="EX210:FM219" si="32">+INDEX($D$185:$AV$195,MATCH($D210,$D$185:$D$195,0),MATCH(YEAR(EX$221),$D$185:$AV$185,0))</f>
        <v>1405.9551931409248</v>
      </c>
      <c r="EY210" s="193">
        <f t="shared" si="32"/>
        <v>1405.9551931409248</v>
      </c>
      <c r="EZ210" s="193">
        <f t="shared" si="32"/>
        <v>1405.9551931409248</v>
      </c>
      <c r="FA210" s="193">
        <f t="shared" si="32"/>
        <v>1405.9551931409248</v>
      </c>
      <c r="FB210" s="193">
        <f t="shared" si="32"/>
        <v>1405.9551931409248</v>
      </c>
      <c r="FC210" s="193">
        <f t="shared" si="32"/>
        <v>1405.9551931409248</v>
      </c>
      <c r="FD210" s="193">
        <f t="shared" si="32"/>
        <v>1405.9551931409248</v>
      </c>
      <c r="FE210" s="193">
        <f t="shared" si="32"/>
        <v>1410.1371261040299</v>
      </c>
      <c r="FF210" s="193">
        <f t="shared" si="32"/>
        <v>1410.1371261040299</v>
      </c>
      <c r="FG210" s="193">
        <f t="shared" si="32"/>
        <v>1410.1371261040299</v>
      </c>
      <c r="FH210" s="193">
        <f t="shared" si="32"/>
        <v>1410.1371261040299</v>
      </c>
      <c r="FI210" s="193">
        <f t="shared" si="32"/>
        <v>1410.1371261040299</v>
      </c>
      <c r="FJ210" s="193">
        <f t="shared" si="32"/>
        <v>1410.1371261040299</v>
      </c>
      <c r="FK210" s="193">
        <f t="shared" si="32"/>
        <v>1410.1371261040299</v>
      </c>
      <c r="FL210" s="193">
        <f t="shared" si="32"/>
        <v>1410.1371261040299</v>
      </c>
      <c r="FM210" s="193">
        <f t="shared" si="32"/>
        <v>1410.1371261040299</v>
      </c>
      <c r="FN210" s="193">
        <f t="shared" ref="FN210:GC219" si="33">+INDEX($D$185:$AV$195,MATCH($D210,$D$185:$D$195,0),MATCH(YEAR(FN$221),$D$185:$AV$185,0))</f>
        <v>1410.1371261040299</v>
      </c>
      <c r="FO210" s="193">
        <f t="shared" si="33"/>
        <v>1410.1371261040299</v>
      </c>
      <c r="FP210" s="193">
        <f t="shared" si="33"/>
        <v>1410.1371261040299</v>
      </c>
      <c r="FQ210" s="193">
        <f t="shared" si="33"/>
        <v>1414.1689847764344</v>
      </c>
      <c r="FR210" s="193">
        <f t="shared" si="33"/>
        <v>1414.1689847764344</v>
      </c>
      <c r="FS210" s="193">
        <f t="shared" si="33"/>
        <v>1414.1689847764344</v>
      </c>
      <c r="FT210" s="193">
        <f t="shared" si="33"/>
        <v>1414.1689847764344</v>
      </c>
      <c r="FU210" s="193">
        <f t="shared" si="33"/>
        <v>1414.1689847764344</v>
      </c>
      <c r="FV210" s="193">
        <f t="shared" si="33"/>
        <v>1414.1689847764344</v>
      </c>
      <c r="FW210" s="193">
        <f t="shared" si="33"/>
        <v>1414.1689847764344</v>
      </c>
      <c r="FX210" s="193">
        <f t="shared" si="33"/>
        <v>1414.1689847764344</v>
      </c>
      <c r="FY210" s="193">
        <f t="shared" si="33"/>
        <v>1414.1689847764344</v>
      </c>
      <c r="FZ210" s="193">
        <f t="shared" si="33"/>
        <v>1414.1689847764344</v>
      </c>
      <c r="GA210" s="193">
        <f t="shared" si="33"/>
        <v>1414.1689847764344</v>
      </c>
      <c r="GB210" s="193">
        <f t="shared" si="33"/>
        <v>1414.1689847764344</v>
      </c>
      <c r="GC210" s="193">
        <f t="shared" si="33"/>
        <v>1417.9735986626285</v>
      </c>
      <c r="GD210" s="193">
        <f t="shared" ref="GD210:GS219" si="34">+INDEX($D$185:$AV$195,MATCH($D210,$D$185:$D$195,0),MATCH(YEAR(GD$221),$D$185:$AV$185,0))</f>
        <v>1417.9735986626285</v>
      </c>
      <c r="GE210" s="193">
        <f t="shared" si="34"/>
        <v>1417.9735986626285</v>
      </c>
      <c r="GF210" s="193">
        <f t="shared" si="34"/>
        <v>1417.9735986626285</v>
      </c>
      <c r="GG210" s="193">
        <f t="shared" si="34"/>
        <v>1417.9735986626285</v>
      </c>
      <c r="GH210" s="193">
        <f t="shared" si="34"/>
        <v>1417.9735986626285</v>
      </c>
      <c r="GI210" s="193">
        <f t="shared" si="34"/>
        <v>1417.9735986626285</v>
      </c>
      <c r="GJ210" s="193">
        <f t="shared" si="34"/>
        <v>1417.9735986626285</v>
      </c>
      <c r="GK210" s="193">
        <f t="shared" si="34"/>
        <v>1417.9735986626285</v>
      </c>
      <c r="GL210" s="193">
        <f t="shared" si="34"/>
        <v>1417.9735986626285</v>
      </c>
      <c r="GM210" s="193">
        <f t="shared" si="34"/>
        <v>1417.9735986626285</v>
      </c>
      <c r="GN210" s="193">
        <f t="shared" si="34"/>
        <v>1417.9735986626285</v>
      </c>
      <c r="GO210" s="193">
        <f t="shared" si="34"/>
        <v>1421.5947414552536</v>
      </c>
      <c r="GP210" s="193">
        <f t="shared" si="34"/>
        <v>1421.5947414552536</v>
      </c>
      <c r="GQ210" s="193">
        <f t="shared" si="34"/>
        <v>1421.5947414552536</v>
      </c>
      <c r="GR210" s="193">
        <f t="shared" si="34"/>
        <v>1421.5947414552536</v>
      </c>
      <c r="GS210" s="193">
        <f t="shared" si="34"/>
        <v>1421.5947414552536</v>
      </c>
      <c r="GT210" s="193">
        <f t="shared" ref="GT210:HI219" si="35">+INDEX($D$185:$AV$195,MATCH($D210,$D$185:$D$195,0),MATCH(YEAR(GT$221),$D$185:$AV$185,0))</f>
        <v>1421.5947414552536</v>
      </c>
      <c r="GU210" s="193">
        <f t="shared" si="35"/>
        <v>1421.5947414552536</v>
      </c>
      <c r="GV210" s="193">
        <f t="shared" si="35"/>
        <v>1421.5947414552536</v>
      </c>
      <c r="GW210" s="193">
        <f t="shared" si="35"/>
        <v>1421.5947414552536</v>
      </c>
      <c r="GX210" s="193">
        <f t="shared" si="35"/>
        <v>1421.5947414552536</v>
      </c>
      <c r="GY210" s="193">
        <f t="shared" si="35"/>
        <v>1421.5947414552536</v>
      </c>
      <c r="GZ210" s="193">
        <f t="shared" si="35"/>
        <v>1421.5947414552536</v>
      </c>
      <c r="HA210" s="193">
        <f t="shared" si="35"/>
        <v>1425.0295560394316</v>
      </c>
      <c r="HB210" s="193">
        <f t="shared" si="35"/>
        <v>1425.0295560394316</v>
      </c>
      <c r="HC210" s="193">
        <f t="shared" si="35"/>
        <v>1425.0295560394316</v>
      </c>
      <c r="HD210" s="193">
        <f t="shared" si="35"/>
        <v>1425.0295560394316</v>
      </c>
      <c r="HE210" s="193">
        <f t="shared" si="35"/>
        <v>1425.0295560394316</v>
      </c>
      <c r="HF210" s="193">
        <f t="shared" si="35"/>
        <v>1425.0295560394316</v>
      </c>
      <c r="HG210" s="193">
        <f t="shared" si="35"/>
        <v>1425.0295560394316</v>
      </c>
      <c r="HH210" s="193">
        <f t="shared" si="35"/>
        <v>1425.0295560394316</v>
      </c>
      <c r="HI210" s="193">
        <f t="shared" si="35"/>
        <v>1425.0295560394316</v>
      </c>
      <c r="HJ210" s="193">
        <f t="shared" ref="HJ210:HY219" si="36">+INDEX($D$185:$AV$195,MATCH($D210,$D$185:$D$195,0),MATCH(YEAR(HJ$221),$D$185:$AV$185,0))</f>
        <v>1425.0295560394316</v>
      </c>
      <c r="HK210" s="193">
        <f t="shared" si="36"/>
        <v>1425.0295560394316</v>
      </c>
      <c r="HL210" s="193">
        <f t="shared" si="36"/>
        <v>1425.0295560394316</v>
      </c>
      <c r="HM210" s="193">
        <f t="shared" si="36"/>
        <v>1428.301690254809</v>
      </c>
      <c r="HN210" s="193">
        <f t="shared" si="36"/>
        <v>1428.301690254809</v>
      </c>
      <c r="HO210" s="193">
        <f t="shared" si="36"/>
        <v>1428.301690254809</v>
      </c>
      <c r="HP210" s="193">
        <f t="shared" si="36"/>
        <v>1428.301690254809</v>
      </c>
      <c r="HQ210" s="193">
        <f t="shared" si="36"/>
        <v>1428.301690254809</v>
      </c>
      <c r="HR210" s="193">
        <f t="shared" si="36"/>
        <v>1428.301690254809</v>
      </c>
      <c r="HS210" s="193">
        <f t="shared" si="36"/>
        <v>1428.301690254809</v>
      </c>
      <c r="HT210" s="193">
        <f t="shared" si="36"/>
        <v>1428.301690254809</v>
      </c>
      <c r="HU210" s="193">
        <f t="shared" si="36"/>
        <v>1428.301690254809</v>
      </c>
      <c r="HV210" s="193">
        <f t="shared" si="36"/>
        <v>1428.301690254809</v>
      </c>
      <c r="HW210" s="193">
        <f t="shared" si="36"/>
        <v>1428.301690254809</v>
      </c>
      <c r="HX210" s="193">
        <f t="shared" si="36"/>
        <v>1428.301690254809</v>
      </c>
      <c r="HY210" s="193">
        <f t="shared" si="36"/>
        <v>1431.4164823615665</v>
      </c>
      <c r="HZ210" s="193">
        <f t="shared" ref="HZ210:IO219" si="37">+INDEX($D$185:$AV$195,MATCH($D210,$D$185:$D$195,0),MATCH(YEAR(HZ$221),$D$185:$AV$185,0))</f>
        <v>1431.4164823615665</v>
      </c>
      <c r="IA210" s="193">
        <f t="shared" si="37"/>
        <v>1431.4164823615665</v>
      </c>
      <c r="IB210" s="193">
        <f t="shared" si="37"/>
        <v>1431.4164823615665</v>
      </c>
      <c r="IC210" s="193">
        <f t="shared" si="37"/>
        <v>1431.4164823615665</v>
      </c>
      <c r="ID210" s="193">
        <f t="shared" si="37"/>
        <v>1431.4164823615665</v>
      </c>
      <c r="IE210" s="193">
        <f t="shared" si="37"/>
        <v>1431.4164823615665</v>
      </c>
      <c r="IF210" s="193">
        <f t="shared" si="37"/>
        <v>1431.4164823615665</v>
      </c>
      <c r="IG210" s="193">
        <f t="shared" si="37"/>
        <v>1431.4164823615665</v>
      </c>
      <c r="IH210" s="193">
        <f t="shared" si="37"/>
        <v>1431.4164823615665</v>
      </c>
      <c r="II210" s="193">
        <f t="shared" si="37"/>
        <v>1431.4164823615665</v>
      </c>
      <c r="IJ210" s="193">
        <f t="shared" si="37"/>
        <v>1431.4164823615665</v>
      </c>
      <c r="IK210" s="193">
        <f t="shared" si="37"/>
        <v>1431.4164823615665</v>
      </c>
      <c r="IL210" s="193">
        <f t="shared" si="37"/>
        <v>1431.4164823615665</v>
      </c>
      <c r="IM210" s="193">
        <f t="shared" si="37"/>
        <v>1431.4164823615665</v>
      </c>
      <c r="IN210" s="193">
        <f t="shared" si="37"/>
        <v>1431.4164823615665</v>
      </c>
      <c r="IO210" s="193">
        <f t="shared" si="37"/>
        <v>1431.4164823615665</v>
      </c>
      <c r="IP210" s="193">
        <f t="shared" ref="IP210:JE219" si="38">+INDEX($D$185:$AV$195,MATCH($D210,$D$185:$D$195,0),MATCH(YEAR(IP$221),$D$185:$AV$185,0))</f>
        <v>1431.4164823615665</v>
      </c>
      <c r="IQ210" s="193">
        <f t="shared" si="38"/>
        <v>1431.4164823615665</v>
      </c>
      <c r="IR210" s="193">
        <f t="shared" si="38"/>
        <v>1431.4164823615665</v>
      </c>
      <c r="IS210" s="193">
        <f t="shared" si="38"/>
        <v>1431.4164823615665</v>
      </c>
      <c r="IT210" s="193">
        <f t="shared" si="38"/>
        <v>1431.4164823615665</v>
      </c>
      <c r="IU210" s="193">
        <f t="shared" si="38"/>
        <v>1431.4164823615665</v>
      </c>
      <c r="IV210" s="193">
        <f t="shared" si="38"/>
        <v>1431.4164823615665</v>
      </c>
      <c r="IW210" s="193">
        <f t="shared" si="38"/>
        <v>1434.3966820802671</v>
      </c>
      <c r="IX210" s="193">
        <f t="shared" si="38"/>
        <v>1434.3966820802671</v>
      </c>
      <c r="IY210" s="193">
        <f t="shared" si="38"/>
        <v>1434.3966820802671</v>
      </c>
      <c r="IZ210" s="193">
        <f t="shared" si="38"/>
        <v>1434.3966820802671</v>
      </c>
      <c r="JA210" s="193">
        <f t="shared" si="38"/>
        <v>1434.3966820802671</v>
      </c>
      <c r="JB210" s="193">
        <f t="shared" si="38"/>
        <v>1434.3966820802671</v>
      </c>
      <c r="JC210" s="193">
        <f t="shared" si="38"/>
        <v>1434.3966820802671</v>
      </c>
      <c r="JD210" s="193">
        <f t="shared" si="38"/>
        <v>1434.3966820802671</v>
      </c>
      <c r="JE210" s="193">
        <f t="shared" si="38"/>
        <v>1434.3966820802671</v>
      </c>
      <c r="JF210" s="193">
        <f t="shared" ref="JF210:JT219" si="39">+INDEX($D$185:$AV$195,MATCH($D210,$D$185:$D$195,0),MATCH(YEAR(JF$221),$D$185:$AV$185,0))</f>
        <v>1434.3966820802671</v>
      </c>
      <c r="JG210" s="193">
        <f t="shared" si="39"/>
        <v>1434.3966820802671</v>
      </c>
      <c r="JH210" s="193">
        <f t="shared" si="39"/>
        <v>1434.3966820802671</v>
      </c>
      <c r="JI210" s="193">
        <f t="shared" si="39"/>
        <v>1440.3757087046761</v>
      </c>
      <c r="JJ210" s="193">
        <f t="shared" si="39"/>
        <v>1440.3757087046761</v>
      </c>
      <c r="JK210" s="193">
        <f t="shared" si="39"/>
        <v>1440.3757087046761</v>
      </c>
      <c r="JL210" s="193">
        <f t="shared" si="39"/>
        <v>1440.3757087046761</v>
      </c>
      <c r="JM210" s="193">
        <f t="shared" si="39"/>
        <v>1440.3757087046761</v>
      </c>
      <c r="JN210" s="193">
        <f t="shared" si="39"/>
        <v>1440.3757087046761</v>
      </c>
      <c r="JO210" s="193">
        <f t="shared" si="39"/>
        <v>1440.3757087046761</v>
      </c>
      <c r="JP210" s="193">
        <f t="shared" si="39"/>
        <v>1440.3757087046761</v>
      </c>
      <c r="JQ210" s="193">
        <f t="shared" si="39"/>
        <v>1440.3757087046761</v>
      </c>
      <c r="JR210" s="193">
        <f t="shared" si="39"/>
        <v>1440.3757087046761</v>
      </c>
      <c r="JS210" s="193">
        <f t="shared" si="39"/>
        <v>1440.3757087046761</v>
      </c>
      <c r="JT210" s="193">
        <f t="shared" si="39"/>
        <v>1440.3757087046761</v>
      </c>
    </row>
    <row r="211" spans="4:280">
      <c r="D211" s="175">
        <v>11</v>
      </c>
      <c r="Z211" s="193">
        <f t="shared" si="24"/>
        <v>4174.1121695142374</v>
      </c>
      <c r="AA211" s="193">
        <f t="shared" si="24"/>
        <v>4174.1121695142374</v>
      </c>
      <c r="AB211" s="193">
        <f t="shared" si="24"/>
        <v>4193.1073113320817</v>
      </c>
      <c r="AC211" s="193">
        <f t="shared" si="24"/>
        <v>4193.1073113320817</v>
      </c>
      <c r="AD211" s="193">
        <f t="shared" si="24"/>
        <v>4193.1073113320817</v>
      </c>
      <c r="AE211" s="193">
        <f t="shared" si="24"/>
        <v>4193.1073113320817</v>
      </c>
      <c r="AF211" s="193">
        <f t="shared" si="24"/>
        <v>4193.1073113320817</v>
      </c>
      <c r="AG211" s="193">
        <f t="shared" si="24"/>
        <v>4193.1073113320817</v>
      </c>
      <c r="AH211" s="193">
        <f t="shared" si="24"/>
        <v>4193.1073113320817</v>
      </c>
      <c r="AI211" s="193">
        <f t="shared" si="24"/>
        <v>4193.1073113320817</v>
      </c>
      <c r="AJ211" s="193">
        <f t="shared" si="24"/>
        <v>4193.1073113320817</v>
      </c>
      <c r="AK211" s="193">
        <f t="shared" si="24"/>
        <v>4193.1073113320817</v>
      </c>
      <c r="AL211" s="193">
        <f t="shared" si="24"/>
        <v>4193.1073113320817</v>
      </c>
      <c r="AM211" s="193">
        <f t="shared" si="24"/>
        <v>4193.1073113320817</v>
      </c>
      <c r="AN211" s="193">
        <f t="shared" si="24"/>
        <v>4212.1003979561101</v>
      </c>
      <c r="AO211" s="193">
        <f t="shared" si="24"/>
        <v>4212.1003979561101</v>
      </c>
      <c r="AP211" s="193">
        <f t="shared" si="25"/>
        <v>4212.1003979561101</v>
      </c>
      <c r="AQ211" s="193">
        <f t="shared" si="25"/>
        <v>4212.1003979561101</v>
      </c>
      <c r="AR211" s="193">
        <f t="shared" si="25"/>
        <v>4212.1003979561101</v>
      </c>
      <c r="AS211" s="193">
        <f t="shared" si="25"/>
        <v>4212.1003979561101</v>
      </c>
      <c r="AT211" s="193">
        <f t="shared" si="25"/>
        <v>4212.1003979561101</v>
      </c>
      <c r="AU211" s="193">
        <f t="shared" si="25"/>
        <v>4212.1003979561101</v>
      </c>
      <c r="AV211" s="193">
        <f t="shared" si="25"/>
        <v>4212.1003979561101</v>
      </c>
      <c r="AW211" s="193">
        <f t="shared" si="25"/>
        <v>4212.1003979561101</v>
      </c>
      <c r="AX211" s="193">
        <f t="shared" si="25"/>
        <v>4212.1003979561101</v>
      </c>
      <c r="AY211" s="193">
        <f t="shared" si="25"/>
        <v>4212.1003979561101</v>
      </c>
      <c r="AZ211" s="193">
        <f t="shared" si="25"/>
        <v>4212.1003979561101</v>
      </c>
      <c r="BA211" s="193">
        <f t="shared" si="25"/>
        <v>4231.0274654249515</v>
      </c>
      <c r="BB211" s="193">
        <f t="shared" si="25"/>
        <v>4231.0274654249515</v>
      </c>
      <c r="BC211" s="193">
        <f t="shared" si="25"/>
        <v>4231.0274654249515</v>
      </c>
      <c r="BD211" s="193">
        <f t="shared" si="25"/>
        <v>4231.0274654249515</v>
      </c>
      <c r="BE211" s="193">
        <f t="shared" si="25"/>
        <v>4231.0274654249515</v>
      </c>
      <c r="BF211" s="193">
        <f t="shared" si="26"/>
        <v>4231.0274654249515</v>
      </c>
      <c r="BG211" s="193">
        <f t="shared" si="26"/>
        <v>4231.0274654249515</v>
      </c>
      <c r="BH211" s="193">
        <f t="shared" si="26"/>
        <v>4231.0274654249515</v>
      </c>
      <c r="BI211" s="193">
        <f t="shared" si="26"/>
        <v>4231.0274654249515</v>
      </c>
      <c r="BJ211" s="193">
        <f t="shared" si="26"/>
        <v>4231.0274654249515</v>
      </c>
      <c r="BK211" s="193">
        <f t="shared" si="26"/>
        <v>4231.0274654249515</v>
      </c>
      <c r="BL211" s="193">
        <f t="shared" si="26"/>
        <v>4231.0274654249515</v>
      </c>
      <c r="BM211" s="193">
        <f t="shared" si="26"/>
        <v>4249.7999622679017</v>
      </c>
      <c r="BN211" s="193">
        <f t="shared" si="26"/>
        <v>4249.7999622679017</v>
      </c>
      <c r="BO211" s="193">
        <f t="shared" si="26"/>
        <v>4249.7999622679017</v>
      </c>
      <c r="BP211" s="193">
        <f t="shared" si="26"/>
        <v>4249.7999622679017</v>
      </c>
      <c r="BQ211" s="193">
        <f t="shared" si="26"/>
        <v>4249.7999622679017</v>
      </c>
      <c r="BR211" s="193">
        <f t="shared" si="26"/>
        <v>4249.7999622679017</v>
      </c>
      <c r="BS211" s="193">
        <f t="shared" si="26"/>
        <v>4249.7999622679017</v>
      </c>
      <c r="BT211" s="193">
        <f t="shared" si="26"/>
        <v>4249.7999622679017</v>
      </c>
      <c r="BU211" s="193">
        <f t="shared" si="26"/>
        <v>4249.7999622679017</v>
      </c>
      <c r="BV211" s="193">
        <f t="shared" si="27"/>
        <v>4249.7999622679017</v>
      </c>
      <c r="BW211" s="193">
        <f t="shared" si="27"/>
        <v>4249.7999622679017</v>
      </c>
      <c r="BX211" s="193">
        <f t="shared" si="27"/>
        <v>4249.7999622679017</v>
      </c>
      <c r="BY211" s="193">
        <f t="shared" si="27"/>
        <v>4268.3530113498236</v>
      </c>
      <c r="BZ211" s="193">
        <f t="shared" si="27"/>
        <v>4268.3530113498236</v>
      </c>
      <c r="CA211" s="193">
        <f t="shared" si="27"/>
        <v>4268.3530113498236</v>
      </c>
      <c r="CB211" s="193">
        <f t="shared" si="27"/>
        <v>4268.3530113498236</v>
      </c>
      <c r="CC211" s="193">
        <f t="shared" si="27"/>
        <v>4268.3530113498236</v>
      </c>
      <c r="CD211" s="193">
        <f t="shared" si="27"/>
        <v>4268.3530113498236</v>
      </c>
      <c r="CE211" s="193">
        <f t="shared" si="27"/>
        <v>4268.3530113498236</v>
      </c>
      <c r="CF211" s="193">
        <f t="shared" si="27"/>
        <v>4268.3530113498236</v>
      </c>
      <c r="CG211" s="193">
        <f t="shared" si="27"/>
        <v>4268.3530113498236</v>
      </c>
      <c r="CH211" s="193">
        <f t="shared" si="27"/>
        <v>4268.3530113498236</v>
      </c>
      <c r="CI211" s="193">
        <f t="shared" si="27"/>
        <v>4268.3530113498236</v>
      </c>
      <c r="CJ211" s="193">
        <f t="shared" si="27"/>
        <v>4268.3530113498236</v>
      </c>
      <c r="CK211" s="193">
        <f t="shared" si="27"/>
        <v>4286.7455069773023</v>
      </c>
      <c r="CL211" s="193">
        <f t="shared" si="28"/>
        <v>4286.7455069773023</v>
      </c>
      <c r="CM211" s="193">
        <f t="shared" si="28"/>
        <v>4286.7455069773023</v>
      </c>
      <c r="CN211" s="193">
        <f t="shared" si="28"/>
        <v>4286.7455069773023</v>
      </c>
      <c r="CO211" s="193">
        <f t="shared" si="28"/>
        <v>4286.7455069773023</v>
      </c>
      <c r="CP211" s="193">
        <f t="shared" si="28"/>
        <v>4286.7455069773023</v>
      </c>
      <c r="CQ211" s="193">
        <f t="shared" si="28"/>
        <v>4286.7455069773023</v>
      </c>
      <c r="CR211" s="193">
        <f t="shared" si="28"/>
        <v>4286.7455069773023</v>
      </c>
      <c r="CS211" s="193">
        <f t="shared" si="28"/>
        <v>4286.7455069773023</v>
      </c>
      <c r="CT211" s="193">
        <f t="shared" si="28"/>
        <v>4286.7455069773023</v>
      </c>
      <c r="CU211" s="193">
        <f t="shared" si="28"/>
        <v>4286.7455069773023</v>
      </c>
      <c r="CV211" s="193">
        <f t="shared" si="28"/>
        <v>4286.7455069773023</v>
      </c>
      <c r="CW211" s="193">
        <f t="shared" si="28"/>
        <v>4304.8487736287398</v>
      </c>
      <c r="CX211" s="193">
        <f t="shared" si="28"/>
        <v>4304.8487736287398</v>
      </c>
      <c r="CY211" s="193">
        <f t="shared" si="28"/>
        <v>4304.8487736287398</v>
      </c>
      <c r="CZ211" s="193">
        <f t="shared" si="28"/>
        <v>4304.8487736287398</v>
      </c>
      <c r="DA211" s="193">
        <f t="shared" si="28"/>
        <v>4304.8487736287398</v>
      </c>
      <c r="DB211" s="193">
        <f t="shared" si="29"/>
        <v>4304.8487736287398</v>
      </c>
      <c r="DC211" s="193">
        <f t="shared" si="29"/>
        <v>4304.8487736287398</v>
      </c>
      <c r="DD211" s="193">
        <f t="shared" si="29"/>
        <v>4304.8487736287398</v>
      </c>
      <c r="DE211" s="193">
        <f t="shared" si="29"/>
        <v>4304.8487736287398</v>
      </c>
      <c r="DF211" s="193">
        <f t="shared" si="29"/>
        <v>4304.8487736287398</v>
      </c>
      <c r="DG211" s="193">
        <f t="shared" si="29"/>
        <v>4304.8487736287398</v>
      </c>
      <c r="DH211" s="193">
        <f t="shared" si="29"/>
        <v>4304.8487736287398</v>
      </c>
      <c r="DI211" s="193">
        <f t="shared" si="29"/>
        <v>4322.7348436251477</v>
      </c>
      <c r="DJ211" s="193">
        <f t="shared" si="29"/>
        <v>4322.7348436251477</v>
      </c>
      <c r="DK211" s="193">
        <f t="shared" si="29"/>
        <v>4322.7348436251477</v>
      </c>
      <c r="DL211" s="193">
        <f t="shared" si="29"/>
        <v>4322.7348436251477</v>
      </c>
      <c r="DM211" s="193">
        <f t="shared" si="29"/>
        <v>4322.7348436251477</v>
      </c>
      <c r="DN211" s="193">
        <f t="shared" si="29"/>
        <v>4322.7348436251477</v>
      </c>
      <c r="DO211" s="193">
        <f t="shared" si="29"/>
        <v>4322.7348436251477</v>
      </c>
      <c r="DP211" s="193">
        <f t="shared" si="29"/>
        <v>4322.7348436251477</v>
      </c>
      <c r="DQ211" s="193">
        <f t="shared" si="29"/>
        <v>4322.7348436251477</v>
      </c>
      <c r="DR211" s="193">
        <f t="shared" si="30"/>
        <v>4322.7348436251477</v>
      </c>
      <c r="DS211" s="193">
        <f t="shared" si="30"/>
        <v>4322.7348436251477</v>
      </c>
      <c r="DT211" s="193">
        <f t="shared" si="30"/>
        <v>4322.7348436251477</v>
      </c>
      <c r="DU211" s="193">
        <f t="shared" si="30"/>
        <v>4340.4730779685942</v>
      </c>
      <c r="DV211" s="193">
        <f t="shared" si="30"/>
        <v>4340.4730779685942</v>
      </c>
      <c r="DW211" s="193">
        <f t="shared" si="30"/>
        <v>4340.4730779685942</v>
      </c>
      <c r="DX211" s="193">
        <f t="shared" si="30"/>
        <v>4340.4730779685942</v>
      </c>
      <c r="DY211" s="193">
        <f t="shared" si="30"/>
        <v>4340.4730779685942</v>
      </c>
      <c r="DZ211" s="193">
        <f t="shared" si="30"/>
        <v>4340.4730779685942</v>
      </c>
      <c r="EA211" s="193">
        <f t="shared" si="30"/>
        <v>4340.4730779685942</v>
      </c>
      <c r="EB211" s="193">
        <f t="shared" si="30"/>
        <v>4340.4730779685942</v>
      </c>
      <c r="EC211" s="193">
        <f t="shared" si="30"/>
        <v>4340.4730779685942</v>
      </c>
      <c r="ED211" s="193">
        <f t="shared" si="30"/>
        <v>4340.4730779685942</v>
      </c>
      <c r="EE211" s="193">
        <f t="shared" si="30"/>
        <v>4340.4730779685942</v>
      </c>
      <c r="EF211" s="193">
        <f t="shared" si="30"/>
        <v>4340.4730779685942</v>
      </c>
      <c r="EG211" s="193">
        <f t="shared" si="30"/>
        <v>4358.1283779267915</v>
      </c>
      <c r="EH211" s="193">
        <f t="shared" si="31"/>
        <v>4358.1283779267915</v>
      </c>
      <c r="EI211" s="193">
        <f t="shared" si="31"/>
        <v>4358.1283779267915</v>
      </c>
      <c r="EJ211" s="193">
        <f t="shared" si="31"/>
        <v>4358.1283779267915</v>
      </c>
      <c r="EK211" s="193">
        <f t="shared" si="31"/>
        <v>4358.1283779267915</v>
      </c>
      <c r="EL211" s="193">
        <f t="shared" si="31"/>
        <v>4358.1283779267915</v>
      </c>
      <c r="EM211" s="193">
        <f t="shared" si="31"/>
        <v>4358.1283779267915</v>
      </c>
      <c r="EN211" s="193">
        <f t="shared" si="31"/>
        <v>4358.1283779267915</v>
      </c>
      <c r="EO211" s="193">
        <f t="shared" si="31"/>
        <v>4358.1283779267915</v>
      </c>
      <c r="EP211" s="193">
        <f t="shared" si="31"/>
        <v>4358.1283779267915</v>
      </c>
      <c r="EQ211" s="193">
        <f t="shared" si="31"/>
        <v>4358.1283779267915</v>
      </c>
      <c r="ER211" s="193">
        <f t="shared" si="31"/>
        <v>4358.1283779267915</v>
      </c>
      <c r="ES211" s="193">
        <f t="shared" si="31"/>
        <v>4375.6238495034113</v>
      </c>
      <c r="ET211" s="193">
        <f t="shared" si="31"/>
        <v>4375.6238495034113</v>
      </c>
      <c r="EU211" s="193">
        <f t="shared" si="31"/>
        <v>4375.6238495034113</v>
      </c>
      <c r="EV211" s="193">
        <f t="shared" si="31"/>
        <v>4375.6238495034113</v>
      </c>
      <c r="EW211" s="193">
        <f t="shared" si="31"/>
        <v>4375.6238495034113</v>
      </c>
      <c r="EX211" s="193">
        <f t="shared" si="32"/>
        <v>4375.6238495034113</v>
      </c>
      <c r="EY211" s="193">
        <f t="shared" si="32"/>
        <v>4375.6238495034113</v>
      </c>
      <c r="EZ211" s="193">
        <f t="shared" si="32"/>
        <v>4375.6238495034113</v>
      </c>
      <c r="FA211" s="193">
        <f t="shared" si="32"/>
        <v>4375.6238495034113</v>
      </c>
      <c r="FB211" s="193">
        <f t="shared" si="32"/>
        <v>4375.6238495034113</v>
      </c>
      <c r="FC211" s="193">
        <f t="shared" si="32"/>
        <v>4375.6238495034113</v>
      </c>
      <c r="FD211" s="193">
        <f t="shared" si="32"/>
        <v>4375.6238495034113</v>
      </c>
      <c r="FE211" s="193">
        <f t="shared" si="32"/>
        <v>4392.8032426658929</v>
      </c>
      <c r="FF211" s="193">
        <f t="shared" si="32"/>
        <v>4392.8032426658929</v>
      </c>
      <c r="FG211" s="193">
        <f t="shared" si="32"/>
        <v>4392.8032426658929</v>
      </c>
      <c r="FH211" s="193">
        <f t="shared" si="32"/>
        <v>4392.8032426658929</v>
      </c>
      <c r="FI211" s="193">
        <f t="shared" si="32"/>
        <v>4392.8032426658929</v>
      </c>
      <c r="FJ211" s="193">
        <f t="shared" si="32"/>
        <v>4392.8032426658929</v>
      </c>
      <c r="FK211" s="193">
        <f t="shared" si="32"/>
        <v>4392.8032426658929</v>
      </c>
      <c r="FL211" s="193">
        <f t="shared" si="32"/>
        <v>4392.8032426658929</v>
      </c>
      <c r="FM211" s="193">
        <f t="shared" si="32"/>
        <v>4392.8032426658929</v>
      </c>
      <c r="FN211" s="193">
        <f t="shared" si="33"/>
        <v>4392.8032426658929</v>
      </c>
      <c r="FO211" s="193">
        <f t="shared" si="33"/>
        <v>4392.8032426658929</v>
      </c>
      <c r="FP211" s="193">
        <f t="shared" si="33"/>
        <v>4392.8032426658929</v>
      </c>
      <c r="FQ211" s="193">
        <f t="shared" si="33"/>
        <v>4409.7342687840292</v>
      </c>
      <c r="FR211" s="193">
        <f t="shared" si="33"/>
        <v>4409.7342687840292</v>
      </c>
      <c r="FS211" s="193">
        <f t="shared" si="33"/>
        <v>4409.7342687840292</v>
      </c>
      <c r="FT211" s="193">
        <f t="shared" si="33"/>
        <v>4409.7342687840292</v>
      </c>
      <c r="FU211" s="193">
        <f t="shared" si="33"/>
        <v>4409.7342687840292</v>
      </c>
      <c r="FV211" s="193">
        <f t="shared" si="33"/>
        <v>4409.7342687840292</v>
      </c>
      <c r="FW211" s="193">
        <f t="shared" si="33"/>
        <v>4409.7342687840292</v>
      </c>
      <c r="FX211" s="193">
        <f t="shared" si="33"/>
        <v>4409.7342687840292</v>
      </c>
      <c r="FY211" s="193">
        <f t="shared" si="33"/>
        <v>4409.7342687840292</v>
      </c>
      <c r="FZ211" s="193">
        <f t="shared" si="33"/>
        <v>4409.7342687840292</v>
      </c>
      <c r="GA211" s="193">
        <f t="shared" si="33"/>
        <v>4409.7342687840292</v>
      </c>
      <c r="GB211" s="193">
        <f t="shared" si="33"/>
        <v>4409.7342687840292</v>
      </c>
      <c r="GC211" s="193">
        <f t="shared" si="33"/>
        <v>4426.4010143307087</v>
      </c>
      <c r="GD211" s="193">
        <f t="shared" si="34"/>
        <v>4426.4010143307087</v>
      </c>
      <c r="GE211" s="193">
        <f t="shared" si="34"/>
        <v>4426.4010143307087</v>
      </c>
      <c r="GF211" s="193">
        <f t="shared" si="34"/>
        <v>4426.4010143307087</v>
      </c>
      <c r="GG211" s="193">
        <f t="shared" si="34"/>
        <v>4426.4010143307087</v>
      </c>
      <c r="GH211" s="193">
        <f t="shared" si="34"/>
        <v>4426.4010143307087</v>
      </c>
      <c r="GI211" s="193">
        <f t="shared" si="34"/>
        <v>4426.4010143307087</v>
      </c>
      <c r="GJ211" s="193">
        <f t="shared" si="34"/>
        <v>4426.4010143307087</v>
      </c>
      <c r="GK211" s="193">
        <f t="shared" si="34"/>
        <v>4426.4010143307087</v>
      </c>
      <c r="GL211" s="193">
        <f t="shared" si="34"/>
        <v>4426.4010143307087</v>
      </c>
      <c r="GM211" s="193">
        <f t="shared" si="34"/>
        <v>4426.4010143307087</v>
      </c>
      <c r="GN211" s="193">
        <f t="shared" si="34"/>
        <v>4426.4010143307087</v>
      </c>
      <c r="GO211" s="193">
        <f t="shared" si="34"/>
        <v>4442.6528717917108</v>
      </c>
      <c r="GP211" s="193">
        <f t="shared" si="34"/>
        <v>4442.6528717917108</v>
      </c>
      <c r="GQ211" s="193">
        <f t="shared" si="34"/>
        <v>4442.6528717917108</v>
      </c>
      <c r="GR211" s="193">
        <f t="shared" si="34"/>
        <v>4442.6528717917108</v>
      </c>
      <c r="GS211" s="193">
        <f t="shared" si="34"/>
        <v>4442.6528717917108</v>
      </c>
      <c r="GT211" s="193">
        <f t="shared" si="35"/>
        <v>4442.6528717917108</v>
      </c>
      <c r="GU211" s="193">
        <f t="shared" si="35"/>
        <v>4442.6528717917108</v>
      </c>
      <c r="GV211" s="193">
        <f t="shared" si="35"/>
        <v>4442.6528717917108</v>
      </c>
      <c r="GW211" s="193">
        <f t="shared" si="35"/>
        <v>4442.6528717917108</v>
      </c>
      <c r="GX211" s="193">
        <f t="shared" si="35"/>
        <v>4442.6528717917108</v>
      </c>
      <c r="GY211" s="193">
        <f t="shared" si="35"/>
        <v>4442.6528717917108</v>
      </c>
      <c r="GZ211" s="193">
        <f t="shared" si="35"/>
        <v>4442.6528717917108</v>
      </c>
      <c r="HA211" s="193">
        <f t="shared" si="35"/>
        <v>4458.7062390111932</v>
      </c>
      <c r="HB211" s="193">
        <f t="shared" si="35"/>
        <v>4458.7062390111932</v>
      </c>
      <c r="HC211" s="193">
        <f t="shared" si="35"/>
        <v>4458.7062390111932</v>
      </c>
      <c r="HD211" s="193">
        <f t="shared" si="35"/>
        <v>4458.7062390111932</v>
      </c>
      <c r="HE211" s="193">
        <f t="shared" si="35"/>
        <v>4458.7062390111932</v>
      </c>
      <c r="HF211" s="193">
        <f t="shared" si="35"/>
        <v>4458.7062390111932</v>
      </c>
      <c r="HG211" s="193">
        <f t="shared" si="35"/>
        <v>4458.7062390111932</v>
      </c>
      <c r="HH211" s="193">
        <f t="shared" si="35"/>
        <v>4458.7062390111932</v>
      </c>
      <c r="HI211" s="193">
        <f t="shared" si="35"/>
        <v>4458.7062390111932</v>
      </c>
      <c r="HJ211" s="193">
        <f t="shared" si="36"/>
        <v>4458.7062390111932</v>
      </c>
      <c r="HK211" s="193">
        <f t="shared" si="36"/>
        <v>4458.7062390111932</v>
      </c>
      <c r="HL211" s="193">
        <f t="shared" si="36"/>
        <v>4458.7062390111932</v>
      </c>
      <c r="HM211" s="193">
        <f t="shared" si="36"/>
        <v>4474.4230936528338</v>
      </c>
      <c r="HN211" s="193">
        <f t="shared" si="36"/>
        <v>4474.4230936528338</v>
      </c>
      <c r="HO211" s="193">
        <f t="shared" si="36"/>
        <v>4474.4230936528338</v>
      </c>
      <c r="HP211" s="193">
        <f t="shared" si="36"/>
        <v>4474.4230936528338</v>
      </c>
      <c r="HQ211" s="193">
        <f t="shared" si="36"/>
        <v>4474.4230936528338</v>
      </c>
      <c r="HR211" s="193">
        <f t="shared" si="36"/>
        <v>4474.4230936528338</v>
      </c>
      <c r="HS211" s="193">
        <f t="shared" si="36"/>
        <v>4474.4230936528338</v>
      </c>
      <c r="HT211" s="193">
        <f t="shared" si="36"/>
        <v>4474.4230936528338</v>
      </c>
      <c r="HU211" s="193">
        <f t="shared" si="36"/>
        <v>4474.4230936528338</v>
      </c>
      <c r="HV211" s="193">
        <f t="shared" si="36"/>
        <v>4474.4230936528338</v>
      </c>
      <c r="HW211" s="193">
        <f t="shared" si="36"/>
        <v>4474.4230936528338</v>
      </c>
      <c r="HX211" s="193">
        <f t="shared" si="36"/>
        <v>4474.4230936528338</v>
      </c>
      <c r="HY211" s="193">
        <f t="shared" si="36"/>
        <v>4489.8882265721322</v>
      </c>
      <c r="HZ211" s="193">
        <f t="shared" si="37"/>
        <v>4489.8882265721322</v>
      </c>
      <c r="IA211" s="193">
        <f t="shared" si="37"/>
        <v>4489.8882265721322</v>
      </c>
      <c r="IB211" s="193">
        <f t="shared" si="37"/>
        <v>4489.8882265721322</v>
      </c>
      <c r="IC211" s="193">
        <f t="shared" si="37"/>
        <v>4489.8882265721322</v>
      </c>
      <c r="ID211" s="193">
        <f t="shared" si="37"/>
        <v>4489.8882265721322</v>
      </c>
      <c r="IE211" s="193">
        <f t="shared" si="37"/>
        <v>4489.8882265721322</v>
      </c>
      <c r="IF211" s="193">
        <f t="shared" si="37"/>
        <v>4489.8882265721322</v>
      </c>
      <c r="IG211" s="193">
        <f t="shared" si="37"/>
        <v>4489.8882265721322</v>
      </c>
      <c r="IH211" s="193">
        <f t="shared" si="37"/>
        <v>4489.8882265721322</v>
      </c>
      <c r="II211" s="193">
        <f t="shared" si="37"/>
        <v>4489.8882265721322</v>
      </c>
      <c r="IJ211" s="193">
        <f t="shared" si="37"/>
        <v>4489.8882265721322</v>
      </c>
      <c r="IK211" s="193">
        <f t="shared" si="37"/>
        <v>4489.8882265721322</v>
      </c>
      <c r="IL211" s="193">
        <f t="shared" si="37"/>
        <v>4489.8882265721322</v>
      </c>
      <c r="IM211" s="193">
        <f t="shared" si="37"/>
        <v>4489.8882265721322</v>
      </c>
      <c r="IN211" s="193">
        <f t="shared" si="37"/>
        <v>4489.8882265721322</v>
      </c>
      <c r="IO211" s="193">
        <f t="shared" si="37"/>
        <v>4489.8882265721322</v>
      </c>
      <c r="IP211" s="193">
        <f t="shared" si="38"/>
        <v>4489.8882265721322</v>
      </c>
      <c r="IQ211" s="193">
        <f t="shared" si="38"/>
        <v>4489.8882265721322</v>
      </c>
      <c r="IR211" s="193">
        <f t="shared" si="38"/>
        <v>4489.8882265721322</v>
      </c>
      <c r="IS211" s="193">
        <f t="shared" si="38"/>
        <v>4489.8882265721322</v>
      </c>
      <c r="IT211" s="193">
        <f t="shared" si="38"/>
        <v>4489.8882265721322</v>
      </c>
      <c r="IU211" s="193">
        <f t="shared" si="38"/>
        <v>4489.8882265721322</v>
      </c>
      <c r="IV211" s="193">
        <f t="shared" si="38"/>
        <v>4489.8882265721322</v>
      </c>
      <c r="IW211" s="193">
        <f t="shared" si="38"/>
        <v>4505.1269915642233</v>
      </c>
      <c r="IX211" s="193">
        <f t="shared" si="38"/>
        <v>4505.1269915642233</v>
      </c>
      <c r="IY211" s="193">
        <f t="shared" si="38"/>
        <v>4505.1269915642233</v>
      </c>
      <c r="IZ211" s="193">
        <f t="shared" si="38"/>
        <v>4505.1269915642233</v>
      </c>
      <c r="JA211" s="193">
        <f t="shared" si="38"/>
        <v>4505.1269915642233</v>
      </c>
      <c r="JB211" s="193">
        <f t="shared" si="38"/>
        <v>4505.1269915642233</v>
      </c>
      <c r="JC211" s="193">
        <f t="shared" si="38"/>
        <v>4505.1269915642233</v>
      </c>
      <c r="JD211" s="193">
        <f t="shared" si="38"/>
        <v>4505.1269915642233</v>
      </c>
      <c r="JE211" s="193">
        <f t="shared" si="38"/>
        <v>4505.1269915642233</v>
      </c>
      <c r="JF211" s="193">
        <f t="shared" si="39"/>
        <v>4505.1269915642233</v>
      </c>
      <c r="JG211" s="193">
        <f t="shared" si="39"/>
        <v>4505.1269915642233</v>
      </c>
      <c r="JH211" s="193">
        <f t="shared" si="39"/>
        <v>4505.1269915642233</v>
      </c>
      <c r="JI211" s="193">
        <f t="shared" si="39"/>
        <v>4535.7598590532971</v>
      </c>
      <c r="JJ211" s="193">
        <f t="shared" si="39"/>
        <v>4535.7598590532971</v>
      </c>
      <c r="JK211" s="193">
        <f t="shared" si="39"/>
        <v>4535.7598590532971</v>
      </c>
      <c r="JL211" s="193">
        <f t="shared" si="39"/>
        <v>4535.7598590532971</v>
      </c>
      <c r="JM211" s="193">
        <f t="shared" si="39"/>
        <v>4535.7598590532971</v>
      </c>
      <c r="JN211" s="193">
        <f t="shared" si="39"/>
        <v>4535.7598590532971</v>
      </c>
      <c r="JO211" s="193">
        <f t="shared" si="39"/>
        <v>4535.7598590532971</v>
      </c>
      <c r="JP211" s="193">
        <f t="shared" si="39"/>
        <v>4535.7598590532971</v>
      </c>
      <c r="JQ211" s="193">
        <f t="shared" si="39"/>
        <v>4535.7598590532971</v>
      </c>
      <c r="JR211" s="193">
        <f t="shared" si="39"/>
        <v>4535.7598590532971</v>
      </c>
      <c r="JS211" s="193">
        <f t="shared" si="39"/>
        <v>4535.7598590532971</v>
      </c>
      <c r="JT211" s="193">
        <f t="shared" si="39"/>
        <v>4535.7598590532971</v>
      </c>
    </row>
    <row r="212" spans="4:280">
      <c r="D212" s="175">
        <v>20</v>
      </c>
      <c r="Z212" s="193">
        <f t="shared" si="24"/>
        <v>3219.0291854294983</v>
      </c>
      <c r="AA212" s="193">
        <f t="shared" si="24"/>
        <v>3219.0291854294983</v>
      </c>
      <c r="AB212" s="193">
        <f t="shared" si="24"/>
        <v>3360.8675087821566</v>
      </c>
      <c r="AC212" s="193">
        <f t="shared" si="24"/>
        <v>3360.8675087821566</v>
      </c>
      <c r="AD212" s="193">
        <f t="shared" si="24"/>
        <v>3360.8675087821566</v>
      </c>
      <c r="AE212" s="193">
        <f t="shared" si="24"/>
        <v>3360.8675087821566</v>
      </c>
      <c r="AF212" s="193">
        <f t="shared" si="24"/>
        <v>3360.8675087821566</v>
      </c>
      <c r="AG212" s="193">
        <f t="shared" si="24"/>
        <v>3360.8675087821566</v>
      </c>
      <c r="AH212" s="193">
        <f t="shared" si="24"/>
        <v>3360.8675087821566</v>
      </c>
      <c r="AI212" s="193">
        <f t="shared" si="24"/>
        <v>3360.8675087821566</v>
      </c>
      <c r="AJ212" s="193">
        <f t="shared" si="24"/>
        <v>3360.8675087821566</v>
      </c>
      <c r="AK212" s="193">
        <f t="shared" si="24"/>
        <v>3360.8675087821566</v>
      </c>
      <c r="AL212" s="193">
        <f t="shared" si="24"/>
        <v>3360.8675087821566</v>
      </c>
      <c r="AM212" s="193">
        <f t="shared" si="24"/>
        <v>3360.8675087821566</v>
      </c>
      <c r="AN212" s="193">
        <f t="shared" si="24"/>
        <v>3505.8878034150621</v>
      </c>
      <c r="AO212" s="193">
        <f t="shared" si="24"/>
        <v>3505.8878034150621</v>
      </c>
      <c r="AP212" s="193">
        <f t="shared" si="25"/>
        <v>3505.8878034150621</v>
      </c>
      <c r="AQ212" s="193">
        <f t="shared" si="25"/>
        <v>3505.8878034150621</v>
      </c>
      <c r="AR212" s="193">
        <f t="shared" si="25"/>
        <v>3505.8878034150621</v>
      </c>
      <c r="AS212" s="193">
        <f t="shared" si="25"/>
        <v>3505.8878034150621</v>
      </c>
      <c r="AT212" s="193">
        <f t="shared" si="25"/>
        <v>3505.8878034150621</v>
      </c>
      <c r="AU212" s="193">
        <f t="shared" si="25"/>
        <v>3505.8878034150621</v>
      </c>
      <c r="AV212" s="193">
        <f t="shared" si="25"/>
        <v>3505.8878034150621</v>
      </c>
      <c r="AW212" s="193">
        <f t="shared" si="25"/>
        <v>3505.8878034150621</v>
      </c>
      <c r="AX212" s="193">
        <f t="shared" si="25"/>
        <v>3505.8878034150621</v>
      </c>
      <c r="AY212" s="193">
        <f t="shared" si="25"/>
        <v>3505.8878034150621</v>
      </c>
      <c r="AZ212" s="193">
        <f t="shared" si="25"/>
        <v>3505.8878034150621</v>
      </c>
      <c r="BA212" s="193">
        <f t="shared" si="25"/>
        <v>3654.0268673348169</v>
      </c>
      <c r="BB212" s="193">
        <f t="shared" si="25"/>
        <v>3654.0268673348169</v>
      </c>
      <c r="BC212" s="193">
        <f t="shared" si="25"/>
        <v>3654.0268673348169</v>
      </c>
      <c r="BD212" s="193">
        <f t="shared" si="25"/>
        <v>3654.0268673348169</v>
      </c>
      <c r="BE212" s="193">
        <f t="shared" si="25"/>
        <v>3654.0268673348169</v>
      </c>
      <c r="BF212" s="193">
        <f t="shared" si="26"/>
        <v>3654.0268673348169</v>
      </c>
      <c r="BG212" s="193">
        <f t="shared" si="26"/>
        <v>3654.0268673348169</v>
      </c>
      <c r="BH212" s="193">
        <f t="shared" si="26"/>
        <v>3654.0268673348169</v>
      </c>
      <c r="BI212" s="193">
        <f t="shared" si="26"/>
        <v>3654.0268673348169</v>
      </c>
      <c r="BJ212" s="193">
        <f t="shared" si="26"/>
        <v>3654.0268673348169</v>
      </c>
      <c r="BK212" s="193">
        <f t="shared" si="26"/>
        <v>3654.0268673348169</v>
      </c>
      <c r="BL212" s="193">
        <f t="shared" si="26"/>
        <v>3654.0268673348169</v>
      </c>
      <c r="BM212" s="193">
        <f t="shared" si="26"/>
        <v>3805.1481033985019</v>
      </c>
      <c r="BN212" s="193">
        <f t="shared" si="26"/>
        <v>3805.1481033985019</v>
      </c>
      <c r="BO212" s="193">
        <f t="shared" si="26"/>
        <v>3805.1481033985019</v>
      </c>
      <c r="BP212" s="193">
        <f t="shared" si="26"/>
        <v>3805.1481033985019</v>
      </c>
      <c r="BQ212" s="193">
        <f t="shared" si="26"/>
        <v>3805.1481033985019</v>
      </c>
      <c r="BR212" s="193">
        <f t="shared" si="26"/>
        <v>3805.1481033985019</v>
      </c>
      <c r="BS212" s="193">
        <f t="shared" si="26"/>
        <v>3805.1481033985019</v>
      </c>
      <c r="BT212" s="193">
        <f t="shared" si="26"/>
        <v>3805.1481033985019</v>
      </c>
      <c r="BU212" s="193">
        <f t="shared" si="26"/>
        <v>3805.1481033985019</v>
      </c>
      <c r="BV212" s="193">
        <f t="shared" si="27"/>
        <v>3805.1481033985019</v>
      </c>
      <c r="BW212" s="193">
        <f t="shared" si="27"/>
        <v>3805.1481033985019</v>
      </c>
      <c r="BX212" s="193">
        <f t="shared" si="27"/>
        <v>3805.1481033985019</v>
      </c>
      <c r="BY212" s="193">
        <f t="shared" si="27"/>
        <v>3959.3595464773944</v>
      </c>
      <c r="BZ212" s="193">
        <f t="shared" si="27"/>
        <v>3959.3595464773944</v>
      </c>
      <c r="CA212" s="193">
        <f t="shared" si="27"/>
        <v>3959.3595464773944</v>
      </c>
      <c r="CB212" s="193">
        <f t="shared" si="27"/>
        <v>3959.3595464773944</v>
      </c>
      <c r="CC212" s="193">
        <f t="shared" si="27"/>
        <v>3959.3595464773944</v>
      </c>
      <c r="CD212" s="193">
        <f t="shared" si="27"/>
        <v>3959.3595464773944</v>
      </c>
      <c r="CE212" s="193">
        <f t="shared" si="27"/>
        <v>3959.3595464773944</v>
      </c>
      <c r="CF212" s="193">
        <f t="shared" si="27"/>
        <v>3959.3595464773944</v>
      </c>
      <c r="CG212" s="193">
        <f t="shared" si="27"/>
        <v>3959.3595464773944</v>
      </c>
      <c r="CH212" s="193">
        <f t="shared" si="27"/>
        <v>3959.3595464773944</v>
      </c>
      <c r="CI212" s="193">
        <f t="shared" si="27"/>
        <v>3959.3595464773944</v>
      </c>
      <c r="CJ212" s="193">
        <f t="shared" si="27"/>
        <v>3959.3595464773944</v>
      </c>
      <c r="CK212" s="193">
        <f t="shared" si="27"/>
        <v>4116.5861657183395</v>
      </c>
      <c r="CL212" s="193">
        <f t="shared" si="28"/>
        <v>4116.5861657183395</v>
      </c>
      <c r="CM212" s="193">
        <f t="shared" si="28"/>
        <v>4116.5861657183395</v>
      </c>
      <c r="CN212" s="193">
        <f t="shared" si="28"/>
        <v>4116.5861657183395</v>
      </c>
      <c r="CO212" s="193">
        <f t="shared" si="28"/>
        <v>4116.5861657183395</v>
      </c>
      <c r="CP212" s="193">
        <f t="shared" si="28"/>
        <v>4116.5861657183395</v>
      </c>
      <c r="CQ212" s="193">
        <f t="shared" si="28"/>
        <v>4116.5861657183395</v>
      </c>
      <c r="CR212" s="193">
        <f t="shared" si="28"/>
        <v>4116.5861657183395</v>
      </c>
      <c r="CS212" s="193">
        <f t="shared" si="28"/>
        <v>4116.5861657183395</v>
      </c>
      <c r="CT212" s="193">
        <f t="shared" si="28"/>
        <v>4116.5861657183395</v>
      </c>
      <c r="CU212" s="193">
        <f t="shared" si="28"/>
        <v>4116.5861657183395</v>
      </c>
      <c r="CV212" s="193">
        <f t="shared" si="28"/>
        <v>4116.5861657183395</v>
      </c>
      <c r="CW212" s="193">
        <f t="shared" si="28"/>
        <v>4276.5694729689149</v>
      </c>
      <c r="CX212" s="193">
        <f t="shared" si="28"/>
        <v>4276.5694729689149</v>
      </c>
      <c r="CY212" s="193">
        <f t="shared" si="28"/>
        <v>4276.5694729689149</v>
      </c>
      <c r="CZ212" s="193">
        <f t="shared" si="28"/>
        <v>4276.5694729689149</v>
      </c>
      <c r="DA212" s="193">
        <f t="shared" si="28"/>
        <v>4276.5694729689149</v>
      </c>
      <c r="DB212" s="193">
        <f t="shared" si="29"/>
        <v>4276.5694729689149</v>
      </c>
      <c r="DC212" s="193">
        <f t="shared" si="29"/>
        <v>4276.5694729689149</v>
      </c>
      <c r="DD212" s="193">
        <f t="shared" si="29"/>
        <v>4276.5694729689149</v>
      </c>
      <c r="DE212" s="193">
        <f t="shared" si="29"/>
        <v>4276.5694729689149</v>
      </c>
      <c r="DF212" s="193">
        <f t="shared" si="29"/>
        <v>4276.5694729689149</v>
      </c>
      <c r="DG212" s="193">
        <f t="shared" si="29"/>
        <v>4276.5694729689149</v>
      </c>
      <c r="DH212" s="193">
        <f t="shared" si="29"/>
        <v>4276.5694729689149</v>
      </c>
      <c r="DI212" s="193">
        <f t="shared" si="29"/>
        <v>4439.7079993356137</v>
      </c>
      <c r="DJ212" s="193">
        <f t="shared" si="29"/>
        <v>4439.7079993356137</v>
      </c>
      <c r="DK212" s="193">
        <f t="shared" si="29"/>
        <v>4439.7079993356137</v>
      </c>
      <c r="DL212" s="193">
        <f t="shared" si="29"/>
        <v>4439.7079993356137</v>
      </c>
      <c r="DM212" s="193">
        <f t="shared" si="29"/>
        <v>4439.7079993356137</v>
      </c>
      <c r="DN212" s="193">
        <f t="shared" si="29"/>
        <v>4439.7079993356137</v>
      </c>
      <c r="DO212" s="193">
        <f t="shared" si="29"/>
        <v>4439.7079993356137</v>
      </c>
      <c r="DP212" s="193">
        <f t="shared" si="29"/>
        <v>4439.7079993356137</v>
      </c>
      <c r="DQ212" s="193">
        <f t="shared" si="29"/>
        <v>4439.7079993356137</v>
      </c>
      <c r="DR212" s="193">
        <f t="shared" si="30"/>
        <v>4439.7079993356137</v>
      </c>
      <c r="DS212" s="193">
        <f t="shared" si="30"/>
        <v>4439.7079993356137</v>
      </c>
      <c r="DT212" s="193">
        <f t="shared" si="30"/>
        <v>4439.7079993356137</v>
      </c>
      <c r="DU212" s="193">
        <f t="shared" si="30"/>
        <v>4606.048957515216</v>
      </c>
      <c r="DV212" s="193">
        <f t="shared" si="30"/>
        <v>4606.048957515216</v>
      </c>
      <c r="DW212" s="193">
        <f t="shared" si="30"/>
        <v>4606.048957515216</v>
      </c>
      <c r="DX212" s="193">
        <f t="shared" si="30"/>
        <v>4606.048957515216</v>
      </c>
      <c r="DY212" s="193">
        <f t="shared" si="30"/>
        <v>4606.048957515216</v>
      </c>
      <c r="DZ212" s="193">
        <f t="shared" si="30"/>
        <v>4606.048957515216</v>
      </c>
      <c r="EA212" s="193">
        <f t="shared" si="30"/>
        <v>4606.048957515216</v>
      </c>
      <c r="EB212" s="193">
        <f t="shared" si="30"/>
        <v>4606.048957515216</v>
      </c>
      <c r="EC212" s="193">
        <f t="shared" si="30"/>
        <v>4606.048957515216</v>
      </c>
      <c r="ED212" s="193">
        <f t="shared" si="30"/>
        <v>4606.048957515216</v>
      </c>
      <c r="EE212" s="193">
        <f t="shared" si="30"/>
        <v>4606.048957515216</v>
      </c>
      <c r="EF212" s="193">
        <f t="shared" si="30"/>
        <v>4606.048957515216</v>
      </c>
      <c r="EG212" s="193">
        <f t="shared" si="30"/>
        <v>4775.7433477290497</v>
      </c>
      <c r="EH212" s="193">
        <f t="shared" si="31"/>
        <v>4775.7433477290497</v>
      </c>
      <c r="EI212" s="193">
        <f t="shared" si="31"/>
        <v>4775.7433477290497</v>
      </c>
      <c r="EJ212" s="193">
        <f t="shared" si="31"/>
        <v>4775.7433477290497</v>
      </c>
      <c r="EK212" s="193">
        <f t="shared" si="31"/>
        <v>4775.7433477290497</v>
      </c>
      <c r="EL212" s="193">
        <f t="shared" si="31"/>
        <v>4775.7433477290497</v>
      </c>
      <c r="EM212" s="193">
        <f t="shared" si="31"/>
        <v>4775.7433477290497</v>
      </c>
      <c r="EN212" s="193">
        <f t="shared" si="31"/>
        <v>4775.7433477290497</v>
      </c>
      <c r="EO212" s="193">
        <f t="shared" si="31"/>
        <v>4775.7433477290497</v>
      </c>
      <c r="EP212" s="193">
        <f t="shared" si="31"/>
        <v>4775.7433477290497</v>
      </c>
      <c r="EQ212" s="193">
        <f t="shared" si="31"/>
        <v>4775.7433477290497</v>
      </c>
      <c r="ER212" s="193">
        <f t="shared" si="31"/>
        <v>4775.7433477290497</v>
      </c>
      <c r="ES212" s="193">
        <f t="shared" si="31"/>
        <v>4948.7577868517137</v>
      </c>
      <c r="ET212" s="193">
        <f t="shared" si="31"/>
        <v>4948.7577868517137</v>
      </c>
      <c r="EU212" s="193">
        <f t="shared" si="31"/>
        <v>4948.7577868517137</v>
      </c>
      <c r="EV212" s="193">
        <f t="shared" si="31"/>
        <v>4948.7577868517137</v>
      </c>
      <c r="EW212" s="193">
        <f t="shared" si="31"/>
        <v>4948.7577868517137</v>
      </c>
      <c r="EX212" s="193">
        <f t="shared" si="32"/>
        <v>4948.7577868517137</v>
      </c>
      <c r="EY212" s="193">
        <f t="shared" si="32"/>
        <v>4948.7577868517137</v>
      </c>
      <c r="EZ212" s="193">
        <f t="shared" si="32"/>
        <v>4948.7577868517137</v>
      </c>
      <c r="FA212" s="193">
        <f t="shared" si="32"/>
        <v>4948.7577868517137</v>
      </c>
      <c r="FB212" s="193">
        <f t="shared" si="32"/>
        <v>4948.7577868517137</v>
      </c>
      <c r="FC212" s="193">
        <f t="shared" si="32"/>
        <v>4948.7577868517137</v>
      </c>
      <c r="FD212" s="193">
        <f t="shared" si="32"/>
        <v>4948.7577868517137</v>
      </c>
      <c r="FE212" s="193">
        <f t="shared" si="32"/>
        <v>5124.5980103664851</v>
      </c>
      <c r="FF212" s="193">
        <f t="shared" si="32"/>
        <v>5124.5980103664851</v>
      </c>
      <c r="FG212" s="193">
        <f t="shared" si="32"/>
        <v>5124.5980103664851</v>
      </c>
      <c r="FH212" s="193">
        <f t="shared" si="32"/>
        <v>5124.5980103664851</v>
      </c>
      <c r="FI212" s="193">
        <f t="shared" si="32"/>
        <v>5124.5980103664851</v>
      </c>
      <c r="FJ212" s="193">
        <f t="shared" si="32"/>
        <v>5124.5980103664851</v>
      </c>
      <c r="FK212" s="193">
        <f t="shared" si="32"/>
        <v>5124.5980103664851</v>
      </c>
      <c r="FL212" s="193">
        <f t="shared" si="32"/>
        <v>5124.5980103664851</v>
      </c>
      <c r="FM212" s="193">
        <f t="shared" si="32"/>
        <v>5124.5980103664851</v>
      </c>
      <c r="FN212" s="193">
        <f t="shared" si="33"/>
        <v>5124.5980103664851</v>
      </c>
      <c r="FO212" s="193">
        <f t="shared" si="33"/>
        <v>5124.5980103664851</v>
      </c>
      <c r="FP212" s="193">
        <f t="shared" si="33"/>
        <v>5124.5980103664851</v>
      </c>
      <c r="FQ212" s="193">
        <f t="shared" si="33"/>
        <v>5303.6394211661809</v>
      </c>
      <c r="FR212" s="193">
        <f t="shared" si="33"/>
        <v>5303.6394211661809</v>
      </c>
      <c r="FS212" s="193">
        <f t="shared" si="33"/>
        <v>5303.6394211661809</v>
      </c>
      <c r="FT212" s="193">
        <f t="shared" si="33"/>
        <v>5303.6394211661809</v>
      </c>
      <c r="FU212" s="193">
        <f t="shared" si="33"/>
        <v>5303.6394211661809</v>
      </c>
      <c r="FV212" s="193">
        <f t="shared" si="33"/>
        <v>5303.6394211661809</v>
      </c>
      <c r="FW212" s="193">
        <f t="shared" si="33"/>
        <v>5303.6394211661809</v>
      </c>
      <c r="FX212" s="193">
        <f t="shared" si="33"/>
        <v>5303.6394211661809</v>
      </c>
      <c r="FY212" s="193">
        <f t="shared" si="33"/>
        <v>5303.6394211661809</v>
      </c>
      <c r="FZ212" s="193">
        <f t="shared" si="33"/>
        <v>5303.6394211661809</v>
      </c>
      <c r="GA212" s="193">
        <f t="shared" si="33"/>
        <v>5303.6394211661809</v>
      </c>
      <c r="GB212" s="193">
        <f t="shared" si="33"/>
        <v>5303.6394211661809</v>
      </c>
      <c r="GC212" s="193">
        <f t="shared" si="33"/>
        <v>5485.4182776676726</v>
      </c>
      <c r="GD212" s="193">
        <f t="shared" si="34"/>
        <v>5485.4182776676726</v>
      </c>
      <c r="GE212" s="193">
        <f t="shared" si="34"/>
        <v>5485.4182776676726</v>
      </c>
      <c r="GF212" s="193">
        <f t="shared" si="34"/>
        <v>5485.4182776676726</v>
      </c>
      <c r="GG212" s="193">
        <f t="shared" si="34"/>
        <v>5485.4182776676726</v>
      </c>
      <c r="GH212" s="193">
        <f t="shared" si="34"/>
        <v>5485.4182776676726</v>
      </c>
      <c r="GI212" s="193">
        <f t="shared" si="34"/>
        <v>5485.4182776676726</v>
      </c>
      <c r="GJ212" s="193">
        <f t="shared" si="34"/>
        <v>5485.4182776676726</v>
      </c>
      <c r="GK212" s="193">
        <f t="shared" si="34"/>
        <v>5485.4182776676726</v>
      </c>
      <c r="GL212" s="193">
        <f t="shared" si="34"/>
        <v>5485.4182776676726</v>
      </c>
      <c r="GM212" s="193">
        <f t="shared" si="34"/>
        <v>5485.4182776676726</v>
      </c>
      <c r="GN212" s="193">
        <f t="shared" si="34"/>
        <v>5485.4182776676726</v>
      </c>
      <c r="GO212" s="193">
        <f t="shared" si="34"/>
        <v>5670.0470300282523</v>
      </c>
      <c r="GP212" s="193">
        <f t="shared" si="34"/>
        <v>5670.0470300282523</v>
      </c>
      <c r="GQ212" s="193">
        <f t="shared" si="34"/>
        <v>5670.0470300282523</v>
      </c>
      <c r="GR212" s="193">
        <f t="shared" si="34"/>
        <v>5670.0470300282523</v>
      </c>
      <c r="GS212" s="193">
        <f t="shared" si="34"/>
        <v>5670.0470300282523</v>
      </c>
      <c r="GT212" s="193">
        <f t="shared" si="35"/>
        <v>5670.0470300282523</v>
      </c>
      <c r="GU212" s="193">
        <f t="shared" si="35"/>
        <v>5670.0470300282523</v>
      </c>
      <c r="GV212" s="193">
        <f t="shared" si="35"/>
        <v>5670.0470300282523</v>
      </c>
      <c r="GW212" s="193">
        <f t="shared" si="35"/>
        <v>5670.0470300282523</v>
      </c>
      <c r="GX212" s="193">
        <f t="shared" si="35"/>
        <v>5670.0470300282523</v>
      </c>
      <c r="GY212" s="193">
        <f t="shared" si="35"/>
        <v>5670.0470300282523</v>
      </c>
      <c r="GZ212" s="193">
        <f t="shared" si="35"/>
        <v>5670.0470300282523</v>
      </c>
      <c r="HA212" s="193">
        <f t="shared" si="35"/>
        <v>5857.6212439591209</v>
      </c>
      <c r="HB212" s="193">
        <f t="shared" si="35"/>
        <v>5857.6212439591209</v>
      </c>
      <c r="HC212" s="193">
        <f t="shared" si="35"/>
        <v>5857.6212439591209</v>
      </c>
      <c r="HD212" s="193">
        <f t="shared" si="35"/>
        <v>5857.6212439591209</v>
      </c>
      <c r="HE212" s="193">
        <f t="shared" si="35"/>
        <v>5857.6212439591209</v>
      </c>
      <c r="HF212" s="193">
        <f t="shared" si="35"/>
        <v>5857.6212439591209</v>
      </c>
      <c r="HG212" s="193">
        <f t="shared" si="35"/>
        <v>5857.6212439591209</v>
      </c>
      <c r="HH212" s="193">
        <f t="shared" si="35"/>
        <v>5857.6212439591209</v>
      </c>
      <c r="HI212" s="193">
        <f t="shared" si="35"/>
        <v>5857.6212439591209</v>
      </c>
      <c r="HJ212" s="193">
        <f t="shared" si="36"/>
        <v>5857.6212439591209</v>
      </c>
      <c r="HK212" s="193">
        <f t="shared" si="36"/>
        <v>5857.6212439591209</v>
      </c>
      <c r="HL212" s="193">
        <f t="shared" si="36"/>
        <v>5857.6212439591209</v>
      </c>
      <c r="HM212" s="193">
        <f t="shared" si="36"/>
        <v>6048.0244822631885</v>
      </c>
      <c r="HN212" s="193">
        <f t="shared" si="36"/>
        <v>6048.0244822631885</v>
      </c>
      <c r="HO212" s="193">
        <f t="shared" si="36"/>
        <v>6048.0244822631885</v>
      </c>
      <c r="HP212" s="193">
        <f t="shared" si="36"/>
        <v>6048.0244822631885</v>
      </c>
      <c r="HQ212" s="193">
        <f t="shared" si="36"/>
        <v>6048.0244822631885</v>
      </c>
      <c r="HR212" s="193">
        <f t="shared" si="36"/>
        <v>6048.0244822631885</v>
      </c>
      <c r="HS212" s="193">
        <f t="shared" si="36"/>
        <v>6048.0244822631885</v>
      </c>
      <c r="HT212" s="193">
        <f t="shared" si="36"/>
        <v>6048.0244822631885</v>
      </c>
      <c r="HU212" s="193">
        <f t="shared" si="36"/>
        <v>6048.0244822631885</v>
      </c>
      <c r="HV212" s="193">
        <f t="shared" si="36"/>
        <v>6048.0244822631885</v>
      </c>
      <c r="HW212" s="193">
        <f t="shared" si="36"/>
        <v>6048.0244822631885</v>
      </c>
      <c r="HX212" s="193">
        <f t="shared" si="36"/>
        <v>6048.0244822631885</v>
      </c>
      <c r="HY212" s="193">
        <f t="shared" si="36"/>
        <v>6241.4143104561235</v>
      </c>
      <c r="HZ212" s="193">
        <f t="shared" si="37"/>
        <v>6241.4143104561235</v>
      </c>
      <c r="IA212" s="193">
        <f t="shared" si="37"/>
        <v>6241.4143104561235</v>
      </c>
      <c r="IB212" s="193">
        <f t="shared" si="37"/>
        <v>6241.4143104561235</v>
      </c>
      <c r="IC212" s="193">
        <f t="shared" si="37"/>
        <v>6241.4143104561235</v>
      </c>
      <c r="ID212" s="193">
        <f t="shared" si="37"/>
        <v>6241.4143104561235</v>
      </c>
      <c r="IE212" s="193">
        <f t="shared" si="37"/>
        <v>6241.4143104561235</v>
      </c>
      <c r="IF212" s="193">
        <f t="shared" si="37"/>
        <v>6241.4143104561235</v>
      </c>
      <c r="IG212" s="193">
        <f t="shared" si="37"/>
        <v>6241.4143104561235</v>
      </c>
      <c r="IH212" s="193">
        <f t="shared" si="37"/>
        <v>6241.4143104561235</v>
      </c>
      <c r="II212" s="193">
        <f t="shared" si="37"/>
        <v>6241.4143104561235</v>
      </c>
      <c r="IJ212" s="193">
        <f t="shared" si="37"/>
        <v>6241.4143104561235</v>
      </c>
      <c r="IK212" s="193">
        <f t="shared" si="37"/>
        <v>6241.4143104561235</v>
      </c>
      <c r="IL212" s="193">
        <f t="shared" si="37"/>
        <v>6241.4143104561235</v>
      </c>
      <c r="IM212" s="193">
        <f t="shared" si="37"/>
        <v>6241.4143104561235</v>
      </c>
      <c r="IN212" s="193">
        <f t="shared" si="37"/>
        <v>6241.4143104561235</v>
      </c>
      <c r="IO212" s="193">
        <f t="shared" si="37"/>
        <v>6241.4143104561235</v>
      </c>
      <c r="IP212" s="193">
        <f t="shared" si="38"/>
        <v>6241.4143104561235</v>
      </c>
      <c r="IQ212" s="193">
        <f t="shared" si="38"/>
        <v>6241.4143104561235</v>
      </c>
      <c r="IR212" s="193">
        <f t="shared" si="38"/>
        <v>6241.4143104561235</v>
      </c>
      <c r="IS212" s="193">
        <f t="shared" si="38"/>
        <v>6241.4143104561235</v>
      </c>
      <c r="IT212" s="193">
        <f t="shared" si="38"/>
        <v>6241.4143104561235</v>
      </c>
      <c r="IU212" s="193">
        <f t="shared" si="38"/>
        <v>6241.4143104561235</v>
      </c>
      <c r="IV212" s="193">
        <f t="shared" si="38"/>
        <v>6241.4143104561235</v>
      </c>
      <c r="IW212" s="193">
        <f t="shared" si="38"/>
        <v>6437.5712621772136</v>
      </c>
      <c r="IX212" s="193">
        <f t="shared" si="38"/>
        <v>6437.5712621772136</v>
      </c>
      <c r="IY212" s="193">
        <f t="shared" si="38"/>
        <v>6437.5712621772136</v>
      </c>
      <c r="IZ212" s="193">
        <f t="shared" si="38"/>
        <v>6437.5712621772136</v>
      </c>
      <c r="JA212" s="193">
        <f t="shared" si="38"/>
        <v>6437.5712621772136</v>
      </c>
      <c r="JB212" s="193">
        <f t="shared" si="38"/>
        <v>6437.5712621772136</v>
      </c>
      <c r="JC212" s="193">
        <f t="shared" si="38"/>
        <v>6437.5712621772136</v>
      </c>
      <c r="JD212" s="193">
        <f t="shared" si="38"/>
        <v>6437.5712621772136</v>
      </c>
      <c r="JE212" s="193">
        <f t="shared" si="38"/>
        <v>6437.5712621772136</v>
      </c>
      <c r="JF212" s="193">
        <f t="shared" si="39"/>
        <v>6437.5712621772136</v>
      </c>
      <c r="JG212" s="193">
        <f t="shared" si="39"/>
        <v>6437.5712621772136</v>
      </c>
      <c r="JH212" s="193">
        <f t="shared" si="39"/>
        <v>6437.5712621772136</v>
      </c>
      <c r="JI212" s="193">
        <f t="shared" si="39"/>
        <v>6848.5735472499682</v>
      </c>
      <c r="JJ212" s="193">
        <f t="shared" si="39"/>
        <v>6848.5735472499682</v>
      </c>
      <c r="JK212" s="193">
        <f t="shared" si="39"/>
        <v>6848.5735472499682</v>
      </c>
      <c r="JL212" s="193">
        <f t="shared" si="39"/>
        <v>6848.5735472499682</v>
      </c>
      <c r="JM212" s="193">
        <f t="shared" si="39"/>
        <v>6848.5735472499682</v>
      </c>
      <c r="JN212" s="193">
        <f t="shared" si="39"/>
        <v>6848.5735472499682</v>
      </c>
      <c r="JO212" s="193">
        <f t="shared" si="39"/>
        <v>6848.5735472499682</v>
      </c>
      <c r="JP212" s="193">
        <f t="shared" si="39"/>
        <v>6848.5735472499682</v>
      </c>
      <c r="JQ212" s="193">
        <f t="shared" si="39"/>
        <v>6848.5735472499682</v>
      </c>
      <c r="JR212" s="193">
        <f t="shared" si="39"/>
        <v>6848.5735472499682</v>
      </c>
      <c r="JS212" s="193">
        <f t="shared" si="39"/>
        <v>6848.5735472499682</v>
      </c>
      <c r="JT212" s="193">
        <f t="shared" si="39"/>
        <v>6848.5735472499682</v>
      </c>
    </row>
    <row r="213" spans="4:280">
      <c r="D213" s="175">
        <v>24</v>
      </c>
      <c r="Z213" s="193">
        <f t="shared" si="24"/>
        <v>1389.7337672968056</v>
      </c>
      <c r="AA213" s="193">
        <f t="shared" si="24"/>
        <v>1389.7337672968056</v>
      </c>
      <c r="AB213" s="193">
        <f t="shared" si="24"/>
        <v>1391.8107385876897</v>
      </c>
      <c r="AC213" s="193">
        <f t="shared" si="24"/>
        <v>1391.8107385876897</v>
      </c>
      <c r="AD213" s="193">
        <f t="shared" si="24"/>
        <v>1391.8107385876897</v>
      </c>
      <c r="AE213" s="193">
        <f t="shared" si="24"/>
        <v>1391.8107385876897</v>
      </c>
      <c r="AF213" s="193">
        <f t="shared" si="24"/>
        <v>1391.8107385876897</v>
      </c>
      <c r="AG213" s="193">
        <f t="shared" si="24"/>
        <v>1391.8107385876897</v>
      </c>
      <c r="AH213" s="193">
        <f t="shared" si="24"/>
        <v>1391.8107385876897</v>
      </c>
      <c r="AI213" s="193">
        <f t="shared" si="24"/>
        <v>1391.8107385876897</v>
      </c>
      <c r="AJ213" s="193">
        <f t="shared" si="24"/>
        <v>1391.8107385876897</v>
      </c>
      <c r="AK213" s="193">
        <f t="shared" si="24"/>
        <v>1391.8107385876897</v>
      </c>
      <c r="AL213" s="193">
        <f t="shared" si="24"/>
        <v>1391.8107385876897</v>
      </c>
      <c r="AM213" s="193">
        <f t="shared" si="24"/>
        <v>1391.8107385876897</v>
      </c>
      <c r="AN213" s="193">
        <f t="shared" si="24"/>
        <v>1394.0293779271983</v>
      </c>
      <c r="AO213" s="193">
        <f t="shared" si="24"/>
        <v>1394.0293779271983</v>
      </c>
      <c r="AP213" s="193">
        <f t="shared" si="25"/>
        <v>1394.0293779271983</v>
      </c>
      <c r="AQ213" s="193">
        <f t="shared" si="25"/>
        <v>1394.0293779271983</v>
      </c>
      <c r="AR213" s="193">
        <f t="shared" si="25"/>
        <v>1394.0293779271983</v>
      </c>
      <c r="AS213" s="193">
        <f t="shared" si="25"/>
        <v>1394.0293779271983</v>
      </c>
      <c r="AT213" s="193">
        <f t="shared" si="25"/>
        <v>1394.0293779271983</v>
      </c>
      <c r="AU213" s="193">
        <f t="shared" si="25"/>
        <v>1394.0293779271983</v>
      </c>
      <c r="AV213" s="193">
        <f t="shared" si="25"/>
        <v>1394.0293779271983</v>
      </c>
      <c r="AW213" s="193">
        <f t="shared" si="25"/>
        <v>1394.0293779271983</v>
      </c>
      <c r="AX213" s="193">
        <f t="shared" si="25"/>
        <v>1394.0293779271983</v>
      </c>
      <c r="AY213" s="193">
        <f t="shared" si="25"/>
        <v>1394.0293779271983</v>
      </c>
      <c r="AZ213" s="193">
        <f t="shared" si="25"/>
        <v>1394.0293779271983</v>
      </c>
      <c r="BA213" s="193">
        <f t="shared" si="25"/>
        <v>1395.8916982835494</v>
      </c>
      <c r="BB213" s="193">
        <f t="shared" si="25"/>
        <v>1395.8916982835494</v>
      </c>
      <c r="BC213" s="193">
        <f t="shared" si="25"/>
        <v>1395.8916982835494</v>
      </c>
      <c r="BD213" s="193">
        <f t="shared" si="25"/>
        <v>1395.8916982835494</v>
      </c>
      <c r="BE213" s="193">
        <f t="shared" si="25"/>
        <v>1395.8916982835494</v>
      </c>
      <c r="BF213" s="193">
        <f t="shared" si="26"/>
        <v>1395.8916982835494</v>
      </c>
      <c r="BG213" s="193">
        <f t="shared" si="26"/>
        <v>1395.8916982835494</v>
      </c>
      <c r="BH213" s="193">
        <f t="shared" si="26"/>
        <v>1395.8916982835494</v>
      </c>
      <c r="BI213" s="193">
        <f t="shared" si="26"/>
        <v>1395.8916982835494</v>
      </c>
      <c r="BJ213" s="193">
        <f t="shared" si="26"/>
        <v>1395.8916982835494</v>
      </c>
      <c r="BK213" s="193">
        <f t="shared" si="26"/>
        <v>1395.8916982835494</v>
      </c>
      <c r="BL213" s="193">
        <f t="shared" si="26"/>
        <v>1395.8916982835494</v>
      </c>
      <c r="BM213" s="193">
        <f t="shared" si="26"/>
        <v>1399.7234151857747</v>
      </c>
      <c r="BN213" s="193">
        <f t="shared" si="26"/>
        <v>1399.7234151857747</v>
      </c>
      <c r="BO213" s="193">
        <f t="shared" si="26"/>
        <v>1399.7234151857747</v>
      </c>
      <c r="BP213" s="193">
        <f t="shared" si="26"/>
        <v>1399.7234151857747</v>
      </c>
      <c r="BQ213" s="193">
        <f t="shared" si="26"/>
        <v>1399.7234151857747</v>
      </c>
      <c r="BR213" s="193">
        <f t="shared" si="26"/>
        <v>1399.7234151857747</v>
      </c>
      <c r="BS213" s="193">
        <f t="shared" si="26"/>
        <v>1399.7234151857747</v>
      </c>
      <c r="BT213" s="193">
        <f t="shared" si="26"/>
        <v>1399.7234151857747</v>
      </c>
      <c r="BU213" s="193">
        <f t="shared" si="26"/>
        <v>1399.7234151857747</v>
      </c>
      <c r="BV213" s="193">
        <f t="shared" si="27"/>
        <v>1399.7234151857747</v>
      </c>
      <c r="BW213" s="193">
        <f t="shared" si="27"/>
        <v>1399.7234151857747</v>
      </c>
      <c r="BX213" s="193">
        <f t="shared" si="27"/>
        <v>1399.7234151857747</v>
      </c>
      <c r="BY213" s="193">
        <f t="shared" si="27"/>
        <v>1402.7005002794733</v>
      </c>
      <c r="BZ213" s="193">
        <f t="shared" si="27"/>
        <v>1402.7005002794733</v>
      </c>
      <c r="CA213" s="193">
        <f t="shared" si="27"/>
        <v>1402.7005002794733</v>
      </c>
      <c r="CB213" s="193">
        <f t="shared" si="27"/>
        <v>1402.7005002794733</v>
      </c>
      <c r="CC213" s="193">
        <f t="shared" si="27"/>
        <v>1402.7005002794733</v>
      </c>
      <c r="CD213" s="193">
        <f t="shared" si="27"/>
        <v>1402.7005002794733</v>
      </c>
      <c r="CE213" s="193">
        <f t="shared" si="27"/>
        <v>1402.7005002794733</v>
      </c>
      <c r="CF213" s="193">
        <f t="shared" si="27"/>
        <v>1402.7005002794733</v>
      </c>
      <c r="CG213" s="193">
        <f t="shared" si="27"/>
        <v>1402.7005002794733</v>
      </c>
      <c r="CH213" s="193">
        <f t="shared" si="27"/>
        <v>1402.7005002794733</v>
      </c>
      <c r="CI213" s="193">
        <f t="shared" si="27"/>
        <v>1402.7005002794733</v>
      </c>
      <c r="CJ213" s="193">
        <f t="shared" si="27"/>
        <v>1402.7005002794733</v>
      </c>
      <c r="CK213" s="193">
        <f t="shared" si="27"/>
        <v>1405.299469455078</v>
      </c>
      <c r="CL213" s="193">
        <f t="shared" si="28"/>
        <v>1405.299469455078</v>
      </c>
      <c r="CM213" s="193">
        <f t="shared" si="28"/>
        <v>1405.299469455078</v>
      </c>
      <c r="CN213" s="193">
        <f t="shared" si="28"/>
        <v>1405.299469455078</v>
      </c>
      <c r="CO213" s="193">
        <f t="shared" si="28"/>
        <v>1405.299469455078</v>
      </c>
      <c r="CP213" s="193">
        <f t="shared" si="28"/>
        <v>1405.299469455078</v>
      </c>
      <c r="CQ213" s="193">
        <f t="shared" si="28"/>
        <v>1405.299469455078</v>
      </c>
      <c r="CR213" s="193">
        <f t="shared" si="28"/>
        <v>1405.299469455078</v>
      </c>
      <c r="CS213" s="193">
        <f t="shared" si="28"/>
        <v>1405.299469455078</v>
      </c>
      <c r="CT213" s="193">
        <f t="shared" si="28"/>
        <v>1405.299469455078</v>
      </c>
      <c r="CU213" s="193">
        <f t="shared" si="28"/>
        <v>1405.299469455078</v>
      </c>
      <c r="CV213" s="193">
        <f t="shared" si="28"/>
        <v>1405.299469455078</v>
      </c>
      <c r="CW213" s="193">
        <f t="shared" si="28"/>
        <v>1409.7501326770935</v>
      </c>
      <c r="CX213" s="193">
        <f t="shared" si="28"/>
        <v>1409.7501326770935</v>
      </c>
      <c r="CY213" s="193">
        <f t="shared" si="28"/>
        <v>1409.7501326770935</v>
      </c>
      <c r="CZ213" s="193">
        <f t="shared" si="28"/>
        <v>1409.7501326770935</v>
      </c>
      <c r="DA213" s="193">
        <f t="shared" si="28"/>
        <v>1409.7501326770935</v>
      </c>
      <c r="DB213" s="193">
        <f t="shared" si="29"/>
        <v>1409.7501326770935</v>
      </c>
      <c r="DC213" s="193">
        <f t="shared" si="29"/>
        <v>1409.7501326770935</v>
      </c>
      <c r="DD213" s="193">
        <f t="shared" si="29"/>
        <v>1409.7501326770935</v>
      </c>
      <c r="DE213" s="193">
        <f t="shared" si="29"/>
        <v>1409.7501326770935</v>
      </c>
      <c r="DF213" s="193">
        <f t="shared" si="29"/>
        <v>1409.7501326770935</v>
      </c>
      <c r="DG213" s="193">
        <f t="shared" si="29"/>
        <v>1409.7501326770935</v>
      </c>
      <c r="DH213" s="193">
        <f t="shared" si="29"/>
        <v>1409.7501326770935</v>
      </c>
      <c r="DI213" s="193">
        <f t="shared" si="29"/>
        <v>1413.8020552232242</v>
      </c>
      <c r="DJ213" s="193">
        <f t="shared" si="29"/>
        <v>1413.8020552232242</v>
      </c>
      <c r="DK213" s="193">
        <f t="shared" si="29"/>
        <v>1413.8020552232242</v>
      </c>
      <c r="DL213" s="193">
        <f t="shared" si="29"/>
        <v>1413.8020552232242</v>
      </c>
      <c r="DM213" s="193">
        <f t="shared" si="29"/>
        <v>1413.8020552232242</v>
      </c>
      <c r="DN213" s="193">
        <f t="shared" si="29"/>
        <v>1413.8020552232242</v>
      </c>
      <c r="DO213" s="193">
        <f t="shared" si="29"/>
        <v>1413.8020552232242</v>
      </c>
      <c r="DP213" s="193">
        <f t="shared" si="29"/>
        <v>1413.8020552232242</v>
      </c>
      <c r="DQ213" s="193">
        <f t="shared" si="29"/>
        <v>1413.8020552232242</v>
      </c>
      <c r="DR213" s="193">
        <f t="shared" si="30"/>
        <v>1413.8020552232242</v>
      </c>
      <c r="DS213" s="193">
        <f t="shared" si="30"/>
        <v>1413.8020552232242</v>
      </c>
      <c r="DT213" s="193">
        <f t="shared" si="30"/>
        <v>1413.8020552232242</v>
      </c>
      <c r="DU213" s="193">
        <f t="shared" si="30"/>
        <v>1417.7267471232249</v>
      </c>
      <c r="DV213" s="193">
        <f t="shared" si="30"/>
        <v>1417.7267471232249</v>
      </c>
      <c r="DW213" s="193">
        <f t="shared" si="30"/>
        <v>1417.7267471232249</v>
      </c>
      <c r="DX213" s="193">
        <f t="shared" si="30"/>
        <v>1417.7267471232249</v>
      </c>
      <c r="DY213" s="193">
        <f t="shared" si="30"/>
        <v>1417.7267471232249</v>
      </c>
      <c r="DZ213" s="193">
        <f t="shared" si="30"/>
        <v>1417.7267471232249</v>
      </c>
      <c r="EA213" s="193">
        <f t="shared" si="30"/>
        <v>1417.7267471232249</v>
      </c>
      <c r="EB213" s="193">
        <f t="shared" si="30"/>
        <v>1417.7267471232249</v>
      </c>
      <c r="EC213" s="193">
        <f t="shared" si="30"/>
        <v>1417.7267471232249</v>
      </c>
      <c r="ED213" s="193">
        <f t="shared" si="30"/>
        <v>1417.7267471232249</v>
      </c>
      <c r="EE213" s="193">
        <f t="shared" si="30"/>
        <v>1417.7267471232249</v>
      </c>
      <c r="EF213" s="193">
        <f t="shared" si="30"/>
        <v>1417.7267471232249</v>
      </c>
      <c r="EG213" s="193">
        <f t="shared" si="30"/>
        <v>1422.161072157734</v>
      </c>
      <c r="EH213" s="193">
        <f t="shared" si="31"/>
        <v>1422.161072157734</v>
      </c>
      <c r="EI213" s="193">
        <f t="shared" si="31"/>
        <v>1422.161072157734</v>
      </c>
      <c r="EJ213" s="193">
        <f t="shared" si="31"/>
        <v>1422.161072157734</v>
      </c>
      <c r="EK213" s="193">
        <f t="shared" si="31"/>
        <v>1422.161072157734</v>
      </c>
      <c r="EL213" s="193">
        <f t="shared" si="31"/>
        <v>1422.161072157734</v>
      </c>
      <c r="EM213" s="193">
        <f t="shared" si="31"/>
        <v>1422.161072157734</v>
      </c>
      <c r="EN213" s="193">
        <f t="shared" si="31"/>
        <v>1422.161072157734</v>
      </c>
      <c r="EO213" s="193">
        <f t="shared" si="31"/>
        <v>1422.161072157734</v>
      </c>
      <c r="EP213" s="193">
        <f t="shared" si="31"/>
        <v>1422.161072157734</v>
      </c>
      <c r="EQ213" s="193">
        <f t="shared" si="31"/>
        <v>1422.161072157734</v>
      </c>
      <c r="ER213" s="193">
        <f t="shared" si="31"/>
        <v>1422.161072157734</v>
      </c>
      <c r="ES213" s="193">
        <f t="shared" si="31"/>
        <v>1426.645951185712</v>
      </c>
      <c r="ET213" s="193">
        <f t="shared" si="31"/>
        <v>1426.645951185712</v>
      </c>
      <c r="EU213" s="193">
        <f t="shared" si="31"/>
        <v>1426.645951185712</v>
      </c>
      <c r="EV213" s="193">
        <f t="shared" si="31"/>
        <v>1426.645951185712</v>
      </c>
      <c r="EW213" s="193">
        <f t="shared" si="31"/>
        <v>1426.645951185712</v>
      </c>
      <c r="EX213" s="193">
        <f t="shared" si="32"/>
        <v>1426.645951185712</v>
      </c>
      <c r="EY213" s="193">
        <f t="shared" si="32"/>
        <v>1426.645951185712</v>
      </c>
      <c r="EZ213" s="193">
        <f t="shared" si="32"/>
        <v>1426.645951185712</v>
      </c>
      <c r="FA213" s="193">
        <f t="shared" si="32"/>
        <v>1426.645951185712</v>
      </c>
      <c r="FB213" s="193">
        <f t="shared" si="32"/>
        <v>1426.645951185712</v>
      </c>
      <c r="FC213" s="193">
        <f t="shared" si="32"/>
        <v>1426.645951185712</v>
      </c>
      <c r="FD213" s="193">
        <f t="shared" si="32"/>
        <v>1426.645951185712</v>
      </c>
      <c r="FE213" s="193">
        <f t="shared" si="32"/>
        <v>1431.8598283168776</v>
      </c>
      <c r="FF213" s="193">
        <f t="shared" si="32"/>
        <v>1431.8598283168776</v>
      </c>
      <c r="FG213" s="193">
        <f t="shared" si="32"/>
        <v>1431.8598283168776</v>
      </c>
      <c r="FH213" s="193">
        <f t="shared" si="32"/>
        <v>1431.8598283168776</v>
      </c>
      <c r="FI213" s="193">
        <f t="shared" si="32"/>
        <v>1431.8598283168776</v>
      </c>
      <c r="FJ213" s="193">
        <f t="shared" si="32"/>
        <v>1431.8598283168776</v>
      </c>
      <c r="FK213" s="193">
        <f t="shared" si="32"/>
        <v>1431.8598283168776</v>
      </c>
      <c r="FL213" s="193">
        <f t="shared" si="32"/>
        <v>1431.8598283168776</v>
      </c>
      <c r="FM213" s="193">
        <f t="shared" si="32"/>
        <v>1431.8598283168776</v>
      </c>
      <c r="FN213" s="193">
        <f t="shared" si="33"/>
        <v>1431.8598283168776</v>
      </c>
      <c r="FO213" s="193">
        <f t="shared" si="33"/>
        <v>1431.8598283168776</v>
      </c>
      <c r="FP213" s="193">
        <f t="shared" si="33"/>
        <v>1431.8598283168776</v>
      </c>
      <c r="FQ213" s="193">
        <f t="shared" si="33"/>
        <v>1436.6700476804235</v>
      </c>
      <c r="FR213" s="193">
        <f t="shared" si="33"/>
        <v>1436.6700476804235</v>
      </c>
      <c r="FS213" s="193">
        <f t="shared" si="33"/>
        <v>1436.6700476804235</v>
      </c>
      <c r="FT213" s="193">
        <f t="shared" si="33"/>
        <v>1436.6700476804235</v>
      </c>
      <c r="FU213" s="193">
        <f t="shared" si="33"/>
        <v>1436.6700476804235</v>
      </c>
      <c r="FV213" s="193">
        <f t="shared" si="33"/>
        <v>1436.6700476804235</v>
      </c>
      <c r="FW213" s="193">
        <f t="shared" si="33"/>
        <v>1436.6700476804235</v>
      </c>
      <c r="FX213" s="193">
        <f t="shared" si="33"/>
        <v>1436.6700476804235</v>
      </c>
      <c r="FY213" s="193">
        <f t="shared" si="33"/>
        <v>1436.6700476804235</v>
      </c>
      <c r="FZ213" s="193">
        <f t="shared" si="33"/>
        <v>1436.6700476804235</v>
      </c>
      <c r="GA213" s="193">
        <f t="shared" si="33"/>
        <v>1436.6700476804235</v>
      </c>
      <c r="GB213" s="193">
        <f t="shared" si="33"/>
        <v>1436.6700476804235</v>
      </c>
      <c r="GC213" s="193">
        <f t="shared" si="33"/>
        <v>1441.077862159098</v>
      </c>
      <c r="GD213" s="193">
        <f t="shared" si="34"/>
        <v>1441.077862159098</v>
      </c>
      <c r="GE213" s="193">
        <f t="shared" si="34"/>
        <v>1441.077862159098</v>
      </c>
      <c r="GF213" s="193">
        <f t="shared" si="34"/>
        <v>1441.077862159098</v>
      </c>
      <c r="GG213" s="193">
        <f t="shared" si="34"/>
        <v>1441.077862159098</v>
      </c>
      <c r="GH213" s="193">
        <f t="shared" si="34"/>
        <v>1441.077862159098</v>
      </c>
      <c r="GI213" s="193">
        <f t="shared" si="34"/>
        <v>1441.077862159098</v>
      </c>
      <c r="GJ213" s="193">
        <f t="shared" si="34"/>
        <v>1441.077862159098</v>
      </c>
      <c r="GK213" s="193">
        <f t="shared" si="34"/>
        <v>1441.077862159098</v>
      </c>
      <c r="GL213" s="193">
        <f t="shared" si="34"/>
        <v>1441.077862159098</v>
      </c>
      <c r="GM213" s="193">
        <f t="shared" si="34"/>
        <v>1441.077862159098</v>
      </c>
      <c r="GN213" s="193">
        <f t="shared" si="34"/>
        <v>1441.077862159098</v>
      </c>
      <c r="GO213" s="193">
        <f t="shared" si="34"/>
        <v>1446.3466116899806</v>
      </c>
      <c r="GP213" s="193">
        <f t="shared" si="34"/>
        <v>1446.3466116899806</v>
      </c>
      <c r="GQ213" s="193">
        <f t="shared" si="34"/>
        <v>1446.3466116899806</v>
      </c>
      <c r="GR213" s="193">
        <f t="shared" si="34"/>
        <v>1446.3466116899806</v>
      </c>
      <c r="GS213" s="193">
        <f t="shared" si="34"/>
        <v>1446.3466116899806</v>
      </c>
      <c r="GT213" s="193">
        <f t="shared" si="35"/>
        <v>1446.3466116899806</v>
      </c>
      <c r="GU213" s="193">
        <f t="shared" si="35"/>
        <v>1446.3466116899806</v>
      </c>
      <c r="GV213" s="193">
        <f t="shared" si="35"/>
        <v>1446.3466116899806</v>
      </c>
      <c r="GW213" s="193">
        <f t="shared" si="35"/>
        <v>1446.3466116899806</v>
      </c>
      <c r="GX213" s="193">
        <f t="shared" si="35"/>
        <v>1446.3466116899806</v>
      </c>
      <c r="GY213" s="193">
        <f t="shared" si="35"/>
        <v>1446.3466116899806</v>
      </c>
      <c r="GZ213" s="193">
        <f t="shared" si="35"/>
        <v>1446.3466116899806</v>
      </c>
      <c r="HA213" s="193">
        <f t="shared" si="35"/>
        <v>1453.235904002483</v>
      </c>
      <c r="HB213" s="193">
        <f t="shared" si="35"/>
        <v>1453.235904002483</v>
      </c>
      <c r="HC213" s="193">
        <f t="shared" si="35"/>
        <v>1453.235904002483</v>
      </c>
      <c r="HD213" s="193">
        <f t="shared" si="35"/>
        <v>1453.235904002483</v>
      </c>
      <c r="HE213" s="193">
        <f t="shared" si="35"/>
        <v>1453.235904002483</v>
      </c>
      <c r="HF213" s="193">
        <f t="shared" si="35"/>
        <v>1453.235904002483</v>
      </c>
      <c r="HG213" s="193">
        <f t="shared" si="35"/>
        <v>1453.235904002483</v>
      </c>
      <c r="HH213" s="193">
        <f t="shared" si="35"/>
        <v>1453.235904002483</v>
      </c>
      <c r="HI213" s="193">
        <f t="shared" si="35"/>
        <v>1453.235904002483</v>
      </c>
      <c r="HJ213" s="193">
        <f t="shared" si="36"/>
        <v>1453.235904002483</v>
      </c>
      <c r="HK213" s="193">
        <f t="shared" si="36"/>
        <v>1453.235904002483</v>
      </c>
      <c r="HL213" s="193">
        <f t="shared" si="36"/>
        <v>1453.235904002483</v>
      </c>
      <c r="HM213" s="193">
        <f t="shared" si="36"/>
        <v>1457.8041358385008</v>
      </c>
      <c r="HN213" s="193">
        <f t="shared" si="36"/>
        <v>1457.8041358385008</v>
      </c>
      <c r="HO213" s="193">
        <f t="shared" si="36"/>
        <v>1457.8041358385008</v>
      </c>
      <c r="HP213" s="193">
        <f t="shared" si="36"/>
        <v>1457.8041358385008</v>
      </c>
      <c r="HQ213" s="193">
        <f t="shared" si="36"/>
        <v>1457.8041358385008</v>
      </c>
      <c r="HR213" s="193">
        <f t="shared" si="36"/>
        <v>1457.8041358385008</v>
      </c>
      <c r="HS213" s="193">
        <f t="shared" si="36"/>
        <v>1457.8041358385008</v>
      </c>
      <c r="HT213" s="193">
        <f t="shared" si="36"/>
        <v>1457.8041358385008</v>
      </c>
      <c r="HU213" s="193">
        <f t="shared" si="36"/>
        <v>1457.8041358385008</v>
      </c>
      <c r="HV213" s="193">
        <f t="shared" si="36"/>
        <v>1457.8041358385008</v>
      </c>
      <c r="HW213" s="193">
        <f t="shared" si="36"/>
        <v>1457.8041358385008</v>
      </c>
      <c r="HX213" s="193">
        <f t="shared" si="36"/>
        <v>1457.8041358385008</v>
      </c>
      <c r="HY213" s="193">
        <f t="shared" si="36"/>
        <v>1463.8316804827471</v>
      </c>
      <c r="HZ213" s="193">
        <f t="shared" si="37"/>
        <v>1463.8316804827471</v>
      </c>
      <c r="IA213" s="193">
        <f t="shared" si="37"/>
        <v>1463.8316804827471</v>
      </c>
      <c r="IB213" s="193">
        <f t="shared" si="37"/>
        <v>1463.8316804827471</v>
      </c>
      <c r="IC213" s="193">
        <f t="shared" si="37"/>
        <v>1463.8316804827471</v>
      </c>
      <c r="ID213" s="193">
        <f t="shared" si="37"/>
        <v>1463.8316804827471</v>
      </c>
      <c r="IE213" s="193">
        <f t="shared" si="37"/>
        <v>1463.8316804827471</v>
      </c>
      <c r="IF213" s="193">
        <f t="shared" si="37"/>
        <v>1463.8316804827471</v>
      </c>
      <c r="IG213" s="193">
        <f t="shared" si="37"/>
        <v>1463.8316804827471</v>
      </c>
      <c r="IH213" s="193">
        <f t="shared" si="37"/>
        <v>1463.8316804827471</v>
      </c>
      <c r="II213" s="193">
        <f t="shared" si="37"/>
        <v>1463.8316804827471</v>
      </c>
      <c r="IJ213" s="193">
        <f t="shared" si="37"/>
        <v>1463.8316804827471</v>
      </c>
      <c r="IK213" s="193">
        <f t="shared" si="37"/>
        <v>1463.8316804827471</v>
      </c>
      <c r="IL213" s="193">
        <f t="shared" si="37"/>
        <v>1463.8316804827471</v>
      </c>
      <c r="IM213" s="193">
        <f t="shared" si="37"/>
        <v>1463.8316804827471</v>
      </c>
      <c r="IN213" s="193">
        <f t="shared" si="37"/>
        <v>1463.8316804827471</v>
      </c>
      <c r="IO213" s="193">
        <f t="shared" si="37"/>
        <v>1463.8316804827471</v>
      </c>
      <c r="IP213" s="193">
        <f t="shared" si="38"/>
        <v>1463.8316804827471</v>
      </c>
      <c r="IQ213" s="193">
        <f t="shared" si="38"/>
        <v>1463.8316804827471</v>
      </c>
      <c r="IR213" s="193">
        <f t="shared" si="38"/>
        <v>1463.8316804827471</v>
      </c>
      <c r="IS213" s="193">
        <f t="shared" si="38"/>
        <v>1463.8316804827471</v>
      </c>
      <c r="IT213" s="193">
        <f t="shared" si="38"/>
        <v>1463.8316804827471</v>
      </c>
      <c r="IU213" s="193">
        <f t="shared" si="38"/>
        <v>1463.8316804827471</v>
      </c>
      <c r="IV213" s="193">
        <f t="shared" si="38"/>
        <v>1463.8316804827471</v>
      </c>
      <c r="IW213" s="193">
        <f t="shared" si="38"/>
        <v>1470.7164149507144</v>
      </c>
      <c r="IX213" s="193">
        <f t="shared" si="38"/>
        <v>1470.7164149507144</v>
      </c>
      <c r="IY213" s="193">
        <f t="shared" si="38"/>
        <v>1470.7164149507144</v>
      </c>
      <c r="IZ213" s="193">
        <f t="shared" si="38"/>
        <v>1470.7164149507144</v>
      </c>
      <c r="JA213" s="193">
        <f t="shared" si="38"/>
        <v>1470.7164149507144</v>
      </c>
      <c r="JB213" s="193">
        <f t="shared" si="38"/>
        <v>1470.7164149507144</v>
      </c>
      <c r="JC213" s="193">
        <f t="shared" si="38"/>
        <v>1470.7164149507144</v>
      </c>
      <c r="JD213" s="193">
        <f t="shared" si="38"/>
        <v>1470.7164149507144</v>
      </c>
      <c r="JE213" s="193">
        <f t="shared" si="38"/>
        <v>1470.7164149507144</v>
      </c>
      <c r="JF213" s="193">
        <f t="shared" si="39"/>
        <v>1470.7164149507144</v>
      </c>
      <c r="JG213" s="193">
        <f t="shared" si="39"/>
        <v>1470.7164149507144</v>
      </c>
      <c r="JH213" s="193">
        <f t="shared" si="39"/>
        <v>1470.7164149507144</v>
      </c>
      <c r="JI213" s="193">
        <f t="shared" si="39"/>
        <v>1484.5831776117211</v>
      </c>
      <c r="JJ213" s="193">
        <f t="shared" si="39"/>
        <v>1484.5831776117211</v>
      </c>
      <c r="JK213" s="193">
        <f t="shared" si="39"/>
        <v>1484.5831776117211</v>
      </c>
      <c r="JL213" s="193">
        <f t="shared" si="39"/>
        <v>1484.5831776117211</v>
      </c>
      <c r="JM213" s="193">
        <f t="shared" si="39"/>
        <v>1484.5831776117211</v>
      </c>
      <c r="JN213" s="193">
        <f t="shared" si="39"/>
        <v>1484.5831776117211</v>
      </c>
      <c r="JO213" s="193">
        <f t="shared" si="39"/>
        <v>1484.5831776117211</v>
      </c>
      <c r="JP213" s="193">
        <f t="shared" si="39"/>
        <v>1484.5831776117211</v>
      </c>
      <c r="JQ213" s="193">
        <f t="shared" si="39"/>
        <v>1484.5831776117211</v>
      </c>
      <c r="JR213" s="193">
        <f t="shared" si="39"/>
        <v>1484.5831776117211</v>
      </c>
      <c r="JS213" s="193">
        <f t="shared" si="39"/>
        <v>1484.5831776117211</v>
      </c>
      <c r="JT213" s="193">
        <f t="shared" si="39"/>
        <v>1484.5831776117211</v>
      </c>
    </row>
    <row r="214" spans="4:280">
      <c r="D214" s="175">
        <v>26</v>
      </c>
      <c r="Z214" s="193">
        <f t="shared" si="24"/>
        <v>1150.7668153529396</v>
      </c>
      <c r="AA214" s="193">
        <f t="shared" si="24"/>
        <v>1150.7668153529396</v>
      </c>
      <c r="AB214" s="193">
        <f t="shared" si="24"/>
        <v>1159.0974171080718</v>
      </c>
      <c r="AC214" s="193">
        <f t="shared" si="24"/>
        <v>1159.0974171080718</v>
      </c>
      <c r="AD214" s="193">
        <f t="shared" si="24"/>
        <v>1159.0974171080718</v>
      </c>
      <c r="AE214" s="193">
        <f t="shared" si="24"/>
        <v>1159.0974171080718</v>
      </c>
      <c r="AF214" s="193">
        <f t="shared" si="24"/>
        <v>1159.0974171080718</v>
      </c>
      <c r="AG214" s="193">
        <f t="shared" si="24"/>
        <v>1159.0974171080718</v>
      </c>
      <c r="AH214" s="193">
        <f t="shared" si="24"/>
        <v>1159.0974171080718</v>
      </c>
      <c r="AI214" s="193">
        <f t="shared" si="24"/>
        <v>1159.0974171080718</v>
      </c>
      <c r="AJ214" s="193">
        <f t="shared" si="24"/>
        <v>1159.0974171080718</v>
      </c>
      <c r="AK214" s="193">
        <f t="shared" si="24"/>
        <v>1159.0974171080718</v>
      </c>
      <c r="AL214" s="193">
        <f t="shared" si="24"/>
        <v>1159.0974171080718</v>
      </c>
      <c r="AM214" s="193">
        <f t="shared" si="24"/>
        <v>1159.0974171080718</v>
      </c>
      <c r="AN214" s="193">
        <f t="shared" si="24"/>
        <v>1167.8277166196265</v>
      </c>
      <c r="AO214" s="193">
        <f t="shared" si="24"/>
        <v>1167.8277166196265</v>
      </c>
      <c r="AP214" s="193">
        <f t="shared" si="25"/>
        <v>1167.8277166196265</v>
      </c>
      <c r="AQ214" s="193">
        <f t="shared" si="25"/>
        <v>1167.8277166196265</v>
      </c>
      <c r="AR214" s="193">
        <f t="shared" si="25"/>
        <v>1167.8277166196265</v>
      </c>
      <c r="AS214" s="193">
        <f t="shared" si="25"/>
        <v>1167.8277166196265</v>
      </c>
      <c r="AT214" s="193">
        <f t="shared" si="25"/>
        <v>1167.8277166196265</v>
      </c>
      <c r="AU214" s="193">
        <f t="shared" si="25"/>
        <v>1167.8277166196265</v>
      </c>
      <c r="AV214" s="193">
        <f t="shared" si="25"/>
        <v>1167.8277166196265</v>
      </c>
      <c r="AW214" s="193">
        <f t="shared" si="25"/>
        <v>1167.8277166196265</v>
      </c>
      <c r="AX214" s="193">
        <f t="shared" si="25"/>
        <v>1167.8277166196265</v>
      </c>
      <c r="AY214" s="193">
        <f t="shared" si="25"/>
        <v>1167.8277166196265</v>
      </c>
      <c r="AZ214" s="193">
        <f t="shared" si="25"/>
        <v>1167.8277166196265</v>
      </c>
      <c r="BA214" s="193">
        <f t="shared" si="25"/>
        <v>1176.5128069478635</v>
      </c>
      <c r="BB214" s="193">
        <f t="shared" si="25"/>
        <v>1176.5128069478635</v>
      </c>
      <c r="BC214" s="193">
        <f t="shared" si="25"/>
        <v>1176.5128069478635</v>
      </c>
      <c r="BD214" s="193">
        <f t="shared" si="25"/>
        <v>1176.5128069478635</v>
      </c>
      <c r="BE214" s="193">
        <f t="shared" si="25"/>
        <v>1176.5128069478635</v>
      </c>
      <c r="BF214" s="193">
        <f t="shared" si="26"/>
        <v>1176.5128069478635</v>
      </c>
      <c r="BG214" s="193">
        <f t="shared" si="26"/>
        <v>1176.5128069478635</v>
      </c>
      <c r="BH214" s="193">
        <f t="shared" si="26"/>
        <v>1176.5128069478635</v>
      </c>
      <c r="BI214" s="193">
        <f t="shared" si="26"/>
        <v>1176.5128069478635</v>
      </c>
      <c r="BJ214" s="193">
        <f t="shared" si="26"/>
        <v>1176.5128069478635</v>
      </c>
      <c r="BK214" s="193">
        <f t="shared" si="26"/>
        <v>1176.5128069478635</v>
      </c>
      <c r="BL214" s="193">
        <f t="shared" si="26"/>
        <v>1176.5128069478635</v>
      </c>
      <c r="BM214" s="193">
        <f t="shared" si="26"/>
        <v>1185.5896412512031</v>
      </c>
      <c r="BN214" s="193">
        <f t="shared" si="26"/>
        <v>1185.5896412512031</v>
      </c>
      <c r="BO214" s="193">
        <f t="shared" si="26"/>
        <v>1185.5896412512031</v>
      </c>
      <c r="BP214" s="193">
        <f t="shared" si="26"/>
        <v>1185.5896412512031</v>
      </c>
      <c r="BQ214" s="193">
        <f t="shared" si="26"/>
        <v>1185.5896412512031</v>
      </c>
      <c r="BR214" s="193">
        <f t="shared" si="26"/>
        <v>1185.5896412512031</v>
      </c>
      <c r="BS214" s="193">
        <f t="shared" si="26"/>
        <v>1185.5896412512031</v>
      </c>
      <c r="BT214" s="193">
        <f t="shared" si="26"/>
        <v>1185.5896412512031</v>
      </c>
      <c r="BU214" s="193">
        <f t="shared" si="26"/>
        <v>1185.5896412512031</v>
      </c>
      <c r="BV214" s="193">
        <f t="shared" si="27"/>
        <v>1185.5896412512031</v>
      </c>
      <c r="BW214" s="193">
        <f t="shared" si="27"/>
        <v>1185.5896412512031</v>
      </c>
      <c r="BX214" s="193">
        <f t="shared" si="27"/>
        <v>1185.5896412512031</v>
      </c>
      <c r="BY214" s="193">
        <f t="shared" si="27"/>
        <v>1194.7238088182889</v>
      </c>
      <c r="BZ214" s="193">
        <f t="shared" si="27"/>
        <v>1194.7238088182889</v>
      </c>
      <c r="CA214" s="193">
        <f t="shared" si="27"/>
        <v>1194.7238088182889</v>
      </c>
      <c r="CB214" s="193">
        <f t="shared" si="27"/>
        <v>1194.7238088182889</v>
      </c>
      <c r="CC214" s="193">
        <f t="shared" si="27"/>
        <v>1194.7238088182889</v>
      </c>
      <c r="CD214" s="193">
        <f t="shared" si="27"/>
        <v>1194.7238088182889</v>
      </c>
      <c r="CE214" s="193">
        <f t="shared" si="27"/>
        <v>1194.7238088182889</v>
      </c>
      <c r="CF214" s="193">
        <f t="shared" si="27"/>
        <v>1194.7238088182889</v>
      </c>
      <c r="CG214" s="193">
        <f t="shared" si="27"/>
        <v>1194.7238088182889</v>
      </c>
      <c r="CH214" s="193">
        <f t="shared" si="27"/>
        <v>1194.7238088182889</v>
      </c>
      <c r="CI214" s="193">
        <f t="shared" si="27"/>
        <v>1194.7238088182889</v>
      </c>
      <c r="CJ214" s="193">
        <f t="shared" si="27"/>
        <v>1194.7238088182889</v>
      </c>
      <c r="CK214" s="193">
        <f t="shared" si="27"/>
        <v>1204.1520587119371</v>
      </c>
      <c r="CL214" s="193">
        <f t="shared" si="28"/>
        <v>1204.1520587119371</v>
      </c>
      <c r="CM214" s="193">
        <f t="shared" si="28"/>
        <v>1204.1520587119371</v>
      </c>
      <c r="CN214" s="193">
        <f t="shared" si="28"/>
        <v>1204.1520587119371</v>
      </c>
      <c r="CO214" s="193">
        <f t="shared" si="28"/>
        <v>1204.1520587119371</v>
      </c>
      <c r="CP214" s="193">
        <f t="shared" si="28"/>
        <v>1204.1520587119371</v>
      </c>
      <c r="CQ214" s="193">
        <f t="shared" si="28"/>
        <v>1204.1520587119371</v>
      </c>
      <c r="CR214" s="193">
        <f t="shared" si="28"/>
        <v>1204.1520587119371</v>
      </c>
      <c r="CS214" s="193">
        <f t="shared" si="28"/>
        <v>1204.1520587119371</v>
      </c>
      <c r="CT214" s="193">
        <f t="shared" si="28"/>
        <v>1204.1520587119371</v>
      </c>
      <c r="CU214" s="193">
        <f t="shared" si="28"/>
        <v>1204.1520587119371</v>
      </c>
      <c r="CV214" s="193">
        <f t="shared" si="28"/>
        <v>1204.1520587119371</v>
      </c>
      <c r="CW214" s="193">
        <f t="shared" si="28"/>
        <v>1213.4944561887633</v>
      </c>
      <c r="CX214" s="193">
        <f t="shared" si="28"/>
        <v>1213.4944561887633</v>
      </c>
      <c r="CY214" s="193">
        <f t="shared" si="28"/>
        <v>1213.4944561887633</v>
      </c>
      <c r="CZ214" s="193">
        <f t="shared" si="28"/>
        <v>1213.4944561887633</v>
      </c>
      <c r="DA214" s="193">
        <f t="shared" si="28"/>
        <v>1213.4944561887633</v>
      </c>
      <c r="DB214" s="193">
        <f t="shared" si="29"/>
        <v>1213.4944561887633</v>
      </c>
      <c r="DC214" s="193">
        <f t="shared" si="29"/>
        <v>1213.4944561887633</v>
      </c>
      <c r="DD214" s="193">
        <f t="shared" si="29"/>
        <v>1213.4944561887633</v>
      </c>
      <c r="DE214" s="193">
        <f t="shared" si="29"/>
        <v>1213.4944561887633</v>
      </c>
      <c r="DF214" s="193">
        <f t="shared" si="29"/>
        <v>1213.4944561887633</v>
      </c>
      <c r="DG214" s="193">
        <f t="shared" si="29"/>
        <v>1213.4944561887633</v>
      </c>
      <c r="DH214" s="193">
        <f t="shared" si="29"/>
        <v>1213.4944561887633</v>
      </c>
      <c r="DI214" s="193">
        <f t="shared" si="29"/>
        <v>1223.045741780028</v>
      </c>
      <c r="DJ214" s="193">
        <f t="shared" si="29"/>
        <v>1223.045741780028</v>
      </c>
      <c r="DK214" s="193">
        <f t="shared" si="29"/>
        <v>1223.045741780028</v>
      </c>
      <c r="DL214" s="193">
        <f t="shared" si="29"/>
        <v>1223.045741780028</v>
      </c>
      <c r="DM214" s="193">
        <f t="shared" si="29"/>
        <v>1223.045741780028</v>
      </c>
      <c r="DN214" s="193">
        <f t="shared" si="29"/>
        <v>1223.045741780028</v>
      </c>
      <c r="DO214" s="193">
        <f t="shared" si="29"/>
        <v>1223.045741780028</v>
      </c>
      <c r="DP214" s="193">
        <f t="shared" si="29"/>
        <v>1223.045741780028</v>
      </c>
      <c r="DQ214" s="193">
        <f t="shared" si="29"/>
        <v>1223.045741780028</v>
      </c>
      <c r="DR214" s="193">
        <f t="shared" si="30"/>
        <v>1223.045741780028</v>
      </c>
      <c r="DS214" s="193">
        <f t="shared" si="30"/>
        <v>1223.045741780028</v>
      </c>
      <c r="DT214" s="193">
        <f t="shared" si="30"/>
        <v>1223.045741780028</v>
      </c>
      <c r="DU214" s="193">
        <f t="shared" si="30"/>
        <v>1232.6950928298374</v>
      </c>
      <c r="DV214" s="193">
        <f t="shared" si="30"/>
        <v>1232.6950928298374</v>
      </c>
      <c r="DW214" s="193">
        <f t="shared" si="30"/>
        <v>1232.6950928298374</v>
      </c>
      <c r="DX214" s="193">
        <f t="shared" si="30"/>
        <v>1232.6950928298374</v>
      </c>
      <c r="DY214" s="193">
        <f t="shared" si="30"/>
        <v>1232.6950928298374</v>
      </c>
      <c r="DZ214" s="193">
        <f t="shared" si="30"/>
        <v>1232.6950928298374</v>
      </c>
      <c r="EA214" s="193">
        <f t="shared" si="30"/>
        <v>1232.6950928298374</v>
      </c>
      <c r="EB214" s="193">
        <f t="shared" si="30"/>
        <v>1232.6950928298374</v>
      </c>
      <c r="EC214" s="193">
        <f t="shared" si="30"/>
        <v>1232.6950928298374</v>
      </c>
      <c r="ED214" s="193">
        <f t="shared" si="30"/>
        <v>1232.6950928298374</v>
      </c>
      <c r="EE214" s="193">
        <f t="shared" si="30"/>
        <v>1232.6950928298374</v>
      </c>
      <c r="EF214" s="193">
        <f t="shared" si="30"/>
        <v>1232.6950928298374</v>
      </c>
      <c r="EG214" s="193">
        <f t="shared" si="30"/>
        <v>1242.2691800087466</v>
      </c>
      <c r="EH214" s="193">
        <f t="shared" si="31"/>
        <v>1242.2691800087466</v>
      </c>
      <c r="EI214" s="193">
        <f t="shared" si="31"/>
        <v>1242.2691800087466</v>
      </c>
      <c r="EJ214" s="193">
        <f t="shared" si="31"/>
        <v>1242.2691800087466</v>
      </c>
      <c r="EK214" s="193">
        <f t="shared" si="31"/>
        <v>1242.2691800087466</v>
      </c>
      <c r="EL214" s="193">
        <f t="shared" si="31"/>
        <v>1242.2691800087466</v>
      </c>
      <c r="EM214" s="193">
        <f t="shared" si="31"/>
        <v>1242.2691800087466</v>
      </c>
      <c r="EN214" s="193">
        <f t="shared" si="31"/>
        <v>1242.2691800087466</v>
      </c>
      <c r="EO214" s="193">
        <f t="shared" si="31"/>
        <v>1242.2691800087466</v>
      </c>
      <c r="EP214" s="193">
        <f t="shared" si="31"/>
        <v>1242.2691800087466</v>
      </c>
      <c r="EQ214" s="193">
        <f t="shared" si="31"/>
        <v>1242.2691800087466</v>
      </c>
      <c r="ER214" s="193">
        <f t="shared" si="31"/>
        <v>1242.2691800087466</v>
      </c>
      <c r="ES214" s="193">
        <f t="shared" si="31"/>
        <v>1252.2285792346715</v>
      </c>
      <c r="ET214" s="193">
        <f t="shared" si="31"/>
        <v>1252.2285792346715</v>
      </c>
      <c r="EU214" s="193">
        <f t="shared" si="31"/>
        <v>1252.2285792346715</v>
      </c>
      <c r="EV214" s="193">
        <f t="shared" si="31"/>
        <v>1252.2285792346715</v>
      </c>
      <c r="EW214" s="193">
        <f t="shared" si="31"/>
        <v>1252.2285792346715</v>
      </c>
      <c r="EX214" s="193">
        <f t="shared" si="32"/>
        <v>1252.2285792346715</v>
      </c>
      <c r="EY214" s="193">
        <f t="shared" si="32"/>
        <v>1252.2285792346715</v>
      </c>
      <c r="EZ214" s="193">
        <f t="shared" si="32"/>
        <v>1252.2285792346715</v>
      </c>
      <c r="FA214" s="193">
        <f t="shared" si="32"/>
        <v>1252.2285792346715</v>
      </c>
      <c r="FB214" s="193">
        <f t="shared" si="32"/>
        <v>1252.2285792346715</v>
      </c>
      <c r="FC214" s="193">
        <f t="shared" si="32"/>
        <v>1252.2285792346715</v>
      </c>
      <c r="FD214" s="193">
        <f t="shared" si="32"/>
        <v>1252.2285792346715</v>
      </c>
      <c r="FE214" s="193">
        <f t="shared" si="32"/>
        <v>1261.8254086186057</v>
      </c>
      <c r="FF214" s="193">
        <f t="shared" si="32"/>
        <v>1261.8254086186057</v>
      </c>
      <c r="FG214" s="193">
        <f t="shared" si="32"/>
        <v>1261.8254086186057</v>
      </c>
      <c r="FH214" s="193">
        <f t="shared" si="32"/>
        <v>1261.8254086186057</v>
      </c>
      <c r="FI214" s="193">
        <f t="shared" si="32"/>
        <v>1261.8254086186057</v>
      </c>
      <c r="FJ214" s="193">
        <f t="shared" si="32"/>
        <v>1261.8254086186057</v>
      </c>
      <c r="FK214" s="193">
        <f t="shared" si="32"/>
        <v>1261.8254086186057</v>
      </c>
      <c r="FL214" s="193">
        <f t="shared" si="32"/>
        <v>1261.8254086186057</v>
      </c>
      <c r="FM214" s="193">
        <f t="shared" si="32"/>
        <v>1261.8254086186057</v>
      </c>
      <c r="FN214" s="193">
        <f t="shared" si="33"/>
        <v>1261.8254086186057</v>
      </c>
      <c r="FO214" s="193">
        <f t="shared" si="33"/>
        <v>1261.8254086186057</v>
      </c>
      <c r="FP214" s="193">
        <f t="shared" si="33"/>
        <v>1261.8254086186057</v>
      </c>
      <c r="FQ214" s="193">
        <f t="shared" si="33"/>
        <v>1271.4727105011889</v>
      </c>
      <c r="FR214" s="193">
        <f t="shared" si="33"/>
        <v>1271.4727105011889</v>
      </c>
      <c r="FS214" s="193">
        <f t="shared" si="33"/>
        <v>1271.4727105011889</v>
      </c>
      <c r="FT214" s="193">
        <f t="shared" si="33"/>
        <v>1271.4727105011889</v>
      </c>
      <c r="FU214" s="193">
        <f t="shared" si="33"/>
        <v>1271.4727105011889</v>
      </c>
      <c r="FV214" s="193">
        <f t="shared" si="33"/>
        <v>1271.4727105011889</v>
      </c>
      <c r="FW214" s="193">
        <f t="shared" si="33"/>
        <v>1271.4727105011889</v>
      </c>
      <c r="FX214" s="193">
        <f t="shared" si="33"/>
        <v>1271.4727105011889</v>
      </c>
      <c r="FY214" s="193">
        <f t="shared" si="33"/>
        <v>1271.4727105011889</v>
      </c>
      <c r="FZ214" s="193">
        <f t="shared" si="33"/>
        <v>1271.4727105011889</v>
      </c>
      <c r="GA214" s="193">
        <f t="shared" si="33"/>
        <v>1271.4727105011889</v>
      </c>
      <c r="GB214" s="193">
        <f t="shared" si="33"/>
        <v>1271.4727105011889</v>
      </c>
      <c r="GC214" s="193">
        <f t="shared" si="33"/>
        <v>1281.3626087524553</v>
      </c>
      <c r="GD214" s="193">
        <f t="shared" si="34"/>
        <v>1281.3626087524553</v>
      </c>
      <c r="GE214" s="193">
        <f t="shared" si="34"/>
        <v>1281.3626087524553</v>
      </c>
      <c r="GF214" s="193">
        <f t="shared" si="34"/>
        <v>1281.3626087524553</v>
      </c>
      <c r="GG214" s="193">
        <f t="shared" si="34"/>
        <v>1281.3626087524553</v>
      </c>
      <c r="GH214" s="193">
        <f t="shared" si="34"/>
        <v>1281.3626087524553</v>
      </c>
      <c r="GI214" s="193">
        <f t="shared" si="34"/>
        <v>1281.3626087524553</v>
      </c>
      <c r="GJ214" s="193">
        <f t="shared" si="34"/>
        <v>1281.3626087524553</v>
      </c>
      <c r="GK214" s="193">
        <f t="shared" si="34"/>
        <v>1281.3626087524553</v>
      </c>
      <c r="GL214" s="193">
        <f t="shared" si="34"/>
        <v>1281.3626087524553</v>
      </c>
      <c r="GM214" s="193">
        <f t="shared" si="34"/>
        <v>1281.3626087524553</v>
      </c>
      <c r="GN214" s="193">
        <f t="shared" si="34"/>
        <v>1281.3626087524553</v>
      </c>
      <c r="GO214" s="193">
        <f t="shared" si="34"/>
        <v>1291.07219740643</v>
      </c>
      <c r="GP214" s="193">
        <f t="shared" si="34"/>
        <v>1291.07219740643</v>
      </c>
      <c r="GQ214" s="193">
        <f t="shared" si="34"/>
        <v>1291.07219740643</v>
      </c>
      <c r="GR214" s="193">
        <f t="shared" si="34"/>
        <v>1291.07219740643</v>
      </c>
      <c r="GS214" s="193">
        <f t="shared" si="34"/>
        <v>1291.07219740643</v>
      </c>
      <c r="GT214" s="193">
        <f t="shared" si="35"/>
        <v>1291.07219740643</v>
      </c>
      <c r="GU214" s="193">
        <f t="shared" si="35"/>
        <v>1291.07219740643</v>
      </c>
      <c r="GV214" s="193">
        <f t="shared" si="35"/>
        <v>1291.07219740643</v>
      </c>
      <c r="GW214" s="193">
        <f t="shared" si="35"/>
        <v>1291.07219740643</v>
      </c>
      <c r="GX214" s="193">
        <f t="shared" si="35"/>
        <v>1291.07219740643</v>
      </c>
      <c r="GY214" s="193">
        <f t="shared" si="35"/>
        <v>1291.07219740643</v>
      </c>
      <c r="GZ214" s="193">
        <f t="shared" si="35"/>
        <v>1291.07219740643</v>
      </c>
      <c r="HA214" s="193">
        <f t="shared" si="35"/>
        <v>1300.7011590480408</v>
      </c>
      <c r="HB214" s="193">
        <f t="shared" si="35"/>
        <v>1300.7011590480408</v>
      </c>
      <c r="HC214" s="193">
        <f t="shared" si="35"/>
        <v>1300.7011590480408</v>
      </c>
      <c r="HD214" s="193">
        <f t="shared" si="35"/>
        <v>1300.7011590480408</v>
      </c>
      <c r="HE214" s="193">
        <f t="shared" si="35"/>
        <v>1300.7011590480408</v>
      </c>
      <c r="HF214" s="193">
        <f t="shared" si="35"/>
        <v>1300.7011590480408</v>
      </c>
      <c r="HG214" s="193">
        <f t="shared" si="35"/>
        <v>1300.7011590480408</v>
      </c>
      <c r="HH214" s="193">
        <f t="shared" si="35"/>
        <v>1300.7011590480408</v>
      </c>
      <c r="HI214" s="193">
        <f t="shared" si="35"/>
        <v>1300.7011590480408</v>
      </c>
      <c r="HJ214" s="193">
        <f t="shared" si="36"/>
        <v>1300.7011590480408</v>
      </c>
      <c r="HK214" s="193">
        <f t="shared" si="36"/>
        <v>1300.7011590480408</v>
      </c>
      <c r="HL214" s="193">
        <f t="shared" si="36"/>
        <v>1300.7011590480408</v>
      </c>
      <c r="HM214" s="193">
        <f t="shared" si="36"/>
        <v>1310.4515947213481</v>
      </c>
      <c r="HN214" s="193">
        <f t="shared" si="36"/>
        <v>1310.4515947213481</v>
      </c>
      <c r="HO214" s="193">
        <f t="shared" si="36"/>
        <v>1310.4515947213481</v>
      </c>
      <c r="HP214" s="193">
        <f t="shared" si="36"/>
        <v>1310.4515947213481</v>
      </c>
      <c r="HQ214" s="193">
        <f t="shared" si="36"/>
        <v>1310.4515947213481</v>
      </c>
      <c r="HR214" s="193">
        <f t="shared" si="36"/>
        <v>1310.4515947213481</v>
      </c>
      <c r="HS214" s="193">
        <f t="shared" si="36"/>
        <v>1310.4515947213481</v>
      </c>
      <c r="HT214" s="193">
        <f t="shared" si="36"/>
        <v>1310.4515947213481</v>
      </c>
      <c r="HU214" s="193">
        <f t="shared" si="36"/>
        <v>1310.4515947213481</v>
      </c>
      <c r="HV214" s="193">
        <f t="shared" si="36"/>
        <v>1310.4515947213481</v>
      </c>
      <c r="HW214" s="193">
        <f t="shared" si="36"/>
        <v>1310.4515947213481</v>
      </c>
      <c r="HX214" s="193">
        <f t="shared" si="36"/>
        <v>1310.4515947213481</v>
      </c>
      <c r="HY214" s="193">
        <f t="shared" si="36"/>
        <v>1320.2162954095943</v>
      </c>
      <c r="HZ214" s="193">
        <f t="shared" si="37"/>
        <v>1320.2162954095943</v>
      </c>
      <c r="IA214" s="193">
        <f t="shared" si="37"/>
        <v>1320.2162954095943</v>
      </c>
      <c r="IB214" s="193">
        <f t="shared" si="37"/>
        <v>1320.2162954095943</v>
      </c>
      <c r="IC214" s="193">
        <f t="shared" si="37"/>
        <v>1320.2162954095943</v>
      </c>
      <c r="ID214" s="193">
        <f t="shared" si="37"/>
        <v>1320.2162954095943</v>
      </c>
      <c r="IE214" s="193">
        <f t="shared" si="37"/>
        <v>1320.2162954095943</v>
      </c>
      <c r="IF214" s="193">
        <f t="shared" si="37"/>
        <v>1320.2162954095943</v>
      </c>
      <c r="IG214" s="193">
        <f t="shared" si="37"/>
        <v>1320.2162954095943</v>
      </c>
      <c r="IH214" s="193">
        <f t="shared" si="37"/>
        <v>1320.2162954095943</v>
      </c>
      <c r="II214" s="193">
        <f t="shared" si="37"/>
        <v>1320.2162954095943</v>
      </c>
      <c r="IJ214" s="193">
        <f t="shared" si="37"/>
        <v>1320.2162954095943</v>
      </c>
      <c r="IK214" s="193">
        <f t="shared" si="37"/>
        <v>1320.2162954095943</v>
      </c>
      <c r="IL214" s="193">
        <f t="shared" si="37"/>
        <v>1320.2162954095943</v>
      </c>
      <c r="IM214" s="193">
        <f t="shared" si="37"/>
        <v>1320.2162954095943</v>
      </c>
      <c r="IN214" s="193">
        <f t="shared" si="37"/>
        <v>1320.2162954095943</v>
      </c>
      <c r="IO214" s="193">
        <f t="shared" si="37"/>
        <v>1320.2162954095943</v>
      </c>
      <c r="IP214" s="193">
        <f t="shared" si="38"/>
        <v>1320.2162954095943</v>
      </c>
      <c r="IQ214" s="193">
        <f t="shared" si="38"/>
        <v>1320.2162954095943</v>
      </c>
      <c r="IR214" s="193">
        <f t="shared" si="38"/>
        <v>1320.2162954095943</v>
      </c>
      <c r="IS214" s="193">
        <f t="shared" si="38"/>
        <v>1320.2162954095943</v>
      </c>
      <c r="IT214" s="193">
        <f t="shared" si="38"/>
        <v>1320.2162954095943</v>
      </c>
      <c r="IU214" s="193">
        <f t="shared" si="38"/>
        <v>1320.2162954095943</v>
      </c>
      <c r="IV214" s="193">
        <f t="shared" si="38"/>
        <v>1320.2162954095943</v>
      </c>
      <c r="IW214" s="193">
        <f t="shared" si="38"/>
        <v>1329.72991158646</v>
      </c>
      <c r="IX214" s="193">
        <f t="shared" si="38"/>
        <v>1329.72991158646</v>
      </c>
      <c r="IY214" s="193">
        <f t="shared" si="38"/>
        <v>1329.72991158646</v>
      </c>
      <c r="IZ214" s="193">
        <f t="shared" si="38"/>
        <v>1329.72991158646</v>
      </c>
      <c r="JA214" s="193">
        <f t="shared" si="38"/>
        <v>1329.72991158646</v>
      </c>
      <c r="JB214" s="193">
        <f t="shared" si="38"/>
        <v>1329.72991158646</v>
      </c>
      <c r="JC214" s="193">
        <f t="shared" si="38"/>
        <v>1329.72991158646</v>
      </c>
      <c r="JD214" s="193">
        <f t="shared" si="38"/>
        <v>1329.72991158646</v>
      </c>
      <c r="JE214" s="193">
        <f t="shared" si="38"/>
        <v>1329.72991158646</v>
      </c>
      <c r="JF214" s="193">
        <f t="shared" si="39"/>
        <v>1329.72991158646</v>
      </c>
      <c r="JG214" s="193">
        <f t="shared" si="39"/>
        <v>1329.72991158646</v>
      </c>
      <c r="JH214" s="193">
        <f t="shared" si="39"/>
        <v>1329.72991158646</v>
      </c>
      <c r="JI214" s="193">
        <f t="shared" si="39"/>
        <v>1348.9633062908154</v>
      </c>
      <c r="JJ214" s="193">
        <f t="shared" si="39"/>
        <v>1348.9633062908154</v>
      </c>
      <c r="JK214" s="193">
        <f t="shared" si="39"/>
        <v>1348.9633062908154</v>
      </c>
      <c r="JL214" s="193">
        <f t="shared" si="39"/>
        <v>1348.9633062908154</v>
      </c>
      <c r="JM214" s="193">
        <f t="shared" si="39"/>
        <v>1348.9633062908154</v>
      </c>
      <c r="JN214" s="193">
        <f t="shared" si="39"/>
        <v>1348.9633062908154</v>
      </c>
      <c r="JO214" s="193">
        <f t="shared" si="39"/>
        <v>1348.9633062908154</v>
      </c>
      <c r="JP214" s="193">
        <f t="shared" si="39"/>
        <v>1348.9633062908154</v>
      </c>
      <c r="JQ214" s="193">
        <f t="shared" si="39"/>
        <v>1348.9633062908154</v>
      </c>
      <c r="JR214" s="193">
        <f t="shared" si="39"/>
        <v>1348.9633062908154</v>
      </c>
      <c r="JS214" s="193">
        <f t="shared" si="39"/>
        <v>1348.9633062908154</v>
      </c>
      <c r="JT214" s="193">
        <f t="shared" si="39"/>
        <v>1348.9633062908154</v>
      </c>
    </row>
    <row r="215" spans="4:280">
      <c r="D215" s="175" t="s">
        <v>210</v>
      </c>
      <c r="Z215" s="193">
        <f t="shared" si="24"/>
        <v>3729.4068633423649</v>
      </c>
      <c r="AA215" s="193">
        <f t="shared" si="24"/>
        <v>3729.4068633423649</v>
      </c>
      <c r="AB215" s="193">
        <f t="shared" si="24"/>
        <v>3823.9872012055293</v>
      </c>
      <c r="AC215" s="193">
        <f t="shared" si="24"/>
        <v>3823.9872012055293</v>
      </c>
      <c r="AD215" s="193">
        <f t="shared" si="24"/>
        <v>3823.9872012055293</v>
      </c>
      <c r="AE215" s="193">
        <f t="shared" si="24"/>
        <v>3823.9872012055293</v>
      </c>
      <c r="AF215" s="193">
        <f t="shared" si="24"/>
        <v>3823.9872012055293</v>
      </c>
      <c r="AG215" s="193">
        <f t="shared" si="24"/>
        <v>3823.9872012055293</v>
      </c>
      <c r="AH215" s="193">
        <f t="shared" si="24"/>
        <v>3823.9872012055293</v>
      </c>
      <c r="AI215" s="193">
        <f t="shared" si="24"/>
        <v>3823.9872012055293</v>
      </c>
      <c r="AJ215" s="193">
        <f t="shared" si="24"/>
        <v>3823.9872012055293</v>
      </c>
      <c r="AK215" s="193">
        <f t="shared" si="24"/>
        <v>3823.9872012055293</v>
      </c>
      <c r="AL215" s="193">
        <f t="shared" si="24"/>
        <v>3823.9872012055293</v>
      </c>
      <c r="AM215" s="193">
        <f t="shared" si="24"/>
        <v>3823.9872012055293</v>
      </c>
      <c r="AN215" s="193">
        <f t="shared" si="24"/>
        <v>3919.9028208771392</v>
      </c>
      <c r="AO215" s="193">
        <f t="shared" si="24"/>
        <v>3919.9028208771392</v>
      </c>
      <c r="AP215" s="193">
        <f t="shared" si="25"/>
        <v>3919.9028208771392</v>
      </c>
      <c r="AQ215" s="193">
        <f t="shared" si="25"/>
        <v>3919.9028208771392</v>
      </c>
      <c r="AR215" s="193">
        <f t="shared" si="25"/>
        <v>3919.9028208771392</v>
      </c>
      <c r="AS215" s="193">
        <f t="shared" si="25"/>
        <v>3919.9028208771392</v>
      </c>
      <c r="AT215" s="193">
        <f t="shared" si="25"/>
        <v>3919.9028208771392</v>
      </c>
      <c r="AU215" s="193">
        <f t="shared" si="25"/>
        <v>3919.9028208771392</v>
      </c>
      <c r="AV215" s="193">
        <f t="shared" si="25"/>
        <v>3919.9028208771392</v>
      </c>
      <c r="AW215" s="193">
        <f t="shared" si="25"/>
        <v>3919.9028208771392</v>
      </c>
      <c r="AX215" s="193">
        <f t="shared" si="25"/>
        <v>3919.9028208771392</v>
      </c>
      <c r="AY215" s="193">
        <f t="shared" si="25"/>
        <v>3919.9028208771392</v>
      </c>
      <c r="AZ215" s="193">
        <f t="shared" si="25"/>
        <v>3919.9028208771392</v>
      </c>
      <c r="BA215" s="193">
        <f t="shared" si="25"/>
        <v>4017.334138213937</v>
      </c>
      <c r="BB215" s="193">
        <f t="shared" si="25"/>
        <v>4017.334138213937</v>
      </c>
      <c r="BC215" s="193">
        <f t="shared" si="25"/>
        <v>4017.334138213937</v>
      </c>
      <c r="BD215" s="193">
        <f t="shared" si="25"/>
        <v>4017.334138213937</v>
      </c>
      <c r="BE215" s="193">
        <f t="shared" si="25"/>
        <v>4017.334138213937</v>
      </c>
      <c r="BF215" s="193">
        <f t="shared" si="26"/>
        <v>4017.334138213937</v>
      </c>
      <c r="BG215" s="193">
        <f t="shared" si="26"/>
        <v>4017.334138213937</v>
      </c>
      <c r="BH215" s="193">
        <f t="shared" si="26"/>
        <v>4017.334138213937</v>
      </c>
      <c r="BI215" s="193">
        <f t="shared" si="26"/>
        <v>4017.334138213937</v>
      </c>
      <c r="BJ215" s="193">
        <f t="shared" si="26"/>
        <v>4017.334138213937</v>
      </c>
      <c r="BK215" s="193">
        <f t="shared" si="26"/>
        <v>4017.334138213937</v>
      </c>
      <c r="BL215" s="193">
        <f t="shared" si="26"/>
        <v>4017.334138213937</v>
      </c>
      <c r="BM215" s="193">
        <f t="shared" si="26"/>
        <v>4115.8535183012127</v>
      </c>
      <c r="BN215" s="193">
        <f t="shared" si="26"/>
        <v>4115.8535183012127</v>
      </c>
      <c r="BO215" s="193">
        <f t="shared" si="26"/>
        <v>4115.8535183012127</v>
      </c>
      <c r="BP215" s="193">
        <f t="shared" si="26"/>
        <v>4115.8535183012127</v>
      </c>
      <c r="BQ215" s="193">
        <f t="shared" si="26"/>
        <v>4115.8535183012127</v>
      </c>
      <c r="BR215" s="193">
        <f t="shared" si="26"/>
        <v>4115.8535183012127</v>
      </c>
      <c r="BS215" s="193">
        <f t="shared" si="26"/>
        <v>4115.8535183012127</v>
      </c>
      <c r="BT215" s="193">
        <f t="shared" si="26"/>
        <v>4115.8535183012127</v>
      </c>
      <c r="BU215" s="193">
        <f t="shared" si="26"/>
        <v>4115.8535183012127</v>
      </c>
      <c r="BV215" s="193">
        <f t="shared" si="27"/>
        <v>4115.8535183012127</v>
      </c>
      <c r="BW215" s="193">
        <f t="shared" si="27"/>
        <v>4115.8535183012127</v>
      </c>
      <c r="BX215" s="193">
        <f t="shared" si="27"/>
        <v>4115.8535183012127</v>
      </c>
      <c r="BY215" s="193">
        <f t="shared" si="27"/>
        <v>4215.3974112811848</v>
      </c>
      <c r="BZ215" s="193">
        <f t="shared" si="27"/>
        <v>4215.3974112811848</v>
      </c>
      <c r="CA215" s="193">
        <f t="shared" si="27"/>
        <v>4215.3974112811848</v>
      </c>
      <c r="CB215" s="193">
        <f t="shared" si="27"/>
        <v>4215.3974112811848</v>
      </c>
      <c r="CC215" s="193">
        <f t="shared" si="27"/>
        <v>4215.3974112811848</v>
      </c>
      <c r="CD215" s="193">
        <f t="shared" si="27"/>
        <v>4215.3974112811848</v>
      </c>
      <c r="CE215" s="193">
        <f t="shared" si="27"/>
        <v>4215.3974112811848</v>
      </c>
      <c r="CF215" s="193">
        <f t="shared" si="27"/>
        <v>4215.3974112811848</v>
      </c>
      <c r="CG215" s="193">
        <f t="shared" si="27"/>
        <v>4215.3974112811848</v>
      </c>
      <c r="CH215" s="193">
        <f t="shared" si="27"/>
        <v>4215.3974112811848</v>
      </c>
      <c r="CI215" s="193">
        <f t="shared" si="27"/>
        <v>4215.3974112811848</v>
      </c>
      <c r="CJ215" s="193">
        <f t="shared" si="27"/>
        <v>4215.3974112811848</v>
      </c>
      <c r="CK215" s="193">
        <f t="shared" si="27"/>
        <v>4316.1825629229234</v>
      </c>
      <c r="CL215" s="193">
        <f t="shared" si="28"/>
        <v>4316.1825629229234</v>
      </c>
      <c r="CM215" s="193">
        <f t="shared" si="28"/>
        <v>4316.1825629229234</v>
      </c>
      <c r="CN215" s="193">
        <f t="shared" si="28"/>
        <v>4316.1825629229234</v>
      </c>
      <c r="CO215" s="193">
        <f t="shared" si="28"/>
        <v>4316.1825629229234</v>
      </c>
      <c r="CP215" s="193">
        <f t="shared" si="28"/>
        <v>4316.1825629229234</v>
      </c>
      <c r="CQ215" s="193">
        <f t="shared" si="28"/>
        <v>4316.1825629229234</v>
      </c>
      <c r="CR215" s="193">
        <f t="shared" si="28"/>
        <v>4316.1825629229234</v>
      </c>
      <c r="CS215" s="193">
        <f t="shared" si="28"/>
        <v>4316.1825629229234</v>
      </c>
      <c r="CT215" s="193">
        <f t="shared" si="28"/>
        <v>4316.1825629229234</v>
      </c>
      <c r="CU215" s="193">
        <f t="shared" si="28"/>
        <v>4316.1825629229234</v>
      </c>
      <c r="CV215" s="193">
        <f t="shared" si="28"/>
        <v>4316.1825629229234</v>
      </c>
      <c r="CW215" s="193">
        <f t="shared" si="28"/>
        <v>4417.6596783549803</v>
      </c>
      <c r="CX215" s="193">
        <f t="shared" si="28"/>
        <v>4417.6596783549803</v>
      </c>
      <c r="CY215" s="193">
        <f t="shared" si="28"/>
        <v>4417.6596783549803</v>
      </c>
      <c r="CZ215" s="193">
        <f t="shared" si="28"/>
        <v>4417.6596783549803</v>
      </c>
      <c r="DA215" s="193">
        <f t="shared" si="28"/>
        <v>4417.6596783549803</v>
      </c>
      <c r="DB215" s="193">
        <f t="shared" si="29"/>
        <v>4417.6596783549803</v>
      </c>
      <c r="DC215" s="193">
        <f t="shared" si="29"/>
        <v>4417.6596783549803</v>
      </c>
      <c r="DD215" s="193">
        <f t="shared" si="29"/>
        <v>4417.6596783549803</v>
      </c>
      <c r="DE215" s="193">
        <f t="shared" si="29"/>
        <v>4417.6596783549803</v>
      </c>
      <c r="DF215" s="193">
        <f t="shared" si="29"/>
        <v>4417.6596783549803</v>
      </c>
      <c r="DG215" s="193">
        <f t="shared" si="29"/>
        <v>4417.6596783549803</v>
      </c>
      <c r="DH215" s="193">
        <f t="shared" si="29"/>
        <v>4417.6596783549803</v>
      </c>
      <c r="DI215" s="193">
        <f t="shared" si="29"/>
        <v>4520.2911502841343</v>
      </c>
      <c r="DJ215" s="193">
        <f t="shared" si="29"/>
        <v>4520.2911502841343</v>
      </c>
      <c r="DK215" s="193">
        <f t="shared" si="29"/>
        <v>4520.2911502841343</v>
      </c>
      <c r="DL215" s="193">
        <f t="shared" si="29"/>
        <v>4520.2911502841343</v>
      </c>
      <c r="DM215" s="193">
        <f t="shared" si="29"/>
        <v>4520.2911502841343</v>
      </c>
      <c r="DN215" s="193">
        <f t="shared" si="29"/>
        <v>4520.2911502841343</v>
      </c>
      <c r="DO215" s="193">
        <f t="shared" si="29"/>
        <v>4520.2911502841343</v>
      </c>
      <c r="DP215" s="193">
        <f t="shared" si="29"/>
        <v>4520.2911502841343</v>
      </c>
      <c r="DQ215" s="193">
        <f t="shared" si="29"/>
        <v>4520.2911502841343</v>
      </c>
      <c r="DR215" s="193">
        <f t="shared" si="30"/>
        <v>4520.2911502841343</v>
      </c>
      <c r="DS215" s="193">
        <f t="shared" si="30"/>
        <v>4520.2911502841343</v>
      </c>
      <c r="DT215" s="193">
        <f t="shared" si="30"/>
        <v>4520.2911502841343</v>
      </c>
      <c r="DU215" s="193">
        <f t="shared" si="30"/>
        <v>4623.9718637550504</v>
      </c>
      <c r="DV215" s="193">
        <f t="shared" si="30"/>
        <v>4623.9718637550504</v>
      </c>
      <c r="DW215" s="193">
        <f t="shared" si="30"/>
        <v>4623.9718637550504</v>
      </c>
      <c r="DX215" s="193">
        <f t="shared" si="30"/>
        <v>4623.9718637550504</v>
      </c>
      <c r="DY215" s="193">
        <f t="shared" si="30"/>
        <v>4623.9718637550504</v>
      </c>
      <c r="DZ215" s="193">
        <f t="shared" si="30"/>
        <v>4623.9718637550504</v>
      </c>
      <c r="EA215" s="193">
        <f t="shared" si="30"/>
        <v>4623.9718637550504</v>
      </c>
      <c r="EB215" s="193">
        <f t="shared" si="30"/>
        <v>4623.9718637550504</v>
      </c>
      <c r="EC215" s="193">
        <f t="shared" si="30"/>
        <v>4623.9718637550504</v>
      </c>
      <c r="ED215" s="193">
        <f t="shared" si="30"/>
        <v>4623.9718637550504</v>
      </c>
      <c r="EE215" s="193">
        <f t="shared" si="30"/>
        <v>4623.9718637550504</v>
      </c>
      <c r="EF215" s="193">
        <f t="shared" si="30"/>
        <v>4623.9718637550504</v>
      </c>
      <c r="EG215" s="193">
        <f t="shared" si="30"/>
        <v>4728.9201873222546</v>
      </c>
      <c r="EH215" s="193">
        <f t="shared" si="31"/>
        <v>4728.9201873222546</v>
      </c>
      <c r="EI215" s="193">
        <f t="shared" si="31"/>
        <v>4728.9201873222546</v>
      </c>
      <c r="EJ215" s="193">
        <f t="shared" si="31"/>
        <v>4728.9201873222546</v>
      </c>
      <c r="EK215" s="193">
        <f t="shared" si="31"/>
        <v>4728.9201873222546</v>
      </c>
      <c r="EL215" s="193">
        <f t="shared" si="31"/>
        <v>4728.9201873222546</v>
      </c>
      <c r="EM215" s="193">
        <f t="shared" si="31"/>
        <v>4728.9201873222546</v>
      </c>
      <c r="EN215" s="193">
        <f t="shared" si="31"/>
        <v>4728.9201873222546</v>
      </c>
      <c r="EO215" s="193">
        <f t="shared" si="31"/>
        <v>4728.9201873222546</v>
      </c>
      <c r="EP215" s="193">
        <f t="shared" si="31"/>
        <v>4728.9201873222546</v>
      </c>
      <c r="EQ215" s="193">
        <f t="shared" si="31"/>
        <v>4728.9201873222546</v>
      </c>
      <c r="ER215" s="193">
        <f t="shared" si="31"/>
        <v>4728.9201873222546</v>
      </c>
      <c r="ES215" s="193">
        <f t="shared" si="31"/>
        <v>4834.6867258628636</v>
      </c>
      <c r="ET215" s="193">
        <f t="shared" si="31"/>
        <v>4834.6867258628636</v>
      </c>
      <c r="EU215" s="193">
        <f t="shared" si="31"/>
        <v>4834.6867258628636</v>
      </c>
      <c r="EV215" s="193">
        <f t="shared" si="31"/>
        <v>4834.6867258628636</v>
      </c>
      <c r="EW215" s="193">
        <f t="shared" si="31"/>
        <v>4834.6867258628636</v>
      </c>
      <c r="EX215" s="193">
        <f t="shared" si="32"/>
        <v>4834.6867258628636</v>
      </c>
      <c r="EY215" s="193">
        <f t="shared" si="32"/>
        <v>4834.6867258628636</v>
      </c>
      <c r="EZ215" s="193">
        <f t="shared" si="32"/>
        <v>4834.6867258628636</v>
      </c>
      <c r="FA215" s="193">
        <f t="shared" si="32"/>
        <v>4834.6867258628636</v>
      </c>
      <c r="FB215" s="193">
        <f t="shared" si="32"/>
        <v>4834.6867258628636</v>
      </c>
      <c r="FC215" s="193">
        <f t="shared" si="32"/>
        <v>4834.6867258628636</v>
      </c>
      <c r="FD215" s="193">
        <f t="shared" si="32"/>
        <v>4834.6867258628636</v>
      </c>
      <c r="FE215" s="193">
        <f t="shared" si="32"/>
        <v>4941.1685711281789</v>
      </c>
      <c r="FF215" s="193">
        <f t="shared" si="32"/>
        <v>4941.1685711281789</v>
      </c>
      <c r="FG215" s="193">
        <f t="shared" si="32"/>
        <v>4941.1685711281789</v>
      </c>
      <c r="FH215" s="193">
        <f t="shared" si="32"/>
        <v>4941.1685711281789</v>
      </c>
      <c r="FI215" s="193">
        <f t="shared" si="32"/>
        <v>4941.1685711281789</v>
      </c>
      <c r="FJ215" s="193">
        <f t="shared" si="32"/>
        <v>4941.1685711281789</v>
      </c>
      <c r="FK215" s="193">
        <f t="shared" si="32"/>
        <v>4941.1685711281789</v>
      </c>
      <c r="FL215" s="193">
        <f t="shared" si="32"/>
        <v>4941.1685711281789</v>
      </c>
      <c r="FM215" s="193">
        <f t="shared" si="32"/>
        <v>4941.1685711281789</v>
      </c>
      <c r="FN215" s="193">
        <f t="shared" si="33"/>
        <v>4941.1685711281789</v>
      </c>
      <c r="FO215" s="193">
        <f t="shared" si="33"/>
        <v>4941.1685711281789</v>
      </c>
      <c r="FP215" s="193">
        <f t="shared" si="33"/>
        <v>4941.1685711281789</v>
      </c>
      <c r="FQ215" s="193">
        <f t="shared" si="33"/>
        <v>5048.5028022911702</v>
      </c>
      <c r="FR215" s="193">
        <f t="shared" si="33"/>
        <v>5048.5028022911702</v>
      </c>
      <c r="FS215" s="193">
        <f t="shared" si="33"/>
        <v>5048.5028022911702</v>
      </c>
      <c r="FT215" s="193">
        <f t="shared" si="33"/>
        <v>5048.5028022911702</v>
      </c>
      <c r="FU215" s="193">
        <f t="shared" si="33"/>
        <v>5048.5028022911702</v>
      </c>
      <c r="FV215" s="193">
        <f t="shared" si="33"/>
        <v>5048.5028022911702</v>
      </c>
      <c r="FW215" s="193">
        <f t="shared" si="33"/>
        <v>5048.5028022911702</v>
      </c>
      <c r="FX215" s="193">
        <f t="shared" si="33"/>
        <v>5048.5028022911702</v>
      </c>
      <c r="FY215" s="193">
        <f t="shared" si="33"/>
        <v>5048.5028022911702</v>
      </c>
      <c r="FZ215" s="193">
        <f t="shared" si="33"/>
        <v>5048.5028022911702</v>
      </c>
      <c r="GA215" s="193">
        <f t="shared" si="33"/>
        <v>5048.5028022911702</v>
      </c>
      <c r="GB215" s="193">
        <f t="shared" si="33"/>
        <v>5048.5028022911702</v>
      </c>
      <c r="GC215" s="193">
        <f t="shared" si="33"/>
        <v>5156.44762706238</v>
      </c>
      <c r="GD215" s="193">
        <f t="shared" si="34"/>
        <v>5156.44762706238</v>
      </c>
      <c r="GE215" s="193">
        <f t="shared" si="34"/>
        <v>5156.44762706238</v>
      </c>
      <c r="GF215" s="193">
        <f t="shared" si="34"/>
        <v>5156.44762706238</v>
      </c>
      <c r="GG215" s="193">
        <f t="shared" si="34"/>
        <v>5156.44762706238</v>
      </c>
      <c r="GH215" s="193">
        <f t="shared" si="34"/>
        <v>5156.44762706238</v>
      </c>
      <c r="GI215" s="193">
        <f t="shared" si="34"/>
        <v>5156.44762706238</v>
      </c>
      <c r="GJ215" s="193">
        <f t="shared" si="34"/>
        <v>5156.44762706238</v>
      </c>
      <c r="GK215" s="193">
        <f t="shared" si="34"/>
        <v>5156.44762706238</v>
      </c>
      <c r="GL215" s="193">
        <f t="shared" si="34"/>
        <v>5156.44762706238</v>
      </c>
      <c r="GM215" s="193">
        <f t="shared" si="34"/>
        <v>5156.44762706238</v>
      </c>
      <c r="GN215" s="193">
        <f t="shared" si="34"/>
        <v>5156.44762706238</v>
      </c>
      <c r="GO215" s="193">
        <f t="shared" si="34"/>
        <v>5264.8876185644731</v>
      </c>
      <c r="GP215" s="193">
        <f t="shared" si="34"/>
        <v>5264.8876185644731</v>
      </c>
      <c r="GQ215" s="193">
        <f t="shared" si="34"/>
        <v>5264.8876185644731</v>
      </c>
      <c r="GR215" s="193">
        <f t="shared" si="34"/>
        <v>5264.8876185644731</v>
      </c>
      <c r="GS215" s="193">
        <f t="shared" si="34"/>
        <v>5264.8876185644731</v>
      </c>
      <c r="GT215" s="193">
        <f t="shared" si="35"/>
        <v>5264.8876185644731</v>
      </c>
      <c r="GU215" s="193">
        <f t="shared" si="35"/>
        <v>5264.8876185644731</v>
      </c>
      <c r="GV215" s="193">
        <f t="shared" si="35"/>
        <v>5264.8876185644731</v>
      </c>
      <c r="GW215" s="193">
        <f t="shared" si="35"/>
        <v>5264.8876185644731</v>
      </c>
      <c r="GX215" s="193">
        <f t="shared" si="35"/>
        <v>5264.8876185644731</v>
      </c>
      <c r="GY215" s="193">
        <f t="shared" si="35"/>
        <v>5264.8876185644731</v>
      </c>
      <c r="GZ215" s="193">
        <f t="shared" si="35"/>
        <v>5264.8876185644731</v>
      </c>
      <c r="HA215" s="193">
        <f t="shared" si="35"/>
        <v>5373.9443907676805</v>
      </c>
      <c r="HB215" s="193">
        <f t="shared" si="35"/>
        <v>5373.9443907676805</v>
      </c>
      <c r="HC215" s="193">
        <f t="shared" si="35"/>
        <v>5373.9443907676805</v>
      </c>
      <c r="HD215" s="193">
        <f t="shared" si="35"/>
        <v>5373.9443907676805</v>
      </c>
      <c r="HE215" s="193">
        <f t="shared" si="35"/>
        <v>5373.9443907676805</v>
      </c>
      <c r="HF215" s="193">
        <f t="shared" si="35"/>
        <v>5373.9443907676805</v>
      </c>
      <c r="HG215" s="193">
        <f t="shared" si="35"/>
        <v>5373.9443907676805</v>
      </c>
      <c r="HH215" s="193">
        <f t="shared" si="35"/>
        <v>5373.9443907676805</v>
      </c>
      <c r="HI215" s="193">
        <f t="shared" si="35"/>
        <v>5373.9443907676805</v>
      </c>
      <c r="HJ215" s="193">
        <f t="shared" si="36"/>
        <v>5373.9443907676805</v>
      </c>
      <c r="HK215" s="193">
        <f t="shared" si="36"/>
        <v>5373.9443907676805</v>
      </c>
      <c r="HL215" s="193">
        <f t="shared" si="36"/>
        <v>5373.9443907676805</v>
      </c>
      <c r="HM215" s="193">
        <f t="shared" si="36"/>
        <v>5483.6240740752355</v>
      </c>
      <c r="HN215" s="193">
        <f t="shared" si="36"/>
        <v>5483.6240740752355</v>
      </c>
      <c r="HO215" s="193">
        <f t="shared" si="36"/>
        <v>5483.6240740752355</v>
      </c>
      <c r="HP215" s="193">
        <f t="shared" si="36"/>
        <v>5483.6240740752355</v>
      </c>
      <c r="HQ215" s="193">
        <f t="shared" si="36"/>
        <v>5483.6240740752355</v>
      </c>
      <c r="HR215" s="193">
        <f t="shared" si="36"/>
        <v>5483.6240740752355</v>
      </c>
      <c r="HS215" s="193">
        <f t="shared" si="36"/>
        <v>5483.6240740752355</v>
      </c>
      <c r="HT215" s="193">
        <f t="shared" si="36"/>
        <v>5483.6240740752355</v>
      </c>
      <c r="HU215" s="193">
        <f t="shared" si="36"/>
        <v>5483.6240740752355</v>
      </c>
      <c r="HV215" s="193">
        <f t="shared" si="36"/>
        <v>5483.6240740752355</v>
      </c>
      <c r="HW215" s="193">
        <f t="shared" si="36"/>
        <v>5483.6240740752355</v>
      </c>
      <c r="HX215" s="193">
        <f t="shared" si="36"/>
        <v>5483.6240740752355</v>
      </c>
      <c r="HY215" s="193">
        <f t="shared" si="36"/>
        <v>5593.9904285733292</v>
      </c>
      <c r="HZ215" s="193">
        <f t="shared" si="37"/>
        <v>5593.9904285733292</v>
      </c>
      <c r="IA215" s="193">
        <f t="shared" si="37"/>
        <v>5593.9904285733292</v>
      </c>
      <c r="IB215" s="193">
        <f t="shared" si="37"/>
        <v>5593.9904285733292</v>
      </c>
      <c r="IC215" s="193">
        <f t="shared" si="37"/>
        <v>5593.9904285733292</v>
      </c>
      <c r="ID215" s="193">
        <f t="shared" si="37"/>
        <v>5593.9904285733292</v>
      </c>
      <c r="IE215" s="193">
        <f t="shared" si="37"/>
        <v>5593.9904285733292</v>
      </c>
      <c r="IF215" s="193">
        <f t="shared" si="37"/>
        <v>5593.9904285733292</v>
      </c>
      <c r="IG215" s="193">
        <f t="shared" si="37"/>
        <v>5593.9904285733292</v>
      </c>
      <c r="IH215" s="193">
        <f t="shared" si="37"/>
        <v>5593.9904285733292</v>
      </c>
      <c r="II215" s="193">
        <f t="shared" si="37"/>
        <v>5593.9904285733292</v>
      </c>
      <c r="IJ215" s="193">
        <f t="shared" si="37"/>
        <v>5593.9904285733292</v>
      </c>
      <c r="IK215" s="193">
        <f t="shared" si="37"/>
        <v>5593.9904285733292</v>
      </c>
      <c r="IL215" s="193">
        <f t="shared" si="37"/>
        <v>5593.9904285733292</v>
      </c>
      <c r="IM215" s="193">
        <f t="shared" si="37"/>
        <v>5593.9904285733292</v>
      </c>
      <c r="IN215" s="193">
        <f t="shared" si="37"/>
        <v>5593.9904285733292</v>
      </c>
      <c r="IO215" s="193">
        <f t="shared" si="37"/>
        <v>5593.9904285733292</v>
      </c>
      <c r="IP215" s="193">
        <f t="shared" si="38"/>
        <v>5593.9904285733292</v>
      </c>
      <c r="IQ215" s="193">
        <f t="shared" si="38"/>
        <v>5593.9904285733292</v>
      </c>
      <c r="IR215" s="193">
        <f t="shared" si="38"/>
        <v>5593.9904285733292</v>
      </c>
      <c r="IS215" s="193">
        <f t="shared" si="38"/>
        <v>5593.9904285733292</v>
      </c>
      <c r="IT215" s="193">
        <f t="shared" si="38"/>
        <v>5593.9904285733292</v>
      </c>
      <c r="IU215" s="193">
        <f t="shared" si="38"/>
        <v>5593.9904285733292</v>
      </c>
      <c r="IV215" s="193">
        <f t="shared" si="38"/>
        <v>5593.9904285733292</v>
      </c>
      <c r="IW215" s="193">
        <f t="shared" si="38"/>
        <v>5704.8566154991777</v>
      </c>
      <c r="IX215" s="193">
        <f t="shared" si="38"/>
        <v>5704.8566154991777</v>
      </c>
      <c r="IY215" s="193">
        <f t="shared" si="38"/>
        <v>5704.8566154991777</v>
      </c>
      <c r="IZ215" s="193">
        <f t="shared" si="38"/>
        <v>5704.8566154991777</v>
      </c>
      <c r="JA215" s="193">
        <f t="shared" si="38"/>
        <v>5704.8566154991777</v>
      </c>
      <c r="JB215" s="193">
        <f t="shared" si="38"/>
        <v>5704.8566154991777</v>
      </c>
      <c r="JC215" s="193">
        <f t="shared" si="38"/>
        <v>5704.8566154991777</v>
      </c>
      <c r="JD215" s="193">
        <f t="shared" si="38"/>
        <v>5704.8566154991777</v>
      </c>
      <c r="JE215" s="193">
        <f t="shared" si="38"/>
        <v>5704.8566154991777</v>
      </c>
      <c r="JF215" s="193">
        <f t="shared" si="39"/>
        <v>5704.8566154991777</v>
      </c>
      <c r="JG215" s="193">
        <f t="shared" si="39"/>
        <v>5704.8566154991777</v>
      </c>
      <c r="JH215" s="193">
        <f t="shared" si="39"/>
        <v>5704.8566154991777</v>
      </c>
      <c r="JI215" s="193">
        <f t="shared" si="39"/>
        <v>5933.2242408314605</v>
      </c>
      <c r="JJ215" s="193">
        <f t="shared" si="39"/>
        <v>5933.2242408314605</v>
      </c>
      <c r="JK215" s="193">
        <f t="shared" si="39"/>
        <v>5933.2242408314605</v>
      </c>
      <c r="JL215" s="193">
        <f t="shared" si="39"/>
        <v>5933.2242408314605</v>
      </c>
      <c r="JM215" s="193">
        <f t="shared" si="39"/>
        <v>5933.2242408314605</v>
      </c>
      <c r="JN215" s="193">
        <f t="shared" si="39"/>
        <v>5933.2242408314605</v>
      </c>
      <c r="JO215" s="193">
        <f t="shared" si="39"/>
        <v>5933.2242408314605</v>
      </c>
      <c r="JP215" s="193">
        <f t="shared" si="39"/>
        <v>5933.2242408314605</v>
      </c>
      <c r="JQ215" s="193">
        <f t="shared" si="39"/>
        <v>5933.2242408314605</v>
      </c>
      <c r="JR215" s="193">
        <f t="shared" si="39"/>
        <v>5933.2242408314605</v>
      </c>
      <c r="JS215" s="193">
        <f t="shared" si="39"/>
        <v>5933.2242408314605</v>
      </c>
      <c r="JT215" s="193">
        <f t="shared" si="39"/>
        <v>5933.2242408314605</v>
      </c>
    </row>
    <row r="216" spans="4:280">
      <c r="D216" s="175" t="s">
        <v>212</v>
      </c>
      <c r="Z216" s="193">
        <f t="shared" si="24"/>
        <v>9501.7357911108993</v>
      </c>
      <c r="AA216" s="193">
        <f t="shared" si="24"/>
        <v>9501.7357911108993</v>
      </c>
      <c r="AB216" s="193">
        <f t="shared" si="24"/>
        <v>9733.5138723404125</v>
      </c>
      <c r="AC216" s="193">
        <f t="shared" si="24"/>
        <v>9733.5138723404125</v>
      </c>
      <c r="AD216" s="193">
        <f t="shared" si="24"/>
        <v>9733.5138723404125</v>
      </c>
      <c r="AE216" s="193">
        <f t="shared" si="24"/>
        <v>9733.5138723404125</v>
      </c>
      <c r="AF216" s="193">
        <f t="shared" si="24"/>
        <v>9733.5138723404125</v>
      </c>
      <c r="AG216" s="193">
        <f t="shared" si="24"/>
        <v>9733.5138723404125</v>
      </c>
      <c r="AH216" s="193">
        <f t="shared" si="24"/>
        <v>9733.5138723404125</v>
      </c>
      <c r="AI216" s="193">
        <f t="shared" si="24"/>
        <v>9733.5138723404125</v>
      </c>
      <c r="AJ216" s="193">
        <f t="shared" si="24"/>
        <v>9733.5138723404125</v>
      </c>
      <c r="AK216" s="193">
        <f t="shared" si="24"/>
        <v>9733.5138723404125</v>
      </c>
      <c r="AL216" s="193">
        <f t="shared" si="24"/>
        <v>9733.5138723404125</v>
      </c>
      <c r="AM216" s="193">
        <f t="shared" si="24"/>
        <v>9733.5138723404125</v>
      </c>
      <c r="AN216" s="193">
        <f t="shared" si="24"/>
        <v>9966.7677596287904</v>
      </c>
      <c r="AO216" s="193">
        <f t="shared" si="24"/>
        <v>9966.7677596287904</v>
      </c>
      <c r="AP216" s="193">
        <f t="shared" si="25"/>
        <v>9966.7677596287904</v>
      </c>
      <c r="AQ216" s="193">
        <f t="shared" si="25"/>
        <v>9966.7677596287904</v>
      </c>
      <c r="AR216" s="193">
        <f t="shared" si="25"/>
        <v>9966.7677596287904</v>
      </c>
      <c r="AS216" s="193">
        <f t="shared" si="25"/>
        <v>9966.7677596287904</v>
      </c>
      <c r="AT216" s="193">
        <f t="shared" si="25"/>
        <v>9966.7677596287904</v>
      </c>
      <c r="AU216" s="193">
        <f t="shared" si="25"/>
        <v>9966.7677596287904</v>
      </c>
      <c r="AV216" s="193">
        <f t="shared" si="25"/>
        <v>9966.7677596287904</v>
      </c>
      <c r="AW216" s="193">
        <f t="shared" si="25"/>
        <v>9966.7677596287904</v>
      </c>
      <c r="AX216" s="193">
        <f t="shared" si="25"/>
        <v>9966.7677596287904</v>
      </c>
      <c r="AY216" s="193">
        <f t="shared" si="25"/>
        <v>9966.7677596287904</v>
      </c>
      <c r="AZ216" s="193">
        <f t="shared" si="25"/>
        <v>9966.7677596287904</v>
      </c>
      <c r="BA216" s="193">
        <f t="shared" si="25"/>
        <v>10201.275198656824</v>
      </c>
      <c r="BB216" s="193">
        <f t="shared" si="25"/>
        <v>10201.275198656824</v>
      </c>
      <c r="BC216" s="193">
        <f t="shared" si="25"/>
        <v>10201.275198656824</v>
      </c>
      <c r="BD216" s="193">
        <f t="shared" si="25"/>
        <v>10201.275198656824</v>
      </c>
      <c r="BE216" s="193">
        <f t="shared" si="25"/>
        <v>10201.275198656824</v>
      </c>
      <c r="BF216" s="193">
        <f t="shared" si="26"/>
        <v>10201.275198656824</v>
      </c>
      <c r="BG216" s="193">
        <f t="shared" si="26"/>
        <v>10201.275198656824</v>
      </c>
      <c r="BH216" s="193">
        <f t="shared" si="26"/>
        <v>10201.275198656824</v>
      </c>
      <c r="BI216" s="193">
        <f t="shared" si="26"/>
        <v>10201.275198656824</v>
      </c>
      <c r="BJ216" s="193">
        <f t="shared" si="26"/>
        <v>10201.275198656824</v>
      </c>
      <c r="BK216" s="193">
        <f t="shared" si="26"/>
        <v>10201.275198656824</v>
      </c>
      <c r="BL216" s="193">
        <f t="shared" si="26"/>
        <v>10201.275198656824</v>
      </c>
      <c r="BM216" s="193">
        <f t="shared" si="26"/>
        <v>10436.577805291217</v>
      </c>
      <c r="BN216" s="193">
        <f t="shared" si="26"/>
        <v>10436.577805291217</v>
      </c>
      <c r="BO216" s="193">
        <f t="shared" si="26"/>
        <v>10436.577805291217</v>
      </c>
      <c r="BP216" s="193">
        <f t="shared" si="26"/>
        <v>10436.577805291217</v>
      </c>
      <c r="BQ216" s="193">
        <f t="shared" si="26"/>
        <v>10436.577805291217</v>
      </c>
      <c r="BR216" s="193">
        <f t="shared" si="26"/>
        <v>10436.577805291217</v>
      </c>
      <c r="BS216" s="193">
        <f t="shared" si="26"/>
        <v>10436.577805291217</v>
      </c>
      <c r="BT216" s="193">
        <f t="shared" si="26"/>
        <v>10436.577805291217</v>
      </c>
      <c r="BU216" s="193">
        <f t="shared" si="26"/>
        <v>10436.577805291217</v>
      </c>
      <c r="BV216" s="193">
        <f t="shared" si="27"/>
        <v>10436.577805291217</v>
      </c>
      <c r="BW216" s="193">
        <f t="shared" si="27"/>
        <v>10436.577805291217</v>
      </c>
      <c r="BX216" s="193">
        <f t="shared" si="27"/>
        <v>10436.577805291217</v>
      </c>
      <c r="BY216" s="193">
        <f t="shared" si="27"/>
        <v>10672.850380662534</v>
      </c>
      <c r="BZ216" s="193">
        <f t="shared" si="27"/>
        <v>10672.850380662534</v>
      </c>
      <c r="CA216" s="193">
        <f t="shared" si="27"/>
        <v>10672.850380662534</v>
      </c>
      <c r="CB216" s="193">
        <f t="shared" si="27"/>
        <v>10672.850380662534</v>
      </c>
      <c r="CC216" s="193">
        <f t="shared" si="27"/>
        <v>10672.850380662534</v>
      </c>
      <c r="CD216" s="193">
        <f t="shared" si="27"/>
        <v>10672.850380662534</v>
      </c>
      <c r="CE216" s="193">
        <f t="shared" si="27"/>
        <v>10672.850380662534</v>
      </c>
      <c r="CF216" s="193">
        <f t="shared" si="27"/>
        <v>10672.850380662534</v>
      </c>
      <c r="CG216" s="193">
        <f t="shared" si="27"/>
        <v>10672.850380662534</v>
      </c>
      <c r="CH216" s="193">
        <f t="shared" si="27"/>
        <v>10672.850380662534</v>
      </c>
      <c r="CI216" s="193">
        <f t="shared" si="27"/>
        <v>10672.850380662534</v>
      </c>
      <c r="CJ216" s="193">
        <f t="shared" si="27"/>
        <v>10672.850380662534</v>
      </c>
      <c r="CK216" s="193">
        <f t="shared" si="27"/>
        <v>10909.646157682877</v>
      </c>
      <c r="CL216" s="193">
        <f t="shared" si="28"/>
        <v>10909.646157682877</v>
      </c>
      <c r="CM216" s="193">
        <f t="shared" si="28"/>
        <v>10909.646157682877</v>
      </c>
      <c r="CN216" s="193">
        <f t="shared" si="28"/>
        <v>10909.646157682877</v>
      </c>
      <c r="CO216" s="193">
        <f t="shared" si="28"/>
        <v>10909.646157682877</v>
      </c>
      <c r="CP216" s="193">
        <f t="shared" si="28"/>
        <v>10909.646157682877</v>
      </c>
      <c r="CQ216" s="193">
        <f t="shared" si="28"/>
        <v>10909.646157682877</v>
      </c>
      <c r="CR216" s="193">
        <f t="shared" si="28"/>
        <v>10909.646157682877</v>
      </c>
      <c r="CS216" s="193">
        <f t="shared" si="28"/>
        <v>10909.646157682877</v>
      </c>
      <c r="CT216" s="193">
        <f t="shared" si="28"/>
        <v>10909.646157682877</v>
      </c>
      <c r="CU216" s="193">
        <f t="shared" si="28"/>
        <v>10909.646157682877</v>
      </c>
      <c r="CV216" s="193">
        <f t="shared" si="28"/>
        <v>10909.646157682877</v>
      </c>
      <c r="CW216" s="193">
        <f t="shared" si="28"/>
        <v>11147.210699473806</v>
      </c>
      <c r="CX216" s="193">
        <f t="shared" si="28"/>
        <v>11147.210699473806</v>
      </c>
      <c r="CY216" s="193">
        <f t="shared" si="28"/>
        <v>11147.210699473806</v>
      </c>
      <c r="CZ216" s="193">
        <f t="shared" si="28"/>
        <v>11147.210699473806</v>
      </c>
      <c r="DA216" s="193">
        <f t="shared" si="28"/>
        <v>11147.210699473806</v>
      </c>
      <c r="DB216" s="193">
        <f t="shared" si="29"/>
        <v>11147.210699473806</v>
      </c>
      <c r="DC216" s="193">
        <f t="shared" si="29"/>
        <v>11147.210699473806</v>
      </c>
      <c r="DD216" s="193">
        <f t="shared" si="29"/>
        <v>11147.210699473806</v>
      </c>
      <c r="DE216" s="193">
        <f t="shared" si="29"/>
        <v>11147.210699473806</v>
      </c>
      <c r="DF216" s="193">
        <f t="shared" si="29"/>
        <v>11147.210699473806</v>
      </c>
      <c r="DG216" s="193">
        <f t="shared" si="29"/>
        <v>11147.210699473806</v>
      </c>
      <c r="DH216" s="193">
        <f t="shared" si="29"/>
        <v>11147.210699473806</v>
      </c>
      <c r="DI216" s="193">
        <f t="shared" si="29"/>
        <v>11385.697846511477</v>
      </c>
      <c r="DJ216" s="193">
        <f t="shared" si="29"/>
        <v>11385.697846511477</v>
      </c>
      <c r="DK216" s="193">
        <f t="shared" si="29"/>
        <v>11385.697846511477</v>
      </c>
      <c r="DL216" s="193">
        <f t="shared" si="29"/>
        <v>11385.697846511477</v>
      </c>
      <c r="DM216" s="193">
        <f t="shared" si="29"/>
        <v>11385.697846511477</v>
      </c>
      <c r="DN216" s="193">
        <f t="shared" si="29"/>
        <v>11385.697846511477</v>
      </c>
      <c r="DO216" s="193">
        <f t="shared" si="29"/>
        <v>11385.697846511477</v>
      </c>
      <c r="DP216" s="193">
        <f t="shared" si="29"/>
        <v>11385.697846511477</v>
      </c>
      <c r="DQ216" s="193">
        <f t="shared" si="29"/>
        <v>11385.697846511477</v>
      </c>
      <c r="DR216" s="193">
        <f t="shared" si="30"/>
        <v>11385.697846511477</v>
      </c>
      <c r="DS216" s="193">
        <f t="shared" si="30"/>
        <v>11385.697846511477</v>
      </c>
      <c r="DT216" s="193">
        <f t="shared" si="30"/>
        <v>11385.697846511477</v>
      </c>
      <c r="DU216" s="193">
        <f t="shared" si="30"/>
        <v>11624.910631876746</v>
      </c>
      <c r="DV216" s="193">
        <f t="shared" si="30"/>
        <v>11624.910631876746</v>
      </c>
      <c r="DW216" s="193">
        <f t="shared" si="30"/>
        <v>11624.910631876746</v>
      </c>
      <c r="DX216" s="193">
        <f t="shared" si="30"/>
        <v>11624.910631876746</v>
      </c>
      <c r="DY216" s="193">
        <f t="shared" si="30"/>
        <v>11624.910631876746</v>
      </c>
      <c r="DZ216" s="193">
        <f t="shared" si="30"/>
        <v>11624.910631876746</v>
      </c>
      <c r="EA216" s="193">
        <f t="shared" si="30"/>
        <v>11624.910631876746</v>
      </c>
      <c r="EB216" s="193">
        <f t="shared" si="30"/>
        <v>11624.910631876746</v>
      </c>
      <c r="EC216" s="193">
        <f t="shared" si="30"/>
        <v>11624.910631876746</v>
      </c>
      <c r="ED216" s="193">
        <f t="shared" si="30"/>
        <v>11624.910631876746</v>
      </c>
      <c r="EE216" s="193">
        <f t="shared" si="30"/>
        <v>11624.910631876746</v>
      </c>
      <c r="EF216" s="193">
        <f t="shared" si="30"/>
        <v>11624.910631876746</v>
      </c>
      <c r="EG216" s="193">
        <f t="shared" si="30"/>
        <v>11865.469405945472</v>
      </c>
      <c r="EH216" s="193">
        <f t="shared" si="31"/>
        <v>11865.469405945472</v>
      </c>
      <c r="EI216" s="193">
        <f t="shared" si="31"/>
        <v>11865.469405945472</v>
      </c>
      <c r="EJ216" s="193">
        <f t="shared" si="31"/>
        <v>11865.469405945472</v>
      </c>
      <c r="EK216" s="193">
        <f t="shared" si="31"/>
        <v>11865.469405945472</v>
      </c>
      <c r="EL216" s="193">
        <f t="shared" si="31"/>
        <v>11865.469405945472</v>
      </c>
      <c r="EM216" s="193">
        <f t="shared" si="31"/>
        <v>11865.469405945472</v>
      </c>
      <c r="EN216" s="193">
        <f t="shared" si="31"/>
        <v>11865.469405945472</v>
      </c>
      <c r="EO216" s="193">
        <f t="shared" si="31"/>
        <v>11865.469405945472</v>
      </c>
      <c r="EP216" s="193">
        <f t="shared" si="31"/>
        <v>11865.469405945472</v>
      </c>
      <c r="EQ216" s="193">
        <f t="shared" si="31"/>
        <v>11865.469405945472</v>
      </c>
      <c r="ER216" s="193">
        <f t="shared" si="31"/>
        <v>11865.469405945472</v>
      </c>
      <c r="ES216" s="193">
        <f t="shared" si="31"/>
        <v>12106.818496830452</v>
      </c>
      <c r="ET216" s="193">
        <f t="shared" si="31"/>
        <v>12106.818496830452</v>
      </c>
      <c r="EU216" s="193">
        <f t="shared" si="31"/>
        <v>12106.818496830452</v>
      </c>
      <c r="EV216" s="193">
        <f t="shared" si="31"/>
        <v>12106.818496830452</v>
      </c>
      <c r="EW216" s="193">
        <f t="shared" si="31"/>
        <v>12106.818496830452</v>
      </c>
      <c r="EX216" s="193">
        <f t="shared" si="32"/>
        <v>12106.818496830452</v>
      </c>
      <c r="EY216" s="193">
        <f t="shared" si="32"/>
        <v>12106.818496830452</v>
      </c>
      <c r="EZ216" s="193">
        <f t="shared" si="32"/>
        <v>12106.818496830452</v>
      </c>
      <c r="FA216" s="193">
        <f t="shared" si="32"/>
        <v>12106.818496830452</v>
      </c>
      <c r="FB216" s="193">
        <f t="shared" si="32"/>
        <v>12106.818496830452</v>
      </c>
      <c r="FC216" s="193">
        <f t="shared" si="32"/>
        <v>12106.818496830452</v>
      </c>
      <c r="FD216" s="193">
        <f t="shared" si="32"/>
        <v>12106.818496830452</v>
      </c>
      <c r="FE216" s="193">
        <f t="shared" si="32"/>
        <v>12348.841589655483</v>
      </c>
      <c r="FF216" s="193">
        <f t="shared" si="32"/>
        <v>12348.841589655483</v>
      </c>
      <c r="FG216" s="193">
        <f t="shared" si="32"/>
        <v>12348.841589655483</v>
      </c>
      <c r="FH216" s="193">
        <f t="shared" si="32"/>
        <v>12348.841589655483</v>
      </c>
      <c r="FI216" s="193">
        <f t="shared" si="32"/>
        <v>12348.841589655483</v>
      </c>
      <c r="FJ216" s="193">
        <f t="shared" si="32"/>
        <v>12348.841589655483</v>
      </c>
      <c r="FK216" s="193">
        <f t="shared" si="32"/>
        <v>12348.841589655483</v>
      </c>
      <c r="FL216" s="193">
        <f t="shared" si="32"/>
        <v>12348.841589655483</v>
      </c>
      <c r="FM216" s="193">
        <f t="shared" si="32"/>
        <v>12348.841589655483</v>
      </c>
      <c r="FN216" s="193">
        <f t="shared" si="33"/>
        <v>12348.841589655483</v>
      </c>
      <c r="FO216" s="193">
        <f t="shared" si="33"/>
        <v>12348.841589655483</v>
      </c>
      <c r="FP216" s="193">
        <f t="shared" si="33"/>
        <v>12348.841589655483</v>
      </c>
      <c r="FQ216" s="193">
        <f t="shared" si="33"/>
        <v>12591.297893862815</v>
      </c>
      <c r="FR216" s="193">
        <f t="shared" si="33"/>
        <v>12591.297893862815</v>
      </c>
      <c r="FS216" s="193">
        <f t="shared" si="33"/>
        <v>12591.297893862815</v>
      </c>
      <c r="FT216" s="193">
        <f t="shared" si="33"/>
        <v>12591.297893862815</v>
      </c>
      <c r="FU216" s="193">
        <f t="shared" si="33"/>
        <v>12591.297893862815</v>
      </c>
      <c r="FV216" s="193">
        <f t="shared" si="33"/>
        <v>12591.297893862815</v>
      </c>
      <c r="FW216" s="193">
        <f t="shared" si="33"/>
        <v>12591.297893862815</v>
      </c>
      <c r="FX216" s="193">
        <f t="shared" si="33"/>
        <v>12591.297893862815</v>
      </c>
      <c r="FY216" s="193">
        <f t="shared" si="33"/>
        <v>12591.297893862815</v>
      </c>
      <c r="FZ216" s="193">
        <f t="shared" si="33"/>
        <v>12591.297893862815</v>
      </c>
      <c r="GA216" s="193">
        <f t="shared" si="33"/>
        <v>12591.297893862815</v>
      </c>
      <c r="GB216" s="193">
        <f t="shared" si="33"/>
        <v>12591.297893862815</v>
      </c>
      <c r="GC216" s="193">
        <f t="shared" si="33"/>
        <v>12834.503931677271</v>
      </c>
      <c r="GD216" s="193">
        <f t="shared" si="34"/>
        <v>12834.503931677271</v>
      </c>
      <c r="GE216" s="193">
        <f t="shared" si="34"/>
        <v>12834.503931677271</v>
      </c>
      <c r="GF216" s="193">
        <f t="shared" si="34"/>
        <v>12834.503931677271</v>
      </c>
      <c r="GG216" s="193">
        <f t="shared" si="34"/>
        <v>12834.503931677271</v>
      </c>
      <c r="GH216" s="193">
        <f t="shared" si="34"/>
        <v>12834.503931677271</v>
      </c>
      <c r="GI216" s="193">
        <f t="shared" si="34"/>
        <v>12834.503931677271</v>
      </c>
      <c r="GJ216" s="193">
        <f t="shared" si="34"/>
        <v>12834.503931677271</v>
      </c>
      <c r="GK216" s="193">
        <f t="shared" si="34"/>
        <v>12834.503931677271</v>
      </c>
      <c r="GL216" s="193">
        <f t="shared" si="34"/>
        <v>12834.503931677271</v>
      </c>
      <c r="GM216" s="193">
        <f t="shared" si="34"/>
        <v>12834.503931677271</v>
      </c>
      <c r="GN216" s="193">
        <f t="shared" si="34"/>
        <v>12834.503931677271</v>
      </c>
      <c r="GO216" s="193">
        <f t="shared" si="34"/>
        <v>13077.537612479342</v>
      </c>
      <c r="GP216" s="193">
        <f t="shared" si="34"/>
        <v>13077.537612479342</v>
      </c>
      <c r="GQ216" s="193">
        <f t="shared" si="34"/>
        <v>13077.537612479342</v>
      </c>
      <c r="GR216" s="193">
        <f t="shared" si="34"/>
        <v>13077.537612479342</v>
      </c>
      <c r="GS216" s="193">
        <f t="shared" si="34"/>
        <v>13077.537612479342</v>
      </c>
      <c r="GT216" s="193">
        <f t="shared" si="35"/>
        <v>13077.537612479342</v>
      </c>
      <c r="GU216" s="193">
        <f t="shared" si="35"/>
        <v>13077.537612479342</v>
      </c>
      <c r="GV216" s="193">
        <f t="shared" si="35"/>
        <v>13077.537612479342</v>
      </c>
      <c r="GW216" s="193">
        <f t="shared" si="35"/>
        <v>13077.537612479342</v>
      </c>
      <c r="GX216" s="193">
        <f t="shared" si="35"/>
        <v>13077.537612479342</v>
      </c>
      <c r="GY216" s="193">
        <f t="shared" si="35"/>
        <v>13077.537612479342</v>
      </c>
      <c r="GZ216" s="193">
        <f t="shared" si="35"/>
        <v>13077.537612479342</v>
      </c>
      <c r="HA216" s="193">
        <f t="shared" si="35"/>
        <v>13321.19110557517</v>
      </c>
      <c r="HB216" s="193">
        <f t="shared" si="35"/>
        <v>13321.19110557517</v>
      </c>
      <c r="HC216" s="193">
        <f t="shared" si="35"/>
        <v>13321.19110557517</v>
      </c>
      <c r="HD216" s="193">
        <f t="shared" si="35"/>
        <v>13321.19110557517</v>
      </c>
      <c r="HE216" s="193">
        <f t="shared" si="35"/>
        <v>13321.19110557517</v>
      </c>
      <c r="HF216" s="193">
        <f t="shared" si="35"/>
        <v>13321.19110557517</v>
      </c>
      <c r="HG216" s="193">
        <f t="shared" si="35"/>
        <v>13321.19110557517</v>
      </c>
      <c r="HH216" s="193">
        <f t="shared" si="35"/>
        <v>13321.19110557517</v>
      </c>
      <c r="HI216" s="193">
        <f t="shared" si="35"/>
        <v>13321.19110557517</v>
      </c>
      <c r="HJ216" s="193">
        <f t="shared" si="36"/>
        <v>13321.19110557517</v>
      </c>
      <c r="HK216" s="193">
        <f t="shared" si="36"/>
        <v>13321.19110557517</v>
      </c>
      <c r="HL216" s="193">
        <f t="shared" si="36"/>
        <v>13321.19110557517</v>
      </c>
      <c r="HM216" s="193">
        <f t="shared" si="36"/>
        <v>13565.365291494923</v>
      </c>
      <c r="HN216" s="193">
        <f t="shared" si="36"/>
        <v>13565.365291494923</v>
      </c>
      <c r="HO216" s="193">
        <f t="shared" si="36"/>
        <v>13565.365291494923</v>
      </c>
      <c r="HP216" s="193">
        <f t="shared" si="36"/>
        <v>13565.365291494923</v>
      </c>
      <c r="HQ216" s="193">
        <f t="shared" si="36"/>
        <v>13565.365291494923</v>
      </c>
      <c r="HR216" s="193">
        <f t="shared" si="36"/>
        <v>13565.365291494923</v>
      </c>
      <c r="HS216" s="193">
        <f t="shared" si="36"/>
        <v>13565.365291494923</v>
      </c>
      <c r="HT216" s="193">
        <f t="shared" si="36"/>
        <v>13565.365291494923</v>
      </c>
      <c r="HU216" s="193">
        <f t="shared" si="36"/>
        <v>13565.365291494923</v>
      </c>
      <c r="HV216" s="193">
        <f t="shared" si="36"/>
        <v>13565.365291494923</v>
      </c>
      <c r="HW216" s="193">
        <f t="shared" si="36"/>
        <v>13565.365291494923</v>
      </c>
      <c r="HX216" s="193">
        <f t="shared" si="36"/>
        <v>13565.365291494923</v>
      </c>
      <c r="HY216" s="193">
        <f t="shared" si="36"/>
        <v>13809.754156525443</v>
      </c>
      <c r="HZ216" s="193">
        <f t="shared" si="37"/>
        <v>13809.754156525443</v>
      </c>
      <c r="IA216" s="193">
        <f t="shared" si="37"/>
        <v>13809.754156525443</v>
      </c>
      <c r="IB216" s="193">
        <f t="shared" si="37"/>
        <v>13809.754156525443</v>
      </c>
      <c r="IC216" s="193">
        <f t="shared" si="37"/>
        <v>13809.754156525443</v>
      </c>
      <c r="ID216" s="193">
        <f t="shared" si="37"/>
        <v>13809.754156525443</v>
      </c>
      <c r="IE216" s="193">
        <f t="shared" si="37"/>
        <v>13809.754156525443</v>
      </c>
      <c r="IF216" s="193">
        <f t="shared" si="37"/>
        <v>13809.754156525443</v>
      </c>
      <c r="IG216" s="193">
        <f t="shared" si="37"/>
        <v>13809.754156525443</v>
      </c>
      <c r="IH216" s="193">
        <f t="shared" si="37"/>
        <v>13809.754156525443</v>
      </c>
      <c r="II216" s="193">
        <f t="shared" si="37"/>
        <v>13809.754156525443</v>
      </c>
      <c r="IJ216" s="193">
        <f t="shared" si="37"/>
        <v>13809.754156525443</v>
      </c>
      <c r="IK216" s="193">
        <f t="shared" si="37"/>
        <v>13809.754156525443</v>
      </c>
      <c r="IL216" s="193">
        <f t="shared" si="37"/>
        <v>13809.754156525443</v>
      </c>
      <c r="IM216" s="193">
        <f t="shared" si="37"/>
        <v>13809.754156525443</v>
      </c>
      <c r="IN216" s="193">
        <f t="shared" si="37"/>
        <v>13809.754156525443</v>
      </c>
      <c r="IO216" s="193">
        <f t="shared" si="37"/>
        <v>13809.754156525443</v>
      </c>
      <c r="IP216" s="193">
        <f t="shared" si="38"/>
        <v>13809.754156525443</v>
      </c>
      <c r="IQ216" s="193">
        <f t="shared" si="38"/>
        <v>13809.754156525443</v>
      </c>
      <c r="IR216" s="193">
        <f t="shared" si="38"/>
        <v>13809.754156525443</v>
      </c>
      <c r="IS216" s="193">
        <f t="shared" si="38"/>
        <v>13809.754156525443</v>
      </c>
      <c r="IT216" s="193">
        <f t="shared" si="38"/>
        <v>13809.754156525443</v>
      </c>
      <c r="IU216" s="193">
        <f t="shared" si="38"/>
        <v>13809.754156525443</v>
      </c>
      <c r="IV216" s="193">
        <f t="shared" si="38"/>
        <v>13809.754156525443</v>
      </c>
      <c r="IW216" s="193">
        <f t="shared" si="38"/>
        <v>14054.985393743247</v>
      </c>
      <c r="IX216" s="193">
        <f t="shared" si="38"/>
        <v>14054.985393743247</v>
      </c>
      <c r="IY216" s="193">
        <f t="shared" si="38"/>
        <v>14054.985393743247</v>
      </c>
      <c r="IZ216" s="193">
        <f t="shared" si="38"/>
        <v>14054.985393743247</v>
      </c>
      <c r="JA216" s="193">
        <f t="shared" si="38"/>
        <v>14054.985393743247</v>
      </c>
      <c r="JB216" s="193">
        <f t="shared" si="38"/>
        <v>14054.985393743247</v>
      </c>
      <c r="JC216" s="193">
        <f t="shared" si="38"/>
        <v>14054.985393743247</v>
      </c>
      <c r="JD216" s="193">
        <f t="shared" si="38"/>
        <v>14054.985393743247</v>
      </c>
      <c r="JE216" s="193">
        <f t="shared" si="38"/>
        <v>14054.985393743247</v>
      </c>
      <c r="JF216" s="193">
        <f t="shared" si="39"/>
        <v>14054.985393743247</v>
      </c>
      <c r="JG216" s="193">
        <f t="shared" si="39"/>
        <v>14054.985393743247</v>
      </c>
      <c r="JH216" s="193">
        <f t="shared" si="39"/>
        <v>14054.985393743247</v>
      </c>
      <c r="JI216" s="193">
        <f t="shared" si="39"/>
        <v>14558.589521803178</v>
      </c>
      <c r="JJ216" s="193">
        <f t="shared" si="39"/>
        <v>14558.589521803178</v>
      </c>
      <c r="JK216" s="193">
        <f t="shared" si="39"/>
        <v>14558.589521803178</v>
      </c>
      <c r="JL216" s="193">
        <f t="shared" si="39"/>
        <v>14558.589521803178</v>
      </c>
      <c r="JM216" s="193">
        <f t="shared" si="39"/>
        <v>14558.589521803178</v>
      </c>
      <c r="JN216" s="193">
        <f t="shared" si="39"/>
        <v>14558.589521803178</v>
      </c>
      <c r="JO216" s="193">
        <f t="shared" si="39"/>
        <v>14558.589521803178</v>
      </c>
      <c r="JP216" s="193">
        <f t="shared" si="39"/>
        <v>14558.589521803178</v>
      </c>
      <c r="JQ216" s="193">
        <f t="shared" si="39"/>
        <v>14558.589521803178</v>
      </c>
      <c r="JR216" s="193">
        <f t="shared" si="39"/>
        <v>14558.589521803178</v>
      </c>
      <c r="JS216" s="193">
        <f t="shared" si="39"/>
        <v>14558.589521803178</v>
      </c>
      <c r="JT216" s="193">
        <f t="shared" si="39"/>
        <v>14558.589521803178</v>
      </c>
    </row>
    <row r="217" spans="4:280">
      <c r="D217" s="175" t="s">
        <v>224</v>
      </c>
      <c r="Z217" s="193">
        <f t="shared" si="24"/>
        <v>6351.3186393216774</v>
      </c>
      <c r="AA217" s="193">
        <f t="shared" si="24"/>
        <v>6351.3186393216774</v>
      </c>
      <c r="AB217" s="193">
        <f t="shared" si="24"/>
        <v>6515.9298721941468</v>
      </c>
      <c r="AC217" s="193">
        <f t="shared" si="24"/>
        <v>6515.9298721941468</v>
      </c>
      <c r="AD217" s="193">
        <f t="shared" si="24"/>
        <v>6515.9298721941468</v>
      </c>
      <c r="AE217" s="193">
        <f t="shared" si="24"/>
        <v>6515.9298721941468</v>
      </c>
      <c r="AF217" s="193">
        <f t="shared" si="24"/>
        <v>6515.9298721941468</v>
      </c>
      <c r="AG217" s="193">
        <f t="shared" si="24"/>
        <v>6515.9298721941468</v>
      </c>
      <c r="AH217" s="193">
        <f t="shared" si="24"/>
        <v>6515.9298721941468</v>
      </c>
      <c r="AI217" s="193">
        <f t="shared" si="24"/>
        <v>6515.9298721941468</v>
      </c>
      <c r="AJ217" s="193">
        <f t="shared" si="24"/>
        <v>6515.9298721941468</v>
      </c>
      <c r="AK217" s="193">
        <f t="shared" si="24"/>
        <v>6515.9298721941468</v>
      </c>
      <c r="AL217" s="193">
        <f t="shared" si="24"/>
        <v>6515.9298721941468</v>
      </c>
      <c r="AM217" s="193">
        <f t="shared" si="24"/>
        <v>6515.9298721941468</v>
      </c>
      <c r="AN217" s="193">
        <f t="shared" si="24"/>
        <v>6682.6806366208521</v>
      </c>
      <c r="AO217" s="193">
        <f t="shared" si="24"/>
        <v>6682.6806366208521</v>
      </c>
      <c r="AP217" s="193">
        <f t="shared" si="25"/>
        <v>6682.6806366208521</v>
      </c>
      <c r="AQ217" s="193">
        <f t="shared" si="25"/>
        <v>6682.6806366208521</v>
      </c>
      <c r="AR217" s="193">
        <f t="shared" si="25"/>
        <v>6682.6806366208521</v>
      </c>
      <c r="AS217" s="193">
        <f t="shared" si="25"/>
        <v>6682.6806366208521</v>
      </c>
      <c r="AT217" s="193">
        <f t="shared" si="25"/>
        <v>6682.6806366208521</v>
      </c>
      <c r="AU217" s="193">
        <f t="shared" si="25"/>
        <v>6682.6806366208521</v>
      </c>
      <c r="AV217" s="193">
        <f t="shared" si="25"/>
        <v>6682.6806366208521</v>
      </c>
      <c r="AW217" s="193">
        <f t="shared" si="25"/>
        <v>6682.6806366208521</v>
      </c>
      <c r="AX217" s="193">
        <f t="shared" si="25"/>
        <v>6682.6806366208521</v>
      </c>
      <c r="AY217" s="193">
        <f t="shared" si="25"/>
        <v>6682.6806366208521</v>
      </c>
      <c r="AZ217" s="193">
        <f t="shared" si="25"/>
        <v>6682.6806366208521</v>
      </c>
      <c r="BA217" s="193">
        <f t="shared" si="25"/>
        <v>6851.3581419893726</v>
      </c>
      <c r="BB217" s="193">
        <f t="shared" si="25"/>
        <v>6851.3581419893726</v>
      </c>
      <c r="BC217" s="193">
        <f t="shared" si="25"/>
        <v>6851.3581419893726</v>
      </c>
      <c r="BD217" s="193">
        <f t="shared" si="25"/>
        <v>6851.3581419893726</v>
      </c>
      <c r="BE217" s="193">
        <f t="shared" si="25"/>
        <v>6851.3581419893726</v>
      </c>
      <c r="BF217" s="193">
        <f t="shared" si="26"/>
        <v>6851.3581419893726</v>
      </c>
      <c r="BG217" s="193">
        <f t="shared" si="26"/>
        <v>6851.3581419893726</v>
      </c>
      <c r="BH217" s="193">
        <f t="shared" si="26"/>
        <v>6851.3581419893726</v>
      </c>
      <c r="BI217" s="193">
        <f t="shared" si="26"/>
        <v>6851.3581419893726</v>
      </c>
      <c r="BJ217" s="193">
        <f t="shared" si="26"/>
        <v>6851.3581419893726</v>
      </c>
      <c r="BK217" s="193">
        <f t="shared" si="26"/>
        <v>6851.3581419893726</v>
      </c>
      <c r="BL217" s="193">
        <f t="shared" si="26"/>
        <v>6851.3581419893726</v>
      </c>
      <c r="BM217" s="193">
        <f t="shared" si="26"/>
        <v>7022.0811292105036</v>
      </c>
      <c r="BN217" s="193">
        <f t="shared" si="26"/>
        <v>7022.0811292105036</v>
      </c>
      <c r="BO217" s="193">
        <f t="shared" si="26"/>
        <v>7022.0811292105036</v>
      </c>
      <c r="BP217" s="193">
        <f t="shared" si="26"/>
        <v>7022.0811292105036</v>
      </c>
      <c r="BQ217" s="193">
        <f t="shared" si="26"/>
        <v>7022.0811292105036</v>
      </c>
      <c r="BR217" s="193">
        <f t="shared" si="26"/>
        <v>7022.0811292105036</v>
      </c>
      <c r="BS217" s="193">
        <f t="shared" si="26"/>
        <v>7022.0811292105036</v>
      </c>
      <c r="BT217" s="193">
        <f t="shared" si="26"/>
        <v>7022.0811292105036</v>
      </c>
      <c r="BU217" s="193">
        <f t="shared" si="26"/>
        <v>7022.0811292105036</v>
      </c>
      <c r="BV217" s="193">
        <f t="shared" si="27"/>
        <v>7022.0811292105036</v>
      </c>
      <c r="BW217" s="193">
        <f t="shared" si="27"/>
        <v>7022.0811292105036</v>
      </c>
      <c r="BX217" s="193">
        <f t="shared" si="27"/>
        <v>7022.0811292105036</v>
      </c>
      <c r="BY217" s="193">
        <f t="shared" si="27"/>
        <v>7194.4910158533785</v>
      </c>
      <c r="BZ217" s="193">
        <f t="shared" si="27"/>
        <v>7194.4910158533785</v>
      </c>
      <c r="CA217" s="193">
        <f t="shared" si="27"/>
        <v>7194.4910158533785</v>
      </c>
      <c r="CB217" s="193">
        <f t="shared" si="27"/>
        <v>7194.4910158533785</v>
      </c>
      <c r="CC217" s="193">
        <f t="shared" si="27"/>
        <v>7194.4910158533785</v>
      </c>
      <c r="CD217" s="193">
        <f t="shared" si="27"/>
        <v>7194.4910158533785</v>
      </c>
      <c r="CE217" s="193">
        <f t="shared" si="27"/>
        <v>7194.4910158533785</v>
      </c>
      <c r="CF217" s="193">
        <f t="shared" si="27"/>
        <v>7194.4910158533785</v>
      </c>
      <c r="CG217" s="193">
        <f t="shared" si="27"/>
        <v>7194.4910158533785</v>
      </c>
      <c r="CH217" s="193">
        <f t="shared" si="27"/>
        <v>7194.4910158533785</v>
      </c>
      <c r="CI217" s="193">
        <f t="shared" si="27"/>
        <v>7194.4910158533785</v>
      </c>
      <c r="CJ217" s="193">
        <f t="shared" si="27"/>
        <v>7194.4910158533785</v>
      </c>
      <c r="CK217" s="193">
        <f t="shared" si="27"/>
        <v>7368.8939551058183</v>
      </c>
      <c r="CL217" s="193">
        <f t="shared" si="28"/>
        <v>7368.8939551058183</v>
      </c>
      <c r="CM217" s="193">
        <f t="shared" si="28"/>
        <v>7368.8939551058183</v>
      </c>
      <c r="CN217" s="193">
        <f t="shared" si="28"/>
        <v>7368.8939551058183</v>
      </c>
      <c r="CO217" s="193">
        <f t="shared" si="28"/>
        <v>7368.8939551058183</v>
      </c>
      <c r="CP217" s="193">
        <f t="shared" si="28"/>
        <v>7368.8939551058183</v>
      </c>
      <c r="CQ217" s="193">
        <f t="shared" si="28"/>
        <v>7368.8939551058183</v>
      </c>
      <c r="CR217" s="193">
        <f t="shared" si="28"/>
        <v>7368.8939551058183</v>
      </c>
      <c r="CS217" s="193">
        <f t="shared" si="28"/>
        <v>7368.8939551058183</v>
      </c>
      <c r="CT217" s="193">
        <f t="shared" si="28"/>
        <v>7368.8939551058183</v>
      </c>
      <c r="CU217" s="193">
        <f t="shared" si="28"/>
        <v>7368.8939551058183</v>
      </c>
      <c r="CV217" s="193">
        <f t="shared" si="28"/>
        <v>7368.8939551058183</v>
      </c>
      <c r="CW217" s="193">
        <f t="shared" si="28"/>
        <v>7545.0697262313188</v>
      </c>
      <c r="CX217" s="193">
        <f t="shared" si="28"/>
        <v>7545.0697262313188</v>
      </c>
      <c r="CY217" s="193">
        <f t="shared" si="28"/>
        <v>7545.0697262313188</v>
      </c>
      <c r="CZ217" s="193">
        <f t="shared" si="28"/>
        <v>7545.0697262313188</v>
      </c>
      <c r="DA217" s="193">
        <f t="shared" si="28"/>
        <v>7545.0697262313188</v>
      </c>
      <c r="DB217" s="193">
        <f t="shared" si="29"/>
        <v>7545.0697262313188</v>
      </c>
      <c r="DC217" s="193">
        <f t="shared" si="29"/>
        <v>7545.0697262313188</v>
      </c>
      <c r="DD217" s="193">
        <f t="shared" si="29"/>
        <v>7545.0697262313188</v>
      </c>
      <c r="DE217" s="193">
        <f t="shared" si="29"/>
        <v>7545.0697262313188</v>
      </c>
      <c r="DF217" s="193">
        <f t="shared" si="29"/>
        <v>7545.0697262313188</v>
      </c>
      <c r="DG217" s="193">
        <f t="shared" si="29"/>
        <v>7545.0697262313188</v>
      </c>
      <c r="DH217" s="193">
        <f t="shared" si="29"/>
        <v>7545.0697262313188</v>
      </c>
      <c r="DI217" s="193">
        <f t="shared" si="29"/>
        <v>7723.3722242454169</v>
      </c>
      <c r="DJ217" s="193">
        <f t="shared" si="29"/>
        <v>7723.3722242454169</v>
      </c>
      <c r="DK217" s="193">
        <f t="shared" si="29"/>
        <v>7723.3722242454169</v>
      </c>
      <c r="DL217" s="193">
        <f t="shared" si="29"/>
        <v>7723.3722242454169</v>
      </c>
      <c r="DM217" s="193">
        <f t="shared" si="29"/>
        <v>7723.3722242454169</v>
      </c>
      <c r="DN217" s="193">
        <f t="shared" si="29"/>
        <v>7723.3722242454169</v>
      </c>
      <c r="DO217" s="193">
        <f t="shared" si="29"/>
        <v>7723.3722242454169</v>
      </c>
      <c r="DP217" s="193">
        <f t="shared" si="29"/>
        <v>7723.3722242454169</v>
      </c>
      <c r="DQ217" s="193">
        <f t="shared" si="29"/>
        <v>7723.3722242454169</v>
      </c>
      <c r="DR217" s="193">
        <f t="shared" si="30"/>
        <v>7723.3722242454169</v>
      </c>
      <c r="DS217" s="193">
        <f t="shared" si="30"/>
        <v>7723.3722242454169</v>
      </c>
      <c r="DT217" s="193">
        <f t="shared" si="30"/>
        <v>7723.3722242454169</v>
      </c>
      <c r="DU217" s="193">
        <f t="shared" si="30"/>
        <v>7903.7697314590905</v>
      </c>
      <c r="DV217" s="193">
        <f t="shared" si="30"/>
        <v>7903.7697314590905</v>
      </c>
      <c r="DW217" s="193">
        <f t="shared" si="30"/>
        <v>7903.7697314590905</v>
      </c>
      <c r="DX217" s="193">
        <f t="shared" si="30"/>
        <v>7903.7697314590905</v>
      </c>
      <c r="DY217" s="193">
        <f t="shared" si="30"/>
        <v>7903.7697314590905</v>
      </c>
      <c r="DZ217" s="193">
        <f t="shared" si="30"/>
        <v>7903.7697314590905</v>
      </c>
      <c r="EA217" s="193">
        <f t="shared" si="30"/>
        <v>7903.7697314590905</v>
      </c>
      <c r="EB217" s="193">
        <f t="shared" si="30"/>
        <v>7903.7697314590905</v>
      </c>
      <c r="EC217" s="193">
        <f t="shared" si="30"/>
        <v>7903.7697314590905</v>
      </c>
      <c r="ED217" s="193">
        <f t="shared" si="30"/>
        <v>7903.7697314590905</v>
      </c>
      <c r="EE217" s="193">
        <f t="shared" si="30"/>
        <v>7903.7697314590905</v>
      </c>
      <c r="EF217" s="193">
        <f t="shared" si="30"/>
        <v>7903.7697314590905</v>
      </c>
      <c r="EG217" s="193">
        <f t="shared" si="30"/>
        <v>8086.1630744312833</v>
      </c>
      <c r="EH217" s="193">
        <f t="shared" si="31"/>
        <v>8086.1630744312833</v>
      </c>
      <c r="EI217" s="193">
        <f t="shared" si="31"/>
        <v>8086.1630744312833</v>
      </c>
      <c r="EJ217" s="193">
        <f t="shared" si="31"/>
        <v>8086.1630744312833</v>
      </c>
      <c r="EK217" s="193">
        <f t="shared" si="31"/>
        <v>8086.1630744312833</v>
      </c>
      <c r="EL217" s="193">
        <f t="shared" si="31"/>
        <v>8086.1630744312833</v>
      </c>
      <c r="EM217" s="193">
        <f t="shared" si="31"/>
        <v>8086.1630744312833</v>
      </c>
      <c r="EN217" s="193">
        <f t="shared" si="31"/>
        <v>8086.1630744312833</v>
      </c>
      <c r="EO217" s="193">
        <f t="shared" si="31"/>
        <v>8086.1630744312833</v>
      </c>
      <c r="EP217" s="193">
        <f t="shared" si="31"/>
        <v>8086.1630744312833</v>
      </c>
      <c r="EQ217" s="193">
        <f t="shared" si="31"/>
        <v>8086.1630744312833</v>
      </c>
      <c r="ER217" s="193">
        <f t="shared" si="31"/>
        <v>8086.1630744312833</v>
      </c>
      <c r="ES217" s="193">
        <f t="shared" si="31"/>
        <v>8271.1765054904045</v>
      </c>
      <c r="ET217" s="193">
        <f t="shared" si="31"/>
        <v>8271.1765054904045</v>
      </c>
      <c r="EU217" s="193">
        <f t="shared" si="31"/>
        <v>8271.1765054904045</v>
      </c>
      <c r="EV217" s="193">
        <f t="shared" si="31"/>
        <v>8271.1765054904045</v>
      </c>
      <c r="EW217" s="193">
        <f t="shared" si="31"/>
        <v>8271.1765054904045</v>
      </c>
      <c r="EX217" s="193">
        <f t="shared" si="32"/>
        <v>8271.1765054904045</v>
      </c>
      <c r="EY217" s="193">
        <f t="shared" si="32"/>
        <v>8271.1765054904045</v>
      </c>
      <c r="EZ217" s="193">
        <f t="shared" si="32"/>
        <v>8271.1765054904045</v>
      </c>
      <c r="FA217" s="193">
        <f t="shared" si="32"/>
        <v>8271.1765054904045</v>
      </c>
      <c r="FB217" s="193">
        <f t="shared" si="32"/>
        <v>8271.1765054904045</v>
      </c>
      <c r="FC217" s="193">
        <f t="shared" si="32"/>
        <v>8271.1765054904045</v>
      </c>
      <c r="FD217" s="193">
        <f t="shared" si="32"/>
        <v>8271.1765054904045</v>
      </c>
      <c r="FE217" s="193">
        <f t="shared" si="32"/>
        <v>8457.691593358817</v>
      </c>
      <c r="FF217" s="193">
        <f t="shared" si="32"/>
        <v>8457.691593358817</v>
      </c>
      <c r="FG217" s="193">
        <f t="shared" si="32"/>
        <v>8457.691593358817</v>
      </c>
      <c r="FH217" s="193">
        <f t="shared" si="32"/>
        <v>8457.691593358817</v>
      </c>
      <c r="FI217" s="193">
        <f t="shared" si="32"/>
        <v>8457.691593358817</v>
      </c>
      <c r="FJ217" s="193">
        <f t="shared" si="32"/>
        <v>8457.691593358817</v>
      </c>
      <c r="FK217" s="193">
        <f t="shared" si="32"/>
        <v>8457.691593358817</v>
      </c>
      <c r="FL217" s="193">
        <f t="shared" si="32"/>
        <v>8457.691593358817</v>
      </c>
      <c r="FM217" s="193">
        <f t="shared" si="32"/>
        <v>8457.691593358817</v>
      </c>
      <c r="FN217" s="193">
        <f t="shared" si="33"/>
        <v>8457.691593358817</v>
      </c>
      <c r="FO217" s="193">
        <f t="shared" si="33"/>
        <v>8457.691593358817</v>
      </c>
      <c r="FP217" s="193">
        <f t="shared" si="33"/>
        <v>8457.691593358817</v>
      </c>
      <c r="FQ217" s="193">
        <f t="shared" si="33"/>
        <v>8646.7619539981315</v>
      </c>
      <c r="FR217" s="193">
        <f t="shared" si="33"/>
        <v>8646.7619539981315</v>
      </c>
      <c r="FS217" s="193">
        <f t="shared" si="33"/>
        <v>8646.7619539981315</v>
      </c>
      <c r="FT217" s="193">
        <f t="shared" si="33"/>
        <v>8646.7619539981315</v>
      </c>
      <c r="FU217" s="193">
        <f t="shared" si="33"/>
        <v>8646.7619539981315</v>
      </c>
      <c r="FV217" s="193">
        <f t="shared" si="33"/>
        <v>8646.7619539981315</v>
      </c>
      <c r="FW217" s="193">
        <f t="shared" si="33"/>
        <v>8646.7619539981315</v>
      </c>
      <c r="FX217" s="193">
        <f t="shared" si="33"/>
        <v>8646.7619539981315</v>
      </c>
      <c r="FY217" s="193">
        <f t="shared" si="33"/>
        <v>8646.7619539981315</v>
      </c>
      <c r="FZ217" s="193">
        <f t="shared" si="33"/>
        <v>8646.7619539981315</v>
      </c>
      <c r="GA217" s="193">
        <f t="shared" si="33"/>
        <v>8646.7619539981315</v>
      </c>
      <c r="GB217" s="193">
        <f t="shared" si="33"/>
        <v>8646.7619539981315</v>
      </c>
      <c r="GC217" s="193">
        <f t="shared" si="33"/>
        <v>8837.2606326941004</v>
      </c>
      <c r="GD217" s="193">
        <f t="shared" si="34"/>
        <v>8837.2606326941004</v>
      </c>
      <c r="GE217" s="193">
        <f t="shared" si="34"/>
        <v>8837.2606326941004</v>
      </c>
      <c r="GF217" s="193">
        <f t="shared" si="34"/>
        <v>8837.2606326941004</v>
      </c>
      <c r="GG217" s="193">
        <f t="shared" si="34"/>
        <v>8837.2606326941004</v>
      </c>
      <c r="GH217" s="193">
        <f t="shared" si="34"/>
        <v>8837.2606326941004</v>
      </c>
      <c r="GI217" s="193">
        <f t="shared" si="34"/>
        <v>8837.2606326941004</v>
      </c>
      <c r="GJ217" s="193">
        <f t="shared" si="34"/>
        <v>8837.2606326941004</v>
      </c>
      <c r="GK217" s="193">
        <f t="shared" si="34"/>
        <v>8837.2606326941004</v>
      </c>
      <c r="GL217" s="193">
        <f t="shared" si="34"/>
        <v>8837.2606326941004</v>
      </c>
      <c r="GM217" s="193">
        <f t="shared" si="34"/>
        <v>8837.2606326941004</v>
      </c>
      <c r="GN217" s="193">
        <f t="shared" si="34"/>
        <v>8837.2606326941004</v>
      </c>
      <c r="GO217" s="193">
        <f t="shared" si="34"/>
        <v>9030.1524640857006</v>
      </c>
      <c r="GP217" s="193">
        <f t="shared" si="34"/>
        <v>9030.1524640857006</v>
      </c>
      <c r="GQ217" s="193">
        <f t="shared" si="34"/>
        <v>9030.1524640857006</v>
      </c>
      <c r="GR217" s="193">
        <f t="shared" si="34"/>
        <v>9030.1524640857006</v>
      </c>
      <c r="GS217" s="193">
        <f t="shared" si="34"/>
        <v>9030.1524640857006</v>
      </c>
      <c r="GT217" s="193">
        <f t="shared" si="35"/>
        <v>9030.1524640857006</v>
      </c>
      <c r="GU217" s="193">
        <f t="shared" si="35"/>
        <v>9030.1524640857006</v>
      </c>
      <c r="GV217" s="193">
        <f t="shared" si="35"/>
        <v>9030.1524640857006</v>
      </c>
      <c r="GW217" s="193">
        <f t="shared" si="35"/>
        <v>9030.1524640857006</v>
      </c>
      <c r="GX217" s="193">
        <f t="shared" si="35"/>
        <v>9030.1524640857006</v>
      </c>
      <c r="GY217" s="193">
        <f t="shared" si="35"/>
        <v>9030.1524640857006</v>
      </c>
      <c r="GZ217" s="193">
        <f t="shared" si="35"/>
        <v>9030.1524640857006</v>
      </c>
      <c r="HA217" s="193">
        <f t="shared" si="35"/>
        <v>9225.0308332187451</v>
      </c>
      <c r="HB217" s="193">
        <f t="shared" si="35"/>
        <v>9225.0308332187451</v>
      </c>
      <c r="HC217" s="193">
        <f t="shared" si="35"/>
        <v>9225.0308332187451</v>
      </c>
      <c r="HD217" s="193">
        <f t="shared" si="35"/>
        <v>9225.0308332187451</v>
      </c>
      <c r="HE217" s="193">
        <f t="shared" si="35"/>
        <v>9225.0308332187451</v>
      </c>
      <c r="HF217" s="193">
        <f t="shared" si="35"/>
        <v>9225.0308332187451</v>
      </c>
      <c r="HG217" s="193">
        <f t="shared" si="35"/>
        <v>9225.0308332187451</v>
      </c>
      <c r="HH217" s="193">
        <f t="shared" si="35"/>
        <v>9225.0308332187451</v>
      </c>
      <c r="HI217" s="193">
        <f t="shared" si="35"/>
        <v>9225.0308332187451</v>
      </c>
      <c r="HJ217" s="193">
        <f t="shared" si="36"/>
        <v>9225.0308332187451</v>
      </c>
      <c r="HK217" s="193">
        <f t="shared" si="36"/>
        <v>9225.0308332187451</v>
      </c>
      <c r="HL217" s="193">
        <f t="shared" si="36"/>
        <v>9225.0308332187451</v>
      </c>
      <c r="HM217" s="193">
        <f t="shared" si="36"/>
        <v>9421.9631859115598</v>
      </c>
      <c r="HN217" s="193">
        <f t="shared" si="36"/>
        <v>9421.9631859115598</v>
      </c>
      <c r="HO217" s="193">
        <f t="shared" si="36"/>
        <v>9421.9631859115598</v>
      </c>
      <c r="HP217" s="193">
        <f t="shared" si="36"/>
        <v>9421.9631859115598</v>
      </c>
      <c r="HQ217" s="193">
        <f t="shared" si="36"/>
        <v>9421.9631859115598</v>
      </c>
      <c r="HR217" s="193">
        <f t="shared" si="36"/>
        <v>9421.9631859115598</v>
      </c>
      <c r="HS217" s="193">
        <f t="shared" si="36"/>
        <v>9421.9631859115598</v>
      </c>
      <c r="HT217" s="193">
        <f t="shared" si="36"/>
        <v>9421.9631859115598</v>
      </c>
      <c r="HU217" s="193">
        <f t="shared" si="36"/>
        <v>9421.9631859115598</v>
      </c>
      <c r="HV217" s="193">
        <f t="shared" si="36"/>
        <v>9421.9631859115598</v>
      </c>
      <c r="HW217" s="193">
        <f t="shared" si="36"/>
        <v>9421.9631859115598</v>
      </c>
      <c r="HX217" s="193">
        <f t="shared" si="36"/>
        <v>9421.9631859115598</v>
      </c>
      <c r="HY217" s="193">
        <f t="shared" si="36"/>
        <v>9621.0999067121793</v>
      </c>
      <c r="HZ217" s="193">
        <f t="shared" si="37"/>
        <v>9621.0999067121793</v>
      </c>
      <c r="IA217" s="193">
        <f t="shared" si="37"/>
        <v>9621.0999067121793</v>
      </c>
      <c r="IB217" s="193">
        <f t="shared" si="37"/>
        <v>9621.0999067121793</v>
      </c>
      <c r="IC217" s="193">
        <f t="shared" si="37"/>
        <v>9621.0999067121793</v>
      </c>
      <c r="ID217" s="193">
        <f t="shared" si="37"/>
        <v>9621.0999067121793</v>
      </c>
      <c r="IE217" s="193">
        <f t="shared" si="37"/>
        <v>9621.0999067121793</v>
      </c>
      <c r="IF217" s="193">
        <f t="shared" si="37"/>
        <v>9621.0999067121793</v>
      </c>
      <c r="IG217" s="193">
        <f t="shared" si="37"/>
        <v>9621.0999067121793</v>
      </c>
      <c r="IH217" s="193">
        <f t="shared" si="37"/>
        <v>9621.0999067121793</v>
      </c>
      <c r="II217" s="193">
        <f t="shared" si="37"/>
        <v>9621.0999067121793</v>
      </c>
      <c r="IJ217" s="193">
        <f t="shared" si="37"/>
        <v>9621.0999067121793</v>
      </c>
      <c r="IK217" s="193">
        <f t="shared" si="37"/>
        <v>9621.0999067121793</v>
      </c>
      <c r="IL217" s="193">
        <f t="shared" si="37"/>
        <v>9621.0999067121793</v>
      </c>
      <c r="IM217" s="193">
        <f t="shared" si="37"/>
        <v>9621.0999067121793</v>
      </c>
      <c r="IN217" s="193">
        <f t="shared" si="37"/>
        <v>9621.0999067121793</v>
      </c>
      <c r="IO217" s="193">
        <f t="shared" si="37"/>
        <v>9621.0999067121793</v>
      </c>
      <c r="IP217" s="193">
        <f t="shared" si="38"/>
        <v>9621.0999067121793</v>
      </c>
      <c r="IQ217" s="193">
        <f t="shared" si="38"/>
        <v>9621.0999067121793</v>
      </c>
      <c r="IR217" s="193">
        <f t="shared" si="38"/>
        <v>9621.0999067121793</v>
      </c>
      <c r="IS217" s="193">
        <f t="shared" si="38"/>
        <v>9621.0999067121793</v>
      </c>
      <c r="IT217" s="193">
        <f t="shared" si="38"/>
        <v>9621.0999067121793</v>
      </c>
      <c r="IU217" s="193">
        <f t="shared" si="38"/>
        <v>9621.0999067121793</v>
      </c>
      <c r="IV217" s="193">
        <f t="shared" si="38"/>
        <v>9621.0999067121793</v>
      </c>
      <c r="IW217" s="193">
        <f t="shared" si="38"/>
        <v>9822.4455007345914</v>
      </c>
      <c r="IX217" s="193">
        <f t="shared" si="38"/>
        <v>9822.4455007345914</v>
      </c>
      <c r="IY217" s="193">
        <f t="shared" si="38"/>
        <v>9822.4455007345914</v>
      </c>
      <c r="IZ217" s="193">
        <f t="shared" si="38"/>
        <v>9822.4455007345914</v>
      </c>
      <c r="JA217" s="193">
        <f t="shared" si="38"/>
        <v>9822.4455007345914</v>
      </c>
      <c r="JB217" s="193">
        <f t="shared" si="38"/>
        <v>9822.4455007345914</v>
      </c>
      <c r="JC217" s="193">
        <f t="shared" si="38"/>
        <v>9822.4455007345914</v>
      </c>
      <c r="JD217" s="193">
        <f t="shared" si="38"/>
        <v>9822.4455007345914</v>
      </c>
      <c r="JE217" s="193">
        <f t="shared" si="38"/>
        <v>9822.4455007345914</v>
      </c>
      <c r="JF217" s="193">
        <f t="shared" si="39"/>
        <v>9822.4455007345914</v>
      </c>
      <c r="JG217" s="193">
        <f t="shared" si="39"/>
        <v>9822.4455007345914</v>
      </c>
      <c r="JH217" s="193">
        <f t="shared" si="39"/>
        <v>9822.4455007345914</v>
      </c>
      <c r="JI217" s="193">
        <f t="shared" si="39"/>
        <v>10237.865851541674</v>
      </c>
      <c r="JJ217" s="193">
        <f t="shared" si="39"/>
        <v>10237.865851541674</v>
      </c>
      <c r="JK217" s="193">
        <f t="shared" si="39"/>
        <v>10237.865851541674</v>
      </c>
      <c r="JL217" s="193">
        <f t="shared" si="39"/>
        <v>10237.865851541674</v>
      </c>
      <c r="JM217" s="193">
        <f t="shared" si="39"/>
        <v>10237.865851541674</v>
      </c>
      <c r="JN217" s="193">
        <f t="shared" si="39"/>
        <v>10237.865851541674</v>
      </c>
      <c r="JO217" s="193">
        <f t="shared" si="39"/>
        <v>10237.865851541674</v>
      </c>
      <c r="JP217" s="193">
        <f t="shared" si="39"/>
        <v>10237.865851541674</v>
      </c>
      <c r="JQ217" s="193">
        <f t="shared" si="39"/>
        <v>10237.865851541674</v>
      </c>
      <c r="JR217" s="193">
        <f t="shared" si="39"/>
        <v>10237.865851541674</v>
      </c>
      <c r="JS217" s="193">
        <f t="shared" si="39"/>
        <v>10237.865851541674</v>
      </c>
      <c r="JT217" s="193">
        <f t="shared" si="39"/>
        <v>10237.865851541674</v>
      </c>
    </row>
    <row r="218" spans="4:280">
      <c r="D218" s="175" t="s">
        <v>228</v>
      </c>
      <c r="Z218" s="193">
        <f t="shared" si="24"/>
        <v>1851.3435587840061</v>
      </c>
      <c r="AA218" s="193">
        <f t="shared" si="24"/>
        <v>1851.3435587840061</v>
      </c>
      <c r="AB218" s="193">
        <f t="shared" si="24"/>
        <v>1870.9420144394003</v>
      </c>
      <c r="AC218" s="193">
        <f t="shared" si="24"/>
        <v>1870.9420144394003</v>
      </c>
      <c r="AD218" s="193">
        <f t="shared" si="24"/>
        <v>1870.9420144394003</v>
      </c>
      <c r="AE218" s="193">
        <f t="shared" si="24"/>
        <v>1870.9420144394003</v>
      </c>
      <c r="AF218" s="193">
        <f t="shared" si="24"/>
        <v>1870.9420144394003</v>
      </c>
      <c r="AG218" s="193">
        <f t="shared" si="24"/>
        <v>1870.9420144394003</v>
      </c>
      <c r="AH218" s="193">
        <f t="shared" si="24"/>
        <v>1870.9420144394003</v>
      </c>
      <c r="AI218" s="193">
        <f t="shared" si="24"/>
        <v>1870.9420144394003</v>
      </c>
      <c r="AJ218" s="193">
        <f t="shared" si="24"/>
        <v>1870.9420144394003</v>
      </c>
      <c r="AK218" s="193">
        <f t="shared" si="24"/>
        <v>1870.9420144394003</v>
      </c>
      <c r="AL218" s="193">
        <f t="shared" si="24"/>
        <v>1870.9420144394003</v>
      </c>
      <c r="AM218" s="193">
        <f t="shared" si="24"/>
        <v>1870.9420144394003</v>
      </c>
      <c r="AN218" s="193">
        <f t="shared" si="24"/>
        <v>1890.4347525754483</v>
      </c>
      <c r="AO218" s="193">
        <f t="shared" si="24"/>
        <v>1890.4347525754483</v>
      </c>
      <c r="AP218" s="193">
        <f t="shared" si="25"/>
        <v>1890.4347525754483</v>
      </c>
      <c r="AQ218" s="193">
        <f t="shared" si="25"/>
        <v>1890.4347525754483</v>
      </c>
      <c r="AR218" s="193">
        <f t="shared" si="25"/>
        <v>1890.4347525754483</v>
      </c>
      <c r="AS218" s="193">
        <f t="shared" si="25"/>
        <v>1890.4347525754483</v>
      </c>
      <c r="AT218" s="193">
        <f t="shared" si="25"/>
        <v>1890.4347525754483</v>
      </c>
      <c r="AU218" s="193">
        <f t="shared" si="25"/>
        <v>1890.4347525754483</v>
      </c>
      <c r="AV218" s="193">
        <f t="shared" si="25"/>
        <v>1890.4347525754483</v>
      </c>
      <c r="AW218" s="193">
        <f t="shared" si="25"/>
        <v>1890.4347525754483</v>
      </c>
      <c r="AX218" s="193">
        <f t="shared" si="25"/>
        <v>1890.4347525754483</v>
      </c>
      <c r="AY218" s="193">
        <f t="shared" si="25"/>
        <v>1890.4347525754483</v>
      </c>
      <c r="AZ218" s="193">
        <f t="shared" si="25"/>
        <v>1890.4347525754483</v>
      </c>
      <c r="BA218" s="193">
        <f t="shared" si="25"/>
        <v>1909.7646889435714</v>
      </c>
      <c r="BB218" s="193">
        <f t="shared" si="25"/>
        <v>1909.7646889435714</v>
      </c>
      <c r="BC218" s="193">
        <f t="shared" si="25"/>
        <v>1909.7646889435714</v>
      </c>
      <c r="BD218" s="193">
        <f t="shared" si="25"/>
        <v>1909.7646889435714</v>
      </c>
      <c r="BE218" s="193">
        <f t="shared" si="25"/>
        <v>1909.7646889435714</v>
      </c>
      <c r="BF218" s="193">
        <f t="shared" si="26"/>
        <v>1909.7646889435714</v>
      </c>
      <c r="BG218" s="193">
        <f t="shared" si="26"/>
        <v>1909.7646889435714</v>
      </c>
      <c r="BH218" s="193">
        <f t="shared" si="26"/>
        <v>1909.7646889435714</v>
      </c>
      <c r="BI218" s="193">
        <f t="shared" si="26"/>
        <v>1909.7646889435714</v>
      </c>
      <c r="BJ218" s="193">
        <f t="shared" si="26"/>
        <v>1909.7646889435714</v>
      </c>
      <c r="BK218" s="193">
        <f t="shared" si="26"/>
        <v>1909.7646889435714</v>
      </c>
      <c r="BL218" s="193">
        <f t="shared" si="26"/>
        <v>1909.7646889435714</v>
      </c>
      <c r="BM218" s="193">
        <f t="shared" si="26"/>
        <v>1928.8374457608518</v>
      </c>
      <c r="BN218" s="193">
        <f t="shared" si="26"/>
        <v>1928.8374457608518</v>
      </c>
      <c r="BO218" s="193">
        <f t="shared" si="26"/>
        <v>1928.8374457608518</v>
      </c>
      <c r="BP218" s="193">
        <f t="shared" si="26"/>
        <v>1928.8374457608518</v>
      </c>
      <c r="BQ218" s="193">
        <f t="shared" si="26"/>
        <v>1928.8374457608518</v>
      </c>
      <c r="BR218" s="193">
        <f t="shared" si="26"/>
        <v>1928.8374457608518</v>
      </c>
      <c r="BS218" s="193">
        <f t="shared" si="26"/>
        <v>1928.8374457608518</v>
      </c>
      <c r="BT218" s="193">
        <f t="shared" si="26"/>
        <v>1928.8374457608518</v>
      </c>
      <c r="BU218" s="193">
        <f t="shared" si="26"/>
        <v>1928.8374457608518</v>
      </c>
      <c r="BV218" s="193">
        <f t="shared" si="27"/>
        <v>1928.8374457608518</v>
      </c>
      <c r="BW218" s="193">
        <f t="shared" si="27"/>
        <v>1928.8374457608518</v>
      </c>
      <c r="BX218" s="193">
        <f t="shared" si="27"/>
        <v>1928.8374457608518</v>
      </c>
      <c r="BY218" s="193">
        <f t="shared" si="27"/>
        <v>1947.6556138350932</v>
      </c>
      <c r="BZ218" s="193">
        <f t="shared" si="27"/>
        <v>1947.6556138350932</v>
      </c>
      <c r="CA218" s="193">
        <f t="shared" si="27"/>
        <v>1947.6556138350932</v>
      </c>
      <c r="CB218" s="193">
        <f t="shared" si="27"/>
        <v>1947.6556138350932</v>
      </c>
      <c r="CC218" s="193">
        <f t="shared" si="27"/>
        <v>1947.6556138350932</v>
      </c>
      <c r="CD218" s="193">
        <f t="shared" si="27"/>
        <v>1947.6556138350932</v>
      </c>
      <c r="CE218" s="193">
        <f t="shared" si="27"/>
        <v>1947.6556138350932</v>
      </c>
      <c r="CF218" s="193">
        <f t="shared" si="27"/>
        <v>1947.6556138350932</v>
      </c>
      <c r="CG218" s="193">
        <f t="shared" si="27"/>
        <v>1947.6556138350932</v>
      </c>
      <c r="CH218" s="193">
        <f t="shared" si="27"/>
        <v>1947.6556138350932</v>
      </c>
      <c r="CI218" s="193">
        <f t="shared" si="27"/>
        <v>1947.6556138350932</v>
      </c>
      <c r="CJ218" s="193">
        <f t="shared" si="27"/>
        <v>1947.6556138350932</v>
      </c>
      <c r="CK218" s="193">
        <f t="shared" si="27"/>
        <v>1966.3288162111426</v>
      </c>
      <c r="CL218" s="193">
        <f t="shared" si="28"/>
        <v>1966.3288162111426</v>
      </c>
      <c r="CM218" s="193">
        <f t="shared" si="28"/>
        <v>1966.3288162111426</v>
      </c>
      <c r="CN218" s="193">
        <f t="shared" si="28"/>
        <v>1966.3288162111426</v>
      </c>
      <c r="CO218" s="193">
        <f t="shared" si="28"/>
        <v>1966.3288162111426</v>
      </c>
      <c r="CP218" s="193">
        <f t="shared" si="28"/>
        <v>1966.3288162111426</v>
      </c>
      <c r="CQ218" s="193">
        <f t="shared" si="28"/>
        <v>1966.3288162111426</v>
      </c>
      <c r="CR218" s="193">
        <f t="shared" si="28"/>
        <v>1966.3288162111426</v>
      </c>
      <c r="CS218" s="193">
        <f t="shared" si="28"/>
        <v>1966.3288162111426</v>
      </c>
      <c r="CT218" s="193">
        <f t="shared" si="28"/>
        <v>1966.3288162111426</v>
      </c>
      <c r="CU218" s="193">
        <f t="shared" si="28"/>
        <v>1966.3288162111426</v>
      </c>
      <c r="CV218" s="193">
        <f t="shared" si="28"/>
        <v>1966.3288162111426</v>
      </c>
      <c r="CW218" s="193">
        <f t="shared" si="28"/>
        <v>1984.6819956567817</v>
      </c>
      <c r="CX218" s="193">
        <f t="shared" si="28"/>
        <v>1984.6819956567817</v>
      </c>
      <c r="CY218" s="193">
        <f t="shared" si="28"/>
        <v>1984.6819956567817</v>
      </c>
      <c r="CZ218" s="193">
        <f t="shared" si="28"/>
        <v>1984.6819956567817</v>
      </c>
      <c r="DA218" s="193">
        <f t="shared" si="28"/>
        <v>1984.6819956567817</v>
      </c>
      <c r="DB218" s="193">
        <f t="shared" si="29"/>
        <v>1984.6819956567817</v>
      </c>
      <c r="DC218" s="193">
        <f t="shared" si="29"/>
        <v>1984.6819956567817</v>
      </c>
      <c r="DD218" s="193">
        <f t="shared" si="29"/>
        <v>1984.6819956567817</v>
      </c>
      <c r="DE218" s="193">
        <f t="shared" si="29"/>
        <v>1984.6819956567817</v>
      </c>
      <c r="DF218" s="193">
        <f t="shared" si="29"/>
        <v>1984.6819956567817</v>
      </c>
      <c r="DG218" s="193">
        <f t="shared" si="29"/>
        <v>1984.6819956567817</v>
      </c>
      <c r="DH218" s="193">
        <f t="shared" si="29"/>
        <v>1984.6819956567817</v>
      </c>
      <c r="DI218" s="193">
        <f t="shared" si="29"/>
        <v>2002.8736226557389</v>
      </c>
      <c r="DJ218" s="193">
        <f t="shared" si="29"/>
        <v>2002.8736226557389</v>
      </c>
      <c r="DK218" s="193">
        <f t="shared" si="29"/>
        <v>2002.8736226557389</v>
      </c>
      <c r="DL218" s="193">
        <f t="shared" si="29"/>
        <v>2002.8736226557389</v>
      </c>
      <c r="DM218" s="193">
        <f t="shared" si="29"/>
        <v>2002.8736226557389</v>
      </c>
      <c r="DN218" s="193">
        <f t="shared" si="29"/>
        <v>2002.8736226557389</v>
      </c>
      <c r="DO218" s="193">
        <f t="shared" si="29"/>
        <v>2002.8736226557389</v>
      </c>
      <c r="DP218" s="193">
        <f t="shared" si="29"/>
        <v>2002.8736226557389</v>
      </c>
      <c r="DQ218" s="193">
        <f t="shared" si="29"/>
        <v>2002.8736226557389</v>
      </c>
      <c r="DR218" s="193">
        <f t="shared" si="30"/>
        <v>2002.8736226557389</v>
      </c>
      <c r="DS218" s="193">
        <f t="shared" si="30"/>
        <v>2002.8736226557389</v>
      </c>
      <c r="DT218" s="193">
        <f t="shared" si="30"/>
        <v>2002.8736226557389</v>
      </c>
      <c r="DU218" s="193">
        <f t="shared" si="30"/>
        <v>2020.707309927358</v>
      </c>
      <c r="DV218" s="193">
        <f t="shared" si="30"/>
        <v>2020.707309927358</v>
      </c>
      <c r="DW218" s="193">
        <f t="shared" si="30"/>
        <v>2020.707309927358</v>
      </c>
      <c r="DX218" s="193">
        <f t="shared" si="30"/>
        <v>2020.707309927358</v>
      </c>
      <c r="DY218" s="193">
        <f t="shared" si="30"/>
        <v>2020.707309927358</v>
      </c>
      <c r="DZ218" s="193">
        <f t="shared" si="30"/>
        <v>2020.707309927358</v>
      </c>
      <c r="EA218" s="193">
        <f t="shared" si="30"/>
        <v>2020.707309927358</v>
      </c>
      <c r="EB218" s="193">
        <f t="shared" si="30"/>
        <v>2020.707309927358</v>
      </c>
      <c r="EC218" s="193">
        <f t="shared" si="30"/>
        <v>2020.707309927358</v>
      </c>
      <c r="ED218" s="193">
        <f t="shared" si="30"/>
        <v>2020.707309927358</v>
      </c>
      <c r="EE218" s="193">
        <f t="shared" si="30"/>
        <v>2020.707309927358</v>
      </c>
      <c r="EF218" s="193">
        <f t="shared" si="30"/>
        <v>2020.707309927358</v>
      </c>
      <c r="EG218" s="193">
        <f t="shared" si="30"/>
        <v>2038.3808158664069</v>
      </c>
      <c r="EH218" s="193">
        <f t="shared" si="31"/>
        <v>2038.3808158664069</v>
      </c>
      <c r="EI218" s="193">
        <f t="shared" si="31"/>
        <v>2038.3808158664069</v>
      </c>
      <c r="EJ218" s="193">
        <f t="shared" si="31"/>
        <v>2038.3808158664069</v>
      </c>
      <c r="EK218" s="193">
        <f t="shared" si="31"/>
        <v>2038.3808158664069</v>
      </c>
      <c r="EL218" s="193">
        <f t="shared" si="31"/>
        <v>2038.3808158664069</v>
      </c>
      <c r="EM218" s="193">
        <f t="shared" si="31"/>
        <v>2038.3808158664069</v>
      </c>
      <c r="EN218" s="193">
        <f t="shared" si="31"/>
        <v>2038.3808158664069</v>
      </c>
      <c r="EO218" s="193">
        <f t="shared" si="31"/>
        <v>2038.3808158664069</v>
      </c>
      <c r="EP218" s="193">
        <f t="shared" si="31"/>
        <v>2038.3808158664069</v>
      </c>
      <c r="EQ218" s="193">
        <f t="shared" si="31"/>
        <v>2038.3808158664069</v>
      </c>
      <c r="ER218" s="193">
        <f t="shared" si="31"/>
        <v>2038.3808158664069</v>
      </c>
      <c r="ES218" s="193">
        <f t="shared" si="31"/>
        <v>2055.6993941827654</v>
      </c>
      <c r="ET218" s="193">
        <f t="shared" si="31"/>
        <v>2055.6993941827654</v>
      </c>
      <c r="EU218" s="193">
        <f t="shared" si="31"/>
        <v>2055.6993941827654</v>
      </c>
      <c r="EV218" s="193">
        <f t="shared" si="31"/>
        <v>2055.6993941827654</v>
      </c>
      <c r="EW218" s="193">
        <f t="shared" si="31"/>
        <v>2055.6993941827654</v>
      </c>
      <c r="EX218" s="193">
        <f t="shared" si="32"/>
        <v>2055.6993941827654</v>
      </c>
      <c r="EY218" s="193">
        <f t="shared" si="32"/>
        <v>2055.6993941827654</v>
      </c>
      <c r="EZ218" s="193">
        <f t="shared" si="32"/>
        <v>2055.6993941827654</v>
      </c>
      <c r="FA218" s="193">
        <f t="shared" si="32"/>
        <v>2055.6993941827654</v>
      </c>
      <c r="FB218" s="193">
        <f t="shared" si="32"/>
        <v>2055.6993941827654</v>
      </c>
      <c r="FC218" s="193">
        <f t="shared" si="32"/>
        <v>2055.6993941827654</v>
      </c>
      <c r="FD218" s="193">
        <f t="shared" si="32"/>
        <v>2055.6993941827654</v>
      </c>
      <c r="FE218" s="193">
        <f t="shared" si="32"/>
        <v>2072.7350689378763</v>
      </c>
      <c r="FF218" s="193">
        <f t="shared" si="32"/>
        <v>2072.7350689378763</v>
      </c>
      <c r="FG218" s="193">
        <f t="shared" si="32"/>
        <v>2072.7350689378763</v>
      </c>
      <c r="FH218" s="193">
        <f t="shared" si="32"/>
        <v>2072.7350689378763</v>
      </c>
      <c r="FI218" s="193">
        <f t="shared" si="32"/>
        <v>2072.7350689378763</v>
      </c>
      <c r="FJ218" s="193">
        <f t="shared" si="32"/>
        <v>2072.7350689378763</v>
      </c>
      <c r="FK218" s="193">
        <f t="shared" si="32"/>
        <v>2072.7350689378763</v>
      </c>
      <c r="FL218" s="193">
        <f t="shared" si="32"/>
        <v>2072.7350689378763</v>
      </c>
      <c r="FM218" s="193">
        <f t="shared" si="32"/>
        <v>2072.7350689378763</v>
      </c>
      <c r="FN218" s="193">
        <f t="shared" si="33"/>
        <v>2072.7350689378763</v>
      </c>
      <c r="FO218" s="193">
        <f t="shared" si="33"/>
        <v>2072.7350689378763</v>
      </c>
      <c r="FP218" s="193">
        <f t="shared" si="33"/>
        <v>2072.7350689378763</v>
      </c>
      <c r="FQ218" s="193">
        <f t="shared" si="33"/>
        <v>2089.4505837054544</v>
      </c>
      <c r="FR218" s="193">
        <f t="shared" si="33"/>
        <v>2089.4505837054544</v>
      </c>
      <c r="FS218" s="193">
        <f t="shared" si="33"/>
        <v>2089.4505837054544</v>
      </c>
      <c r="FT218" s="193">
        <f t="shared" si="33"/>
        <v>2089.4505837054544</v>
      </c>
      <c r="FU218" s="193">
        <f t="shared" si="33"/>
        <v>2089.4505837054544</v>
      </c>
      <c r="FV218" s="193">
        <f t="shared" si="33"/>
        <v>2089.4505837054544</v>
      </c>
      <c r="FW218" s="193">
        <f t="shared" si="33"/>
        <v>2089.4505837054544</v>
      </c>
      <c r="FX218" s="193">
        <f t="shared" si="33"/>
        <v>2089.4505837054544</v>
      </c>
      <c r="FY218" s="193">
        <f t="shared" si="33"/>
        <v>2089.4505837054544</v>
      </c>
      <c r="FZ218" s="193">
        <f t="shared" si="33"/>
        <v>2089.4505837054544</v>
      </c>
      <c r="GA218" s="193">
        <f t="shared" si="33"/>
        <v>2089.4505837054544</v>
      </c>
      <c r="GB218" s="193">
        <f t="shared" si="33"/>
        <v>2089.4505837054544</v>
      </c>
      <c r="GC218" s="193">
        <f t="shared" si="33"/>
        <v>2105.6988081214026</v>
      </c>
      <c r="GD218" s="193">
        <f t="shared" si="34"/>
        <v>2105.6988081214026</v>
      </c>
      <c r="GE218" s="193">
        <f t="shared" si="34"/>
        <v>2105.6988081214026</v>
      </c>
      <c r="GF218" s="193">
        <f t="shared" si="34"/>
        <v>2105.6988081214026</v>
      </c>
      <c r="GG218" s="193">
        <f t="shared" si="34"/>
        <v>2105.6988081214026</v>
      </c>
      <c r="GH218" s="193">
        <f t="shared" si="34"/>
        <v>2105.6988081214026</v>
      </c>
      <c r="GI218" s="193">
        <f t="shared" si="34"/>
        <v>2105.6988081214026</v>
      </c>
      <c r="GJ218" s="193">
        <f t="shared" si="34"/>
        <v>2105.6988081214026</v>
      </c>
      <c r="GK218" s="193">
        <f t="shared" si="34"/>
        <v>2105.6988081214026</v>
      </c>
      <c r="GL218" s="193">
        <f t="shared" si="34"/>
        <v>2105.6988081214026</v>
      </c>
      <c r="GM218" s="193">
        <f t="shared" si="34"/>
        <v>2105.6988081214026</v>
      </c>
      <c r="GN218" s="193">
        <f t="shared" si="34"/>
        <v>2105.6988081214026</v>
      </c>
      <c r="GO218" s="193">
        <f t="shared" si="34"/>
        <v>2121.5564633558006</v>
      </c>
      <c r="GP218" s="193">
        <f t="shared" si="34"/>
        <v>2121.5564633558006</v>
      </c>
      <c r="GQ218" s="193">
        <f t="shared" si="34"/>
        <v>2121.5564633558006</v>
      </c>
      <c r="GR218" s="193">
        <f t="shared" si="34"/>
        <v>2121.5564633558006</v>
      </c>
      <c r="GS218" s="193">
        <f t="shared" si="34"/>
        <v>2121.5564633558006</v>
      </c>
      <c r="GT218" s="193">
        <f t="shared" si="35"/>
        <v>2121.5564633558006</v>
      </c>
      <c r="GU218" s="193">
        <f t="shared" si="35"/>
        <v>2121.5564633558006</v>
      </c>
      <c r="GV218" s="193">
        <f t="shared" si="35"/>
        <v>2121.5564633558006</v>
      </c>
      <c r="GW218" s="193">
        <f t="shared" si="35"/>
        <v>2121.5564633558006</v>
      </c>
      <c r="GX218" s="193">
        <f t="shared" si="35"/>
        <v>2121.5564633558006</v>
      </c>
      <c r="GY218" s="193">
        <f t="shared" si="35"/>
        <v>2121.5564633558006</v>
      </c>
      <c r="GZ218" s="193">
        <f t="shared" si="35"/>
        <v>2121.5564633558006</v>
      </c>
      <c r="HA218" s="193">
        <f t="shared" si="35"/>
        <v>2137.2429144294847</v>
      </c>
      <c r="HB218" s="193">
        <f t="shared" si="35"/>
        <v>2137.2429144294847</v>
      </c>
      <c r="HC218" s="193">
        <f t="shared" si="35"/>
        <v>2137.2429144294847</v>
      </c>
      <c r="HD218" s="193">
        <f t="shared" si="35"/>
        <v>2137.2429144294847</v>
      </c>
      <c r="HE218" s="193">
        <f t="shared" si="35"/>
        <v>2137.2429144294847</v>
      </c>
      <c r="HF218" s="193">
        <f t="shared" si="35"/>
        <v>2137.2429144294847</v>
      </c>
      <c r="HG218" s="193">
        <f t="shared" si="35"/>
        <v>2137.2429144294847</v>
      </c>
      <c r="HH218" s="193">
        <f t="shared" si="35"/>
        <v>2137.2429144294847</v>
      </c>
      <c r="HI218" s="193">
        <f t="shared" si="35"/>
        <v>2137.2429144294847</v>
      </c>
      <c r="HJ218" s="193">
        <f t="shared" si="36"/>
        <v>2137.2429144294847</v>
      </c>
      <c r="HK218" s="193">
        <f t="shared" si="36"/>
        <v>2137.2429144294847</v>
      </c>
      <c r="HL218" s="193">
        <f t="shared" si="36"/>
        <v>2137.2429144294847</v>
      </c>
      <c r="HM218" s="193">
        <f t="shared" si="36"/>
        <v>2152.38427825189</v>
      </c>
      <c r="HN218" s="193">
        <f t="shared" si="36"/>
        <v>2152.38427825189</v>
      </c>
      <c r="HO218" s="193">
        <f t="shared" si="36"/>
        <v>2152.38427825189</v>
      </c>
      <c r="HP218" s="193">
        <f t="shared" si="36"/>
        <v>2152.38427825189</v>
      </c>
      <c r="HQ218" s="193">
        <f t="shared" si="36"/>
        <v>2152.38427825189</v>
      </c>
      <c r="HR218" s="193">
        <f t="shared" si="36"/>
        <v>2152.38427825189</v>
      </c>
      <c r="HS218" s="193">
        <f t="shared" si="36"/>
        <v>2152.38427825189</v>
      </c>
      <c r="HT218" s="193">
        <f t="shared" si="36"/>
        <v>2152.38427825189</v>
      </c>
      <c r="HU218" s="193">
        <f t="shared" si="36"/>
        <v>2152.38427825189</v>
      </c>
      <c r="HV218" s="193">
        <f t="shared" si="36"/>
        <v>2152.38427825189</v>
      </c>
      <c r="HW218" s="193">
        <f t="shared" si="36"/>
        <v>2152.38427825189</v>
      </c>
      <c r="HX218" s="193">
        <f t="shared" si="36"/>
        <v>2152.38427825189</v>
      </c>
      <c r="HY218" s="193">
        <f t="shared" si="36"/>
        <v>2167.3386698404952</v>
      </c>
      <c r="HZ218" s="193">
        <f t="shared" si="37"/>
        <v>2167.3386698404952</v>
      </c>
      <c r="IA218" s="193">
        <f t="shared" si="37"/>
        <v>2167.3386698404952</v>
      </c>
      <c r="IB218" s="193">
        <f t="shared" si="37"/>
        <v>2167.3386698404952</v>
      </c>
      <c r="IC218" s="193">
        <f t="shared" si="37"/>
        <v>2167.3386698404952</v>
      </c>
      <c r="ID218" s="193">
        <f t="shared" si="37"/>
        <v>2167.3386698404952</v>
      </c>
      <c r="IE218" s="193">
        <f t="shared" si="37"/>
        <v>2167.3386698404952</v>
      </c>
      <c r="IF218" s="193">
        <f t="shared" si="37"/>
        <v>2167.3386698404952</v>
      </c>
      <c r="IG218" s="193">
        <f t="shared" si="37"/>
        <v>2167.3386698404952</v>
      </c>
      <c r="IH218" s="193">
        <f t="shared" si="37"/>
        <v>2167.3386698404952</v>
      </c>
      <c r="II218" s="193">
        <f t="shared" si="37"/>
        <v>2167.3386698404952</v>
      </c>
      <c r="IJ218" s="193">
        <f t="shared" si="37"/>
        <v>2167.3386698404952</v>
      </c>
      <c r="IK218" s="193">
        <f t="shared" si="37"/>
        <v>2167.3386698404952</v>
      </c>
      <c r="IL218" s="193">
        <f t="shared" si="37"/>
        <v>2167.3386698404952</v>
      </c>
      <c r="IM218" s="193">
        <f t="shared" si="37"/>
        <v>2167.3386698404952</v>
      </c>
      <c r="IN218" s="193">
        <f t="shared" si="37"/>
        <v>2167.3386698404952</v>
      </c>
      <c r="IO218" s="193">
        <f t="shared" si="37"/>
        <v>2167.3386698404952</v>
      </c>
      <c r="IP218" s="193">
        <f t="shared" si="38"/>
        <v>2167.3386698404952</v>
      </c>
      <c r="IQ218" s="193">
        <f t="shared" si="38"/>
        <v>2167.3386698404952</v>
      </c>
      <c r="IR218" s="193">
        <f t="shared" si="38"/>
        <v>2167.3386698404952</v>
      </c>
      <c r="IS218" s="193">
        <f t="shared" si="38"/>
        <v>2167.3386698404952</v>
      </c>
      <c r="IT218" s="193">
        <f t="shared" si="38"/>
        <v>2167.3386698404952</v>
      </c>
      <c r="IU218" s="193">
        <f t="shared" si="38"/>
        <v>2167.3386698404952</v>
      </c>
      <c r="IV218" s="193">
        <f t="shared" si="38"/>
        <v>2167.3386698404952</v>
      </c>
      <c r="IW218" s="193">
        <f t="shared" si="38"/>
        <v>2181.8159597441336</v>
      </c>
      <c r="IX218" s="193">
        <f t="shared" si="38"/>
        <v>2181.8159597441336</v>
      </c>
      <c r="IY218" s="193">
        <f t="shared" si="38"/>
        <v>2181.8159597441336</v>
      </c>
      <c r="IZ218" s="193">
        <f t="shared" si="38"/>
        <v>2181.8159597441336</v>
      </c>
      <c r="JA218" s="193">
        <f t="shared" si="38"/>
        <v>2181.8159597441336</v>
      </c>
      <c r="JB218" s="193">
        <f t="shared" si="38"/>
        <v>2181.8159597441336</v>
      </c>
      <c r="JC218" s="193">
        <f t="shared" si="38"/>
        <v>2181.8159597441336</v>
      </c>
      <c r="JD218" s="193">
        <f t="shared" si="38"/>
        <v>2181.8159597441336</v>
      </c>
      <c r="JE218" s="193">
        <f t="shared" si="38"/>
        <v>2181.8159597441336</v>
      </c>
      <c r="JF218" s="193">
        <f t="shared" si="39"/>
        <v>2181.8159597441336</v>
      </c>
      <c r="JG218" s="193">
        <f t="shared" si="39"/>
        <v>2181.8159597441336</v>
      </c>
      <c r="JH218" s="193">
        <f t="shared" si="39"/>
        <v>2181.8159597441336</v>
      </c>
      <c r="JI218" s="193">
        <f t="shared" si="39"/>
        <v>2211.0612997358658</v>
      </c>
      <c r="JJ218" s="193">
        <f t="shared" si="39"/>
        <v>2211.0612997358658</v>
      </c>
      <c r="JK218" s="193">
        <f t="shared" si="39"/>
        <v>2211.0612997358658</v>
      </c>
      <c r="JL218" s="193">
        <f t="shared" si="39"/>
        <v>2211.0612997358658</v>
      </c>
      <c r="JM218" s="193">
        <f t="shared" si="39"/>
        <v>2211.0612997358658</v>
      </c>
      <c r="JN218" s="193">
        <f t="shared" si="39"/>
        <v>2211.0612997358658</v>
      </c>
      <c r="JO218" s="193">
        <f t="shared" si="39"/>
        <v>2211.0612997358658</v>
      </c>
      <c r="JP218" s="193">
        <f t="shared" si="39"/>
        <v>2211.0612997358658</v>
      </c>
      <c r="JQ218" s="193">
        <f t="shared" si="39"/>
        <v>2211.0612997358658</v>
      </c>
      <c r="JR218" s="193">
        <f t="shared" si="39"/>
        <v>2211.0612997358658</v>
      </c>
      <c r="JS218" s="193">
        <f t="shared" si="39"/>
        <v>2211.0612997358658</v>
      </c>
      <c r="JT218" s="193">
        <f t="shared" si="39"/>
        <v>2211.0612997358658</v>
      </c>
    </row>
    <row r="219" spans="4:280">
      <c r="D219" s="175" t="s">
        <v>220</v>
      </c>
      <c r="Z219" s="193">
        <f t="shared" si="24"/>
        <v>1254.3879641968094</v>
      </c>
      <c r="AA219" s="193">
        <f t="shared" si="24"/>
        <v>1254.3879641968094</v>
      </c>
      <c r="AB219" s="193">
        <f t="shared" si="24"/>
        <v>1261.4994358810097</v>
      </c>
      <c r="AC219" s="193">
        <f t="shared" si="24"/>
        <v>1261.4994358810097</v>
      </c>
      <c r="AD219" s="193">
        <f t="shared" si="24"/>
        <v>1261.4994358810097</v>
      </c>
      <c r="AE219" s="193">
        <f t="shared" si="24"/>
        <v>1261.4994358810097</v>
      </c>
      <c r="AF219" s="193">
        <f t="shared" si="24"/>
        <v>1261.4994358810097</v>
      </c>
      <c r="AG219" s="193">
        <f t="shared" si="24"/>
        <v>1261.4994358810097</v>
      </c>
      <c r="AH219" s="193">
        <f t="shared" si="24"/>
        <v>1261.4994358810097</v>
      </c>
      <c r="AI219" s="193">
        <f t="shared" si="24"/>
        <v>1261.4994358810097</v>
      </c>
      <c r="AJ219" s="193">
        <f t="shared" si="24"/>
        <v>1261.4994358810097</v>
      </c>
      <c r="AK219" s="193">
        <f t="shared" si="24"/>
        <v>1261.4994358810097</v>
      </c>
      <c r="AL219" s="193">
        <f t="shared" si="24"/>
        <v>1261.4994358810097</v>
      </c>
      <c r="AM219" s="193">
        <f t="shared" si="24"/>
        <v>1261.4994358810097</v>
      </c>
      <c r="AN219" s="193">
        <f t="shared" si="24"/>
        <v>1268.5050935428783</v>
      </c>
      <c r="AO219" s="193">
        <f t="shared" si="24"/>
        <v>1268.5050935428783</v>
      </c>
      <c r="AP219" s="193">
        <f t="shared" si="25"/>
        <v>1268.5050935428783</v>
      </c>
      <c r="AQ219" s="193">
        <f t="shared" si="25"/>
        <v>1268.5050935428783</v>
      </c>
      <c r="AR219" s="193">
        <f t="shared" si="25"/>
        <v>1268.5050935428783</v>
      </c>
      <c r="AS219" s="193">
        <f t="shared" si="25"/>
        <v>1268.5050935428783</v>
      </c>
      <c r="AT219" s="193">
        <f t="shared" si="25"/>
        <v>1268.5050935428783</v>
      </c>
      <c r="AU219" s="193">
        <f t="shared" si="25"/>
        <v>1268.5050935428783</v>
      </c>
      <c r="AV219" s="193">
        <f t="shared" si="25"/>
        <v>1268.5050935428783</v>
      </c>
      <c r="AW219" s="193">
        <f t="shared" si="25"/>
        <v>1268.5050935428783</v>
      </c>
      <c r="AX219" s="193">
        <f t="shared" si="25"/>
        <v>1268.5050935428783</v>
      </c>
      <c r="AY219" s="193">
        <f t="shared" si="25"/>
        <v>1268.5050935428783</v>
      </c>
      <c r="AZ219" s="193">
        <f t="shared" si="25"/>
        <v>1268.5050935428783</v>
      </c>
      <c r="BA219" s="193">
        <f t="shared" si="25"/>
        <v>1275.4064264284175</v>
      </c>
      <c r="BB219" s="193">
        <f t="shared" si="25"/>
        <v>1275.4064264284175</v>
      </c>
      <c r="BC219" s="193">
        <f t="shared" si="25"/>
        <v>1275.4064264284175</v>
      </c>
      <c r="BD219" s="193">
        <f t="shared" si="25"/>
        <v>1275.4064264284175</v>
      </c>
      <c r="BE219" s="193">
        <f t="shared" si="25"/>
        <v>1275.4064264284175</v>
      </c>
      <c r="BF219" s="193">
        <f t="shared" si="26"/>
        <v>1275.4064264284175</v>
      </c>
      <c r="BG219" s="193">
        <f t="shared" si="26"/>
        <v>1275.4064264284175</v>
      </c>
      <c r="BH219" s="193">
        <f t="shared" si="26"/>
        <v>1275.4064264284175</v>
      </c>
      <c r="BI219" s="193">
        <f t="shared" si="26"/>
        <v>1275.4064264284175</v>
      </c>
      <c r="BJ219" s="193">
        <f t="shared" si="26"/>
        <v>1275.4064264284175</v>
      </c>
      <c r="BK219" s="193">
        <f t="shared" si="26"/>
        <v>1275.4064264284175</v>
      </c>
      <c r="BL219" s="193">
        <f t="shared" si="26"/>
        <v>1275.4064264284175</v>
      </c>
      <c r="BM219" s="193">
        <f t="shared" si="26"/>
        <v>1282.3336664596866</v>
      </c>
      <c r="BN219" s="193">
        <f t="shared" si="26"/>
        <v>1282.3336664596866</v>
      </c>
      <c r="BO219" s="193">
        <f t="shared" si="26"/>
        <v>1282.3336664596866</v>
      </c>
      <c r="BP219" s="193">
        <f t="shared" si="26"/>
        <v>1282.3336664596866</v>
      </c>
      <c r="BQ219" s="193">
        <f t="shared" si="26"/>
        <v>1282.3336664596866</v>
      </c>
      <c r="BR219" s="193">
        <f t="shared" si="26"/>
        <v>1282.3336664596866</v>
      </c>
      <c r="BS219" s="193">
        <f t="shared" si="26"/>
        <v>1282.3336664596866</v>
      </c>
      <c r="BT219" s="193">
        <f t="shared" si="26"/>
        <v>1282.3336664596866</v>
      </c>
      <c r="BU219" s="193">
        <f t="shared" si="26"/>
        <v>1282.3336664596866</v>
      </c>
      <c r="BV219" s="193">
        <f t="shared" si="27"/>
        <v>1282.3336664596866</v>
      </c>
      <c r="BW219" s="193">
        <f t="shared" si="27"/>
        <v>1282.3336664596866</v>
      </c>
      <c r="BX219" s="193">
        <f t="shared" si="27"/>
        <v>1282.3336664596866</v>
      </c>
      <c r="BY219" s="193">
        <f t="shared" si="27"/>
        <v>1289.0194658219846</v>
      </c>
      <c r="BZ219" s="193">
        <f t="shared" si="27"/>
        <v>1289.0194658219846</v>
      </c>
      <c r="CA219" s="193">
        <f t="shared" si="27"/>
        <v>1289.0194658219846</v>
      </c>
      <c r="CB219" s="193">
        <f t="shared" si="27"/>
        <v>1289.0194658219846</v>
      </c>
      <c r="CC219" s="193">
        <f t="shared" si="27"/>
        <v>1289.0194658219846</v>
      </c>
      <c r="CD219" s="193">
        <f t="shared" si="27"/>
        <v>1289.0194658219846</v>
      </c>
      <c r="CE219" s="193">
        <f t="shared" si="27"/>
        <v>1289.0194658219846</v>
      </c>
      <c r="CF219" s="193">
        <f t="shared" si="27"/>
        <v>1289.0194658219846</v>
      </c>
      <c r="CG219" s="193">
        <f t="shared" si="27"/>
        <v>1289.0194658219846</v>
      </c>
      <c r="CH219" s="193">
        <f t="shared" si="27"/>
        <v>1289.0194658219846</v>
      </c>
      <c r="CI219" s="193">
        <f t="shared" si="27"/>
        <v>1289.0194658219846</v>
      </c>
      <c r="CJ219" s="193">
        <f t="shared" si="27"/>
        <v>1289.0194658219846</v>
      </c>
      <c r="CK219" s="193">
        <f t="shared" si="27"/>
        <v>1295.6467848745431</v>
      </c>
      <c r="CL219" s="193">
        <f t="shared" si="28"/>
        <v>1295.6467848745431</v>
      </c>
      <c r="CM219" s="193">
        <f t="shared" si="28"/>
        <v>1295.6467848745431</v>
      </c>
      <c r="CN219" s="193">
        <f t="shared" si="28"/>
        <v>1295.6467848745431</v>
      </c>
      <c r="CO219" s="193">
        <f t="shared" si="28"/>
        <v>1295.6467848745431</v>
      </c>
      <c r="CP219" s="193">
        <f t="shared" si="28"/>
        <v>1295.6467848745431</v>
      </c>
      <c r="CQ219" s="193">
        <f t="shared" si="28"/>
        <v>1295.6467848745431</v>
      </c>
      <c r="CR219" s="193">
        <f t="shared" si="28"/>
        <v>1295.6467848745431</v>
      </c>
      <c r="CS219" s="193">
        <f t="shared" si="28"/>
        <v>1295.6467848745431</v>
      </c>
      <c r="CT219" s="193">
        <f t="shared" si="28"/>
        <v>1295.6467848745431</v>
      </c>
      <c r="CU219" s="193">
        <f t="shared" si="28"/>
        <v>1295.6467848745431</v>
      </c>
      <c r="CV219" s="193">
        <f t="shared" si="28"/>
        <v>1295.6467848745431</v>
      </c>
      <c r="CW219" s="193">
        <f t="shared" si="28"/>
        <v>1302.0746464536651</v>
      </c>
      <c r="CX219" s="193">
        <f t="shared" si="28"/>
        <v>1302.0746464536651</v>
      </c>
      <c r="CY219" s="193">
        <f t="shared" si="28"/>
        <v>1302.0746464536651</v>
      </c>
      <c r="CZ219" s="193">
        <f t="shared" si="28"/>
        <v>1302.0746464536651</v>
      </c>
      <c r="DA219" s="193">
        <f t="shared" si="28"/>
        <v>1302.0746464536651</v>
      </c>
      <c r="DB219" s="193">
        <f t="shared" si="29"/>
        <v>1302.0746464536651</v>
      </c>
      <c r="DC219" s="193">
        <f t="shared" si="29"/>
        <v>1302.0746464536651</v>
      </c>
      <c r="DD219" s="193">
        <f t="shared" si="29"/>
        <v>1302.0746464536651</v>
      </c>
      <c r="DE219" s="193">
        <f t="shared" si="29"/>
        <v>1302.0746464536651</v>
      </c>
      <c r="DF219" s="193">
        <f t="shared" si="29"/>
        <v>1302.0746464536651</v>
      </c>
      <c r="DG219" s="193">
        <f t="shared" si="29"/>
        <v>1302.0746464536651</v>
      </c>
      <c r="DH219" s="193">
        <f t="shared" si="29"/>
        <v>1302.0746464536651</v>
      </c>
      <c r="DI219" s="193">
        <f t="shared" si="29"/>
        <v>1308.4478604864096</v>
      </c>
      <c r="DJ219" s="193">
        <f t="shared" si="29"/>
        <v>1308.4478604864096</v>
      </c>
      <c r="DK219" s="193">
        <f t="shared" si="29"/>
        <v>1308.4478604864096</v>
      </c>
      <c r="DL219" s="193">
        <f t="shared" si="29"/>
        <v>1308.4478604864096</v>
      </c>
      <c r="DM219" s="193">
        <f t="shared" si="29"/>
        <v>1308.4478604864096</v>
      </c>
      <c r="DN219" s="193">
        <f t="shared" si="29"/>
        <v>1308.4478604864096</v>
      </c>
      <c r="DO219" s="193">
        <f t="shared" si="29"/>
        <v>1308.4478604864096</v>
      </c>
      <c r="DP219" s="193">
        <f t="shared" si="29"/>
        <v>1308.4478604864096</v>
      </c>
      <c r="DQ219" s="193">
        <f t="shared" si="29"/>
        <v>1308.4478604864096</v>
      </c>
      <c r="DR219" s="193">
        <f t="shared" si="30"/>
        <v>1308.4478604864096</v>
      </c>
      <c r="DS219" s="193">
        <f t="shared" si="30"/>
        <v>1308.4478604864096</v>
      </c>
      <c r="DT219" s="193">
        <f t="shared" si="30"/>
        <v>1308.4478604864096</v>
      </c>
      <c r="DU219" s="193">
        <f t="shared" si="30"/>
        <v>1314.6941812179216</v>
      </c>
      <c r="DV219" s="193">
        <f t="shared" si="30"/>
        <v>1314.6941812179216</v>
      </c>
      <c r="DW219" s="193">
        <f t="shared" si="30"/>
        <v>1314.6941812179216</v>
      </c>
      <c r="DX219" s="193">
        <f t="shared" si="30"/>
        <v>1314.6941812179216</v>
      </c>
      <c r="DY219" s="193">
        <f t="shared" si="30"/>
        <v>1314.6941812179216</v>
      </c>
      <c r="DZ219" s="193">
        <f t="shared" si="30"/>
        <v>1314.6941812179216</v>
      </c>
      <c r="EA219" s="193">
        <f t="shared" si="30"/>
        <v>1314.6941812179216</v>
      </c>
      <c r="EB219" s="193">
        <f t="shared" si="30"/>
        <v>1314.6941812179216</v>
      </c>
      <c r="EC219" s="193">
        <f t="shared" si="30"/>
        <v>1314.6941812179216</v>
      </c>
      <c r="ED219" s="193">
        <f t="shared" si="30"/>
        <v>1314.6941812179216</v>
      </c>
      <c r="EE219" s="193">
        <f t="shared" si="30"/>
        <v>1314.6941812179216</v>
      </c>
      <c r="EF219" s="193">
        <f t="shared" si="30"/>
        <v>1314.6941812179216</v>
      </c>
      <c r="EG219" s="193">
        <f t="shared" si="30"/>
        <v>1320.8878486232486</v>
      </c>
      <c r="EH219" s="193">
        <f t="shared" si="31"/>
        <v>1320.8878486232486</v>
      </c>
      <c r="EI219" s="193">
        <f t="shared" si="31"/>
        <v>1320.8878486232486</v>
      </c>
      <c r="EJ219" s="193">
        <f t="shared" si="31"/>
        <v>1320.8878486232486</v>
      </c>
      <c r="EK219" s="193">
        <f t="shared" si="31"/>
        <v>1320.8878486232486</v>
      </c>
      <c r="EL219" s="193">
        <f t="shared" si="31"/>
        <v>1320.8878486232486</v>
      </c>
      <c r="EM219" s="193">
        <f t="shared" si="31"/>
        <v>1320.8878486232486</v>
      </c>
      <c r="EN219" s="193">
        <f t="shared" si="31"/>
        <v>1320.8878486232486</v>
      </c>
      <c r="EO219" s="193">
        <f t="shared" si="31"/>
        <v>1320.8878486232486</v>
      </c>
      <c r="EP219" s="193">
        <f t="shared" si="31"/>
        <v>1320.8878486232486</v>
      </c>
      <c r="EQ219" s="193">
        <f t="shared" si="31"/>
        <v>1320.8878486232486</v>
      </c>
      <c r="ER219" s="193">
        <f t="shared" si="31"/>
        <v>1320.8878486232486</v>
      </c>
      <c r="ES219" s="193">
        <f t="shared" si="31"/>
        <v>1326.9241766583011</v>
      </c>
      <c r="ET219" s="193">
        <f t="shared" si="31"/>
        <v>1326.9241766583011</v>
      </c>
      <c r="EU219" s="193">
        <f t="shared" si="31"/>
        <v>1326.9241766583011</v>
      </c>
      <c r="EV219" s="193">
        <f t="shared" si="31"/>
        <v>1326.9241766583011</v>
      </c>
      <c r="EW219" s="193">
        <f t="shared" si="31"/>
        <v>1326.9241766583011</v>
      </c>
      <c r="EX219" s="193">
        <f t="shared" si="32"/>
        <v>1326.9241766583011</v>
      </c>
      <c r="EY219" s="193">
        <f t="shared" si="32"/>
        <v>1326.9241766583011</v>
      </c>
      <c r="EZ219" s="193">
        <f t="shared" si="32"/>
        <v>1326.9241766583011</v>
      </c>
      <c r="FA219" s="193">
        <f t="shared" si="32"/>
        <v>1326.9241766583011</v>
      </c>
      <c r="FB219" s="193">
        <f t="shared" si="32"/>
        <v>1326.9241766583011</v>
      </c>
      <c r="FC219" s="193">
        <f t="shared" si="32"/>
        <v>1326.9241766583011</v>
      </c>
      <c r="FD219" s="193">
        <f t="shared" si="32"/>
        <v>1326.9241766583011</v>
      </c>
      <c r="FE219" s="193">
        <f t="shared" si="32"/>
        <v>1332.8053342215351</v>
      </c>
      <c r="FF219" s="193">
        <f t="shared" si="32"/>
        <v>1332.8053342215351</v>
      </c>
      <c r="FG219" s="193">
        <f t="shared" si="32"/>
        <v>1332.8053342215351</v>
      </c>
      <c r="FH219" s="193">
        <f t="shared" si="32"/>
        <v>1332.8053342215351</v>
      </c>
      <c r="FI219" s="193">
        <f t="shared" si="32"/>
        <v>1332.8053342215351</v>
      </c>
      <c r="FJ219" s="193">
        <f t="shared" si="32"/>
        <v>1332.8053342215351</v>
      </c>
      <c r="FK219" s="193">
        <f t="shared" si="32"/>
        <v>1332.8053342215351</v>
      </c>
      <c r="FL219" s="193">
        <f t="shared" si="32"/>
        <v>1332.8053342215351</v>
      </c>
      <c r="FM219" s="193">
        <f t="shared" si="32"/>
        <v>1332.8053342215351</v>
      </c>
      <c r="FN219" s="193">
        <f t="shared" si="33"/>
        <v>1332.8053342215351</v>
      </c>
      <c r="FO219" s="193">
        <f t="shared" si="33"/>
        <v>1332.8053342215351</v>
      </c>
      <c r="FP219" s="193">
        <f t="shared" si="33"/>
        <v>1332.8053342215351</v>
      </c>
      <c r="FQ219" s="193">
        <f t="shared" si="33"/>
        <v>1338.6391524520036</v>
      </c>
      <c r="FR219" s="193">
        <f t="shared" si="33"/>
        <v>1338.6391524520036</v>
      </c>
      <c r="FS219" s="193">
        <f t="shared" si="33"/>
        <v>1338.6391524520036</v>
      </c>
      <c r="FT219" s="193">
        <f t="shared" si="33"/>
        <v>1338.6391524520036</v>
      </c>
      <c r="FU219" s="193">
        <f t="shared" si="33"/>
        <v>1338.6391524520036</v>
      </c>
      <c r="FV219" s="193">
        <f t="shared" si="33"/>
        <v>1338.6391524520036</v>
      </c>
      <c r="FW219" s="193">
        <f t="shared" si="33"/>
        <v>1338.6391524520036</v>
      </c>
      <c r="FX219" s="193">
        <f t="shared" si="33"/>
        <v>1338.6391524520036</v>
      </c>
      <c r="FY219" s="193">
        <f t="shared" si="33"/>
        <v>1338.6391524520036</v>
      </c>
      <c r="FZ219" s="193">
        <f t="shared" si="33"/>
        <v>1338.6391524520036</v>
      </c>
      <c r="GA219" s="193">
        <f t="shared" si="33"/>
        <v>1338.6391524520036</v>
      </c>
      <c r="GB219" s="193">
        <f t="shared" si="33"/>
        <v>1338.6391524520036</v>
      </c>
      <c r="GC219" s="193">
        <f t="shared" si="33"/>
        <v>1344.3008237367708</v>
      </c>
      <c r="GD219" s="193">
        <f t="shared" si="34"/>
        <v>1344.3008237367708</v>
      </c>
      <c r="GE219" s="193">
        <f t="shared" si="34"/>
        <v>1344.3008237367708</v>
      </c>
      <c r="GF219" s="193">
        <f t="shared" si="34"/>
        <v>1344.3008237367708</v>
      </c>
      <c r="GG219" s="193">
        <f t="shared" si="34"/>
        <v>1344.3008237367708</v>
      </c>
      <c r="GH219" s="193">
        <f t="shared" si="34"/>
        <v>1344.3008237367708</v>
      </c>
      <c r="GI219" s="193">
        <f t="shared" si="34"/>
        <v>1344.3008237367708</v>
      </c>
      <c r="GJ219" s="193">
        <f t="shared" si="34"/>
        <v>1344.3008237367708</v>
      </c>
      <c r="GK219" s="193">
        <f t="shared" si="34"/>
        <v>1344.3008237367708</v>
      </c>
      <c r="GL219" s="193">
        <f t="shared" si="34"/>
        <v>1344.3008237367708</v>
      </c>
      <c r="GM219" s="193">
        <f t="shared" si="34"/>
        <v>1344.3008237367708</v>
      </c>
      <c r="GN219" s="193">
        <f t="shared" si="34"/>
        <v>1344.3008237367708</v>
      </c>
      <c r="GO219" s="193">
        <f t="shared" si="34"/>
        <v>1349.7921453917531</v>
      </c>
      <c r="GP219" s="193">
        <f t="shared" si="34"/>
        <v>1349.7921453917531</v>
      </c>
      <c r="GQ219" s="193">
        <f t="shared" si="34"/>
        <v>1349.7921453917531</v>
      </c>
      <c r="GR219" s="193">
        <f t="shared" si="34"/>
        <v>1349.7921453917531</v>
      </c>
      <c r="GS219" s="193">
        <f t="shared" si="34"/>
        <v>1349.7921453917531</v>
      </c>
      <c r="GT219" s="193">
        <f t="shared" si="35"/>
        <v>1349.7921453917531</v>
      </c>
      <c r="GU219" s="193">
        <f t="shared" si="35"/>
        <v>1349.7921453917531</v>
      </c>
      <c r="GV219" s="193">
        <f t="shared" si="35"/>
        <v>1349.7921453917531</v>
      </c>
      <c r="GW219" s="193">
        <f t="shared" si="35"/>
        <v>1349.7921453917531</v>
      </c>
      <c r="GX219" s="193">
        <f t="shared" si="35"/>
        <v>1349.7921453917531</v>
      </c>
      <c r="GY219" s="193">
        <f t="shared" si="35"/>
        <v>1349.7921453917531</v>
      </c>
      <c r="GZ219" s="193">
        <f t="shared" si="35"/>
        <v>1349.7921453917531</v>
      </c>
      <c r="HA219" s="193">
        <f t="shared" si="35"/>
        <v>1355.2544448717786</v>
      </c>
      <c r="HB219" s="193">
        <f t="shared" si="35"/>
        <v>1355.2544448717786</v>
      </c>
      <c r="HC219" s="193">
        <f t="shared" si="35"/>
        <v>1355.2544448717786</v>
      </c>
      <c r="HD219" s="193">
        <f t="shared" si="35"/>
        <v>1355.2544448717786</v>
      </c>
      <c r="HE219" s="193">
        <f t="shared" si="35"/>
        <v>1355.2544448717786</v>
      </c>
      <c r="HF219" s="193">
        <f t="shared" si="35"/>
        <v>1355.2544448717786</v>
      </c>
      <c r="HG219" s="193">
        <f t="shared" si="35"/>
        <v>1355.2544448717786</v>
      </c>
      <c r="HH219" s="193">
        <f t="shared" si="35"/>
        <v>1355.2544448717786</v>
      </c>
      <c r="HI219" s="193">
        <f t="shared" si="35"/>
        <v>1355.2544448717786</v>
      </c>
      <c r="HJ219" s="193">
        <f t="shared" si="36"/>
        <v>1355.2544448717786</v>
      </c>
      <c r="HK219" s="193">
        <f t="shared" si="36"/>
        <v>1355.2544448717786</v>
      </c>
      <c r="HL219" s="193">
        <f t="shared" si="36"/>
        <v>1355.2544448717786</v>
      </c>
      <c r="HM219" s="193">
        <f t="shared" si="36"/>
        <v>1360.6004610691423</v>
      </c>
      <c r="HN219" s="193">
        <f t="shared" si="36"/>
        <v>1360.6004610691423</v>
      </c>
      <c r="HO219" s="193">
        <f t="shared" si="36"/>
        <v>1360.6004610691423</v>
      </c>
      <c r="HP219" s="193">
        <f t="shared" si="36"/>
        <v>1360.6004610691423</v>
      </c>
      <c r="HQ219" s="193">
        <f t="shared" si="36"/>
        <v>1360.6004610691423</v>
      </c>
      <c r="HR219" s="193">
        <f t="shared" si="36"/>
        <v>1360.6004610691423</v>
      </c>
      <c r="HS219" s="193">
        <f t="shared" si="36"/>
        <v>1360.6004610691423</v>
      </c>
      <c r="HT219" s="193">
        <f t="shared" si="36"/>
        <v>1360.6004610691423</v>
      </c>
      <c r="HU219" s="193">
        <f t="shared" si="36"/>
        <v>1360.6004610691423</v>
      </c>
      <c r="HV219" s="193">
        <f t="shared" si="36"/>
        <v>1360.6004610691423</v>
      </c>
      <c r="HW219" s="193">
        <f t="shared" si="36"/>
        <v>1360.6004610691423</v>
      </c>
      <c r="HX219" s="193">
        <f t="shared" si="36"/>
        <v>1360.6004610691423</v>
      </c>
      <c r="HY219" s="193">
        <f t="shared" si="36"/>
        <v>1365.7582889115122</v>
      </c>
      <c r="HZ219" s="193">
        <f t="shared" si="37"/>
        <v>1365.7582889115122</v>
      </c>
      <c r="IA219" s="193">
        <f t="shared" si="37"/>
        <v>1365.7582889115122</v>
      </c>
      <c r="IB219" s="193">
        <f t="shared" si="37"/>
        <v>1365.7582889115122</v>
      </c>
      <c r="IC219" s="193">
        <f t="shared" si="37"/>
        <v>1365.7582889115122</v>
      </c>
      <c r="ID219" s="193">
        <f t="shared" si="37"/>
        <v>1365.7582889115122</v>
      </c>
      <c r="IE219" s="193">
        <f t="shared" si="37"/>
        <v>1365.7582889115122</v>
      </c>
      <c r="IF219" s="193">
        <f t="shared" si="37"/>
        <v>1365.7582889115122</v>
      </c>
      <c r="IG219" s="193">
        <f t="shared" si="37"/>
        <v>1365.7582889115122</v>
      </c>
      <c r="IH219" s="193">
        <f t="shared" si="37"/>
        <v>1365.7582889115122</v>
      </c>
      <c r="II219" s="193">
        <f t="shared" si="37"/>
        <v>1365.7582889115122</v>
      </c>
      <c r="IJ219" s="193">
        <f t="shared" si="37"/>
        <v>1365.7582889115122</v>
      </c>
      <c r="IK219" s="193">
        <f t="shared" si="37"/>
        <v>1365.7582889115122</v>
      </c>
      <c r="IL219" s="193">
        <f t="shared" si="37"/>
        <v>1365.7582889115122</v>
      </c>
      <c r="IM219" s="193">
        <f t="shared" si="37"/>
        <v>1365.7582889115122</v>
      </c>
      <c r="IN219" s="193">
        <f t="shared" si="37"/>
        <v>1365.7582889115122</v>
      </c>
      <c r="IO219" s="193">
        <f t="shared" si="37"/>
        <v>1365.7582889115122</v>
      </c>
      <c r="IP219" s="193">
        <f t="shared" si="38"/>
        <v>1365.7582889115122</v>
      </c>
      <c r="IQ219" s="193">
        <f t="shared" si="38"/>
        <v>1365.7582889115122</v>
      </c>
      <c r="IR219" s="193">
        <f t="shared" si="38"/>
        <v>1365.7582889115122</v>
      </c>
      <c r="IS219" s="193">
        <f t="shared" si="38"/>
        <v>1365.7582889115122</v>
      </c>
      <c r="IT219" s="193">
        <f t="shared" si="38"/>
        <v>1365.7582889115122</v>
      </c>
      <c r="IU219" s="193">
        <f t="shared" si="38"/>
        <v>1365.7582889115122</v>
      </c>
      <c r="IV219" s="193">
        <f t="shared" si="38"/>
        <v>1365.7582889115122</v>
      </c>
      <c r="IW219" s="193">
        <f t="shared" si="38"/>
        <v>1370.8715038870694</v>
      </c>
      <c r="IX219" s="193">
        <f t="shared" si="38"/>
        <v>1370.8715038870694</v>
      </c>
      <c r="IY219" s="193">
        <f t="shared" si="38"/>
        <v>1370.8715038870694</v>
      </c>
      <c r="IZ219" s="193">
        <f t="shared" si="38"/>
        <v>1370.8715038870694</v>
      </c>
      <c r="JA219" s="193">
        <f t="shared" si="38"/>
        <v>1370.8715038870694</v>
      </c>
      <c r="JB219" s="193">
        <f t="shared" si="38"/>
        <v>1370.8715038870694</v>
      </c>
      <c r="JC219" s="193">
        <f t="shared" si="38"/>
        <v>1370.8715038870694</v>
      </c>
      <c r="JD219" s="193">
        <f t="shared" si="38"/>
        <v>1370.8715038870694</v>
      </c>
      <c r="JE219" s="193">
        <f t="shared" si="38"/>
        <v>1370.8715038870694</v>
      </c>
      <c r="JF219" s="193">
        <f t="shared" si="39"/>
        <v>1370.8715038870694</v>
      </c>
      <c r="JG219" s="193">
        <f t="shared" si="39"/>
        <v>1370.8715038870694</v>
      </c>
      <c r="JH219" s="193">
        <f t="shared" si="39"/>
        <v>1370.8715038870694</v>
      </c>
      <c r="JI219" s="193">
        <f t="shared" si="39"/>
        <v>1381.155435071038</v>
      </c>
      <c r="JJ219" s="193">
        <f t="shared" si="39"/>
        <v>1381.155435071038</v>
      </c>
      <c r="JK219" s="193">
        <f t="shared" si="39"/>
        <v>1381.155435071038</v>
      </c>
      <c r="JL219" s="193">
        <f t="shared" si="39"/>
        <v>1381.155435071038</v>
      </c>
      <c r="JM219" s="193">
        <f t="shared" si="39"/>
        <v>1381.155435071038</v>
      </c>
      <c r="JN219" s="193">
        <f t="shared" si="39"/>
        <v>1381.155435071038</v>
      </c>
      <c r="JO219" s="193">
        <f t="shared" si="39"/>
        <v>1381.155435071038</v>
      </c>
      <c r="JP219" s="193">
        <f t="shared" si="39"/>
        <v>1381.155435071038</v>
      </c>
      <c r="JQ219" s="193">
        <f t="shared" si="39"/>
        <v>1381.155435071038</v>
      </c>
      <c r="JR219" s="193">
        <f t="shared" si="39"/>
        <v>1381.155435071038</v>
      </c>
      <c r="JS219" s="193">
        <f t="shared" si="39"/>
        <v>1381.155435071038</v>
      </c>
      <c r="JT219" s="193">
        <f t="shared" si="39"/>
        <v>1381.155435071038</v>
      </c>
    </row>
    <row r="221" spans="4:280">
      <c r="D221" s="175" t="s">
        <v>248</v>
      </c>
      <c r="Z221" s="192">
        <v>40877</v>
      </c>
      <c r="AA221" s="192">
        <v>40908</v>
      </c>
      <c r="AB221" s="192">
        <v>40939</v>
      </c>
      <c r="AC221" s="192">
        <v>40968</v>
      </c>
      <c r="AD221" s="192">
        <v>40999</v>
      </c>
      <c r="AE221" s="192">
        <v>41029</v>
      </c>
      <c r="AF221" s="192">
        <v>41060</v>
      </c>
      <c r="AG221" s="192">
        <v>41090</v>
      </c>
      <c r="AH221" s="192">
        <v>41121</v>
      </c>
      <c r="AI221" s="192">
        <v>41152</v>
      </c>
      <c r="AJ221" s="192">
        <v>41182</v>
      </c>
      <c r="AK221" s="192">
        <v>41213</v>
      </c>
      <c r="AL221" s="192">
        <v>41243</v>
      </c>
      <c r="AM221" s="192">
        <v>41274</v>
      </c>
      <c r="AN221" s="192">
        <v>41305</v>
      </c>
      <c r="AO221" s="192">
        <v>41333</v>
      </c>
      <c r="AP221" s="192">
        <v>41364</v>
      </c>
      <c r="AQ221" s="192">
        <v>41394</v>
      </c>
      <c r="AR221" s="192">
        <v>41425</v>
      </c>
      <c r="AS221" s="192">
        <v>41426</v>
      </c>
      <c r="AT221" s="192">
        <v>41455</v>
      </c>
      <c r="AU221" s="192">
        <v>41486</v>
      </c>
      <c r="AV221" s="192">
        <v>41517</v>
      </c>
      <c r="AW221" s="192">
        <v>41547</v>
      </c>
      <c r="AX221" s="192">
        <v>41578</v>
      </c>
      <c r="AY221" s="192">
        <v>41608</v>
      </c>
      <c r="AZ221" s="192">
        <v>41639</v>
      </c>
      <c r="BA221" s="192">
        <v>41670</v>
      </c>
      <c r="BB221" s="192">
        <v>41698</v>
      </c>
      <c r="BC221" s="192">
        <v>41729</v>
      </c>
      <c r="BD221" s="192">
        <v>41759</v>
      </c>
      <c r="BE221" s="192">
        <v>41790</v>
      </c>
      <c r="BF221" s="192">
        <v>41820</v>
      </c>
      <c r="BG221" s="192">
        <v>41851</v>
      </c>
      <c r="BH221" s="192">
        <v>41882</v>
      </c>
      <c r="BI221" s="192">
        <v>41912</v>
      </c>
      <c r="BJ221" s="192">
        <v>41943</v>
      </c>
      <c r="BK221" s="192">
        <v>41973</v>
      </c>
      <c r="BL221" s="192">
        <v>42004</v>
      </c>
      <c r="BM221" s="192">
        <v>42035</v>
      </c>
      <c r="BN221" s="192">
        <v>42063</v>
      </c>
      <c r="BO221" s="192">
        <v>42094</v>
      </c>
      <c r="BP221" s="192">
        <v>42124</v>
      </c>
      <c r="BQ221" s="192">
        <v>42155</v>
      </c>
      <c r="BR221" s="192">
        <v>42185</v>
      </c>
      <c r="BS221" s="192">
        <v>42216</v>
      </c>
      <c r="BT221" s="192">
        <v>42247</v>
      </c>
      <c r="BU221" s="192">
        <v>42277</v>
      </c>
      <c r="BV221" s="192">
        <v>42308</v>
      </c>
      <c r="BW221" s="192">
        <v>42338</v>
      </c>
      <c r="BX221" s="192">
        <v>42369</v>
      </c>
      <c r="BY221" s="192">
        <v>42400</v>
      </c>
      <c r="BZ221" s="192">
        <v>42429</v>
      </c>
      <c r="CA221" s="192">
        <v>42460</v>
      </c>
      <c r="CB221" s="192">
        <v>42490</v>
      </c>
      <c r="CC221" s="192">
        <v>42521</v>
      </c>
      <c r="CD221" s="192">
        <v>42551</v>
      </c>
      <c r="CE221" s="192">
        <v>42582</v>
      </c>
      <c r="CF221" s="192">
        <v>42613</v>
      </c>
      <c r="CG221" s="192">
        <v>42643</v>
      </c>
      <c r="CH221" s="192">
        <v>42674</v>
      </c>
      <c r="CI221" s="192">
        <v>42704</v>
      </c>
      <c r="CJ221" s="192">
        <v>42735</v>
      </c>
      <c r="CK221" s="192">
        <v>42766</v>
      </c>
      <c r="CL221" s="192">
        <v>42794</v>
      </c>
      <c r="CM221" s="192">
        <v>42825</v>
      </c>
      <c r="CN221" s="192">
        <v>42855</v>
      </c>
      <c r="CO221" s="192">
        <v>42886</v>
      </c>
      <c r="CP221" s="192">
        <v>42916</v>
      </c>
      <c r="CQ221" s="192">
        <v>42947</v>
      </c>
      <c r="CR221" s="192">
        <v>42978</v>
      </c>
      <c r="CS221" s="192">
        <v>43008</v>
      </c>
      <c r="CT221" s="192">
        <v>43039</v>
      </c>
      <c r="CU221" s="192">
        <v>43069</v>
      </c>
      <c r="CV221" s="192">
        <v>43100</v>
      </c>
      <c r="CW221" s="192">
        <v>43131</v>
      </c>
      <c r="CX221" s="192">
        <v>43159</v>
      </c>
      <c r="CY221" s="192">
        <v>43190</v>
      </c>
      <c r="CZ221" s="192">
        <v>43220</v>
      </c>
      <c r="DA221" s="192">
        <v>43251</v>
      </c>
      <c r="DB221" s="192">
        <v>43281</v>
      </c>
      <c r="DC221" s="192">
        <v>43312</v>
      </c>
      <c r="DD221" s="192">
        <v>43343</v>
      </c>
      <c r="DE221" s="192">
        <v>43373</v>
      </c>
      <c r="DF221" s="192">
        <v>43404</v>
      </c>
      <c r="DG221" s="192">
        <v>43434</v>
      </c>
      <c r="DH221" s="192">
        <v>43465</v>
      </c>
      <c r="DI221" s="192">
        <v>43496</v>
      </c>
      <c r="DJ221" s="192">
        <v>43524</v>
      </c>
      <c r="DK221" s="192">
        <v>43555</v>
      </c>
      <c r="DL221" s="192">
        <v>43585</v>
      </c>
      <c r="DM221" s="192">
        <v>43616</v>
      </c>
      <c r="DN221" s="192">
        <v>43646</v>
      </c>
      <c r="DO221" s="192">
        <v>43677</v>
      </c>
      <c r="DP221" s="192">
        <v>43708</v>
      </c>
      <c r="DQ221" s="192">
        <v>43738</v>
      </c>
      <c r="DR221" s="192">
        <v>43769</v>
      </c>
      <c r="DS221" s="192">
        <v>43799</v>
      </c>
      <c r="DT221" s="192">
        <v>43830</v>
      </c>
      <c r="DU221" s="192">
        <v>43861</v>
      </c>
      <c r="DV221" s="192">
        <v>43890</v>
      </c>
      <c r="DW221" s="192">
        <v>43921</v>
      </c>
      <c r="DX221" s="192">
        <v>43951</v>
      </c>
      <c r="DY221" s="192">
        <v>43982</v>
      </c>
      <c r="DZ221" s="192">
        <v>44012</v>
      </c>
      <c r="EA221" s="192">
        <v>44043</v>
      </c>
      <c r="EB221" s="192">
        <v>44074</v>
      </c>
      <c r="EC221" s="192">
        <v>44104</v>
      </c>
      <c r="ED221" s="192">
        <v>44135</v>
      </c>
      <c r="EE221" s="192">
        <v>44165</v>
      </c>
      <c r="EF221" s="192">
        <v>44196</v>
      </c>
      <c r="EG221" s="192">
        <v>44227</v>
      </c>
      <c r="EH221" s="192">
        <v>44255</v>
      </c>
      <c r="EI221" s="192">
        <v>44286</v>
      </c>
      <c r="EJ221" s="192">
        <v>44316</v>
      </c>
      <c r="EK221" s="192">
        <v>44347</v>
      </c>
      <c r="EL221" s="192">
        <v>44377</v>
      </c>
      <c r="EM221" s="192">
        <v>44408</v>
      </c>
      <c r="EN221" s="192">
        <v>44439</v>
      </c>
      <c r="EO221" s="192">
        <v>44469</v>
      </c>
      <c r="EP221" s="192">
        <v>44500</v>
      </c>
      <c r="EQ221" s="192">
        <v>44530</v>
      </c>
      <c r="ER221" s="192">
        <v>44561</v>
      </c>
      <c r="ES221" s="192">
        <v>44592</v>
      </c>
      <c r="ET221" s="192">
        <v>44620</v>
      </c>
      <c r="EU221" s="192">
        <v>44651</v>
      </c>
      <c r="EV221" s="192">
        <v>44681</v>
      </c>
      <c r="EW221" s="192">
        <v>44712</v>
      </c>
      <c r="EX221" s="192">
        <v>44742</v>
      </c>
      <c r="EY221" s="192">
        <v>44773</v>
      </c>
      <c r="EZ221" s="192">
        <v>44804</v>
      </c>
      <c r="FA221" s="192">
        <v>44834</v>
      </c>
      <c r="FB221" s="192">
        <v>44865</v>
      </c>
      <c r="FC221" s="192">
        <v>44895</v>
      </c>
      <c r="FD221" s="192">
        <v>44926</v>
      </c>
      <c r="FE221" s="192">
        <v>44957</v>
      </c>
      <c r="FF221" s="192">
        <v>44985</v>
      </c>
      <c r="FG221" s="192">
        <v>45016</v>
      </c>
      <c r="FH221" s="192">
        <v>45046</v>
      </c>
      <c r="FI221" s="192">
        <v>45077</v>
      </c>
      <c r="FJ221" s="192">
        <v>45107</v>
      </c>
      <c r="FK221" s="192">
        <v>45138</v>
      </c>
      <c r="FL221" s="192">
        <v>45169</v>
      </c>
      <c r="FM221" s="192">
        <v>45199</v>
      </c>
      <c r="FN221" s="192">
        <v>45230</v>
      </c>
      <c r="FO221" s="192">
        <v>45260</v>
      </c>
      <c r="FP221" s="192">
        <v>45291</v>
      </c>
      <c r="FQ221" s="192">
        <v>45322</v>
      </c>
      <c r="FR221" s="192">
        <v>45351</v>
      </c>
      <c r="FS221" s="192">
        <v>45382</v>
      </c>
      <c r="FT221" s="192">
        <v>45412</v>
      </c>
      <c r="FU221" s="192">
        <v>45443</v>
      </c>
      <c r="FV221" s="192">
        <v>45473</v>
      </c>
      <c r="FW221" s="192">
        <v>45504</v>
      </c>
      <c r="FX221" s="192">
        <v>45535</v>
      </c>
      <c r="FY221" s="192">
        <v>45565</v>
      </c>
      <c r="FZ221" s="192">
        <v>45596</v>
      </c>
      <c r="GA221" s="192">
        <v>45626</v>
      </c>
      <c r="GB221" s="192">
        <v>45657</v>
      </c>
      <c r="GC221" s="192">
        <v>45688</v>
      </c>
      <c r="GD221" s="192">
        <v>45716</v>
      </c>
      <c r="GE221" s="192">
        <v>45747</v>
      </c>
      <c r="GF221" s="192">
        <v>45777</v>
      </c>
      <c r="GG221" s="192">
        <v>45808</v>
      </c>
      <c r="GH221" s="192">
        <v>45838</v>
      </c>
      <c r="GI221" s="192">
        <v>45869</v>
      </c>
      <c r="GJ221" s="192">
        <v>45900</v>
      </c>
      <c r="GK221" s="192">
        <v>45930</v>
      </c>
      <c r="GL221" s="192">
        <v>45961</v>
      </c>
      <c r="GM221" s="192">
        <v>45991</v>
      </c>
      <c r="GN221" s="192">
        <v>46022</v>
      </c>
      <c r="GO221" s="192">
        <v>46053</v>
      </c>
      <c r="GP221" s="192">
        <v>46081</v>
      </c>
      <c r="GQ221" s="192">
        <v>46112</v>
      </c>
      <c r="GR221" s="192">
        <v>46142</v>
      </c>
      <c r="GS221" s="192">
        <v>46173</v>
      </c>
      <c r="GT221" s="192">
        <v>46203</v>
      </c>
      <c r="GU221" s="192">
        <v>46234</v>
      </c>
      <c r="GV221" s="192">
        <v>46265</v>
      </c>
      <c r="GW221" s="192">
        <v>46295</v>
      </c>
      <c r="GX221" s="192">
        <v>46326</v>
      </c>
      <c r="GY221" s="192">
        <v>46356</v>
      </c>
      <c r="GZ221" s="192">
        <v>46387</v>
      </c>
      <c r="HA221" s="192">
        <v>46418</v>
      </c>
      <c r="HB221" s="192">
        <v>46446</v>
      </c>
      <c r="HC221" s="192">
        <v>46477</v>
      </c>
      <c r="HD221" s="192">
        <v>46507</v>
      </c>
      <c r="HE221" s="192">
        <v>46538</v>
      </c>
      <c r="HF221" s="192">
        <v>46568</v>
      </c>
      <c r="HG221" s="192">
        <v>46599</v>
      </c>
      <c r="HH221" s="192">
        <v>46630</v>
      </c>
      <c r="HI221" s="192">
        <v>46660</v>
      </c>
      <c r="HJ221" s="192">
        <v>46691</v>
      </c>
      <c r="HK221" s="192">
        <v>46721</v>
      </c>
      <c r="HL221" s="192">
        <v>46752</v>
      </c>
      <c r="HM221" s="192">
        <v>46783</v>
      </c>
      <c r="HN221" s="192">
        <v>46812</v>
      </c>
      <c r="HO221" s="192">
        <v>46843</v>
      </c>
      <c r="HP221" s="192">
        <v>46873</v>
      </c>
      <c r="HQ221" s="192">
        <v>46904</v>
      </c>
      <c r="HR221" s="192">
        <v>46934</v>
      </c>
      <c r="HS221" s="192">
        <v>46965</v>
      </c>
      <c r="HT221" s="192">
        <v>46996</v>
      </c>
      <c r="HU221" s="192">
        <v>47026</v>
      </c>
      <c r="HV221" s="192">
        <v>47057</v>
      </c>
      <c r="HW221" s="192">
        <v>47087</v>
      </c>
      <c r="HX221" s="192">
        <v>47118</v>
      </c>
      <c r="HY221" s="192">
        <v>47149</v>
      </c>
      <c r="HZ221" s="192">
        <v>47177</v>
      </c>
      <c r="IA221" s="192">
        <v>47208</v>
      </c>
      <c r="IB221" s="192">
        <v>47238</v>
      </c>
      <c r="IC221" s="192">
        <v>47269</v>
      </c>
      <c r="ID221" s="192">
        <v>47299</v>
      </c>
      <c r="IE221" s="192">
        <v>47330</v>
      </c>
      <c r="IF221" s="192">
        <v>47361</v>
      </c>
      <c r="IG221" s="192">
        <v>47391</v>
      </c>
      <c r="IH221" s="192">
        <v>47422</v>
      </c>
      <c r="II221" s="192">
        <v>47452</v>
      </c>
      <c r="IJ221" s="192">
        <v>47483</v>
      </c>
      <c r="IK221" s="192">
        <v>47514</v>
      </c>
      <c r="IL221" s="192">
        <v>47542</v>
      </c>
      <c r="IM221" s="192">
        <v>47573</v>
      </c>
      <c r="IN221" s="192">
        <v>47603</v>
      </c>
      <c r="IO221" s="192">
        <v>47634</v>
      </c>
      <c r="IP221" s="192">
        <v>47664</v>
      </c>
      <c r="IQ221" s="192">
        <v>47695</v>
      </c>
      <c r="IR221" s="192">
        <v>47726</v>
      </c>
      <c r="IS221" s="192">
        <v>47756</v>
      </c>
      <c r="IT221" s="192">
        <v>47787</v>
      </c>
      <c r="IU221" s="192">
        <v>47817</v>
      </c>
      <c r="IV221" s="192">
        <v>47848</v>
      </c>
      <c r="IW221" s="192">
        <v>47879</v>
      </c>
      <c r="IX221" s="192">
        <v>47907</v>
      </c>
      <c r="IY221" s="192">
        <v>47938</v>
      </c>
      <c r="IZ221" s="192">
        <v>47968</v>
      </c>
      <c r="JA221" s="192">
        <v>47999</v>
      </c>
      <c r="JB221" s="192">
        <v>48029</v>
      </c>
      <c r="JC221" s="192">
        <v>48060</v>
      </c>
      <c r="JD221" s="192">
        <v>48091</v>
      </c>
      <c r="JE221" s="192">
        <v>48121</v>
      </c>
      <c r="JF221" s="192">
        <v>48152</v>
      </c>
      <c r="JG221" s="192">
        <v>48182</v>
      </c>
      <c r="JH221" s="192">
        <v>48213</v>
      </c>
      <c r="JI221" s="192">
        <v>48244</v>
      </c>
      <c r="JJ221" s="192">
        <v>48273</v>
      </c>
      <c r="JK221" s="192">
        <v>48304</v>
      </c>
      <c r="JL221" s="192">
        <v>48334</v>
      </c>
      <c r="JM221" s="192">
        <v>48365</v>
      </c>
      <c r="JN221" s="192">
        <v>48395</v>
      </c>
      <c r="JO221" s="192">
        <v>48426</v>
      </c>
      <c r="JP221" s="192">
        <v>48457</v>
      </c>
      <c r="JQ221" s="192">
        <v>48487</v>
      </c>
      <c r="JR221" s="192">
        <v>48518</v>
      </c>
      <c r="JS221" s="192">
        <v>48548</v>
      </c>
      <c r="JT221" s="192">
        <v>48579</v>
      </c>
    </row>
    <row r="222" spans="4:280">
      <c r="D222" s="175">
        <v>10</v>
      </c>
      <c r="Z222" s="193">
        <f t="shared" ref="Z222:AO231" si="40">+INDEX($D$197:$AV$207,MATCH($D222,$D$197:$D$207,0),MATCH(YEAR(Z$221),$D$197:$AV$197,0))</f>
        <v>4594782.3721996117</v>
      </c>
      <c r="AA222" s="193">
        <f t="shared" si="40"/>
        <v>4594782.3721996117</v>
      </c>
      <c r="AB222" s="193">
        <f t="shared" si="40"/>
        <v>4611801.0777959339</v>
      </c>
      <c r="AC222" s="193">
        <f t="shared" si="40"/>
        <v>4611801.0777959339</v>
      </c>
      <c r="AD222" s="193">
        <f t="shared" si="40"/>
        <v>4611801.0777959339</v>
      </c>
      <c r="AE222" s="193">
        <f t="shared" si="40"/>
        <v>4611801.0777959339</v>
      </c>
      <c r="AF222" s="193">
        <f t="shared" si="40"/>
        <v>4611801.0777959339</v>
      </c>
      <c r="AG222" s="193">
        <f t="shared" si="40"/>
        <v>4611801.0777959339</v>
      </c>
      <c r="AH222" s="193">
        <f t="shared" si="40"/>
        <v>4611801.0777959339</v>
      </c>
      <c r="AI222" s="193">
        <f t="shared" si="40"/>
        <v>4611801.0777959339</v>
      </c>
      <c r="AJ222" s="193">
        <f t="shared" si="40"/>
        <v>4611801.0777959339</v>
      </c>
      <c r="AK222" s="193">
        <f t="shared" si="40"/>
        <v>4611801.0777959339</v>
      </c>
      <c r="AL222" s="193">
        <f t="shared" si="40"/>
        <v>4611801.0777959339</v>
      </c>
      <c r="AM222" s="193">
        <f t="shared" si="40"/>
        <v>4611801.0777959339</v>
      </c>
      <c r="AN222" s="193">
        <f t="shared" si="40"/>
        <v>4629564.9887972847</v>
      </c>
      <c r="AO222" s="193">
        <f t="shared" si="40"/>
        <v>4629564.9887972847</v>
      </c>
      <c r="AP222" s="193">
        <f t="shared" ref="AP222:AU231" si="41">+INDEX($D$197:$AV$207,MATCH($D222,$D$197:$D$207,0),MATCH(YEAR(AP$221),$D$197:$AV$197,0))</f>
        <v>4629564.9887972847</v>
      </c>
      <c r="AQ222" s="193">
        <f t="shared" si="41"/>
        <v>4629564.9887972847</v>
      </c>
      <c r="AR222" s="193">
        <f t="shared" si="41"/>
        <v>4629564.9887972847</v>
      </c>
      <c r="AS222" s="193">
        <f t="shared" si="41"/>
        <v>4629564.9887972847</v>
      </c>
      <c r="AT222" s="193">
        <f t="shared" si="41"/>
        <v>4629564.9887972847</v>
      </c>
      <c r="AU222" s="193">
        <f>+INDEX($D$197:$AV$207,MATCH($D222,$D$197:$D$207,0),MATCH(YEAR(AU$221),$D$197:$AV$197,0))</f>
        <v>4629564.9887972847</v>
      </c>
      <c r="AV222" s="193">
        <f t="shared" ref="AV222:BK231" si="42">+INDEX($D$197:$AV$207,MATCH($D222,$D$197:$D$207,0),MATCH(YEAR(AV$221),$D$197:$AV$197,0))</f>
        <v>4629564.9887972847</v>
      </c>
      <c r="AW222" s="193">
        <f t="shared" si="42"/>
        <v>4629564.9887972847</v>
      </c>
      <c r="AX222" s="193">
        <f t="shared" si="42"/>
        <v>4629564.9887972847</v>
      </c>
      <c r="AY222" s="193">
        <f t="shared" si="42"/>
        <v>4629564.9887972847</v>
      </c>
      <c r="AZ222" s="193">
        <f t="shared" si="42"/>
        <v>4629564.9887972847</v>
      </c>
      <c r="BA222" s="193">
        <f t="shared" si="42"/>
        <v>4645391.6364542516</v>
      </c>
      <c r="BB222" s="193">
        <f t="shared" si="42"/>
        <v>4645391.6364542516</v>
      </c>
      <c r="BC222" s="193">
        <f t="shared" si="42"/>
        <v>4645391.6364542516</v>
      </c>
      <c r="BD222" s="193">
        <f t="shared" si="42"/>
        <v>4645391.6364542516</v>
      </c>
      <c r="BE222" s="193">
        <f t="shared" si="42"/>
        <v>4645391.6364542516</v>
      </c>
      <c r="BF222" s="193">
        <f t="shared" si="42"/>
        <v>4645391.6364542516</v>
      </c>
      <c r="BG222" s="193">
        <f t="shared" si="42"/>
        <v>4645391.6364542516</v>
      </c>
      <c r="BH222" s="193">
        <f t="shared" si="42"/>
        <v>4645391.6364542516</v>
      </c>
      <c r="BI222" s="193">
        <f t="shared" si="42"/>
        <v>4645391.6364542516</v>
      </c>
      <c r="BJ222" s="193">
        <f t="shared" si="42"/>
        <v>4645391.6364542516</v>
      </c>
      <c r="BK222" s="193">
        <f t="shared" si="42"/>
        <v>4645391.6364542516</v>
      </c>
      <c r="BL222" s="193">
        <f t="shared" ref="BL222:CA231" si="43">+INDEX($D$197:$AV$207,MATCH($D222,$D$197:$D$207,0),MATCH(YEAR(BL$221),$D$197:$AV$197,0))</f>
        <v>4645391.6364542516</v>
      </c>
      <c r="BM222" s="193">
        <f t="shared" si="43"/>
        <v>4660434.0151220616</v>
      </c>
      <c r="BN222" s="193">
        <f t="shared" si="43"/>
        <v>4660434.0151220616</v>
      </c>
      <c r="BO222" s="193">
        <f t="shared" si="43"/>
        <v>4660434.0151220616</v>
      </c>
      <c r="BP222" s="193">
        <f t="shared" si="43"/>
        <v>4660434.0151220616</v>
      </c>
      <c r="BQ222" s="193">
        <f t="shared" si="43"/>
        <v>4660434.0151220616</v>
      </c>
      <c r="BR222" s="193">
        <f t="shared" si="43"/>
        <v>4660434.0151220616</v>
      </c>
      <c r="BS222" s="193">
        <f t="shared" si="43"/>
        <v>4660434.0151220616</v>
      </c>
      <c r="BT222" s="193">
        <f t="shared" si="43"/>
        <v>4660434.0151220616</v>
      </c>
      <c r="BU222" s="193">
        <f t="shared" si="43"/>
        <v>4660434.0151220616</v>
      </c>
      <c r="BV222" s="193">
        <f t="shared" si="43"/>
        <v>4660434.0151220616</v>
      </c>
      <c r="BW222" s="193">
        <f t="shared" si="43"/>
        <v>4660434.0151220616</v>
      </c>
      <c r="BX222" s="193">
        <f t="shared" si="43"/>
        <v>4660434.0151220616</v>
      </c>
      <c r="BY222" s="193">
        <f t="shared" si="43"/>
        <v>4674734.3557446618</v>
      </c>
      <c r="BZ222" s="193">
        <f t="shared" si="43"/>
        <v>4674734.3557446618</v>
      </c>
      <c r="CA222" s="193">
        <f t="shared" si="43"/>
        <v>4674734.3557446618</v>
      </c>
      <c r="CB222" s="193">
        <f t="shared" ref="CB222:CQ231" si="44">+INDEX($D$197:$AV$207,MATCH($D222,$D$197:$D$207,0),MATCH(YEAR(CB$221),$D$197:$AV$197,0))</f>
        <v>4674734.3557446618</v>
      </c>
      <c r="CC222" s="193">
        <f t="shared" si="44"/>
        <v>4674734.3557446618</v>
      </c>
      <c r="CD222" s="193">
        <f t="shared" si="44"/>
        <v>4674734.3557446618</v>
      </c>
      <c r="CE222" s="193">
        <f t="shared" si="44"/>
        <v>4674734.3557446618</v>
      </c>
      <c r="CF222" s="193">
        <f t="shared" si="44"/>
        <v>4674734.3557446618</v>
      </c>
      <c r="CG222" s="193">
        <f t="shared" si="44"/>
        <v>4674734.3557446618</v>
      </c>
      <c r="CH222" s="193">
        <f t="shared" si="44"/>
        <v>4674734.3557446618</v>
      </c>
      <c r="CI222" s="193">
        <f t="shared" si="44"/>
        <v>4674734.3557446618</v>
      </c>
      <c r="CJ222" s="193">
        <f t="shared" si="44"/>
        <v>4674734.3557446618</v>
      </c>
      <c r="CK222" s="193">
        <f t="shared" si="44"/>
        <v>4688252.6136421664</v>
      </c>
      <c r="CL222" s="193">
        <f t="shared" si="44"/>
        <v>4688252.6136421664</v>
      </c>
      <c r="CM222" s="193">
        <f t="shared" si="44"/>
        <v>4688252.6136421664</v>
      </c>
      <c r="CN222" s="193">
        <f t="shared" si="44"/>
        <v>4688252.6136421664</v>
      </c>
      <c r="CO222" s="193">
        <f t="shared" si="44"/>
        <v>4688252.6136421664</v>
      </c>
      <c r="CP222" s="193">
        <f t="shared" si="44"/>
        <v>4688252.6136421664</v>
      </c>
      <c r="CQ222" s="193">
        <f t="shared" si="44"/>
        <v>4688252.6136421664</v>
      </c>
      <c r="CR222" s="193">
        <f t="shared" ref="CR222:DG231" si="45">+INDEX($D$197:$AV$207,MATCH($D222,$D$197:$D$207,0),MATCH(YEAR(CR$221),$D$197:$AV$197,0))</f>
        <v>4688252.6136421664</v>
      </c>
      <c r="CS222" s="193">
        <f t="shared" si="45"/>
        <v>4688252.6136421664</v>
      </c>
      <c r="CT222" s="193">
        <f t="shared" si="45"/>
        <v>4688252.6136421664</v>
      </c>
      <c r="CU222" s="193">
        <f t="shared" si="45"/>
        <v>4688252.6136421664</v>
      </c>
      <c r="CV222" s="193">
        <f t="shared" si="45"/>
        <v>4688252.6136421664</v>
      </c>
      <c r="CW222" s="193">
        <f t="shared" si="45"/>
        <v>4701019.3959600497</v>
      </c>
      <c r="CX222" s="193">
        <f t="shared" si="45"/>
        <v>4701019.3959600497</v>
      </c>
      <c r="CY222" s="193">
        <f t="shared" si="45"/>
        <v>4701019.3959600497</v>
      </c>
      <c r="CZ222" s="193">
        <f t="shared" si="45"/>
        <v>4701019.3959600497</v>
      </c>
      <c r="DA222" s="193">
        <f t="shared" si="45"/>
        <v>4701019.3959600497</v>
      </c>
      <c r="DB222" s="193">
        <f t="shared" si="45"/>
        <v>4701019.3959600497</v>
      </c>
      <c r="DC222" s="193">
        <f t="shared" si="45"/>
        <v>4701019.3959600497</v>
      </c>
      <c r="DD222" s="193">
        <f t="shared" si="45"/>
        <v>4701019.3959600497</v>
      </c>
      <c r="DE222" s="193">
        <f t="shared" si="45"/>
        <v>4701019.3959600497</v>
      </c>
      <c r="DF222" s="193">
        <f t="shared" si="45"/>
        <v>4701019.3959600497</v>
      </c>
      <c r="DG222" s="193">
        <f t="shared" si="45"/>
        <v>4701019.3959600497</v>
      </c>
      <c r="DH222" s="193">
        <f t="shared" ref="DH222:DW231" si="46">+INDEX($D$197:$AV$207,MATCH($D222,$D$197:$D$207,0),MATCH(YEAR(DH$221),$D$197:$AV$197,0))</f>
        <v>4701019.3959600497</v>
      </c>
      <c r="DI222" s="193">
        <f t="shared" si="46"/>
        <v>4713165.0987216728</v>
      </c>
      <c r="DJ222" s="193">
        <f t="shared" si="46"/>
        <v>4713165.0987216728</v>
      </c>
      <c r="DK222" s="193">
        <f t="shared" si="46"/>
        <v>4713165.0987216728</v>
      </c>
      <c r="DL222" s="193">
        <f t="shared" si="46"/>
        <v>4713165.0987216728</v>
      </c>
      <c r="DM222" s="193">
        <f t="shared" si="46"/>
        <v>4713165.0987216728</v>
      </c>
      <c r="DN222" s="193">
        <f t="shared" si="46"/>
        <v>4713165.0987216728</v>
      </c>
      <c r="DO222" s="193">
        <f t="shared" si="46"/>
        <v>4713165.0987216728</v>
      </c>
      <c r="DP222" s="193">
        <f t="shared" si="46"/>
        <v>4713165.0987216728</v>
      </c>
      <c r="DQ222" s="193">
        <f t="shared" si="46"/>
        <v>4713165.0987216728</v>
      </c>
      <c r="DR222" s="193">
        <f t="shared" si="46"/>
        <v>4713165.0987216728</v>
      </c>
      <c r="DS222" s="193">
        <f t="shared" si="46"/>
        <v>4713165.0987216728</v>
      </c>
      <c r="DT222" s="193">
        <f t="shared" si="46"/>
        <v>4713165.0987216728</v>
      </c>
      <c r="DU222" s="193">
        <f t="shared" si="46"/>
        <v>4724758.8146595741</v>
      </c>
      <c r="DV222" s="193">
        <f t="shared" si="46"/>
        <v>4724758.8146595741</v>
      </c>
      <c r="DW222" s="193">
        <f t="shared" si="46"/>
        <v>4724758.8146595741</v>
      </c>
      <c r="DX222" s="193">
        <f t="shared" ref="DX222:EM231" si="47">+INDEX($D$197:$AV$207,MATCH($D222,$D$197:$D$207,0),MATCH(YEAR(DX$221),$D$197:$AV$197,0))</f>
        <v>4724758.8146595741</v>
      </c>
      <c r="DY222" s="193">
        <f t="shared" si="47"/>
        <v>4724758.8146595741</v>
      </c>
      <c r="DZ222" s="193">
        <f t="shared" si="47"/>
        <v>4724758.8146595741</v>
      </c>
      <c r="EA222" s="193">
        <f t="shared" si="47"/>
        <v>4724758.8146595741</v>
      </c>
      <c r="EB222" s="193">
        <f t="shared" si="47"/>
        <v>4724758.8146595741</v>
      </c>
      <c r="EC222" s="193">
        <f t="shared" si="47"/>
        <v>4724758.8146595741</v>
      </c>
      <c r="ED222" s="193">
        <f t="shared" si="47"/>
        <v>4724758.8146595741</v>
      </c>
      <c r="EE222" s="193">
        <f t="shared" si="47"/>
        <v>4724758.8146595741</v>
      </c>
      <c r="EF222" s="193">
        <f t="shared" si="47"/>
        <v>4724758.8146595741</v>
      </c>
      <c r="EG222" s="193">
        <f t="shared" si="47"/>
        <v>4734467.0109293275</v>
      </c>
      <c r="EH222" s="193">
        <f t="shared" si="47"/>
        <v>4734467.0109293275</v>
      </c>
      <c r="EI222" s="193">
        <f t="shared" si="47"/>
        <v>4734467.0109293275</v>
      </c>
      <c r="EJ222" s="193">
        <f t="shared" si="47"/>
        <v>4734467.0109293275</v>
      </c>
      <c r="EK222" s="193">
        <f t="shared" si="47"/>
        <v>4734467.0109293275</v>
      </c>
      <c r="EL222" s="193">
        <f t="shared" si="47"/>
        <v>4734467.0109293275</v>
      </c>
      <c r="EM222" s="193">
        <f t="shared" si="47"/>
        <v>4734467.0109293275</v>
      </c>
      <c r="EN222" s="193">
        <f t="shared" ref="EN222:FC231" si="48">+INDEX($D$197:$AV$207,MATCH($D222,$D$197:$D$207,0),MATCH(YEAR(EN$221),$D$197:$AV$197,0))</f>
        <v>4734467.0109293275</v>
      </c>
      <c r="EO222" s="193">
        <f t="shared" si="48"/>
        <v>4734467.0109293275</v>
      </c>
      <c r="EP222" s="193">
        <f t="shared" si="48"/>
        <v>4734467.0109293275</v>
      </c>
      <c r="EQ222" s="193">
        <f t="shared" si="48"/>
        <v>4734467.0109293275</v>
      </c>
      <c r="ER222" s="193">
        <f t="shared" si="48"/>
        <v>4734467.0109293275</v>
      </c>
      <c r="ES222" s="193">
        <f t="shared" si="48"/>
        <v>4745098.7768506212</v>
      </c>
      <c r="ET222" s="193">
        <f t="shared" si="48"/>
        <v>4745098.7768506212</v>
      </c>
      <c r="EU222" s="193">
        <f t="shared" si="48"/>
        <v>4745098.7768506212</v>
      </c>
      <c r="EV222" s="193">
        <f t="shared" si="48"/>
        <v>4745098.7768506212</v>
      </c>
      <c r="EW222" s="193">
        <f t="shared" si="48"/>
        <v>4745098.7768506212</v>
      </c>
      <c r="EX222" s="193">
        <f t="shared" si="48"/>
        <v>4745098.7768506212</v>
      </c>
      <c r="EY222" s="193">
        <f t="shared" si="48"/>
        <v>4745098.7768506212</v>
      </c>
      <c r="EZ222" s="193">
        <f t="shared" si="48"/>
        <v>4745098.7768506212</v>
      </c>
      <c r="FA222" s="193">
        <f t="shared" si="48"/>
        <v>4745098.7768506212</v>
      </c>
      <c r="FB222" s="193">
        <f t="shared" si="48"/>
        <v>4745098.7768506212</v>
      </c>
      <c r="FC222" s="193">
        <f t="shared" si="48"/>
        <v>4745098.7768506212</v>
      </c>
      <c r="FD222" s="193">
        <f t="shared" ref="FD222:FS231" si="49">+INDEX($D$197:$AV$207,MATCH($D222,$D$197:$D$207,0),MATCH(YEAR(FD$221),$D$197:$AV$197,0))</f>
        <v>4745098.7768506212</v>
      </c>
      <c r="FE222" s="193">
        <f t="shared" si="49"/>
        <v>4754982.3892227886</v>
      </c>
      <c r="FF222" s="193">
        <f t="shared" si="49"/>
        <v>4754982.3892227886</v>
      </c>
      <c r="FG222" s="193">
        <f t="shared" si="49"/>
        <v>4754982.3892227886</v>
      </c>
      <c r="FH222" s="193">
        <f t="shared" si="49"/>
        <v>4754982.3892227886</v>
      </c>
      <c r="FI222" s="193">
        <f t="shared" si="49"/>
        <v>4754982.3892227886</v>
      </c>
      <c r="FJ222" s="193">
        <f t="shared" si="49"/>
        <v>4754982.3892227886</v>
      </c>
      <c r="FK222" s="193">
        <f t="shared" si="49"/>
        <v>4754982.3892227886</v>
      </c>
      <c r="FL222" s="193">
        <f t="shared" si="49"/>
        <v>4754982.3892227886</v>
      </c>
      <c r="FM222" s="193">
        <f t="shared" si="49"/>
        <v>4754982.3892227886</v>
      </c>
      <c r="FN222" s="193">
        <f t="shared" si="49"/>
        <v>4754982.3892227886</v>
      </c>
      <c r="FO222" s="193">
        <f t="shared" si="49"/>
        <v>4754982.3892227886</v>
      </c>
      <c r="FP222" s="193">
        <f t="shared" si="49"/>
        <v>4754982.3892227886</v>
      </c>
      <c r="FQ222" s="193">
        <f t="shared" si="49"/>
        <v>4762921.140727031</v>
      </c>
      <c r="FR222" s="193">
        <f t="shared" si="49"/>
        <v>4762921.140727031</v>
      </c>
      <c r="FS222" s="193">
        <f t="shared" si="49"/>
        <v>4762921.140727031</v>
      </c>
      <c r="FT222" s="193">
        <f t="shared" ref="FT222:GI231" si="50">+INDEX($D$197:$AV$207,MATCH($D222,$D$197:$D$207,0),MATCH(YEAR(FT$221),$D$197:$AV$197,0))</f>
        <v>4762921.140727031</v>
      </c>
      <c r="FU222" s="193">
        <f t="shared" si="50"/>
        <v>4762921.140727031</v>
      </c>
      <c r="FV222" s="193">
        <f t="shared" si="50"/>
        <v>4762921.140727031</v>
      </c>
      <c r="FW222" s="193">
        <f t="shared" si="50"/>
        <v>4762921.140727031</v>
      </c>
      <c r="FX222" s="193">
        <f t="shared" si="50"/>
        <v>4762921.140727031</v>
      </c>
      <c r="FY222" s="193">
        <f t="shared" si="50"/>
        <v>4762921.140727031</v>
      </c>
      <c r="FZ222" s="193">
        <f t="shared" si="50"/>
        <v>4762921.140727031</v>
      </c>
      <c r="GA222" s="193">
        <f t="shared" si="50"/>
        <v>4762921.140727031</v>
      </c>
      <c r="GB222" s="193">
        <f t="shared" si="50"/>
        <v>4762921.140727031</v>
      </c>
      <c r="GC222" s="193">
        <f t="shared" si="50"/>
        <v>4771481.1594997449</v>
      </c>
      <c r="GD222" s="193">
        <f t="shared" si="50"/>
        <v>4771481.1594997449</v>
      </c>
      <c r="GE222" s="193">
        <f t="shared" si="50"/>
        <v>4771481.1594997449</v>
      </c>
      <c r="GF222" s="193">
        <f t="shared" si="50"/>
        <v>4771481.1594997449</v>
      </c>
      <c r="GG222" s="193">
        <f t="shared" si="50"/>
        <v>4771481.1594997449</v>
      </c>
      <c r="GH222" s="193">
        <f t="shared" si="50"/>
        <v>4771481.1594997449</v>
      </c>
      <c r="GI222" s="193">
        <f t="shared" si="50"/>
        <v>4771481.1594997449</v>
      </c>
      <c r="GJ222" s="193">
        <f t="shared" ref="GJ222:GY231" si="51">+INDEX($D$197:$AV$207,MATCH($D222,$D$197:$D$207,0),MATCH(YEAR(GJ$221),$D$197:$AV$197,0))</f>
        <v>4771481.1594997449</v>
      </c>
      <c r="GK222" s="193">
        <f t="shared" si="51"/>
        <v>4771481.1594997449</v>
      </c>
      <c r="GL222" s="193">
        <f t="shared" si="51"/>
        <v>4771481.1594997449</v>
      </c>
      <c r="GM222" s="193">
        <f t="shared" si="51"/>
        <v>4771481.1594997449</v>
      </c>
      <c r="GN222" s="193">
        <f t="shared" si="51"/>
        <v>4771481.1594997449</v>
      </c>
      <c r="GO222" s="193">
        <f t="shared" si="51"/>
        <v>4777979.9260311071</v>
      </c>
      <c r="GP222" s="193">
        <f t="shared" si="51"/>
        <v>4777979.9260311071</v>
      </c>
      <c r="GQ222" s="193">
        <f t="shared" si="51"/>
        <v>4777979.9260311071</v>
      </c>
      <c r="GR222" s="193">
        <f t="shared" si="51"/>
        <v>4777979.9260311071</v>
      </c>
      <c r="GS222" s="193">
        <f t="shared" si="51"/>
        <v>4777979.9260311071</v>
      </c>
      <c r="GT222" s="193">
        <f t="shared" si="51"/>
        <v>4777979.9260311071</v>
      </c>
      <c r="GU222" s="193">
        <f t="shared" si="51"/>
        <v>4777979.9260311071</v>
      </c>
      <c r="GV222" s="193">
        <f t="shared" si="51"/>
        <v>4777979.9260311071</v>
      </c>
      <c r="GW222" s="193">
        <f t="shared" si="51"/>
        <v>4777979.9260311071</v>
      </c>
      <c r="GX222" s="193">
        <f t="shared" si="51"/>
        <v>4777979.9260311071</v>
      </c>
      <c r="GY222" s="193">
        <f t="shared" si="51"/>
        <v>4777979.9260311071</v>
      </c>
      <c r="GZ222" s="193">
        <f t="shared" ref="GZ222:HO231" si="52">+INDEX($D$197:$AV$207,MATCH($D222,$D$197:$D$207,0),MATCH(YEAR(GZ$221),$D$197:$AV$197,0))</f>
        <v>4777979.9260311071</v>
      </c>
      <c r="HA222" s="193">
        <f t="shared" si="52"/>
        <v>4783824.2196243713</v>
      </c>
      <c r="HB222" s="193">
        <f t="shared" si="52"/>
        <v>4783824.2196243713</v>
      </c>
      <c r="HC222" s="193">
        <f t="shared" si="52"/>
        <v>4783824.2196243713</v>
      </c>
      <c r="HD222" s="193">
        <f t="shared" si="52"/>
        <v>4783824.2196243713</v>
      </c>
      <c r="HE222" s="193">
        <f t="shared" si="52"/>
        <v>4783824.2196243713</v>
      </c>
      <c r="HF222" s="193">
        <f t="shared" si="52"/>
        <v>4783824.2196243713</v>
      </c>
      <c r="HG222" s="193">
        <f t="shared" si="52"/>
        <v>4783824.2196243713</v>
      </c>
      <c r="HH222" s="193">
        <f t="shared" si="52"/>
        <v>4783824.2196243713</v>
      </c>
      <c r="HI222" s="193">
        <f t="shared" si="52"/>
        <v>4783824.2196243713</v>
      </c>
      <c r="HJ222" s="193">
        <f t="shared" si="52"/>
        <v>4783824.2196243713</v>
      </c>
      <c r="HK222" s="193">
        <f t="shared" si="52"/>
        <v>4783824.2196243713</v>
      </c>
      <c r="HL222" s="193">
        <f t="shared" si="52"/>
        <v>4783824.2196243713</v>
      </c>
      <c r="HM222" s="193">
        <f t="shared" si="52"/>
        <v>4790523.8691146299</v>
      </c>
      <c r="HN222" s="193">
        <f t="shared" si="52"/>
        <v>4790523.8691146299</v>
      </c>
      <c r="HO222" s="193">
        <f t="shared" si="52"/>
        <v>4790523.8691146299</v>
      </c>
      <c r="HP222" s="193">
        <f t="shared" ref="HP222:IE231" si="53">+INDEX($D$197:$AV$207,MATCH($D222,$D$197:$D$207,0),MATCH(YEAR(HP$221),$D$197:$AV$197,0))</f>
        <v>4790523.8691146299</v>
      </c>
      <c r="HQ222" s="193">
        <f t="shared" si="53"/>
        <v>4790523.8691146299</v>
      </c>
      <c r="HR222" s="193">
        <f t="shared" si="53"/>
        <v>4790523.8691146299</v>
      </c>
      <c r="HS222" s="193">
        <f t="shared" si="53"/>
        <v>4790523.8691146299</v>
      </c>
      <c r="HT222" s="193">
        <f t="shared" si="53"/>
        <v>4790523.8691146299</v>
      </c>
      <c r="HU222" s="193">
        <f t="shared" si="53"/>
        <v>4790523.8691146299</v>
      </c>
      <c r="HV222" s="193">
        <f t="shared" si="53"/>
        <v>4790523.8691146299</v>
      </c>
      <c r="HW222" s="193">
        <f t="shared" si="53"/>
        <v>4790523.8691146299</v>
      </c>
      <c r="HX222" s="193">
        <f t="shared" si="53"/>
        <v>4790523.8691146299</v>
      </c>
      <c r="HY222" s="193">
        <f t="shared" si="53"/>
        <v>4795245.2159112478</v>
      </c>
      <c r="HZ222" s="193">
        <f t="shared" si="53"/>
        <v>4795245.2159112478</v>
      </c>
      <c r="IA222" s="193">
        <f t="shared" si="53"/>
        <v>4795245.2159112478</v>
      </c>
      <c r="IB222" s="193">
        <f t="shared" si="53"/>
        <v>4795245.2159112478</v>
      </c>
      <c r="IC222" s="193">
        <f t="shared" si="53"/>
        <v>4795245.2159112478</v>
      </c>
      <c r="ID222" s="193">
        <f t="shared" si="53"/>
        <v>4795245.2159112478</v>
      </c>
      <c r="IE222" s="193">
        <f t="shared" si="53"/>
        <v>4795245.2159112478</v>
      </c>
      <c r="IF222" s="193">
        <f t="shared" ref="IF222:IU231" si="54">+INDEX($D$197:$AV$207,MATCH($D222,$D$197:$D$207,0),MATCH(YEAR(IF$221),$D$197:$AV$197,0))</f>
        <v>4795245.2159112478</v>
      </c>
      <c r="IG222" s="193">
        <f t="shared" si="54"/>
        <v>4795245.2159112478</v>
      </c>
      <c r="IH222" s="193">
        <f t="shared" si="54"/>
        <v>4795245.2159112478</v>
      </c>
      <c r="II222" s="193">
        <f t="shared" si="54"/>
        <v>4795245.2159112478</v>
      </c>
      <c r="IJ222" s="193">
        <f t="shared" si="54"/>
        <v>4795245.2159112478</v>
      </c>
      <c r="IK222" s="193">
        <f t="shared" si="54"/>
        <v>4795245.2159112478</v>
      </c>
      <c r="IL222" s="193">
        <f t="shared" si="54"/>
        <v>4795245.2159112478</v>
      </c>
      <c r="IM222" s="193">
        <f t="shared" si="54"/>
        <v>4795245.2159112478</v>
      </c>
      <c r="IN222" s="193">
        <f t="shared" si="54"/>
        <v>4795245.2159112478</v>
      </c>
      <c r="IO222" s="193">
        <f t="shared" si="54"/>
        <v>4795245.2159112478</v>
      </c>
      <c r="IP222" s="193">
        <f t="shared" si="54"/>
        <v>4795245.2159112478</v>
      </c>
      <c r="IQ222" s="193">
        <f t="shared" si="54"/>
        <v>4795245.2159112478</v>
      </c>
      <c r="IR222" s="193">
        <f t="shared" si="54"/>
        <v>4795245.2159112478</v>
      </c>
      <c r="IS222" s="193">
        <f t="shared" si="54"/>
        <v>4795245.2159112478</v>
      </c>
      <c r="IT222" s="193">
        <f t="shared" si="54"/>
        <v>4795245.2159112478</v>
      </c>
      <c r="IU222" s="193">
        <f t="shared" si="54"/>
        <v>4795245.2159112478</v>
      </c>
      <c r="IV222" s="193">
        <f t="shared" ref="IV222:JK231" si="55">+INDEX($D$197:$AV$207,MATCH($D222,$D$197:$D$207,0),MATCH(YEAR(IV$221),$D$197:$AV$197,0))</f>
        <v>4795245.2159112478</v>
      </c>
      <c r="IW222" s="193">
        <f t="shared" si="55"/>
        <v>0</v>
      </c>
      <c r="IX222" s="193">
        <f t="shared" si="55"/>
        <v>0</v>
      </c>
      <c r="IY222" s="193">
        <f t="shared" si="55"/>
        <v>0</v>
      </c>
      <c r="IZ222" s="193">
        <f t="shared" si="55"/>
        <v>0</v>
      </c>
      <c r="JA222" s="193">
        <f t="shared" si="55"/>
        <v>0</v>
      </c>
      <c r="JB222" s="193">
        <f t="shared" si="55"/>
        <v>0</v>
      </c>
      <c r="JC222" s="193">
        <f t="shared" si="55"/>
        <v>0</v>
      </c>
      <c r="JD222" s="193">
        <f t="shared" si="55"/>
        <v>0</v>
      </c>
      <c r="JE222" s="193">
        <f t="shared" si="55"/>
        <v>0</v>
      </c>
      <c r="JF222" s="193">
        <f t="shared" si="55"/>
        <v>0</v>
      </c>
      <c r="JG222" s="193">
        <f t="shared" si="55"/>
        <v>0</v>
      </c>
      <c r="JH222" s="193">
        <f t="shared" si="55"/>
        <v>0</v>
      </c>
      <c r="JI222" s="193">
        <f t="shared" si="55"/>
        <v>0</v>
      </c>
      <c r="JJ222" s="193">
        <f t="shared" si="55"/>
        <v>0</v>
      </c>
      <c r="JK222" s="193">
        <f t="shared" si="55"/>
        <v>0</v>
      </c>
      <c r="JL222" s="193">
        <f t="shared" ref="JL222:JT231" si="56">+INDEX($D$197:$AV$207,MATCH($D222,$D$197:$D$207,0),MATCH(YEAR(JL$221),$D$197:$AV$197,0))</f>
        <v>0</v>
      </c>
      <c r="JM222" s="193">
        <f t="shared" si="56"/>
        <v>0</v>
      </c>
      <c r="JN222" s="193">
        <f t="shared" si="56"/>
        <v>0</v>
      </c>
      <c r="JO222" s="193">
        <f t="shared" si="56"/>
        <v>0</v>
      </c>
      <c r="JP222" s="193">
        <f t="shared" si="56"/>
        <v>0</v>
      </c>
      <c r="JQ222" s="193">
        <f t="shared" si="56"/>
        <v>0</v>
      </c>
      <c r="JR222" s="193">
        <f t="shared" si="56"/>
        <v>0</v>
      </c>
      <c r="JS222" s="193">
        <f t="shared" si="56"/>
        <v>0</v>
      </c>
      <c r="JT222" s="193">
        <f t="shared" si="56"/>
        <v>0</v>
      </c>
    </row>
    <row r="223" spans="4:280">
      <c r="D223" s="175">
        <v>11</v>
      </c>
      <c r="Z223" s="193">
        <f t="shared" si="40"/>
        <v>16805528.576795265</v>
      </c>
      <c r="AA223" s="193">
        <f t="shared" si="40"/>
        <v>16805528.576795265</v>
      </c>
      <c r="AB223" s="193">
        <f t="shared" si="40"/>
        <v>16634535.491976099</v>
      </c>
      <c r="AC223" s="193">
        <f t="shared" si="40"/>
        <v>16634535.491976099</v>
      </c>
      <c r="AD223" s="193">
        <f t="shared" si="40"/>
        <v>16634535.491976099</v>
      </c>
      <c r="AE223" s="193">
        <f t="shared" si="40"/>
        <v>16634535.491976099</v>
      </c>
      <c r="AF223" s="193">
        <f t="shared" si="40"/>
        <v>16634535.491976099</v>
      </c>
      <c r="AG223" s="193">
        <f t="shared" si="40"/>
        <v>16634535.491976099</v>
      </c>
      <c r="AH223" s="193">
        <f t="shared" si="40"/>
        <v>16634535.491976099</v>
      </c>
      <c r="AI223" s="193">
        <f t="shared" si="40"/>
        <v>16634535.491976099</v>
      </c>
      <c r="AJ223" s="193">
        <f t="shared" si="40"/>
        <v>16634535.491976099</v>
      </c>
      <c r="AK223" s="193">
        <f t="shared" si="40"/>
        <v>16634535.491976099</v>
      </c>
      <c r="AL223" s="193">
        <f t="shared" si="40"/>
        <v>16634535.491976099</v>
      </c>
      <c r="AM223" s="193">
        <f t="shared" si="40"/>
        <v>16634535.491976099</v>
      </c>
      <c r="AN223" s="193">
        <f t="shared" si="40"/>
        <v>16501094.610969357</v>
      </c>
      <c r="AO223" s="193">
        <f t="shared" si="40"/>
        <v>16501094.610969357</v>
      </c>
      <c r="AP223" s="193">
        <f t="shared" si="41"/>
        <v>16501094.610969357</v>
      </c>
      <c r="AQ223" s="193">
        <f t="shared" si="41"/>
        <v>16501094.610969357</v>
      </c>
      <c r="AR223" s="193">
        <f t="shared" si="41"/>
        <v>16501094.610969357</v>
      </c>
      <c r="AS223" s="193">
        <f t="shared" si="41"/>
        <v>16501094.610969357</v>
      </c>
      <c r="AT223" s="193">
        <f t="shared" si="41"/>
        <v>16501094.610969357</v>
      </c>
      <c r="AU223" s="193">
        <f t="shared" si="41"/>
        <v>16501094.610969357</v>
      </c>
      <c r="AV223" s="193">
        <f t="shared" si="42"/>
        <v>16501094.610969357</v>
      </c>
      <c r="AW223" s="193">
        <f t="shared" si="42"/>
        <v>16501094.610969357</v>
      </c>
      <c r="AX223" s="193">
        <f t="shared" si="42"/>
        <v>16501094.610969357</v>
      </c>
      <c r="AY223" s="193">
        <f t="shared" si="42"/>
        <v>16501094.610969357</v>
      </c>
      <c r="AZ223" s="193">
        <f t="shared" si="42"/>
        <v>16501094.610969357</v>
      </c>
      <c r="BA223" s="193">
        <f t="shared" si="42"/>
        <v>16438968.221430263</v>
      </c>
      <c r="BB223" s="193">
        <f t="shared" si="42"/>
        <v>16438968.221430263</v>
      </c>
      <c r="BC223" s="193">
        <f t="shared" si="42"/>
        <v>16438968.221430263</v>
      </c>
      <c r="BD223" s="193">
        <f t="shared" si="42"/>
        <v>16438968.221430263</v>
      </c>
      <c r="BE223" s="193">
        <f t="shared" si="42"/>
        <v>16438968.221430263</v>
      </c>
      <c r="BF223" s="193">
        <f t="shared" si="42"/>
        <v>16438968.221430263</v>
      </c>
      <c r="BG223" s="193">
        <f t="shared" si="42"/>
        <v>16438968.221430263</v>
      </c>
      <c r="BH223" s="193">
        <f t="shared" si="42"/>
        <v>16438968.221430263</v>
      </c>
      <c r="BI223" s="193">
        <f t="shared" si="42"/>
        <v>16438968.221430263</v>
      </c>
      <c r="BJ223" s="193">
        <f t="shared" si="42"/>
        <v>16438968.221430263</v>
      </c>
      <c r="BK223" s="193">
        <f t="shared" si="42"/>
        <v>16438968.221430263</v>
      </c>
      <c r="BL223" s="193">
        <f t="shared" si="43"/>
        <v>16438968.221430263</v>
      </c>
      <c r="BM223" s="193">
        <f t="shared" si="43"/>
        <v>16482633.874365246</v>
      </c>
      <c r="BN223" s="193">
        <f t="shared" si="43"/>
        <v>16482633.874365246</v>
      </c>
      <c r="BO223" s="193">
        <f t="shared" si="43"/>
        <v>16482633.874365246</v>
      </c>
      <c r="BP223" s="193">
        <f t="shared" si="43"/>
        <v>16482633.874365246</v>
      </c>
      <c r="BQ223" s="193">
        <f t="shared" si="43"/>
        <v>16482633.874365246</v>
      </c>
      <c r="BR223" s="193">
        <f t="shared" si="43"/>
        <v>16482633.874365246</v>
      </c>
      <c r="BS223" s="193">
        <f t="shared" si="43"/>
        <v>16482633.874365246</v>
      </c>
      <c r="BT223" s="193">
        <f t="shared" si="43"/>
        <v>16482633.874365246</v>
      </c>
      <c r="BU223" s="193">
        <f t="shared" si="43"/>
        <v>16482633.874365246</v>
      </c>
      <c r="BV223" s="193">
        <f t="shared" si="43"/>
        <v>16482633.874365246</v>
      </c>
      <c r="BW223" s="193">
        <f t="shared" si="43"/>
        <v>16482633.874365246</v>
      </c>
      <c r="BX223" s="193">
        <f t="shared" si="43"/>
        <v>16482633.874365246</v>
      </c>
      <c r="BY223" s="193">
        <f t="shared" si="43"/>
        <v>16567999.940637205</v>
      </c>
      <c r="BZ223" s="193">
        <f t="shared" si="43"/>
        <v>16567999.940637205</v>
      </c>
      <c r="CA223" s="193">
        <f t="shared" si="43"/>
        <v>16567999.940637205</v>
      </c>
      <c r="CB223" s="193">
        <f t="shared" si="44"/>
        <v>16567999.940637205</v>
      </c>
      <c r="CC223" s="193">
        <f t="shared" si="44"/>
        <v>16567999.940637205</v>
      </c>
      <c r="CD223" s="193">
        <f t="shared" si="44"/>
        <v>16567999.940637205</v>
      </c>
      <c r="CE223" s="193">
        <f t="shared" si="44"/>
        <v>16567999.940637205</v>
      </c>
      <c r="CF223" s="193">
        <f t="shared" si="44"/>
        <v>16567999.940637205</v>
      </c>
      <c r="CG223" s="193">
        <f t="shared" si="44"/>
        <v>16567999.940637205</v>
      </c>
      <c r="CH223" s="193">
        <f t="shared" si="44"/>
        <v>16567999.940637205</v>
      </c>
      <c r="CI223" s="193">
        <f t="shared" si="44"/>
        <v>16567999.940637205</v>
      </c>
      <c r="CJ223" s="193">
        <f t="shared" si="44"/>
        <v>16567999.940637205</v>
      </c>
      <c r="CK223" s="193">
        <f t="shared" si="44"/>
        <v>16555943.840236522</v>
      </c>
      <c r="CL223" s="193">
        <f t="shared" si="44"/>
        <v>16555943.840236522</v>
      </c>
      <c r="CM223" s="193">
        <f t="shared" si="44"/>
        <v>16555943.840236522</v>
      </c>
      <c r="CN223" s="193">
        <f t="shared" si="44"/>
        <v>16555943.840236522</v>
      </c>
      <c r="CO223" s="193">
        <f t="shared" si="44"/>
        <v>16555943.840236522</v>
      </c>
      <c r="CP223" s="193">
        <f t="shared" si="44"/>
        <v>16555943.840236522</v>
      </c>
      <c r="CQ223" s="193">
        <f t="shared" si="44"/>
        <v>16555943.840236522</v>
      </c>
      <c r="CR223" s="193">
        <f t="shared" si="45"/>
        <v>16555943.840236522</v>
      </c>
      <c r="CS223" s="193">
        <f t="shared" si="45"/>
        <v>16555943.840236522</v>
      </c>
      <c r="CT223" s="193">
        <f t="shared" si="45"/>
        <v>16555943.840236522</v>
      </c>
      <c r="CU223" s="193">
        <f t="shared" si="45"/>
        <v>16555943.840236522</v>
      </c>
      <c r="CV223" s="193">
        <f t="shared" si="45"/>
        <v>16555943.840236522</v>
      </c>
      <c r="CW223" s="193">
        <f t="shared" si="45"/>
        <v>16518619.565458406</v>
      </c>
      <c r="CX223" s="193">
        <f t="shared" si="45"/>
        <v>16518619.565458406</v>
      </c>
      <c r="CY223" s="193">
        <f t="shared" si="45"/>
        <v>16518619.565458406</v>
      </c>
      <c r="CZ223" s="193">
        <f t="shared" si="45"/>
        <v>16518619.565458406</v>
      </c>
      <c r="DA223" s="193">
        <f t="shared" si="45"/>
        <v>16518619.565458406</v>
      </c>
      <c r="DB223" s="193">
        <f t="shared" si="45"/>
        <v>16518619.565458406</v>
      </c>
      <c r="DC223" s="193">
        <f t="shared" si="45"/>
        <v>16518619.565458406</v>
      </c>
      <c r="DD223" s="193">
        <f t="shared" si="45"/>
        <v>16518619.565458406</v>
      </c>
      <c r="DE223" s="193">
        <f t="shared" si="45"/>
        <v>16518619.565458406</v>
      </c>
      <c r="DF223" s="193">
        <f t="shared" si="45"/>
        <v>16518619.565458406</v>
      </c>
      <c r="DG223" s="193">
        <f t="shared" si="45"/>
        <v>16518619.565458406</v>
      </c>
      <c r="DH223" s="193">
        <f t="shared" si="46"/>
        <v>16518619.565458406</v>
      </c>
      <c r="DI223" s="193">
        <f t="shared" si="46"/>
        <v>16549048.346758727</v>
      </c>
      <c r="DJ223" s="193">
        <f t="shared" si="46"/>
        <v>16549048.346758727</v>
      </c>
      <c r="DK223" s="193">
        <f t="shared" si="46"/>
        <v>16549048.346758727</v>
      </c>
      <c r="DL223" s="193">
        <f t="shared" si="46"/>
        <v>16549048.346758727</v>
      </c>
      <c r="DM223" s="193">
        <f t="shared" si="46"/>
        <v>16549048.346758727</v>
      </c>
      <c r="DN223" s="193">
        <f t="shared" si="46"/>
        <v>16549048.346758727</v>
      </c>
      <c r="DO223" s="193">
        <f t="shared" si="46"/>
        <v>16549048.346758727</v>
      </c>
      <c r="DP223" s="193">
        <f t="shared" si="46"/>
        <v>16549048.346758727</v>
      </c>
      <c r="DQ223" s="193">
        <f t="shared" si="46"/>
        <v>16549048.346758727</v>
      </c>
      <c r="DR223" s="193">
        <f t="shared" si="46"/>
        <v>16549048.346758727</v>
      </c>
      <c r="DS223" s="193">
        <f t="shared" si="46"/>
        <v>16549048.346758727</v>
      </c>
      <c r="DT223" s="193">
        <f t="shared" si="46"/>
        <v>16549048.346758727</v>
      </c>
      <c r="DU223" s="193">
        <f t="shared" si="46"/>
        <v>16599326.968651855</v>
      </c>
      <c r="DV223" s="193">
        <f t="shared" si="46"/>
        <v>16599326.968651855</v>
      </c>
      <c r="DW223" s="193">
        <f t="shared" si="46"/>
        <v>16599326.968651855</v>
      </c>
      <c r="DX223" s="193">
        <f t="shared" si="47"/>
        <v>16599326.968651855</v>
      </c>
      <c r="DY223" s="193">
        <f t="shared" si="47"/>
        <v>16599326.968651855</v>
      </c>
      <c r="DZ223" s="193">
        <f t="shared" si="47"/>
        <v>16599326.968651855</v>
      </c>
      <c r="EA223" s="193">
        <f t="shared" si="47"/>
        <v>16599326.968651855</v>
      </c>
      <c r="EB223" s="193">
        <f t="shared" si="47"/>
        <v>16599326.968651855</v>
      </c>
      <c r="EC223" s="193">
        <f t="shared" si="47"/>
        <v>16599326.968651855</v>
      </c>
      <c r="ED223" s="193">
        <f t="shared" si="47"/>
        <v>16599326.968651855</v>
      </c>
      <c r="EE223" s="193">
        <f t="shared" si="47"/>
        <v>16599326.968651855</v>
      </c>
      <c r="EF223" s="193">
        <f t="shared" si="47"/>
        <v>16599326.968651855</v>
      </c>
      <c r="EG223" s="193">
        <f t="shared" si="47"/>
        <v>16564253.048034512</v>
      </c>
      <c r="EH223" s="193">
        <f t="shared" si="47"/>
        <v>16564253.048034512</v>
      </c>
      <c r="EI223" s="193">
        <f t="shared" si="47"/>
        <v>16564253.048034512</v>
      </c>
      <c r="EJ223" s="193">
        <f t="shared" si="47"/>
        <v>16564253.048034512</v>
      </c>
      <c r="EK223" s="193">
        <f t="shared" si="47"/>
        <v>16564253.048034512</v>
      </c>
      <c r="EL223" s="193">
        <f t="shared" si="47"/>
        <v>16564253.048034512</v>
      </c>
      <c r="EM223" s="193">
        <f t="shared" si="47"/>
        <v>16564253.048034512</v>
      </c>
      <c r="EN223" s="193">
        <f t="shared" si="48"/>
        <v>16564253.048034512</v>
      </c>
      <c r="EO223" s="193">
        <f t="shared" si="48"/>
        <v>16564253.048034512</v>
      </c>
      <c r="EP223" s="193">
        <f t="shared" si="48"/>
        <v>16564253.048034512</v>
      </c>
      <c r="EQ223" s="193">
        <f t="shared" si="48"/>
        <v>16564253.048034512</v>
      </c>
      <c r="ER223" s="193">
        <f t="shared" si="48"/>
        <v>16564253.048034512</v>
      </c>
      <c r="ES223" s="193">
        <f t="shared" si="48"/>
        <v>16489136.648084342</v>
      </c>
      <c r="ET223" s="193">
        <f t="shared" si="48"/>
        <v>16489136.648084342</v>
      </c>
      <c r="EU223" s="193">
        <f t="shared" si="48"/>
        <v>16489136.648084342</v>
      </c>
      <c r="EV223" s="193">
        <f t="shared" si="48"/>
        <v>16489136.648084342</v>
      </c>
      <c r="EW223" s="193">
        <f t="shared" si="48"/>
        <v>16489136.648084342</v>
      </c>
      <c r="EX223" s="193">
        <f t="shared" si="48"/>
        <v>16489136.648084342</v>
      </c>
      <c r="EY223" s="193">
        <f t="shared" si="48"/>
        <v>16489136.648084342</v>
      </c>
      <c r="EZ223" s="193">
        <f t="shared" si="48"/>
        <v>16489136.648084342</v>
      </c>
      <c r="FA223" s="193">
        <f t="shared" si="48"/>
        <v>16489136.648084342</v>
      </c>
      <c r="FB223" s="193">
        <f t="shared" si="48"/>
        <v>16489136.648084342</v>
      </c>
      <c r="FC223" s="193">
        <f t="shared" si="48"/>
        <v>16489136.648084342</v>
      </c>
      <c r="FD223" s="193">
        <f t="shared" si="49"/>
        <v>16489136.648084342</v>
      </c>
      <c r="FE223" s="193">
        <f t="shared" si="49"/>
        <v>16506607.340134205</v>
      </c>
      <c r="FF223" s="193">
        <f t="shared" si="49"/>
        <v>16506607.340134205</v>
      </c>
      <c r="FG223" s="193">
        <f t="shared" si="49"/>
        <v>16506607.340134205</v>
      </c>
      <c r="FH223" s="193">
        <f t="shared" si="49"/>
        <v>16506607.340134205</v>
      </c>
      <c r="FI223" s="193">
        <f t="shared" si="49"/>
        <v>16506607.340134205</v>
      </c>
      <c r="FJ223" s="193">
        <f t="shared" si="49"/>
        <v>16506607.340134205</v>
      </c>
      <c r="FK223" s="193">
        <f t="shared" si="49"/>
        <v>16506607.340134205</v>
      </c>
      <c r="FL223" s="193">
        <f t="shared" si="49"/>
        <v>16506607.340134205</v>
      </c>
      <c r="FM223" s="193">
        <f t="shared" si="49"/>
        <v>16506607.340134205</v>
      </c>
      <c r="FN223" s="193">
        <f t="shared" si="49"/>
        <v>16506607.340134205</v>
      </c>
      <c r="FO223" s="193">
        <f t="shared" si="49"/>
        <v>16506607.340134205</v>
      </c>
      <c r="FP223" s="193">
        <f t="shared" si="49"/>
        <v>16506607.340134205</v>
      </c>
      <c r="FQ223" s="193">
        <f t="shared" si="49"/>
        <v>16719065.129913198</v>
      </c>
      <c r="FR223" s="193">
        <f t="shared" si="49"/>
        <v>16719065.129913198</v>
      </c>
      <c r="FS223" s="193">
        <f t="shared" si="49"/>
        <v>16719065.129913198</v>
      </c>
      <c r="FT223" s="193">
        <f t="shared" si="50"/>
        <v>16719065.129913198</v>
      </c>
      <c r="FU223" s="193">
        <f t="shared" si="50"/>
        <v>16719065.129913198</v>
      </c>
      <c r="FV223" s="193">
        <f t="shared" si="50"/>
        <v>16719065.129913198</v>
      </c>
      <c r="FW223" s="193">
        <f t="shared" si="50"/>
        <v>16719065.129913198</v>
      </c>
      <c r="FX223" s="193">
        <f t="shared" si="50"/>
        <v>16719065.129913198</v>
      </c>
      <c r="FY223" s="193">
        <f t="shared" si="50"/>
        <v>16719065.129913198</v>
      </c>
      <c r="FZ223" s="193">
        <f t="shared" si="50"/>
        <v>16719065.129913198</v>
      </c>
      <c r="GA223" s="193">
        <f t="shared" si="50"/>
        <v>16719065.129913198</v>
      </c>
      <c r="GB223" s="193">
        <f t="shared" si="50"/>
        <v>16719065.129913198</v>
      </c>
      <c r="GC223" s="193">
        <f t="shared" si="50"/>
        <v>16685205.236238947</v>
      </c>
      <c r="GD223" s="193">
        <f t="shared" si="50"/>
        <v>16685205.236238947</v>
      </c>
      <c r="GE223" s="193">
        <f t="shared" si="50"/>
        <v>16685205.236238947</v>
      </c>
      <c r="GF223" s="193">
        <f t="shared" si="50"/>
        <v>16685205.236238947</v>
      </c>
      <c r="GG223" s="193">
        <f t="shared" si="50"/>
        <v>16685205.236238947</v>
      </c>
      <c r="GH223" s="193">
        <f t="shared" si="50"/>
        <v>16685205.236238947</v>
      </c>
      <c r="GI223" s="193">
        <f t="shared" si="50"/>
        <v>16685205.236238947</v>
      </c>
      <c r="GJ223" s="193">
        <f t="shared" si="51"/>
        <v>16685205.236238947</v>
      </c>
      <c r="GK223" s="193">
        <f t="shared" si="51"/>
        <v>16685205.236238947</v>
      </c>
      <c r="GL223" s="193">
        <f t="shared" si="51"/>
        <v>16685205.236238947</v>
      </c>
      <c r="GM223" s="193">
        <f t="shared" si="51"/>
        <v>16685205.236238947</v>
      </c>
      <c r="GN223" s="193">
        <f t="shared" si="51"/>
        <v>16685205.236238947</v>
      </c>
      <c r="GO223" s="193">
        <f t="shared" si="51"/>
        <v>16657589.369782794</v>
      </c>
      <c r="GP223" s="193">
        <f t="shared" si="51"/>
        <v>16657589.369782794</v>
      </c>
      <c r="GQ223" s="193">
        <f t="shared" si="51"/>
        <v>16657589.369782794</v>
      </c>
      <c r="GR223" s="193">
        <f t="shared" si="51"/>
        <v>16657589.369782794</v>
      </c>
      <c r="GS223" s="193">
        <f t="shared" si="51"/>
        <v>16657589.369782794</v>
      </c>
      <c r="GT223" s="193">
        <f t="shared" si="51"/>
        <v>16657589.369782794</v>
      </c>
      <c r="GU223" s="193">
        <f t="shared" si="51"/>
        <v>16657589.369782794</v>
      </c>
      <c r="GV223" s="193">
        <f t="shared" si="51"/>
        <v>16657589.369782794</v>
      </c>
      <c r="GW223" s="193">
        <f t="shared" si="51"/>
        <v>16657589.369782794</v>
      </c>
      <c r="GX223" s="193">
        <f t="shared" si="51"/>
        <v>16657589.369782794</v>
      </c>
      <c r="GY223" s="193">
        <f t="shared" si="51"/>
        <v>16657589.369782794</v>
      </c>
      <c r="GZ223" s="193">
        <f t="shared" si="52"/>
        <v>16657589.369782794</v>
      </c>
      <c r="HA223" s="193">
        <f t="shared" si="52"/>
        <v>16691884.96796173</v>
      </c>
      <c r="HB223" s="193">
        <f t="shared" si="52"/>
        <v>16691884.96796173</v>
      </c>
      <c r="HC223" s="193">
        <f t="shared" si="52"/>
        <v>16691884.96796173</v>
      </c>
      <c r="HD223" s="193">
        <f t="shared" si="52"/>
        <v>16691884.96796173</v>
      </c>
      <c r="HE223" s="193">
        <f t="shared" si="52"/>
        <v>16691884.96796173</v>
      </c>
      <c r="HF223" s="193">
        <f t="shared" si="52"/>
        <v>16691884.96796173</v>
      </c>
      <c r="HG223" s="193">
        <f t="shared" si="52"/>
        <v>16691884.96796173</v>
      </c>
      <c r="HH223" s="193">
        <f t="shared" si="52"/>
        <v>16691884.96796173</v>
      </c>
      <c r="HI223" s="193">
        <f t="shared" si="52"/>
        <v>16691884.96796173</v>
      </c>
      <c r="HJ223" s="193">
        <f t="shared" si="52"/>
        <v>16691884.96796173</v>
      </c>
      <c r="HK223" s="193">
        <f t="shared" si="52"/>
        <v>16691884.96796173</v>
      </c>
      <c r="HL223" s="193">
        <f t="shared" si="52"/>
        <v>16691884.96796173</v>
      </c>
      <c r="HM223" s="193">
        <f t="shared" si="52"/>
        <v>16676126.528398592</v>
      </c>
      <c r="HN223" s="193">
        <f t="shared" si="52"/>
        <v>16676126.528398592</v>
      </c>
      <c r="HO223" s="193">
        <f t="shared" si="52"/>
        <v>16676126.528398592</v>
      </c>
      <c r="HP223" s="193">
        <f t="shared" si="53"/>
        <v>16676126.528398592</v>
      </c>
      <c r="HQ223" s="193">
        <f t="shared" si="53"/>
        <v>16676126.528398592</v>
      </c>
      <c r="HR223" s="193">
        <f t="shared" si="53"/>
        <v>16676126.528398592</v>
      </c>
      <c r="HS223" s="193">
        <f t="shared" si="53"/>
        <v>16676126.528398592</v>
      </c>
      <c r="HT223" s="193">
        <f t="shared" si="53"/>
        <v>16676126.528398592</v>
      </c>
      <c r="HU223" s="193">
        <f t="shared" si="53"/>
        <v>16676126.528398592</v>
      </c>
      <c r="HV223" s="193">
        <f t="shared" si="53"/>
        <v>16676126.528398592</v>
      </c>
      <c r="HW223" s="193">
        <f t="shared" si="53"/>
        <v>16676126.528398592</v>
      </c>
      <c r="HX223" s="193">
        <f t="shared" si="53"/>
        <v>16676126.528398592</v>
      </c>
      <c r="HY223" s="193">
        <f t="shared" si="53"/>
        <v>16630130.405219369</v>
      </c>
      <c r="HZ223" s="193">
        <f t="shared" si="53"/>
        <v>16630130.405219369</v>
      </c>
      <c r="IA223" s="193">
        <f t="shared" si="53"/>
        <v>16630130.405219369</v>
      </c>
      <c r="IB223" s="193">
        <f t="shared" si="53"/>
        <v>16630130.405219369</v>
      </c>
      <c r="IC223" s="193">
        <f t="shared" si="53"/>
        <v>16630130.405219369</v>
      </c>
      <c r="ID223" s="193">
        <f t="shared" si="53"/>
        <v>16630130.405219369</v>
      </c>
      <c r="IE223" s="193">
        <f t="shared" si="53"/>
        <v>16630130.405219369</v>
      </c>
      <c r="IF223" s="193">
        <f t="shared" si="54"/>
        <v>16630130.405219369</v>
      </c>
      <c r="IG223" s="193">
        <f t="shared" si="54"/>
        <v>16630130.405219369</v>
      </c>
      <c r="IH223" s="193">
        <f t="shared" si="54"/>
        <v>16630130.405219369</v>
      </c>
      <c r="II223" s="193">
        <f t="shared" si="54"/>
        <v>16630130.405219369</v>
      </c>
      <c r="IJ223" s="193">
        <f t="shared" si="54"/>
        <v>16630130.405219369</v>
      </c>
      <c r="IK223" s="193">
        <f t="shared" si="54"/>
        <v>16630130.405219369</v>
      </c>
      <c r="IL223" s="193">
        <f t="shared" si="54"/>
        <v>16630130.405219369</v>
      </c>
      <c r="IM223" s="193">
        <f t="shared" si="54"/>
        <v>16630130.405219369</v>
      </c>
      <c r="IN223" s="193">
        <f t="shared" si="54"/>
        <v>16630130.405219369</v>
      </c>
      <c r="IO223" s="193">
        <f t="shared" si="54"/>
        <v>16630130.405219369</v>
      </c>
      <c r="IP223" s="193">
        <f t="shared" si="54"/>
        <v>16630130.405219369</v>
      </c>
      <c r="IQ223" s="193">
        <f t="shared" si="54"/>
        <v>16630130.405219369</v>
      </c>
      <c r="IR223" s="193">
        <f t="shared" si="54"/>
        <v>16630130.405219369</v>
      </c>
      <c r="IS223" s="193">
        <f t="shared" si="54"/>
        <v>16630130.405219369</v>
      </c>
      <c r="IT223" s="193">
        <f t="shared" si="54"/>
        <v>16630130.405219369</v>
      </c>
      <c r="IU223" s="193">
        <f t="shared" si="54"/>
        <v>16630130.405219369</v>
      </c>
      <c r="IV223" s="193">
        <f t="shared" si="55"/>
        <v>16630130.405219369</v>
      </c>
      <c r="IW223" s="193">
        <f t="shared" si="55"/>
        <v>0</v>
      </c>
      <c r="IX223" s="193">
        <f t="shared" si="55"/>
        <v>0</v>
      </c>
      <c r="IY223" s="193">
        <f t="shared" si="55"/>
        <v>0</v>
      </c>
      <c r="IZ223" s="193">
        <f t="shared" si="55"/>
        <v>0</v>
      </c>
      <c r="JA223" s="193">
        <f t="shared" si="55"/>
        <v>0</v>
      </c>
      <c r="JB223" s="193">
        <f t="shared" si="55"/>
        <v>0</v>
      </c>
      <c r="JC223" s="193">
        <f t="shared" si="55"/>
        <v>0</v>
      </c>
      <c r="JD223" s="193">
        <f t="shared" si="55"/>
        <v>0</v>
      </c>
      <c r="JE223" s="193">
        <f t="shared" si="55"/>
        <v>0</v>
      </c>
      <c r="JF223" s="193">
        <f t="shared" si="55"/>
        <v>0</v>
      </c>
      <c r="JG223" s="193">
        <f t="shared" si="55"/>
        <v>0</v>
      </c>
      <c r="JH223" s="193">
        <f t="shared" si="55"/>
        <v>0</v>
      </c>
      <c r="JI223" s="193">
        <f t="shared" si="55"/>
        <v>0</v>
      </c>
      <c r="JJ223" s="193">
        <f t="shared" si="55"/>
        <v>0</v>
      </c>
      <c r="JK223" s="193">
        <f t="shared" si="55"/>
        <v>0</v>
      </c>
      <c r="JL223" s="193">
        <f t="shared" si="56"/>
        <v>0</v>
      </c>
      <c r="JM223" s="193">
        <f t="shared" si="56"/>
        <v>0</v>
      </c>
      <c r="JN223" s="193">
        <f t="shared" si="56"/>
        <v>0</v>
      </c>
      <c r="JO223" s="193">
        <f t="shared" si="56"/>
        <v>0</v>
      </c>
      <c r="JP223" s="193">
        <f t="shared" si="56"/>
        <v>0</v>
      </c>
      <c r="JQ223" s="193">
        <f t="shared" si="56"/>
        <v>0</v>
      </c>
      <c r="JR223" s="193">
        <f t="shared" si="56"/>
        <v>0</v>
      </c>
      <c r="JS223" s="193">
        <f t="shared" si="56"/>
        <v>0</v>
      </c>
      <c r="JT223" s="193">
        <f t="shared" si="56"/>
        <v>0</v>
      </c>
    </row>
    <row r="224" spans="4:280">
      <c r="D224" s="175">
        <v>20</v>
      </c>
      <c r="Z224" s="193">
        <f t="shared" si="40"/>
        <v>13449103.936724443</v>
      </c>
      <c r="AA224" s="193">
        <f t="shared" si="40"/>
        <v>13449103.936724443</v>
      </c>
      <c r="AB224" s="193">
        <f t="shared" si="40"/>
        <v>13900548.016323</v>
      </c>
      <c r="AC224" s="193">
        <f t="shared" si="40"/>
        <v>13900548.016323</v>
      </c>
      <c r="AD224" s="193">
        <f t="shared" si="40"/>
        <v>13900548.016323</v>
      </c>
      <c r="AE224" s="193">
        <f t="shared" si="40"/>
        <v>13900548.016323</v>
      </c>
      <c r="AF224" s="193">
        <f t="shared" si="40"/>
        <v>13900548.016323</v>
      </c>
      <c r="AG224" s="193">
        <f t="shared" si="40"/>
        <v>13900548.016323</v>
      </c>
      <c r="AH224" s="193">
        <f t="shared" si="40"/>
        <v>13900548.016323</v>
      </c>
      <c r="AI224" s="193">
        <f t="shared" si="40"/>
        <v>13900548.016323</v>
      </c>
      <c r="AJ224" s="193">
        <f t="shared" si="40"/>
        <v>13900548.016323</v>
      </c>
      <c r="AK224" s="193">
        <f t="shared" si="40"/>
        <v>13900548.016323</v>
      </c>
      <c r="AL224" s="193">
        <f t="shared" si="40"/>
        <v>13900548.016323</v>
      </c>
      <c r="AM224" s="193">
        <f t="shared" si="40"/>
        <v>13900548.016323</v>
      </c>
      <c r="AN224" s="193">
        <f t="shared" si="40"/>
        <v>14360116.442788094</v>
      </c>
      <c r="AO224" s="193">
        <f t="shared" si="40"/>
        <v>14360116.442788094</v>
      </c>
      <c r="AP224" s="193">
        <f t="shared" si="41"/>
        <v>14360116.442788094</v>
      </c>
      <c r="AQ224" s="193">
        <f t="shared" si="41"/>
        <v>14360116.442788094</v>
      </c>
      <c r="AR224" s="193">
        <f t="shared" si="41"/>
        <v>14360116.442788094</v>
      </c>
      <c r="AS224" s="193">
        <f t="shared" si="41"/>
        <v>14360116.442788094</v>
      </c>
      <c r="AT224" s="193">
        <f t="shared" si="41"/>
        <v>14360116.442788094</v>
      </c>
      <c r="AU224" s="193">
        <f t="shared" si="41"/>
        <v>14360116.442788094</v>
      </c>
      <c r="AV224" s="193">
        <f t="shared" si="42"/>
        <v>14360116.442788094</v>
      </c>
      <c r="AW224" s="193">
        <f t="shared" si="42"/>
        <v>14360116.442788094</v>
      </c>
      <c r="AX224" s="193">
        <f t="shared" si="42"/>
        <v>14360116.442788094</v>
      </c>
      <c r="AY224" s="193">
        <f t="shared" si="42"/>
        <v>14360116.442788094</v>
      </c>
      <c r="AZ224" s="193">
        <f t="shared" si="42"/>
        <v>14360116.442788094</v>
      </c>
      <c r="BA224" s="193">
        <f t="shared" si="42"/>
        <v>14842657.135114025</v>
      </c>
      <c r="BB224" s="193">
        <f t="shared" si="42"/>
        <v>14842657.135114025</v>
      </c>
      <c r="BC224" s="193">
        <f t="shared" si="42"/>
        <v>14842657.135114025</v>
      </c>
      <c r="BD224" s="193">
        <f t="shared" si="42"/>
        <v>14842657.135114025</v>
      </c>
      <c r="BE224" s="193">
        <f t="shared" si="42"/>
        <v>14842657.135114025</v>
      </c>
      <c r="BF224" s="193">
        <f t="shared" si="42"/>
        <v>14842657.135114025</v>
      </c>
      <c r="BG224" s="193">
        <f t="shared" si="42"/>
        <v>14842657.135114025</v>
      </c>
      <c r="BH224" s="193">
        <f t="shared" si="42"/>
        <v>14842657.135114025</v>
      </c>
      <c r="BI224" s="193">
        <f t="shared" si="42"/>
        <v>14842657.135114025</v>
      </c>
      <c r="BJ224" s="193">
        <f t="shared" si="42"/>
        <v>14842657.135114025</v>
      </c>
      <c r="BK224" s="193">
        <f t="shared" si="42"/>
        <v>14842657.135114025</v>
      </c>
      <c r="BL224" s="193">
        <f t="shared" si="43"/>
        <v>14842657.135114025</v>
      </c>
      <c r="BM224" s="193">
        <f t="shared" si="43"/>
        <v>15361382.893419752</v>
      </c>
      <c r="BN224" s="193">
        <f t="shared" si="43"/>
        <v>15361382.893419752</v>
      </c>
      <c r="BO224" s="193">
        <f t="shared" si="43"/>
        <v>15361382.893419752</v>
      </c>
      <c r="BP224" s="193">
        <f t="shared" si="43"/>
        <v>15361382.893419752</v>
      </c>
      <c r="BQ224" s="193">
        <f t="shared" si="43"/>
        <v>15361382.893419752</v>
      </c>
      <c r="BR224" s="193">
        <f t="shared" si="43"/>
        <v>15361382.893419752</v>
      </c>
      <c r="BS224" s="193">
        <f t="shared" si="43"/>
        <v>15361382.893419752</v>
      </c>
      <c r="BT224" s="193">
        <f t="shared" si="43"/>
        <v>15361382.893419752</v>
      </c>
      <c r="BU224" s="193">
        <f t="shared" si="43"/>
        <v>15361382.893419752</v>
      </c>
      <c r="BV224" s="193">
        <f t="shared" si="43"/>
        <v>15361382.893419752</v>
      </c>
      <c r="BW224" s="193">
        <f t="shared" si="43"/>
        <v>15361382.893419752</v>
      </c>
      <c r="BX224" s="193">
        <f t="shared" si="43"/>
        <v>15361382.893419752</v>
      </c>
      <c r="BY224" s="193">
        <f t="shared" si="43"/>
        <v>15892869.219560262</v>
      </c>
      <c r="BZ224" s="193">
        <f t="shared" si="43"/>
        <v>15892869.219560262</v>
      </c>
      <c r="CA224" s="193">
        <f t="shared" si="43"/>
        <v>15892869.219560262</v>
      </c>
      <c r="CB224" s="193">
        <f t="shared" si="44"/>
        <v>15892869.219560262</v>
      </c>
      <c r="CC224" s="193">
        <f t="shared" si="44"/>
        <v>15892869.219560262</v>
      </c>
      <c r="CD224" s="193">
        <f t="shared" si="44"/>
        <v>15892869.219560262</v>
      </c>
      <c r="CE224" s="193">
        <f t="shared" si="44"/>
        <v>15892869.219560262</v>
      </c>
      <c r="CF224" s="193">
        <f t="shared" si="44"/>
        <v>15892869.219560262</v>
      </c>
      <c r="CG224" s="193">
        <f t="shared" si="44"/>
        <v>15892869.219560262</v>
      </c>
      <c r="CH224" s="193">
        <f t="shared" si="44"/>
        <v>15892869.219560262</v>
      </c>
      <c r="CI224" s="193">
        <f t="shared" si="44"/>
        <v>15892869.219560262</v>
      </c>
      <c r="CJ224" s="193">
        <f t="shared" si="44"/>
        <v>15892869.219560262</v>
      </c>
      <c r="CK224" s="193">
        <f t="shared" si="44"/>
        <v>16384012.939558992</v>
      </c>
      <c r="CL224" s="193">
        <f t="shared" si="44"/>
        <v>16384012.939558992</v>
      </c>
      <c r="CM224" s="193">
        <f t="shared" si="44"/>
        <v>16384012.939558992</v>
      </c>
      <c r="CN224" s="193">
        <f t="shared" si="44"/>
        <v>16384012.939558992</v>
      </c>
      <c r="CO224" s="193">
        <f t="shared" si="44"/>
        <v>16384012.939558992</v>
      </c>
      <c r="CP224" s="193">
        <f t="shared" si="44"/>
        <v>16384012.939558992</v>
      </c>
      <c r="CQ224" s="193">
        <f t="shared" si="44"/>
        <v>16384012.939558992</v>
      </c>
      <c r="CR224" s="193">
        <f t="shared" si="45"/>
        <v>16384012.939558992</v>
      </c>
      <c r="CS224" s="193">
        <f t="shared" si="45"/>
        <v>16384012.939558992</v>
      </c>
      <c r="CT224" s="193">
        <f t="shared" si="45"/>
        <v>16384012.939558992</v>
      </c>
      <c r="CU224" s="193">
        <f t="shared" si="45"/>
        <v>16384012.939558992</v>
      </c>
      <c r="CV224" s="193">
        <f t="shared" si="45"/>
        <v>16384012.939558992</v>
      </c>
      <c r="CW224" s="193">
        <f t="shared" si="45"/>
        <v>16858236.862443462</v>
      </c>
      <c r="CX224" s="193">
        <f t="shared" si="45"/>
        <v>16858236.862443462</v>
      </c>
      <c r="CY224" s="193">
        <f t="shared" si="45"/>
        <v>16858236.862443462</v>
      </c>
      <c r="CZ224" s="193">
        <f t="shared" si="45"/>
        <v>16858236.862443462</v>
      </c>
      <c r="DA224" s="193">
        <f t="shared" si="45"/>
        <v>16858236.862443462</v>
      </c>
      <c r="DB224" s="193">
        <f t="shared" si="45"/>
        <v>16858236.862443462</v>
      </c>
      <c r="DC224" s="193">
        <f t="shared" si="45"/>
        <v>16858236.862443462</v>
      </c>
      <c r="DD224" s="193">
        <f t="shared" si="45"/>
        <v>16858236.862443462</v>
      </c>
      <c r="DE224" s="193">
        <f t="shared" si="45"/>
        <v>16858236.862443462</v>
      </c>
      <c r="DF224" s="193">
        <f t="shared" si="45"/>
        <v>16858236.862443462</v>
      </c>
      <c r="DG224" s="193">
        <f t="shared" si="45"/>
        <v>16858236.862443462</v>
      </c>
      <c r="DH224" s="193">
        <f t="shared" si="46"/>
        <v>16858236.862443462</v>
      </c>
      <c r="DI224" s="193">
        <f t="shared" si="46"/>
        <v>17359258.277402248</v>
      </c>
      <c r="DJ224" s="193">
        <f t="shared" si="46"/>
        <v>17359258.277402248</v>
      </c>
      <c r="DK224" s="193">
        <f t="shared" si="46"/>
        <v>17359258.277402248</v>
      </c>
      <c r="DL224" s="193">
        <f t="shared" si="46"/>
        <v>17359258.277402248</v>
      </c>
      <c r="DM224" s="193">
        <f t="shared" si="46"/>
        <v>17359258.277402248</v>
      </c>
      <c r="DN224" s="193">
        <f t="shared" si="46"/>
        <v>17359258.277402248</v>
      </c>
      <c r="DO224" s="193">
        <f t="shared" si="46"/>
        <v>17359258.277402248</v>
      </c>
      <c r="DP224" s="193">
        <f t="shared" si="46"/>
        <v>17359258.277402248</v>
      </c>
      <c r="DQ224" s="193">
        <f t="shared" si="46"/>
        <v>17359258.277402248</v>
      </c>
      <c r="DR224" s="193">
        <f t="shared" si="46"/>
        <v>17359258.277402248</v>
      </c>
      <c r="DS224" s="193">
        <f t="shared" si="46"/>
        <v>17359258.277402248</v>
      </c>
      <c r="DT224" s="193">
        <f t="shared" si="46"/>
        <v>17359258.277402248</v>
      </c>
      <c r="DU224" s="193">
        <f t="shared" si="46"/>
        <v>17857651.808286492</v>
      </c>
      <c r="DV224" s="193">
        <f t="shared" si="46"/>
        <v>17857651.808286492</v>
      </c>
      <c r="DW224" s="193">
        <f t="shared" si="46"/>
        <v>17857651.808286492</v>
      </c>
      <c r="DX224" s="193">
        <f t="shared" si="47"/>
        <v>17857651.808286492</v>
      </c>
      <c r="DY224" s="193">
        <f t="shared" si="47"/>
        <v>17857651.808286492</v>
      </c>
      <c r="DZ224" s="193">
        <f t="shared" si="47"/>
        <v>17857651.808286492</v>
      </c>
      <c r="EA224" s="193">
        <f t="shared" si="47"/>
        <v>17857651.808286492</v>
      </c>
      <c r="EB224" s="193">
        <f t="shared" si="47"/>
        <v>17857651.808286492</v>
      </c>
      <c r="EC224" s="193">
        <f t="shared" si="47"/>
        <v>17857651.808286492</v>
      </c>
      <c r="ED224" s="193">
        <f t="shared" si="47"/>
        <v>17857651.808286492</v>
      </c>
      <c r="EE224" s="193">
        <f t="shared" si="47"/>
        <v>17857651.808286492</v>
      </c>
      <c r="EF224" s="193">
        <f t="shared" si="47"/>
        <v>17857651.808286492</v>
      </c>
      <c r="EG224" s="193">
        <f t="shared" si="47"/>
        <v>18319751.481888633</v>
      </c>
      <c r="EH224" s="193">
        <f t="shared" si="47"/>
        <v>18319751.481888633</v>
      </c>
      <c r="EI224" s="193">
        <f t="shared" si="47"/>
        <v>18319751.481888633</v>
      </c>
      <c r="EJ224" s="193">
        <f t="shared" si="47"/>
        <v>18319751.481888633</v>
      </c>
      <c r="EK224" s="193">
        <f t="shared" si="47"/>
        <v>18319751.481888633</v>
      </c>
      <c r="EL224" s="193">
        <f t="shared" si="47"/>
        <v>18319751.481888633</v>
      </c>
      <c r="EM224" s="193">
        <f t="shared" si="47"/>
        <v>18319751.481888633</v>
      </c>
      <c r="EN224" s="193">
        <f t="shared" si="48"/>
        <v>18319751.481888633</v>
      </c>
      <c r="EO224" s="193">
        <f t="shared" si="48"/>
        <v>18319751.481888633</v>
      </c>
      <c r="EP224" s="193">
        <f t="shared" si="48"/>
        <v>18319751.481888633</v>
      </c>
      <c r="EQ224" s="193">
        <f t="shared" si="48"/>
        <v>18319751.481888633</v>
      </c>
      <c r="ER224" s="193">
        <f t="shared" si="48"/>
        <v>18319751.481888633</v>
      </c>
      <c r="ES224" s="193">
        <f t="shared" si="48"/>
        <v>18760740.769954845</v>
      </c>
      <c r="ET224" s="193">
        <f t="shared" si="48"/>
        <v>18760740.769954845</v>
      </c>
      <c r="EU224" s="193">
        <f t="shared" si="48"/>
        <v>18760740.769954845</v>
      </c>
      <c r="EV224" s="193">
        <f t="shared" si="48"/>
        <v>18760740.769954845</v>
      </c>
      <c r="EW224" s="193">
        <f t="shared" si="48"/>
        <v>18760740.769954845</v>
      </c>
      <c r="EX224" s="193">
        <f t="shared" si="48"/>
        <v>18760740.769954845</v>
      </c>
      <c r="EY224" s="193">
        <f t="shared" si="48"/>
        <v>18760740.769954845</v>
      </c>
      <c r="EZ224" s="193">
        <f t="shared" si="48"/>
        <v>18760740.769954845</v>
      </c>
      <c r="FA224" s="193">
        <f t="shared" si="48"/>
        <v>18760740.769954845</v>
      </c>
      <c r="FB224" s="193">
        <f t="shared" si="48"/>
        <v>18760740.769954845</v>
      </c>
      <c r="FC224" s="193">
        <f t="shared" si="48"/>
        <v>18760740.769954845</v>
      </c>
      <c r="FD224" s="193">
        <f t="shared" si="49"/>
        <v>18760740.769954845</v>
      </c>
      <c r="FE224" s="193">
        <f t="shared" si="49"/>
        <v>19227491.734895051</v>
      </c>
      <c r="FF224" s="193">
        <f t="shared" si="49"/>
        <v>19227491.734895051</v>
      </c>
      <c r="FG224" s="193">
        <f t="shared" si="49"/>
        <v>19227491.734895051</v>
      </c>
      <c r="FH224" s="193">
        <f t="shared" si="49"/>
        <v>19227491.734895051</v>
      </c>
      <c r="FI224" s="193">
        <f t="shared" si="49"/>
        <v>19227491.734895051</v>
      </c>
      <c r="FJ224" s="193">
        <f t="shared" si="49"/>
        <v>19227491.734895051</v>
      </c>
      <c r="FK224" s="193">
        <f t="shared" si="49"/>
        <v>19227491.734895051</v>
      </c>
      <c r="FL224" s="193">
        <f t="shared" si="49"/>
        <v>19227491.734895051</v>
      </c>
      <c r="FM224" s="193">
        <f t="shared" si="49"/>
        <v>19227491.734895051</v>
      </c>
      <c r="FN224" s="193">
        <f t="shared" si="49"/>
        <v>19227491.734895051</v>
      </c>
      <c r="FO224" s="193">
        <f t="shared" si="49"/>
        <v>19227491.734895051</v>
      </c>
      <c r="FP224" s="193">
        <f t="shared" si="49"/>
        <v>19227491.734895051</v>
      </c>
      <c r="FQ224" s="193">
        <f t="shared" si="49"/>
        <v>19782575.040949855</v>
      </c>
      <c r="FR224" s="193">
        <f t="shared" si="49"/>
        <v>19782575.040949855</v>
      </c>
      <c r="FS224" s="193">
        <f t="shared" si="49"/>
        <v>19782575.040949855</v>
      </c>
      <c r="FT224" s="193">
        <f t="shared" si="50"/>
        <v>19782575.040949855</v>
      </c>
      <c r="FU224" s="193">
        <f t="shared" si="50"/>
        <v>19782575.040949855</v>
      </c>
      <c r="FV224" s="193">
        <f t="shared" si="50"/>
        <v>19782575.040949855</v>
      </c>
      <c r="FW224" s="193">
        <f t="shared" si="50"/>
        <v>19782575.040949855</v>
      </c>
      <c r="FX224" s="193">
        <f t="shared" si="50"/>
        <v>19782575.040949855</v>
      </c>
      <c r="FY224" s="193">
        <f t="shared" si="50"/>
        <v>19782575.040949855</v>
      </c>
      <c r="FZ224" s="193">
        <f t="shared" si="50"/>
        <v>19782575.040949855</v>
      </c>
      <c r="GA224" s="193">
        <f t="shared" si="50"/>
        <v>19782575.040949855</v>
      </c>
      <c r="GB224" s="193">
        <f t="shared" si="50"/>
        <v>19782575.040949855</v>
      </c>
      <c r="GC224" s="193">
        <f t="shared" si="50"/>
        <v>20213766.353205372</v>
      </c>
      <c r="GD224" s="193">
        <f t="shared" si="50"/>
        <v>20213766.353205372</v>
      </c>
      <c r="GE224" s="193">
        <f t="shared" si="50"/>
        <v>20213766.353205372</v>
      </c>
      <c r="GF224" s="193">
        <f t="shared" si="50"/>
        <v>20213766.353205372</v>
      </c>
      <c r="GG224" s="193">
        <f t="shared" si="50"/>
        <v>20213766.353205372</v>
      </c>
      <c r="GH224" s="193">
        <f t="shared" si="50"/>
        <v>20213766.353205372</v>
      </c>
      <c r="GI224" s="193">
        <f t="shared" si="50"/>
        <v>20213766.353205372</v>
      </c>
      <c r="GJ224" s="193">
        <f t="shared" si="51"/>
        <v>20213766.353205372</v>
      </c>
      <c r="GK224" s="193">
        <f t="shared" si="51"/>
        <v>20213766.353205372</v>
      </c>
      <c r="GL224" s="193">
        <f t="shared" si="51"/>
        <v>20213766.353205372</v>
      </c>
      <c r="GM224" s="193">
        <f t="shared" si="51"/>
        <v>20213766.353205372</v>
      </c>
      <c r="GN224" s="193">
        <f t="shared" si="51"/>
        <v>20213766.353205372</v>
      </c>
      <c r="GO224" s="193">
        <f t="shared" si="51"/>
        <v>20644641.236332867</v>
      </c>
      <c r="GP224" s="193">
        <f t="shared" si="51"/>
        <v>20644641.236332867</v>
      </c>
      <c r="GQ224" s="193">
        <f t="shared" si="51"/>
        <v>20644641.236332867</v>
      </c>
      <c r="GR224" s="193">
        <f t="shared" si="51"/>
        <v>20644641.236332867</v>
      </c>
      <c r="GS224" s="193">
        <f t="shared" si="51"/>
        <v>20644641.236332867</v>
      </c>
      <c r="GT224" s="193">
        <f t="shared" si="51"/>
        <v>20644641.236332867</v>
      </c>
      <c r="GU224" s="193">
        <f t="shared" si="51"/>
        <v>20644641.236332867</v>
      </c>
      <c r="GV224" s="193">
        <f t="shared" si="51"/>
        <v>20644641.236332867</v>
      </c>
      <c r="GW224" s="193">
        <f t="shared" si="51"/>
        <v>20644641.236332867</v>
      </c>
      <c r="GX224" s="193">
        <f t="shared" si="51"/>
        <v>20644641.236332867</v>
      </c>
      <c r="GY224" s="193">
        <f t="shared" si="51"/>
        <v>20644641.236332867</v>
      </c>
      <c r="GZ224" s="193">
        <f t="shared" si="52"/>
        <v>20644641.236332867</v>
      </c>
      <c r="HA224" s="193">
        <f t="shared" si="52"/>
        <v>21093294.099496793</v>
      </c>
      <c r="HB224" s="193">
        <f t="shared" si="52"/>
        <v>21093294.099496793</v>
      </c>
      <c r="HC224" s="193">
        <f t="shared" si="52"/>
        <v>21093294.099496793</v>
      </c>
      <c r="HD224" s="193">
        <f t="shared" si="52"/>
        <v>21093294.099496793</v>
      </c>
      <c r="HE224" s="193">
        <f t="shared" si="52"/>
        <v>21093294.099496793</v>
      </c>
      <c r="HF224" s="193">
        <f t="shared" si="52"/>
        <v>21093294.099496793</v>
      </c>
      <c r="HG224" s="193">
        <f t="shared" si="52"/>
        <v>21093294.099496793</v>
      </c>
      <c r="HH224" s="193">
        <f t="shared" si="52"/>
        <v>21093294.099496793</v>
      </c>
      <c r="HI224" s="193">
        <f t="shared" si="52"/>
        <v>21093294.099496793</v>
      </c>
      <c r="HJ224" s="193">
        <f t="shared" si="52"/>
        <v>21093294.099496793</v>
      </c>
      <c r="HK224" s="193">
        <f t="shared" si="52"/>
        <v>21093294.099496793</v>
      </c>
      <c r="HL224" s="193">
        <f t="shared" si="52"/>
        <v>21093294.099496793</v>
      </c>
      <c r="HM224" s="193">
        <f t="shared" si="52"/>
        <v>21506775.058927897</v>
      </c>
      <c r="HN224" s="193">
        <f t="shared" si="52"/>
        <v>21506775.058927897</v>
      </c>
      <c r="HO224" s="193">
        <f t="shared" si="52"/>
        <v>21506775.058927897</v>
      </c>
      <c r="HP224" s="193">
        <f t="shared" si="53"/>
        <v>21506775.058927897</v>
      </c>
      <c r="HQ224" s="193">
        <f t="shared" si="53"/>
        <v>21506775.058927897</v>
      </c>
      <c r="HR224" s="193">
        <f t="shared" si="53"/>
        <v>21506775.058927897</v>
      </c>
      <c r="HS224" s="193">
        <f t="shared" si="53"/>
        <v>21506775.058927897</v>
      </c>
      <c r="HT224" s="193">
        <f t="shared" si="53"/>
        <v>21506775.058927897</v>
      </c>
      <c r="HU224" s="193">
        <f t="shared" si="53"/>
        <v>21506775.058927897</v>
      </c>
      <c r="HV224" s="193">
        <f t="shared" si="53"/>
        <v>21506775.058927897</v>
      </c>
      <c r="HW224" s="193">
        <f t="shared" si="53"/>
        <v>21506775.058927897</v>
      </c>
      <c r="HX224" s="193">
        <f t="shared" si="53"/>
        <v>21506775.058927897</v>
      </c>
      <c r="HY224" s="193">
        <f t="shared" si="53"/>
        <v>21894881.401080083</v>
      </c>
      <c r="HZ224" s="193">
        <f t="shared" si="53"/>
        <v>21894881.401080083</v>
      </c>
      <c r="IA224" s="193">
        <f t="shared" si="53"/>
        <v>21894881.401080083</v>
      </c>
      <c r="IB224" s="193">
        <f t="shared" si="53"/>
        <v>21894881.401080083</v>
      </c>
      <c r="IC224" s="193">
        <f t="shared" si="53"/>
        <v>21894881.401080083</v>
      </c>
      <c r="ID224" s="193">
        <f t="shared" si="53"/>
        <v>21894881.401080083</v>
      </c>
      <c r="IE224" s="193">
        <f t="shared" si="53"/>
        <v>21894881.401080083</v>
      </c>
      <c r="IF224" s="193">
        <f t="shared" si="54"/>
        <v>21894881.401080083</v>
      </c>
      <c r="IG224" s="193">
        <f t="shared" si="54"/>
        <v>21894881.401080083</v>
      </c>
      <c r="IH224" s="193">
        <f t="shared" si="54"/>
        <v>21894881.401080083</v>
      </c>
      <c r="II224" s="193">
        <f t="shared" si="54"/>
        <v>21894881.401080083</v>
      </c>
      <c r="IJ224" s="193">
        <f t="shared" si="54"/>
        <v>21894881.401080083</v>
      </c>
      <c r="IK224" s="193">
        <f t="shared" si="54"/>
        <v>21894881.401080083</v>
      </c>
      <c r="IL224" s="193">
        <f t="shared" si="54"/>
        <v>21894881.401080083</v>
      </c>
      <c r="IM224" s="193">
        <f t="shared" si="54"/>
        <v>21894881.401080083</v>
      </c>
      <c r="IN224" s="193">
        <f t="shared" si="54"/>
        <v>21894881.401080083</v>
      </c>
      <c r="IO224" s="193">
        <f t="shared" si="54"/>
        <v>21894881.401080083</v>
      </c>
      <c r="IP224" s="193">
        <f t="shared" si="54"/>
        <v>21894881.401080083</v>
      </c>
      <c r="IQ224" s="193">
        <f t="shared" si="54"/>
        <v>21894881.401080083</v>
      </c>
      <c r="IR224" s="193">
        <f t="shared" si="54"/>
        <v>21894881.401080083</v>
      </c>
      <c r="IS224" s="193">
        <f t="shared" si="54"/>
        <v>21894881.401080083</v>
      </c>
      <c r="IT224" s="193">
        <f t="shared" si="54"/>
        <v>21894881.401080083</v>
      </c>
      <c r="IU224" s="193">
        <f t="shared" si="54"/>
        <v>21894881.401080083</v>
      </c>
      <c r="IV224" s="193">
        <f t="shared" si="55"/>
        <v>21894881.401080083</v>
      </c>
      <c r="IW224" s="193">
        <f t="shared" si="55"/>
        <v>0</v>
      </c>
      <c r="IX224" s="193">
        <f t="shared" si="55"/>
        <v>0</v>
      </c>
      <c r="IY224" s="193">
        <f t="shared" si="55"/>
        <v>0</v>
      </c>
      <c r="IZ224" s="193">
        <f t="shared" si="55"/>
        <v>0</v>
      </c>
      <c r="JA224" s="193">
        <f t="shared" si="55"/>
        <v>0</v>
      </c>
      <c r="JB224" s="193">
        <f t="shared" si="55"/>
        <v>0</v>
      </c>
      <c r="JC224" s="193">
        <f t="shared" si="55"/>
        <v>0</v>
      </c>
      <c r="JD224" s="193">
        <f t="shared" si="55"/>
        <v>0</v>
      </c>
      <c r="JE224" s="193">
        <f t="shared" si="55"/>
        <v>0</v>
      </c>
      <c r="JF224" s="193">
        <f t="shared" si="55"/>
        <v>0</v>
      </c>
      <c r="JG224" s="193">
        <f t="shared" si="55"/>
        <v>0</v>
      </c>
      <c r="JH224" s="193">
        <f t="shared" si="55"/>
        <v>0</v>
      </c>
      <c r="JI224" s="193">
        <f t="shared" si="55"/>
        <v>0</v>
      </c>
      <c r="JJ224" s="193">
        <f t="shared" si="55"/>
        <v>0</v>
      </c>
      <c r="JK224" s="193">
        <f t="shared" si="55"/>
        <v>0</v>
      </c>
      <c r="JL224" s="193">
        <f t="shared" si="56"/>
        <v>0</v>
      </c>
      <c r="JM224" s="193">
        <f t="shared" si="56"/>
        <v>0</v>
      </c>
      <c r="JN224" s="193">
        <f t="shared" si="56"/>
        <v>0</v>
      </c>
      <c r="JO224" s="193">
        <f t="shared" si="56"/>
        <v>0</v>
      </c>
      <c r="JP224" s="193">
        <f t="shared" si="56"/>
        <v>0</v>
      </c>
      <c r="JQ224" s="193">
        <f t="shared" si="56"/>
        <v>0</v>
      </c>
      <c r="JR224" s="193">
        <f t="shared" si="56"/>
        <v>0</v>
      </c>
      <c r="JS224" s="193">
        <f t="shared" si="56"/>
        <v>0</v>
      </c>
      <c r="JT224" s="193">
        <f t="shared" si="56"/>
        <v>0</v>
      </c>
    </row>
    <row r="225" spans="4:280">
      <c r="D225" s="175">
        <v>24</v>
      </c>
      <c r="Z225" s="193">
        <f t="shared" si="40"/>
        <v>4435122.0169604234</v>
      </c>
      <c r="AA225" s="193">
        <f t="shared" si="40"/>
        <v>4435122.0169604234</v>
      </c>
      <c r="AB225" s="193">
        <f t="shared" si="40"/>
        <v>4348761.1755254492</v>
      </c>
      <c r="AC225" s="193">
        <f t="shared" si="40"/>
        <v>4348761.1755254492</v>
      </c>
      <c r="AD225" s="193">
        <f t="shared" si="40"/>
        <v>4348761.1755254492</v>
      </c>
      <c r="AE225" s="193">
        <f t="shared" si="40"/>
        <v>4348761.1755254492</v>
      </c>
      <c r="AF225" s="193">
        <f t="shared" si="40"/>
        <v>4348761.1755254492</v>
      </c>
      <c r="AG225" s="193">
        <f t="shared" si="40"/>
        <v>4348761.1755254492</v>
      </c>
      <c r="AH225" s="193">
        <f t="shared" si="40"/>
        <v>4348761.1755254492</v>
      </c>
      <c r="AI225" s="193">
        <f t="shared" si="40"/>
        <v>4348761.1755254492</v>
      </c>
      <c r="AJ225" s="193">
        <f t="shared" si="40"/>
        <v>4348761.1755254492</v>
      </c>
      <c r="AK225" s="193">
        <f t="shared" si="40"/>
        <v>4348761.1755254492</v>
      </c>
      <c r="AL225" s="193">
        <f t="shared" si="40"/>
        <v>4348761.1755254492</v>
      </c>
      <c r="AM225" s="193">
        <f t="shared" si="40"/>
        <v>4348761.1755254492</v>
      </c>
      <c r="AN225" s="193">
        <f t="shared" si="40"/>
        <v>4285600.5195849333</v>
      </c>
      <c r="AO225" s="193">
        <f t="shared" si="40"/>
        <v>4285600.5195849333</v>
      </c>
      <c r="AP225" s="193">
        <f t="shared" si="41"/>
        <v>4285600.5195849333</v>
      </c>
      <c r="AQ225" s="193">
        <f t="shared" si="41"/>
        <v>4285600.5195849333</v>
      </c>
      <c r="AR225" s="193">
        <f t="shared" si="41"/>
        <v>4285600.5195849333</v>
      </c>
      <c r="AS225" s="193">
        <f t="shared" si="41"/>
        <v>4285600.5195849333</v>
      </c>
      <c r="AT225" s="193">
        <f t="shared" si="41"/>
        <v>4285600.5195849333</v>
      </c>
      <c r="AU225" s="193">
        <f t="shared" si="41"/>
        <v>4285600.5195849333</v>
      </c>
      <c r="AV225" s="193">
        <f t="shared" si="42"/>
        <v>4285600.5195849333</v>
      </c>
      <c r="AW225" s="193">
        <f t="shared" si="42"/>
        <v>4285600.5195849333</v>
      </c>
      <c r="AX225" s="193">
        <f t="shared" si="42"/>
        <v>4285600.5195849333</v>
      </c>
      <c r="AY225" s="193">
        <f t="shared" si="42"/>
        <v>4285600.5195849333</v>
      </c>
      <c r="AZ225" s="193">
        <f t="shared" si="42"/>
        <v>4285600.5195849333</v>
      </c>
      <c r="BA225" s="193">
        <f t="shared" si="42"/>
        <v>4256658.9163461868</v>
      </c>
      <c r="BB225" s="193">
        <f t="shared" si="42"/>
        <v>4256658.9163461868</v>
      </c>
      <c r="BC225" s="193">
        <f t="shared" si="42"/>
        <v>4256658.9163461868</v>
      </c>
      <c r="BD225" s="193">
        <f t="shared" si="42"/>
        <v>4256658.9163461868</v>
      </c>
      <c r="BE225" s="193">
        <f t="shared" si="42"/>
        <v>4256658.9163461868</v>
      </c>
      <c r="BF225" s="193">
        <f t="shared" si="42"/>
        <v>4256658.9163461868</v>
      </c>
      <c r="BG225" s="193">
        <f t="shared" si="42"/>
        <v>4256658.9163461868</v>
      </c>
      <c r="BH225" s="193">
        <f t="shared" si="42"/>
        <v>4256658.9163461868</v>
      </c>
      <c r="BI225" s="193">
        <f t="shared" si="42"/>
        <v>4256658.9163461868</v>
      </c>
      <c r="BJ225" s="193">
        <f t="shared" si="42"/>
        <v>4256658.9163461868</v>
      </c>
      <c r="BK225" s="193">
        <f t="shared" si="42"/>
        <v>4256658.9163461868</v>
      </c>
      <c r="BL225" s="193">
        <f t="shared" si="43"/>
        <v>4256658.9163461868</v>
      </c>
      <c r="BM225" s="193">
        <f t="shared" si="43"/>
        <v>4285031.6464015841</v>
      </c>
      <c r="BN225" s="193">
        <f t="shared" si="43"/>
        <v>4285031.6464015841</v>
      </c>
      <c r="BO225" s="193">
        <f t="shared" si="43"/>
        <v>4285031.6464015841</v>
      </c>
      <c r="BP225" s="193">
        <f t="shared" si="43"/>
        <v>4285031.6464015841</v>
      </c>
      <c r="BQ225" s="193">
        <f t="shared" si="43"/>
        <v>4285031.6464015841</v>
      </c>
      <c r="BR225" s="193">
        <f t="shared" si="43"/>
        <v>4285031.6464015841</v>
      </c>
      <c r="BS225" s="193">
        <f t="shared" si="43"/>
        <v>4285031.6464015841</v>
      </c>
      <c r="BT225" s="193">
        <f t="shared" si="43"/>
        <v>4285031.6464015841</v>
      </c>
      <c r="BU225" s="193">
        <f t="shared" si="43"/>
        <v>4285031.6464015841</v>
      </c>
      <c r="BV225" s="193">
        <f t="shared" si="43"/>
        <v>4285031.6464015841</v>
      </c>
      <c r="BW225" s="193">
        <f t="shared" si="43"/>
        <v>4285031.6464015841</v>
      </c>
      <c r="BX225" s="193">
        <f t="shared" si="43"/>
        <v>4285031.6464015841</v>
      </c>
      <c r="BY225" s="193">
        <f t="shared" si="43"/>
        <v>4331414.7629182748</v>
      </c>
      <c r="BZ225" s="193">
        <f t="shared" si="43"/>
        <v>4331414.7629182748</v>
      </c>
      <c r="CA225" s="193">
        <f t="shared" si="43"/>
        <v>4331414.7629182748</v>
      </c>
      <c r="CB225" s="193">
        <f t="shared" si="44"/>
        <v>4331414.7629182748</v>
      </c>
      <c r="CC225" s="193">
        <f t="shared" si="44"/>
        <v>4331414.7629182748</v>
      </c>
      <c r="CD225" s="193">
        <f t="shared" si="44"/>
        <v>4331414.7629182748</v>
      </c>
      <c r="CE225" s="193">
        <f t="shared" si="44"/>
        <v>4331414.7629182748</v>
      </c>
      <c r="CF225" s="193">
        <f t="shared" si="44"/>
        <v>4331414.7629182748</v>
      </c>
      <c r="CG225" s="193">
        <f t="shared" si="44"/>
        <v>4331414.7629182748</v>
      </c>
      <c r="CH225" s="193">
        <f t="shared" si="44"/>
        <v>4331414.7629182748</v>
      </c>
      <c r="CI225" s="193">
        <f t="shared" si="44"/>
        <v>4331414.7629182748</v>
      </c>
      <c r="CJ225" s="193">
        <f t="shared" si="44"/>
        <v>4331414.7629182748</v>
      </c>
      <c r="CK225" s="193">
        <f t="shared" si="44"/>
        <v>4332304.5638491223</v>
      </c>
      <c r="CL225" s="193">
        <f t="shared" si="44"/>
        <v>4332304.5638491223</v>
      </c>
      <c r="CM225" s="193">
        <f t="shared" si="44"/>
        <v>4332304.5638491223</v>
      </c>
      <c r="CN225" s="193">
        <f t="shared" si="44"/>
        <v>4332304.5638491223</v>
      </c>
      <c r="CO225" s="193">
        <f t="shared" si="44"/>
        <v>4332304.5638491223</v>
      </c>
      <c r="CP225" s="193">
        <f t="shared" si="44"/>
        <v>4332304.5638491223</v>
      </c>
      <c r="CQ225" s="193">
        <f t="shared" si="44"/>
        <v>4332304.5638491223</v>
      </c>
      <c r="CR225" s="193">
        <f t="shared" si="45"/>
        <v>4332304.5638491223</v>
      </c>
      <c r="CS225" s="193">
        <f t="shared" si="45"/>
        <v>4332304.5638491223</v>
      </c>
      <c r="CT225" s="193">
        <f t="shared" si="45"/>
        <v>4332304.5638491223</v>
      </c>
      <c r="CU225" s="193">
        <f t="shared" si="45"/>
        <v>4332304.5638491223</v>
      </c>
      <c r="CV225" s="193">
        <f t="shared" si="45"/>
        <v>4332304.5638491223</v>
      </c>
      <c r="CW225" s="193">
        <f t="shared" si="45"/>
        <v>4326138.4025288364</v>
      </c>
      <c r="CX225" s="193">
        <f t="shared" si="45"/>
        <v>4326138.4025288364</v>
      </c>
      <c r="CY225" s="193">
        <f t="shared" si="45"/>
        <v>4326138.4025288364</v>
      </c>
      <c r="CZ225" s="193">
        <f t="shared" si="45"/>
        <v>4326138.4025288364</v>
      </c>
      <c r="DA225" s="193">
        <f t="shared" si="45"/>
        <v>4326138.4025288364</v>
      </c>
      <c r="DB225" s="193">
        <f t="shared" si="45"/>
        <v>4326138.4025288364</v>
      </c>
      <c r="DC225" s="193">
        <f t="shared" si="45"/>
        <v>4326138.4025288364</v>
      </c>
      <c r="DD225" s="193">
        <f t="shared" si="45"/>
        <v>4326138.4025288364</v>
      </c>
      <c r="DE225" s="193">
        <f t="shared" si="45"/>
        <v>4326138.4025288364</v>
      </c>
      <c r="DF225" s="193">
        <f t="shared" si="45"/>
        <v>4326138.4025288364</v>
      </c>
      <c r="DG225" s="193">
        <f t="shared" si="45"/>
        <v>4326138.4025288364</v>
      </c>
      <c r="DH225" s="193">
        <f t="shared" si="46"/>
        <v>4326138.4025288364</v>
      </c>
      <c r="DI225" s="193">
        <f t="shared" si="46"/>
        <v>4352652.6267726412</v>
      </c>
      <c r="DJ225" s="193">
        <f t="shared" si="46"/>
        <v>4352652.6267726412</v>
      </c>
      <c r="DK225" s="193">
        <f t="shared" si="46"/>
        <v>4352652.6267726412</v>
      </c>
      <c r="DL225" s="193">
        <f t="shared" si="46"/>
        <v>4352652.6267726412</v>
      </c>
      <c r="DM225" s="193">
        <f t="shared" si="46"/>
        <v>4352652.6267726412</v>
      </c>
      <c r="DN225" s="193">
        <f t="shared" si="46"/>
        <v>4352652.6267726412</v>
      </c>
      <c r="DO225" s="193">
        <f t="shared" si="46"/>
        <v>4352652.6267726412</v>
      </c>
      <c r="DP225" s="193">
        <f t="shared" si="46"/>
        <v>4352652.6267726412</v>
      </c>
      <c r="DQ225" s="193">
        <f t="shared" si="46"/>
        <v>4352652.6267726412</v>
      </c>
      <c r="DR225" s="193">
        <f t="shared" si="46"/>
        <v>4352652.6267726412</v>
      </c>
      <c r="DS225" s="193">
        <f t="shared" si="46"/>
        <v>4352652.6267726412</v>
      </c>
      <c r="DT225" s="193">
        <f t="shared" si="46"/>
        <v>4352652.6267726412</v>
      </c>
      <c r="DU225" s="193">
        <f t="shared" si="46"/>
        <v>4389005.4004075928</v>
      </c>
      <c r="DV225" s="193">
        <f t="shared" si="46"/>
        <v>4389005.4004075928</v>
      </c>
      <c r="DW225" s="193">
        <f t="shared" si="46"/>
        <v>4389005.4004075928</v>
      </c>
      <c r="DX225" s="193">
        <f t="shared" si="47"/>
        <v>4389005.4004075928</v>
      </c>
      <c r="DY225" s="193">
        <f t="shared" si="47"/>
        <v>4389005.4004075928</v>
      </c>
      <c r="DZ225" s="193">
        <f t="shared" si="47"/>
        <v>4389005.4004075928</v>
      </c>
      <c r="EA225" s="193">
        <f t="shared" si="47"/>
        <v>4389005.4004075928</v>
      </c>
      <c r="EB225" s="193">
        <f t="shared" si="47"/>
        <v>4389005.4004075928</v>
      </c>
      <c r="EC225" s="193">
        <f t="shared" si="47"/>
        <v>4389005.4004075928</v>
      </c>
      <c r="ED225" s="193">
        <f t="shared" si="47"/>
        <v>4389005.4004075928</v>
      </c>
      <c r="EE225" s="193">
        <f t="shared" si="47"/>
        <v>4389005.4004075928</v>
      </c>
      <c r="EF225" s="193">
        <f t="shared" si="47"/>
        <v>4389005.4004075928</v>
      </c>
      <c r="EG225" s="193">
        <f t="shared" si="47"/>
        <v>4385783.2047750028</v>
      </c>
      <c r="EH225" s="193">
        <f t="shared" si="47"/>
        <v>4385783.2047750028</v>
      </c>
      <c r="EI225" s="193">
        <f t="shared" si="47"/>
        <v>4385783.2047750028</v>
      </c>
      <c r="EJ225" s="193">
        <f t="shared" si="47"/>
        <v>4385783.2047750028</v>
      </c>
      <c r="EK225" s="193">
        <f t="shared" si="47"/>
        <v>4385783.2047750028</v>
      </c>
      <c r="EL225" s="193">
        <f t="shared" si="47"/>
        <v>4385783.2047750028</v>
      </c>
      <c r="EM225" s="193">
        <f t="shared" si="47"/>
        <v>4385783.2047750028</v>
      </c>
      <c r="EN225" s="193">
        <f t="shared" si="48"/>
        <v>4385783.2047750028</v>
      </c>
      <c r="EO225" s="193">
        <f t="shared" si="48"/>
        <v>4385783.2047750028</v>
      </c>
      <c r="EP225" s="193">
        <f t="shared" si="48"/>
        <v>4385783.2047750028</v>
      </c>
      <c r="EQ225" s="193">
        <f t="shared" si="48"/>
        <v>4385783.2047750028</v>
      </c>
      <c r="ER225" s="193">
        <f t="shared" si="48"/>
        <v>4385783.2047750028</v>
      </c>
      <c r="ES225" s="193">
        <f t="shared" si="48"/>
        <v>4366349.8218363011</v>
      </c>
      <c r="ET225" s="193">
        <f t="shared" si="48"/>
        <v>4366349.8218363011</v>
      </c>
      <c r="EU225" s="193">
        <f t="shared" si="48"/>
        <v>4366349.8218363011</v>
      </c>
      <c r="EV225" s="193">
        <f t="shared" si="48"/>
        <v>4366349.8218363011</v>
      </c>
      <c r="EW225" s="193">
        <f t="shared" si="48"/>
        <v>4366349.8218363011</v>
      </c>
      <c r="EX225" s="193">
        <f t="shared" si="48"/>
        <v>4366349.8218363011</v>
      </c>
      <c r="EY225" s="193">
        <f t="shared" si="48"/>
        <v>4366349.8218363011</v>
      </c>
      <c r="EZ225" s="193">
        <f t="shared" si="48"/>
        <v>4366349.8218363011</v>
      </c>
      <c r="FA225" s="193">
        <f t="shared" si="48"/>
        <v>4366349.8218363011</v>
      </c>
      <c r="FB225" s="193">
        <f t="shared" si="48"/>
        <v>4366349.8218363011</v>
      </c>
      <c r="FC225" s="193">
        <f t="shared" si="48"/>
        <v>4366349.8218363011</v>
      </c>
      <c r="FD225" s="193">
        <f t="shared" si="49"/>
        <v>4366349.8218363011</v>
      </c>
      <c r="FE225" s="193">
        <f t="shared" si="49"/>
        <v>4390932.2839583969</v>
      </c>
      <c r="FF225" s="193">
        <f t="shared" si="49"/>
        <v>4390932.2839583969</v>
      </c>
      <c r="FG225" s="193">
        <f t="shared" si="49"/>
        <v>4390932.2839583969</v>
      </c>
      <c r="FH225" s="193">
        <f t="shared" si="49"/>
        <v>4390932.2839583969</v>
      </c>
      <c r="FI225" s="193">
        <f t="shared" si="49"/>
        <v>4390932.2839583969</v>
      </c>
      <c r="FJ225" s="193">
        <f t="shared" si="49"/>
        <v>4390932.2839583969</v>
      </c>
      <c r="FK225" s="193">
        <f t="shared" si="49"/>
        <v>4390932.2839583969</v>
      </c>
      <c r="FL225" s="193">
        <f t="shared" si="49"/>
        <v>4390932.2839583969</v>
      </c>
      <c r="FM225" s="193">
        <f t="shared" si="49"/>
        <v>4390932.2839583969</v>
      </c>
      <c r="FN225" s="193">
        <f t="shared" si="49"/>
        <v>4390932.2839583969</v>
      </c>
      <c r="FO225" s="193">
        <f t="shared" si="49"/>
        <v>4390932.2839583969</v>
      </c>
      <c r="FP225" s="193">
        <f t="shared" si="49"/>
        <v>4390932.2839583969</v>
      </c>
      <c r="FQ225" s="193">
        <f t="shared" si="49"/>
        <v>4505183.5570990238</v>
      </c>
      <c r="FR225" s="193">
        <f t="shared" si="49"/>
        <v>4505183.5570990238</v>
      </c>
      <c r="FS225" s="193">
        <f t="shared" si="49"/>
        <v>4505183.5570990238</v>
      </c>
      <c r="FT225" s="193">
        <f t="shared" si="50"/>
        <v>4505183.5570990238</v>
      </c>
      <c r="FU225" s="193">
        <f t="shared" si="50"/>
        <v>4505183.5570990238</v>
      </c>
      <c r="FV225" s="193">
        <f t="shared" si="50"/>
        <v>4505183.5570990238</v>
      </c>
      <c r="FW225" s="193">
        <f t="shared" si="50"/>
        <v>4505183.5570990238</v>
      </c>
      <c r="FX225" s="193">
        <f t="shared" si="50"/>
        <v>4505183.5570990238</v>
      </c>
      <c r="FY225" s="193">
        <f t="shared" si="50"/>
        <v>4505183.5570990238</v>
      </c>
      <c r="FZ225" s="193">
        <f t="shared" si="50"/>
        <v>4505183.5570990238</v>
      </c>
      <c r="GA225" s="193">
        <f t="shared" si="50"/>
        <v>4505183.5570990238</v>
      </c>
      <c r="GB225" s="193">
        <f t="shared" si="50"/>
        <v>4505183.5570990238</v>
      </c>
      <c r="GC225" s="193">
        <f t="shared" si="50"/>
        <v>4507169.473480464</v>
      </c>
      <c r="GD225" s="193">
        <f t="shared" si="50"/>
        <v>4507169.473480464</v>
      </c>
      <c r="GE225" s="193">
        <f t="shared" si="50"/>
        <v>4507169.473480464</v>
      </c>
      <c r="GF225" s="193">
        <f t="shared" si="50"/>
        <v>4507169.473480464</v>
      </c>
      <c r="GG225" s="193">
        <f t="shared" si="50"/>
        <v>4507169.473480464</v>
      </c>
      <c r="GH225" s="193">
        <f t="shared" si="50"/>
        <v>4507169.473480464</v>
      </c>
      <c r="GI225" s="193">
        <f t="shared" si="50"/>
        <v>4507169.473480464</v>
      </c>
      <c r="GJ225" s="193">
        <f t="shared" si="51"/>
        <v>4507169.473480464</v>
      </c>
      <c r="GK225" s="193">
        <f t="shared" si="51"/>
        <v>4507169.473480464</v>
      </c>
      <c r="GL225" s="193">
        <f t="shared" si="51"/>
        <v>4507169.473480464</v>
      </c>
      <c r="GM225" s="193">
        <f t="shared" si="51"/>
        <v>4507169.473480464</v>
      </c>
      <c r="GN225" s="193">
        <f t="shared" si="51"/>
        <v>4507169.473480464</v>
      </c>
      <c r="GO225" s="193">
        <f t="shared" si="51"/>
        <v>4513815.4395127175</v>
      </c>
      <c r="GP225" s="193">
        <f t="shared" si="51"/>
        <v>4513815.4395127175</v>
      </c>
      <c r="GQ225" s="193">
        <f t="shared" si="51"/>
        <v>4513815.4395127175</v>
      </c>
      <c r="GR225" s="193">
        <f t="shared" si="51"/>
        <v>4513815.4395127175</v>
      </c>
      <c r="GS225" s="193">
        <f t="shared" si="51"/>
        <v>4513815.4395127175</v>
      </c>
      <c r="GT225" s="193">
        <f t="shared" si="51"/>
        <v>4513815.4395127175</v>
      </c>
      <c r="GU225" s="193">
        <f t="shared" si="51"/>
        <v>4513815.4395127175</v>
      </c>
      <c r="GV225" s="193">
        <f t="shared" si="51"/>
        <v>4513815.4395127175</v>
      </c>
      <c r="GW225" s="193">
        <f t="shared" si="51"/>
        <v>4513815.4395127175</v>
      </c>
      <c r="GX225" s="193">
        <f t="shared" si="51"/>
        <v>4513815.4395127175</v>
      </c>
      <c r="GY225" s="193">
        <f t="shared" si="51"/>
        <v>4513815.4395127175</v>
      </c>
      <c r="GZ225" s="193">
        <f t="shared" si="52"/>
        <v>4513815.4395127175</v>
      </c>
      <c r="HA225" s="193">
        <f t="shared" si="52"/>
        <v>4555850.2859245045</v>
      </c>
      <c r="HB225" s="193">
        <f t="shared" si="52"/>
        <v>4555850.2859245045</v>
      </c>
      <c r="HC225" s="193">
        <f t="shared" si="52"/>
        <v>4555850.2859245045</v>
      </c>
      <c r="HD225" s="193">
        <f t="shared" si="52"/>
        <v>4555850.2859245045</v>
      </c>
      <c r="HE225" s="193">
        <f t="shared" si="52"/>
        <v>4555850.2859245045</v>
      </c>
      <c r="HF225" s="193">
        <f t="shared" si="52"/>
        <v>4555850.2859245045</v>
      </c>
      <c r="HG225" s="193">
        <f t="shared" si="52"/>
        <v>4555850.2859245045</v>
      </c>
      <c r="HH225" s="193">
        <f t="shared" si="52"/>
        <v>4555850.2859245045</v>
      </c>
      <c r="HI225" s="193">
        <f t="shared" si="52"/>
        <v>4555850.2859245045</v>
      </c>
      <c r="HJ225" s="193">
        <f t="shared" si="52"/>
        <v>4555850.2859245045</v>
      </c>
      <c r="HK225" s="193">
        <f t="shared" si="52"/>
        <v>4555850.2859245045</v>
      </c>
      <c r="HL225" s="193">
        <f t="shared" si="52"/>
        <v>4555850.2859245045</v>
      </c>
      <c r="HM225" s="193">
        <f t="shared" si="52"/>
        <v>4565337.2086765021</v>
      </c>
      <c r="HN225" s="193">
        <f t="shared" si="52"/>
        <v>4565337.2086765021</v>
      </c>
      <c r="HO225" s="193">
        <f t="shared" si="52"/>
        <v>4565337.2086765021</v>
      </c>
      <c r="HP225" s="193">
        <f t="shared" si="53"/>
        <v>4565337.2086765021</v>
      </c>
      <c r="HQ225" s="193">
        <f t="shared" si="53"/>
        <v>4565337.2086765021</v>
      </c>
      <c r="HR225" s="193">
        <f t="shared" si="53"/>
        <v>4565337.2086765021</v>
      </c>
      <c r="HS225" s="193">
        <f t="shared" si="53"/>
        <v>4565337.2086765021</v>
      </c>
      <c r="HT225" s="193">
        <f t="shared" si="53"/>
        <v>4565337.2086765021</v>
      </c>
      <c r="HU225" s="193">
        <f t="shared" si="53"/>
        <v>4565337.2086765021</v>
      </c>
      <c r="HV225" s="193">
        <f t="shared" si="53"/>
        <v>4565337.2086765021</v>
      </c>
      <c r="HW225" s="193">
        <f t="shared" si="53"/>
        <v>4565337.2086765021</v>
      </c>
      <c r="HX225" s="193">
        <f t="shared" si="53"/>
        <v>4565337.2086765021</v>
      </c>
      <c r="HY225" s="193">
        <f t="shared" si="53"/>
        <v>4567310.5125971548</v>
      </c>
      <c r="HZ225" s="193">
        <f t="shared" si="53"/>
        <v>4567310.5125971548</v>
      </c>
      <c r="IA225" s="193">
        <f t="shared" si="53"/>
        <v>4567310.5125971548</v>
      </c>
      <c r="IB225" s="193">
        <f t="shared" si="53"/>
        <v>4567310.5125971548</v>
      </c>
      <c r="IC225" s="193">
        <f t="shared" si="53"/>
        <v>4567310.5125971548</v>
      </c>
      <c r="ID225" s="193">
        <f t="shared" si="53"/>
        <v>4567310.5125971548</v>
      </c>
      <c r="IE225" s="193">
        <f t="shared" si="53"/>
        <v>4567310.5125971548</v>
      </c>
      <c r="IF225" s="193">
        <f t="shared" si="54"/>
        <v>4567310.5125971548</v>
      </c>
      <c r="IG225" s="193">
        <f t="shared" si="54"/>
        <v>4567310.5125971548</v>
      </c>
      <c r="IH225" s="193">
        <f t="shared" si="54"/>
        <v>4567310.5125971548</v>
      </c>
      <c r="II225" s="193">
        <f t="shared" si="54"/>
        <v>4567310.5125971548</v>
      </c>
      <c r="IJ225" s="193">
        <f t="shared" si="54"/>
        <v>4567310.5125971548</v>
      </c>
      <c r="IK225" s="193">
        <f t="shared" si="54"/>
        <v>4567310.5125971548</v>
      </c>
      <c r="IL225" s="193">
        <f t="shared" si="54"/>
        <v>4567310.5125971548</v>
      </c>
      <c r="IM225" s="193">
        <f t="shared" si="54"/>
        <v>4567310.5125971548</v>
      </c>
      <c r="IN225" s="193">
        <f t="shared" si="54"/>
        <v>4567310.5125971548</v>
      </c>
      <c r="IO225" s="193">
        <f t="shared" si="54"/>
        <v>4567310.5125971548</v>
      </c>
      <c r="IP225" s="193">
        <f t="shared" si="54"/>
        <v>4567310.5125971548</v>
      </c>
      <c r="IQ225" s="193">
        <f t="shared" si="54"/>
        <v>4567310.5125971548</v>
      </c>
      <c r="IR225" s="193">
        <f t="shared" si="54"/>
        <v>4567310.5125971548</v>
      </c>
      <c r="IS225" s="193">
        <f t="shared" si="54"/>
        <v>4567310.5125971548</v>
      </c>
      <c r="IT225" s="193">
        <f t="shared" si="54"/>
        <v>4567310.5125971548</v>
      </c>
      <c r="IU225" s="193">
        <f t="shared" si="54"/>
        <v>4567310.5125971548</v>
      </c>
      <c r="IV225" s="193">
        <f t="shared" si="55"/>
        <v>4567310.5125971548</v>
      </c>
      <c r="IW225" s="193">
        <f t="shared" si="55"/>
        <v>0</v>
      </c>
      <c r="IX225" s="193">
        <f t="shared" si="55"/>
        <v>0</v>
      </c>
      <c r="IY225" s="193">
        <f t="shared" si="55"/>
        <v>0</v>
      </c>
      <c r="IZ225" s="193">
        <f t="shared" si="55"/>
        <v>0</v>
      </c>
      <c r="JA225" s="193">
        <f t="shared" si="55"/>
        <v>0</v>
      </c>
      <c r="JB225" s="193">
        <f t="shared" si="55"/>
        <v>0</v>
      </c>
      <c r="JC225" s="193">
        <f t="shared" si="55"/>
        <v>0</v>
      </c>
      <c r="JD225" s="193">
        <f t="shared" si="55"/>
        <v>0</v>
      </c>
      <c r="JE225" s="193">
        <f t="shared" si="55"/>
        <v>0</v>
      </c>
      <c r="JF225" s="193">
        <f t="shared" si="55"/>
        <v>0</v>
      </c>
      <c r="JG225" s="193">
        <f t="shared" si="55"/>
        <v>0</v>
      </c>
      <c r="JH225" s="193">
        <f t="shared" si="55"/>
        <v>0</v>
      </c>
      <c r="JI225" s="193">
        <f t="shared" si="55"/>
        <v>0</v>
      </c>
      <c r="JJ225" s="193">
        <f t="shared" si="55"/>
        <v>0</v>
      </c>
      <c r="JK225" s="193">
        <f t="shared" si="55"/>
        <v>0</v>
      </c>
      <c r="JL225" s="193">
        <f t="shared" si="56"/>
        <v>0</v>
      </c>
      <c r="JM225" s="193">
        <f t="shared" si="56"/>
        <v>0</v>
      </c>
      <c r="JN225" s="193">
        <f t="shared" si="56"/>
        <v>0</v>
      </c>
      <c r="JO225" s="193">
        <f t="shared" si="56"/>
        <v>0</v>
      </c>
      <c r="JP225" s="193">
        <f t="shared" si="56"/>
        <v>0</v>
      </c>
      <c r="JQ225" s="193">
        <f t="shared" si="56"/>
        <v>0</v>
      </c>
      <c r="JR225" s="193">
        <f t="shared" si="56"/>
        <v>0</v>
      </c>
      <c r="JS225" s="193">
        <f t="shared" si="56"/>
        <v>0</v>
      </c>
      <c r="JT225" s="193">
        <f t="shared" si="56"/>
        <v>0</v>
      </c>
    </row>
    <row r="226" spans="4:280">
      <c r="D226" s="175">
        <v>26</v>
      </c>
      <c r="Z226" s="193">
        <f t="shared" si="40"/>
        <v>4806752.987729229</v>
      </c>
      <c r="AA226" s="193">
        <f t="shared" si="40"/>
        <v>4806752.987729229</v>
      </c>
      <c r="AB226" s="193">
        <f t="shared" si="40"/>
        <v>4863572.7621854693</v>
      </c>
      <c r="AC226" s="193">
        <f t="shared" si="40"/>
        <v>4863572.7621854693</v>
      </c>
      <c r="AD226" s="193">
        <f t="shared" si="40"/>
        <v>4863572.7621854693</v>
      </c>
      <c r="AE226" s="193">
        <f t="shared" si="40"/>
        <v>4863572.7621854693</v>
      </c>
      <c r="AF226" s="193">
        <f t="shared" si="40"/>
        <v>4863572.7621854693</v>
      </c>
      <c r="AG226" s="193">
        <f t="shared" si="40"/>
        <v>4863572.7621854693</v>
      </c>
      <c r="AH226" s="193">
        <f t="shared" si="40"/>
        <v>4863572.7621854693</v>
      </c>
      <c r="AI226" s="193">
        <f t="shared" si="40"/>
        <v>4863572.7621854693</v>
      </c>
      <c r="AJ226" s="193">
        <f t="shared" si="40"/>
        <v>4863572.7621854693</v>
      </c>
      <c r="AK226" s="193">
        <f t="shared" si="40"/>
        <v>4863572.7621854693</v>
      </c>
      <c r="AL226" s="193">
        <f t="shared" si="40"/>
        <v>4863572.7621854693</v>
      </c>
      <c r="AM226" s="193">
        <f t="shared" si="40"/>
        <v>4863572.7621854693</v>
      </c>
      <c r="AN226" s="193">
        <f t="shared" si="40"/>
        <v>4920058.1701184865</v>
      </c>
      <c r="AO226" s="193">
        <f t="shared" si="40"/>
        <v>4920058.1701184865</v>
      </c>
      <c r="AP226" s="193">
        <f t="shared" si="41"/>
        <v>4920058.1701184865</v>
      </c>
      <c r="AQ226" s="193">
        <f t="shared" si="41"/>
        <v>4920058.1701184865</v>
      </c>
      <c r="AR226" s="193">
        <f t="shared" si="41"/>
        <v>4920058.1701184865</v>
      </c>
      <c r="AS226" s="193">
        <f t="shared" si="41"/>
        <v>4920058.1701184865</v>
      </c>
      <c r="AT226" s="193">
        <f t="shared" si="41"/>
        <v>4920058.1701184865</v>
      </c>
      <c r="AU226" s="193">
        <f t="shared" si="41"/>
        <v>4920058.1701184865</v>
      </c>
      <c r="AV226" s="193">
        <f t="shared" si="42"/>
        <v>4920058.1701184865</v>
      </c>
      <c r="AW226" s="193">
        <f t="shared" si="42"/>
        <v>4920058.1701184865</v>
      </c>
      <c r="AX226" s="193">
        <f t="shared" si="42"/>
        <v>4920058.1701184865</v>
      </c>
      <c r="AY226" s="193">
        <f t="shared" si="42"/>
        <v>4920058.1701184865</v>
      </c>
      <c r="AZ226" s="193">
        <f t="shared" si="42"/>
        <v>4920058.1701184865</v>
      </c>
      <c r="BA226" s="193">
        <f t="shared" si="42"/>
        <v>4969590.0965477759</v>
      </c>
      <c r="BB226" s="193">
        <f t="shared" si="42"/>
        <v>4969590.0965477759</v>
      </c>
      <c r="BC226" s="193">
        <f t="shared" si="42"/>
        <v>4969590.0965477759</v>
      </c>
      <c r="BD226" s="193">
        <f t="shared" si="42"/>
        <v>4969590.0965477759</v>
      </c>
      <c r="BE226" s="193">
        <f t="shared" si="42"/>
        <v>4969590.0965477759</v>
      </c>
      <c r="BF226" s="193">
        <f t="shared" si="42"/>
        <v>4969590.0965477759</v>
      </c>
      <c r="BG226" s="193">
        <f t="shared" si="42"/>
        <v>4969590.0965477759</v>
      </c>
      <c r="BH226" s="193">
        <f t="shared" si="42"/>
        <v>4969590.0965477759</v>
      </c>
      <c r="BI226" s="193">
        <f t="shared" si="42"/>
        <v>4969590.0965477759</v>
      </c>
      <c r="BJ226" s="193">
        <f t="shared" si="42"/>
        <v>4969590.0965477759</v>
      </c>
      <c r="BK226" s="193">
        <f t="shared" si="42"/>
        <v>4969590.0965477759</v>
      </c>
      <c r="BL226" s="193">
        <f t="shared" si="43"/>
        <v>4969590.0965477759</v>
      </c>
      <c r="BM226" s="193">
        <f t="shared" si="43"/>
        <v>5012673.0032100873</v>
      </c>
      <c r="BN226" s="193">
        <f t="shared" si="43"/>
        <v>5012673.0032100873</v>
      </c>
      <c r="BO226" s="193">
        <f t="shared" si="43"/>
        <v>5012673.0032100873</v>
      </c>
      <c r="BP226" s="193">
        <f t="shared" si="43"/>
        <v>5012673.0032100873</v>
      </c>
      <c r="BQ226" s="193">
        <f t="shared" si="43"/>
        <v>5012673.0032100873</v>
      </c>
      <c r="BR226" s="193">
        <f t="shared" si="43"/>
        <v>5012673.0032100873</v>
      </c>
      <c r="BS226" s="193">
        <f t="shared" si="43"/>
        <v>5012673.0032100873</v>
      </c>
      <c r="BT226" s="193">
        <f t="shared" si="43"/>
        <v>5012673.0032100873</v>
      </c>
      <c r="BU226" s="193">
        <f t="shared" si="43"/>
        <v>5012673.0032100873</v>
      </c>
      <c r="BV226" s="193">
        <f t="shared" si="43"/>
        <v>5012673.0032100873</v>
      </c>
      <c r="BW226" s="193">
        <f t="shared" si="43"/>
        <v>5012673.0032100873</v>
      </c>
      <c r="BX226" s="193">
        <f t="shared" si="43"/>
        <v>5012673.0032100873</v>
      </c>
      <c r="BY226" s="193">
        <f t="shared" si="43"/>
        <v>5053681.7113013621</v>
      </c>
      <c r="BZ226" s="193">
        <f t="shared" si="43"/>
        <v>5053681.7113013621</v>
      </c>
      <c r="CA226" s="193">
        <f t="shared" si="43"/>
        <v>5053681.7113013621</v>
      </c>
      <c r="CB226" s="193">
        <f t="shared" si="44"/>
        <v>5053681.7113013621</v>
      </c>
      <c r="CC226" s="193">
        <f t="shared" si="44"/>
        <v>5053681.7113013621</v>
      </c>
      <c r="CD226" s="193">
        <f t="shared" si="44"/>
        <v>5053681.7113013621</v>
      </c>
      <c r="CE226" s="193">
        <f t="shared" si="44"/>
        <v>5053681.7113013621</v>
      </c>
      <c r="CF226" s="193">
        <f t="shared" si="44"/>
        <v>5053681.7113013621</v>
      </c>
      <c r="CG226" s="193">
        <f t="shared" si="44"/>
        <v>5053681.7113013621</v>
      </c>
      <c r="CH226" s="193">
        <f t="shared" si="44"/>
        <v>5053681.7113013621</v>
      </c>
      <c r="CI226" s="193">
        <f t="shared" si="44"/>
        <v>5053681.7113013621</v>
      </c>
      <c r="CJ226" s="193">
        <f t="shared" si="44"/>
        <v>5053681.7113013621</v>
      </c>
      <c r="CK226" s="193">
        <f t="shared" si="44"/>
        <v>5103196.4248211896</v>
      </c>
      <c r="CL226" s="193">
        <f t="shared" si="44"/>
        <v>5103196.4248211896</v>
      </c>
      <c r="CM226" s="193">
        <f t="shared" si="44"/>
        <v>5103196.4248211896</v>
      </c>
      <c r="CN226" s="193">
        <f t="shared" si="44"/>
        <v>5103196.4248211896</v>
      </c>
      <c r="CO226" s="193">
        <f t="shared" si="44"/>
        <v>5103196.4248211896</v>
      </c>
      <c r="CP226" s="193">
        <f t="shared" si="44"/>
        <v>5103196.4248211896</v>
      </c>
      <c r="CQ226" s="193">
        <f t="shared" si="44"/>
        <v>5103196.4248211896</v>
      </c>
      <c r="CR226" s="193">
        <f t="shared" si="45"/>
        <v>5103196.4248211896</v>
      </c>
      <c r="CS226" s="193">
        <f t="shared" si="45"/>
        <v>5103196.4248211896</v>
      </c>
      <c r="CT226" s="193">
        <f t="shared" si="45"/>
        <v>5103196.4248211896</v>
      </c>
      <c r="CU226" s="193">
        <f t="shared" si="45"/>
        <v>5103196.4248211896</v>
      </c>
      <c r="CV226" s="193">
        <f t="shared" si="45"/>
        <v>5103196.4248211896</v>
      </c>
      <c r="CW226" s="193">
        <f t="shared" si="45"/>
        <v>5156137.9443460554</v>
      </c>
      <c r="CX226" s="193">
        <f t="shared" si="45"/>
        <v>5156137.9443460554</v>
      </c>
      <c r="CY226" s="193">
        <f t="shared" si="45"/>
        <v>5156137.9443460554</v>
      </c>
      <c r="CZ226" s="193">
        <f t="shared" si="45"/>
        <v>5156137.9443460554</v>
      </c>
      <c r="DA226" s="193">
        <f t="shared" si="45"/>
        <v>5156137.9443460554</v>
      </c>
      <c r="DB226" s="193">
        <f t="shared" si="45"/>
        <v>5156137.9443460554</v>
      </c>
      <c r="DC226" s="193">
        <f t="shared" si="45"/>
        <v>5156137.9443460554</v>
      </c>
      <c r="DD226" s="193">
        <f t="shared" si="45"/>
        <v>5156137.9443460554</v>
      </c>
      <c r="DE226" s="193">
        <f t="shared" si="45"/>
        <v>5156137.9443460554</v>
      </c>
      <c r="DF226" s="193">
        <f t="shared" si="45"/>
        <v>5156137.9443460554</v>
      </c>
      <c r="DG226" s="193">
        <f t="shared" si="45"/>
        <v>5156137.9443460554</v>
      </c>
      <c r="DH226" s="193">
        <f t="shared" si="46"/>
        <v>5156137.9443460554</v>
      </c>
      <c r="DI226" s="193">
        <f t="shared" si="46"/>
        <v>5202836.5855322396</v>
      </c>
      <c r="DJ226" s="193">
        <f t="shared" si="46"/>
        <v>5202836.5855322396</v>
      </c>
      <c r="DK226" s="193">
        <f t="shared" si="46"/>
        <v>5202836.5855322396</v>
      </c>
      <c r="DL226" s="193">
        <f t="shared" si="46"/>
        <v>5202836.5855322396</v>
      </c>
      <c r="DM226" s="193">
        <f t="shared" si="46"/>
        <v>5202836.5855322396</v>
      </c>
      <c r="DN226" s="193">
        <f t="shared" si="46"/>
        <v>5202836.5855322396</v>
      </c>
      <c r="DO226" s="193">
        <f t="shared" si="46"/>
        <v>5202836.5855322396</v>
      </c>
      <c r="DP226" s="193">
        <f t="shared" si="46"/>
        <v>5202836.5855322396</v>
      </c>
      <c r="DQ226" s="193">
        <f t="shared" si="46"/>
        <v>5202836.5855322396</v>
      </c>
      <c r="DR226" s="193">
        <f t="shared" si="46"/>
        <v>5202836.5855322396</v>
      </c>
      <c r="DS226" s="193">
        <f t="shared" si="46"/>
        <v>5202836.5855322396</v>
      </c>
      <c r="DT226" s="193">
        <f t="shared" si="46"/>
        <v>5202836.5855322396</v>
      </c>
      <c r="DU226" s="193">
        <f t="shared" si="46"/>
        <v>5248815.7052694475</v>
      </c>
      <c r="DV226" s="193">
        <f t="shared" si="46"/>
        <v>5248815.7052694475</v>
      </c>
      <c r="DW226" s="193">
        <f t="shared" si="46"/>
        <v>5248815.7052694475</v>
      </c>
      <c r="DX226" s="193">
        <f t="shared" si="47"/>
        <v>5248815.7052694475</v>
      </c>
      <c r="DY226" s="193">
        <f t="shared" si="47"/>
        <v>5248815.7052694475</v>
      </c>
      <c r="DZ226" s="193">
        <f t="shared" si="47"/>
        <v>5248815.7052694475</v>
      </c>
      <c r="EA226" s="193">
        <f t="shared" si="47"/>
        <v>5248815.7052694475</v>
      </c>
      <c r="EB226" s="193">
        <f t="shared" si="47"/>
        <v>5248815.7052694475</v>
      </c>
      <c r="EC226" s="193">
        <f t="shared" si="47"/>
        <v>5248815.7052694475</v>
      </c>
      <c r="ED226" s="193">
        <f t="shared" si="47"/>
        <v>5248815.7052694475</v>
      </c>
      <c r="EE226" s="193">
        <f t="shared" si="47"/>
        <v>5248815.7052694475</v>
      </c>
      <c r="EF226" s="193">
        <f t="shared" si="47"/>
        <v>5248815.7052694475</v>
      </c>
      <c r="EG226" s="193">
        <f t="shared" si="47"/>
        <v>5302004.8602773305</v>
      </c>
      <c r="EH226" s="193">
        <f t="shared" si="47"/>
        <v>5302004.8602773305</v>
      </c>
      <c r="EI226" s="193">
        <f t="shared" si="47"/>
        <v>5302004.8602773305</v>
      </c>
      <c r="EJ226" s="193">
        <f t="shared" si="47"/>
        <v>5302004.8602773305</v>
      </c>
      <c r="EK226" s="193">
        <f t="shared" si="47"/>
        <v>5302004.8602773305</v>
      </c>
      <c r="EL226" s="193">
        <f t="shared" si="47"/>
        <v>5302004.8602773305</v>
      </c>
      <c r="EM226" s="193">
        <f t="shared" si="47"/>
        <v>5302004.8602773305</v>
      </c>
      <c r="EN226" s="193">
        <f t="shared" si="48"/>
        <v>5302004.8602773305</v>
      </c>
      <c r="EO226" s="193">
        <f t="shared" si="48"/>
        <v>5302004.8602773305</v>
      </c>
      <c r="EP226" s="193">
        <f t="shared" si="48"/>
        <v>5302004.8602773305</v>
      </c>
      <c r="EQ226" s="193">
        <f t="shared" si="48"/>
        <v>5302004.8602773305</v>
      </c>
      <c r="ER226" s="193">
        <f t="shared" si="48"/>
        <v>5302004.8602773305</v>
      </c>
      <c r="ES226" s="193">
        <f t="shared" si="48"/>
        <v>5360790.5477036284</v>
      </c>
      <c r="ET226" s="193">
        <f t="shared" si="48"/>
        <v>5360790.5477036284</v>
      </c>
      <c r="EU226" s="193">
        <f t="shared" si="48"/>
        <v>5360790.5477036284</v>
      </c>
      <c r="EV226" s="193">
        <f t="shared" si="48"/>
        <v>5360790.5477036284</v>
      </c>
      <c r="EW226" s="193">
        <f t="shared" si="48"/>
        <v>5360790.5477036284</v>
      </c>
      <c r="EX226" s="193">
        <f t="shared" si="48"/>
        <v>5360790.5477036284</v>
      </c>
      <c r="EY226" s="193">
        <f t="shared" si="48"/>
        <v>5360790.5477036284</v>
      </c>
      <c r="EZ226" s="193">
        <f t="shared" si="48"/>
        <v>5360790.5477036284</v>
      </c>
      <c r="FA226" s="193">
        <f t="shared" si="48"/>
        <v>5360790.5477036284</v>
      </c>
      <c r="FB226" s="193">
        <f t="shared" si="48"/>
        <v>5360790.5477036284</v>
      </c>
      <c r="FC226" s="193">
        <f t="shared" si="48"/>
        <v>5360790.5477036284</v>
      </c>
      <c r="FD226" s="193">
        <f t="shared" si="49"/>
        <v>5360790.5477036284</v>
      </c>
      <c r="FE226" s="193">
        <f t="shared" si="49"/>
        <v>5410707.3521565814</v>
      </c>
      <c r="FF226" s="193">
        <f t="shared" si="49"/>
        <v>5410707.3521565814</v>
      </c>
      <c r="FG226" s="193">
        <f t="shared" si="49"/>
        <v>5410707.3521565814</v>
      </c>
      <c r="FH226" s="193">
        <f t="shared" si="49"/>
        <v>5410707.3521565814</v>
      </c>
      <c r="FI226" s="193">
        <f t="shared" si="49"/>
        <v>5410707.3521565814</v>
      </c>
      <c r="FJ226" s="193">
        <f t="shared" si="49"/>
        <v>5410707.3521565814</v>
      </c>
      <c r="FK226" s="193">
        <f t="shared" si="49"/>
        <v>5410707.3521565814</v>
      </c>
      <c r="FL226" s="193">
        <f t="shared" si="49"/>
        <v>5410707.3521565814</v>
      </c>
      <c r="FM226" s="193">
        <f t="shared" si="49"/>
        <v>5410707.3521565814</v>
      </c>
      <c r="FN226" s="193">
        <f t="shared" si="49"/>
        <v>5410707.3521565814</v>
      </c>
      <c r="FO226" s="193">
        <f t="shared" si="49"/>
        <v>5410707.3521565814</v>
      </c>
      <c r="FP226" s="193">
        <f t="shared" si="49"/>
        <v>5410707.3521565814</v>
      </c>
      <c r="FQ226" s="193">
        <f t="shared" si="49"/>
        <v>5443174.67365559</v>
      </c>
      <c r="FR226" s="193">
        <f t="shared" si="49"/>
        <v>5443174.67365559</v>
      </c>
      <c r="FS226" s="193">
        <f t="shared" si="49"/>
        <v>5443174.67365559</v>
      </c>
      <c r="FT226" s="193">
        <f t="shared" si="50"/>
        <v>5443174.67365559</v>
      </c>
      <c r="FU226" s="193">
        <f t="shared" si="50"/>
        <v>5443174.67365559</v>
      </c>
      <c r="FV226" s="193">
        <f t="shared" si="50"/>
        <v>5443174.67365559</v>
      </c>
      <c r="FW226" s="193">
        <f t="shared" si="50"/>
        <v>5443174.67365559</v>
      </c>
      <c r="FX226" s="193">
        <f t="shared" si="50"/>
        <v>5443174.67365559</v>
      </c>
      <c r="FY226" s="193">
        <f t="shared" si="50"/>
        <v>5443174.67365559</v>
      </c>
      <c r="FZ226" s="193">
        <f t="shared" si="50"/>
        <v>5443174.67365559</v>
      </c>
      <c r="GA226" s="193">
        <f t="shared" si="50"/>
        <v>5443174.67365559</v>
      </c>
      <c r="GB226" s="193">
        <f t="shared" si="50"/>
        <v>5443174.67365559</v>
      </c>
      <c r="GC226" s="193">
        <f t="shared" si="50"/>
        <v>5499608.3167655384</v>
      </c>
      <c r="GD226" s="193">
        <f t="shared" si="50"/>
        <v>5499608.3167655384</v>
      </c>
      <c r="GE226" s="193">
        <f t="shared" si="50"/>
        <v>5499608.3167655384</v>
      </c>
      <c r="GF226" s="193">
        <f t="shared" si="50"/>
        <v>5499608.3167655384</v>
      </c>
      <c r="GG226" s="193">
        <f t="shared" si="50"/>
        <v>5499608.3167655384</v>
      </c>
      <c r="GH226" s="193">
        <f t="shared" si="50"/>
        <v>5499608.3167655384</v>
      </c>
      <c r="GI226" s="193">
        <f t="shared" si="50"/>
        <v>5499608.3167655384</v>
      </c>
      <c r="GJ226" s="193">
        <f t="shared" si="51"/>
        <v>5499608.3167655384</v>
      </c>
      <c r="GK226" s="193">
        <f t="shared" si="51"/>
        <v>5499608.3167655384</v>
      </c>
      <c r="GL226" s="193">
        <f t="shared" si="51"/>
        <v>5499608.3167655384</v>
      </c>
      <c r="GM226" s="193">
        <f t="shared" si="51"/>
        <v>5499608.3167655384</v>
      </c>
      <c r="GN226" s="193">
        <f t="shared" si="51"/>
        <v>5499608.3167655384</v>
      </c>
      <c r="GO226" s="193">
        <f t="shared" si="51"/>
        <v>5552901.5210450552</v>
      </c>
      <c r="GP226" s="193">
        <f t="shared" si="51"/>
        <v>5552901.5210450552</v>
      </c>
      <c r="GQ226" s="193">
        <f t="shared" si="51"/>
        <v>5552901.5210450552</v>
      </c>
      <c r="GR226" s="193">
        <f t="shared" si="51"/>
        <v>5552901.5210450552</v>
      </c>
      <c r="GS226" s="193">
        <f t="shared" si="51"/>
        <v>5552901.5210450552</v>
      </c>
      <c r="GT226" s="193">
        <f t="shared" si="51"/>
        <v>5552901.5210450552</v>
      </c>
      <c r="GU226" s="193">
        <f t="shared" si="51"/>
        <v>5552901.5210450552</v>
      </c>
      <c r="GV226" s="193">
        <f t="shared" si="51"/>
        <v>5552901.5210450552</v>
      </c>
      <c r="GW226" s="193">
        <f t="shared" si="51"/>
        <v>5552901.5210450552</v>
      </c>
      <c r="GX226" s="193">
        <f t="shared" si="51"/>
        <v>5552901.5210450552</v>
      </c>
      <c r="GY226" s="193">
        <f t="shared" si="51"/>
        <v>5552901.5210450552</v>
      </c>
      <c r="GZ226" s="193">
        <f t="shared" si="52"/>
        <v>5552901.5210450552</v>
      </c>
      <c r="HA226" s="193">
        <f t="shared" si="52"/>
        <v>5602119.8920199117</v>
      </c>
      <c r="HB226" s="193">
        <f t="shared" si="52"/>
        <v>5602119.8920199117</v>
      </c>
      <c r="HC226" s="193">
        <f t="shared" si="52"/>
        <v>5602119.8920199117</v>
      </c>
      <c r="HD226" s="193">
        <f t="shared" si="52"/>
        <v>5602119.8920199117</v>
      </c>
      <c r="HE226" s="193">
        <f t="shared" si="52"/>
        <v>5602119.8920199117</v>
      </c>
      <c r="HF226" s="193">
        <f t="shared" si="52"/>
        <v>5602119.8920199117</v>
      </c>
      <c r="HG226" s="193">
        <f t="shared" si="52"/>
        <v>5602119.8920199117</v>
      </c>
      <c r="HH226" s="193">
        <f t="shared" si="52"/>
        <v>5602119.8920199117</v>
      </c>
      <c r="HI226" s="193">
        <f t="shared" si="52"/>
        <v>5602119.8920199117</v>
      </c>
      <c r="HJ226" s="193">
        <f t="shared" si="52"/>
        <v>5602119.8920199117</v>
      </c>
      <c r="HK226" s="193">
        <f t="shared" si="52"/>
        <v>5602119.8920199117</v>
      </c>
      <c r="HL226" s="193">
        <f t="shared" si="52"/>
        <v>5602119.8920199117</v>
      </c>
      <c r="HM226" s="193">
        <f t="shared" si="52"/>
        <v>5657219.5344120599</v>
      </c>
      <c r="HN226" s="193">
        <f t="shared" si="52"/>
        <v>5657219.5344120599</v>
      </c>
      <c r="HO226" s="193">
        <f t="shared" si="52"/>
        <v>5657219.5344120599</v>
      </c>
      <c r="HP226" s="193">
        <f t="shared" si="53"/>
        <v>5657219.5344120599</v>
      </c>
      <c r="HQ226" s="193">
        <f t="shared" si="53"/>
        <v>5657219.5344120599</v>
      </c>
      <c r="HR226" s="193">
        <f t="shared" si="53"/>
        <v>5657219.5344120599</v>
      </c>
      <c r="HS226" s="193">
        <f t="shared" si="53"/>
        <v>5657219.5344120599</v>
      </c>
      <c r="HT226" s="193">
        <f t="shared" si="53"/>
        <v>5657219.5344120599</v>
      </c>
      <c r="HU226" s="193">
        <f t="shared" si="53"/>
        <v>5657219.5344120599</v>
      </c>
      <c r="HV226" s="193">
        <f t="shared" si="53"/>
        <v>5657219.5344120599</v>
      </c>
      <c r="HW226" s="193">
        <f t="shared" si="53"/>
        <v>5657219.5344120599</v>
      </c>
      <c r="HX226" s="193">
        <f t="shared" si="53"/>
        <v>5657219.5344120599</v>
      </c>
      <c r="HY226" s="193">
        <f t="shared" si="53"/>
        <v>5713896.1265327241</v>
      </c>
      <c r="HZ226" s="193">
        <f t="shared" si="53"/>
        <v>5713896.1265327241</v>
      </c>
      <c r="IA226" s="193">
        <f t="shared" si="53"/>
        <v>5713896.1265327241</v>
      </c>
      <c r="IB226" s="193">
        <f t="shared" si="53"/>
        <v>5713896.1265327241</v>
      </c>
      <c r="IC226" s="193">
        <f t="shared" si="53"/>
        <v>5713896.1265327241</v>
      </c>
      <c r="ID226" s="193">
        <f t="shared" si="53"/>
        <v>5713896.1265327241</v>
      </c>
      <c r="IE226" s="193">
        <f t="shared" si="53"/>
        <v>5713896.1265327241</v>
      </c>
      <c r="IF226" s="193">
        <f t="shared" si="54"/>
        <v>5713896.1265327241</v>
      </c>
      <c r="IG226" s="193">
        <f t="shared" si="54"/>
        <v>5713896.1265327241</v>
      </c>
      <c r="IH226" s="193">
        <f t="shared" si="54"/>
        <v>5713896.1265327241</v>
      </c>
      <c r="II226" s="193">
        <f t="shared" si="54"/>
        <v>5713896.1265327241</v>
      </c>
      <c r="IJ226" s="193">
        <f t="shared" si="54"/>
        <v>5713896.1265327241</v>
      </c>
      <c r="IK226" s="193">
        <f t="shared" si="54"/>
        <v>5713896.1265327241</v>
      </c>
      <c r="IL226" s="193">
        <f t="shared" si="54"/>
        <v>5713896.1265327241</v>
      </c>
      <c r="IM226" s="193">
        <f t="shared" si="54"/>
        <v>5713896.1265327241</v>
      </c>
      <c r="IN226" s="193">
        <f t="shared" si="54"/>
        <v>5713896.1265327241</v>
      </c>
      <c r="IO226" s="193">
        <f t="shared" si="54"/>
        <v>5713896.1265327241</v>
      </c>
      <c r="IP226" s="193">
        <f t="shared" si="54"/>
        <v>5713896.1265327241</v>
      </c>
      <c r="IQ226" s="193">
        <f t="shared" si="54"/>
        <v>5713896.1265327241</v>
      </c>
      <c r="IR226" s="193">
        <f t="shared" si="54"/>
        <v>5713896.1265327241</v>
      </c>
      <c r="IS226" s="193">
        <f t="shared" si="54"/>
        <v>5713896.1265327241</v>
      </c>
      <c r="IT226" s="193">
        <f t="shared" si="54"/>
        <v>5713896.1265327241</v>
      </c>
      <c r="IU226" s="193">
        <f t="shared" si="54"/>
        <v>5713896.1265327241</v>
      </c>
      <c r="IV226" s="193">
        <f t="shared" si="55"/>
        <v>5713896.1265327241</v>
      </c>
      <c r="IW226" s="193">
        <f t="shared" si="55"/>
        <v>0</v>
      </c>
      <c r="IX226" s="193">
        <f t="shared" si="55"/>
        <v>0</v>
      </c>
      <c r="IY226" s="193">
        <f t="shared" si="55"/>
        <v>0</v>
      </c>
      <c r="IZ226" s="193">
        <f t="shared" si="55"/>
        <v>0</v>
      </c>
      <c r="JA226" s="193">
        <f t="shared" si="55"/>
        <v>0</v>
      </c>
      <c r="JB226" s="193">
        <f t="shared" si="55"/>
        <v>0</v>
      </c>
      <c r="JC226" s="193">
        <f t="shared" si="55"/>
        <v>0</v>
      </c>
      <c r="JD226" s="193">
        <f t="shared" si="55"/>
        <v>0</v>
      </c>
      <c r="JE226" s="193">
        <f t="shared" si="55"/>
        <v>0</v>
      </c>
      <c r="JF226" s="193">
        <f t="shared" si="55"/>
        <v>0</v>
      </c>
      <c r="JG226" s="193">
        <f t="shared" si="55"/>
        <v>0</v>
      </c>
      <c r="JH226" s="193">
        <f t="shared" si="55"/>
        <v>0</v>
      </c>
      <c r="JI226" s="193">
        <f t="shared" si="55"/>
        <v>0</v>
      </c>
      <c r="JJ226" s="193">
        <f t="shared" si="55"/>
        <v>0</v>
      </c>
      <c r="JK226" s="193">
        <f t="shared" si="55"/>
        <v>0</v>
      </c>
      <c r="JL226" s="193">
        <f t="shared" si="56"/>
        <v>0</v>
      </c>
      <c r="JM226" s="193">
        <f t="shared" si="56"/>
        <v>0</v>
      </c>
      <c r="JN226" s="193">
        <f t="shared" si="56"/>
        <v>0</v>
      </c>
      <c r="JO226" s="193">
        <f t="shared" si="56"/>
        <v>0</v>
      </c>
      <c r="JP226" s="193">
        <f t="shared" si="56"/>
        <v>0</v>
      </c>
      <c r="JQ226" s="193">
        <f t="shared" si="56"/>
        <v>0</v>
      </c>
      <c r="JR226" s="193">
        <f t="shared" si="56"/>
        <v>0</v>
      </c>
      <c r="JS226" s="193">
        <f t="shared" si="56"/>
        <v>0</v>
      </c>
      <c r="JT226" s="193">
        <f t="shared" si="56"/>
        <v>0</v>
      </c>
    </row>
    <row r="227" spans="4:280">
      <c r="D227" s="175" t="s">
        <v>210</v>
      </c>
      <c r="Z227" s="193">
        <f t="shared" si="40"/>
        <v>15026628.393309914</v>
      </c>
      <c r="AA227" s="193">
        <f t="shared" si="40"/>
        <v>15026628.393309914</v>
      </c>
      <c r="AB227" s="193">
        <f t="shared" si="40"/>
        <v>15455383.203180283</v>
      </c>
      <c r="AC227" s="193">
        <f t="shared" si="40"/>
        <v>15455383.203180283</v>
      </c>
      <c r="AD227" s="193">
        <f t="shared" si="40"/>
        <v>15455383.203180283</v>
      </c>
      <c r="AE227" s="193">
        <f t="shared" si="40"/>
        <v>15455383.203180283</v>
      </c>
      <c r="AF227" s="193">
        <f t="shared" si="40"/>
        <v>15455383.203180283</v>
      </c>
      <c r="AG227" s="193">
        <f t="shared" si="40"/>
        <v>15455383.203180283</v>
      </c>
      <c r="AH227" s="193">
        <f t="shared" si="40"/>
        <v>15455383.203180283</v>
      </c>
      <c r="AI227" s="193">
        <f t="shared" si="40"/>
        <v>15455383.203180283</v>
      </c>
      <c r="AJ227" s="193">
        <f t="shared" si="40"/>
        <v>15455383.203180283</v>
      </c>
      <c r="AK227" s="193">
        <f t="shared" si="40"/>
        <v>15455383.203180283</v>
      </c>
      <c r="AL227" s="193">
        <f t="shared" si="40"/>
        <v>15455383.203180283</v>
      </c>
      <c r="AM227" s="193">
        <f t="shared" si="40"/>
        <v>15455383.203180283</v>
      </c>
      <c r="AN227" s="193">
        <f t="shared" si="40"/>
        <v>15884255.004449617</v>
      </c>
      <c r="AO227" s="193">
        <f t="shared" si="40"/>
        <v>15884255.004449617</v>
      </c>
      <c r="AP227" s="193">
        <f t="shared" si="41"/>
        <v>15884255.004449617</v>
      </c>
      <c r="AQ227" s="193">
        <f t="shared" si="41"/>
        <v>15884255.004449617</v>
      </c>
      <c r="AR227" s="193">
        <f t="shared" si="41"/>
        <v>15884255.004449617</v>
      </c>
      <c r="AS227" s="193">
        <f t="shared" si="41"/>
        <v>15884255.004449617</v>
      </c>
      <c r="AT227" s="193">
        <f t="shared" si="41"/>
        <v>15884255.004449617</v>
      </c>
      <c r="AU227" s="193">
        <f t="shared" si="41"/>
        <v>15884255.004449617</v>
      </c>
      <c r="AV227" s="193">
        <f t="shared" si="42"/>
        <v>15884255.004449617</v>
      </c>
      <c r="AW227" s="193">
        <f t="shared" si="42"/>
        <v>15884255.004449617</v>
      </c>
      <c r="AX227" s="193">
        <f t="shared" si="42"/>
        <v>15884255.004449617</v>
      </c>
      <c r="AY227" s="193">
        <f t="shared" si="42"/>
        <v>15884255.004449617</v>
      </c>
      <c r="AZ227" s="193">
        <f t="shared" si="42"/>
        <v>15884255.004449617</v>
      </c>
      <c r="BA227" s="193">
        <f t="shared" si="42"/>
        <v>16313490.749786483</v>
      </c>
      <c r="BB227" s="193">
        <f t="shared" si="42"/>
        <v>16313490.749786483</v>
      </c>
      <c r="BC227" s="193">
        <f t="shared" si="42"/>
        <v>16313490.749786483</v>
      </c>
      <c r="BD227" s="193">
        <f t="shared" si="42"/>
        <v>16313490.749786483</v>
      </c>
      <c r="BE227" s="193">
        <f t="shared" si="42"/>
        <v>16313490.749786483</v>
      </c>
      <c r="BF227" s="193">
        <f t="shared" si="42"/>
        <v>16313490.749786483</v>
      </c>
      <c r="BG227" s="193">
        <f t="shared" si="42"/>
        <v>16313490.749786483</v>
      </c>
      <c r="BH227" s="193">
        <f t="shared" si="42"/>
        <v>16313490.749786483</v>
      </c>
      <c r="BI227" s="193">
        <f t="shared" si="42"/>
        <v>16313490.749786483</v>
      </c>
      <c r="BJ227" s="193">
        <f t="shared" si="42"/>
        <v>16313490.749786483</v>
      </c>
      <c r="BK227" s="193">
        <f t="shared" si="42"/>
        <v>16313490.749786483</v>
      </c>
      <c r="BL227" s="193">
        <f t="shared" si="43"/>
        <v>16313490.749786483</v>
      </c>
      <c r="BM227" s="193">
        <f t="shared" si="43"/>
        <v>16734333.962019227</v>
      </c>
      <c r="BN227" s="193">
        <f t="shared" si="43"/>
        <v>16734333.962019227</v>
      </c>
      <c r="BO227" s="193">
        <f t="shared" si="43"/>
        <v>16734333.962019227</v>
      </c>
      <c r="BP227" s="193">
        <f t="shared" si="43"/>
        <v>16734333.962019227</v>
      </c>
      <c r="BQ227" s="193">
        <f t="shared" si="43"/>
        <v>16734333.962019227</v>
      </c>
      <c r="BR227" s="193">
        <f t="shared" si="43"/>
        <v>16734333.962019227</v>
      </c>
      <c r="BS227" s="193">
        <f t="shared" si="43"/>
        <v>16734333.962019227</v>
      </c>
      <c r="BT227" s="193">
        <f t="shared" si="43"/>
        <v>16734333.962019227</v>
      </c>
      <c r="BU227" s="193">
        <f t="shared" si="43"/>
        <v>16734333.962019227</v>
      </c>
      <c r="BV227" s="193">
        <f t="shared" si="43"/>
        <v>16734333.962019227</v>
      </c>
      <c r="BW227" s="193">
        <f t="shared" si="43"/>
        <v>16734333.962019227</v>
      </c>
      <c r="BX227" s="193">
        <f t="shared" si="43"/>
        <v>16734333.962019227</v>
      </c>
      <c r="BY227" s="193">
        <f t="shared" si="43"/>
        <v>17154558.243378371</v>
      </c>
      <c r="BZ227" s="193">
        <f t="shared" si="43"/>
        <v>17154558.243378371</v>
      </c>
      <c r="CA227" s="193">
        <f t="shared" si="43"/>
        <v>17154558.243378371</v>
      </c>
      <c r="CB227" s="193">
        <f t="shared" si="44"/>
        <v>17154558.243378371</v>
      </c>
      <c r="CC227" s="193">
        <f t="shared" si="44"/>
        <v>17154558.243378371</v>
      </c>
      <c r="CD227" s="193">
        <f t="shared" si="44"/>
        <v>17154558.243378371</v>
      </c>
      <c r="CE227" s="193">
        <f t="shared" si="44"/>
        <v>17154558.243378371</v>
      </c>
      <c r="CF227" s="193">
        <f t="shared" si="44"/>
        <v>17154558.243378371</v>
      </c>
      <c r="CG227" s="193">
        <f t="shared" si="44"/>
        <v>17154558.243378371</v>
      </c>
      <c r="CH227" s="193">
        <f t="shared" si="44"/>
        <v>17154558.243378371</v>
      </c>
      <c r="CI227" s="193">
        <f t="shared" si="44"/>
        <v>17154558.243378371</v>
      </c>
      <c r="CJ227" s="193">
        <f t="shared" si="44"/>
        <v>17154558.243378371</v>
      </c>
      <c r="CK227" s="193">
        <f t="shared" si="44"/>
        <v>17596887.925243367</v>
      </c>
      <c r="CL227" s="193">
        <f t="shared" si="44"/>
        <v>17596887.925243367</v>
      </c>
      <c r="CM227" s="193">
        <f t="shared" si="44"/>
        <v>17596887.925243367</v>
      </c>
      <c r="CN227" s="193">
        <f t="shared" si="44"/>
        <v>17596887.925243367</v>
      </c>
      <c r="CO227" s="193">
        <f t="shared" si="44"/>
        <v>17596887.925243367</v>
      </c>
      <c r="CP227" s="193">
        <f t="shared" si="44"/>
        <v>17596887.925243367</v>
      </c>
      <c r="CQ227" s="193">
        <f t="shared" si="44"/>
        <v>17596887.925243367</v>
      </c>
      <c r="CR227" s="193">
        <f t="shared" si="45"/>
        <v>17596887.925243367</v>
      </c>
      <c r="CS227" s="193">
        <f t="shared" si="45"/>
        <v>17596887.925243367</v>
      </c>
      <c r="CT227" s="193">
        <f t="shared" si="45"/>
        <v>17596887.925243367</v>
      </c>
      <c r="CU227" s="193">
        <f t="shared" si="45"/>
        <v>17596887.925243367</v>
      </c>
      <c r="CV227" s="193">
        <f t="shared" si="45"/>
        <v>17596887.925243367</v>
      </c>
      <c r="CW227" s="193">
        <f t="shared" si="45"/>
        <v>18049386.222534426</v>
      </c>
      <c r="CX227" s="193">
        <f t="shared" si="45"/>
        <v>18049386.222534426</v>
      </c>
      <c r="CY227" s="193">
        <f t="shared" si="45"/>
        <v>18049386.222534426</v>
      </c>
      <c r="CZ227" s="193">
        <f t="shared" si="45"/>
        <v>18049386.222534426</v>
      </c>
      <c r="DA227" s="193">
        <f t="shared" si="45"/>
        <v>18049386.222534426</v>
      </c>
      <c r="DB227" s="193">
        <f t="shared" si="45"/>
        <v>18049386.222534426</v>
      </c>
      <c r="DC227" s="193">
        <f t="shared" si="45"/>
        <v>18049386.222534426</v>
      </c>
      <c r="DD227" s="193">
        <f t="shared" si="45"/>
        <v>18049386.222534426</v>
      </c>
      <c r="DE227" s="193">
        <f t="shared" si="45"/>
        <v>18049386.222534426</v>
      </c>
      <c r="DF227" s="193">
        <f t="shared" si="45"/>
        <v>18049386.222534426</v>
      </c>
      <c r="DG227" s="193">
        <f t="shared" si="45"/>
        <v>18049386.222534426</v>
      </c>
      <c r="DH227" s="193">
        <f t="shared" si="46"/>
        <v>18049386.222534426</v>
      </c>
      <c r="DI227" s="193">
        <f t="shared" si="46"/>
        <v>18495039.893522196</v>
      </c>
      <c r="DJ227" s="193">
        <f t="shared" si="46"/>
        <v>18495039.893522196</v>
      </c>
      <c r="DK227" s="193">
        <f t="shared" si="46"/>
        <v>18495039.893522196</v>
      </c>
      <c r="DL227" s="193">
        <f t="shared" si="46"/>
        <v>18495039.893522196</v>
      </c>
      <c r="DM227" s="193">
        <f t="shared" si="46"/>
        <v>18495039.893522196</v>
      </c>
      <c r="DN227" s="193">
        <f t="shared" si="46"/>
        <v>18495039.893522196</v>
      </c>
      <c r="DO227" s="193">
        <f t="shared" si="46"/>
        <v>18495039.893522196</v>
      </c>
      <c r="DP227" s="193">
        <f t="shared" si="46"/>
        <v>18495039.893522196</v>
      </c>
      <c r="DQ227" s="193">
        <f t="shared" si="46"/>
        <v>18495039.893522196</v>
      </c>
      <c r="DR227" s="193">
        <f t="shared" si="46"/>
        <v>18495039.893522196</v>
      </c>
      <c r="DS227" s="193">
        <f t="shared" si="46"/>
        <v>18495039.893522196</v>
      </c>
      <c r="DT227" s="193">
        <f t="shared" si="46"/>
        <v>18495039.893522196</v>
      </c>
      <c r="DU227" s="193">
        <f t="shared" si="46"/>
        <v>18948583.596342277</v>
      </c>
      <c r="DV227" s="193">
        <f t="shared" si="46"/>
        <v>18948583.596342277</v>
      </c>
      <c r="DW227" s="193">
        <f t="shared" si="46"/>
        <v>18948583.596342277</v>
      </c>
      <c r="DX227" s="193">
        <f t="shared" si="47"/>
        <v>18948583.596342277</v>
      </c>
      <c r="DY227" s="193">
        <f t="shared" si="47"/>
        <v>18948583.596342277</v>
      </c>
      <c r="DZ227" s="193">
        <f t="shared" si="47"/>
        <v>18948583.596342277</v>
      </c>
      <c r="EA227" s="193">
        <f t="shared" si="47"/>
        <v>18948583.596342277</v>
      </c>
      <c r="EB227" s="193">
        <f t="shared" si="47"/>
        <v>18948583.596342277</v>
      </c>
      <c r="EC227" s="193">
        <f t="shared" si="47"/>
        <v>18948583.596342277</v>
      </c>
      <c r="ED227" s="193">
        <f t="shared" si="47"/>
        <v>18948583.596342277</v>
      </c>
      <c r="EE227" s="193">
        <f t="shared" si="47"/>
        <v>18948583.596342277</v>
      </c>
      <c r="EF227" s="193">
        <f t="shared" si="47"/>
        <v>18948583.596342277</v>
      </c>
      <c r="EG227" s="193">
        <f t="shared" si="47"/>
        <v>19421997.479042798</v>
      </c>
      <c r="EH227" s="193">
        <f t="shared" si="47"/>
        <v>19421997.479042798</v>
      </c>
      <c r="EI227" s="193">
        <f t="shared" si="47"/>
        <v>19421997.479042798</v>
      </c>
      <c r="EJ227" s="193">
        <f t="shared" si="47"/>
        <v>19421997.479042798</v>
      </c>
      <c r="EK227" s="193">
        <f t="shared" si="47"/>
        <v>19421997.479042798</v>
      </c>
      <c r="EL227" s="193">
        <f t="shared" si="47"/>
        <v>19421997.479042798</v>
      </c>
      <c r="EM227" s="193">
        <f t="shared" si="47"/>
        <v>19421997.479042798</v>
      </c>
      <c r="EN227" s="193">
        <f t="shared" si="48"/>
        <v>19421997.479042798</v>
      </c>
      <c r="EO227" s="193">
        <f t="shared" si="48"/>
        <v>19421997.479042798</v>
      </c>
      <c r="EP227" s="193">
        <f t="shared" si="48"/>
        <v>19421997.479042798</v>
      </c>
      <c r="EQ227" s="193">
        <f t="shared" si="48"/>
        <v>19421997.479042798</v>
      </c>
      <c r="ER227" s="193">
        <f t="shared" si="48"/>
        <v>19421997.479042798</v>
      </c>
      <c r="ES227" s="193">
        <f t="shared" si="48"/>
        <v>19909254.007839374</v>
      </c>
      <c r="ET227" s="193">
        <f t="shared" si="48"/>
        <v>19909254.007839374</v>
      </c>
      <c r="EU227" s="193">
        <f t="shared" si="48"/>
        <v>19909254.007839374</v>
      </c>
      <c r="EV227" s="193">
        <f t="shared" si="48"/>
        <v>19909254.007839374</v>
      </c>
      <c r="EW227" s="193">
        <f t="shared" si="48"/>
        <v>19909254.007839374</v>
      </c>
      <c r="EX227" s="193">
        <f t="shared" si="48"/>
        <v>19909254.007839374</v>
      </c>
      <c r="EY227" s="193">
        <f t="shared" si="48"/>
        <v>19909254.007839374</v>
      </c>
      <c r="EZ227" s="193">
        <f t="shared" si="48"/>
        <v>19909254.007839374</v>
      </c>
      <c r="FA227" s="193">
        <f t="shared" si="48"/>
        <v>19909254.007839374</v>
      </c>
      <c r="FB227" s="193">
        <f t="shared" si="48"/>
        <v>19909254.007839374</v>
      </c>
      <c r="FC227" s="193">
        <f t="shared" si="48"/>
        <v>19909254.007839374</v>
      </c>
      <c r="FD227" s="193">
        <f t="shared" si="49"/>
        <v>19909254.007839374</v>
      </c>
      <c r="FE227" s="193">
        <f t="shared" si="49"/>
        <v>20390894.394973841</v>
      </c>
      <c r="FF227" s="193">
        <f t="shared" si="49"/>
        <v>20390894.394973841</v>
      </c>
      <c r="FG227" s="193">
        <f t="shared" si="49"/>
        <v>20390894.394973841</v>
      </c>
      <c r="FH227" s="193">
        <f t="shared" si="49"/>
        <v>20390894.394973841</v>
      </c>
      <c r="FI227" s="193">
        <f t="shared" si="49"/>
        <v>20390894.394973841</v>
      </c>
      <c r="FJ227" s="193">
        <f t="shared" si="49"/>
        <v>20390894.394973841</v>
      </c>
      <c r="FK227" s="193">
        <f t="shared" si="49"/>
        <v>20390894.394973841</v>
      </c>
      <c r="FL227" s="193">
        <f t="shared" si="49"/>
        <v>20390894.394973841</v>
      </c>
      <c r="FM227" s="193">
        <f t="shared" si="49"/>
        <v>20390894.394973841</v>
      </c>
      <c r="FN227" s="193">
        <f t="shared" si="49"/>
        <v>20390894.394973841</v>
      </c>
      <c r="FO227" s="193">
        <f t="shared" si="49"/>
        <v>20390894.394973841</v>
      </c>
      <c r="FP227" s="193">
        <f t="shared" si="49"/>
        <v>20390894.394973841</v>
      </c>
      <c r="FQ227" s="193">
        <f t="shared" si="49"/>
        <v>20837753.263259899</v>
      </c>
      <c r="FR227" s="193">
        <f t="shared" si="49"/>
        <v>20837753.263259899</v>
      </c>
      <c r="FS227" s="193">
        <f t="shared" si="49"/>
        <v>20837753.263259899</v>
      </c>
      <c r="FT227" s="193">
        <f t="shared" si="50"/>
        <v>20837753.263259899</v>
      </c>
      <c r="FU227" s="193">
        <f t="shared" si="50"/>
        <v>20837753.263259899</v>
      </c>
      <c r="FV227" s="193">
        <f t="shared" si="50"/>
        <v>20837753.263259899</v>
      </c>
      <c r="FW227" s="193">
        <f t="shared" si="50"/>
        <v>20837753.263259899</v>
      </c>
      <c r="FX227" s="193">
        <f t="shared" si="50"/>
        <v>20837753.263259899</v>
      </c>
      <c r="FY227" s="193">
        <f t="shared" si="50"/>
        <v>20837753.263259899</v>
      </c>
      <c r="FZ227" s="193">
        <f t="shared" si="50"/>
        <v>20837753.263259899</v>
      </c>
      <c r="GA227" s="193">
        <f t="shared" si="50"/>
        <v>20837753.263259899</v>
      </c>
      <c r="GB227" s="193">
        <f t="shared" si="50"/>
        <v>20837753.263259899</v>
      </c>
      <c r="GC227" s="193">
        <f t="shared" si="50"/>
        <v>21333954.458027288</v>
      </c>
      <c r="GD227" s="193">
        <f t="shared" si="50"/>
        <v>21333954.458027288</v>
      </c>
      <c r="GE227" s="193">
        <f t="shared" si="50"/>
        <v>21333954.458027288</v>
      </c>
      <c r="GF227" s="193">
        <f t="shared" si="50"/>
        <v>21333954.458027288</v>
      </c>
      <c r="GG227" s="193">
        <f t="shared" si="50"/>
        <v>21333954.458027288</v>
      </c>
      <c r="GH227" s="193">
        <f t="shared" si="50"/>
        <v>21333954.458027288</v>
      </c>
      <c r="GI227" s="193">
        <f t="shared" si="50"/>
        <v>21333954.458027288</v>
      </c>
      <c r="GJ227" s="193">
        <f t="shared" si="51"/>
        <v>21333954.458027288</v>
      </c>
      <c r="GK227" s="193">
        <f t="shared" si="51"/>
        <v>21333954.458027288</v>
      </c>
      <c r="GL227" s="193">
        <f t="shared" si="51"/>
        <v>21333954.458027288</v>
      </c>
      <c r="GM227" s="193">
        <f t="shared" si="51"/>
        <v>21333954.458027288</v>
      </c>
      <c r="GN227" s="193">
        <f t="shared" si="51"/>
        <v>21333954.458027288</v>
      </c>
      <c r="GO227" s="193">
        <f t="shared" si="51"/>
        <v>21839807.793975119</v>
      </c>
      <c r="GP227" s="193">
        <f t="shared" si="51"/>
        <v>21839807.793975119</v>
      </c>
      <c r="GQ227" s="193">
        <f t="shared" si="51"/>
        <v>21839807.793975119</v>
      </c>
      <c r="GR227" s="193">
        <f t="shared" si="51"/>
        <v>21839807.793975119</v>
      </c>
      <c r="GS227" s="193">
        <f t="shared" si="51"/>
        <v>21839807.793975119</v>
      </c>
      <c r="GT227" s="193">
        <f t="shared" si="51"/>
        <v>21839807.793975119</v>
      </c>
      <c r="GU227" s="193">
        <f t="shared" si="51"/>
        <v>21839807.793975119</v>
      </c>
      <c r="GV227" s="193">
        <f t="shared" si="51"/>
        <v>21839807.793975119</v>
      </c>
      <c r="GW227" s="193">
        <f t="shared" si="51"/>
        <v>21839807.793975119</v>
      </c>
      <c r="GX227" s="193">
        <f t="shared" si="51"/>
        <v>21839807.793975119</v>
      </c>
      <c r="GY227" s="193">
        <f t="shared" si="51"/>
        <v>21839807.793975119</v>
      </c>
      <c r="GZ227" s="193">
        <f t="shared" si="52"/>
        <v>21839807.793975119</v>
      </c>
      <c r="HA227" s="193">
        <f t="shared" si="52"/>
        <v>22335917.738495111</v>
      </c>
      <c r="HB227" s="193">
        <f t="shared" si="52"/>
        <v>22335917.738495111</v>
      </c>
      <c r="HC227" s="193">
        <f t="shared" si="52"/>
        <v>22335917.738495111</v>
      </c>
      <c r="HD227" s="193">
        <f t="shared" si="52"/>
        <v>22335917.738495111</v>
      </c>
      <c r="HE227" s="193">
        <f t="shared" si="52"/>
        <v>22335917.738495111</v>
      </c>
      <c r="HF227" s="193">
        <f t="shared" si="52"/>
        <v>22335917.738495111</v>
      </c>
      <c r="HG227" s="193">
        <f t="shared" si="52"/>
        <v>22335917.738495111</v>
      </c>
      <c r="HH227" s="193">
        <f t="shared" si="52"/>
        <v>22335917.738495111</v>
      </c>
      <c r="HI227" s="193">
        <f t="shared" si="52"/>
        <v>22335917.738495111</v>
      </c>
      <c r="HJ227" s="193">
        <f t="shared" si="52"/>
        <v>22335917.738495111</v>
      </c>
      <c r="HK227" s="193">
        <f t="shared" si="52"/>
        <v>22335917.738495111</v>
      </c>
      <c r="HL227" s="193">
        <f t="shared" si="52"/>
        <v>22335917.738495111</v>
      </c>
      <c r="HM227" s="193">
        <f t="shared" si="52"/>
        <v>22847563.261008859</v>
      </c>
      <c r="HN227" s="193">
        <f t="shared" si="52"/>
        <v>22847563.261008859</v>
      </c>
      <c r="HO227" s="193">
        <f t="shared" si="52"/>
        <v>22847563.261008859</v>
      </c>
      <c r="HP227" s="193">
        <f t="shared" si="53"/>
        <v>22847563.261008859</v>
      </c>
      <c r="HQ227" s="193">
        <f t="shared" si="53"/>
        <v>22847563.261008859</v>
      </c>
      <c r="HR227" s="193">
        <f t="shared" si="53"/>
        <v>22847563.261008859</v>
      </c>
      <c r="HS227" s="193">
        <f t="shared" si="53"/>
        <v>22847563.261008859</v>
      </c>
      <c r="HT227" s="193">
        <f t="shared" si="53"/>
        <v>22847563.261008859</v>
      </c>
      <c r="HU227" s="193">
        <f t="shared" si="53"/>
        <v>22847563.261008859</v>
      </c>
      <c r="HV227" s="193">
        <f t="shared" si="53"/>
        <v>22847563.261008859</v>
      </c>
      <c r="HW227" s="193">
        <f t="shared" si="53"/>
        <v>22847563.261008859</v>
      </c>
      <c r="HX227" s="193">
        <f t="shared" si="53"/>
        <v>22847563.261008859</v>
      </c>
      <c r="HY227" s="193">
        <f t="shared" si="53"/>
        <v>23378719.656168014</v>
      </c>
      <c r="HZ227" s="193">
        <f t="shared" si="53"/>
        <v>23378719.656168014</v>
      </c>
      <c r="IA227" s="193">
        <f t="shared" si="53"/>
        <v>23378719.656168014</v>
      </c>
      <c r="IB227" s="193">
        <f t="shared" si="53"/>
        <v>23378719.656168014</v>
      </c>
      <c r="IC227" s="193">
        <f t="shared" si="53"/>
        <v>23378719.656168014</v>
      </c>
      <c r="ID227" s="193">
        <f t="shared" si="53"/>
        <v>23378719.656168014</v>
      </c>
      <c r="IE227" s="193">
        <f t="shared" si="53"/>
        <v>23378719.656168014</v>
      </c>
      <c r="IF227" s="193">
        <f t="shared" si="54"/>
        <v>23378719.656168014</v>
      </c>
      <c r="IG227" s="193">
        <f t="shared" si="54"/>
        <v>23378719.656168014</v>
      </c>
      <c r="IH227" s="193">
        <f t="shared" si="54"/>
        <v>23378719.656168014</v>
      </c>
      <c r="II227" s="193">
        <f t="shared" si="54"/>
        <v>23378719.656168014</v>
      </c>
      <c r="IJ227" s="193">
        <f t="shared" si="54"/>
        <v>23378719.656168014</v>
      </c>
      <c r="IK227" s="193">
        <f t="shared" si="54"/>
        <v>23378719.656168014</v>
      </c>
      <c r="IL227" s="193">
        <f t="shared" si="54"/>
        <v>23378719.656168014</v>
      </c>
      <c r="IM227" s="193">
        <f t="shared" si="54"/>
        <v>23378719.656168014</v>
      </c>
      <c r="IN227" s="193">
        <f t="shared" si="54"/>
        <v>23378719.656168014</v>
      </c>
      <c r="IO227" s="193">
        <f t="shared" si="54"/>
        <v>23378719.656168014</v>
      </c>
      <c r="IP227" s="193">
        <f t="shared" si="54"/>
        <v>23378719.656168014</v>
      </c>
      <c r="IQ227" s="193">
        <f t="shared" si="54"/>
        <v>23378719.656168014</v>
      </c>
      <c r="IR227" s="193">
        <f t="shared" si="54"/>
        <v>23378719.656168014</v>
      </c>
      <c r="IS227" s="193">
        <f t="shared" si="54"/>
        <v>23378719.656168014</v>
      </c>
      <c r="IT227" s="193">
        <f t="shared" si="54"/>
        <v>23378719.656168014</v>
      </c>
      <c r="IU227" s="193">
        <f t="shared" si="54"/>
        <v>23378719.656168014</v>
      </c>
      <c r="IV227" s="193">
        <f t="shared" si="55"/>
        <v>23378719.656168014</v>
      </c>
      <c r="IW227" s="193">
        <f t="shared" si="55"/>
        <v>0</v>
      </c>
      <c r="IX227" s="193">
        <f t="shared" si="55"/>
        <v>0</v>
      </c>
      <c r="IY227" s="193">
        <f t="shared" si="55"/>
        <v>0</v>
      </c>
      <c r="IZ227" s="193">
        <f t="shared" si="55"/>
        <v>0</v>
      </c>
      <c r="JA227" s="193">
        <f t="shared" si="55"/>
        <v>0</v>
      </c>
      <c r="JB227" s="193">
        <f t="shared" si="55"/>
        <v>0</v>
      </c>
      <c r="JC227" s="193">
        <f t="shared" si="55"/>
        <v>0</v>
      </c>
      <c r="JD227" s="193">
        <f t="shared" si="55"/>
        <v>0</v>
      </c>
      <c r="JE227" s="193">
        <f t="shared" si="55"/>
        <v>0</v>
      </c>
      <c r="JF227" s="193">
        <f t="shared" si="55"/>
        <v>0</v>
      </c>
      <c r="JG227" s="193">
        <f t="shared" si="55"/>
        <v>0</v>
      </c>
      <c r="JH227" s="193">
        <f t="shared" si="55"/>
        <v>0</v>
      </c>
      <c r="JI227" s="193">
        <f t="shared" si="55"/>
        <v>0</v>
      </c>
      <c r="JJ227" s="193">
        <f t="shared" si="55"/>
        <v>0</v>
      </c>
      <c r="JK227" s="193">
        <f t="shared" si="55"/>
        <v>0</v>
      </c>
      <c r="JL227" s="193">
        <f t="shared" si="56"/>
        <v>0</v>
      </c>
      <c r="JM227" s="193">
        <f t="shared" si="56"/>
        <v>0</v>
      </c>
      <c r="JN227" s="193">
        <f t="shared" si="56"/>
        <v>0</v>
      </c>
      <c r="JO227" s="193">
        <f t="shared" si="56"/>
        <v>0</v>
      </c>
      <c r="JP227" s="193">
        <f t="shared" si="56"/>
        <v>0</v>
      </c>
      <c r="JQ227" s="193">
        <f t="shared" si="56"/>
        <v>0</v>
      </c>
      <c r="JR227" s="193">
        <f t="shared" si="56"/>
        <v>0</v>
      </c>
      <c r="JS227" s="193">
        <f t="shared" si="56"/>
        <v>0</v>
      </c>
      <c r="JT227" s="193">
        <f t="shared" si="56"/>
        <v>0</v>
      </c>
    </row>
    <row r="228" spans="4:280">
      <c r="D228" s="175" t="s">
        <v>212</v>
      </c>
      <c r="Z228" s="193">
        <f t="shared" si="40"/>
        <v>31193239.778700255</v>
      </c>
      <c r="AA228" s="193">
        <f t="shared" si="40"/>
        <v>31193239.778700255</v>
      </c>
      <c r="AB228" s="193">
        <f t="shared" si="40"/>
        <v>31639844.352603644</v>
      </c>
      <c r="AC228" s="193">
        <f t="shared" si="40"/>
        <v>31639844.352603644</v>
      </c>
      <c r="AD228" s="193">
        <f t="shared" si="40"/>
        <v>31639844.352603644</v>
      </c>
      <c r="AE228" s="193">
        <f t="shared" si="40"/>
        <v>31639844.352603644</v>
      </c>
      <c r="AF228" s="193">
        <f t="shared" si="40"/>
        <v>31639844.352603644</v>
      </c>
      <c r="AG228" s="193">
        <f t="shared" si="40"/>
        <v>31639844.352603644</v>
      </c>
      <c r="AH228" s="193">
        <f t="shared" si="40"/>
        <v>31639844.352603644</v>
      </c>
      <c r="AI228" s="193">
        <f t="shared" si="40"/>
        <v>31639844.352603644</v>
      </c>
      <c r="AJ228" s="193">
        <f t="shared" si="40"/>
        <v>31639844.352603644</v>
      </c>
      <c r="AK228" s="193">
        <f t="shared" si="40"/>
        <v>31639844.352603644</v>
      </c>
      <c r="AL228" s="193">
        <f t="shared" si="40"/>
        <v>31639844.352603644</v>
      </c>
      <c r="AM228" s="193">
        <f t="shared" si="40"/>
        <v>31639844.352603644</v>
      </c>
      <c r="AN228" s="193">
        <f t="shared" si="40"/>
        <v>32131599.61228497</v>
      </c>
      <c r="AO228" s="193">
        <f t="shared" si="40"/>
        <v>32131599.61228497</v>
      </c>
      <c r="AP228" s="193">
        <f t="shared" si="41"/>
        <v>32131599.61228497</v>
      </c>
      <c r="AQ228" s="193">
        <f t="shared" si="41"/>
        <v>32131599.61228497</v>
      </c>
      <c r="AR228" s="193">
        <f t="shared" si="41"/>
        <v>32131599.61228497</v>
      </c>
      <c r="AS228" s="193">
        <f t="shared" si="41"/>
        <v>32131599.61228497</v>
      </c>
      <c r="AT228" s="193">
        <f t="shared" si="41"/>
        <v>32131599.61228497</v>
      </c>
      <c r="AU228" s="193">
        <f t="shared" si="41"/>
        <v>32131599.61228497</v>
      </c>
      <c r="AV228" s="193">
        <f t="shared" si="42"/>
        <v>32131599.61228497</v>
      </c>
      <c r="AW228" s="193">
        <f t="shared" si="42"/>
        <v>32131599.61228497</v>
      </c>
      <c r="AX228" s="193">
        <f t="shared" si="42"/>
        <v>32131599.61228497</v>
      </c>
      <c r="AY228" s="193">
        <f t="shared" si="42"/>
        <v>32131599.61228497</v>
      </c>
      <c r="AZ228" s="193">
        <f t="shared" si="42"/>
        <v>32131599.61228497</v>
      </c>
      <c r="BA228" s="193">
        <f t="shared" si="42"/>
        <v>32722651.701719198</v>
      </c>
      <c r="BB228" s="193">
        <f t="shared" si="42"/>
        <v>32722651.701719198</v>
      </c>
      <c r="BC228" s="193">
        <f t="shared" si="42"/>
        <v>32722651.701719198</v>
      </c>
      <c r="BD228" s="193">
        <f t="shared" si="42"/>
        <v>32722651.701719198</v>
      </c>
      <c r="BE228" s="193">
        <f t="shared" si="42"/>
        <v>32722651.701719198</v>
      </c>
      <c r="BF228" s="193">
        <f t="shared" si="42"/>
        <v>32722651.701719198</v>
      </c>
      <c r="BG228" s="193">
        <f t="shared" si="42"/>
        <v>32722651.701719198</v>
      </c>
      <c r="BH228" s="193">
        <f t="shared" si="42"/>
        <v>32722651.701719198</v>
      </c>
      <c r="BI228" s="193">
        <f t="shared" si="42"/>
        <v>32722651.701719198</v>
      </c>
      <c r="BJ228" s="193">
        <f t="shared" si="42"/>
        <v>32722651.701719198</v>
      </c>
      <c r="BK228" s="193">
        <f t="shared" si="42"/>
        <v>32722651.701719198</v>
      </c>
      <c r="BL228" s="193">
        <f t="shared" si="43"/>
        <v>32722651.701719198</v>
      </c>
      <c r="BM228" s="193">
        <f t="shared" si="43"/>
        <v>33461307.42743101</v>
      </c>
      <c r="BN228" s="193">
        <f t="shared" si="43"/>
        <v>33461307.42743101</v>
      </c>
      <c r="BO228" s="193">
        <f t="shared" si="43"/>
        <v>33461307.42743101</v>
      </c>
      <c r="BP228" s="193">
        <f t="shared" si="43"/>
        <v>33461307.42743101</v>
      </c>
      <c r="BQ228" s="193">
        <f t="shared" si="43"/>
        <v>33461307.42743101</v>
      </c>
      <c r="BR228" s="193">
        <f t="shared" si="43"/>
        <v>33461307.42743101</v>
      </c>
      <c r="BS228" s="193">
        <f t="shared" si="43"/>
        <v>33461307.42743101</v>
      </c>
      <c r="BT228" s="193">
        <f t="shared" si="43"/>
        <v>33461307.42743101</v>
      </c>
      <c r="BU228" s="193">
        <f t="shared" si="43"/>
        <v>33461307.42743101</v>
      </c>
      <c r="BV228" s="193">
        <f t="shared" si="43"/>
        <v>33461307.42743101</v>
      </c>
      <c r="BW228" s="193">
        <f t="shared" si="43"/>
        <v>33461307.42743101</v>
      </c>
      <c r="BX228" s="193">
        <f t="shared" si="43"/>
        <v>33461307.42743101</v>
      </c>
      <c r="BY228" s="193">
        <f t="shared" si="43"/>
        <v>34272141.792159483</v>
      </c>
      <c r="BZ228" s="193">
        <f t="shared" si="43"/>
        <v>34272141.792159483</v>
      </c>
      <c r="CA228" s="193">
        <f t="shared" si="43"/>
        <v>34272141.792159483</v>
      </c>
      <c r="CB228" s="193">
        <f t="shared" si="44"/>
        <v>34272141.792159483</v>
      </c>
      <c r="CC228" s="193">
        <f t="shared" si="44"/>
        <v>34272141.792159483</v>
      </c>
      <c r="CD228" s="193">
        <f t="shared" si="44"/>
        <v>34272141.792159483</v>
      </c>
      <c r="CE228" s="193">
        <f t="shared" si="44"/>
        <v>34272141.792159483</v>
      </c>
      <c r="CF228" s="193">
        <f t="shared" si="44"/>
        <v>34272141.792159483</v>
      </c>
      <c r="CG228" s="193">
        <f t="shared" si="44"/>
        <v>34272141.792159483</v>
      </c>
      <c r="CH228" s="193">
        <f t="shared" si="44"/>
        <v>34272141.792159483</v>
      </c>
      <c r="CI228" s="193">
        <f t="shared" si="44"/>
        <v>34272141.792159483</v>
      </c>
      <c r="CJ228" s="193">
        <f t="shared" si="44"/>
        <v>34272141.792159483</v>
      </c>
      <c r="CK228" s="193">
        <f t="shared" si="44"/>
        <v>34933314.376332171</v>
      </c>
      <c r="CL228" s="193">
        <f t="shared" si="44"/>
        <v>34933314.376332171</v>
      </c>
      <c r="CM228" s="193">
        <f t="shared" si="44"/>
        <v>34933314.376332171</v>
      </c>
      <c r="CN228" s="193">
        <f t="shared" si="44"/>
        <v>34933314.376332171</v>
      </c>
      <c r="CO228" s="193">
        <f t="shared" si="44"/>
        <v>34933314.376332171</v>
      </c>
      <c r="CP228" s="193">
        <f t="shared" si="44"/>
        <v>34933314.376332171</v>
      </c>
      <c r="CQ228" s="193">
        <f t="shared" si="44"/>
        <v>34933314.376332171</v>
      </c>
      <c r="CR228" s="193">
        <f t="shared" si="45"/>
        <v>34933314.376332171</v>
      </c>
      <c r="CS228" s="193">
        <f t="shared" si="45"/>
        <v>34933314.376332171</v>
      </c>
      <c r="CT228" s="193">
        <f t="shared" si="45"/>
        <v>34933314.376332171</v>
      </c>
      <c r="CU228" s="193">
        <f t="shared" si="45"/>
        <v>34933314.376332171</v>
      </c>
      <c r="CV228" s="193">
        <f t="shared" si="45"/>
        <v>34933314.376332171</v>
      </c>
      <c r="CW228" s="193">
        <f t="shared" si="45"/>
        <v>35563977.111426726</v>
      </c>
      <c r="CX228" s="193">
        <f t="shared" si="45"/>
        <v>35563977.111426726</v>
      </c>
      <c r="CY228" s="193">
        <f t="shared" si="45"/>
        <v>35563977.111426726</v>
      </c>
      <c r="CZ228" s="193">
        <f t="shared" si="45"/>
        <v>35563977.111426726</v>
      </c>
      <c r="DA228" s="193">
        <f t="shared" si="45"/>
        <v>35563977.111426726</v>
      </c>
      <c r="DB228" s="193">
        <f t="shared" si="45"/>
        <v>35563977.111426726</v>
      </c>
      <c r="DC228" s="193">
        <f t="shared" si="45"/>
        <v>35563977.111426726</v>
      </c>
      <c r="DD228" s="193">
        <f t="shared" si="45"/>
        <v>35563977.111426726</v>
      </c>
      <c r="DE228" s="193">
        <f t="shared" si="45"/>
        <v>35563977.111426726</v>
      </c>
      <c r="DF228" s="193">
        <f t="shared" si="45"/>
        <v>35563977.111426726</v>
      </c>
      <c r="DG228" s="193">
        <f t="shared" si="45"/>
        <v>35563977.111426726</v>
      </c>
      <c r="DH228" s="193">
        <f t="shared" si="46"/>
        <v>35563977.111426726</v>
      </c>
      <c r="DI228" s="193">
        <f t="shared" si="46"/>
        <v>36289953.657419875</v>
      </c>
      <c r="DJ228" s="193">
        <f t="shared" si="46"/>
        <v>36289953.657419875</v>
      </c>
      <c r="DK228" s="193">
        <f t="shared" si="46"/>
        <v>36289953.657419875</v>
      </c>
      <c r="DL228" s="193">
        <f t="shared" si="46"/>
        <v>36289953.657419875</v>
      </c>
      <c r="DM228" s="193">
        <f t="shared" si="46"/>
        <v>36289953.657419875</v>
      </c>
      <c r="DN228" s="193">
        <f t="shared" si="46"/>
        <v>36289953.657419875</v>
      </c>
      <c r="DO228" s="193">
        <f t="shared" si="46"/>
        <v>36289953.657419875</v>
      </c>
      <c r="DP228" s="193">
        <f t="shared" si="46"/>
        <v>36289953.657419875</v>
      </c>
      <c r="DQ228" s="193">
        <f t="shared" si="46"/>
        <v>36289953.657419875</v>
      </c>
      <c r="DR228" s="193">
        <f t="shared" si="46"/>
        <v>36289953.657419875</v>
      </c>
      <c r="DS228" s="193">
        <f t="shared" si="46"/>
        <v>36289953.657419875</v>
      </c>
      <c r="DT228" s="193">
        <f t="shared" si="46"/>
        <v>36289953.657419875</v>
      </c>
      <c r="DU228" s="193">
        <f t="shared" si="46"/>
        <v>37051980.048685282</v>
      </c>
      <c r="DV228" s="193">
        <f t="shared" si="46"/>
        <v>37051980.048685282</v>
      </c>
      <c r="DW228" s="193">
        <f t="shared" si="46"/>
        <v>37051980.048685282</v>
      </c>
      <c r="DX228" s="193">
        <f t="shared" si="47"/>
        <v>37051980.048685282</v>
      </c>
      <c r="DY228" s="193">
        <f t="shared" si="47"/>
        <v>37051980.048685282</v>
      </c>
      <c r="DZ228" s="193">
        <f t="shared" si="47"/>
        <v>37051980.048685282</v>
      </c>
      <c r="EA228" s="193">
        <f t="shared" si="47"/>
        <v>37051980.048685282</v>
      </c>
      <c r="EB228" s="193">
        <f t="shared" si="47"/>
        <v>37051980.048685282</v>
      </c>
      <c r="EC228" s="193">
        <f t="shared" si="47"/>
        <v>37051980.048685282</v>
      </c>
      <c r="ED228" s="193">
        <f t="shared" si="47"/>
        <v>37051980.048685282</v>
      </c>
      <c r="EE228" s="193">
        <f t="shared" si="47"/>
        <v>37051980.048685282</v>
      </c>
      <c r="EF228" s="193">
        <f t="shared" si="47"/>
        <v>37051980.048685282</v>
      </c>
      <c r="EG228" s="193">
        <f t="shared" si="47"/>
        <v>37674685.109128416</v>
      </c>
      <c r="EH228" s="193">
        <f t="shared" si="47"/>
        <v>37674685.109128416</v>
      </c>
      <c r="EI228" s="193">
        <f t="shared" si="47"/>
        <v>37674685.109128416</v>
      </c>
      <c r="EJ228" s="193">
        <f t="shared" si="47"/>
        <v>37674685.109128416</v>
      </c>
      <c r="EK228" s="193">
        <f t="shared" si="47"/>
        <v>37674685.109128416</v>
      </c>
      <c r="EL228" s="193">
        <f t="shared" si="47"/>
        <v>37674685.109128416</v>
      </c>
      <c r="EM228" s="193">
        <f t="shared" si="47"/>
        <v>37674685.109128416</v>
      </c>
      <c r="EN228" s="193">
        <f t="shared" si="48"/>
        <v>37674685.109128416</v>
      </c>
      <c r="EO228" s="193">
        <f t="shared" si="48"/>
        <v>37674685.109128416</v>
      </c>
      <c r="EP228" s="193">
        <f t="shared" si="48"/>
        <v>37674685.109128416</v>
      </c>
      <c r="EQ228" s="193">
        <f t="shared" si="48"/>
        <v>37674685.109128416</v>
      </c>
      <c r="ER228" s="193">
        <f t="shared" si="48"/>
        <v>37674685.109128416</v>
      </c>
      <c r="ES228" s="193">
        <f t="shared" si="48"/>
        <v>38233332.812990569</v>
      </c>
      <c r="ET228" s="193">
        <f t="shared" si="48"/>
        <v>38233332.812990569</v>
      </c>
      <c r="EU228" s="193">
        <f t="shared" si="48"/>
        <v>38233332.812990569</v>
      </c>
      <c r="EV228" s="193">
        <f t="shared" si="48"/>
        <v>38233332.812990569</v>
      </c>
      <c r="EW228" s="193">
        <f t="shared" si="48"/>
        <v>38233332.812990569</v>
      </c>
      <c r="EX228" s="193">
        <f t="shared" si="48"/>
        <v>38233332.812990569</v>
      </c>
      <c r="EY228" s="193">
        <f t="shared" si="48"/>
        <v>38233332.812990569</v>
      </c>
      <c r="EZ228" s="193">
        <f t="shared" si="48"/>
        <v>38233332.812990569</v>
      </c>
      <c r="FA228" s="193">
        <f t="shared" si="48"/>
        <v>38233332.812990569</v>
      </c>
      <c r="FB228" s="193">
        <f t="shared" si="48"/>
        <v>38233332.812990569</v>
      </c>
      <c r="FC228" s="193">
        <f t="shared" si="48"/>
        <v>38233332.812990569</v>
      </c>
      <c r="FD228" s="193">
        <f t="shared" si="49"/>
        <v>38233332.812990569</v>
      </c>
      <c r="FE228" s="193">
        <f t="shared" si="49"/>
        <v>38935322.619958445</v>
      </c>
      <c r="FF228" s="193">
        <f t="shared" si="49"/>
        <v>38935322.619958445</v>
      </c>
      <c r="FG228" s="193">
        <f t="shared" si="49"/>
        <v>38935322.619958445</v>
      </c>
      <c r="FH228" s="193">
        <f t="shared" si="49"/>
        <v>38935322.619958445</v>
      </c>
      <c r="FI228" s="193">
        <f t="shared" si="49"/>
        <v>38935322.619958445</v>
      </c>
      <c r="FJ228" s="193">
        <f t="shared" si="49"/>
        <v>38935322.619958445</v>
      </c>
      <c r="FK228" s="193">
        <f t="shared" si="49"/>
        <v>38935322.619958445</v>
      </c>
      <c r="FL228" s="193">
        <f t="shared" si="49"/>
        <v>38935322.619958445</v>
      </c>
      <c r="FM228" s="193">
        <f t="shared" si="49"/>
        <v>38935322.619958445</v>
      </c>
      <c r="FN228" s="193">
        <f t="shared" si="49"/>
        <v>38935322.619958445</v>
      </c>
      <c r="FO228" s="193">
        <f t="shared" si="49"/>
        <v>38935322.619958445</v>
      </c>
      <c r="FP228" s="193">
        <f t="shared" si="49"/>
        <v>38935322.619958445</v>
      </c>
      <c r="FQ228" s="193">
        <f t="shared" si="49"/>
        <v>39959175.582099274</v>
      </c>
      <c r="FR228" s="193">
        <f t="shared" si="49"/>
        <v>39959175.582099274</v>
      </c>
      <c r="FS228" s="193">
        <f t="shared" si="49"/>
        <v>39959175.582099274</v>
      </c>
      <c r="FT228" s="193">
        <f t="shared" si="50"/>
        <v>39959175.582099274</v>
      </c>
      <c r="FU228" s="193">
        <f t="shared" si="50"/>
        <v>39959175.582099274</v>
      </c>
      <c r="FV228" s="193">
        <f t="shared" si="50"/>
        <v>39959175.582099274</v>
      </c>
      <c r="FW228" s="193">
        <f t="shared" si="50"/>
        <v>39959175.582099274</v>
      </c>
      <c r="FX228" s="193">
        <f t="shared" si="50"/>
        <v>39959175.582099274</v>
      </c>
      <c r="FY228" s="193">
        <f t="shared" si="50"/>
        <v>39959175.582099274</v>
      </c>
      <c r="FZ228" s="193">
        <f t="shared" si="50"/>
        <v>39959175.582099274</v>
      </c>
      <c r="GA228" s="193">
        <f t="shared" si="50"/>
        <v>39959175.582099274</v>
      </c>
      <c r="GB228" s="193">
        <f t="shared" si="50"/>
        <v>39959175.582099274</v>
      </c>
      <c r="GC228" s="193">
        <f t="shared" si="50"/>
        <v>40582174.512229227</v>
      </c>
      <c r="GD228" s="193">
        <f t="shared" si="50"/>
        <v>40582174.512229227</v>
      </c>
      <c r="GE228" s="193">
        <f t="shared" si="50"/>
        <v>40582174.512229227</v>
      </c>
      <c r="GF228" s="193">
        <f t="shared" si="50"/>
        <v>40582174.512229227</v>
      </c>
      <c r="GG228" s="193">
        <f t="shared" si="50"/>
        <v>40582174.512229227</v>
      </c>
      <c r="GH228" s="193">
        <f t="shared" si="50"/>
        <v>40582174.512229227</v>
      </c>
      <c r="GI228" s="193">
        <f t="shared" si="50"/>
        <v>40582174.512229227</v>
      </c>
      <c r="GJ228" s="193">
        <f t="shared" si="51"/>
        <v>40582174.512229227</v>
      </c>
      <c r="GK228" s="193">
        <f t="shared" si="51"/>
        <v>40582174.512229227</v>
      </c>
      <c r="GL228" s="193">
        <f t="shared" si="51"/>
        <v>40582174.512229227</v>
      </c>
      <c r="GM228" s="193">
        <f t="shared" si="51"/>
        <v>40582174.512229227</v>
      </c>
      <c r="GN228" s="193">
        <f t="shared" si="51"/>
        <v>40582174.512229227</v>
      </c>
      <c r="GO228" s="193">
        <f t="shared" si="51"/>
        <v>41212492.355373517</v>
      </c>
      <c r="GP228" s="193">
        <f t="shared" si="51"/>
        <v>41212492.355373517</v>
      </c>
      <c r="GQ228" s="193">
        <f t="shared" si="51"/>
        <v>41212492.355373517</v>
      </c>
      <c r="GR228" s="193">
        <f t="shared" si="51"/>
        <v>41212492.355373517</v>
      </c>
      <c r="GS228" s="193">
        <f t="shared" si="51"/>
        <v>41212492.355373517</v>
      </c>
      <c r="GT228" s="193">
        <f t="shared" si="51"/>
        <v>41212492.355373517</v>
      </c>
      <c r="GU228" s="193">
        <f t="shared" si="51"/>
        <v>41212492.355373517</v>
      </c>
      <c r="GV228" s="193">
        <f t="shared" si="51"/>
        <v>41212492.355373517</v>
      </c>
      <c r="GW228" s="193">
        <f t="shared" si="51"/>
        <v>41212492.355373517</v>
      </c>
      <c r="GX228" s="193">
        <f t="shared" si="51"/>
        <v>41212492.355373517</v>
      </c>
      <c r="GY228" s="193">
        <f t="shared" si="51"/>
        <v>41212492.355373517</v>
      </c>
      <c r="GZ228" s="193">
        <f t="shared" si="52"/>
        <v>41212492.355373517</v>
      </c>
      <c r="HA228" s="193">
        <f t="shared" si="52"/>
        <v>41953353.90445365</v>
      </c>
      <c r="HB228" s="193">
        <f t="shared" si="52"/>
        <v>41953353.90445365</v>
      </c>
      <c r="HC228" s="193">
        <f t="shared" si="52"/>
        <v>41953353.90445365</v>
      </c>
      <c r="HD228" s="193">
        <f t="shared" si="52"/>
        <v>41953353.90445365</v>
      </c>
      <c r="HE228" s="193">
        <f t="shared" si="52"/>
        <v>41953353.90445365</v>
      </c>
      <c r="HF228" s="193">
        <f t="shared" si="52"/>
        <v>41953353.90445365</v>
      </c>
      <c r="HG228" s="193">
        <f t="shared" si="52"/>
        <v>41953353.90445365</v>
      </c>
      <c r="HH228" s="193">
        <f t="shared" si="52"/>
        <v>41953353.90445365</v>
      </c>
      <c r="HI228" s="193">
        <f t="shared" si="52"/>
        <v>41953353.90445365</v>
      </c>
      <c r="HJ228" s="193">
        <f t="shared" si="52"/>
        <v>41953353.90445365</v>
      </c>
      <c r="HK228" s="193">
        <f t="shared" si="52"/>
        <v>41953353.90445365</v>
      </c>
      <c r="HL228" s="193">
        <f t="shared" si="52"/>
        <v>41953353.90445365</v>
      </c>
      <c r="HM228" s="193">
        <f t="shared" si="52"/>
        <v>42592909.743843712</v>
      </c>
      <c r="HN228" s="193">
        <f t="shared" si="52"/>
        <v>42592909.743843712</v>
      </c>
      <c r="HO228" s="193">
        <f t="shared" si="52"/>
        <v>42592909.743843712</v>
      </c>
      <c r="HP228" s="193">
        <f t="shared" si="53"/>
        <v>42592909.743843712</v>
      </c>
      <c r="HQ228" s="193">
        <f t="shared" si="53"/>
        <v>42592909.743843712</v>
      </c>
      <c r="HR228" s="193">
        <f t="shared" si="53"/>
        <v>42592909.743843712</v>
      </c>
      <c r="HS228" s="193">
        <f t="shared" si="53"/>
        <v>42592909.743843712</v>
      </c>
      <c r="HT228" s="193">
        <f t="shared" si="53"/>
        <v>42592909.743843712</v>
      </c>
      <c r="HU228" s="193">
        <f t="shared" si="53"/>
        <v>42592909.743843712</v>
      </c>
      <c r="HV228" s="193">
        <f t="shared" si="53"/>
        <v>42592909.743843712</v>
      </c>
      <c r="HW228" s="193">
        <f t="shared" si="53"/>
        <v>42592909.743843712</v>
      </c>
      <c r="HX228" s="193">
        <f t="shared" si="53"/>
        <v>42592909.743843712</v>
      </c>
      <c r="HY228" s="193">
        <f t="shared" si="53"/>
        <v>43187035.465978153</v>
      </c>
      <c r="HZ228" s="193">
        <f t="shared" si="53"/>
        <v>43187035.465978153</v>
      </c>
      <c r="IA228" s="193">
        <f t="shared" si="53"/>
        <v>43187035.465978153</v>
      </c>
      <c r="IB228" s="193">
        <f t="shared" si="53"/>
        <v>43187035.465978153</v>
      </c>
      <c r="IC228" s="193">
        <f t="shared" si="53"/>
        <v>43187035.465978153</v>
      </c>
      <c r="ID228" s="193">
        <f t="shared" si="53"/>
        <v>43187035.465978153</v>
      </c>
      <c r="IE228" s="193">
        <f t="shared" si="53"/>
        <v>43187035.465978153</v>
      </c>
      <c r="IF228" s="193">
        <f t="shared" si="54"/>
        <v>43187035.465978153</v>
      </c>
      <c r="IG228" s="193">
        <f t="shared" si="54"/>
        <v>43187035.465978153</v>
      </c>
      <c r="IH228" s="193">
        <f t="shared" si="54"/>
        <v>43187035.465978153</v>
      </c>
      <c r="II228" s="193">
        <f t="shared" si="54"/>
        <v>43187035.465978153</v>
      </c>
      <c r="IJ228" s="193">
        <f t="shared" si="54"/>
        <v>43187035.465978153</v>
      </c>
      <c r="IK228" s="193">
        <f t="shared" si="54"/>
        <v>43187035.465978153</v>
      </c>
      <c r="IL228" s="193">
        <f t="shared" si="54"/>
        <v>43187035.465978153</v>
      </c>
      <c r="IM228" s="193">
        <f t="shared" si="54"/>
        <v>43187035.465978153</v>
      </c>
      <c r="IN228" s="193">
        <f t="shared" si="54"/>
        <v>43187035.465978153</v>
      </c>
      <c r="IO228" s="193">
        <f t="shared" si="54"/>
        <v>43187035.465978153</v>
      </c>
      <c r="IP228" s="193">
        <f t="shared" si="54"/>
        <v>43187035.465978153</v>
      </c>
      <c r="IQ228" s="193">
        <f t="shared" si="54"/>
        <v>43187035.465978153</v>
      </c>
      <c r="IR228" s="193">
        <f t="shared" si="54"/>
        <v>43187035.465978153</v>
      </c>
      <c r="IS228" s="193">
        <f t="shared" si="54"/>
        <v>43187035.465978153</v>
      </c>
      <c r="IT228" s="193">
        <f t="shared" si="54"/>
        <v>43187035.465978153</v>
      </c>
      <c r="IU228" s="193">
        <f t="shared" si="54"/>
        <v>43187035.465978153</v>
      </c>
      <c r="IV228" s="193">
        <f t="shared" si="55"/>
        <v>43187035.465978153</v>
      </c>
      <c r="IW228" s="193">
        <f t="shared" si="55"/>
        <v>0</v>
      </c>
      <c r="IX228" s="193">
        <f t="shared" si="55"/>
        <v>0</v>
      </c>
      <c r="IY228" s="193">
        <f t="shared" si="55"/>
        <v>0</v>
      </c>
      <c r="IZ228" s="193">
        <f t="shared" si="55"/>
        <v>0</v>
      </c>
      <c r="JA228" s="193">
        <f t="shared" si="55"/>
        <v>0</v>
      </c>
      <c r="JB228" s="193">
        <f t="shared" si="55"/>
        <v>0</v>
      </c>
      <c r="JC228" s="193">
        <f t="shared" si="55"/>
        <v>0</v>
      </c>
      <c r="JD228" s="193">
        <f t="shared" si="55"/>
        <v>0</v>
      </c>
      <c r="JE228" s="193">
        <f t="shared" si="55"/>
        <v>0</v>
      </c>
      <c r="JF228" s="193">
        <f t="shared" si="55"/>
        <v>0</v>
      </c>
      <c r="JG228" s="193">
        <f t="shared" si="55"/>
        <v>0</v>
      </c>
      <c r="JH228" s="193">
        <f t="shared" si="55"/>
        <v>0</v>
      </c>
      <c r="JI228" s="193">
        <f t="shared" si="55"/>
        <v>0</v>
      </c>
      <c r="JJ228" s="193">
        <f t="shared" si="55"/>
        <v>0</v>
      </c>
      <c r="JK228" s="193">
        <f t="shared" si="55"/>
        <v>0</v>
      </c>
      <c r="JL228" s="193">
        <f t="shared" si="56"/>
        <v>0</v>
      </c>
      <c r="JM228" s="193">
        <f t="shared" si="56"/>
        <v>0</v>
      </c>
      <c r="JN228" s="193">
        <f t="shared" si="56"/>
        <v>0</v>
      </c>
      <c r="JO228" s="193">
        <f t="shared" si="56"/>
        <v>0</v>
      </c>
      <c r="JP228" s="193">
        <f t="shared" si="56"/>
        <v>0</v>
      </c>
      <c r="JQ228" s="193">
        <f t="shared" si="56"/>
        <v>0</v>
      </c>
      <c r="JR228" s="193">
        <f t="shared" si="56"/>
        <v>0</v>
      </c>
      <c r="JS228" s="193">
        <f t="shared" si="56"/>
        <v>0</v>
      </c>
      <c r="JT228" s="193">
        <f t="shared" si="56"/>
        <v>0</v>
      </c>
    </row>
    <row r="229" spans="4:280">
      <c r="D229" s="175" t="s">
        <v>224</v>
      </c>
      <c r="Z229" s="193">
        <f t="shared" si="40"/>
        <v>18342608.230361003</v>
      </c>
      <c r="AA229" s="193">
        <f t="shared" si="40"/>
        <v>18342608.230361003</v>
      </c>
      <c r="AB229" s="193">
        <f t="shared" si="40"/>
        <v>18550852.346136738</v>
      </c>
      <c r="AC229" s="193">
        <f t="shared" si="40"/>
        <v>18550852.346136738</v>
      </c>
      <c r="AD229" s="193">
        <f t="shared" si="40"/>
        <v>18550852.346136738</v>
      </c>
      <c r="AE229" s="193">
        <f t="shared" si="40"/>
        <v>18550852.346136738</v>
      </c>
      <c r="AF229" s="193">
        <f t="shared" si="40"/>
        <v>18550852.346136738</v>
      </c>
      <c r="AG229" s="193">
        <f t="shared" si="40"/>
        <v>18550852.346136738</v>
      </c>
      <c r="AH229" s="193">
        <f t="shared" si="40"/>
        <v>18550852.346136738</v>
      </c>
      <c r="AI229" s="193">
        <f t="shared" si="40"/>
        <v>18550852.346136738</v>
      </c>
      <c r="AJ229" s="193">
        <f t="shared" si="40"/>
        <v>18550852.346136738</v>
      </c>
      <c r="AK229" s="193">
        <f t="shared" si="40"/>
        <v>18550852.346136738</v>
      </c>
      <c r="AL229" s="193">
        <f t="shared" si="40"/>
        <v>18550852.346136738</v>
      </c>
      <c r="AM229" s="193">
        <f t="shared" si="40"/>
        <v>18550852.346136738</v>
      </c>
      <c r="AN229" s="193">
        <f t="shared" si="40"/>
        <v>18851842.075907424</v>
      </c>
      <c r="AO229" s="193">
        <f t="shared" si="40"/>
        <v>18851842.075907424</v>
      </c>
      <c r="AP229" s="193">
        <f t="shared" si="41"/>
        <v>18851842.075907424</v>
      </c>
      <c r="AQ229" s="193">
        <f t="shared" si="41"/>
        <v>18851842.075907424</v>
      </c>
      <c r="AR229" s="193">
        <f t="shared" si="41"/>
        <v>18851842.075907424</v>
      </c>
      <c r="AS229" s="193">
        <f t="shared" si="41"/>
        <v>18851842.075907424</v>
      </c>
      <c r="AT229" s="193">
        <f t="shared" si="41"/>
        <v>18851842.075907424</v>
      </c>
      <c r="AU229" s="193">
        <f t="shared" si="41"/>
        <v>18851842.075907424</v>
      </c>
      <c r="AV229" s="193">
        <f t="shared" si="42"/>
        <v>18851842.075907424</v>
      </c>
      <c r="AW229" s="193">
        <f t="shared" si="42"/>
        <v>18851842.075907424</v>
      </c>
      <c r="AX229" s="193">
        <f t="shared" si="42"/>
        <v>18851842.075907424</v>
      </c>
      <c r="AY229" s="193">
        <f t="shared" si="42"/>
        <v>18851842.075907424</v>
      </c>
      <c r="AZ229" s="193">
        <f t="shared" si="42"/>
        <v>18851842.075907424</v>
      </c>
      <c r="BA229" s="193">
        <f t="shared" si="42"/>
        <v>19293424.527842075</v>
      </c>
      <c r="BB229" s="193">
        <f t="shared" si="42"/>
        <v>19293424.527842075</v>
      </c>
      <c r="BC229" s="193">
        <f t="shared" si="42"/>
        <v>19293424.527842075</v>
      </c>
      <c r="BD229" s="193">
        <f t="shared" si="42"/>
        <v>19293424.527842075</v>
      </c>
      <c r="BE229" s="193">
        <f t="shared" si="42"/>
        <v>19293424.527842075</v>
      </c>
      <c r="BF229" s="193">
        <f t="shared" si="42"/>
        <v>19293424.527842075</v>
      </c>
      <c r="BG229" s="193">
        <f t="shared" si="42"/>
        <v>19293424.527842075</v>
      </c>
      <c r="BH229" s="193">
        <f t="shared" si="42"/>
        <v>19293424.527842075</v>
      </c>
      <c r="BI229" s="193">
        <f t="shared" si="42"/>
        <v>19293424.527842075</v>
      </c>
      <c r="BJ229" s="193">
        <f t="shared" si="42"/>
        <v>19293424.527842075</v>
      </c>
      <c r="BK229" s="193">
        <f t="shared" si="42"/>
        <v>19293424.527842075</v>
      </c>
      <c r="BL229" s="193">
        <f t="shared" si="43"/>
        <v>19293424.527842075</v>
      </c>
      <c r="BM229" s="193">
        <f t="shared" si="43"/>
        <v>19970798.731474672</v>
      </c>
      <c r="BN229" s="193">
        <f t="shared" si="43"/>
        <v>19970798.731474672</v>
      </c>
      <c r="BO229" s="193">
        <f t="shared" si="43"/>
        <v>19970798.731474672</v>
      </c>
      <c r="BP229" s="193">
        <f t="shared" si="43"/>
        <v>19970798.731474672</v>
      </c>
      <c r="BQ229" s="193">
        <f t="shared" si="43"/>
        <v>19970798.731474672</v>
      </c>
      <c r="BR229" s="193">
        <f t="shared" si="43"/>
        <v>19970798.731474672</v>
      </c>
      <c r="BS229" s="193">
        <f t="shared" si="43"/>
        <v>19970798.731474672</v>
      </c>
      <c r="BT229" s="193">
        <f t="shared" si="43"/>
        <v>19970798.731474672</v>
      </c>
      <c r="BU229" s="193">
        <f t="shared" si="43"/>
        <v>19970798.731474672</v>
      </c>
      <c r="BV229" s="193">
        <f t="shared" si="43"/>
        <v>19970798.731474672</v>
      </c>
      <c r="BW229" s="193">
        <f t="shared" si="43"/>
        <v>19970798.731474672</v>
      </c>
      <c r="BX229" s="193">
        <f t="shared" si="43"/>
        <v>19970798.731474672</v>
      </c>
      <c r="BY229" s="193">
        <f t="shared" si="43"/>
        <v>20763301.07175285</v>
      </c>
      <c r="BZ229" s="193">
        <f t="shared" si="43"/>
        <v>20763301.07175285</v>
      </c>
      <c r="CA229" s="193">
        <f t="shared" si="43"/>
        <v>20763301.07175285</v>
      </c>
      <c r="CB229" s="193">
        <f t="shared" si="44"/>
        <v>20763301.07175285</v>
      </c>
      <c r="CC229" s="193">
        <f t="shared" si="44"/>
        <v>20763301.07175285</v>
      </c>
      <c r="CD229" s="193">
        <f t="shared" si="44"/>
        <v>20763301.07175285</v>
      </c>
      <c r="CE229" s="193">
        <f t="shared" si="44"/>
        <v>20763301.07175285</v>
      </c>
      <c r="CF229" s="193">
        <f t="shared" si="44"/>
        <v>20763301.07175285</v>
      </c>
      <c r="CG229" s="193">
        <f t="shared" si="44"/>
        <v>20763301.07175285</v>
      </c>
      <c r="CH229" s="193">
        <f t="shared" si="44"/>
        <v>20763301.07175285</v>
      </c>
      <c r="CI229" s="193">
        <f t="shared" si="44"/>
        <v>20763301.07175285</v>
      </c>
      <c r="CJ229" s="193">
        <f t="shared" si="44"/>
        <v>20763301.07175285</v>
      </c>
      <c r="CK229" s="193">
        <f t="shared" si="44"/>
        <v>21384530.257717084</v>
      </c>
      <c r="CL229" s="193">
        <f t="shared" si="44"/>
        <v>21384530.257717084</v>
      </c>
      <c r="CM229" s="193">
        <f t="shared" si="44"/>
        <v>21384530.257717084</v>
      </c>
      <c r="CN229" s="193">
        <f t="shared" si="44"/>
        <v>21384530.257717084</v>
      </c>
      <c r="CO229" s="193">
        <f t="shared" si="44"/>
        <v>21384530.257717084</v>
      </c>
      <c r="CP229" s="193">
        <f t="shared" si="44"/>
        <v>21384530.257717084</v>
      </c>
      <c r="CQ229" s="193">
        <f t="shared" si="44"/>
        <v>21384530.257717084</v>
      </c>
      <c r="CR229" s="193">
        <f t="shared" si="45"/>
        <v>21384530.257717084</v>
      </c>
      <c r="CS229" s="193">
        <f t="shared" si="45"/>
        <v>21384530.257717084</v>
      </c>
      <c r="CT229" s="193">
        <f t="shared" si="45"/>
        <v>21384530.257717084</v>
      </c>
      <c r="CU229" s="193">
        <f t="shared" si="45"/>
        <v>21384530.257717084</v>
      </c>
      <c r="CV229" s="193">
        <f t="shared" si="45"/>
        <v>21384530.257717084</v>
      </c>
      <c r="CW229" s="193">
        <f t="shared" si="45"/>
        <v>21963697.973059367</v>
      </c>
      <c r="CX229" s="193">
        <f t="shared" si="45"/>
        <v>21963697.973059367</v>
      </c>
      <c r="CY229" s="193">
        <f t="shared" si="45"/>
        <v>21963697.973059367</v>
      </c>
      <c r="CZ229" s="193">
        <f t="shared" si="45"/>
        <v>21963697.973059367</v>
      </c>
      <c r="DA229" s="193">
        <f t="shared" si="45"/>
        <v>21963697.973059367</v>
      </c>
      <c r="DB229" s="193">
        <f t="shared" si="45"/>
        <v>21963697.973059367</v>
      </c>
      <c r="DC229" s="193">
        <f t="shared" si="45"/>
        <v>21963697.973059367</v>
      </c>
      <c r="DD229" s="193">
        <f t="shared" si="45"/>
        <v>21963697.973059367</v>
      </c>
      <c r="DE229" s="193">
        <f t="shared" si="45"/>
        <v>21963697.973059367</v>
      </c>
      <c r="DF229" s="193">
        <f t="shared" si="45"/>
        <v>21963697.973059367</v>
      </c>
      <c r="DG229" s="193">
        <f t="shared" si="45"/>
        <v>21963697.973059367</v>
      </c>
      <c r="DH229" s="193">
        <f t="shared" si="46"/>
        <v>21963697.973059367</v>
      </c>
      <c r="DI229" s="193">
        <f t="shared" si="46"/>
        <v>22737607.828178506</v>
      </c>
      <c r="DJ229" s="193">
        <f t="shared" si="46"/>
        <v>22737607.828178506</v>
      </c>
      <c r="DK229" s="193">
        <f t="shared" si="46"/>
        <v>22737607.828178506</v>
      </c>
      <c r="DL229" s="193">
        <f t="shared" si="46"/>
        <v>22737607.828178506</v>
      </c>
      <c r="DM229" s="193">
        <f t="shared" si="46"/>
        <v>22737607.828178506</v>
      </c>
      <c r="DN229" s="193">
        <f t="shared" si="46"/>
        <v>22737607.828178506</v>
      </c>
      <c r="DO229" s="193">
        <f t="shared" si="46"/>
        <v>22737607.828178506</v>
      </c>
      <c r="DP229" s="193">
        <f t="shared" si="46"/>
        <v>22737607.828178506</v>
      </c>
      <c r="DQ229" s="193">
        <f t="shared" si="46"/>
        <v>22737607.828178506</v>
      </c>
      <c r="DR229" s="193">
        <f t="shared" si="46"/>
        <v>22737607.828178506</v>
      </c>
      <c r="DS229" s="193">
        <f t="shared" si="46"/>
        <v>22737607.828178506</v>
      </c>
      <c r="DT229" s="193">
        <f t="shared" si="46"/>
        <v>22737607.828178506</v>
      </c>
      <c r="DU229" s="193">
        <f t="shared" si="46"/>
        <v>23576945.108942468</v>
      </c>
      <c r="DV229" s="193">
        <f t="shared" si="46"/>
        <v>23576945.108942468</v>
      </c>
      <c r="DW229" s="193">
        <f t="shared" si="46"/>
        <v>23576945.108942468</v>
      </c>
      <c r="DX229" s="193">
        <f t="shared" si="47"/>
        <v>23576945.108942468</v>
      </c>
      <c r="DY229" s="193">
        <f t="shared" si="47"/>
        <v>23576945.108942468</v>
      </c>
      <c r="DZ229" s="193">
        <f t="shared" si="47"/>
        <v>23576945.108942468</v>
      </c>
      <c r="EA229" s="193">
        <f t="shared" si="47"/>
        <v>23576945.108942468</v>
      </c>
      <c r="EB229" s="193">
        <f t="shared" si="47"/>
        <v>23576945.108942468</v>
      </c>
      <c r="EC229" s="193">
        <f t="shared" si="47"/>
        <v>23576945.108942468</v>
      </c>
      <c r="ED229" s="193">
        <f t="shared" si="47"/>
        <v>23576945.108942468</v>
      </c>
      <c r="EE229" s="193">
        <f t="shared" si="47"/>
        <v>23576945.108942468</v>
      </c>
      <c r="EF229" s="193">
        <f t="shared" si="47"/>
        <v>23576945.108942468</v>
      </c>
      <c r="EG229" s="193">
        <f t="shared" si="47"/>
        <v>24242316.897144988</v>
      </c>
      <c r="EH229" s="193">
        <f t="shared" si="47"/>
        <v>24242316.897144988</v>
      </c>
      <c r="EI229" s="193">
        <f t="shared" si="47"/>
        <v>24242316.897144988</v>
      </c>
      <c r="EJ229" s="193">
        <f t="shared" si="47"/>
        <v>24242316.897144988</v>
      </c>
      <c r="EK229" s="193">
        <f t="shared" si="47"/>
        <v>24242316.897144988</v>
      </c>
      <c r="EL229" s="193">
        <f t="shared" si="47"/>
        <v>24242316.897144988</v>
      </c>
      <c r="EM229" s="193">
        <f t="shared" si="47"/>
        <v>24242316.897144988</v>
      </c>
      <c r="EN229" s="193">
        <f t="shared" si="48"/>
        <v>24242316.897144988</v>
      </c>
      <c r="EO229" s="193">
        <f t="shared" si="48"/>
        <v>24242316.897144988</v>
      </c>
      <c r="EP229" s="193">
        <f t="shared" si="48"/>
        <v>24242316.897144988</v>
      </c>
      <c r="EQ229" s="193">
        <f t="shared" si="48"/>
        <v>24242316.897144988</v>
      </c>
      <c r="ER229" s="193">
        <f t="shared" si="48"/>
        <v>24242316.897144988</v>
      </c>
      <c r="ES229" s="193">
        <f t="shared" si="48"/>
        <v>24846614.222493175</v>
      </c>
      <c r="ET229" s="193">
        <f t="shared" si="48"/>
        <v>24846614.222493175</v>
      </c>
      <c r="EU229" s="193">
        <f t="shared" si="48"/>
        <v>24846614.222493175</v>
      </c>
      <c r="EV229" s="193">
        <f t="shared" si="48"/>
        <v>24846614.222493175</v>
      </c>
      <c r="EW229" s="193">
        <f t="shared" si="48"/>
        <v>24846614.222493175</v>
      </c>
      <c r="EX229" s="193">
        <f t="shared" si="48"/>
        <v>24846614.222493175</v>
      </c>
      <c r="EY229" s="193">
        <f t="shared" si="48"/>
        <v>24846614.222493175</v>
      </c>
      <c r="EZ229" s="193">
        <f t="shared" si="48"/>
        <v>24846614.222493175</v>
      </c>
      <c r="FA229" s="193">
        <f t="shared" si="48"/>
        <v>24846614.222493175</v>
      </c>
      <c r="FB229" s="193">
        <f t="shared" si="48"/>
        <v>24846614.222493175</v>
      </c>
      <c r="FC229" s="193">
        <f t="shared" si="48"/>
        <v>24846614.222493175</v>
      </c>
      <c r="FD229" s="193">
        <f t="shared" si="49"/>
        <v>24846614.222493175</v>
      </c>
      <c r="FE229" s="193">
        <f t="shared" si="49"/>
        <v>25686009.369030729</v>
      </c>
      <c r="FF229" s="193">
        <f t="shared" si="49"/>
        <v>25686009.369030729</v>
      </c>
      <c r="FG229" s="193">
        <f t="shared" si="49"/>
        <v>25686009.369030729</v>
      </c>
      <c r="FH229" s="193">
        <f t="shared" si="49"/>
        <v>25686009.369030729</v>
      </c>
      <c r="FI229" s="193">
        <f t="shared" si="49"/>
        <v>25686009.369030729</v>
      </c>
      <c r="FJ229" s="193">
        <f t="shared" si="49"/>
        <v>25686009.369030729</v>
      </c>
      <c r="FK229" s="193">
        <f t="shared" si="49"/>
        <v>25686009.369030729</v>
      </c>
      <c r="FL229" s="193">
        <f t="shared" si="49"/>
        <v>25686009.369030729</v>
      </c>
      <c r="FM229" s="193">
        <f t="shared" si="49"/>
        <v>25686009.369030729</v>
      </c>
      <c r="FN229" s="193">
        <f t="shared" si="49"/>
        <v>25686009.369030729</v>
      </c>
      <c r="FO229" s="193">
        <f t="shared" si="49"/>
        <v>25686009.369030729</v>
      </c>
      <c r="FP229" s="193">
        <f t="shared" si="49"/>
        <v>25686009.369030729</v>
      </c>
      <c r="FQ229" s="193">
        <f t="shared" si="49"/>
        <v>27064364.91601415</v>
      </c>
      <c r="FR229" s="193">
        <f t="shared" si="49"/>
        <v>27064364.91601415</v>
      </c>
      <c r="FS229" s="193">
        <f t="shared" si="49"/>
        <v>27064364.91601415</v>
      </c>
      <c r="FT229" s="193">
        <f t="shared" si="50"/>
        <v>27064364.91601415</v>
      </c>
      <c r="FU229" s="193">
        <f t="shared" si="50"/>
        <v>27064364.91601415</v>
      </c>
      <c r="FV229" s="193">
        <f t="shared" si="50"/>
        <v>27064364.91601415</v>
      </c>
      <c r="FW229" s="193">
        <f t="shared" si="50"/>
        <v>27064364.91601415</v>
      </c>
      <c r="FX229" s="193">
        <f t="shared" si="50"/>
        <v>27064364.91601415</v>
      </c>
      <c r="FY229" s="193">
        <f t="shared" si="50"/>
        <v>27064364.91601415</v>
      </c>
      <c r="FZ229" s="193">
        <f t="shared" si="50"/>
        <v>27064364.91601415</v>
      </c>
      <c r="GA229" s="193">
        <f t="shared" si="50"/>
        <v>27064364.91601415</v>
      </c>
      <c r="GB229" s="193">
        <f t="shared" si="50"/>
        <v>27064364.91601415</v>
      </c>
      <c r="GC229" s="193">
        <f t="shared" si="50"/>
        <v>27855045.514251806</v>
      </c>
      <c r="GD229" s="193">
        <f t="shared" si="50"/>
        <v>27855045.514251806</v>
      </c>
      <c r="GE229" s="193">
        <f t="shared" si="50"/>
        <v>27855045.514251806</v>
      </c>
      <c r="GF229" s="193">
        <f t="shared" si="50"/>
        <v>27855045.514251806</v>
      </c>
      <c r="GG229" s="193">
        <f t="shared" si="50"/>
        <v>27855045.514251806</v>
      </c>
      <c r="GH229" s="193">
        <f t="shared" si="50"/>
        <v>27855045.514251806</v>
      </c>
      <c r="GI229" s="193">
        <f t="shared" si="50"/>
        <v>27855045.514251806</v>
      </c>
      <c r="GJ229" s="193">
        <f t="shared" si="51"/>
        <v>27855045.514251806</v>
      </c>
      <c r="GK229" s="193">
        <f t="shared" si="51"/>
        <v>27855045.514251806</v>
      </c>
      <c r="GL229" s="193">
        <f t="shared" si="51"/>
        <v>27855045.514251806</v>
      </c>
      <c r="GM229" s="193">
        <f t="shared" si="51"/>
        <v>27855045.514251806</v>
      </c>
      <c r="GN229" s="193">
        <f t="shared" si="51"/>
        <v>27855045.514251806</v>
      </c>
      <c r="GO229" s="193">
        <f t="shared" si="51"/>
        <v>28697824.530864358</v>
      </c>
      <c r="GP229" s="193">
        <f t="shared" si="51"/>
        <v>28697824.530864358</v>
      </c>
      <c r="GQ229" s="193">
        <f t="shared" si="51"/>
        <v>28697824.530864358</v>
      </c>
      <c r="GR229" s="193">
        <f t="shared" si="51"/>
        <v>28697824.530864358</v>
      </c>
      <c r="GS229" s="193">
        <f t="shared" si="51"/>
        <v>28697824.530864358</v>
      </c>
      <c r="GT229" s="193">
        <f t="shared" si="51"/>
        <v>28697824.530864358</v>
      </c>
      <c r="GU229" s="193">
        <f t="shared" si="51"/>
        <v>28697824.530864358</v>
      </c>
      <c r="GV229" s="193">
        <f t="shared" si="51"/>
        <v>28697824.530864358</v>
      </c>
      <c r="GW229" s="193">
        <f t="shared" si="51"/>
        <v>28697824.530864358</v>
      </c>
      <c r="GX229" s="193">
        <f t="shared" si="51"/>
        <v>28697824.530864358</v>
      </c>
      <c r="GY229" s="193">
        <f t="shared" si="51"/>
        <v>28697824.530864358</v>
      </c>
      <c r="GZ229" s="193">
        <f t="shared" si="52"/>
        <v>28697824.530864358</v>
      </c>
      <c r="HA229" s="193">
        <f t="shared" si="52"/>
        <v>29741499.406297233</v>
      </c>
      <c r="HB229" s="193">
        <f t="shared" si="52"/>
        <v>29741499.406297233</v>
      </c>
      <c r="HC229" s="193">
        <f t="shared" si="52"/>
        <v>29741499.406297233</v>
      </c>
      <c r="HD229" s="193">
        <f t="shared" si="52"/>
        <v>29741499.406297233</v>
      </c>
      <c r="HE229" s="193">
        <f t="shared" si="52"/>
        <v>29741499.406297233</v>
      </c>
      <c r="HF229" s="193">
        <f t="shared" si="52"/>
        <v>29741499.406297233</v>
      </c>
      <c r="HG229" s="193">
        <f t="shared" si="52"/>
        <v>29741499.406297233</v>
      </c>
      <c r="HH229" s="193">
        <f t="shared" si="52"/>
        <v>29741499.406297233</v>
      </c>
      <c r="HI229" s="193">
        <f t="shared" si="52"/>
        <v>29741499.406297233</v>
      </c>
      <c r="HJ229" s="193">
        <f t="shared" si="52"/>
        <v>29741499.406297233</v>
      </c>
      <c r="HK229" s="193">
        <f t="shared" si="52"/>
        <v>29741499.406297233</v>
      </c>
      <c r="HL229" s="193">
        <f t="shared" si="52"/>
        <v>29741499.406297233</v>
      </c>
      <c r="HM229" s="193">
        <f t="shared" si="52"/>
        <v>30677912.133328039</v>
      </c>
      <c r="HN229" s="193">
        <f t="shared" si="52"/>
        <v>30677912.133328039</v>
      </c>
      <c r="HO229" s="193">
        <f t="shared" si="52"/>
        <v>30677912.133328039</v>
      </c>
      <c r="HP229" s="193">
        <f t="shared" si="53"/>
        <v>30677912.133328039</v>
      </c>
      <c r="HQ229" s="193">
        <f t="shared" si="53"/>
        <v>30677912.133328039</v>
      </c>
      <c r="HR229" s="193">
        <f t="shared" si="53"/>
        <v>30677912.133328039</v>
      </c>
      <c r="HS229" s="193">
        <f t="shared" si="53"/>
        <v>30677912.133328039</v>
      </c>
      <c r="HT229" s="193">
        <f t="shared" si="53"/>
        <v>30677912.133328039</v>
      </c>
      <c r="HU229" s="193">
        <f t="shared" si="53"/>
        <v>30677912.133328039</v>
      </c>
      <c r="HV229" s="193">
        <f t="shared" si="53"/>
        <v>30677912.133328039</v>
      </c>
      <c r="HW229" s="193">
        <f t="shared" si="53"/>
        <v>30677912.133328039</v>
      </c>
      <c r="HX229" s="193">
        <f t="shared" si="53"/>
        <v>30677912.133328039</v>
      </c>
      <c r="HY229" s="193">
        <f t="shared" si="53"/>
        <v>31566828.793922659</v>
      </c>
      <c r="HZ229" s="193">
        <f t="shared" si="53"/>
        <v>31566828.793922659</v>
      </c>
      <c r="IA229" s="193">
        <f t="shared" si="53"/>
        <v>31566828.793922659</v>
      </c>
      <c r="IB229" s="193">
        <f t="shared" si="53"/>
        <v>31566828.793922659</v>
      </c>
      <c r="IC229" s="193">
        <f t="shared" si="53"/>
        <v>31566828.793922659</v>
      </c>
      <c r="ID229" s="193">
        <f t="shared" si="53"/>
        <v>31566828.793922659</v>
      </c>
      <c r="IE229" s="193">
        <f t="shared" si="53"/>
        <v>31566828.793922659</v>
      </c>
      <c r="IF229" s="193">
        <f t="shared" si="54"/>
        <v>31566828.793922659</v>
      </c>
      <c r="IG229" s="193">
        <f t="shared" si="54"/>
        <v>31566828.793922659</v>
      </c>
      <c r="IH229" s="193">
        <f t="shared" si="54"/>
        <v>31566828.793922659</v>
      </c>
      <c r="II229" s="193">
        <f t="shared" si="54"/>
        <v>31566828.793922659</v>
      </c>
      <c r="IJ229" s="193">
        <f t="shared" si="54"/>
        <v>31566828.793922659</v>
      </c>
      <c r="IK229" s="193">
        <f t="shared" si="54"/>
        <v>31566828.793922659</v>
      </c>
      <c r="IL229" s="193">
        <f t="shared" si="54"/>
        <v>31566828.793922659</v>
      </c>
      <c r="IM229" s="193">
        <f t="shared" si="54"/>
        <v>31566828.793922659</v>
      </c>
      <c r="IN229" s="193">
        <f t="shared" si="54"/>
        <v>31566828.793922659</v>
      </c>
      <c r="IO229" s="193">
        <f t="shared" si="54"/>
        <v>31566828.793922659</v>
      </c>
      <c r="IP229" s="193">
        <f t="shared" si="54"/>
        <v>31566828.793922659</v>
      </c>
      <c r="IQ229" s="193">
        <f t="shared" si="54"/>
        <v>31566828.793922659</v>
      </c>
      <c r="IR229" s="193">
        <f t="shared" si="54"/>
        <v>31566828.793922659</v>
      </c>
      <c r="IS229" s="193">
        <f t="shared" si="54"/>
        <v>31566828.793922659</v>
      </c>
      <c r="IT229" s="193">
        <f t="shared" si="54"/>
        <v>31566828.793922659</v>
      </c>
      <c r="IU229" s="193">
        <f t="shared" si="54"/>
        <v>31566828.793922659</v>
      </c>
      <c r="IV229" s="193">
        <f t="shared" si="55"/>
        <v>31566828.793922659</v>
      </c>
      <c r="IW229" s="193">
        <f t="shared" si="55"/>
        <v>0</v>
      </c>
      <c r="IX229" s="193">
        <f t="shared" si="55"/>
        <v>0</v>
      </c>
      <c r="IY229" s="193">
        <f t="shared" si="55"/>
        <v>0</v>
      </c>
      <c r="IZ229" s="193">
        <f t="shared" si="55"/>
        <v>0</v>
      </c>
      <c r="JA229" s="193">
        <f t="shared" si="55"/>
        <v>0</v>
      </c>
      <c r="JB229" s="193">
        <f t="shared" si="55"/>
        <v>0</v>
      </c>
      <c r="JC229" s="193">
        <f t="shared" si="55"/>
        <v>0</v>
      </c>
      <c r="JD229" s="193">
        <f t="shared" si="55"/>
        <v>0</v>
      </c>
      <c r="JE229" s="193">
        <f t="shared" si="55"/>
        <v>0</v>
      </c>
      <c r="JF229" s="193">
        <f t="shared" si="55"/>
        <v>0</v>
      </c>
      <c r="JG229" s="193">
        <f t="shared" si="55"/>
        <v>0</v>
      </c>
      <c r="JH229" s="193">
        <f t="shared" si="55"/>
        <v>0</v>
      </c>
      <c r="JI229" s="193">
        <f t="shared" si="55"/>
        <v>0</v>
      </c>
      <c r="JJ229" s="193">
        <f t="shared" si="55"/>
        <v>0</v>
      </c>
      <c r="JK229" s="193">
        <f t="shared" si="55"/>
        <v>0</v>
      </c>
      <c r="JL229" s="193">
        <f t="shared" si="56"/>
        <v>0</v>
      </c>
      <c r="JM229" s="193">
        <f t="shared" si="56"/>
        <v>0</v>
      </c>
      <c r="JN229" s="193">
        <f t="shared" si="56"/>
        <v>0</v>
      </c>
      <c r="JO229" s="193">
        <f t="shared" si="56"/>
        <v>0</v>
      </c>
      <c r="JP229" s="193">
        <f t="shared" si="56"/>
        <v>0</v>
      </c>
      <c r="JQ229" s="193">
        <f t="shared" si="56"/>
        <v>0</v>
      </c>
      <c r="JR229" s="193">
        <f t="shared" si="56"/>
        <v>0</v>
      </c>
      <c r="JS229" s="193">
        <f t="shared" si="56"/>
        <v>0</v>
      </c>
      <c r="JT229" s="193">
        <f t="shared" si="56"/>
        <v>0</v>
      </c>
    </row>
    <row r="230" spans="4:280">
      <c r="D230" s="175" t="s">
        <v>228</v>
      </c>
      <c r="Z230" s="193">
        <f t="shared" si="40"/>
        <v>6122393.1488987077</v>
      </c>
      <c r="AA230" s="193">
        <f t="shared" si="40"/>
        <v>6122393.1488987077</v>
      </c>
      <c r="AB230" s="193">
        <f t="shared" si="40"/>
        <v>6153528.2854911871</v>
      </c>
      <c r="AC230" s="193">
        <f t="shared" si="40"/>
        <v>6153528.2854911871</v>
      </c>
      <c r="AD230" s="193">
        <f t="shared" si="40"/>
        <v>6153528.2854911871</v>
      </c>
      <c r="AE230" s="193">
        <f t="shared" si="40"/>
        <v>6153528.2854911871</v>
      </c>
      <c r="AF230" s="193">
        <f t="shared" si="40"/>
        <v>6153528.2854911871</v>
      </c>
      <c r="AG230" s="193">
        <f t="shared" si="40"/>
        <v>6153528.2854911871</v>
      </c>
      <c r="AH230" s="193">
        <f t="shared" si="40"/>
        <v>6153528.2854911871</v>
      </c>
      <c r="AI230" s="193">
        <f t="shared" si="40"/>
        <v>6153528.2854911871</v>
      </c>
      <c r="AJ230" s="193">
        <f t="shared" si="40"/>
        <v>6153528.2854911871</v>
      </c>
      <c r="AK230" s="193">
        <f t="shared" si="40"/>
        <v>6153528.2854911871</v>
      </c>
      <c r="AL230" s="193">
        <f t="shared" si="40"/>
        <v>6153528.2854911871</v>
      </c>
      <c r="AM230" s="193">
        <f t="shared" si="40"/>
        <v>6153528.2854911871</v>
      </c>
      <c r="AN230" s="193">
        <f t="shared" si="40"/>
        <v>6185502.5104268668</v>
      </c>
      <c r="AO230" s="193">
        <f t="shared" si="40"/>
        <v>6185502.5104268668</v>
      </c>
      <c r="AP230" s="193">
        <f t="shared" si="41"/>
        <v>6185502.5104268668</v>
      </c>
      <c r="AQ230" s="193">
        <f t="shared" si="41"/>
        <v>6185502.5104268668</v>
      </c>
      <c r="AR230" s="193">
        <f t="shared" si="41"/>
        <v>6185502.5104268668</v>
      </c>
      <c r="AS230" s="193">
        <f t="shared" si="41"/>
        <v>6185502.5104268668</v>
      </c>
      <c r="AT230" s="193">
        <f t="shared" si="41"/>
        <v>6185502.5104268668</v>
      </c>
      <c r="AU230" s="193">
        <f t="shared" si="41"/>
        <v>6185502.5104268668</v>
      </c>
      <c r="AV230" s="193">
        <f t="shared" si="42"/>
        <v>6185502.5104268668</v>
      </c>
      <c r="AW230" s="193">
        <f t="shared" si="42"/>
        <v>6185502.5104268668</v>
      </c>
      <c r="AX230" s="193">
        <f t="shared" si="42"/>
        <v>6185502.5104268668</v>
      </c>
      <c r="AY230" s="193">
        <f t="shared" si="42"/>
        <v>6185502.5104268668</v>
      </c>
      <c r="AZ230" s="193">
        <f t="shared" si="42"/>
        <v>6185502.5104268668</v>
      </c>
      <c r="BA230" s="193">
        <f t="shared" si="42"/>
        <v>6225832.8859560424</v>
      </c>
      <c r="BB230" s="193">
        <f t="shared" si="42"/>
        <v>6225832.8859560424</v>
      </c>
      <c r="BC230" s="193">
        <f t="shared" si="42"/>
        <v>6225832.8859560424</v>
      </c>
      <c r="BD230" s="193">
        <f t="shared" si="42"/>
        <v>6225832.8859560424</v>
      </c>
      <c r="BE230" s="193">
        <f t="shared" si="42"/>
        <v>6225832.8859560424</v>
      </c>
      <c r="BF230" s="193">
        <f t="shared" si="42"/>
        <v>6225832.8859560424</v>
      </c>
      <c r="BG230" s="193">
        <f t="shared" si="42"/>
        <v>6225832.8859560424</v>
      </c>
      <c r="BH230" s="193">
        <f t="shared" si="42"/>
        <v>6225832.8859560424</v>
      </c>
      <c r="BI230" s="193">
        <f t="shared" si="42"/>
        <v>6225832.8859560424</v>
      </c>
      <c r="BJ230" s="193">
        <f t="shared" si="42"/>
        <v>6225832.8859560424</v>
      </c>
      <c r="BK230" s="193">
        <f t="shared" si="42"/>
        <v>6225832.8859560424</v>
      </c>
      <c r="BL230" s="193">
        <f t="shared" si="43"/>
        <v>6225832.8859560424</v>
      </c>
      <c r="BM230" s="193">
        <f t="shared" si="43"/>
        <v>6278365.8859515721</v>
      </c>
      <c r="BN230" s="193">
        <f t="shared" si="43"/>
        <v>6278365.8859515721</v>
      </c>
      <c r="BO230" s="193">
        <f t="shared" si="43"/>
        <v>6278365.8859515721</v>
      </c>
      <c r="BP230" s="193">
        <f t="shared" si="43"/>
        <v>6278365.8859515721</v>
      </c>
      <c r="BQ230" s="193">
        <f t="shared" si="43"/>
        <v>6278365.8859515721</v>
      </c>
      <c r="BR230" s="193">
        <f t="shared" si="43"/>
        <v>6278365.8859515721</v>
      </c>
      <c r="BS230" s="193">
        <f t="shared" si="43"/>
        <v>6278365.8859515721</v>
      </c>
      <c r="BT230" s="193">
        <f t="shared" si="43"/>
        <v>6278365.8859515721</v>
      </c>
      <c r="BU230" s="193">
        <f t="shared" si="43"/>
        <v>6278365.8859515721</v>
      </c>
      <c r="BV230" s="193">
        <f t="shared" si="43"/>
        <v>6278365.8859515721</v>
      </c>
      <c r="BW230" s="193">
        <f t="shared" si="43"/>
        <v>6278365.8859515721</v>
      </c>
      <c r="BX230" s="193">
        <f t="shared" si="43"/>
        <v>6278365.8859515721</v>
      </c>
      <c r="BY230" s="193">
        <f t="shared" si="43"/>
        <v>6333776.0561917229</v>
      </c>
      <c r="BZ230" s="193">
        <f t="shared" si="43"/>
        <v>6333776.0561917229</v>
      </c>
      <c r="CA230" s="193">
        <f t="shared" si="43"/>
        <v>6333776.0561917229</v>
      </c>
      <c r="CB230" s="193">
        <f t="shared" si="44"/>
        <v>6333776.0561917229</v>
      </c>
      <c r="CC230" s="193">
        <f t="shared" si="44"/>
        <v>6333776.0561917229</v>
      </c>
      <c r="CD230" s="193">
        <f t="shared" si="44"/>
        <v>6333776.0561917229</v>
      </c>
      <c r="CE230" s="193">
        <f t="shared" si="44"/>
        <v>6333776.0561917229</v>
      </c>
      <c r="CF230" s="193">
        <f t="shared" si="44"/>
        <v>6333776.0561917229</v>
      </c>
      <c r="CG230" s="193">
        <f t="shared" si="44"/>
        <v>6333776.0561917229</v>
      </c>
      <c r="CH230" s="193">
        <f t="shared" si="44"/>
        <v>6333776.0561917229</v>
      </c>
      <c r="CI230" s="193">
        <f t="shared" si="44"/>
        <v>6333776.0561917229</v>
      </c>
      <c r="CJ230" s="193">
        <f t="shared" si="44"/>
        <v>6333776.0561917229</v>
      </c>
      <c r="CK230" s="193">
        <f t="shared" si="44"/>
        <v>6376804.3509727353</v>
      </c>
      <c r="CL230" s="193">
        <f t="shared" si="44"/>
        <v>6376804.3509727353</v>
      </c>
      <c r="CM230" s="193">
        <f t="shared" si="44"/>
        <v>6376804.3509727353</v>
      </c>
      <c r="CN230" s="193">
        <f t="shared" si="44"/>
        <v>6376804.3509727353</v>
      </c>
      <c r="CO230" s="193">
        <f t="shared" si="44"/>
        <v>6376804.3509727353</v>
      </c>
      <c r="CP230" s="193">
        <f t="shared" si="44"/>
        <v>6376804.3509727353</v>
      </c>
      <c r="CQ230" s="193">
        <f t="shared" si="44"/>
        <v>6376804.3509727353</v>
      </c>
      <c r="CR230" s="193">
        <f t="shared" si="45"/>
        <v>6376804.3509727353</v>
      </c>
      <c r="CS230" s="193">
        <f t="shared" si="45"/>
        <v>6376804.3509727353</v>
      </c>
      <c r="CT230" s="193">
        <f t="shared" si="45"/>
        <v>6376804.3509727353</v>
      </c>
      <c r="CU230" s="193">
        <f t="shared" si="45"/>
        <v>6376804.3509727353</v>
      </c>
      <c r="CV230" s="193">
        <f t="shared" si="45"/>
        <v>6376804.3509727353</v>
      </c>
      <c r="CW230" s="193">
        <f t="shared" si="45"/>
        <v>6416476.8919583755</v>
      </c>
      <c r="CX230" s="193">
        <f t="shared" si="45"/>
        <v>6416476.8919583755</v>
      </c>
      <c r="CY230" s="193">
        <f t="shared" si="45"/>
        <v>6416476.8919583755</v>
      </c>
      <c r="CZ230" s="193">
        <f t="shared" si="45"/>
        <v>6416476.8919583755</v>
      </c>
      <c r="DA230" s="193">
        <f t="shared" si="45"/>
        <v>6416476.8919583755</v>
      </c>
      <c r="DB230" s="193">
        <f t="shared" si="45"/>
        <v>6416476.8919583755</v>
      </c>
      <c r="DC230" s="193">
        <f t="shared" si="45"/>
        <v>6416476.8919583755</v>
      </c>
      <c r="DD230" s="193">
        <f t="shared" si="45"/>
        <v>6416476.8919583755</v>
      </c>
      <c r="DE230" s="193">
        <f t="shared" si="45"/>
        <v>6416476.8919583755</v>
      </c>
      <c r="DF230" s="193">
        <f t="shared" si="45"/>
        <v>6416476.8919583755</v>
      </c>
      <c r="DG230" s="193">
        <f t="shared" si="45"/>
        <v>6416476.8919583755</v>
      </c>
      <c r="DH230" s="193">
        <f t="shared" si="46"/>
        <v>6416476.8919583755</v>
      </c>
      <c r="DI230" s="193">
        <f t="shared" si="46"/>
        <v>6463273.1803100696</v>
      </c>
      <c r="DJ230" s="193">
        <f t="shared" si="46"/>
        <v>6463273.1803100696</v>
      </c>
      <c r="DK230" s="193">
        <f t="shared" si="46"/>
        <v>6463273.1803100696</v>
      </c>
      <c r="DL230" s="193">
        <f t="shared" si="46"/>
        <v>6463273.1803100696</v>
      </c>
      <c r="DM230" s="193">
        <f t="shared" si="46"/>
        <v>6463273.1803100696</v>
      </c>
      <c r="DN230" s="193">
        <f t="shared" si="46"/>
        <v>6463273.1803100696</v>
      </c>
      <c r="DO230" s="193">
        <f t="shared" si="46"/>
        <v>6463273.1803100696</v>
      </c>
      <c r="DP230" s="193">
        <f t="shared" si="46"/>
        <v>6463273.1803100696</v>
      </c>
      <c r="DQ230" s="193">
        <f t="shared" si="46"/>
        <v>6463273.1803100696</v>
      </c>
      <c r="DR230" s="193">
        <f t="shared" si="46"/>
        <v>6463273.1803100696</v>
      </c>
      <c r="DS230" s="193">
        <f t="shared" si="46"/>
        <v>6463273.1803100696</v>
      </c>
      <c r="DT230" s="193">
        <f t="shared" si="46"/>
        <v>6463273.1803100696</v>
      </c>
      <c r="DU230" s="193">
        <f t="shared" si="46"/>
        <v>6508698.2452760199</v>
      </c>
      <c r="DV230" s="193">
        <f t="shared" si="46"/>
        <v>6508698.2452760199</v>
      </c>
      <c r="DW230" s="193">
        <f t="shared" si="46"/>
        <v>6508698.2452760199</v>
      </c>
      <c r="DX230" s="193">
        <f t="shared" si="47"/>
        <v>6508698.2452760199</v>
      </c>
      <c r="DY230" s="193">
        <f t="shared" si="47"/>
        <v>6508698.2452760199</v>
      </c>
      <c r="DZ230" s="193">
        <f t="shared" si="47"/>
        <v>6508698.2452760199</v>
      </c>
      <c r="EA230" s="193">
        <f t="shared" si="47"/>
        <v>6508698.2452760199</v>
      </c>
      <c r="EB230" s="193">
        <f t="shared" si="47"/>
        <v>6508698.2452760199</v>
      </c>
      <c r="EC230" s="193">
        <f t="shared" si="47"/>
        <v>6508698.2452760199</v>
      </c>
      <c r="ED230" s="193">
        <f t="shared" si="47"/>
        <v>6508698.2452760199</v>
      </c>
      <c r="EE230" s="193">
        <f t="shared" si="47"/>
        <v>6508698.2452760199</v>
      </c>
      <c r="EF230" s="193">
        <f t="shared" si="47"/>
        <v>6508698.2452760199</v>
      </c>
      <c r="EG230" s="193">
        <f t="shared" si="47"/>
        <v>6543202.4189311666</v>
      </c>
      <c r="EH230" s="193">
        <f t="shared" si="47"/>
        <v>6543202.4189311666</v>
      </c>
      <c r="EI230" s="193">
        <f t="shared" si="47"/>
        <v>6543202.4189311666</v>
      </c>
      <c r="EJ230" s="193">
        <f t="shared" si="47"/>
        <v>6543202.4189311666</v>
      </c>
      <c r="EK230" s="193">
        <f t="shared" si="47"/>
        <v>6543202.4189311666</v>
      </c>
      <c r="EL230" s="193">
        <f t="shared" si="47"/>
        <v>6543202.4189311666</v>
      </c>
      <c r="EM230" s="193">
        <f t="shared" si="47"/>
        <v>6543202.4189311666</v>
      </c>
      <c r="EN230" s="193">
        <f t="shared" si="48"/>
        <v>6543202.4189311666</v>
      </c>
      <c r="EO230" s="193">
        <f t="shared" si="48"/>
        <v>6543202.4189311666</v>
      </c>
      <c r="EP230" s="193">
        <f t="shared" si="48"/>
        <v>6543202.4189311666</v>
      </c>
      <c r="EQ230" s="193">
        <f t="shared" si="48"/>
        <v>6543202.4189311666</v>
      </c>
      <c r="ER230" s="193">
        <f t="shared" si="48"/>
        <v>6543202.4189311666</v>
      </c>
      <c r="ES230" s="193">
        <f t="shared" si="48"/>
        <v>6572070.9632023014</v>
      </c>
      <c r="ET230" s="193">
        <f t="shared" si="48"/>
        <v>6572070.9632023014</v>
      </c>
      <c r="EU230" s="193">
        <f t="shared" si="48"/>
        <v>6572070.9632023014</v>
      </c>
      <c r="EV230" s="193">
        <f t="shared" si="48"/>
        <v>6572070.9632023014</v>
      </c>
      <c r="EW230" s="193">
        <f t="shared" si="48"/>
        <v>6572070.9632023014</v>
      </c>
      <c r="EX230" s="193">
        <f t="shared" si="48"/>
        <v>6572070.9632023014</v>
      </c>
      <c r="EY230" s="193">
        <f t="shared" si="48"/>
        <v>6572070.9632023014</v>
      </c>
      <c r="EZ230" s="193">
        <f t="shared" si="48"/>
        <v>6572070.9632023014</v>
      </c>
      <c r="FA230" s="193">
        <f t="shared" si="48"/>
        <v>6572070.9632023014</v>
      </c>
      <c r="FB230" s="193">
        <f t="shared" si="48"/>
        <v>6572070.9632023014</v>
      </c>
      <c r="FC230" s="193">
        <f t="shared" si="48"/>
        <v>6572070.9632023014</v>
      </c>
      <c r="FD230" s="193">
        <f t="shared" si="49"/>
        <v>6572070.9632023014</v>
      </c>
      <c r="FE230" s="193">
        <f t="shared" si="49"/>
        <v>6612024.8699118253</v>
      </c>
      <c r="FF230" s="193">
        <f t="shared" si="49"/>
        <v>6612024.8699118253</v>
      </c>
      <c r="FG230" s="193">
        <f t="shared" si="49"/>
        <v>6612024.8699118253</v>
      </c>
      <c r="FH230" s="193">
        <f t="shared" si="49"/>
        <v>6612024.8699118253</v>
      </c>
      <c r="FI230" s="193">
        <f t="shared" si="49"/>
        <v>6612024.8699118253</v>
      </c>
      <c r="FJ230" s="193">
        <f t="shared" si="49"/>
        <v>6612024.8699118253</v>
      </c>
      <c r="FK230" s="193">
        <f t="shared" si="49"/>
        <v>6612024.8699118253</v>
      </c>
      <c r="FL230" s="193">
        <f t="shared" si="49"/>
        <v>6612024.8699118253</v>
      </c>
      <c r="FM230" s="193">
        <f t="shared" si="49"/>
        <v>6612024.8699118253</v>
      </c>
      <c r="FN230" s="193">
        <f t="shared" si="49"/>
        <v>6612024.8699118253</v>
      </c>
      <c r="FO230" s="193">
        <f t="shared" si="49"/>
        <v>6612024.8699118253</v>
      </c>
      <c r="FP230" s="193">
        <f t="shared" si="49"/>
        <v>6612024.8699118253</v>
      </c>
      <c r="FQ230" s="193">
        <f t="shared" si="49"/>
        <v>6671615.7137715155</v>
      </c>
      <c r="FR230" s="193">
        <f t="shared" si="49"/>
        <v>6671615.7137715155</v>
      </c>
      <c r="FS230" s="193">
        <f t="shared" si="49"/>
        <v>6671615.7137715155</v>
      </c>
      <c r="FT230" s="193">
        <f t="shared" si="50"/>
        <v>6671615.7137715155</v>
      </c>
      <c r="FU230" s="193">
        <f t="shared" si="50"/>
        <v>6671615.7137715155</v>
      </c>
      <c r="FV230" s="193">
        <f t="shared" si="50"/>
        <v>6671615.7137715155</v>
      </c>
      <c r="FW230" s="193">
        <f t="shared" si="50"/>
        <v>6671615.7137715155</v>
      </c>
      <c r="FX230" s="193">
        <f t="shared" si="50"/>
        <v>6671615.7137715155</v>
      </c>
      <c r="FY230" s="193">
        <f t="shared" si="50"/>
        <v>6671615.7137715155</v>
      </c>
      <c r="FZ230" s="193">
        <f t="shared" si="50"/>
        <v>6671615.7137715155</v>
      </c>
      <c r="GA230" s="193">
        <f t="shared" si="50"/>
        <v>6671615.7137715155</v>
      </c>
      <c r="GB230" s="193">
        <f t="shared" si="50"/>
        <v>6671615.7137715155</v>
      </c>
      <c r="GC230" s="193">
        <f t="shared" si="50"/>
        <v>6700333.6074423036</v>
      </c>
      <c r="GD230" s="193">
        <f t="shared" si="50"/>
        <v>6700333.6074423036</v>
      </c>
      <c r="GE230" s="193">
        <f t="shared" si="50"/>
        <v>6700333.6074423036</v>
      </c>
      <c r="GF230" s="193">
        <f t="shared" si="50"/>
        <v>6700333.6074423036</v>
      </c>
      <c r="GG230" s="193">
        <f t="shared" si="50"/>
        <v>6700333.6074423036</v>
      </c>
      <c r="GH230" s="193">
        <f t="shared" si="50"/>
        <v>6700333.6074423036</v>
      </c>
      <c r="GI230" s="193">
        <f t="shared" si="50"/>
        <v>6700333.6074423036</v>
      </c>
      <c r="GJ230" s="193">
        <f t="shared" si="51"/>
        <v>6700333.6074423036</v>
      </c>
      <c r="GK230" s="193">
        <f t="shared" si="51"/>
        <v>6700333.6074423036</v>
      </c>
      <c r="GL230" s="193">
        <f t="shared" si="51"/>
        <v>6700333.6074423036</v>
      </c>
      <c r="GM230" s="193">
        <f t="shared" si="51"/>
        <v>6700333.6074423036</v>
      </c>
      <c r="GN230" s="193">
        <f t="shared" si="51"/>
        <v>6700333.6074423036</v>
      </c>
      <c r="GO230" s="193">
        <f t="shared" si="51"/>
        <v>6731698.658227955</v>
      </c>
      <c r="GP230" s="193">
        <f t="shared" si="51"/>
        <v>6731698.658227955</v>
      </c>
      <c r="GQ230" s="193">
        <f t="shared" si="51"/>
        <v>6731698.658227955</v>
      </c>
      <c r="GR230" s="193">
        <f t="shared" si="51"/>
        <v>6731698.658227955</v>
      </c>
      <c r="GS230" s="193">
        <f t="shared" si="51"/>
        <v>6731698.658227955</v>
      </c>
      <c r="GT230" s="193">
        <f t="shared" si="51"/>
        <v>6731698.658227955</v>
      </c>
      <c r="GU230" s="193">
        <f t="shared" si="51"/>
        <v>6731698.658227955</v>
      </c>
      <c r="GV230" s="193">
        <f t="shared" si="51"/>
        <v>6731698.658227955</v>
      </c>
      <c r="GW230" s="193">
        <f t="shared" si="51"/>
        <v>6731698.658227955</v>
      </c>
      <c r="GX230" s="193">
        <f t="shared" si="51"/>
        <v>6731698.658227955</v>
      </c>
      <c r="GY230" s="193">
        <f t="shared" si="51"/>
        <v>6731698.658227955</v>
      </c>
      <c r="GZ230" s="193">
        <f t="shared" si="52"/>
        <v>6731698.658227955</v>
      </c>
      <c r="HA230" s="193">
        <f t="shared" si="52"/>
        <v>6766511.067083749</v>
      </c>
      <c r="HB230" s="193">
        <f t="shared" si="52"/>
        <v>6766511.067083749</v>
      </c>
      <c r="HC230" s="193">
        <f t="shared" si="52"/>
        <v>6766511.067083749</v>
      </c>
      <c r="HD230" s="193">
        <f t="shared" si="52"/>
        <v>6766511.067083749</v>
      </c>
      <c r="HE230" s="193">
        <f t="shared" si="52"/>
        <v>6766511.067083749</v>
      </c>
      <c r="HF230" s="193">
        <f t="shared" si="52"/>
        <v>6766511.067083749</v>
      </c>
      <c r="HG230" s="193">
        <f t="shared" si="52"/>
        <v>6766511.067083749</v>
      </c>
      <c r="HH230" s="193">
        <f t="shared" si="52"/>
        <v>6766511.067083749</v>
      </c>
      <c r="HI230" s="193">
        <f t="shared" si="52"/>
        <v>6766511.067083749</v>
      </c>
      <c r="HJ230" s="193">
        <f t="shared" si="52"/>
        <v>6766511.067083749</v>
      </c>
      <c r="HK230" s="193">
        <f t="shared" si="52"/>
        <v>6766511.067083749</v>
      </c>
      <c r="HL230" s="193">
        <f t="shared" si="52"/>
        <v>6766511.067083749</v>
      </c>
      <c r="HM230" s="193">
        <f t="shared" si="52"/>
        <v>6790772.3978847126</v>
      </c>
      <c r="HN230" s="193">
        <f t="shared" si="52"/>
        <v>6790772.3978847126</v>
      </c>
      <c r="HO230" s="193">
        <f t="shared" si="52"/>
        <v>6790772.3978847126</v>
      </c>
      <c r="HP230" s="193">
        <f t="shared" si="53"/>
        <v>6790772.3978847126</v>
      </c>
      <c r="HQ230" s="193">
        <f t="shared" si="53"/>
        <v>6790772.3978847126</v>
      </c>
      <c r="HR230" s="193">
        <f t="shared" si="53"/>
        <v>6790772.3978847126</v>
      </c>
      <c r="HS230" s="193">
        <f t="shared" si="53"/>
        <v>6790772.3978847126</v>
      </c>
      <c r="HT230" s="193">
        <f t="shared" si="53"/>
        <v>6790772.3978847126</v>
      </c>
      <c r="HU230" s="193">
        <f t="shared" si="53"/>
        <v>6790772.3978847126</v>
      </c>
      <c r="HV230" s="193">
        <f t="shared" si="53"/>
        <v>6790772.3978847126</v>
      </c>
      <c r="HW230" s="193">
        <f t="shared" si="53"/>
        <v>6790772.3978847126</v>
      </c>
      <c r="HX230" s="193">
        <f t="shared" si="53"/>
        <v>6790772.3978847126</v>
      </c>
      <c r="HY230" s="193">
        <f t="shared" si="53"/>
        <v>6814112.7779785171</v>
      </c>
      <c r="HZ230" s="193">
        <f t="shared" si="53"/>
        <v>6814112.7779785171</v>
      </c>
      <c r="IA230" s="193">
        <f t="shared" si="53"/>
        <v>6814112.7779785171</v>
      </c>
      <c r="IB230" s="193">
        <f t="shared" si="53"/>
        <v>6814112.7779785171</v>
      </c>
      <c r="IC230" s="193">
        <f t="shared" si="53"/>
        <v>6814112.7779785171</v>
      </c>
      <c r="ID230" s="193">
        <f t="shared" si="53"/>
        <v>6814112.7779785171</v>
      </c>
      <c r="IE230" s="193">
        <f t="shared" si="53"/>
        <v>6814112.7779785171</v>
      </c>
      <c r="IF230" s="193">
        <f t="shared" si="54"/>
        <v>6814112.7779785171</v>
      </c>
      <c r="IG230" s="193">
        <f t="shared" si="54"/>
        <v>6814112.7779785171</v>
      </c>
      <c r="IH230" s="193">
        <f t="shared" si="54"/>
        <v>6814112.7779785171</v>
      </c>
      <c r="II230" s="193">
        <f t="shared" si="54"/>
        <v>6814112.7779785171</v>
      </c>
      <c r="IJ230" s="193">
        <f t="shared" si="54"/>
        <v>6814112.7779785171</v>
      </c>
      <c r="IK230" s="193">
        <f t="shared" si="54"/>
        <v>6814112.7779785171</v>
      </c>
      <c r="IL230" s="193">
        <f t="shared" si="54"/>
        <v>6814112.7779785171</v>
      </c>
      <c r="IM230" s="193">
        <f t="shared" si="54"/>
        <v>6814112.7779785171</v>
      </c>
      <c r="IN230" s="193">
        <f t="shared" si="54"/>
        <v>6814112.7779785171</v>
      </c>
      <c r="IO230" s="193">
        <f t="shared" si="54"/>
        <v>6814112.7779785171</v>
      </c>
      <c r="IP230" s="193">
        <f t="shared" si="54"/>
        <v>6814112.7779785171</v>
      </c>
      <c r="IQ230" s="193">
        <f t="shared" si="54"/>
        <v>6814112.7779785171</v>
      </c>
      <c r="IR230" s="193">
        <f t="shared" si="54"/>
        <v>6814112.7779785171</v>
      </c>
      <c r="IS230" s="193">
        <f t="shared" si="54"/>
        <v>6814112.7779785171</v>
      </c>
      <c r="IT230" s="193">
        <f t="shared" si="54"/>
        <v>6814112.7779785171</v>
      </c>
      <c r="IU230" s="193">
        <f t="shared" si="54"/>
        <v>6814112.7779785171</v>
      </c>
      <c r="IV230" s="193">
        <f t="shared" si="55"/>
        <v>6814112.7779785171</v>
      </c>
      <c r="IW230" s="193">
        <f t="shared" si="55"/>
        <v>0</v>
      </c>
      <c r="IX230" s="193">
        <f t="shared" si="55"/>
        <v>0</v>
      </c>
      <c r="IY230" s="193">
        <f t="shared" si="55"/>
        <v>0</v>
      </c>
      <c r="IZ230" s="193">
        <f t="shared" si="55"/>
        <v>0</v>
      </c>
      <c r="JA230" s="193">
        <f t="shared" si="55"/>
        <v>0</v>
      </c>
      <c r="JB230" s="193">
        <f t="shared" si="55"/>
        <v>0</v>
      </c>
      <c r="JC230" s="193">
        <f t="shared" si="55"/>
        <v>0</v>
      </c>
      <c r="JD230" s="193">
        <f t="shared" si="55"/>
        <v>0</v>
      </c>
      <c r="JE230" s="193">
        <f t="shared" si="55"/>
        <v>0</v>
      </c>
      <c r="JF230" s="193">
        <f t="shared" si="55"/>
        <v>0</v>
      </c>
      <c r="JG230" s="193">
        <f t="shared" si="55"/>
        <v>0</v>
      </c>
      <c r="JH230" s="193">
        <f t="shared" si="55"/>
        <v>0</v>
      </c>
      <c r="JI230" s="193">
        <f t="shared" si="55"/>
        <v>0</v>
      </c>
      <c r="JJ230" s="193">
        <f t="shared" si="55"/>
        <v>0</v>
      </c>
      <c r="JK230" s="193">
        <f t="shared" si="55"/>
        <v>0</v>
      </c>
      <c r="JL230" s="193">
        <f t="shared" si="56"/>
        <v>0</v>
      </c>
      <c r="JM230" s="193">
        <f t="shared" si="56"/>
        <v>0</v>
      </c>
      <c r="JN230" s="193">
        <f t="shared" si="56"/>
        <v>0</v>
      </c>
      <c r="JO230" s="193">
        <f t="shared" si="56"/>
        <v>0</v>
      </c>
      <c r="JP230" s="193">
        <f t="shared" si="56"/>
        <v>0</v>
      </c>
      <c r="JQ230" s="193">
        <f t="shared" si="56"/>
        <v>0</v>
      </c>
      <c r="JR230" s="193">
        <f t="shared" si="56"/>
        <v>0</v>
      </c>
      <c r="JS230" s="193">
        <f t="shared" si="56"/>
        <v>0</v>
      </c>
      <c r="JT230" s="193">
        <f t="shared" si="56"/>
        <v>0</v>
      </c>
    </row>
    <row r="231" spans="4:280">
      <c r="D231" s="175" t="s">
        <v>220</v>
      </c>
      <c r="Z231" s="193">
        <f t="shared" si="40"/>
        <v>4029094.1410001521</v>
      </c>
      <c r="AA231" s="193">
        <f t="shared" si="40"/>
        <v>4029094.1410001521</v>
      </c>
      <c r="AB231" s="193">
        <f t="shared" si="40"/>
        <v>4065812.6818444943</v>
      </c>
      <c r="AC231" s="193">
        <f t="shared" si="40"/>
        <v>4065812.6818444943</v>
      </c>
      <c r="AD231" s="193">
        <f t="shared" si="40"/>
        <v>4065812.6818444943</v>
      </c>
      <c r="AE231" s="193">
        <f t="shared" si="40"/>
        <v>4065812.6818444943</v>
      </c>
      <c r="AF231" s="193">
        <f t="shared" si="40"/>
        <v>4065812.6818444943</v>
      </c>
      <c r="AG231" s="193">
        <f t="shared" si="40"/>
        <v>4065812.6818444943</v>
      </c>
      <c r="AH231" s="193">
        <f t="shared" si="40"/>
        <v>4065812.6818444943</v>
      </c>
      <c r="AI231" s="193">
        <f t="shared" si="40"/>
        <v>4065812.6818444943</v>
      </c>
      <c r="AJ231" s="193">
        <f t="shared" si="40"/>
        <v>4065812.6818444943</v>
      </c>
      <c r="AK231" s="193">
        <f t="shared" si="40"/>
        <v>4065812.6818444943</v>
      </c>
      <c r="AL231" s="193">
        <f t="shared" si="40"/>
        <v>4065812.6818444943</v>
      </c>
      <c r="AM231" s="193">
        <f t="shared" si="40"/>
        <v>4065812.6818444943</v>
      </c>
      <c r="AN231" s="193">
        <f t="shared" si="40"/>
        <v>4099808.4623305826</v>
      </c>
      <c r="AO231" s="193">
        <f t="shared" si="40"/>
        <v>4099808.4623305826</v>
      </c>
      <c r="AP231" s="193">
        <f t="shared" si="41"/>
        <v>4099808.4623305826</v>
      </c>
      <c r="AQ231" s="193">
        <f t="shared" si="41"/>
        <v>4099808.4623305826</v>
      </c>
      <c r="AR231" s="193">
        <f t="shared" si="41"/>
        <v>4099808.4623305826</v>
      </c>
      <c r="AS231" s="193">
        <f t="shared" si="41"/>
        <v>4099808.4623305826</v>
      </c>
      <c r="AT231" s="193">
        <f t="shared" si="41"/>
        <v>4099808.4623305826</v>
      </c>
      <c r="AU231" s="193">
        <f t="shared" si="41"/>
        <v>4099808.4623305826</v>
      </c>
      <c r="AV231" s="193">
        <f t="shared" si="42"/>
        <v>4099808.4623305826</v>
      </c>
      <c r="AW231" s="193">
        <f t="shared" si="42"/>
        <v>4099808.4623305826</v>
      </c>
      <c r="AX231" s="193">
        <f t="shared" si="42"/>
        <v>4099808.4623305826</v>
      </c>
      <c r="AY231" s="193">
        <f t="shared" si="42"/>
        <v>4099808.4623305826</v>
      </c>
      <c r="AZ231" s="193">
        <f t="shared" si="42"/>
        <v>4099808.4623305826</v>
      </c>
      <c r="BA231" s="193">
        <f t="shared" si="42"/>
        <v>4125939.7894959305</v>
      </c>
      <c r="BB231" s="193">
        <f t="shared" si="42"/>
        <v>4125939.7894959305</v>
      </c>
      <c r="BC231" s="193">
        <f t="shared" si="42"/>
        <v>4125939.7894959305</v>
      </c>
      <c r="BD231" s="193">
        <f t="shared" si="42"/>
        <v>4125939.7894959305</v>
      </c>
      <c r="BE231" s="193">
        <f t="shared" si="42"/>
        <v>4125939.7894959305</v>
      </c>
      <c r="BF231" s="193">
        <f t="shared" si="42"/>
        <v>4125939.7894959305</v>
      </c>
      <c r="BG231" s="193">
        <f t="shared" si="42"/>
        <v>4125939.7894959305</v>
      </c>
      <c r="BH231" s="193">
        <f t="shared" si="42"/>
        <v>4125939.7894959305</v>
      </c>
      <c r="BI231" s="193">
        <f t="shared" si="42"/>
        <v>4125939.7894959305</v>
      </c>
      <c r="BJ231" s="193">
        <f t="shared" si="42"/>
        <v>4125939.7894959305</v>
      </c>
      <c r="BK231" s="193">
        <f t="shared" si="42"/>
        <v>4125939.7894959305</v>
      </c>
      <c r="BL231" s="193">
        <f t="shared" si="43"/>
        <v>4125939.7894959305</v>
      </c>
      <c r="BM231" s="193">
        <f t="shared" si="43"/>
        <v>4140655.4089983278</v>
      </c>
      <c r="BN231" s="193">
        <f t="shared" si="43"/>
        <v>4140655.4089983278</v>
      </c>
      <c r="BO231" s="193">
        <f t="shared" si="43"/>
        <v>4140655.4089983278</v>
      </c>
      <c r="BP231" s="193">
        <f t="shared" si="43"/>
        <v>4140655.4089983278</v>
      </c>
      <c r="BQ231" s="193">
        <f t="shared" si="43"/>
        <v>4140655.4089983278</v>
      </c>
      <c r="BR231" s="193">
        <f t="shared" si="43"/>
        <v>4140655.4089983278</v>
      </c>
      <c r="BS231" s="193">
        <f t="shared" si="43"/>
        <v>4140655.4089983278</v>
      </c>
      <c r="BT231" s="193">
        <f t="shared" si="43"/>
        <v>4140655.4089983278</v>
      </c>
      <c r="BU231" s="193">
        <f t="shared" si="43"/>
        <v>4140655.4089983278</v>
      </c>
      <c r="BV231" s="193">
        <f t="shared" si="43"/>
        <v>4140655.4089983278</v>
      </c>
      <c r="BW231" s="193">
        <f t="shared" si="43"/>
        <v>4140655.4089983278</v>
      </c>
      <c r="BX231" s="193">
        <f t="shared" si="43"/>
        <v>4140655.4089983278</v>
      </c>
      <c r="BY231" s="193">
        <f t="shared" si="43"/>
        <v>4149353.6604809682</v>
      </c>
      <c r="BZ231" s="193">
        <f t="shared" si="43"/>
        <v>4149353.6604809682</v>
      </c>
      <c r="CA231" s="193">
        <f t="shared" si="43"/>
        <v>4149353.6604809682</v>
      </c>
      <c r="CB231" s="193">
        <f t="shared" si="44"/>
        <v>4149353.6604809682</v>
      </c>
      <c r="CC231" s="193">
        <f t="shared" si="44"/>
        <v>4149353.6604809682</v>
      </c>
      <c r="CD231" s="193">
        <f t="shared" si="44"/>
        <v>4149353.6604809682</v>
      </c>
      <c r="CE231" s="193">
        <f t="shared" si="44"/>
        <v>4149353.6604809682</v>
      </c>
      <c r="CF231" s="193">
        <f t="shared" si="44"/>
        <v>4149353.6604809682</v>
      </c>
      <c r="CG231" s="193">
        <f t="shared" si="44"/>
        <v>4149353.6604809682</v>
      </c>
      <c r="CH231" s="193">
        <f t="shared" si="44"/>
        <v>4149353.6604809682</v>
      </c>
      <c r="CI231" s="193">
        <f t="shared" si="44"/>
        <v>4149353.6604809682</v>
      </c>
      <c r="CJ231" s="193">
        <f t="shared" si="44"/>
        <v>4149353.6604809682</v>
      </c>
      <c r="CK231" s="193">
        <f t="shared" si="44"/>
        <v>4168095.7069414048</v>
      </c>
      <c r="CL231" s="193">
        <f t="shared" si="44"/>
        <v>4168095.7069414048</v>
      </c>
      <c r="CM231" s="193">
        <f t="shared" si="44"/>
        <v>4168095.7069414048</v>
      </c>
      <c r="CN231" s="193">
        <f t="shared" si="44"/>
        <v>4168095.7069414048</v>
      </c>
      <c r="CO231" s="193">
        <f t="shared" si="44"/>
        <v>4168095.7069414048</v>
      </c>
      <c r="CP231" s="193">
        <f t="shared" si="44"/>
        <v>4168095.7069414048</v>
      </c>
      <c r="CQ231" s="193">
        <f t="shared" si="44"/>
        <v>4168095.7069414048</v>
      </c>
      <c r="CR231" s="193">
        <f t="shared" si="45"/>
        <v>4168095.7069414048</v>
      </c>
      <c r="CS231" s="193">
        <f t="shared" si="45"/>
        <v>4168095.7069414048</v>
      </c>
      <c r="CT231" s="193">
        <f t="shared" si="45"/>
        <v>4168095.7069414048</v>
      </c>
      <c r="CU231" s="193">
        <f t="shared" si="45"/>
        <v>4168095.7069414048</v>
      </c>
      <c r="CV231" s="193">
        <f t="shared" si="45"/>
        <v>4168095.7069414048</v>
      </c>
      <c r="CW231" s="193">
        <f t="shared" si="45"/>
        <v>4188774.1376414406</v>
      </c>
      <c r="CX231" s="193">
        <f t="shared" si="45"/>
        <v>4188774.1376414406</v>
      </c>
      <c r="CY231" s="193">
        <f t="shared" si="45"/>
        <v>4188774.1376414406</v>
      </c>
      <c r="CZ231" s="193">
        <f t="shared" si="45"/>
        <v>4188774.1376414406</v>
      </c>
      <c r="DA231" s="193">
        <f t="shared" si="45"/>
        <v>4188774.1376414406</v>
      </c>
      <c r="DB231" s="193">
        <f t="shared" si="45"/>
        <v>4188774.1376414406</v>
      </c>
      <c r="DC231" s="193">
        <f t="shared" si="45"/>
        <v>4188774.1376414406</v>
      </c>
      <c r="DD231" s="193">
        <f t="shared" si="45"/>
        <v>4188774.1376414406</v>
      </c>
      <c r="DE231" s="193">
        <f t="shared" si="45"/>
        <v>4188774.1376414406</v>
      </c>
      <c r="DF231" s="193">
        <f t="shared" si="45"/>
        <v>4188774.1376414406</v>
      </c>
      <c r="DG231" s="193">
        <f t="shared" si="45"/>
        <v>4188774.1376414406</v>
      </c>
      <c r="DH231" s="193">
        <f t="shared" si="46"/>
        <v>4188774.1376414406</v>
      </c>
      <c r="DI231" s="193">
        <f t="shared" si="46"/>
        <v>4201426.080021861</v>
      </c>
      <c r="DJ231" s="193">
        <f t="shared" si="46"/>
        <v>4201426.080021861</v>
      </c>
      <c r="DK231" s="193">
        <f t="shared" si="46"/>
        <v>4201426.080021861</v>
      </c>
      <c r="DL231" s="193">
        <f t="shared" si="46"/>
        <v>4201426.080021861</v>
      </c>
      <c r="DM231" s="193">
        <f t="shared" si="46"/>
        <v>4201426.080021861</v>
      </c>
      <c r="DN231" s="193">
        <f t="shared" si="46"/>
        <v>4201426.080021861</v>
      </c>
      <c r="DO231" s="193">
        <f t="shared" si="46"/>
        <v>4201426.080021861</v>
      </c>
      <c r="DP231" s="193">
        <f t="shared" si="46"/>
        <v>4201426.080021861</v>
      </c>
      <c r="DQ231" s="193">
        <f t="shared" si="46"/>
        <v>4201426.080021861</v>
      </c>
      <c r="DR231" s="193">
        <f t="shared" si="46"/>
        <v>4201426.080021861</v>
      </c>
      <c r="DS231" s="193">
        <f t="shared" si="46"/>
        <v>4201426.080021861</v>
      </c>
      <c r="DT231" s="193">
        <f t="shared" si="46"/>
        <v>4201426.080021861</v>
      </c>
      <c r="DU231" s="193">
        <f t="shared" si="46"/>
        <v>4209650.7682597851</v>
      </c>
      <c r="DV231" s="193">
        <f t="shared" si="46"/>
        <v>4209650.7682597851</v>
      </c>
      <c r="DW231" s="193">
        <f t="shared" si="46"/>
        <v>4209650.7682597851</v>
      </c>
      <c r="DX231" s="193">
        <f t="shared" si="47"/>
        <v>4209650.7682597851</v>
      </c>
      <c r="DY231" s="193">
        <f t="shared" si="47"/>
        <v>4209650.7682597851</v>
      </c>
      <c r="DZ231" s="193">
        <f t="shared" si="47"/>
        <v>4209650.7682597851</v>
      </c>
      <c r="EA231" s="193">
        <f t="shared" si="47"/>
        <v>4209650.7682597851</v>
      </c>
      <c r="EB231" s="193">
        <f t="shared" si="47"/>
        <v>4209650.7682597851</v>
      </c>
      <c r="EC231" s="193">
        <f t="shared" si="47"/>
        <v>4209650.7682597851</v>
      </c>
      <c r="ED231" s="193">
        <f t="shared" si="47"/>
        <v>4209650.7682597851</v>
      </c>
      <c r="EE231" s="193">
        <f t="shared" si="47"/>
        <v>4209650.7682597851</v>
      </c>
      <c r="EF231" s="193">
        <f t="shared" si="47"/>
        <v>4209650.7682597851</v>
      </c>
      <c r="EG231" s="193">
        <f t="shared" si="47"/>
        <v>4228162.0034430185</v>
      </c>
      <c r="EH231" s="193">
        <f t="shared" si="47"/>
        <v>4228162.0034430185</v>
      </c>
      <c r="EI231" s="193">
        <f t="shared" si="47"/>
        <v>4228162.0034430185</v>
      </c>
      <c r="EJ231" s="193">
        <f t="shared" si="47"/>
        <v>4228162.0034430185</v>
      </c>
      <c r="EK231" s="193">
        <f t="shared" si="47"/>
        <v>4228162.0034430185</v>
      </c>
      <c r="EL231" s="193">
        <f t="shared" si="47"/>
        <v>4228162.0034430185</v>
      </c>
      <c r="EM231" s="193">
        <f t="shared" si="47"/>
        <v>4228162.0034430185</v>
      </c>
      <c r="EN231" s="193">
        <f t="shared" si="48"/>
        <v>4228162.0034430185</v>
      </c>
      <c r="EO231" s="193">
        <f t="shared" si="48"/>
        <v>4228162.0034430185</v>
      </c>
      <c r="EP231" s="193">
        <f t="shared" si="48"/>
        <v>4228162.0034430185</v>
      </c>
      <c r="EQ231" s="193">
        <f t="shared" si="48"/>
        <v>4228162.0034430185</v>
      </c>
      <c r="ER231" s="193">
        <f t="shared" si="48"/>
        <v>4228162.0034430185</v>
      </c>
      <c r="ES231" s="193">
        <f t="shared" si="48"/>
        <v>4248811.2136598798</v>
      </c>
      <c r="ET231" s="193">
        <f t="shared" si="48"/>
        <v>4248811.2136598798</v>
      </c>
      <c r="EU231" s="193">
        <f t="shared" si="48"/>
        <v>4248811.2136598798</v>
      </c>
      <c r="EV231" s="193">
        <f t="shared" si="48"/>
        <v>4248811.2136598798</v>
      </c>
      <c r="EW231" s="193">
        <f t="shared" si="48"/>
        <v>4248811.2136598798</v>
      </c>
      <c r="EX231" s="193">
        <f t="shared" si="48"/>
        <v>4248811.2136598798</v>
      </c>
      <c r="EY231" s="193">
        <f t="shared" si="48"/>
        <v>4248811.2136598798</v>
      </c>
      <c r="EZ231" s="193">
        <f t="shared" si="48"/>
        <v>4248811.2136598798</v>
      </c>
      <c r="FA231" s="193">
        <f t="shared" si="48"/>
        <v>4248811.2136598798</v>
      </c>
      <c r="FB231" s="193">
        <f t="shared" si="48"/>
        <v>4248811.2136598798</v>
      </c>
      <c r="FC231" s="193">
        <f t="shared" si="48"/>
        <v>4248811.2136598798</v>
      </c>
      <c r="FD231" s="193">
        <f t="shared" si="49"/>
        <v>4248811.2136598798</v>
      </c>
      <c r="FE231" s="193">
        <f t="shared" si="49"/>
        <v>4259645.8481720258</v>
      </c>
      <c r="FF231" s="193">
        <f t="shared" si="49"/>
        <v>4259645.8481720258</v>
      </c>
      <c r="FG231" s="193">
        <f t="shared" si="49"/>
        <v>4259645.8481720258</v>
      </c>
      <c r="FH231" s="193">
        <f t="shared" si="49"/>
        <v>4259645.8481720258</v>
      </c>
      <c r="FI231" s="193">
        <f t="shared" si="49"/>
        <v>4259645.8481720258</v>
      </c>
      <c r="FJ231" s="193">
        <f t="shared" si="49"/>
        <v>4259645.8481720258</v>
      </c>
      <c r="FK231" s="193">
        <f t="shared" si="49"/>
        <v>4259645.8481720258</v>
      </c>
      <c r="FL231" s="193">
        <f t="shared" si="49"/>
        <v>4259645.8481720258</v>
      </c>
      <c r="FM231" s="193">
        <f t="shared" si="49"/>
        <v>4259645.8481720258</v>
      </c>
      <c r="FN231" s="193">
        <f t="shared" si="49"/>
        <v>4259645.8481720258</v>
      </c>
      <c r="FO231" s="193">
        <f t="shared" si="49"/>
        <v>4259645.8481720258</v>
      </c>
      <c r="FP231" s="193">
        <f t="shared" si="49"/>
        <v>4259645.8481720258</v>
      </c>
      <c r="FQ231" s="193">
        <f t="shared" si="49"/>
        <v>4252856.587340015</v>
      </c>
      <c r="FR231" s="193">
        <f t="shared" si="49"/>
        <v>4252856.587340015</v>
      </c>
      <c r="FS231" s="193">
        <f t="shared" si="49"/>
        <v>4252856.587340015</v>
      </c>
      <c r="FT231" s="193">
        <f t="shared" si="50"/>
        <v>4252856.587340015</v>
      </c>
      <c r="FU231" s="193">
        <f t="shared" si="50"/>
        <v>4252856.587340015</v>
      </c>
      <c r="FV231" s="193">
        <f t="shared" si="50"/>
        <v>4252856.587340015</v>
      </c>
      <c r="FW231" s="193">
        <f t="shared" si="50"/>
        <v>4252856.587340015</v>
      </c>
      <c r="FX231" s="193">
        <f t="shared" si="50"/>
        <v>4252856.587340015</v>
      </c>
      <c r="FY231" s="193">
        <f t="shared" si="50"/>
        <v>4252856.587340015</v>
      </c>
      <c r="FZ231" s="193">
        <f t="shared" si="50"/>
        <v>4252856.587340015</v>
      </c>
      <c r="GA231" s="193">
        <f t="shared" si="50"/>
        <v>4252856.587340015</v>
      </c>
      <c r="GB231" s="193">
        <f t="shared" si="50"/>
        <v>4252856.587340015</v>
      </c>
      <c r="GC231" s="193">
        <f t="shared" si="50"/>
        <v>4266810.8145405101</v>
      </c>
      <c r="GD231" s="193">
        <f t="shared" si="50"/>
        <v>4266810.8145405101</v>
      </c>
      <c r="GE231" s="193">
        <f t="shared" si="50"/>
        <v>4266810.8145405101</v>
      </c>
      <c r="GF231" s="193">
        <f t="shared" si="50"/>
        <v>4266810.8145405101</v>
      </c>
      <c r="GG231" s="193">
        <f t="shared" si="50"/>
        <v>4266810.8145405101</v>
      </c>
      <c r="GH231" s="193">
        <f t="shared" si="50"/>
        <v>4266810.8145405101</v>
      </c>
      <c r="GI231" s="193">
        <f t="shared" si="50"/>
        <v>4266810.8145405101</v>
      </c>
      <c r="GJ231" s="193">
        <f t="shared" si="51"/>
        <v>4266810.8145405101</v>
      </c>
      <c r="GK231" s="193">
        <f t="shared" si="51"/>
        <v>4266810.8145405101</v>
      </c>
      <c r="GL231" s="193">
        <f t="shared" si="51"/>
        <v>4266810.8145405101</v>
      </c>
      <c r="GM231" s="193">
        <f t="shared" si="51"/>
        <v>4266810.8145405101</v>
      </c>
      <c r="GN231" s="193">
        <f t="shared" si="51"/>
        <v>4266810.8145405101</v>
      </c>
      <c r="GO231" s="193">
        <f t="shared" si="51"/>
        <v>4280190.8930372493</v>
      </c>
      <c r="GP231" s="193">
        <f t="shared" si="51"/>
        <v>4280190.8930372493</v>
      </c>
      <c r="GQ231" s="193">
        <f t="shared" si="51"/>
        <v>4280190.8930372493</v>
      </c>
      <c r="GR231" s="193">
        <f t="shared" si="51"/>
        <v>4280190.8930372493</v>
      </c>
      <c r="GS231" s="193">
        <f t="shared" si="51"/>
        <v>4280190.8930372493</v>
      </c>
      <c r="GT231" s="193">
        <f t="shared" si="51"/>
        <v>4280190.8930372493</v>
      </c>
      <c r="GU231" s="193">
        <f t="shared" si="51"/>
        <v>4280190.8930372493</v>
      </c>
      <c r="GV231" s="193">
        <f t="shared" si="51"/>
        <v>4280190.8930372493</v>
      </c>
      <c r="GW231" s="193">
        <f t="shared" si="51"/>
        <v>4280190.8930372493</v>
      </c>
      <c r="GX231" s="193">
        <f t="shared" si="51"/>
        <v>4280190.8930372493</v>
      </c>
      <c r="GY231" s="193">
        <f t="shared" si="51"/>
        <v>4280190.8930372493</v>
      </c>
      <c r="GZ231" s="193">
        <f t="shared" si="52"/>
        <v>4280190.8930372493</v>
      </c>
      <c r="HA231" s="193">
        <f t="shared" si="52"/>
        <v>4286669.8091294356</v>
      </c>
      <c r="HB231" s="193">
        <f t="shared" si="52"/>
        <v>4286669.8091294356</v>
      </c>
      <c r="HC231" s="193">
        <f t="shared" si="52"/>
        <v>4286669.8091294356</v>
      </c>
      <c r="HD231" s="193">
        <f t="shared" si="52"/>
        <v>4286669.8091294356</v>
      </c>
      <c r="HE231" s="193">
        <f t="shared" si="52"/>
        <v>4286669.8091294356</v>
      </c>
      <c r="HF231" s="193">
        <f t="shared" si="52"/>
        <v>4286669.8091294356</v>
      </c>
      <c r="HG231" s="193">
        <f t="shared" si="52"/>
        <v>4286669.8091294356</v>
      </c>
      <c r="HH231" s="193">
        <f t="shared" si="52"/>
        <v>4286669.8091294356</v>
      </c>
      <c r="HI231" s="193">
        <f t="shared" si="52"/>
        <v>4286669.8091294356</v>
      </c>
      <c r="HJ231" s="193">
        <f t="shared" si="52"/>
        <v>4286669.8091294356</v>
      </c>
      <c r="HK231" s="193">
        <f t="shared" si="52"/>
        <v>4286669.8091294356</v>
      </c>
      <c r="HL231" s="193">
        <f t="shared" si="52"/>
        <v>4286669.8091294356</v>
      </c>
      <c r="HM231" s="193">
        <f t="shared" si="52"/>
        <v>4298136.8565174202</v>
      </c>
      <c r="HN231" s="193">
        <f t="shared" si="52"/>
        <v>4298136.8565174202</v>
      </c>
      <c r="HO231" s="193">
        <f t="shared" si="52"/>
        <v>4298136.8565174202</v>
      </c>
      <c r="HP231" s="193">
        <f t="shared" si="53"/>
        <v>4298136.8565174202</v>
      </c>
      <c r="HQ231" s="193">
        <f t="shared" si="53"/>
        <v>4298136.8565174202</v>
      </c>
      <c r="HR231" s="193">
        <f t="shared" si="53"/>
        <v>4298136.8565174202</v>
      </c>
      <c r="HS231" s="193">
        <f t="shared" si="53"/>
        <v>4298136.8565174202</v>
      </c>
      <c r="HT231" s="193">
        <f t="shared" si="53"/>
        <v>4298136.8565174202</v>
      </c>
      <c r="HU231" s="193">
        <f t="shared" si="53"/>
        <v>4298136.8565174202</v>
      </c>
      <c r="HV231" s="193">
        <f t="shared" si="53"/>
        <v>4298136.8565174202</v>
      </c>
      <c r="HW231" s="193">
        <f t="shared" si="53"/>
        <v>4298136.8565174202</v>
      </c>
      <c r="HX231" s="193">
        <f t="shared" si="53"/>
        <v>4298136.8565174202</v>
      </c>
      <c r="HY231" s="193">
        <f t="shared" si="53"/>
        <v>4310333.1598047325</v>
      </c>
      <c r="HZ231" s="193">
        <f t="shared" si="53"/>
        <v>4310333.1598047325</v>
      </c>
      <c r="IA231" s="193">
        <f t="shared" si="53"/>
        <v>4310333.1598047325</v>
      </c>
      <c r="IB231" s="193">
        <f t="shared" si="53"/>
        <v>4310333.1598047325</v>
      </c>
      <c r="IC231" s="193">
        <f t="shared" si="53"/>
        <v>4310333.1598047325</v>
      </c>
      <c r="ID231" s="193">
        <f t="shared" si="53"/>
        <v>4310333.1598047325</v>
      </c>
      <c r="IE231" s="193">
        <f t="shared" si="53"/>
        <v>4310333.1598047325</v>
      </c>
      <c r="IF231" s="193">
        <f t="shared" si="54"/>
        <v>4310333.1598047325</v>
      </c>
      <c r="IG231" s="193">
        <f t="shared" si="54"/>
        <v>4310333.1598047325</v>
      </c>
      <c r="IH231" s="193">
        <f t="shared" si="54"/>
        <v>4310333.1598047325</v>
      </c>
      <c r="II231" s="193">
        <f t="shared" si="54"/>
        <v>4310333.1598047325</v>
      </c>
      <c r="IJ231" s="193">
        <f t="shared" si="54"/>
        <v>4310333.1598047325</v>
      </c>
      <c r="IK231" s="193">
        <f t="shared" si="54"/>
        <v>4310333.1598047325</v>
      </c>
      <c r="IL231" s="193">
        <f t="shared" si="54"/>
        <v>4310333.1598047325</v>
      </c>
      <c r="IM231" s="193">
        <f t="shared" si="54"/>
        <v>4310333.1598047325</v>
      </c>
      <c r="IN231" s="193">
        <f t="shared" si="54"/>
        <v>4310333.1598047325</v>
      </c>
      <c r="IO231" s="193">
        <f t="shared" si="54"/>
        <v>4310333.1598047325</v>
      </c>
      <c r="IP231" s="193">
        <f t="shared" si="54"/>
        <v>4310333.1598047325</v>
      </c>
      <c r="IQ231" s="193">
        <f t="shared" si="54"/>
        <v>4310333.1598047325</v>
      </c>
      <c r="IR231" s="193">
        <f t="shared" si="54"/>
        <v>4310333.1598047325</v>
      </c>
      <c r="IS231" s="193">
        <f t="shared" si="54"/>
        <v>4310333.1598047325</v>
      </c>
      <c r="IT231" s="193">
        <f t="shared" si="54"/>
        <v>4310333.1598047325</v>
      </c>
      <c r="IU231" s="193">
        <f t="shared" si="54"/>
        <v>4310333.1598047325</v>
      </c>
      <c r="IV231" s="193">
        <f t="shared" si="55"/>
        <v>4310333.1598047325</v>
      </c>
      <c r="IW231" s="193">
        <f t="shared" si="55"/>
        <v>0</v>
      </c>
      <c r="IX231" s="193">
        <f t="shared" si="55"/>
        <v>0</v>
      </c>
      <c r="IY231" s="193">
        <f t="shared" si="55"/>
        <v>0</v>
      </c>
      <c r="IZ231" s="193">
        <f t="shared" si="55"/>
        <v>0</v>
      </c>
      <c r="JA231" s="193">
        <f t="shared" si="55"/>
        <v>0</v>
      </c>
      <c r="JB231" s="193">
        <f t="shared" si="55"/>
        <v>0</v>
      </c>
      <c r="JC231" s="193">
        <f t="shared" si="55"/>
        <v>0</v>
      </c>
      <c r="JD231" s="193">
        <f t="shared" si="55"/>
        <v>0</v>
      </c>
      <c r="JE231" s="193">
        <f t="shared" si="55"/>
        <v>0</v>
      </c>
      <c r="JF231" s="193">
        <f t="shared" si="55"/>
        <v>0</v>
      </c>
      <c r="JG231" s="193">
        <f t="shared" si="55"/>
        <v>0</v>
      </c>
      <c r="JH231" s="193">
        <f t="shared" si="55"/>
        <v>0</v>
      </c>
      <c r="JI231" s="193">
        <f t="shared" si="55"/>
        <v>0</v>
      </c>
      <c r="JJ231" s="193">
        <f t="shared" si="55"/>
        <v>0</v>
      </c>
      <c r="JK231" s="193">
        <f t="shared" si="55"/>
        <v>0</v>
      </c>
      <c r="JL231" s="193">
        <f t="shared" si="56"/>
        <v>0</v>
      </c>
      <c r="JM231" s="193">
        <f t="shared" si="56"/>
        <v>0</v>
      </c>
      <c r="JN231" s="193">
        <f t="shared" si="56"/>
        <v>0</v>
      </c>
      <c r="JO231" s="193">
        <f t="shared" si="56"/>
        <v>0</v>
      </c>
      <c r="JP231" s="193">
        <f t="shared" si="56"/>
        <v>0</v>
      </c>
      <c r="JQ231" s="193">
        <f t="shared" si="56"/>
        <v>0</v>
      </c>
      <c r="JR231" s="193">
        <f t="shared" si="56"/>
        <v>0</v>
      </c>
      <c r="JS231" s="193">
        <f t="shared" si="56"/>
        <v>0</v>
      </c>
      <c r="JT231" s="193">
        <f t="shared" si="56"/>
        <v>0</v>
      </c>
    </row>
    <row r="232" spans="4:280">
      <c r="BG232" s="192"/>
    </row>
    <row r="233" spans="4:280">
      <c r="BG233" s="192"/>
    </row>
    <row r="234" spans="4:280">
      <c r="BG234" s="192"/>
    </row>
    <row r="235" spans="4:280">
      <c r="BG235" s="192"/>
    </row>
    <row r="236" spans="4:280">
      <c r="BG236" s="192"/>
    </row>
    <row r="237" spans="4:280">
      <c r="BG237" s="192"/>
    </row>
    <row r="238" spans="4:280">
      <c r="BG238" s="192"/>
    </row>
    <row r="239" spans="4:280">
      <c r="BG239" s="192"/>
    </row>
    <row r="240" spans="4:280">
      <c r="BG240" s="192"/>
    </row>
    <row r="241" spans="59:59">
      <c r="BG241" s="192"/>
    </row>
    <row r="242" spans="59:59">
      <c r="BG242" s="192"/>
    </row>
    <row r="243" spans="59:59">
      <c r="BG243" s="192"/>
    </row>
    <row r="244" spans="59:59">
      <c r="BG244" s="192"/>
    </row>
    <row r="245" spans="59:59">
      <c r="BG245" s="192"/>
    </row>
    <row r="246" spans="59:59">
      <c r="BG246" s="192"/>
    </row>
    <row r="247" spans="59:59">
      <c r="BG247" s="192"/>
    </row>
    <row r="248" spans="59:59">
      <c r="BG248" s="192"/>
    </row>
    <row r="249" spans="59:59">
      <c r="BG249" s="192"/>
    </row>
    <row r="250" spans="59:59">
      <c r="BG250" s="192"/>
    </row>
    <row r="251" spans="59:59">
      <c r="BG251" s="192"/>
    </row>
    <row r="252" spans="59:59">
      <c r="BG252" s="192"/>
    </row>
    <row r="253" spans="59:59">
      <c r="BG253" s="192"/>
    </row>
    <row r="254" spans="59:59">
      <c r="BG254" s="192"/>
    </row>
    <row r="255" spans="59:59">
      <c r="BG255" s="192"/>
    </row>
    <row r="256" spans="59:59">
      <c r="BG256" s="192"/>
    </row>
    <row r="257" spans="59:59">
      <c r="BG257" s="192"/>
    </row>
    <row r="258" spans="59:59">
      <c r="BG258" s="192"/>
    </row>
    <row r="259" spans="59:59">
      <c r="BG259" s="192"/>
    </row>
    <row r="260" spans="59:59">
      <c r="BG260" s="192"/>
    </row>
    <row r="261" spans="59:59">
      <c r="BG261" s="192"/>
    </row>
    <row r="262" spans="59:59">
      <c r="BG262" s="192"/>
    </row>
    <row r="263" spans="59:59">
      <c r="BG263" s="192"/>
    </row>
    <row r="264" spans="59:59">
      <c r="BG264" s="192"/>
    </row>
    <row r="265" spans="59:59">
      <c r="BG265" s="192"/>
    </row>
    <row r="266" spans="59:59">
      <c r="BG266" s="192"/>
    </row>
    <row r="267" spans="59:59">
      <c r="BG267" s="192"/>
    </row>
    <row r="268" spans="59:59">
      <c r="BG268" s="192"/>
    </row>
    <row r="269" spans="59:59">
      <c r="BG269" s="192"/>
    </row>
    <row r="270" spans="59:59">
      <c r="BG270" s="192"/>
    </row>
    <row r="271" spans="59:59">
      <c r="BG271" s="192"/>
    </row>
    <row r="272" spans="59:59">
      <c r="BG272" s="192"/>
    </row>
    <row r="273" spans="59:59">
      <c r="BG273" s="192"/>
    </row>
    <row r="274" spans="59:59">
      <c r="BG274" s="192"/>
    </row>
    <row r="275" spans="59:59">
      <c r="BG275" s="192"/>
    </row>
    <row r="276" spans="59:59">
      <c r="BG276" s="192"/>
    </row>
    <row r="277" spans="59:59">
      <c r="BG277" s="192"/>
    </row>
    <row r="278" spans="59:59">
      <c r="BG278" s="192"/>
    </row>
    <row r="279" spans="59:59">
      <c r="BG279" s="192"/>
    </row>
    <row r="280" spans="59:59">
      <c r="BG280" s="192"/>
    </row>
    <row r="281" spans="59:59">
      <c r="BG281" s="192"/>
    </row>
    <row r="282" spans="59:59">
      <c r="BG282" s="192"/>
    </row>
    <row r="283" spans="59:59">
      <c r="BG283" s="192"/>
    </row>
    <row r="284" spans="59:59">
      <c r="BG284" s="192"/>
    </row>
    <row r="285" spans="59:59">
      <c r="BG285" s="192"/>
    </row>
    <row r="286" spans="59:59">
      <c r="BG286" s="192"/>
    </row>
    <row r="287" spans="59:59">
      <c r="BG287" s="192"/>
    </row>
    <row r="288" spans="59:59">
      <c r="BG288" s="192"/>
    </row>
    <row r="289" spans="59:59">
      <c r="BG289" s="192"/>
    </row>
    <row r="290" spans="59:59">
      <c r="BG290" s="192"/>
    </row>
    <row r="291" spans="59:59">
      <c r="BG291" s="192"/>
    </row>
    <row r="292" spans="59:59">
      <c r="BG292" s="192"/>
    </row>
    <row r="293" spans="59:59">
      <c r="BG293" s="192"/>
    </row>
    <row r="294" spans="59:59">
      <c r="BG294" s="192"/>
    </row>
    <row r="295" spans="59:59">
      <c r="BG295" s="192"/>
    </row>
    <row r="296" spans="59:59">
      <c r="BG296" s="192"/>
    </row>
    <row r="297" spans="59:59">
      <c r="BG297" s="192"/>
    </row>
    <row r="298" spans="59:59">
      <c r="BG298" s="192"/>
    </row>
    <row r="299" spans="59:59">
      <c r="BG299" s="192"/>
    </row>
    <row r="300" spans="59:59">
      <c r="BG300" s="192"/>
    </row>
    <row r="301" spans="59:59">
      <c r="BG301" s="192"/>
    </row>
    <row r="302" spans="59:59">
      <c r="BG302" s="192"/>
    </row>
    <row r="303" spans="59:59">
      <c r="BG303" s="192"/>
    </row>
    <row r="304" spans="59:59">
      <c r="BG304" s="192"/>
    </row>
    <row r="305" spans="59:59">
      <c r="BG305" s="192"/>
    </row>
    <row r="306" spans="59:59">
      <c r="BG306" s="192"/>
    </row>
    <row r="307" spans="59:59">
      <c r="BG307" s="192"/>
    </row>
    <row r="308" spans="59:59">
      <c r="BG308" s="192"/>
    </row>
    <row r="309" spans="59:59">
      <c r="BG309" s="192"/>
    </row>
    <row r="310" spans="59:59">
      <c r="BG310" s="192"/>
    </row>
    <row r="311" spans="59:59">
      <c r="BG311" s="192"/>
    </row>
    <row r="312" spans="59:59">
      <c r="BG312" s="192"/>
    </row>
    <row r="313" spans="59:59">
      <c r="BG313" s="192"/>
    </row>
    <row r="314" spans="59:59">
      <c r="BG314" s="192"/>
    </row>
    <row r="315" spans="59:59">
      <c r="BG315" s="192"/>
    </row>
  </sheetData>
  <mergeCells count="3">
    <mergeCell ref="A1:A53"/>
    <mergeCell ref="A56:A108"/>
    <mergeCell ref="A111:A163"/>
  </mergeCells>
  <pageMargins left="0.7" right="0.7" top="0.75" bottom="0.75" header="0.3" footer="0.3"/>
  <pageSetup scale="82" orientation="portrait" r:id="rId1"/>
  <headerFooter>
    <oddHeader>&amp;L2012 CNGC IRP&amp;CAPPENDIX B Commercial&amp;RPAGE &amp;P</oddHeader>
  </headerFooter>
  <rowBreaks count="1" manualBreakCount="1">
    <brk id="54" min="24" max="45" man="1"/>
  </rowBreaks>
  <colBreaks count="2" manualBreakCount="2">
    <brk id="31" min="1" max="107" man="1"/>
    <brk id="38" min="1" max="107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5" tint="0.59999389629810485"/>
  </sheetPr>
  <dimension ref="A1:JT216"/>
  <sheetViews>
    <sheetView view="pageBreakPreview" topLeftCell="A31" zoomScale="60" zoomScaleNormal="85" workbookViewId="0">
      <pane xSplit="4" topLeftCell="Y1" activePane="topRight" state="frozenSplit"/>
      <selection activeCell="H46" sqref="H46"/>
      <selection pane="topRight" activeCell="AP53" sqref="AP53"/>
    </sheetView>
  </sheetViews>
  <sheetFormatPr defaultColWidth="9.1796875" defaultRowHeight="12"/>
  <cols>
    <col min="1" max="1" width="4.1796875" style="158" bestFit="1" customWidth="1"/>
    <col min="2" max="2" width="5" style="158" bestFit="1" customWidth="1"/>
    <col min="3" max="3" width="7.1796875" style="158" bestFit="1" customWidth="1"/>
    <col min="4" max="4" width="13.54296875" style="175" bestFit="1" customWidth="1"/>
    <col min="5" max="22" width="9" style="158" hidden="1" customWidth="1"/>
    <col min="23" max="24" width="10.453125" style="158" hidden="1" customWidth="1"/>
    <col min="25" max="25" width="10.453125" style="182" customWidth="1"/>
    <col min="26" max="33" width="10.453125" style="158" customWidth="1"/>
    <col min="34" max="44" width="10.453125" style="158" bestFit="1" customWidth="1"/>
    <col min="45" max="45" width="10.453125" style="158" customWidth="1"/>
    <col min="46" max="46" width="10.453125" style="158" bestFit="1" customWidth="1"/>
    <col min="47" max="48" width="11.453125" style="158" bestFit="1" customWidth="1"/>
    <col min="49" max="287" width="10.453125" style="158" bestFit="1" customWidth="1"/>
    <col min="288" max="16384" width="9.1796875" style="158"/>
  </cols>
  <sheetData>
    <row r="1" spans="1:49" ht="12" customHeight="1">
      <c r="A1" s="231" t="s">
        <v>261</v>
      </c>
      <c r="B1" s="153" t="s">
        <v>206</v>
      </c>
      <c r="C1" s="154"/>
      <c r="D1" s="155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7"/>
      <c r="Z1" s="156"/>
      <c r="AA1" s="156"/>
      <c r="AB1" s="156"/>
      <c r="AC1" s="156"/>
      <c r="AD1" s="156"/>
      <c r="AE1" s="156"/>
      <c r="AF1" s="156"/>
      <c r="AG1" s="156"/>
      <c r="AH1" s="156"/>
      <c r="AI1" s="156"/>
      <c r="AJ1" s="156"/>
      <c r="AK1" s="156"/>
      <c r="AL1" s="156"/>
      <c r="AM1" s="156"/>
      <c r="AN1" s="156"/>
      <c r="AO1" s="156"/>
      <c r="AP1" s="156"/>
      <c r="AQ1" s="156"/>
      <c r="AR1" s="156"/>
      <c r="AS1" s="156"/>
      <c r="AT1" s="156"/>
    </row>
    <row r="2" spans="1:49">
      <c r="A2" s="234"/>
      <c r="B2" s="159" t="s">
        <v>207</v>
      </c>
      <c r="C2" s="160" t="s">
        <v>208</v>
      </c>
      <c r="D2" s="153" t="s">
        <v>209</v>
      </c>
      <c r="E2" s="161">
        <v>1990</v>
      </c>
      <c r="F2" s="161">
        <v>1991</v>
      </c>
      <c r="G2" s="161">
        <v>1992</v>
      </c>
      <c r="H2" s="161">
        <v>1993</v>
      </c>
      <c r="I2" s="161">
        <v>1994</v>
      </c>
      <c r="J2" s="161">
        <v>1995</v>
      </c>
      <c r="K2" s="161">
        <v>1996</v>
      </c>
      <c r="L2" s="161">
        <v>1997</v>
      </c>
      <c r="M2" s="161">
        <v>1998</v>
      </c>
      <c r="N2" s="161">
        <v>1999</v>
      </c>
      <c r="O2" s="161">
        <v>2000</v>
      </c>
      <c r="P2" s="161">
        <v>2001</v>
      </c>
      <c r="Q2" s="161">
        <v>2002</v>
      </c>
      <c r="R2" s="161">
        <v>2003</v>
      </c>
      <c r="S2" s="161">
        <v>2004</v>
      </c>
      <c r="T2" s="161">
        <v>2005</v>
      </c>
      <c r="U2" s="161">
        <v>2006</v>
      </c>
      <c r="V2" s="161">
        <v>2007</v>
      </c>
      <c r="W2" s="161">
        <v>2008</v>
      </c>
      <c r="X2" s="161">
        <v>2009</v>
      </c>
      <c r="Y2" s="157">
        <v>2011</v>
      </c>
      <c r="Z2" s="162">
        <v>2012</v>
      </c>
      <c r="AA2" s="162">
        <v>2013</v>
      </c>
      <c r="AB2" s="157">
        <v>2014</v>
      </c>
      <c r="AC2" s="162">
        <v>2015</v>
      </c>
      <c r="AD2" s="162">
        <v>2016</v>
      </c>
      <c r="AE2" s="157">
        <v>2017</v>
      </c>
      <c r="AF2" s="162">
        <v>2018</v>
      </c>
      <c r="AG2" s="162">
        <v>2019</v>
      </c>
      <c r="AH2" s="157">
        <v>2020</v>
      </c>
      <c r="AI2" s="162">
        <v>2021</v>
      </c>
      <c r="AJ2" s="162">
        <v>2022</v>
      </c>
      <c r="AK2" s="157">
        <v>2023</v>
      </c>
      <c r="AL2" s="162">
        <v>2024</v>
      </c>
      <c r="AM2" s="162">
        <v>2025</v>
      </c>
      <c r="AN2" s="157">
        <v>2026</v>
      </c>
      <c r="AO2" s="162">
        <v>2027</v>
      </c>
      <c r="AP2" s="162">
        <v>2028</v>
      </c>
      <c r="AQ2" s="157">
        <v>2029</v>
      </c>
      <c r="AR2" s="162">
        <v>2030</v>
      </c>
      <c r="AS2" s="162">
        <v>2031</v>
      </c>
      <c r="AT2" s="157">
        <v>2032</v>
      </c>
      <c r="AW2" s="163"/>
    </row>
    <row r="3" spans="1:49">
      <c r="A3" s="234"/>
      <c r="B3" s="164" t="s">
        <v>35</v>
      </c>
      <c r="C3" s="160" t="s">
        <v>210</v>
      </c>
      <c r="D3" s="153" t="s">
        <v>211</v>
      </c>
      <c r="E3" s="165">
        <v>8</v>
      </c>
      <c r="F3" s="165">
        <v>8</v>
      </c>
      <c r="G3" s="165">
        <v>9</v>
      </c>
      <c r="H3" s="165">
        <v>9</v>
      </c>
      <c r="I3" s="165">
        <v>10</v>
      </c>
      <c r="J3" s="165">
        <v>13</v>
      </c>
      <c r="K3" s="165">
        <v>12</v>
      </c>
      <c r="L3" s="165">
        <v>15</v>
      </c>
      <c r="M3" s="165">
        <v>24</v>
      </c>
      <c r="N3" s="165">
        <v>22</v>
      </c>
      <c r="O3" s="165">
        <v>24</v>
      </c>
      <c r="P3" s="165">
        <v>20</v>
      </c>
      <c r="Q3" s="165">
        <v>18</v>
      </c>
      <c r="R3" s="165">
        <v>18</v>
      </c>
      <c r="S3" s="165">
        <v>19</v>
      </c>
      <c r="T3" s="165">
        <v>17</v>
      </c>
      <c r="U3" s="165">
        <v>17</v>
      </c>
      <c r="V3" s="165">
        <v>15</v>
      </c>
      <c r="W3" s="165">
        <v>13</v>
      </c>
      <c r="X3" s="165">
        <v>14</v>
      </c>
      <c r="Y3" s="166">
        <v>13</v>
      </c>
      <c r="Z3" s="165">
        <v>14.272746241926546</v>
      </c>
      <c r="AA3" s="165">
        <v>14.090278371206262</v>
      </c>
      <c r="AB3" s="165">
        <v>13.794635971603244</v>
      </c>
      <c r="AC3" s="165">
        <v>13.528201218077182</v>
      </c>
      <c r="AD3" s="165">
        <v>13.283799655755617</v>
      </c>
      <c r="AE3" s="165">
        <v>13.062952254119326</v>
      </c>
      <c r="AF3" s="165">
        <v>12.871378807151434</v>
      </c>
      <c r="AG3" s="165">
        <v>12.696501095017451</v>
      </c>
      <c r="AH3" s="165">
        <v>12.545738469459124</v>
      </c>
      <c r="AI3" s="165">
        <v>12.410841714081137</v>
      </c>
      <c r="AJ3" s="165">
        <v>12.291448731199409</v>
      </c>
      <c r="AK3" s="165">
        <v>12.179871209652553</v>
      </c>
      <c r="AL3" s="165">
        <v>12.086575842185656</v>
      </c>
      <c r="AM3" s="165">
        <v>12.009539720794688</v>
      </c>
      <c r="AN3" s="165">
        <v>11.946784803961652</v>
      </c>
      <c r="AO3" s="165">
        <v>11.89745873555241</v>
      </c>
      <c r="AP3" s="165">
        <v>11.859064162588481</v>
      </c>
      <c r="AQ3" s="165">
        <v>11.836058466101973</v>
      </c>
      <c r="AR3" s="165">
        <v>11.82440369302663</v>
      </c>
      <c r="AS3" s="165">
        <v>11.82440369302663</v>
      </c>
      <c r="AT3" s="165">
        <v>11.81740862462116</v>
      </c>
      <c r="AW3" s="163"/>
    </row>
    <row r="4" spans="1:49">
      <c r="A4" s="234"/>
      <c r="B4" s="164" t="s">
        <v>35</v>
      </c>
      <c r="C4" s="160" t="s">
        <v>212</v>
      </c>
      <c r="D4" s="153" t="s">
        <v>213</v>
      </c>
      <c r="E4" s="165">
        <v>20</v>
      </c>
      <c r="F4" s="165">
        <v>22</v>
      </c>
      <c r="G4" s="165">
        <v>22</v>
      </c>
      <c r="H4" s="165">
        <v>24</v>
      </c>
      <c r="I4" s="165">
        <v>27</v>
      </c>
      <c r="J4" s="165">
        <v>24</v>
      </c>
      <c r="K4" s="165">
        <v>23</v>
      </c>
      <c r="L4" s="165">
        <v>33</v>
      </c>
      <c r="M4" s="165">
        <v>42</v>
      </c>
      <c r="N4" s="165">
        <v>38</v>
      </c>
      <c r="O4" s="165">
        <v>41</v>
      </c>
      <c r="P4" s="165">
        <v>45</v>
      </c>
      <c r="Q4" s="165">
        <v>44</v>
      </c>
      <c r="R4" s="165">
        <v>40</v>
      </c>
      <c r="S4" s="165">
        <v>38</v>
      </c>
      <c r="T4" s="165">
        <v>43</v>
      </c>
      <c r="U4" s="165">
        <v>39</v>
      </c>
      <c r="V4" s="165">
        <v>39</v>
      </c>
      <c r="W4" s="165">
        <v>48</v>
      </c>
      <c r="X4" s="165">
        <v>40</v>
      </c>
      <c r="Y4" s="166">
        <v>39</v>
      </c>
      <c r="Z4" s="165">
        <v>39.343383886388786</v>
      </c>
      <c r="AA4" s="165">
        <v>38.913470432170605</v>
      </c>
      <c r="AB4" s="165">
        <v>38.464501250515873</v>
      </c>
      <c r="AC4" s="165">
        <v>38.043152221282348</v>
      </c>
      <c r="AD4" s="165">
        <v>37.64658284579658</v>
      </c>
      <c r="AE4" s="165">
        <v>37.274311723399578</v>
      </c>
      <c r="AF4" s="165">
        <v>36.924582442548406</v>
      </c>
      <c r="AG4" s="165">
        <v>36.59746988887327</v>
      </c>
      <c r="AH4" s="165">
        <v>36.290183511728429</v>
      </c>
      <c r="AI4" s="165">
        <v>36.000290001660353</v>
      </c>
      <c r="AJ4" s="165">
        <v>35.727664502597662</v>
      </c>
      <c r="AK4" s="165">
        <v>35.470251326108105</v>
      </c>
      <c r="AL4" s="165">
        <v>35.228375212300442</v>
      </c>
      <c r="AM4" s="165">
        <v>35.001422378314366</v>
      </c>
      <c r="AN4" s="165">
        <v>34.788712494335087</v>
      </c>
      <c r="AO4" s="165">
        <v>34.590243116021796</v>
      </c>
      <c r="AP4" s="165">
        <v>34.404496390214796</v>
      </c>
      <c r="AQ4" s="165">
        <v>34.230048091504322</v>
      </c>
      <c r="AR4" s="165">
        <v>34.067884589409637</v>
      </c>
      <c r="AS4" s="165">
        <v>34.067884589409637</v>
      </c>
      <c r="AT4" s="165">
        <v>33.916254008572615</v>
      </c>
      <c r="AW4" s="163"/>
    </row>
    <row r="5" spans="1:49">
      <c r="A5" s="234"/>
      <c r="B5" s="164" t="s">
        <v>35</v>
      </c>
      <c r="C5" s="160" t="s">
        <v>210</v>
      </c>
      <c r="D5" s="153" t="s">
        <v>214</v>
      </c>
      <c r="E5" s="165">
        <v>1</v>
      </c>
      <c r="F5" s="165">
        <v>1</v>
      </c>
      <c r="G5" s="165">
        <v>1</v>
      </c>
      <c r="H5" s="165">
        <v>1</v>
      </c>
      <c r="I5" s="165">
        <v>1</v>
      </c>
      <c r="J5" s="165">
        <v>1</v>
      </c>
      <c r="K5" s="165">
        <v>1</v>
      </c>
      <c r="L5" s="165">
        <v>1</v>
      </c>
      <c r="M5" s="165">
        <v>1</v>
      </c>
      <c r="N5" s="165">
        <v>2</v>
      </c>
      <c r="O5" s="165">
        <v>2</v>
      </c>
      <c r="P5" s="165">
        <v>3</v>
      </c>
      <c r="Q5" s="165">
        <v>3</v>
      </c>
      <c r="R5" s="165">
        <v>3</v>
      </c>
      <c r="S5" s="165">
        <v>3</v>
      </c>
      <c r="T5" s="165">
        <v>3</v>
      </c>
      <c r="U5" s="165">
        <v>2</v>
      </c>
      <c r="V5" s="165">
        <v>2</v>
      </c>
      <c r="W5" s="165">
        <v>2</v>
      </c>
      <c r="X5" s="165">
        <v>2</v>
      </c>
      <c r="Y5" s="166">
        <v>1</v>
      </c>
      <c r="Z5" s="165">
        <v>1.0261668191986364</v>
      </c>
      <c r="AA5" s="165">
        <v>1.0436573380109275</v>
      </c>
      <c r="AB5" s="165">
        <v>1.0612924495842113</v>
      </c>
      <c r="AC5" s="165">
        <v>1.0789635053139019</v>
      </c>
      <c r="AD5" s="165">
        <v>1.0966109121913199</v>
      </c>
      <c r="AE5" s="165">
        <v>1.1142790181334334</v>
      </c>
      <c r="AF5" s="165">
        <v>1.1319967154755413</v>
      </c>
      <c r="AG5" s="165">
        <v>1.1497134169803651</v>
      </c>
      <c r="AH5" s="165">
        <v>1.1674791487101308</v>
      </c>
      <c r="AI5" s="165">
        <v>1.1852694627949421</v>
      </c>
      <c r="AJ5" s="165">
        <v>1.203130333686669</v>
      </c>
      <c r="AK5" s="165">
        <v>1.2210325298924616</v>
      </c>
      <c r="AL5" s="165">
        <v>1.2389907722618119</v>
      </c>
      <c r="AM5" s="165">
        <v>1.2570055019935236</v>
      </c>
      <c r="AN5" s="165">
        <v>1.2750923740346241</v>
      </c>
      <c r="AO5" s="165">
        <v>1.2932278029599911</v>
      </c>
      <c r="AP5" s="165">
        <v>1.3114103907642287</v>
      </c>
      <c r="AQ5" s="165">
        <v>1.3296772266461219</v>
      </c>
      <c r="AR5" s="165">
        <v>1.3480127396327859</v>
      </c>
      <c r="AS5" s="165">
        <v>1.3480127396327859</v>
      </c>
      <c r="AT5" s="165">
        <v>1.36640451954982</v>
      </c>
      <c r="AW5" s="163"/>
    </row>
    <row r="6" spans="1:49">
      <c r="A6" s="234"/>
      <c r="B6" s="164" t="s">
        <v>35</v>
      </c>
      <c r="C6" s="160">
        <v>20</v>
      </c>
      <c r="D6" s="153" t="s">
        <v>215</v>
      </c>
      <c r="E6" s="165">
        <v>6</v>
      </c>
      <c r="F6" s="165">
        <v>7</v>
      </c>
      <c r="G6" s="165">
        <v>6</v>
      </c>
      <c r="H6" s="165">
        <v>7</v>
      </c>
      <c r="I6" s="165">
        <v>7</v>
      </c>
      <c r="J6" s="165">
        <v>8</v>
      </c>
      <c r="K6" s="165">
        <v>8</v>
      </c>
      <c r="L6" s="165">
        <v>9</v>
      </c>
      <c r="M6" s="165">
        <v>8</v>
      </c>
      <c r="N6" s="165">
        <v>8</v>
      </c>
      <c r="O6" s="165">
        <v>11</v>
      </c>
      <c r="P6" s="165">
        <v>20</v>
      </c>
      <c r="Q6" s="165">
        <v>22</v>
      </c>
      <c r="R6" s="165">
        <v>21</v>
      </c>
      <c r="S6" s="165">
        <v>21</v>
      </c>
      <c r="T6" s="165">
        <v>21</v>
      </c>
      <c r="U6" s="165">
        <v>21</v>
      </c>
      <c r="V6" s="165">
        <v>21</v>
      </c>
      <c r="W6" s="165">
        <v>21</v>
      </c>
      <c r="X6" s="165">
        <v>17</v>
      </c>
      <c r="Y6" s="166">
        <v>16</v>
      </c>
      <c r="Z6" s="165">
        <v>16.342932913119128</v>
      </c>
      <c r="AA6" s="165">
        <v>16.238727968463223</v>
      </c>
      <c r="AB6" s="165">
        <v>16.122595030650533</v>
      </c>
      <c r="AC6" s="165">
        <v>16.017869858180003</v>
      </c>
      <c r="AD6" s="165">
        <v>15.92536919656802</v>
      </c>
      <c r="AE6" s="165">
        <v>15.844994279800066</v>
      </c>
      <c r="AF6" s="165">
        <v>15.775095965136446</v>
      </c>
      <c r="AG6" s="165">
        <v>15.714645643841042</v>
      </c>
      <c r="AH6" s="165">
        <v>15.663833418322005</v>
      </c>
      <c r="AI6" s="165">
        <v>15.62170450051676</v>
      </c>
      <c r="AJ6" s="165">
        <v>15.5870871088734</v>
      </c>
      <c r="AK6" s="165">
        <v>15.559719514259903</v>
      </c>
      <c r="AL6" s="165">
        <v>15.539295783012228</v>
      </c>
      <c r="AM6" s="165">
        <v>15.52622467429901</v>
      </c>
      <c r="AN6" s="165">
        <v>15.519868513478785</v>
      </c>
      <c r="AO6" s="165">
        <v>15.52022878432553</v>
      </c>
      <c r="AP6" s="165">
        <v>15.527584978490085</v>
      </c>
      <c r="AQ6" s="165">
        <v>15.54042498402384</v>
      </c>
      <c r="AR6" s="165">
        <v>15.559345065115137</v>
      </c>
      <c r="AS6" s="165">
        <v>15.559345065115137</v>
      </c>
      <c r="AT6" s="165">
        <v>15.58328343656628</v>
      </c>
      <c r="AW6" s="163"/>
    </row>
    <row r="7" spans="1:49">
      <c r="A7" s="234"/>
      <c r="B7" s="164" t="s">
        <v>35</v>
      </c>
      <c r="C7" s="160">
        <v>26</v>
      </c>
      <c r="D7" s="153" t="s">
        <v>216</v>
      </c>
      <c r="E7" s="165">
        <v>18</v>
      </c>
      <c r="F7" s="165">
        <v>19</v>
      </c>
      <c r="G7" s="165">
        <v>20</v>
      </c>
      <c r="H7" s="165">
        <v>23</v>
      </c>
      <c r="I7" s="165">
        <v>26</v>
      </c>
      <c r="J7" s="165">
        <v>26</v>
      </c>
      <c r="K7" s="165">
        <v>25</v>
      </c>
      <c r="L7" s="165">
        <v>26</v>
      </c>
      <c r="M7" s="165">
        <v>24</v>
      </c>
      <c r="N7" s="165">
        <v>28</v>
      </c>
      <c r="O7" s="165">
        <v>27</v>
      </c>
      <c r="P7" s="165">
        <v>30</v>
      </c>
      <c r="Q7" s="165">
        <v>30</v>
      </c>
      <c r="R7" s="165">
        <v>28</v>
      </c>
      <c r="S7" s="165">
        <v>27</v>
      </c>
      <c r="T7" s="165">
        <v>25</v>
      </c>
      <c r="U7" s="165">
        <v>25</v>
      </c>
      <c r="V7" s="165">
        <v>26</v>
      </c>
      <c r="W7" s="165">
        <v>28</v>
      </c>
      <c r="X7" s="165">
        <v>30</v>
      </c>
      <c r="Y7" s="166">
        <v>29</v>
      </c>
      <c r="Z7" s="165">
        <v>29.216381441375098</v>
      </c>
      <c r="AA7" s="165">
        <v>29.234051304852994</v>
      </c>
      <c r="AB7" s="165">
        <v>29.245490702076989</v>
      </c>
      <c r="AC7" s="165">
        <v>29.267422475656076</v>
      </c>
      <c r="AD7" s="165">
        <v>29.302738812757397</v>
      </c>
      <c r="AE7" s="165">
        <v>29.348233385354959</v>
      </c>
      <c r="AF7" s="165">
        <v>29.405292511108144</v>
      </c>
      <c r="AG7" s="165">
        <v>29.470345947327818</v>
      </c>
      <c r="AH7" s="165">
        <v>29.545192083416801</v>
      </c>
      <c r="AI7" s="165">
        <v>29.628215587079278</v>
      </c>
      <c r="AJ7" s="165">
        <v>29.717229704426138</v>
      </c>
      <c r="AK7" s="165">
        <v>29.815772424546299</v>
      </c>
      <c r="AL7" s="165">
        <v>29.917668229640054</v>
      </c>
      <c r="AM7" s="165">
        <v>30.026192647038091</v>
      </c>
      <c r="AN7" s="165">
        <v>30.14263210613823</v>
      </c>
      <c r="AO7" s="165">
        <v>30.263893280423872</v>
      </c>
      <c r="AP7" s="165">
        <v>30.390121631185</v>
      </c>
      <c r="AQ7" s="165">
        <v>30.52255558106312</v>
      </c>
      <c r="AR7" s="165">
        <v>30.660069340867086</v>
      </c>
      <c r="AS7" s="165">
        <v>30.660069340867086</v>
      </c>
      <c r="AT7" s="165">
        <v>30.79995739696335</v>
      </c>
      <c r="AW7" s="163"/>
    </row>
    <row r="8" spans="1:49">
      <c r="A8" s="234"/>
      <c r="B8" s="164"/>
      <c r="C8" s="160">
        <v>20</v>
      </c>
      <c r="D8" s="153" t="s">
        <v>217</v>
      </c>
      <c r="E8" s="165">
        <v>9.8508180943214629</v>
      </c>
      <c r="F8" s="165">
        <v>10.445714285714287</v>
      </c>
      <c r="G8" s="165">
        <v>10.119999999999999</v>
      </c>
      <c r="H8" s="165">
        <v>10.962929475587703</v>
      </c>
      <c r="I8" s="165">
        <v>9.2014134275618371</v>
      </c>
      <c r="J8" s="165">
        <v>11.047008547008547</v>
      </c>
      <c r="K8" s="165">
        <v>10.681422924901185</v>
      </c>
      <c r="L8" s="165">
        <v>21.615141955835959</v>
      </c>
      <c r="M8" s="165">
        <v>21.803921568627452</v>
      </c>
      <c r="N8" s="165">
        <v>20.370203160270879</v>
      </c>
      <c r="O8" s="165">
        <v>19.985272459499264</v>
      </c>
      <c r="P8" s="165">
        <v>21.13140311804009</v>
      </c>
      <c r="Q8" s="165">
        <v>20.37719298245614</v>
      </c>
      <c r="R8" s="165">
        <v>20.470165348670022</v>
      </c>
      <c r="S8" s="165">
        <v>19.499642601858472</v>
      </c>
      <c r="T8" s="165">
        <v>19.400576368876081</v>
      </c>
      <c r="U8" s="165">
        <v>19.276190476190475</v>
      </c>
      <c r="V8" s="165">
        <v>19.601444043321301</v>
      </c>
      <c r="W8" s="165">
        <v>18.507559395248379</v>
      </c>
      <c r="X8" s="165">
        <v>17.768231046931408</v>
      </c>
      <c r="Y8" s="166">
        <v>17</v>
      </c>
      <c r="Z8" s="165">
        <v>17.985161518866146</v>
      </c>
      <c r="AA8" s="165">
        <v>18.660388365662186</v>
      </c>
      <c r="AB8" s="165">
        <v>19.356543308832222</v>
      </c>
      <c r="AC8" s="165">
        <v>20.064159085703039</v>
      </c>
      <c r="AD8" s="165">
        <v>20.784342383756414</v>
      </c>
      <c r="AE8" s="165">
        <v>21.515111246569553</v>
      </c>
      <c r="AF8" s="165">
        <v>22.258181671908144</v>
      </c>
      <c r="AG8" s="165">
        <v>23.01448139489964</v>
      </c>
      <c r="AH8" s="165">
        <v>23.783544449243522</v>
      </c>
      <c r="AI8" s="165">
        <v>24.567669459957639</v>
      </c>
      <c r="AJ8" s="165">
        <v>25.366463115385919</v>
      </c>
      <c r="AK8" s="165">
        <v>26.177027381242308</v>
      </c>
      <c r="AL8" s="165">
        <v>27.004293992006374</v>
      </c>
      <c r="AM8" s="165">
        <v>27.84077460393064</v>
      </c>
      <c r="AN8" s="165">
        <v>28.698439953823325</v>
      </c>
      <c r="AO8" s="165">
        <v>29.564624944120595</v>
      </c>
      <c r="AP8" s="165">
        <v>30.449737049795811</v>
      </c>
      <c r="AQ8" s="165">
        <v>31.352667494702906</v>
      </c>
      <c r="AR8" s="165">
        <v>32.27009868700106</v>
      </c>
      <c r="AS8" s="165">
        <v>32.27009868700106</v>
      </c>
      <c r="AT8" s="165">
        <v>33.201521259628578</v>
      </c>
      <c r="AW8" s="163"/>
    </row>
    <row r="9" spans="1:49">
      <c r="A9" s="234"/>
      <c r="B9" s="164" t="s">
        <v>35</v>
      </c>
      <c r="C9" s="160" t="s">
        <v>212</v>
      </c>
      <c r="D9" s="153" t="s">
        <v>218</v>
      </c>
      <c r="E9" s="165">
        <v>28</v>
      </c>
      <c r="F9" s="165">
        <v>28</v>
      </c>
      <c r="G9" s="165">
        <v>25</v>
      </c>
      <c r="H9" s="165">
        <v>25</v>
      </c>
      <c r="I9" s="165">
        <v>24</v>
      </c>
      <c r="J9" s="165">
        <v>25</v>
      </c>
      <c r="K9" s="165">
        <v>26</v>
      </c>
      <c r="L9" s="165">
        <v>48</v>
      </c>
      <c r="M9" s="165">
        <v>62</v>
      </c>
      <c r="N9" s="165">
        <v>183</v>
      </c>
      <c r="O9" s="165">
        <v>168</v>
      </c>
      <c r="P9" s="165">
        <v>163</v>
      </c>
      <c r="Q9" s="165">
        <v>145</v>
      </c>
      <c r="R9" s="165">
        <v>138</v>
      </c>
      <c r="S9" s="165">
        <v>134</v>
      </c>
      <c r="T9" s="165">
        <v>119</v>
      </c>
      <c r="U9" s="165">
        <v>115</v>
      </c>
      <c r="V9" s="165">
        <v>109</v>
      </c>
      <c r="W9" s="165">
        <v>104</v>
      </c>
      <c r="X9" s="165">
        <v>93</v>
      </c>
      <c r="Y9" s="166">
        <v>91</v>
      </c>
      <c r="Z9" s="165">
        <v>89.140735010084825</v>
      </c>
      <c r="AA9" s="165">
        <v>83.661267203374393</v>
      </c>
      <c r="AB9" s="165">
        <v>78.182168894059174</v>
      </c>
      <c r="AC9" s="165">
        <v>73.174516292224951</v>
      </c>
      <c r="AD9" s="165">
        <v>68.596280432205532</v>
      </c>
      <c r="AE9" s="165">
        <v>64.408147022724549</v>
      </c>
      <c r="AF9" s="165">
        <v>60.573954733032082</v>
      </c>
      <c r="AG9" s="165">
        <v>57.057017304060636</v>
      </c>
      <c r="AH9" s="165">
        <v>53.823654445319001</v>
      </c>
      <c r="AI9" s="165">
        <v>50.842409428767262</v>
      </c>
      <c r="AJ9" s="165">
        <v>48.086287343982058</v>
      </c>
      <c r="AK9" s="165">
        <v>45.534336988119868</v>
      </c>
      <c r="AL9" s="165">
        <v>43.17293142696915</v>
      </c>
      <c r="AM9" s="165">
        <v>40.986423850370578</v>
      </c>
      <c r="AN9" s="165">
        <v>38.959785094567209</v>
      </c>
      <c r="AO9" s="165">
        <v>37.081394036633668</v>
      </c>
      <c r="AP9" s="165">
        <v>35.336690962870406</v>
      </c>
      <c r="AQ9" s="165">
        <v>33.713797950396206</v>
      </c>
      <c r="AR9" s="165">
        <v>32.201965461096123</v>
      </c>
      <c r="AS9" s="165">
        <v>32.201965461096123</v>
      </c>
      <c r="AT9" s="165">
        <v>30.790740784412304</v>
      </c>
      <c r="AW9" s="163"/>
    </row>
    <row r="10" spans="1:49">
      <c r="A10" s="234"/>
      <c r="B10" s="164" t="s">
        <v>35</v>
      </c>
      <c r="C10" s="160">
        <v>10</v>
      </c>
      <c r="D10" s="153" t="s">
        <v>219</v>
      </c>
      <c r="E10" s="165">
        <v>35</v>
      </c>
      <c r="F10" s="165">
        <v>37</v>
      </c>
      <c r="G10" s="165">
        <v>38</v>
      </c>
      <c r="H10" s="165">
        <v>41</v>
      </c>
      <c r="I10" s="165">
        <v>41</v>
      </c>
      <c r="J10" s="165">
        <v>41</v>
      </c>
      <c r="K10" s="165">
        <v>31</v>
      </c>
      <c r="L10" s="165">
        <v>33</v>
      </c>
      <c r="M10" s="165">
        <v>37</v>
      </c>
      <c r="N10" s="165">
        <v>37</v>
      </c>
      <c r="O10" s="165">
        <v>36</v>
      </c>
      <c r="P10" s="165">
        <v>48</v>
      </c>
      <c r="Q10" s="165">
        <v>48</v>
      </c>
      <c r="R10" s="165">
        <v>49</v>
      </c>
      <c r="S10" s="165">
        <v>47</v>
      </c>
      <c r="T10" s="165">
        <v>47</v>
      </c>
      <c r="U10" s="165">
        <v>45</v>
      </c>
      <c r="V10" s="165">
        <v>43</v>
      </c>
      <c r="W10" s="165">
        <v>45</v>
      </c>
      <c r="X10" s="165">
        <v>47</v>
      </c>
      <c r="Y10" s="166">
        <v>48</v>
      </c>
      <c r="Z10" s="165">
        <v>47.699134345320111</v>
      </c>
      <c r="AA10" s="165">
        <v>47.096707804656539</v>
      </c>
      <c r="AB10" s="165">
        <v>46.389432726788911</v>
      </c>
      <c r="AC10" s="165">
        <v>45.715933865080395</v>
      </c>
      <c r="AD10" s="165">
        <v>45.075719998326115</v>
      </c>
      <c r="AE10" s="165">
        <v>44.468507761380238</v>
      </c>
      <c r="AF10" s="165">
        <v>43.892999657986579</v>
      </c>
      <c r="AG10" s="165">
        <v>43.346688549743725</v>
      </c>
      <c r="AH10" s="165">
        <v>42.827717649938336</v>
      </c>
      <c r="AI10" s="165">
        <v>42.332752763390154</v>
      </c>
      <c r="AJ10" s="165">
        <v>41.859244236583606</v>
      </c>
      <c r="AK10" s="165">
        <v>41.404673219384506</v>
      </c>
      <c r="AL10" s="165">
        <v>40.970547956361877</v>
      </c>
      <c r="AM10" s="165">
        <v>40.557314593178624</v>
      </c>
      <c r="AN10" s="165">
        <v>40.164309951856481</v>
      </c>
      <c r="AO10" s="165">
        <v>39.790735221044542</v>
      </c>
      <c r="AP10" s="165">
        <v>39.436797216376426</v>
      </c>
      <c r="AQ10" s="165">
        <v>39.09900746677117</v>
      </c>
      <c r="AR10" s="165">
        <v>38.777563304246897</v>
      </c>
      <c r="AS10" s="165">
        <v>38.777563304246897</v>
      </c>
      <c r="AT10" s="165">
        <v>38.470264071814398</v>
      </c>
      <c r="AW10" s="163"/>
    </row>
    <row r="11" spans="1:49">
      <c r="A11" s="234"/>
      <c r="B11" s="164" t="s">
        <v>35</v>
      </c>
      <c r="C11" s="160" t="s">
        <v>220</v>
      </c>
      <c r="D11" s="153" t="s">
        <v>221</v>
      </c>
      <c r="E11" s="165">
        <v>8</v>
      </c>
      <c r="F11" s="165">
        <v>9</v>
      </c>
      <c r="G11" s="165">
        <v>9</v>
      </c>
      <c r="H11" s="165">
        <v>9</v>
      </c>
      <c r="I11" s="165">
        <v>8</v>
      </c>
      <c r="J11" s="165">
        <v>8</v>
      </c>
      <c r="K11" s="165">
        <v>8</v>
      </c>
      <c r="L11" s="165">
        <v>8</v>
      </c>
      <c r="M11" s="165">
        <v>8</v>
      </c>
      <c r="N11" s="165">
        <v>7</v>
      </c>
      <c r="O11" s="165">
        <v>6</v>
      </c>
      <c r="P11" s="165">
        <v>6</v>
      </c>
      <c r="Q11" s="165">
        <v>6</v>
      </c>
      <c r="R11" s="165">
        <v>5</v>
      </c>
      <c r="S11" s="165">
        <v>5</v>
      </c>
      <c r="T11" s="165">
        <v>3</v>
      </c>
      <c r="U11" s="165">
        <v>2</v>
      </c>
      <c r="V11" s="165">
        <v>2</v>
      </c>
      <c r="W11" s="165">
        <v>2</v>
      </c>
      <c r="X11" s="165">
        <v>3</v>
      </c>
      <c r="Y11" s="166">
        <v>3</v>
      </c>
      <c r="Z11" s="165">
        <v>2.8685485942217777</v>
      </c>
      <c r="AA11" s="165">
        <v>2.806052139665296</v>
      </c>
      <c r="AB11" s="165">
        <v>2.7515986293406471</v>
      </c>
      <c r="AC11" s="165">
        <v>2.6995641863390021</v>
      </c>
      <c r="AD11" s="165">
        <v>2.6477410434817261</v>
      </c>
      <c r="AE11" s="165">
        <v>2.5993239442987934</v>
      </c>
      <c r="AF11" s="165">
        <v>2.551583466606214</v>
      </c>
      <c r="AG11" s="165">
        <v>2.5058557868020319</v>
      </c>
      <c r="AH11" s="165">
        <v>2.460484195658788</v>
      </c>
      <c r="AI11" s="165">
        <v>2.4168475634012969</v>
      </c>
      <c r="AJ11" s="165">
        <v>2.3739372597997597</v>
      </c>
      <c r="AK11" s="165">
        <v>2.3323484117282209</v>
      </c>
      <c r="AL11" s="165">
        <v>2.2916253688643153</v>
      </c>
      <c r="AM11" s="165">
        <v>2.2507447542287551</v>
      </c>
      <c r="AN11" s="165">
        <v>2.2110918009690521</v>
      </c>
      <c r="AO11" s="165">
        <v>2.1723837599993501</v>
      </c>
      <c r="AP11" s="165">
        <v>2.1337308203342307</v>
      </c>
      <c r="AQ11" s="165">
        <v>2.0957905086235966</v>
      </c>
      <c r="AR11" s="165">
        <v>2.059281904232388</v>
      </c>
      <c r="AS11" s="165">
        <v>2.059281904232388</v>
      </c>
      <c r="AT11" s="165">
        <v>2.0228728425840523</v>
      </c>
      <c r="AW11" s="163"/>
    </row>
    <row r="12" spans="1:49">
      <c r="A12" s="234"/>
      <c r="B12" s="164" t="s">
        <v>35</v>
      </c>
      <c r="C12" s="160">
        <v>11</v>
      </c>
      <c r="D12" s="153" t="s">
        <v>222</v>
      </c>
      <c r="E12" s="165">
        <v>13.149181905678537</v>
      </c>
      <c r="F12" s="165">
        <v>13.554285714285715</v>
      </c>
      <c r="G12" s="165">
        <v>12.88</v>
      </c>
      <c r="H12" s="165">
        <v>14.037070524412295</v>
      </c>
      <c r="I12" s="165">
        <v>11.798586572438163</v>
      </c>
      <c r="J12" s="165">
        <v>13.952991452991453</v>
      </c>
      <c r="K12" s="165">
        <v>13.318577075098815</v>
      </c>
      <c r="L12" s="165">
        <v>26.384858044164041</v>
      </c>
      <c r="M12" s="165">
        <v>28.196078431372552</v>
      </c>
      <c r="N12" s="165">
        <v>26.629796839729121</v>
      </c>
      <c r="O12" s="165">
        <v>26.014727540500736</v>
      </c>
      <c r="P12" s="165">
        <v>26.86859688195991</v>
      </c>
      <c r="Q12" s="165">
        <v>25.622807017543856</v>
      </c>
      <c r="R12" s="165">
        <v>25.529834651329981</v>
      </c>
      <c r="S12" s="165">
        <v>24.500357398141528</v>
      </c>
      <c r="T12" s="165">
        <v>24.599423631123919</v>
      </c>
      <c r="U12" s="165">
        <v>24.723809523809525</v>
      </c>
      <c r="V12" s="165">
        <v>24.398555956678699</v>
      </c>
      <c r="W12" s="165">
        <v>22.492440604751621</v>
      </c>
      <c r="X12" s="165">
        <v>21.231768953068592</v>
      </c>
      <c r="Y12" s="166">
        <v>20</v>
      </c>
      <c r="Z12" s="165">
        <v>19.608862931262959</v>
      </c>
      <c r="AA12" s="165">
        <v>19.65142688207256</v>
      </c>
      <c r="AB12" s="165">
        <v>19.713765582133568</v>
      </c>
      <c r="AC12" s="165">
        <v>19.769125719718367</v>
      </c>
      <c r="AD12" s="165">
        <v>19.815128840242934</v>
      </c>
      <c r="AE12" s="165">
        <v>19.854817451856391</v>
      </c>
      <c r="AF12" s="165">
        <v>19.884195119753549</v>
      </c>
      <c r="AG12" s="165">
        <v>19.907575540778492</v>
      </c>
      <c r="AH12" s="165">
        <v>19.925126616398764</v>
      </c>
      <c r="AI12" s="165">
        <v>19.935877702552283</v>
      </c>
      <c r="AJ12" s="165">
        <v>19.940843961028492</v>
      </c>
      <c r="AK12" s="165">
        <v>19.94049339533143</v>
      </c>
      <c r="AL12" s="165">
        <v>19.93549872674507</v>
      </c>
      <c r="AM12" s="165">
        <v>19.925158999207763</v>
      </c>
      <c r="AN12" s="165">
        <v>19.908687066641832</v>
      </c>
      <c r="AO12" s="165">
        <v>19.888580873872925</v>
      </c>
      <c r="AP12" s="165">
        <v>19.861631138595921</v>
      </c>
      <c r="AQ12" s="165">
        <v>19.829621329966418</v>
      </c>
      <c r="AR12" s="165">
        <v>19.796098536515775</v>
      </c>
      <c r="AS12" s="165">
        <v>19.796098536515775</v>
      </c>
      <c r="AT12" s="165">
        <v>19.756495372319005</v>
      </c>
      <c r="AW12" s="163"/>
    </row>
    <row r="13" spans="1:49">
      <c r="A13" s="234"/>
      <c r="B13" s="164" t="s">
        <v>35</v>
      </c>
      <c r="C13" s="160">
        <v>11</v>
      </c>
      <c r="D13" s="153" t="s">
        <v>223</v>
      </c>
      <c r="E13" s="165">
        <v>77</v>
      </c>
      <c r="F13" s="165">
        <v>76</v>
      </c>
      <c r="G13" s="165">
        <v>75</v>
      </c>
      <c r="H13" s="165">
        <v>76</v>
      </c>
      <c r="I13" s="165">
        <v>74</v>
      </c>
      <c r="J13" s="165">
        <v>71</v>
      </c>
      <c r="K13" s="165">
        <v>62</v>
      </c>
      <c r="L13" s="165">
        <v>82</v>
      </c>
      <c r="M13" s="165">
        <v>75</v>
      </c>
      <c r="N13" s="165">
        <v>80</v>
      </c>
      <c r="O13" s="165">
        <v>85</v>
      </c>
      <c r="P13" s="165">
        <v>89</v>
      </c>
      <c r="Q13" s="165">
        <v>87</v>
      </c>
      <c r="R13" s="165">
        <v>86</v>
      </c>
      <c r="S13" s="165">
        <v>86</v>
      </c>
      <c r="T13" s="165">
        <v>81</v>
      </c>
      <c r="U13" s="165">
        <v>81</v>
      </c>
      <c r="V13" s="165">
        <v>79</v>
      </c>
      <c r="W13" s="165">
        <v>78</v>
      </c>
      <c r="X13" s="165">
        <v>77</v>
      </c>
      <c r="Y13" s="166">
        <v>77</v>
      </c>
      <c r="Z13" s="165">
        <v>76.844356115285422</v>
      </c>
      <c r="AA13" s="165">
        <v>75.899197177508569</v>
      </c>
      <c r="AB13" s="165">
        <v>74.753891588736522</v>
      </c>
      <c r="AC13" s="165">
        <v>73.655871669578801</v>
      </c>
      <c r="AD13" s="165">
        <v>72.605024989942478</v>
      </c>
      <c r="AE13" s="165">
        <v>71.602914255551283</v>
      </c>
      <c r="AF13" s="165">
        <v>70.64726347155667</v>
      </c>
      <c r="AG13" s="165">
        <v>69.736059357135346</v>
      </c>
      <c r="AH13" s="165">
        <v>68.866640801845534</v>
      </c>
      <c r="AI13" s="165">
        <v>68.033310409925974</v>
      </c>
      <c r="AJ13" s="165">
        <v>67.231707855365244</v>
      </c>
      <c r="AK13" s="165">
        <v>66.458962060192803</v>
      </c>
      <c r="AL13" s="165">
        <v>65.717710973462871</v>
      </c>
      <c r="AM13" s="165">
        <v>65.009953336420381</v>
      </c>
      <c r="AN13" s="165">
        <v>64.332988708731278</v>
      </c>
      <c r="AO13" s="165">
        <v>63.688540168018719</v>
      </c>
      <c r="AP13" s="165">
        <v>63.074467236958903</v>
      </c>
      <c r="AQ13" s="165">
        <v>62.487168991406364</v>
      </c>
      <c r="AR13" s="165">
        <v>61.925852562825767</v>
      </c>
      <c r="AS13" s="165">
        <v>61.925852562825767</v>
      </c>
      <c r="AT13" s="165">
        <v>61.387445241532568</v>
      </c>
      <c r="AW13" s="163"/>
    </row>
    <row r="14" spans="1:49">
      <c r="A14" s="234"/>
      <c r="B14" s="164" t="s">
        <v>37</v>
      </c>
      <c r="C14" s="160" t="s">
        <v>224</v>
      </c>
      <c r="D14" s="153" t="s">
        <v>225</v>
      </c>
      <c r="E14" s="165">
        <v>51</v>
      </c>
      <c r="F14" s="165">
        <v>53</v>
      </c>
      <c r="G14" s="165">
        <v>54</v>
      </c>
      <c r="H14" s="165">
        <v>62</v>
      </c>
      <c r="I14" s="165">
        <v>61</v>
      </c>
      <c r="J14" s="165">
        <v>67</v>
      </c>
      <c r="K14" s="165">
        <v>64</v>
      </c>
      <c r="L14" s="165">
        <v>66</v>
      </c>
      <c r="M14" s="165">
        <v>67</v>
      </c>
      <c r="N14" s="165">
        <v>64</v>
      </c>
      <c r="O14" s="165">
        <v>73</v>
      </c>
      <c r="P14" s="165">
        <v>71</v>
      </c>
      <c r="Q14" s="165">
        <v>66</v>
      </c>
      <c r="R14" s="165">
        <v>78</v>
      </c>
      <c r="S14" s="165">
        <v>77</v>
      </c>
      <c r="T14" s="165">
        <v>76</v>
      </c>
      <c r="U14" s="165">
        <v>69</v>
      </c>
      <c r="V14" s="165">
        <v>63</v>
      </c>
      <c r="W14" s="165">
        <v>58</v>
      </c>
      <c r="X14" s="165">
        <v>52</v>
      </c>
      <c r="Y14" s="166">
        <v>55</v>
      </c>
      <c r="Z14" s="165">
        <v>54.807576178533253</v>
      </c>
      <c r="AA14" s="165">
        <v>51.535640307220469</v>
      </c>
      <c r="AB14" s="165">
        <v>48.331685293635957</v>
      </c>
      <c r="AC14" s="165">
        <v>45.463533306272993</v>
      </c>
      <c r="AD14" s="165">
        <v>42.894278691192362</v>
      </c>
      <c r="AE14" s="165">
        <v>40.584227060066745</v>
      </c>
      <c r="AF14" s="165">
        <v>38.507177014160277</v>
      </c>
      <c r="AG14" s="165">
        <v>36.631301372668958</v>
      </c>
      <c r="AH14" s="165">
        <v>34.936664022089879</v>
      </c>
      <c r="AI14" s="165">
        <v>33.398982850374637</v>
      </c>
      <c r="AJ14" s="165">
        <v>31.993273524267014</v>
      </c>
      <c r="AK14" s="165">
        <v>30.71379930488439</v>
      </c>
      <c r="AL14" s="165">
        <v>29.540687465197806</v>
      </c>
      <c r="AM14" s="165">
        <v>28.475346548534304</v>
      </c>
      <c r="AN14" s="165">
        <v>27.496995920688818</v>
      </c>
      <c r="AO14" s="165">
        <v>26.609453570413777</v>
      </c>
      <c r="AP14" s="165">
        <v>25.796992916082985</v>
      </c>
      <c r="AQ14" s="165">
        <v>25.053185189008012</v>
      </c>
      <c r="AR14" s="165">
        <v>24.372850557579522</v>
      </c>
      <c r="AS14" s="165">
        <v>24.372850557579522</v>
      </c>
      <c r="AT14" s="165">
        <v>23.74890355915776</v>
      </c>
      <c r="AW14" s="163"/>
    </row>
    <row r="15" spans="1:49">
      <c r="A15" s="234"/>
      <c r="B15" s="164" t="s">
        <v>37</v>
      </c>
      <c r="C15" s="160">
        <v>24</v>
      </c>
      <c r="D15" s="153" t="s">
        <v>226</v>
      </c>
      <c r="E15" s="165">
        <v>1</v>
      </c>
      <c r="F15" s="165">
        <v>1</v>
      </c>
      <c r="G15" s="165">
        <v>2</v>
      </c>
      <c r="H15" s="165">
        <v>2</v>
      </c>
      <c r="I15" s="165">
        <v>2</v>
      </c>
      <c r="J15" s="165">
        <v>2</v>
      </c>
      <c r="K15" s="165">
        <v>0</v>
      </c>
      <c r="L15" s="165">
        <v>0</v>
      </c>
      <c r="M15" s="165">
        <v>0</v>
      </c>
      <c r="N15" s="165">
        <v>0</v>
      </c>
      <c r="O15" s="165">
        <v>0</v>
      </c>
      <c r="P15" s="165">
        <v>0</v>
      </c>
      <c r="Q15" s="165">
        <v>1</v>
      </c>
      <c r="R15" s="165">
        <v>2</v>
      </c>
      <c r="S15" s="165">
        <v>2</v>
      </c>
      <c r="T15" s="165">
        <v>2</v>
      </c>
      <c r="U15" s="165">
        <v>2</v>
      </c>
      <c r="V15" s="165">
        <v>2</v>
      </c>
      <c r="W15" s="165">
        <v>2</v>
      </c>
      <c r="X15" s="165">
        <v>2</v>
      </c>
      <c r="Y15" s="166">
        <v>4</v>
      </c>
      <c r="Z15" s="165">
        <v>3.9129981894219279</v>
      </c>
      <c r="AA15" s="165">
        <v>3.5900696634636149</v>
      </c>
      <c r="AB15" s="165">
        <v>2.9752745446611564</v>
      </c>
      <c r="AC15" s="165">
        <v>2.5001935370188013</v>
      </c>
      <c r="AD15" s="165">
        <v>2.1364550908075257</v>
      </c>
      <c r="AE15" s="165">
        <v>1.8433881329400172</v>
      </c>
      <c r="AF15" s="165">
        <v>1.6142751994969771</v>
      </c>
      <c r="AG15" s="165">
        <v>1.4397798163757793</v>
      </c>
      <c r="AH15" s="165">
        <v>1.3056701332194638</v>
      </c>
      <c r="AI15" s="165">
        <v>1.1948430065667153</v>
      </c>
      <c r="AJ15" s="165">
        <v>1.105321460575194</v>
      </c>
      <c r="AK15" s="165">
        <v>1.0319495072901428</v>
      </c>
      <c r="AL15" s="165">
        <v>0.97556908582129886</v>
      </c>
      <c r="AM15" s="165">
        <v>0.94011958964947684</v>
      </c>
      <c r="AN15" s="165">
        <v>0.91975370979988946</v>
      </c>
      <c r="AO15" s="165">
        <v>0.90736055055030251</v>
      </c>
      <c r="AP15" s="165">
        <v>0.92495740549271865</v>
      </c>
      <c r="AQ15" s="165">
        <v>0.95727675099861775</v>
      </c>
      <c r="AR15" s="165">
        <v>0.98749325797047027</v>
      </c>
      <c r="AS15" s="165">
        <v>0.98749325797047027</v>
      </c>
      <c r="AT15" s="165">
        <v>1.041529919626899</v>
      </c>
      <c r="AW15" s="163"/>
    </row>
    <row r="16" spans="1:49">
      <c r="A16" s="234"/>
      <c r="B16" s="164" t="s">
        <v>37</v>
      </c>
      <c r="C16" s="160">
        <v>24</v>
      </c>
      <c r="D16" s="153" t="s">
        <v>227</v>
      </c>
      <c r="E16" s="165">
        <v>6</v>
      </c>
      <c r="F16" s="165">
        <v>6</v>
      </c>
      <c r="G16" s="165">
        <v>6</v>
      </c>
      <c r="H16" s="165">
        <v>7</v>
      </c>
      <c r="I16" s="165">
        <v>7</v>
      </c>
      <c r="J16" s="165">
        <v>7</v>
      </c>
      <c r="K16" s="165">
        <v>7</v>
      </c>
      <c r="L16" s="165">
        <v>7</v>
      </c>
      <c r="M16" s="165">
        <v>7</v>
      </c>
      <c r="N16" s="165">
        <v>7</v>
      </c>
      <c r="O16" s="165">
        <v>7</v>
      </c>
      <c r="P16" s="165">
        <v>4</v>
      </c>
      <c r="Q16" s="165">
        <v>3</v>
      </c>
      <c r="R16" s="165">
        <v>3</v>
      </c>
      <c r="S16" s="165">
        <v>3</v>
      </c>
      <c r="T16" s="165">
        <v>6</v>
      </c>
      <c r="U16" s="165">
        <v>6</v>
      </c>
      <c r="V16" s="165">
        <v>6</v>
      </c>
      <c r="W16" s="165">
        <v>8</v>
      </c>
      <c r="X16" s="165">
        <v>7</v>
      </c>
      <c r="Y16" s="166">
        <v>10</v>
      </c>
      <c r="Z16" s="165">
        <v>10.058418939697056</v>
      </c>
      <c r="AA16" s="165">
        <v>10.178678484812087</v>
      </c>
      <c r="AB16" s="165">
        <v>10.291171010598262</v>
      </c>
      <c r="AC16" s="165">
        <v>10.397245790366707</v>
      </c>
      <c r="AD16" s="165">
        <v>10.500546707834557</v>
      </c>
      <c r="AE16" s="165">
        <v>10.601046922045334</v>
      </c>
      <c r="AF16" s="165">
        <v>10.697882708927251</v>
      </c>
      <c r="AG16" s="165">
        <v>10.791174924034406</v>
      </c>
      <c r="AH16" s="165">
        <v>10.884012591637998</v>
      </c>
      <c r="AI16" s="165">
        <v>10.971970286343034</v>
      </c>
      <c r="AJ16" s="165">
        <v>11.058944397929062</v>
      </c>
      <c r="AK16" s="165">
        <v>11.141265998721158</v>
      </c>
      <c r="AL16" s="165">
        <v>11.223630479861482</v>
      </c>
      <c r="AM16" s="165">
        <v>11.304549424022357</v>
      </c>
      <c r="AN16" s="165">
        <v>11.381888664757261</v>
      </c>
      <c r="AO16" s="165">
        <v>11.458132395881037</v>
      </c>
      <c r="AP16" s="165">
        <v>11.534933646156146</v>
      </c>
      <c r="AQ16" s="165">
        <v>11.607795661330179</v>
      </c>
      <c r="AR16" s="165">
        <v>11.681382558798743</v>
      </c>
      <c r="AS16" s="165">
        <v>11.681382558798743</v>
      </c>
      <c r="AT16" s="165">
        <v>11.756329621663737</v>
      </c>
      <c r="AW16" s="163"/>
    </row>
    <row r="17" spans="1:53">
      <c r="A17" s="234"/>
      <c r="B17" s="164" t="s">
        <v>37</v>
      </c>
      <c r="C17" s="160" t="s">
        <v>228</v>
      </c>
      <c r="D17" s="153" t="s">
        <v>229</v>
      </c>
      <c r="E17" s="165">
        <v>20</v>
      </c>
      <c r="F17" s="165">
        <v>19</v>
      </c>
      <c r="G17" s="165">
        <v>20</v>
      </c>
      <c r="H17" s="165">
        <v>20</v>
      </c>
      <c r="I17" s="165">
        <v>18</v>
      </c>
      <c r="J17" s="165">
        <v>21</v>
      </c>
      <c r="K17" s="165">
        <v>21</v>
      </c>
      <c r="L17" s="165">
        <v>21</v>
      </c>
      <c r="M17" s="165">
        <v>19</v>
      </c>
      <c r="N17" s="165">
        <v>20</v>
      </c>
      <c r="O17" s="165">
        <v>20</v>
      </c>
      <c r="P17" s="165">
        <v>25</v>
      </c>
      <c r="Q17" s="165">
        <v>25</v>
      </c>
      <c r="R17" s="165">
        <v>24</v>
      </c>
      <c r="S17" s="165">
        <v>23</v>
      </c>
      <c r="T17" s="165">
        <v>21</v>
      </c>
      <c r="U17" s="165">
        <v>22</v>
      </c>
      <c r="V17" s="165">
        <v>21</v>
      </c>
      <c r="W17" s="165">
        <v>23</v>
      </c>
      <c r="X17" s="165">
        <v>21</v>
      </c>
      <c r="Y17" s="166">
        <v>23</v>
      </c>
      <c r="Z17" s="165">
        <v>22.98789590955235</v>
      </c>
      <c r="AA17" s="165">
        <v>22.995438621289207</v>
      </c>
      <c r="AB17" s="165">
        <v>23.02201570237537</v>
      </c>
      <c r="AC17" s="165">
        <v>23.049263244886589</v>
      </c>
      <c r="AD17" s="165">
        <v>23.077246173921917</v>
      </c>
      <c r="AE17" s="165">
        <v>23.104673701201349</v>
      </c>
      <c r="AF17" s="165">
        <v>23.132041153610686</v>
      </c>
      <c r="AG17" s="165">
        <v>23.158613097907654</v>
      </c>
      <c r="AH17" s="165">
        <v>23.184549136387705</v>
      </c>
      <c r="AI17" s="165">
        <v>23.209205348140799</v>
      </c>
      <c r="AJ17" s="165">
        <v>23.233350616667479</v>
      </c>
      <c r="AK17" s="165">
        <v>23.256385653939262</v>
      </c>
      <c r="AL17" s="165">
        <v>23.277699348470293</v>
      </c>
      <c r="AM17" s="165">
        <v>23.297208306399945</v>
      </c>
      <c r="AN17" s="165">
        <v>23.314682334062844</v>
      </c>
      <c r="AO17" s="165">
        <v>23.329639768560945</v>
      </c>
      <c r="AP17" s="165">
        <v>23.342916915141942</v>
      </c>
      <c r="AQ17" s="165">
        <v>23.353770340871478</v>
      </c>
      <c r="AR17" s="165">
        <v>23.362890847087666</v>
      </c>
      <c r="AS17" s="165">
        <v>23.362890847087666</v>
      </c>
      <c r="AT17" s="165">
        <v>23.369887216016675</v>
      </c>
      <c r="AW17" s="163"/>
    </row>
    <row r="18" spans="1:53">
      <c r="A18" s="234"/>
      <c r="B18" s="156"/>
      <c r="C18" s="156"/>
      <c r="D18" s="155"/>
      <c r="E18" s="156"/>
      <c r="F18" s="156"/>
      <c r="G18" s="156"/>
      <c r="H18" s="156"/>
      <c r="I18" s="156"/>
      <c r="J18" s="156"/>
      <c r="K18" s="156"/>
      <c r="L18" s="156"/>
      <c r="M18" s="156"/>
      <c r="N18" s="156"/>
      <c r="O18" s="156"/>
      <c r="P18" s="156"/>
      <c r="Q18" s="156"/>
      <c r="R18" s="156"/>
      <c r="S18" s="156"/>
      <c r="T18" s="156"/>
      <c r="U18" s="156"/>
      <c r="V18" s="156"/>
      <c r="W18" s="156"/>
      <c r="X18" s="156"/>
      <c r="Y18" s="157"/>
      <c r="Z18" s="156"/>
      <c r="AA18" s="156"/>
      <c r="AB18" s="156"/>
      <c r="AC18" s="156"/>
      <c r="AD18" s="156"/>
      <c r="AE18" s="156"/>
      <c r="AF18" s="156"/>
      <c r="AG18" s="156"/>
      <c r="AH18" s="156"/>
      <c r="AI18" s="156"/>
      <c r="AJ18" s="156"/>
      <c r="AK18" s="156"/>
      <c r="AL18" s="156"/>
      <c r="AM18" s="156"/>
      <c r="AN18" s="156"/>
      <c r="AO18" s="156"/>
      <c r="AP18" s="156"/>
      <c r="AQ18" s="156"/>
      <c r="AR18" s="156"/>
      <c r="AS18" s="156"/>
      <c r="AT18" s="156"/>
      <c r="AW18" s="163"/>
    </row>
    <row r="19" spans="1:53">
      <c r="A19" s="234"/>
      <c r="B19" s="153" t="s">
        <v>230</v>
      </c>
      <c r="C19" s="154"/>
      <c r="D19" s="155"/>
      <c r="E19" s="156"/>
      <c r="F19" s="156"/>
      <c r="G19" s="156"/>
      <c r="H19" s="156"/>
      <c r="I19" s="156"/>
      <c r="J19" s="156"/>
      <c r="K19" s="156"/>
      <c r="L19" s="156"/>
      <c r="M19" s="156"/>
      <c r="N19" s="156"/>
      <c r="O19" s="156"/>
      <c r="P19" s="156"/>
      <c r="Q19" s="156"/>
      <c r="R19" s="156"/>
      <c r="S19" s="156"/>
      <c r="T19" s="156"/>
      <c r="U19" s="156"/>
      <c r="V19" s="156"/>
      <c r="W19" s="156"/>
      <c r="X19" s="156"/>
      <c r="Y19" s="157"/>
      <c r="Z19" s="156"/>
      <c r="AA19" s="156"/>
      <c r="AB19" s="156"/>
      <c r="AC19" s="156"/>
      <c r="AD19" s="156"/>
      <c r="AE19" s="156"/>
      <c r="AF19" s="156"/>
      <c r="AG19" s="156"/>
      <c r="AH19" s="156"/>
      <c r="AI19" s="156"/>
      <c r="AJ19" s="156"/>
      <c r="AK19" s="156"/>
      <c r="AL19" s="156"/>
      <c r="AM19" s="156"/>
      <c r="AN19" s="156"/>
      <c r="AO19" s="156"/>
      <c r="AP19" s="156"/>
      <c r="AQ19" s="156"/>
      <c r="AR19" s="156"/>
      <c r="AS19" s="156"/>
      <c r="AT19" s="156"/>
      <c r="AW19" s="163"/>
    </row>
    <row r="20" spans="1:53">
      <c r="A20" s="234"/>
      <c r="B20" s="159" t="s">
        <v>207</v>
      </c>
      <c r="C20" s="160" t="s">
        <v>208</v>
      </c>
      <c r="D20" s="153" t="s">
        <v>209</v>
      </c>
      <c r="E20" s="161">
        <v>1990</v>
      </c>
      <c r="F20" s="161">
        <v>1991</v>
      </c>
      <c r="G20" s="161">
        <v>1992</v>
      </c>
      <c r="H20" s="161">
        <v>1993</v>
      </c>
      <c r="I20" s="161">
        <v>1994</v>
      </c>
      <c r="J20" s="161">
        <v>1995</v>
      </c>
      <c r="K20" s="161">
        <v>1996</v>
      </c>
      <c r="L20" s="161">
        <v>1997</v>
      </c>
      <c r="M20" s="161">
        <v>1998</v>
      </c>
      <c r="N20" s="161">
        <v>1999</v>
      </c>
      <c r="O20" s="161">
        <v>2000</v>
      </c>
      <c r="P20" s="161">
        <v>2001</v>
      </c>
      <c r="Q20" s="161">
        <v>2002</v>
      </c>
      <c r="R20" s="161">
        <v>2003</v>
      </c>
      <c r="S20" s="161">
        <v>2004</v>
      </c>
      <c r="T20" s="161">
        <v>2005</v>
      </c>
      <c r="U20" s="161">
        <v>2006</v>
      </c>
      <c r="V20" s="161">
        <v>2007</v>
      </c>
      <c r="W20" s="161">
        <v>2008</v>
      </c>
      <c r="X20" s="161">
        <v>2009</v>
      </c>
      <c r="Y20" s="157">
        <v>2011</v>
      </c>
      <c r="Z20" s="162">
        <v>2012</v>
      </c>
      <c r="AA20" s="162">
        <v>2013</v>
      </c>
      <c r="AB20" s="157">
        <v>2014</v>
      </c>
      <c r="AC20" s="162">
        <v>2015</v>
      </c>
      <c r="AD20" s="162">
        <v>2016</v>
      </c>
      <c r="AE20" s="157">
        <v>2017</v>
      </c>
      <c r="AF20" s="162">
        <v>2018</v>
      </c>
      <c r="AG20" s="162">
        <v>2019</v>
      </c>
      <c r="AH20" s="157">
        <v>2020</v>
      </c>
      <c r="AI20" s="162">
        <v>2021</v>
      </c>
      <c r="AJ20" s="162">
        <v>2022</v>
      </c>
      <c r="AK20" s="157">
        <v>2023</v>
      </c>
      <c r="AL20" s="162">
        <v>2024</v>
      </c>
      <c r="AM20" s="162">
        <v>2025</v>
      </c>
      <c r="AN20" s="157">
        <v>2026</v>
      </c>
      <c r="AO20" s="162">
        <v>2027</v>
      </c>
      <c r="AP20" s="162">
        <v>2028</v>
      </c>
      <c r="AQ20" s="157">
        <v>2029</v>
      </c>
      <c r="AR20" s="162">
        <v>2030</v>
      </c>
      <c r="AS20" s="162">
        <v>2031</v>
      </c>
      <c r="AT20" s="157">
        <v>2032</v>
      </c>
      <c r="AW20" s="163"/>
    </row>
    <row r="21" spans="1:53">
      <c r="A21" s="234"/>
      <c r="B21" s="164" t="s">
        <v>35</v>
      </c>
      <c r="C21" s="160" t="s">
        <v>210</v>
      </c>
      <c r="D21" s="153" t="s">
        <v>211</v>
      </c>
      <c r="E21" s="165">
        <v>8</v>
      </c>
      <c r="F21" s="165">
        <v>8</v>
      </c>
      <c r="G21" s="165">
        <v>9</v>
      </c>
      <c r="H21" s="165">
        <v>9</v>
      </c>
      <c r="I21" s="165">
        <v>10</v>
      </c>
      <c r="J21" s="165">
        <v>13</v>
      </c>
      <c r="K21" s="165">
        <v>12</v>
      </c>
      <c r="L21" s="165">
        <v>15</v>
      </c>
      <c r="M21" s="165">
        <v>24</v>
      </c>
      <c r="N21" s="165">
        <v>22</v>
      </c>
      <c r="O21" s="165">
        <v>24</v>
      </c>
      <c r="P21" s="165">
        <v>20</v>
      </c>
      <c r="Q21" s="165">
        <v>18</v>
      </c>
      <c r="R21" s="165">
        <v>18</v>
      </c>
      <c r="S21" s="165">
        <v>19</v>
      </c>
      <c r="T21" s="165">
        <v>17</v>
      </c>
      <c r="U21" s="165">
        <v>17</v>
      </c>
      <c r="V21" s="165">
        <v>15</v>
      </c>
      <c r="W21" s="165">
        <v>13</v>
      </c>
      <c r="X21" s="165">
        <v>14</v>
      </c>
      <c r="Y21" s="166">
        <v>13</v>
      </c>
      <c r="Z21" s="165">
        <v>14.492615168226536</v>
      </c>
      <c r="AA21" s="165">
        <v>14.361101830790126</v>
      </c>
      <c r="AB21" s="165">
        <v>14.246033332184595</v>
      </c>
      <c r="AC21" s="165">
        <v>14.154521177242325</v>
      </c>
      <c r="AD21" s="165">
        <v>14.084231774124444</v>
      </c>
      <c r="AE21" s="165">
        <v>14.031960316129</v>
      </c>
      <c r="AF21" s="165">
        <v>14.006956191089541</v>
      </c>
      <c r="AG21" s="165">
        <v>13.996543621006211</v>
      </c>
      <c r="AH21" s="165">
        <v>14.005230386040173</v>
      </c>
      <c r="AI21" s="165">
        <v>14.028366264404248</v>
      </c>
      <c r="AJ21" s="165">
        <v>14.065176037208046</v>
      </c>
      <c r="AK21" s="165">
        <v>14.107631096518579</v>
      </c>
      <c r="AL21" s="165">
        <v>14.175044400262799</v>
      </c>
      <c r="AM21" s="165">
        <v>14.253412093871981</v>
      </c>
      <c r="AN21" s="165">
        <v>14.354424006417412</v>
      </c>
      <c r="AO21" s="165">
        <v>14.464680833787513</v>
      </c>
      <c r="AP21" s="165">
        <v>14.588685753648198</v>
      </c>
      <c r="AQ21" s="165">
        <v>14.732614446364448</v>
      </c>
      <c r="AR21" s="165">
        <v>14.88761078377393</v>
      </c>
      <c r="AS21" s="165">
        <v>14.88761078377393</v>
      </c>
      <c r="AT21" s="165">
        <v>15.048146731885469</v>
      </c>
      <c r="AU21" s="163"/>
      <c r="AV21" s="163"/>
      <c r="AW21" s="171"/>
    </row>
    <row r="22" spans="1:53">
      <c r="A22" s="234"/>
      <c r="B22" s="164" t="s">
        <v>35</v>
      </c>
      <c r="C22" s="160" t="s">
        <v>212</v>
      </c>
      <c r="D22" s="153" t="s">
        <v>213</v>
      </c>
      <c r="E22" s="165">
        <v>20</v>
      </c>
      <c r="F22" s="165">
        <v>22</v>
      </c>
      <c r="G22" s="165">
        <v>22</v>
      </c>
      <c r="H22" s="165">
        <v>24</v>
      </c>
      <c r="I22" s="165">
        <v>27</v>
      </c>
      <c r="J22" s="165">
        <v>24</v>
      </c>
      <c r="K22" s="165">
        <v>23</v>
      </c>
      <c r="L22" s="165">
        <v>33</v>
      </c>
      <c r="M22" s="165">
        <v>42</v>
      </c>
      <c r="N22" s="165">
        <v>38</v>
      </c>
      <c r="O22" s="165">
        <v>41</v>
      </c>
      <c r="P22" s="165">
        <v>45</v>
      </c>
      <c r="Q22" s="165">
        <v>44</v>
      </c>
      <c r="R22" s="165">
        <v>40</v>
      </c>
      <c r="S22" s="165">
        <v>38</v>
      </c>
      <c r="T22" s="165">
        <v>43</v>
      </c>
      <c r="U22" s="165">
        <v>39</v>
      </c>
      <c r="V22" s="165">
        <v>39</v>
      </c>
      <c r="W22" s="165">
        <v>48</v>
      </c>
      <c r="X22" s="165">
        <v>40</v>
      </c>
      <c r="Y22" s="166">
        <v>39</v>
      </c>
      <c r="Z22" s="165">
        <v>39.187587147152783</v>
      </c>
      <c r="AA22" s="165">
        <v>38.87579003208662</v>
      </c>
      <c r="AB22" s="165">
        <v>38.586804552915169</v>
      </c>
      <c r="AC22" s="165">
        <v>38.322415074536096</v>
      </c>
      <c r="AD22" s="165">
        <v>38.079697126258488</v>
      </c>
      <c r="AE22" s="165">
        <v>37.857781237233169</v>
      </c>
      <c r="AF22" s="165">
        <v>37.655393123523716</v>
      </c>
      <c r="AG22" s="165">
        <v>37.473918384305541</v>
      </c>
      <c r="AH22" s="165">
        <v>37.3086857313004</v>
      </c>
      <c r="AI22" s="165">
        <v>37.158349138636147</v>
      </c>
      <c r="AJ22" s="165">
        <v>37.022652773173235</v>
      </c>
      <c r="AK22" s="165">
        <v>36.901117578950355</v>
      </c>
      <c r="AL22" s="165">
        <v>36.794204048188242</v>
      </c>
      <c r="AM22" s="165">
        <v>36.699909761324797</v>
      </c>
      <c r="AN22" s="165">
        <v>36.619223480861812</v>
      </c>
      <c r="AO22" s="165">
        <v>36.551785814114076</v>
      </c>
      <c r="AP22" s="165">
        <v>36.495372799271188</v>
      </c>
      <c r="AQ22" s="165">
        <v>36.449147439013331</v>
      </c>
      <c r="AR22" s="165">
        <v>36.414452485544004</v>
      </c>
      <c r="AS22" s="165">
        <v>36.414452485544004</v>
      </c>
      <c r="AT22" s="165">
        <v>36.389466356217454</v>
      </c>
      <c r="AU22" s="163"/>
      <c r="AV22" s="163"/>
      <c r="AW22" s="163"/>
      <c r="AX22" s="174"/>
    </row>
    <row r="23" spans="1:53">
      <c r="A23" s="234"/>
      <c r="B23" s="164" t="s">
        <v>35</v>
      </c>
      <c r="C23" s="160" t="s">
        <v>210</v>
      </c>
      <c r="D23" s="153" t="s">
        <v>214</v>
      </c>
      <c r="E23" s="165">
        <v>1</v>
      </c>
      <c r="F23" s="165">
        <v>1</v>
      </c>
      <c r="G23" s="165">
        <v>1</v>
      </c>
      <c r="H23" s="165">
        <v>1</v>
      </c>
      <c r="I23" s="165">
        <v>1</v>
      </c>
      <c r="J23" s="165">
        <v>1</v>
      </c>
      <c r="K23" s="165">
        <v>1</v>
      </c>
      <c r="L23" s="165">
        <v>1</v>
      </c>
      <c r="M23" s="165">
        <v>1</v>
      </c>
      <c r="N23" s="165">
        <v>2</v>
      </c>
      <c r="O23" s="165">
        <v>2</v>
      </c>
      <c r="P23" s="165">
        <v>3</v>
      </c>
      <c r="Q23" s="165">
        <v>3</v>
      </c>
      <c r="R23" s="165">
        <v>3</v>
      </c>
      <c r="S23" s="165">
        <v>3</v>
      </c>
      <c r="T23" s="165">
        <v>3</v>
      </c>
      <c r="U23" s="165">
        <v>2</v>
      </c>
      <c r="V23" s="165">
        <v>2</v>
      </c>
      <c r="W23" s="165">
        <v>2</v>
      </c>
      <c r="X23" s="165">
        <v>2</v>
      </c>
      <c r="Y23" s="166">
        <v>1</v>
      </c>
      <c r="Z23" s="165">
        <v>1.0358194092640076</v>
      </c>
      <c r="AA23" s="165">
        <v>1.0580442169909223</v>
      </c>
      <c r="AB23" s="165">
        <v>1.0803784772558638</v>
      </c>
      <c r="AC23" s="165">
        <v>1.1029191886627965</v>
      </c>
      <c r="AD23" s="165">
        <v>1.125576324476369</v>
      </c>
      <c r="AE23" s="165">
        <v>1.1484127868479448</v>
      </c>
      <c r="AF23" s="165">
        <v>1.1714694959925938</v>
      </c>
      <c r="AG23" s="165">
        <v>1.1946679103283009</v>
      </c>
      <c r="AH23" s="165">
        <v>1.2180853723986289</v>
      </c>
      <c r="AI23" s="165">
        <v>1.2416794905368314</v>
      </c>
      <c r="AJ23" s="165">
        <v>1.265516933398031</v>
      </c>
      <c r="AK23" s="165">
        <v>1.2895473219054301</v>
      </c>
      <c r="AL23" s="165">
        <v>1.3137923773889186</v>
      </c>
      <c r="AM23" s="165">
        <v>1.3382617766724783</v>
      </c>
      <c r="AN23" s="165">
        <v>1.362969657751095</v>
      </c>
      <c r="AO23" s="165">
        <v>1.3878866937043197</v>
      </c>
      <c r="AP23" s="165">
        <v>1.4130106660582127</v>
      </c>
      <c r="AQ23" s="165">
        <v>1.4383924805569399</v>
      </c>
      <c r="AR23" s="165">
        <v>1.4640138042933533</v>
      </c>
      <c r="AS23" s="165">
        <v>1.4640138042933533</v>
      </c>
      <c r="AT23" s="165">
        <v>1.4898512126067565</v>
      </c>
      <c r="AU23" s="163"/>
      <c r="AV23" s="163"/>
      <c r="AW23" s="163"/>
      <c r="AX23" s="174"/>
      <c r="BA23" s="163"/>
    </row>
    <row r="24" spans="1:53">
      <c r="A24" s="234"/>
      <c r="B24" s="164" t="s">
        <v>35</v>
      </c>
      <c r="C24" s="160">
        <v>20</v>
      </c>
      <c r="D24" s="153" t="s">
        <v>215</v>
      </c>
      <c r="E24" s="165">
        <v>6</v>
      </c>
      <c r="F24" s="165">
        <v>7</v>
      </c>
      <c r="G24" s="165">
        <v>6</v>
      </c>
      <c r="H24" s="165">
        <v>7</v>
      </c>
      <c r="I24" s="165">
        <v>7</v>
      </c>
      <c r="J24" s="165">
        <v>8</v>
      </c>
      <c r="K24" s="165">
        <v>8</v>
      </c>
      <c r="L24" s="165">
        <v>9</v>
      </c>
      <c r="M24" s="165">
        <v>8</v>
      </c>
      <c r="N24" s="165">
        <v>8</v>
      </c>
      <c r="O24" s="165">
        <v>11</v>
      </c>
      <c r="P24" s="165">
        <v>20</v>
      </c>
      <c r="Q24" s="165">
        <v>22</v>
      </c>
      <c r="R24" s="165">
        <v>21</v>
      </c>
      <c r="S24" s="165">
        <v>21</v>
      </c>
      <c r="T24" s="165">
        <v>21</v>
      </c>
      <c r="U24" s="165">
        <v>21</v>
      </c>
      <c r="V24" s="165">
        <v>21</v>
      </c>
      <c r="W24" s="165">
        <v>21</v>
      </c>
      <c r="X24" s="165">
        <v>17</v>
      </c>
      <c r="Y24" s="166">
        <v>16</v>
      </c>
      <c r="Z24" s="165">
        <v>16.366089457097154</v>
      </c>
      <c r="AA24" s="165">
        <v>16.370737886768577</v>
      </c>
      <c r="AB24" s="165">
        <v>16.387892422941608</v>
      </c>
      <c r="AC24" s="165">
        <v>16.414805905738287</v>
      </c>
      <c r="AD24" s="165">
        <v>16.454143752151911</v>
      </c>
      <c r="AE24" s="165">
        <v>16.505198224349023</v>
      </c>
      <c r="AF24" s="165">
        <v>16.566387590429994</v>
      </c>
      <c r="AG24" s="165">
        <v>16.637048656686659</v>
      </c>
      <c r="AH24" s="165">
        <v>16.717068823886606</v>
      </c>
      <c r="AI24" s="165">
        <v>16.806226348124433</v>
      </c>
      <c r="AJ24" s="165">
        <v>16.902907649074081</v>
      </c>
      <c r="AK24" s="165">
        <v>17.00780263194147</v>
      </c>
      <c r="AL24" s="165">
        <v>17.121008002909917</v>
      </c>
      <c r="AM24" s="165">
        <v>17.242151302810921</v>
      </c>
      <c r="AN24" s="165">
        <v>17.371794609731911</v>
      </c>
      <c r="AO24" s="165">
        <v>17.509111986481422</v>
      </c>
      <c r="AP24" s="165">
        <v>17.655296273554196</v>
      </c>
      <c r="AQ24" s="165">
        <v>17.807908522308058</v>
      </c>
      <c r="AR24" s="165">
        <v>17.968592980360405</v>
      </c>
      <c r="AS24" s="165">
        <v>17.968592980360405</v>
      </c>
      <c r="AT24" s="165">
        <v>18.135736865794485</v>
      </c>
      <c r="AU24" s="163"/>
      <c r="AV24" s="163"/>
      <c r="AW24" s="163"/>
      <c r="AX24" s="174"/>
      <c r="BA24" s="163"/>
    </row>
    <row r="25" spans="1:53">
      <c r="A25" s="234"/>
      <c r="B25" s="164" t="s">
        <v>35</v>
      </c>
      <c r="C25" s="160">
        <v>26</v>
      </c>
      <c r="D25" s="153" t="s">
        <v>216</v>
      </c>
      <c r="E25" s="165">
        <v>18</v>
      </c>
      <c r="F25" s="165">
        <v>19</v>
      </c>
      <c r="G25" s="165">
        <v>20</v>
      </c>
      <c r="H25" s="165">
        <v>23</v>
      </c>
      <c r="I25" s="165">
        <v>26</v>
      </c>
      <c r="J25" s="165">
        <v>26</v>
      </c>
      <c r="K25" s="165">
        <v>25</v>
      </c>
      <c r="L25" s="165">
        <v>26</v>
      </c>
      <c r="M25" s="165">
        <v>24</v>
      </c>
      <c r="N25" s="165">
        <v>28</v>
      </c>
      <c r="O25" s="165">
        <v>27</v>
      </c>
      <c r="P25" s="165">
        <v>30</v>
      </c>
      <c r="Q25" s="165">
        <v>30</v>
      </c>
      <c r="R25" s="165">
        <v>28</v>
      </c>
      <c r="S25" s="165">
        <v>27</v>
      </c>
      <c r="T25" s="165">
        <v>25</v>
      </c>
      <c r="U25" s="165">
        <v>25</v>
      </c>
      <c r="V25" s="165">
        <v>26</v>
      </c>
      <c r="W25" s="165">
        <v>28</v>
      </c>
      <c r="X25" s="165">
        <v>30</v>
      </c>
      <c r="Y25" s="166">
        <v>29</v>
      </c>
      <c r="Z25" s="165">
        <v>29.488240087772756</v>
      </c>
      <c r="AA25" s="165">
        <v>29.554445731438911</v>
      </c>
      <c r="AB25" s="165">
        <v>29.63583233210489</v>
      </c>
      <c r="AC25" s="165">
        <v>29.726019761717204</v>
      </c>
      <c r="AD25" s="165">
        <v>29.830207981555215</v>
      </c>
      <c r="AE25" s="165">
        <v>29.94370450526311</v>
      </c>
      <c r="AF25" s="165">
        <v>30.0692211038157</v>
      </c>
      <c r="AG25" s="165">
        <v>30.201501771810193</v>
      </c>
      <c r="AH25" s="165">
        <v>30.343844286690114</v>
      </c>
      <c r="AI25" s="165">
        <v>30.493565964030388</v>
      </c>
      <c r="AJ25" s="165">
        <v>30.648884517390098</v>
      </c>
      <c r="AK25" s="165">
        <v>30.814570257610779</v>
      </c>
      <c r="AL25" s="165">
        <v>30.982532178890864</v>
      </c>
      <c r="AM25" s="165">
        <v>31.156681242768286</v>
      </c>
      <c r="AN25" s="165">
        <v>31.340223416631517</v>
      </c>
      <c r="AO25" s="165">
        <v>31.52754999238368</v>
      </c>
      <c r="AP25" s="165">
        <v>31.71930454760388</v>
      </c>
      <c r="AQ25" s="165">
        <v>31.917819810595283</v>
      </c>
      <c r="AR25" s="165">
        <v>32.121203862846755</v>
      </c>
      <c r="AS25" s="165">
        <v>32.121203862846755</v>
      </c>
      <c r="AT25" s="165">
        <v>32.325773435634758</v>
      </c>
      <c r="AU25" s="163"/>
      <c r="AV25" s="163"/>
      <c r="AW25" s="163"/>
      <c r="AX25" s="174"/>
      <c r="BA25" s="163"/>
    </row>
    <row r="26" spans="1:53">
      <c r="A26" s="234"/>
      <c r="B26" s="164"/>
      <c r="C26" s="160">
        <v>20</v>
      </c>
      <c r="D26" s="153" t="s">
        <v>217</v>
      </c>
      <c r="E26" s="165">
        <v>9.8508180943214629</v>
      </c>
      <c r="F26" s="165">
        <v>10.445714285714287</v>
      </c>
      <c r="G26" s="165">
        <v>10.119999999999999</v>
      </c>
      <c r="H26" s="165">
        <v>10.962929475587703</v>
      </c>
      <c r="I26" s="165">
        <v>9.2014134275618371</v>
      </c>
      <c r="J26" s="165">
        <v>11.047008547008547</v>
      </c>
      <c r="K26" s="165">
        <v>10.681422924901185</v>
      </c>
      <c r="L26" s="165">
        <v>21.615141955835959</v>
      </c>
      <c r="M26" s="165">
        <v>21.803921568627452</v>
      </c>
      <c r="N26" s="165">
        <v>20.370203160270879</v>
      </c>
      <c r="O26" s="165">
        <v>19.985272459499264</v>
      </c>
      <c r="P26" s="165">
        <v>21.13140311804009</v>
      </c>
      <c r="Q26" s="165">
        <v>20.37719298245614</v>
      </c>
      <c r="R26" s="165">
        <v>20.470165348670022</v>
      </c>
      <c r="S26" s="165">
        <v>19.499642601858472</v>
      </c>
      <c r="T26" s="165">
        <v>19.400576368876081</v>
      </c>
      <c r="U26" s="165">
        <v>19.276190476190475</v>
      </c>
      <c r="V26" s="165">
        <v>19.601444043321301</v>
      </c>
      <c r="W26" s="165">
        <v>18.507559395248379</v>
      </c>
      <c r="X26" s="165">
        <v>17.768231046931408</v>
      </c>
      <c r="Y26" s="166">
        <v>17</v>
      </c>
      <c r="Z26" s="165">
        <v>18.346612606443614</v>
      </c>
      <c r="AA26" s="165">
        <v>19.192782829163882</v>
      </c>
      <c r="AB26" s="165">
        <v>20.060933562930103</v>
      </c>
      <c r="AC26" s="165">
        <v>20.95298625064861</v>
      </c>
      <c r="AD26" s="165">
        <v>21.870340974841401</v>
      </c>
      <c r="AE26" s="165">
        <v>22.810649104856076</v>
      </c>
      <c r="AF26" s="165">
        <v>23.776658880623483</v>
      </c>
      <c r="AG26" s="165">
        <v>24.769766678606079</v>
      </c>
      <c r="AH26" s="165">
        <v>25.790327023907984</v>
      </c>
      <c r="AI26" s="165">
        <v>26.841483180508781</v>
      </c>
      <c r="AJ26" s="165">
        <v>27.922954946135203</v>
      </c>
      <c r="AK26" s="165">
        <v>29.030534332860423</v>
      </c>
      <c r="AL26" s="165">
        <v>30.171929550366283</v>
      </c>
      <c r="AM26" s="165">
        <v>31.336152458571537</v>
      </c>
      <c r="AN26" s="165">
        <v>32.542472078286522</v>
      </c>
      <c r="AO26" s="165">
        <v>33.770789200854104</v>
      </c>
      <c r="AP26" s="165">
        <v>35.038930238488128</v>
      </c>
      <c r="AQ26" s="165">
        <v>36.344904920632985</v>
      </c>
      <c r="AR26" s="165">
        <v>37.684313767047698</v>
      </c>
      <c r="AS26" s="165">
        <v>37.684313767047698</v>
      </c>
      <c r="AT26" s="165">
        <v>39.055934083822336</v>
      </c>
      <c r="AU26" s="163"/>
      <c r="AV26" s="163"/>
      <c r="AW26" s="163"/>
      <c r="AX26" s="174"/>
    </row>
    <row r="27" spans="1:53">
      <c r="A27" s="234"/>
      <c r="B27" s="164" t="s">
        <v>35</v>
      </c>
      <c r="C27" s="160" t="s">
        <v>212</v>
      </c>
      <c r="D27" s="153" t="s">
        <v>218</v>
      </c>
      <c r="E27" s="165">
        <v>28</v>
      </c>
      <c r="F27" s="165">
        <v>28</v>
      </c>
      <c r="G27" s="165">
        <v>25</v>
      </c>
      <c r="H27" s="165">
        <v>25</v>
      </c>
      <c r="I27" s="165">
        <v>24</v>
      </c>
      <c r="J27" s="165">
        <v>25</v>
      </c>
      <c r="K27" s="165">
        <v>26</v>
      </c>
      <c r="L27" s="165">
        <v>48</v>
      </c>
      <c r="M27" s="165">
        <v>62</v>
      </c>
      <c r="N27" s="165">
        <v>183</v>
      </c>
      <c r="O27" s="165">
        <v>168</v>
      </c>
      <c r="P27" s="165">
        <v>163</v>
      </c>
      <c r="Q27" s="165">
        <v>145</v>
      </c>
      <c r="R27" s="165">
        <v>138</v>
      </c>
      <c r="S27" s="165">
        <v>134</v>
      </c>
      <c r="T27" s="165">
        <v>119</v>
      </c>
      <c r="U27" s="165">
        <v>115</v>
      </c>
      <c r="V27" s="165">
        <v>109</v>
      </c>
      <c r="W27" s="165">
        <v>104</v>
      </c>
      <c r="X27" s="165">
        <v>93</v>
      </c>
      <c r="Y27" s="166">
        <v>91</v>
      </c>
      <c r="Z27" s="165">
        <v>85.583011936771015</v>
      </c>
      <c r="AA27" s="165">
        <v>79.965940190393425</v>
      </c>
      <c r="AB27" s="165">
        <v>74.830431441107223</v>
      </c>
      <c r="AC27" s="165">
        <v>70.135636353352979</v>
      </c>
      <c r="AD27" s="165">
        <v>65.839391808212355</v>
      </c>
      <c r="AE27" s="165">
        <v>61.908298417961745</v>
      </c>
      <c r="AF27" s="165">
        <v>58.303630794271491</v>
      </c>
      <c r="AG27" s="165">
        <v>54.992219694038567</v>
      </c>
      <c r="AH27" s="165">
        <v>51.941272992980991</v>
      </c>
      <c r="AI27" s="165">
        <v>49.122369210981738</v>
      </c>
      <c r="AJ27" s="165">
        <v>46.511176791665171</v>
      </c>
      <c r="AK27" s="165">
        <v>44.093793172062632</v>
      </c>
      <c r="AL27" s="165">
        <v>41.857271382880882</v>
      </c>
      <c r="AM27" s="165">
        <v>39.78226824866509</v>
      </c>
      <c r="AN27" s="165">
        <v>37.860855301312256</v>
      </c>
      <c r="AO27" s="165">
        <v>36.076443348608471</v>
      </c>
      <c r="AP27" s="165">
        <v>34.417126847554869</v>
      </c>
      <c r="AQ27" s="165">
        <v>32.871947332449807</v>
      </c>
      <c r="AR27" s="165">
        <v>31.430914907959082</v>
      </c>
      <c r="AS27" s="165">
        <v>31.430914907959082</v>
      </c>
      <c r="AT27" s="165">
        <v>30.082371137871739</v>
      </c>
      <c r="AU27" s="163"/>
      <c r="AV27" s="163"/>
      <c r="AW27" s="163"/>
      <c r="AX27" s="174"/>
    </row>
    <row r="28" spans="1:53">
      <c r="A28" s="234"/>
      <c r="B28" s="164" t="s">
        <v>35</v>
      </c>
      <c r="C28" s="160">
        <v>10</v>
      </c>
      <c r="D28" s="153" t="s">
        <v>219</v>
      </c>
      <c r="E28" s="165">
        <v>35</v>
      </c>
      <c r="F28" s="165">
        <v>37</v>
      </c>
      <c r="G28" s="165">
        <v>38</v>
      </c>
      <c r="H28" s="165">
        <v>41</v>
      </c>
      <c r="I28" s="165">
        <v>41</v>
      </c>
      <c r="J28" s="165">
        <v>41</v>
      </c>
      <c r="K28" s="165">
        <v>31</v>
      </c>
      <c r="L28" s="165">
        <v>33</v>
      </c>
      <c r="M28" s="165">
        <v>37</v>
      </c>
      <c r="N28" s="165">
        <v>37</v>
      </c>
      <c r="O28" s="165">
        <v>36</v>
      </c>
      <c r="P28" s="165">
        <v>48</v>
      </c>
      <c r="Q28" s="165">
        <v>48</v>
      </c>
      <c r="R28" s="165">
        <v>49</v>
      </c>
      <c r="S28" s="165">
        <v>47</v>
      </c>
      <c r="T28" s="165">
        <v>47</v>
      </c>
      <c r="U28" s="165">
        <v>45</v>
      </c>
      <c r="V28" s="165">
        <v>43</v>
      </c>
      <c r="W28" s="165">
        <v>45</v>
      </c>
      <c r="X28" s="165">
        <v>47</v>
      </c>
      <c r="Y28" s="166">
        <v>48</v>
      </c>
      <c r="Z28" s="165">
        <v>47.567649225434998</v>
      </c>
      <c r="AA28" s="165">
        <v>46.889612853303568</v>
      </c>
      <c r="AB28" s="165">
        <v>46.245772145571593</v>
      </c>
      <c r="AC28" s="165">
        <v>45.633234890812112</v>
      </c>
      <c r="AD28" s="165">
        <v>45.054232003735855</v>
      </c>
      <c r="AE28" s="165">
        <v>44.505975593176466</v>
      </c>
      <c r="AF28" s="165">
        <v>43.987629289102173</v>
      </c>
      <c r="AG28" s="165">
        <v>43.496990827303513</v>
      </c>
      <c r="AH28" s="165">
        <v>43.030177545713478</v>
      </c>
      <c r="AI28" s="165">
        <v>42.584744150080766</v>
      </c>
      <c r="AJ28" s="165">
        <v>42.158430593351227</v>
      </c>
      <c r="AK28" s="165">
        <v>41.750134434388819</v>
      </c>
      <c r="AL28" s="165">
        <v>41.364140701467925</v>
      </c>
      <c r="AM28" s="165">
        <v>40.995566424259174</v>
      </c>
      <c r="AN28" s="165">
        <v>40.648449884998648</v>
      </c>
      <c r="AO28" s="165">
        <v>40.319235040313458</v>
      </c>
      <c r="AP28" s="165">
        <v>40.007538076863298</v>
      </c>
      <c r="AQ28" s="165">
        <v>39.711252809654454</v>
      </c>
      <c r="AR28" s="165">
        <v>39.429588974990082</v>
      </c>
      <c r="AS28" s="165">
        <v>39.429588974990082</v>
      </c>
      <c r="AT28" s="165">
        <v>39.160720607254767</v>
      </c>
      <c r="AU28" s="163"/>
      <c r="AV28" s="163"/>
      <c r="AW28" s="163"/>
      <c r="AX28" s="174"/>
    </row>
    <row r="29" spans="1:53">
      <c r="A29" s="234"/>
      <c r="B29" s="164" t="s">
        <v>35</v>
      </c>
      <c r="C29" s="160" t="s">
        <v>220</v>
      </c>
      <c r="D29" s="153" t="s">
        <v>221</v>
      </c>
      <c r="E29" s="165">
        <v>8</v>
      </c>
      <c r="F29" s="165">
        <v>9</v>
      </c>
      <c r="G29" s="165">
        <v>9</v>
      </c>
      <c r="H29" s="165">
        <v>9</v>
      </c>
      <c r="I29" s="165">
        <v>8</v>
      </c>
      <c r="J29" s="165">
        <v>8</v>
      </c>
      <c r="K29" s="165">
        <v>8</v>
      </c>
      <c r="L29" s="165">
        <v>8</v>
      </c>
      <c r="M29" s="165">
        <v>8</v>
      </c>
      <c r="N29" s="165">
        <v>7</v>
      </c>
      <c r="O29" s="165">
        <v>6</v>
      </c>
      <c r="P29" s="165">
        <v>6</v>
      </c>
      <c r="Q29" s="165">
        <v>6</v>
      </c>
      <c r="R29" s="165">
        <v>5</v>
      </c>
      <c r="S29" s="165">
        <v>5</v>
      </c>
      <c r="T29" s="165">
        <v>3</v>
      </c>
      <c r="U29" s="165">
        <v>2</v>
      </c>
      <c r="V29" s="165">
        <v>2</v>
      </c>
      <c r="W29" s="165">
        <v>2</v>
      </c>
      <c r="X29" s="165">
        <v>3</v>
      </c>
      <c r="Y29" s="166">
        <v>3</v>
      </c>
      <c r="Z29" s="165">
        <v>2.8086123706036266</v>
      </c>
      <c r="AA29" s="165">
        <v>2.7330189076348157</v>
      </c>
      <c r="AB29" s="165">
        <v>2.6604578996710155</v>
      </c>
      <c r="AC29" s="165">
        <v>2.5915977063234781</v>
      </c>
      <c r="AD29" s="165">
        <v>2.5230749814134636</v>
      </c>
      <c r="AE29" s="165">
        <v>2.459452624974567</v>
      </c>
      <c r="AF29" s="165">
        <v>2.3969945475336392</v>
      </c>
      <c r="AG29" s="165">
        <v>2.3375297413146439</v>
      </c>
      <c r="AH29" s="165">
        <v>2.2790293969996207</v>
      </c>
      <c r="AI29" s="165">
        <v>2.2232949696042623</v>
      </c>
      <c r="AJ29" s="165">
        <v>2.1687351961996808</v>
      </c>
      <c r="AK29" s="165">
        <v>2.1161105775651663</v>
      </c>
      <c r="AL29" s="165">
        <v>2.064966460639631</v>
      </c>
      <c r="AM29" s="165">
        <v>2.0141381855527798</v>
      </c>
      <c r="AN29" s="165">
        <v>1.9652764098962523</v>
      </c>
      <c r="AO29" s="165">
        <v>1.9179539466494866</v>
      </c>
      <c r="AP29" s="165">
        <v>1.8712721052501633</v>
      </c>
      <c r="AQ29" s="165">
        <v>1.8256946243523329</v>
      </c>
      <c r="AR29" s="165">
        <v>1.7822966099582496</v>
      </c>
      <c r="AS29" s="165">
        <v>1.7822966099582496</v>
      </c>
      <c r="AT29" s="165">
        <v>1.7393476923659827</v>
      </c>
      <c r="AU29" s="163"/>
      <c r="AV29" s="163"/>
      <c r="AW29" s="163"/>
      <c r="AX29" s="174"/>
    </row>
    <row r="30" spans="1:53">
      <c r="A30" s="234"/>
      <c r="B30" s="164" t="s">
        <v>35</v>
      </c>
      <c r="C30" s="160">
        <v>11</v>
      </c>
      <c r="D30" s="153" t="s">
        <v>222</v>
      </c>
      <c r="E30" s="165">
        <v>13.149181905678537</v>
      </c>
      <c r="F30" s="165">
        <v>13.554285714285715</v>
      </c>
      <c r="G30" s="165">
        <v>12.88</v>
      </c>
      <c r="H30" s="165">
        <v>14.037070524412295</v>
      </c>
      <c r="I30" s="165">
        <v>11.798586572438163</v>
      </c>
      <c r="J30" s="165">
        <v>13.952991452991453</v>
      </c>
      <c r="K30" s="165">
        <v>13.318577075098815</v>
      </c>
      <c r="L30" s="165">
        <v>26.384858044164041</v>
      </c>
      <c r="M30" s="165">
        <v>28.196078431372552</v>
      </c>
      <c r="N30" s="165">
        <v>26.629796839729121</v>
      </c>
      <c r="O30" s="165">
        <v>26.014727540500736</v>
      </c>
      <c r="P30" s="165">
        <v>26.86859688195991</v>
      </c>
      <c r="Q30" s="165">
        <v>25.622807017543856</v>
      </c>
      <c r="R30" s="165">
        <v>25.529834651329981</v>
      </c>
      <c r="S30" s="165">
        <v>24.500357398141528</v>
      </c>
      <c r="T30" s="165">
        <v>24.599423631123919</v>
      </c>
      <c r="U30" s="165">
        <v>24.723809523809525</v>
      </c>
      <c r="V30" s="165">
        <v>24.398555956678699</v>
      </c>
      <c r="W30" s="165">
        <v>22.492440604751621</v>
      </c>
      <c r="X30" s="165">
        <v>21.231768953068592</v>
      </c>
      <c r="Y30" s="166">
        <v>20</v>
      </c>
      <c r="Z30" s="165">
        <v>19.515216294099844</v>
      </c>
      <c r="AA30" s="165">
        <v>19.466984874152498</v>
      </c>
      <c r="AB30" s="165">
        <v>19.410461840972676</v>
      </c>
      <c r="AC30" s="165">
        <v>19.347702037247007</v>
      </c>
      <c r="AD30" s="165">
        <v>19.275343428276301</v>
      </c>
      <c r="AE30" s="165">
        <v>19.198786457486282</v>
      </c>
      <c r="AF30" s="165">
        <v>19.112037832785429</v>
      </c>
      <c r="AG30" s="165">
        <v>19.020670813845033</v>
      </c>
      <c r="AH30" s="165">
        <v>18.925573325719913</v>
      </c>
      <c r="AI30" s="165">
        <v>18.824921013930776</v>
      </c>
      <c r="AJ30" s="165">
        <v>18.720519114665116</v>
      </c>
      <c r="AK30" s="165">
        <v>18.6118055386011</v>
      </c>
      <c r="AL30" s="165">
        <v>18.499374634635924</v>
      </c>
      <c r="AM30" s="165">
        <v>18.384038075889347</v>
      </c>
      <c r="AN30" s="165">
        <v>18.263651924828508</v>
      </c>
      <c r="AO30" s="165">
        <v>18.14161403413868</v>
      </c>
      <c r="AP30" s="165">
        <v>18.014391359401046</v>
      </c>
      <c r="AQ30" s="165">
        <v>17.883846282606484</v>
      </c>
      <c r="AR30" s="165">
        <v>17.754646304475017</v>
      </c>
      <c r="AS30" s="165">
        <v>17.754646304475017</v>
      </c>
      <c r="AT30" s="165">
        <v>17.620366036745686</v>
      </c>
      <c r="AU30" s="163"/>
      <c r="AV30" s="163"/>
      <c r="AW30" s="163"/>
      <c r="AX30" s="174"/>
    </row>
    <row r="31" spans="1:53">
      <c r="A31" s="234"/>
      <c r="B31" s="164" t="s">
        <v>35</v>
      </c>
      <c r="C31" s="160">
        <v>11</v>
      </c>
      <c r="D31" s="153" t="s">
        <v>223</v>
      </c>
      <c r="E31" s="165">
        <v>77</v>
      </c>
      <c r="F31" s="165">
        <v>76</v>
      </c>
      <c r="G31" s="165">
        <v>75</v>
      </c>
      <c r="H31" s="165">
        <v>76</v>
      </c>
      <c r="I31" s="165">
        <v>74</v>
      </c>
      <c r="J31" s="165">
        <v>71</v>
      </c>
      <c r="K31" s="165">
        <v>62</v>
      </c>
      <c r="L31" s="165">
        <v>82</v>
      </c>
      <c r="M31" s="165">
        <v>75</v>
      </c>
      <c r="N31" s="165">
        <v>80</v>
      </c>
      <c r="O31" s="165">
        <v>85</v>
      </c>
      <c r="P31" s="165">
        <v>89</v>
      </c>
      <c r="Q31" s="165">
        <v>87</v>
      </c>
      <c r="R31" s="165">
        <v>86</v>
      </c>
      <c r="S31" s="165">
        <v>86</v>
      </c>
      <c r="T31" s="165">
        <v>81</v>
      </c>
      <c r="U31" s="165">
        <v>81</v>
      </c>
      <c r="V31" s="165">
        <v>79</v>
      </c>
      <c r="W31" s="165">
        <v>78</v>
      </c>
      <c r="X31" s="165">
        <v>77</v>
      </c>
      <c r="Y31" s="166">
        <v>77</v>
      </c>
      <c r="Z31" s="165">
        <v>76.388783106650152</v>
      </c>
      <c r="AA31" s="165">
        <v>75.235750642962344</v>
      </c>
      <c r="AB31" s="165">
        <v>74.130933013754927</v>
      </c>
      <c r="AC31" s="165">
        <v>73.071639511664543</v>
      </c>
      <c r="AD31" s="165">
        <v>72.062026690095095</v>
      </c>
      <c r="AE31" s="165">
        <v>71.099361993278023</v>
      </c>
      <c r="AF31" s="165">
        <v>70.181566489278794</v>
      </c>
      <c r="AG31" s="165">
        <v>69.30760472361753</v>
      </c>
      <c r="AH31" s="165">
        <v>68.471062766925982</v>
      </c>
      <c r="AI31" s="165">
        <v>67.667505955196887</v>
      </c>
      <c r="AJ31" s="165">
        <v>66.892807248645454</v>
      </c>
      <c r="AK31" s="165">
        <v>66.146910883752881</v>
      </c>
      <c r="AL31" s="165">
        <v>65.436925267159225</v>
      </c>
      <c r="AM31" s="165">
        <v>64.755789542904481</v>
      </c>
      <c r="AN31" s="165">
        <v>64.108095732190506</v>
      </c>
      <c r="AO31" s="165">
        <v>63.491841556152515</v>
      </c>
      <c r="AP31" s="165">
        <v>62.902637215115099</v>
      </c>
      <c r="AQ31" s="165">
        <v>62.340206771955991</v>
      </c>
      <c r="AR31" s="165">
        <v>61.801415775616654</v>
      </c>
      <c r="AS31" s="165">
        <v>61.801415775616654</v>
      </c>
      <c r="AT31" s="165">
        <v>61.28407396019967</v>
      </c>
      <c r="AU31" s="163"/>
      <c r="AV31" s="163"/>
      <c r="AW31" s="163"/>
      <c r="AX31" s="174"/>
    </row>
    <row r="32" spans="1:53">
      <c r="A32" s="234"/>
      <c r="B32" s="164" t="s">
        <v>37</v>
      </c>
      <c r="C32" s="160" t="s">
        <v>224</v>
      </c>
      <c r="D32" s="153" t="s">
        <v>225</v>
      </c>
      <c r="E32" s="165">
        <v>51</v>
      </c>
      <c r="F32" s="165">
        <v>53</v>
      </c>
      <c r="G32" s="165">
        <v>54</v>
      </c>
      <c r="H32" s="165">
        <v>62</v>
      </c>
      <c r="I32" s="165">
        <v>61</v>
      </c>
      <c r="J32" s="165">
        <v>67</v>
      </c>
      <c r="K32" s="165">
        <v>64</v>
      </c>
      <c r="L32" s="165">
        <v>66</v>
      </c>
      <c r="M32" s="165">
        <v>67</v>
      </c>
      <c r="N32" s="165">
        <v>64</v>
      </c>
      <c r="O32" s="165">
        <v>73</v>
      </c>
      <c r="P32" s="165">
        <v>71</v>
      </c>
      <c r="Q32" s="165">
        <v>66</v>
      </c>
      <c r="R32" s="165">
        <v>78</v>
      </c>
      <c r="S32" s="165">
        <v>77</v>
      </c>
      <c r="T32" s="165">
        <v>76</v>
      </c>
      <c r="U32" s="165">
        <v>69</v>
      </c>
      <c r="V32" s="165">
        <v>63</v>
      </c>
      <c r="W32" s="165">
        <v>58</v>
      </c>
      <c r="X32" s="165">
        <v>52</v>
      </c>
      <c r="Y32" s="166">
        <v>55</v>
      </c>
      <c r="Z32" s="165">
        <v>53.175966257903397</v>
      </c>
      <c r="AA32" s="165">
        <v>50.659252906892611</v>
      </c>
      <c r="AB32" s="165">
        <v>48.415186763164414</v>
      </c>
      <c r="AC32" s="165">
        <v>46.407861703424558</v>
      </c>
      <c r="AD32" s="165">
        <v>44.617071398822688</v>
      </c>
      <c r="AE32" s="165">
        <v>43.014714646813154</v>
      </c>
      <c r="AF32" s="165">
        <v>41.582736995552345</v>
      </c>
      <c r="AG32" s="165">
        <v>40.300853709355131</v>
      </c>
      <c r="AH32" s="165">
        <v>39.154697780545987</v>
      </c>
      <c r="AI32" s="165">
        <v>38.12825086470523</v>
      </c>
      <c r="AJ32" s="165">
        <v>37.194027235622627</v>
      </c>
      <c r="AK32" s="165">
        <v>36.367463086738361</v>
      </c>
      <c r="AL32" s="165">
        <v>35.624176483236994</v>
      </c>
      <c r="AM32" s="165">
        <v>34.971862891430753</v>
      </c>
      <c r="AN32" s="165">
        <v>34.391509521434088</v>
      </c>
      <c r="AO32" s="165">
        <v>33.893719897707577</v>
      </c>
      <c r="AP32" s="165">
        <v>33.458262551571494</v>
      </c>
      <c r="AQ32" s="165">
        <v>33.086782179382112</v>
      </c>
      <c r="AR32" s="165">
        <v>32.772859903695689</v>
      </c>
      <c r="AS32" s="165">
        <v>32.772859903695689</v>
      </c>
      <c r="AT32" s="165">
        <v>32.512178259469437</v>
      </c>
      <c r="AU32" s="163"/>
      <c r="AV32" s="163"/>
      <c r="AW32" s="163"/>
    </row>
    <row r="33" spans="1:49">
      <c r="A33" s="234"/>
      <c r="B33" s="164" t="s">
        <v>37</v>
      </c>
      <c r="C33" s="160">
        <v>24</v>
      </c>
      <c r="D33" s="153" t="s">
        <v>226</v>
      </c>
      <c r="E33" s="165">
        <v>1</v>
      </c>
      <c r="F33" s="165">
        <v>1</v>
      </c>
      <c r="G33" s="165">
        <v>2</v>
      </c>
      <c r="H33" s="165">
        <v>2</v>
      </c>
      <c r="I33" s="165">
        <v>2</v>
      </c>
      <c r="J33" s="165">
        <v>2</v>
      </c>
      <c r="K33" s="165">
        <v>0</v>
      </c>
      <c r="L33" s="165">
        <v>0</v>
      </c>
      <c r="M33" s="165">
        <v>0</v>
      </c>
      <c r="N33" s="165">
        <v>0</v>
      </c>
      <c r="O33" s="165">
        <v>0</v>
      </c>
      <c r="P33" s="165">
        <v>0</v>
      </c>
      <c r="Q33" s="165">
        <v>1</v>
      </c>
      <c r="R33" s="165">
        <v>2</v>
      </c>
      <c r="S33" s="165">
        <v>2</v>
      </c>
      <c r="T33" s="165">
        <v>2</v>
      </c>
      <c r="U33" s="165">
        <v>2</v>
      </c>
      <c r="V33" s="165">
        <v>2</v>
      </c>
      <c r="W33" s="165">
        <v>2</v>
      </c>
      <c r="X33" s="165">
        <v>2</v>
      </c>
      <c r="Y33" s="166">
        <v>4</v>
      </c>
      <c r="Z33" s="165">
        <v>3.9906122539161069</v>
      </c>
      <c r="AA33" s="165">
        <v>3.3160854225679803</v>
      </c>
      <c r="AB33" s="165">
        <v>2.7878903008789893</v>
      </c>
      <c r="AC33" s="165">
        <v>2.3900826400569928</v>
      </c>
      <c r="AD33" s="165">
        <v>2.0711220017094671</v>
      </c>
      <c r="AE33" s="165">
        <v>1.8113153437390641</v>
      </c>
      <c r="AF33" s="165">
        <v>1.6179299770896074</v>
      </c>
      <c r="AG33" s="165">
        <v>1.4711884438031806</v>
      </c>
      <c r="AH33" s="165">
        <v>1.3524494350838809</v>
      </c>
      <c r="AI33" s="165">
        <v>1.254061129102243</v>
      </c>
      <c r="AJ33" s="165">
        <v>1.175855326928074</v>
      </c>
      <c r="AK33" s="165">
        <v>1.1123594307877185</v>
      </c>
      <c r="AL33" s="165">
        <v>1.0715748860577698</v>
      </c>
      <c r="AM33" s="165">
        <v>1.0524636641544554</v>
      </c>
      <c r="AN33" s="165">
        <v>1.0431443400117346</v>
      </c>
      <c r="AO33" s="165">
        <v>1.0420067362190366</v>
      </c>
      <c r="AP33" s="165">
        <v>1.0637252717554935</v>
      </c>
      <c r="AQ33" s="165">
        <v>1.1009344954783353</v>
      </c>
      <c r="AR33" s="165">
        <v>1.1438078456469896</v>
      </c>
      <c r="AS33" s="165">
        <v>1.1438078456469896</v>
      </c>
      <c r="AT33" s="165">
        <v>1.206344566722052</v>
      </c>
      <c r="AU33" s="163"/>
      <c r="AV33" s="163"/>
      <c r="AW33" s="163"/>
    </row>
    <row r="34" spans="1:49">
      <c r="A34" s="234"/>
      <c r="B34" s="164" t="s">
        <v>37</v>
      </c>
      <c r="C34" s="160">
        <v>24</v>
      </c>
      <c r="D34" s="153" t="s">
        <v>227</v>
      </c>
      <c r="E34" s="165">
        <v>6</v>
      </c>
      <c r="F34" s="165">
        <v>6</v>
      </c>
      <c r="G34" s="165">
        <v>6</v>
      </c>
      <c r="H34" s="165">
        <v>7</v>
      </c>
      <c r="I34" s="165">
        <v>7</v>
      </c>
      <c r="J34" s="165">
        <v>7</v>
      </c>
      <c r="K34" s="165">
        <v>7</v>
      </c>
      <c r="L34" s="165">
        <v>7</v>
      </c>
      <c r="M34" s="165">
        <v>7</v>
      </c>
      <c r="N34" s="165">
        <v>7</v>
      </c>
      <c r="O34" s="165">
        <v>7</v>
      </c>
      <c r="P34" s="165">
        <v>4</v>
      </c>
      <c r="Q34" s="165">
        <v>3</v>
      </c>
      <c r="R34" s="165">
        <v>3</v>
      </c>
      <c r="S34" s="165">
        <v>3</v>
      </c>
      <c r="T34" s="165">
        <v>6</v>
      </c>
      <c r="U34" s="165">
        <v>6</v>
      </c>
      <c r="V34" s="165">
        <v>6</v>
      </c>
      <c r="W34" s="165">
        <v>8</v>
      </c>
      <c r="X34" s="165">
        <v>7</v>
      </c>
      <c r="Y34" s="166">
        <v>10</v>
      </c>
      <c r="Z34" s="165">
        <v>10.018722255499503</v>
      </c>
      <c r="AA34" s="165">
        <v>10.126370968594999</v>
      </c>
      <c r="AB34" s="165">
        <v>10.230868489043564</v>
      </c>
      <c r="AC34" s="165">
        <v>10.327599348485011</v>
      </c>
      <c r="AD34" s="165">
        <v>10.424176267254515</v>
      </c>
      <c r="AE34" s="165">
        <v>10.515097031753943</v>
      </c>
      <c r="AF34" s="165">
        <v>10.602964309989986</v>
      </c>
      <c r="AG34" s="165">
        <v>10.689310734325682</v>
      </c>
      <c r="AH34" s="165">
        <v>10.773143007709725</v>
      </c>
      <c r="AI34" s="165">
        <v>10.851782159508906</v>
      </c>
      <c r="AJ34" s="165">
        <v>10.930658562775962</v>
      </c>
      <c r="AK34" s="165">
        <v>11.00325340469726</v>
      </c>
      <c r="AL34" s="165">
        <v>11.077878013688183</v>
      </c>
      <c r="AM34" s="165">
        <v>11.149454393345842</v>
      </c>
      <c r="AN34" s="165">
        <v>11.217128685104241</v>
      </c>
      <c r="AO34" s="165">
        <v>11.284871317281299</v>
      </c>
      <c r="AP34" s="165">
        <v>11.351359814260309</v>
      </c>
      <c r="AQ34" s="165">
        <v>11.415800759494552</v>
      </c>
      <c r="AR34" s="165">
        <v>11.47971119955419</v>
      </c>
      <c r="AS34" s="165">
        <v>11.47971119955419</v>
      </c>
      <c r="AT34" s="165">
        <v>11.544683908363975</v>
      </c>
      <c r="AU34" s="163"/>
      <c r="AV34" s="163"/>
      <c r="AW34" s="163"/>
    </row>
    <row r="35" spans="1:49">
      <c r="A35" s="234"/>
      <c r="B35" s="164" t="s">
        <v>37</v>
      </c>
      <c r="C35" s="160" t="s">
        <v>228</v>
      </c>
      <c r="D35" s="153" t="s">
        <v>229</v>
      </c>
      <c r="E35" s="165">
        <v>20</v>
      </c>
      <c r="F35" s="165">
        <v>19</v>
      </c>
      <c r="G35" s="165">
        <v>20</v>
      </c>
      <c r="H35" s="165">
        <v>20</v>
      </c>
      <c r="I35" s="165">
        <v>18</v>
      </c>
      <c r="J35" s="165">
        <v>21</v>
      </c>
      <c r="K35" s="165">
        <v>21</v>
      </c>
      <c r="L35" s="165">
        <v>21</v>
      </c>
      <c r="M35" s="165">
        <v>19</v>
      </c>
      <c r="N35" s="165">
        <v>20</v>
      </c>
      <c r="O35" s="165">
        <v>20</v>
      </c>
      <c r="P35" s="165">
        <v>25</v>
      </c>
      <c r="Q35" s="165">
        <v>25</v>
      </c>
      <c r="R35" s="165">
        <v>24</v>
      </c>
      <c r="S35" s="165">
        <v>23</v>
      </c>
      <c r="T35" s="165">
        <v>21</v>
      </c>
      <c r="U35" s="165">
        <v>22</v>
      </c>
      <c r="V35" s="165">
        <v>21</v>
      </c>
      <c r="W35" s="165">
        <v>23</v>
      </c>
      <c r="X35" s="165">
        <v>21</v>
      </c>
      <c r="Y35" s="166">
        <v>23</v>
      </c>
      <c r="Z35" s="165">
        <v>23.048408509684116</v>
      </c>
      <c r="AA35" s="165">
        <v>23.08123126422878</v>
      </c>
      <c r="AB35" s="165">
        <v>23.11506601924814</v>
      </c>
      <c r="AC35" s="165">
        <v>23.150221620972701</v>
      </c>
      <c r="AD35" s="165">
        <v>23.184931881762484</v>
      </c>
      <c r="AE35" s="165">
        <v>23.219517810992912</v>
      </c>
      <c r="AF35" s="165">
        <v>23.253886123650691</v>
      </c>
      <c r="AG35" s="165">
        <v>23.287387655739742</v>
      </c>
      <c r="AH35" s="165">
        <v>23.320114693388053</v>
      </c>
      <c r="AI35" s="165">
        <v>23.35188890402781</v>
      </c>
      <c r="AJ35" s="165">
        <v>23.383177048525248</v>
      </c>
      <c r="AK35" s="165">
        <v>23.412625295896216</v>
      </c>
      <c r="AL35" s="165">
        <v>23.44037399103858</v>
      </c>
      <c r="AM35" s="165">
        <v>23.466503078443864</v>
      </c>
      <c r="AN35" s="165">
        <v>23.489847516833297</v>
      </c>
      <c r="AO35" s="165">
        <v>23.51105973799023</v>
      </c>
      <c r="AP35" s="165">
        <v>23.530696782610224</v>
      </c>
      <c r="AQ35" s="165">
        <v>23.547714964906461</v>
      </c>
      <c r="AR35" s="165">
        <v>23.563283130482759</v>
      </c>
      <c r="AS35" s="165">
        <v>23.563283130482759</v>
      </c>
      <c r="AT35" s="165">
        <v>23.576362825353556</v>
      </c>
      <c r="AU35" s="163"/>
      <c r="AV35" s="163"/>
      <c r="AW35" s="163"/>
    </row>
    <row r="36" spans="1:49">
      <c r="A36" s="234"/>
      <c r="B36" s="156"/>
      <c r="C36" s="156"/>
      <c r="D36" s="155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  <c r="Y36" s="157"/>
      <c r="Z36" s="156"/>
      <c r="AA36" s="156"/>
      <c r="AB36" s="156"/>
      <c r="AC36" s="156"/>
      <c r="AD36" s="156"/>
      <c r="AE36" s="156"/>
      <c r="AF36" s="156"/>
      <c r="AG36" s="156"/>
      <c r="AH36" s="156"/>
      <c r="AI36" s="156"/>
      <c r="AJ36" s="156"/>
      <c r="AK36" s="156"/>
      <c r="AL36" s="156"/>
      <c r="AM36" s="156"/>
      <c r="AN36" s="156"/>
      <c r="AO36" s="156"/>
      <c r="AP36" s="156"/>
      <c r="AQ36" s="156"/>
      <c r="AR36" s="156"/>
      <c r="AS36" s="156"/>
      <c r="AT36" s="156"/>
      <c r="AW36" s="163"/>
    </row>
    <row r="37" spans="1:49">
      <c r="A37" s="234"/>
      <c r="B37" s="153" t="s">
        <v>241</v>
      </c>
      <c r="C37" s="154"/>
      <c r="D37" s="155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  <c r="Y37" s="157"/>
      <c r="Z37" s="156"/>
      <c r="AA37" s="156"/>
      <c r="AB37" s="156"/>
      <c r="AC37" s="156"/>
      <c r="AD37" s="156"/>
      <c r="AE37" s="156"/>
      <c r="AF37" s="156"/>
      <c r="AG37" s="156"/>
      <c r="AH37" s="156"/>
      <c r="AI37" s="156"/>
      <c r="AJ37" s="156"/>
      <c r="AK37" s="156"/>
      <c r="AL37" s="156"/>
      <c r="AM37" s="156"/>
      <c r="AN37" s="156"/>
      <c r="AO37" s="156"/>
      <c r="AP37" s="156"/>
      <c r="AQ37" s="156"/>
      <c r="AR37" s="156"/>
      <c r="AS37" s="156"/>
      <c r="AT37" s="156"/>
      <c r="AW37" s="163"/>
    </row>
    <row r="38" spans="1:49">
      <c r="A38" s="234"/>
      <c r="B38" s="159" t="s">
        <v>207</v>
      </c>
      <c r="C38" s="160" t="s">
        <v>208</v>
      </c>
      <c r="D38" s="153" t="s">
        <v>209</v>
      </c>
      <c r="E38" s="161">
        <v>1990</v>
      </c>
      <c r="F38" s="161">
        <v>1991</v>
      </c>
      <c r="G38" s="161">
        <v>1992</v>
      </c>
      <c r="H38" s="161">
        <v>1993</v>
      </c>
      <c r="I38" s="161">
        <v>1994</v>
      </c>
      <c r="J38" s="161">
        <v>1995</v>
      </c>
      <c r="K38" s="161">
        <v>1996</v>
      </c>
      <c r="L38" s="161">
        <v>1997</v>
      </c>
      <c r="M38" s="161">
        <v>1998</v>
      </c>
      <c r="N38" s="161">
        <v>1999</v>
      </c>
      <c r="O38" s="161">
        <v>2000</v>
      </c>
      <c r="P38" s="161">
        <v>2001</v>
      </c>
      <c r="Q38" s="161">
        <v>2002</v>
      </c>
      <c r="R38" s="161">
        <v>2003</v>
      </c>
      <c r="S38" s="161">
        <v>2004</v>
      </c>
      <c r="T38" s="161">
        <v>2005</v>
      </c>
      <c r="U38" s="161">
        <v>2006</v>
      </c>
      <c r="V38" s="161">
        <v>2007</v>
      </c>
      <c r="W38" s="161">
        <v>2008</v>
      </c>
      <c r="X38" s="161">
        <v>2009</v>
      </c>
      <c r="Y38" s="157">
        <v>2011</v>
      </c>
      <c r="Z38" s="162">
        <v>2012</v>
      </c>
      <c r="AA38" s="162">
        <v>2013</v>
      </c>
      <c r="AB38" s="157">
        <v>2014</v>
      </c>
      <c r="AC38" s="162">
        <v>2015</v>
      </c>
      <c r="AD38" s="162">
        <v>2016</v>
      </c>
      <c r="AE38" s="157">
        <v>2017</v>
      </c>
      <c r="AF38" s="162">
        <v>2018</v>
      </c>
      <c r="AG38" s="162">
        <v>2019</v>
      </c>
      <c r="AH38" s="157">
        <v>2020</v>
      </c>
      <c r="AI38" s="162">
        <v>2021</v>
      </c>
      <c r="AJ38" s="162">
        <v>2022</v>
      </c>
      <c r="AK38" s="157">
        <v>2023</v>
      </c>
      <c r="AL38" s="162">
        <v>2024</v>
      </c>
      <c r="AM38" s="162">
        <v>2025</v>
      </c>
      <c r="AN38" s="157">
        <v>2026</v>
      </c>
      <c r="AO38" s="162">
        <v>2027</v>
      </c>
      <c r="AP38" s="162">
        <v>2028</v>
      </c>
      <c r="AQ38" s="157">
        <v>2029</v>
      </c>
      <c r="AR38" s="162">
        <v>2030</v>
      </c>
      <c r="AS38" s="162">
        <v>2031</v>
      </c>
      <c r="AT38" s="157">
        <v>2032</v>
      </c>
      <c r="AW38" s="163"/>
    </row>
    <row r="39" spans="1:49">
      <c r="A39" s="234"/>
      <c r="B39" s="164" t="s">
        <v>35</v>
      </c>
      <c r="C39" s="160" t="s">
        <v>210</v>
      </c>
      <c r="D39" s="153" t="s">
        <v>211</v>
      </c>
      <c r="E39" s="165">
        <v>8</v>
      </c>
      <c r="F39" s="165">
        <v>8</v>
      </c>
      <c r="G39" s="165">
        <v>9</v>
      </c>
      <c r="H39" s="165">
        <v>9</v>
      </c>
      <c r="I39" s="165">
        <v>10</v>
      </c>
      <c r="J39" s="165">
        <v>13</v>
      </c>
      <c r="K39" s="165">
        <v>12</v>
      </c>
      <c r="L39" s="165">
        <v>15</v>
      </c>
      <c r="M39" s="165">
        <v>24</v>
      </c>
      <c r="N39" s="165">
        <v>22</v>
      </c>
      <c r="O39" s="165">
        <v>24</v>
      </c>
      <c r="P39" s="165">
        <v>20</v>
      </c>
      <c r="Q39" s="165">
        <v>18</v>
      </c>
      <c r="R39" s="165">
        <v>18</v>
      </c>
      <c r="S39" s="165">
        <v>19</v>
      </c>
      <c r="T39" s="165">
        <v>17</v>
      </c>
      <c r="U39" s="165">
        <v>17</v>
      </c>
      <c r="V39" s="165">
        <v>15</v>
      </c>
      <c r="W39" s="165">
        <v>13</v>
      </c>
      <c r="X39" s="165">
        <v>14</v>
      </c>
      <c r="Y39" s="166">
        <v>13</v>
      </c>
      <c r="Z39" s="165">
        <v>14.485348731858217</v>
      </c>
      <c r="AA39" s="165">
        <v>14.306532486742887</v>
      </c>
      <c r="AB39" s="165">
        <v>14.358484538694251</v>
      </c>
      <c r="AC39" s="165">
        <v>14.431062135002533</v>
      </c>
      <c r="AD39" s="165">
        <v>14.531293282136408</v>
      </c>
      <c r="AE39" s="165">
        <v>14.647936468701714</v>
      </c>
      <c r="AF39" s="165">
        <v>14.791962959861555</v>
      </c>
      <c r="AG39" s="165">
        <v>14.954649686598383</v>
      </c>
      <c r="AH39" s="165">
        <v>15.131023201069276</v>
      </c>
      <c r="AI39" s="165">
        <v>15.323785772213386</v>
      </c>
      <c r="AJ39" s="165">
        <v>15.530371308503257</v>
      </c>
      <c r="AK39" s="165">
        <v>15.745112096258975</v>
      </c>
      <c r="AL39" s="165">
        <v>15.999058176971941</v>
      </c>
      <c r="AM39" s="165">
        <v>16.256186063728624</v>
      </c>
      <c r="AN39" s="165">
        <v>16.553892515313692</v>
      </c>
      <c r="AO39" s="165">
        <v>16.855433815996889</v>
      </c>
      <c r="AP39" s="165">
        <v>17.178677316163569</v>
      </c>
      <c r="AQ39" s="165">
        <v>17.530316058357823</v>
      </c>
      <c r="AR39" s="165">
        <v>17.893096375855933</v>
      </c>
      <c r="AS39" s="165">
        <v>17.893096375855933</v>
      </c>
      <c r="AT39" s="165">
        <v>18.267487705229691</v>
      </c>
      <c r="AU39" s="175"/>
      <c r="AV39" s="175"/>
      <c r="AW39" s="163"/>
    </row>
    <row r="40" spans="1:49">
      <c r="A40" s="234"/>
      <c r="B40" s="164" t="s">
        <v>35</v>
      </c>
      <c r="C40" s="160" t="s">
        <v>212</v>
      </c>
      <c r="D40" s="153" t="s">
        <v>213</v>
      </c>
      <c r="E40" s="165">
        <v>20</v>
      </c>
      <c r="F40" s="165">
        <v>22</v>
      </c>
      <c r="G40" s="165">
        <v>22</v>
      </c>
      <c r="H40" s="165">
        <v>24</v>
      </c>
      <c r="I40" s="165">
        <v>27</v>
      </c>
      <c r="J40" s="165">
        <v>24</v>
      </c>
      <c r="K40" s="165">
        <v>23</v>
      </c>
      <c r="L40" s="165">
        <v>33</v>
      </c>
      <c r="M40" s="165">
        <v>42</v>
      </c>
      <c r="N40" s="165">
        <v>38</v>
      </c>
      <c r="O40" s="165">
        <v>41</v>
      </c>
      <c r="P40" s="165">
        <v>45</v>
      </c>
      <c r="Q40" s="165">
        <v>44</v>
      </c>
      <c r="R40" s="165">
        <v>40</v>
      </c>
      <c r="S40" s="165">
        <v>38</v>
      </c>
      <c r="T40" s="165">
        <v>43</v>
      </c>
      <c r="U40" s="165">
        <v>39</v>
      </c>
      <c r="V40" s="165">
        <v>39</v>
      </c>
      <c r="W40" s="165">
        <v>48</v>
      </c>
      <c r="X40" s="165">
        <v>40</v>
      </c>
      <c r="Y40" s="166">
        <v>39</v>
      </c>
      <c r="Z40" s="165">
        <v>38.743983769448285</v>
      </c>
      <c r="AA40" s="165">
        <v>38.510201875214335</v>
      </c>
      <c r="AB40" s="165">
        <v>38.365515700109853</v>
      </c>
      <c r="AC40" s="165">
        <v>38.24363064204082</v>
      </c>
      <c r="AD40" s="165">
        <v>38.141804634806732</v>
      </c>
      <c r="AE40" s="165">
        <v>38.058187088236032</v>
      </c>
      <c r="AF40" s="165">
        <v>37.99204814048101</v>
      </c>
      <c r="AG40" s="165">
        <v>37.946241220662586</v>
      </c>
      <c r="AH40" s="165">
        <v>37.913442456881583</v>
      </c>
      <c r="AI40" s="165">
        <v>37.893971547646252</v>
      </c>
      <c r="AJ40" s="165">
        <v>37.886785330472378</v>
      </c>
      <c r="AK40" s="165">
        <v>37.894029107099975</v>
      </c>
      <c r="AL40" s="165">
        <v>37.916244638217037</v>
      </c>
      <c r="AM40" s="165">
        <v>37.949113528071308</v>
      </c>
      <c r="AN40" s="165">
        <v>37.996075092261194</v>
      </c>
      <c r="AO40" s="165">
        <v>38.05601942759241</v>
      </c>
      <c r="AP40" s="165">
        <v>38.125685607605078</v>
      </c>
      <c r="AQ40" s="165">
        <v>38.205286369593978</v>
      </c>
      <c r="AR40" s="165">
        <v>38.296085445408742</v>
      </c>
      <c r="AS40" s="165">
        <v>38.296085445408742</v>
      </c>
      <c r="AT40" s="165">
        <v>38.396411767655977</v>
      </c>
      <c r="AU40" s="175"/>
      <c r="AV40" s="175"/>
      <c r="AW40" s="175"/>
    </row>
    <row r="41" spans="1:49">
      <c r="A41" s="234"/>
      <c r="B41" s="164" t="s">
        <v>35</v>
      </c>
      <c r="C41" s="160" t="s">
        <v>210</v>
      </c>
      <c r="D41" s="153" t="s">
        <v>214</v>
      </c>
      <c r="E41" s="165">
        <v>1</v>
      </c>
      <c r="F41" s="165">
        <v>1</v>
      </c>
      <c r="G41" s="165">
        <v>1</v>
      </c>
      <c r="H41" s="165">
        <v>1</v>
      </c>
      <c r="I41" s="165">
        <v>1</v>
      </c>
      <c r="J41" s="165">
        <v>1</v>
      </c>
      <c r="K41" s="165">
        <v>1</v>
      </c>
      <c r="L41" s="165">
        <v>1</v>
      </c>
      <c r="M41" s="165">
        <v>1</v>
      </c>
      <c r="N41" s="165">
        <v>2</v>
      </c>
      <c r="O41" s="165">
        <v>2</v>
      </c>
      <c r="P41" s="165">
        <v>3</v>
      </c>
      <c r="Q41" s="165">
        <v>3</v>
      </c>
      <c r="R41" s="165">
        <v>3</v>
      </c>
      <c r="S41" s="165">
        <v>3</v>
      </c>
      <c r="T41" s="165">
        <v>3</v>
      </c>
      <c r="U41" s="165">
        <v>2</v>
      </c>
      <c r="V41" s="165">
        <v>2</v>
      </c>
      <c r="W41" s="165">
        <v>2</v>
      </c>
      <c r="X41" s="165">
        <v>2</v>
      </c>
      <c r="Y41" s="166">
        <v>1</v>
      </c>
      <c r="Z41" s="165">
        <v>1.0448722385880234</v>
      </c>
      <c r="AA41" s="165">
        <v>1.0712942121216846</v>
      </c>
      <c r="AB41" s="165">
        <v>1.0976959095314311</v>
      </c>
      <c r="AC41" s="165">
        <v>1.1244804411140576</v>
      </c>
      <c r="AD41" s="165">
        <v>1.1515317727142871</v>
      </c>
      <c r="AE41" s="165">
        <v>1.1789315670095388</v>
      </c>
      <c r="AF41" s="165">
        <v>1.2067341243562051</v>
      </c>
      <c r="AG41" s="165">
        <v>1.2348354841006552</v>
      </c>
      <c r="AH41" s="165">
        <v>1.2633437363060922</v>
      </c>
      <c r="AI41" s="165">
        <v>1.2921998112782813</v>
      </c>
      <c r="AJ41" s="165">
        <v>1.3214918760899097</v>
      </c>
      <c r="AK41" s="165">
        <v>1.3511475314082961</v>
      </c>
      <c r="AL41" s="165">
        <v>1.381195307883919</v>
      </c>
      <c r="AM41" s="165">
        <v>1.4116615912079316</v>
      </c>
      <c r="AN41" s="165">
        <v>1.4425547009222701</v>
      </c>
      <c r="AO41" s="165">
        <v>1.4738453977775348</v>
      </c>
      <c r="AP41" s="165">
        <v>1.5055333442167</v>
      </c>
      <c r="AQ41" s="165">
        <v>1.5376807680189368</v>
      </c>
      <c r="AR41" s="165">
        <v>1.5702724128318251</v>
      </c>
      <c r="AS41" s="165">
        <v>1.5702724128318251</v>
      </c>
      <c r="AT41" s="165">
        <v>1.603273546106831</v>
      </c>
      <c r="AU41" s="175"/>
      <c r="AV41" s="175"/>
      <c r="AW41" s="175"/>
    </row>
    <row r="42" spans="1:49">
      <c r="A42" s="234"/>
      <c r="B42" s="164" t="s">
        <v>35</v>
      </c>
      <c r="C42" s="160">
        <v>20</v>
      </c>
      <c r="D42" s="153" t="s">
        <v>215</v>
      </c>
      <c r="E42" s="165">
        <v>6</v>
      </c>
      <c r="F42" s="165">
        <v>7</v>
      </c>
      <c r="G42" s="165">
        <v>6</v>
      </c>
      <c r="H42" s="165">
        <v>7</v>
      </c>
      <c r="I42" s="165">
        <v>7</v>
      </c>
      <c r="J42" s="165">
        <v>8</v>
      </c>
      <c r="K42" s="165">
        <v>8</v>
      </c>
      <c r="L42" s="165">
        <v>9</v>
      </c>
      <c r="M42" s="165">
        <v>8</v>
      </c>
      <c r="N42" s="165">
        <v>8</v>
      </c>
      <c r="O42" s="165">
        <v>11</v>
      </c>
      <c r="P42" s="165">
        <v>20</v>
      </c>
      <c r="Q42" s="165">
        <v>22</v>
      </c>
      <c r="R42" s="165">
        <v>21</v>
      </c>
      <c r="S42" s="165">
        <v>21</v>
      </c>
      <c r="T42" s="165">
        <v>21</v>
      </c>
      <c r="U42" s="165">
        <v>21</v>
      </c>
      <c r="V42" s="165">
        <v>21</v>
      </c>
      <c r="W42" s="165">
        <v>21</v>
      </c>
      <c r="X42" s="165">
        <v>17</v>
      </c>
      <c r="Y42" s="166">
        <v>16</v>
      </c>
      <c r="Z42" s="165">
        <v>16.237864197371316</v>
      </c>
      <c r="AA42" s="165">
        <v>16.320234246697449</v>
      </c>
      <c r="AB42" s="165">
        <v>16.454613929836004</v>
      </c>
      <c r="AC42" s="165">
        <v>16.598750033263812</v>
      </c>
      <c r="AD42" s="165">
        <v>16.757536321122842</v>
      </c>
      <c r="AE42" s="165">
        <v>16.929096954066303</v>
      </c>
      <c r="AF42" s="165">
        <v>17.112030712454999</v>
      </c>
      <c r="AG42" s="165">
        <v>17.306292848926898</v>
      </c>
      <c r="AH42" s="165">
        <v>17.510860826265443</v>
      </c>
      <c r="AI42" s="165">
        <v>17.726575026433476</v>
      </c>
      <c r="AJ42" s="165">
        <v>17.951165634667966</v>
      </c>
      <c r="AK42" s="165">
        <v>18.186690610466933</v>
      </c>
      <c r="AL42" s="165">
        <v>18.434021997883377</v>
      </c>
      <c r="AM42" s="165">
        <v>18.691150428028791</v>
      </c>
      <c r="AN42" s="165">
        <v>18.960748588111649</v>
      </c>
      <c r="AO42" s="165">
        <v>19.240480530900967</v>
      </c>
      <c r="AP42" s="165">
        <v>19.532755045947649</v>
      </c>
      <c r="AQ42" s="165">
        <v>19.833972166477629</v>
      </c>
      <c r="AR42" s="165">
        <v>20.147146448499669</v>
      </c>
      <c r="AS42" s="165">
        <v>20.147146448499669</v>
      </c>
      <c r="AT42" s="165">
        <v>20.470052847733857</v>
      </c>
      <c r="AU42" s="175"/>
      <c r="AV42" s="175"/>
      <c r="AW42" s="175"/>
    </row>
    <row r="43" spans="1:49">
      <c r="A43" s="234"/>
      <c r="B43" s="164" t="s">
        <v>35</v>
      </c>
      <c r="C43" s="160">
        <v>26</v>
      </c>
      <c r="D43" s="153" t="s">
        <v>216</v>
      </c>
      <c r="E43" s="165">
        <v>18</v>
      </c>
      <c r="F43" s="165">
        <v>19</v>
      </c>
      <c r="G43" s="165">
        <v>20</v>
      </c>
      <c r="H43" s="165">
        <v>23</v>
      </c>
      <c r="I43" s="165">
        <v>26</v>
      </c>
      <c r="J43" s="165">
        <v>26</v>
      </c>
      <c r="K43" s="165">
        <v>25</v>
      </c>
      <c r="L43" s="165">
        <v>26</v>
      </c>
      <c r="M43" s="165">
        <v>24</v>
      </c>
      <c r="N43" s="165">
        <v>28</v>
      </c>
      <c r="O43" s="165">
        <v>27</v>
      </c>
      <c r="P43" s="165">
        <v>30</v>
      </c>
      <c r="Q43" s="165">
        <v>30</v>
      </c>
      <c r="R43" s="165">
        <v>28</v>
      </c>
      <c r="S43" s="165">
        <v>27</v>
      </c>
      <c r="T43" s="165">
        <v>25</v>
      </c>
      <c r="U43" s="165">
        <v>25</v>
      </c>
      <c r="V43" s="165">
        <v>26</v>
      </c>
      <c r="W43" s="165">
        <v>28</v>
      </c>
      <c r="X43" s="165">
        <v>30</v>
      </c>
      <c r="Y43" s="166">
        <v>29</v>
      </c>
      <c r="Z43" s="165">
        <v>29.78318161500367</v>
      </c>
      <c r="AA43" s="165">
        <v>29.877239077277515</v>
      </c>
      <c r="AB43" s="165">
        <v>30.020936236743715</v>
      </c>
      <c r="AC43" s="165">
        <v>30.172043182442181</v>
      </c>
      <c r="AD43" s="165">
        <v>30.338157716887064</v>
      </c>
      <c r="AE43" s="165">
        <v>30.512963481793062</v>
      </c>
      <c r="AF43" s="165">
        <v>30.700565616357359</v>
      </c>
      <c r="AG43" s="165">
        <v>30.893899081197397</v>
      </c>
      <c r="AH43" s="165">
        <v>31.097814685800373</v>
      </c>
      <c r="AI43" s="165">
        <v>31.308134202080414</v>
      </c>
      <c r="AJ43" s="165">
        <v>31.524124359391323</v>
      </c>
      <c r="AK43" s="165">
        <v>31.751271014572463</v>
      </c>
      <c r="AL43" s="165">
        <v>31.98028920747684</v>
      </c>
      <c r="AM43" s="165">
        <v>32.214964389409253</v>
      </c>
      <c r="AN43" s="165">
        <v>32.461071548992855</v>
      </c>
      <c r="AO43" s="165">
        <v>32.709956202357795</v>
      </c>
      <c r="AP43" s="165">
        <v>32.962783833682195</v>
      </c>
      <c r="AQ43" s="165">
        <v>33.223108353804896</v>
      </c>
      <c r="AR43" s="165">
        <v>33.488036889878543</v>
      </c>
      <c r="AS43" s="165">
        <v>33.488036889878543</v>
      </c>
      <c r="AT43" s="165">
        <v>33.752982150874715</v>
      </c>
      <c r="AU43" s="175"/>
      <c r="AV43" s="175"/>
      <c r="AW43" s="175"/>
    </row>
    <row r="44" spans="1:49">
      <c r="A44" s="234"/>
      <c r="B44" s="164"/>
      <c r="C44" s="160">
        <v>20</v>
      </c>
      <c r="D44" s="153" t="s">
        <v>217</v>
      </c>
      <c r="E44" s="165">
        <v>9.8508180943214629</v>
      </c>
      <c r="F44" s="165">
        <v>10.445714285714287</v>
      </c>
      <c r="G44" s="165">
        <v>10.119999999999999</v>
      </c>
      <c r="H44" s="165">
        <v>10.962929475587703</v>
      </c>
      <c r="I44" s="165">
        <v>9.2014134275618371</v>
      </c>
      <c r="J44" s="165">
        <v>11.047008547008547</v>
      </c>
      <c r="K44" s="165">
        <v>10.681422924901185</v>
      </c>
      <c r="L44" s="165">
        <v>21.615141955835959</v>
      </c>
      <c r="M44" s="165">
        <v>21.803921568627452</v>
      </c>
      <c r="N44" s="165">
        <v>20.370203160270879</v>
      </c>
      <c r="O44" s="165">
        <v>19.985272459499264</v>
      </c>
      <c r="P44" s="165">
        <v>21.13140311804009</v>
      </c>
      <c r="Q44" s="165">
        <v>20.37719298245614</v>
      </c>
      <c r="R44" s="165">
        <v>20.470165348670022</v>
      </c>
      <c r="S44" s="165">
        <v>19.499642601858472</v>
      </c>
      <c r="T44" s="165">
        <v>19.400576368876081</v>
      </c>
      <c r="U44" s="165">
        <v>19.276190476190475</v>
      </c>
      <c r="V44" s="165">
        <v>19.601444043321301</v>
      </c>
      <c r="W44" s="165">
        <v>18.507559395248379</v>
      </c>
      <c r="X44" s="165">
        <v>17.768231046931408</v>
      </c>
      <c r="Y44" s="166">
        <v>17</v>
      </c>
      <c r="Z44" s="165">
        <v>18.698642891291748</v>
      </c>
      <c r="AA44" s="165">
        <v>19.704089360055121</v>
      </c>
      <c r="AB44" s="165">
        <v>20.726506324626605</v>
      </c>
      <c r="AC44" s="165">
        <v>21.785960946216711</v>
      </c>
      <c r="AD44" s="165">
        <v>22.884048104756474</v>
      </c>
      <c r="AE44" s="165">
        <v>24.018508020511522</v>
      </c>
      <c r="AF44" s="165">
        <v>25.193282253232447</v>
      </c>
      <c r="AG44" s="165">
        <v>26.41022408483532</v>
      </c>
      <c r="AH44" s="165">
        <v>27.671321604150602</v>
      </c>
      <c r="AI44" s="165">
        <v>28.980470173869399</v>
      </c>
      <c r="AJ44" s="165">
        <v>30.33779310853069</v>
      </c>
      <c r="AK44" s="165">
        <v>31.738062685643762</v>
      </c>
      <c r="AL44" s="165">
        <v>33.191750988634126</v>
      </c>
      <c r="AM44" s="165">
        <v>34.684891595424979</v>
      </c>
      <c r="AN44" s="165">
        <v>36.244476420030217</v>
      </c>
      <c r="AO44" s="165">
        <v>37.842792642335297</v>
      </c>
      <c r="AP44" s="165">
        <v>39.506268898370116</v>
      </c>
      <c r="AQ44" s="165">
        <v>41.231918026577283</v>
      </c>
      <c r="AR44" s="165">
        <v>43.015069116505046</v>
      </c>
      <c r="AS44" s="165">
        <v>43.015069116505046</v>
      </c>
      <c r="AT44" s="165">
        <v>44.85355867955505</v>
      </c>
      <c r="AU44" s="175"/>
      <c r="AV44" s="175"/>
      <c r="AW44" s="175"/>
    </row>
    <row r="45" spans="1:49">
      <c r="A45" s="234"/>
      <c r="B45" s="164" t="s">
        <v>35</v>
      </c>
      <c r="C45" s="160" t="s">
        <v>212</v>
      </c>
      <c r="D45" s="153" t="s">
        <v>218</v>
      </c>
      <c r="E45" s="165">
        <v>28</v>
      </c>
      <c r="F45" s="165">
        <v>28</v>
      </c>
      <c r="G45" s="165">
        <v>25</v>
      </c>
      <c r="H45" s="165">
        <v>25</v>
      </c>
      <c r="I45" s="165">
        <v>24</v>
      </c>
      <c r="J45" s="165">
        <v>25</v>
      </c>
      <c r="K45" s="165">
        <v>26</v>
      </c>
      <c r="L45" s="165">
        <v>48</v>
      </c>
      <c r="M45" s="165">
        <v>62</v>
      </c>
      <c r="N45" s="165">
        <v>183</v>
      </c>
      <c r="O45" s="165">
        <v>168</v>
      </c>
      <c r="P45" s="165">
        <v>163</v>
      </c>
      <c r="Q45" s="165">
        <v>145</v>
      </c>
      <c r="R45" s="165">
        <v>138</v>
      </c>
      <c r="S45" s="165">
        <v>134</v>
      </c>
      <c r="T45" s="165">
        <v>119</v>
      </c>
      <c r="U45" s="165">
        <v>115</v>
      </c>
      <c r="V45" s="165">
        <v>109</v>
      </c>
      <c r="W45" s="165">
        <v>104</v>
      </c>
      <c r="X45" s="165">
        <v>93</v>
      </c>
      <c r="Y45" s="166">
        <v>91</v>
      </c>
      <c r="Z45" s="165">
        <v>80.250456799127846</v>
      </c>
      <c r="AA45" s="165">
        <v>74.454578157207436</v>
      </c>
      <c r="AB45" s="165">
        <v>69.80300513765863</v>
      </c>
      <c r="AC45" s="165">
        <v>65.550078967988526</v>
      </c>
      <c r="AD45" s="165">
        <v>61.653368598664159</v>
      </c>
      <c r="AE45" s="165">
        <v>58.087457536860811</v>
      </c>
      <c r="AF45" s="165">
        <v>54.810034660861639</v>
      </c>
      <c r="AG45" s="165">
        <v>51.792608436260494</v>
      </c>
      <c r="AH45" s="165">
        <v>49.0035293903316</v>
      </c>
      <c r="AI45" s="165">
        <v>46.418544232342043</v>
      </c>
      <c r="AJ45" s="165">
        <v>44.016924795133249</v>
      </c>
      <c r="AK45" s="165">
        <v>41.794661623668816</v>
      </c>
      <c r="AL45" s="165">
        <v>39.739682387277796</v>
      </c>
      <c r="AM45" s="165">
        <v>37.827391581048104</v>
      </c>
      <c r="AN45" s="165">
        <v>36.059844837894538</v>
      </c>
      <c r="AO45" s="165">
        <v>34.413398294081034</v>
      </c>
      <c r="AP45" s="165">
        <v>32.879829287362405</v>
      </c>
      <c r="AQ45" s="165">
        <v>31.449458685640511</v>
      </c>
      <c r="AR45" s="165">
        <v>30.113389031953734</v>
      </c>
      <c r="AS45" s="165">
        <v>30.113389031953734</v>
      </c>
      <c r="AT45" s="165">
        <v>28.858132035583601</v>
      </c>
      <c r="AU45" s="175"/>
      <c r="AV45" s="175"/>
      <c r="AW45" s="175"/>
    </row>
    <row r="46" spans="1:49">
      <c r="A46" s="234"/>
      <c r="B46" s="164" t="s">
        <v>35</v>
      </c>
      <c r="C46" s="160">
        <v>10</v>
      </c>
      <c r="D46" s="153" t="s">
        <v>219</v>
      </c>
      <c r="E46" s="165">
        <v>35</v>
      </c>
      <c r="F46" s="165">
        <v>37</v>
      </c>
      <c r="G46" s="165">
        <v>38</v>
      </c>
      <c r="H46" s="165">
        <v>41</v>
      </c>
      <c r="I46" s="165">
        <v>41</v>
      </c>
      <c r="J46" s="165">
        <v>41</v>
      </c>
      <c r="K46" s="165">
        <v>31</v>
      </c>
      <c r="L46" s="165">
        <v>33</v>
      </c>
      <c r="M46" s="165">
        <v>37</v>
      </c>
      <c r="N46" s="165">
        <v>37</v>
      </c>
      <c r="O46" s="165">
        <v>36</v>
      </c>
      <c r="P46" s="165">
        <v>48</v>
      </c>
      <c r="Q46" s="165">
        <v>48</v>
      </c>
      <c r="R46" s="165">
        <v>49</v>
      </c>
      <c r="S46" s="165">
        <v>47</v>
      </c>
      <c r="T46" s="165">
        <v>47</v>
      </c>
      <c r="U46" s="165">
        <v>45</v>
      </c>
      <c r="V46" s="165">
        <v>43</v>
      </c>
      <c r="W46" s="165">
        <v>45</v>
      </c>
      <c r="X46" s="165">
        <v>47</v>
      </c>
      <c r="Y46" s="166">
        <v>48</v>
      </c>
      <c r="Z46" s="165">
        <v>47.249680420685813</v>
      </c>
      <c r="AA46" s="165">
        <v>46.418126841351764</v>
      </c>
      <c r="AB46" s="165">
        <v>45.838271693283922</v>
      </c>
      <c r="AC46" s="165">
        <v>45.28727141421367</v>
      </c>
      <c r="AD46" s="165">
        <v>44.77134293975201</v>
      </c>
      <c r="AE46" s="165">
        <v>44.283868237545029</v>
      </c>
      <c r="AF46" s="165">
        <v>43.824422537742301</v>
      </c>
      <c r="AG46" s="165">
        <v>43.391499527399894</v>
      </c>
      <c r="AH46" s="165">
        <v>42.977921194885525</v>
      </c>
      <c r="AI46" s="165">
        <v>42.582466523987186</v>
      </c>
      <c r="AJ46" s="165">
        <v>42.203175188343288</v>
      </c>
      <c r="AK46" s="165">
        <v>41.841345529248443</v>
      </c>
      <c r="AL46" s="165">
        <v>41.505493872568913</v>
      </c>
      <c r="AM46" s="165">
        <v>41.182392367928834</v>
      </c>
      <c r="AN46" s="165">
        <v>40.883105678183924</v>
      </c>
      <c r="AO46" s="165">
        <v>40.60022834360565</v>
      </c>
      <c r="AP46" s="165">
        <v>40.331792507058992</v>
      </c>
      <c r="AQ46" s="165">
        <v>40.078366854988055</v>
      </c>
      <c r="AR46" s="165">
        <v>39.837242456308594</v>
      </c>
      <c r="AS46" s="165">
        <v>39.837242456308594</v>
      </c>
      <c r="AT46" s="165">
        <v>39.607301324584419</v>
      </c>
      <c r="AU46" s="175"/>
      <c r="AV46" s="175"/>
      <c r="AW46" s="175"/>
    </row>
    <row r="47" spans="1:49">
      <c r="A47" s="234"/>
      <c r="B47" s="164" t="s">
        <v>35</v>
      </c>
      <c r="C47" s="160" t="s">
        <v>220</v>
      </c>
      <c r="D47" s="153" t="s">
        <v>221</v>
      </c>
      <c r="E47" s="165">
        <v>8</v>
      </c>
      <c r="F47" s="165">
        <v>9</v>
      </c>
      <c r="G47" s="165">
        <v>9</v>
      </c>
      <c r="H47" s="165">
        <v>9</v>
      </c>
      <c r="I47" s="165">
        <v>8</v>
      </c>
      <c r="J47" s="165">
        <v>8</v>
      </c>
      <c r="K47" s="165">
        <v>8</v>
      </c>
      <c r="L47" s="165">
        <v>8</v>
      </c>
      <c r="M47" s="165">
        <v>8</v>
      </c>
      <c r="N47" s="165">
        <v>7</v>
      </c>
      <c r="O47" s="165">
        <v>6</v>
      </c>
      <c r="P47" s="165">
        <v>6</v>
      </c>
      <c r="Q47" s="165">
        <v>6</v>
      </c>
      <c r="R47" s="165">
        <v>5</v>
      </c>
      <c r="S47" s="165">
        <v>5</v>
      </c>
      <c r="T47" s="165">
        <v>3</v>
      </c>
      <c r="U47" s="165">
        <v>2</v>
      </c>
      <c r="V47" s="165">
        <v>2</v>
      </c>
      <c r="W47" s="165">
        <v>2</v>
      </c>
      <c r="X47" s="165">
        <v>3</v>
      </c>
      <c r="Y47" s="166">
        <v>3</v>
      </c>
      <c r="Z47" s="165">
        <v>2.7666309470560986</v>
      </c>
      <c r="AA47" s="165">
        <v>2.6840320555485686</v>
      </c>
      <c r="AB47" s="165">
        <v>2.5963758343087848</v>
      </c>
      <c r="AC47" s="165">
        <v>2.5138134385555229</v>
      </c>
      <c r="AD47" s="165">
        <v>2.4317936458454024</v>
      </c>
      <c r="AE47" s="165">
        <v>2.3560650347235059</v>
      </c>
      <c r="AF47" s="165">
        <v>2.2820301219585089</v>
      </c>
      <c r="AG47" s="165">
        <v>2.2118825043201258</v>
      </c>
      <c r="AH47" s="165">
        <v>2.1434030173513654</v>
      </c>
      <c r="AI47" s="165">
        <v>2.078727213781197</v>
      </c>
      <c r="AJ47" s="165">
        <v>2.0156696167822581</v>
      </c>
      <c r="AK47" s="165">
        <v>1.9550559853237031</v>
      </c>
      <c r="AL47" s="165">
        <v>1.8964735445274348</v>
      </c>
      <c r="AM47" s="165">
        <v>1.8387435349215036</v>
      </c>
      <c r="AN47" s="165">
        <v>1.7836316478937182</v>
      </c>
      <c r="AO47" s="165">
        <v>1.7305575464881053</v>
      </c>
      <c r="AP47" s="165">
        <v>1.6787702764468586</v>
      </c>
      <c r="AQ47" s="165">
        <v>1.6283906939520754</v>
      </c>
      <c r="AR47" s="165">
        <v>1.5808193131879544</v>
      </c>
      <c r="AS47" s="165">
        <v>1.5808193131879544</v>
      </c>
      <c r="AT47" s="165">
        <v>1.5340354591548253</v>
      </c>
      <c r="AU47" s="175"/>
      <c r="AV47" s="175"/>
      <c r="AW47" s="175"/>
    </row>
    <row r="48" spans="1:49">
      <c r="A48" s="234"/>
      <c r="B48" s="164" t="s">
        <v>35</v>
      </c>
      <c r="C48" s="160">
        <v>11</v>
      </c>
      <c r="D48" s="153" t="s">
        <v>222</v>
      </c>
      <c r="E48" s="165">
        <v>13.149181905678537</v>
      </c>
      <c r="F48" s="165">
        <v>13.554285714285715</v>
      </c>
      <c r="G48" s="165">
        <v>12.88</v>
      </c>
      <c r="H48" s="165">
        <v>14.037070524412295</v>
      </c>
      <c r="I48" s="165">
        <v>11.798586572438163</v>
      </c>
      <c r="J48" s="165">
        <v>13.952991452991453</v>
      </c>
      <c r="K48" s="165">
        <v>13.318577075098815</v>
      </c>
      <c r="L48" s="165">
        <v>26.384858044164041</v>
      </c>
      <c r="M48" s="165">
        <v>28.196078431372552</v>
      </c>
      <c r="N48" s="165">
        <v>26.629796839729121</v>
      </c>
      <c r="O48" s="165">
        <v>26.014727540500736</v>
      </c>
      <c r="P48" s="165">
        <v>26.86859688195991</v>
      </c>
      <c r="Q48" s="165">
        <v>25.622807017543856</v>
      </c>
      <c r="R48" s="165">
        <v>25.529834651329981</v>
      </c>
      <c r="S48" s="165">
        <v>24.500357398141528</v>
      </c>
      <c r="T48" s="165">
        <v>24.599423631123919</v>
      </c>
      <c r="U48" s="165">
        <v>24.723809523809525</v>
      </c>
      <c r="V48" s="165">
        <v>24.398555956678699</v>
      </c>
      <c r="W48" s="165">
        <v>22.492440604751621</v>
      </c>
      <c r="X48" s="165">
        <v>21.231768953068592</v>
      </c>
      <c r="Y48" s="166">
        <v>20</v>
      </c>
      <c r="Z48" s="165">
        <v>19.537936708483659</v>
      </c>
      <c r="AA48" s="165">
        <v>19.431503198229688</v>
      </c>
      <c r="AB48" s="165">
        <v>19.274076966457354</v>
      </c>
      <c r="AC48" s="165">
        <v>19.111939116395746</v>
      </c>
      <c r="AD48" s="165">
        <v>18.940669198888095</v>
      </c>
      <c r="AE48" s="165">
        <v>18.768321856368807</v>
      </c>
      <c r="AF48" s="165">
        <v>18.586996869550624</v>
      </c>
      <c r="AG48" s="165">
        <v>18.403036297815788</v>
      </c>
      <c r="AH48" s="165">
        <v>18.218311141322953</v>
      </c>
      <c r="AI48" s="165">
        <v>18.030053399842888</v>
      </c>
      <c r="AJ48" s="165">
        <v>17.841065773038583</v>
      </c>
      <c r="AK48" s="165">
        <v>17.649311311941393</v>
      </c>
      <c r="AL48" s="165">
        <v>17.454914945656988</v>
      </c>
      <c r="AM48" s="165">
        <v>17.260820476574892</v>
      </c>
      <c r="AN48" s="165">
        <v>17.063237480081746</v>
      </c>
      <c r="AO48" s="165">
        <v>16.866198171838768</v>
      </c>
      <c r="AP48" s="165">
        <v>16.666299394809961</v>
      </c>
      <c r="AQ48" s="165">
        <v>16.465229357386601</v>
      </c>
      <c r="AR48" s="165">
        <v>16.268558207632353</v>
      </c>
      <c r="AS48" s="165">
        <v>16.268558207632353</v>
      </c>
      <c r="AT48" s="165">
        <v>16.068197727644467</v>
      </c>
      <c r="AU48" s="175"/>
      <c r="AV48" s="175"/>
      <c r="AW48" s="175"/>
    </row>
    <row r="49" spans="1:71">
      <c r="A49" s="234"/>
      <c r="B49" s="164" t="s">
        <v>35</v>
      </c>
      <c r="C49" s="160">
        <v>11</v>
      </c>
      <c r="D49" s="153" t="s">
        <v>223</v>
      </c>
      <c r="E49" s="165">
        <v>77</v>
      </c>
      <c r="F49" s="165">
        <v>76</v>
      </c>
      <c r="G49" s="165">
        <v>75</v>
      </c>
      <c r="H49" s="165">
        <v>76</v>
      </c>
      <c r="I49" s="165">
        <v>74</v>
      </c>
      <c r="J49" s="165">
        <v>71</v>
      </c>
      <c r="K49" s="165">
        <v>62</v>
      </c>
      <c r="L49" s="165">
        <v>82</v>
      </c>
      <c r="M49" s="165">
        <v>75</v>
      </c>
      <c r="N49" s="165">
        <v>80</v>
      </c>
      <c r="O49" s="165">
        <v>85</v>
      </c>
      <c r="P49" s="165">
        <v>89</v>
      </c>
      <c r="Q49" s="165">
        <v>87</v>
      </c>
      <c r="R49" s="165">
        <v>86</v>
      </c>
      <c r="S49" s="165">
        <v>86</v>
      </c>
      <c r="T49" s="165">
        <v>81</v>
      </c>
      <c r="U49" s="165">
        <v>81</v>
      </c>
      <c r="V49" s="165">
        <v>79</v>
      </c>
      <c r="W49" s="165">
        <v>78</v>
      </c>
      <c r="X49" s="165">
        <v>77</v>
      </c>
      <c r="Y49" s="166">
        <v>77</v>
      </c>
      <c r="Z49" s="165">
        <v>75.643127067645096</v>
      </c>
      <c r="AA49" s="165">
        <v>74.1598082909791</v>
      </c>
      <c r="AB49" s="165">
        <v>73.1085645640959</v>
      </c>
      <c r="AC49" s="165">
        <v>72.100505268119591</v>
      </c>
      <c r="AD49" s="165">
        <v>71.146299608583604</v>
      </c>
      <c r="AE49" s="165">
        <v>70.236624103858489</v>
      </c>
      <c r="AF49" s="165">
        <v>69.369623902663861</v>
      </c>
      <c r="AG49" s="165">
        <v>68.545829274948431</v>
      </c>
      <c r="AH49" s="165">
        <v>67.752987421335803</v>
      </c>
      <c r="AI49" s="165">
        <v>66.988565415708962</v>
      </c>
      <c r="AJ49" s="165">
        <v>66.24875227222222</v>
      </c>
      <c r="AK49" s="165">
        <v>65.53789925602662</v>
      </c>
      <c r="AL49" s="165">
        <v>64.870025318108333</v>
      </c>
      <c r="AM49" s="165">
        <v>64.224011482687516</v>
      </c>
      <c r="AN49" s="165">
        <v>63.61568931606589</v>
      </c>
      <c r="AO49" s="165">
        <v>63.037388110560606</v>
      </c>
      <c r="AP49" s="165">
        <v>62.481045960604163</v>
      </c>
      <c r="AQ49" s="165">
        <v>61.951688512926928</v>
      </c>
      <c r="AR49" s="165">
        <v>61.442436135042584</v>
      </c>
      <c r="AS49" s="165">
        <v>61.442436135042584</v>
      </c>
      <c r="AT49" s="165">
        <v>60.952500682770939</v>
      </c>
      <c r="AU49" s="175"/>
      <c r="AV49" s="175"/>
      <c r="AW49" s="175"/>
    </row>
    <row r="50" spans="1:71">
      <c r="A50" s="234"/>
      <c r="B50" s="164" t="s">
        <v>37</v>
      </c>
      <c r="C50" s="160" t="s">
        <v>224</v>
      </c>
      <c r="D50" s="153" t="s">
        <v>225</v>
      </c>
      <c r="E50" s="165">
        <v>51</v>
      </c>
      <c r="F50" s="165">
        <v>53</v>
      </c>
      <c r="G50" s="165">
        <v>54</v>
      </c>
      <c r="H50" s="165">
        <v>62</v>
      </c>
      <c r="I50" s="165">
        <v>61</v>
      </c>
      <c r="J50" s="165">
        <v>67</v>
      </c>
      <c r="K50" s="165">
        <v>64</v>
      </c>
      <c r="L50" s="165">
        <v>66</v>
      </c>
      <c r="M50" s="165">
        <v>67</v>
      </c>
      <c r="N50" s="165">
        <v>64</v>
      </c>
      <c r="O50" s="165">
        <v>73</v>
      </c>
      <c r="P50" s="165">
        <v>71</v>
      </c>
      <c r="Q50" s="165">
        <v>66</v>
      </c>
      <c r="R50" s="165">
        <v>78</v>
      </c>
      <c r="S50" s="165">
        <v>77</v>
      </c>
      <c r="T50" s="165">
        <v>76</v>
      </c>
      <c r="U50" s="165">
        <v>69</v>
      </c>
      <c r="V50" s="165">
        <v>63</v>
      </c>
      <c r="W50" s="165">
        <v>58</v>
      </c>
      <c r="X50" s="165">
        <v>52</v>
      </c>
      <c r="Y50" s="166">
        <v>55</v>
      </c>
      <c r="Z50" s="165">
        <v>49.730139183094131</v>
      </c>
      <c r="AA50" s="165">
        <v>47.764541716108624</v>
      </c>
      <c r="AB50" s="165">
        <v>46.430854597013237</v>
      </c>
      <c r="AC50" s="165">
        <v>45.265963354677773</v>
      </c>
      <c r="AD50" s="165">
        <v>44.261439435356635</v>
      </c>
      <c r="AE50" s="165">
        <v>43.398563094634632</v>
      </c>
      <c r="AF50" s="165">
        <v>42.661344864546194</v>
      </c>
      <c r="AG50" s="165">
        <v>42.04132890913165</v>
      </c>
      <c r="AH50" s="165">
        <v>41.524856522750831</v>
      </c>
      <c r="AI50" s="165">
        <v>41.104591560191764</v>
      </c>
      <c r="AJ50" s="165">
        <v>40.746268041340436</v>
      </c>
      <c r="AK50" s="165">
        <v>40.49268426277694</v>
      </c>
      <c r="AL50" s="165">
        <v>40.313925515679514</v>
      </c>
      <c r="AM50" s="165">
        <v>40.218806305420252</v>
      </c>
      <c r="AN50" s="165">
        <v>40.195353881839175</v>
      </c>
      <c r="AO50" s="165">
        <v>40.257225231267412</v>
      </c>
      <c r="AP50" s="165">
        <v>40.377329711055147</v>
      </c>
      <c r="AQ50" s="165">
        <v>40.570634068378745</v>
      </c>
      <c r="AR50" s="165">
        <v>40.825784806144512</v>
      </c>
      <c r="AS50" s="165">
        <v>40.825784806144512</v>
      </c>
      <c r="AT50" s="165">
        <v>41.143355224281976</v>
      </c>
      <c r="AU50" s="175"/>
      <c r="AV50" s="175"/>
      <c r="AW50" s="175"/>
    </row>
    <row r="51" spans="1:71">
      <c r="A51" s="234"/>
      <c r="B51" s="164" t="s">
        <v>37</v>
      </c>
      <c r="C51" s="160">
        <v>24</v>
      </c>
      <c r="D51" s="153" t="s">
        <v>226</v>
      </c>
      <c r="E51" s="165">
        <v>1</v>
      </c>
      <c r="F51" s="165">
        <v>1</v>
      </c>
      <c r="G51" s="165">
        <v>2</v>
      </c>
      <c r="H51" s="165">
        <v>2</v>
      </c>
      <c r="I51" s="165">
        <v>2</v>
      </c>
      <c r="J51" s="165">
        <v>2</v>
      </c>
      <c r="K51" s="165">
        <v>0</v>
      </c>
      <c r="L51" s="165">
        <v>0</v>
      </c>
      <c r="M51" s="165">
        <v>0</v>
      </c>
      <c r="N51" s="165">
        <v>0</v>
      </c>
      <c r="O51" s="165">
        <v>0</v>
      </c>
      <c r="P51" s="165">
        <v>0</v>
      </c>
      <c r="Q51" s="165">
        <v>1</v>
      </c>
      <c r="R51" s="165">
        <v>2</v>
      </c>
      <c r="S51" s="165">
        <v>2</v>
      </c>
      <c r="T51" s="165">
        <v>2</v>
      </c>
      <c r="U51" s="165">
        <v>2</v>
      </c>
      <c r="V51" s="165">
        <v>2</v>
      </c>
      <c r="W51" s="165">
        <v>2</v>
      </c>
      <c r="X51" s="165">
        <v>2</v>
      </c>
      <c r="Y51" s="166">
        <v>4</v>
      </c>
      <c r="Z51" s="165">
        <v>4.0388342411584031</v>
      </c>
      <c r="AA51" s="165">
        <v>2.8503768139316707</v>
      </c>
      <c r="AB51" s="165">
        <v>2.4367615259011095</v>
      </c>
      <c r="AC51" s="165">
        <v>2.1437884912352749</v>
      </c>
      <c r="AD51" s="165">
        <v>1.888299390181257</v>
      </c>
      <c r="AE51" s="165">
        <v>1.6779119524777275</v>
      </c>
      <c r="AF51" s="165">
        <v>1.5376009224835174</v>
      </c>
      <c r="AG51" s="165">
        <v>1.4337203714638334</v>
      </c>
      <c r="AH51" s="165">
        <v>1.3391550554049481</v>
      </c>
      <c r="AI51" s="165">
        <v>1.2611639724823454</v>
      </c>
      <c r="AJ51" s="165">
        <v>1.2013225514265962</v>
      </c>
      <c r="AK51" s="165">
        <v>1.1542091487139003</v>
      </c>
      <c r="AL51" s="165">
        <v>1.1396188329510881</v>
      </c>
      <c r="AM51" s="165">
        <v>1.1473831084833914</v>
      </c>
      <c r="AN51" s="165">
        <v>1.1548068789285095</v>
      </c>
      <c r="AO51" s="165">
        <v>1.1708594693267858</v>
      </c>
      <c r="AP51" s="165">
        <v>1.1920228249134524</v>
      </c>
      <c r="AQ51" s="165">
        <v>1.2289387662789117</v>
      </c>
      <c r="AR51" s="165">
        <v>1.2844874001225066</v>
      </c>
      <c r="AS51" s="165">
        <v>1.2844874001225066</v>
      </c>
      <c r="AT51" s="165">
        <v>1.3493612598344791</v>
      </c>
      <c r="AU51" s="175"/>
      <c r="AV51" s="175"/>
      <c r="AW51" s="175"/>
    </row>
    <row r="52" spans="1:71">
      <c r="A52" s="234"/>
      <c r="B52" s="164" t="s">
        <v>37</v>
      </c>
      <c r="C52" s="160">
        <v>24</v>
      </c>
      <c r="D52" s="153" t="s">
        <v>227</v>
      </c>
      <c r="E52" s="165">
        <v>6</v>
      </c>
      <c r="F52" s="165">
        <v>6</v>
      </c>
      <c r="G52" s="165">
        <v>6</v>
      </c>
      <c r="H52" s="165">
        <v>7</v>
      </c>
      <c r="I52" s="165">
        <v>7</v>
      </c>
      <c r="J52" s="165">
        <v>7</v>
      </c>
      <c r="K52" s="165">
        <v>7</v>
      </c>
      <c r="L52" s="165">
        <v>7</v>
      </c>
      <c r="M52" s="165">
        <v>7</v>
      </c>
      <c r="N52" s="165">
        <v>7</v>
      </c>
      <c r="O52" s="165">
        <v>7</v>
      </c>
      <c r="P52" s="165">
        <v>4</v>
      </c>
      <c r="Q52" s="165">
        <v>3</v>
      </c>
      <c r="R52" s="165">
        <v>3</v>
      </c>
      <c r="S52" s="165">
        <v>3</v>
      </c>
      <c r="T52" s="165">
        <v>6</v>
      </c>
      <c r="U52" s="165">
        <v>6</v>
      </c>
      <c r="V52" s="165">
        <v>6</v>
      </c>
      <c r="W52" s="165">
        <v>8</v>
      </c>
      <c r="X52" s="165">
        <v>7</v>
      </c>
      <c r="Y52" s="166">
        <v>10</v>
      </c>
      <c r="Z52" s="165">
        <v>9.9848909544282964</v>
      </c>
      <c r="AA52" s="165">
        <v>10.07895263397028</v>
      </c>
      <c r="AB52" s="165">
        <v>10.176953856906348</v>
      </c>
      <c r="AC52" s="165">
        <v>10.265650760357801</v>
      </c>
      <c r="AD52" s="165">
        <v>10.358108440325587</v>
      </c>
      <c r="AE52" s="165">
        <v>10.440606032131573</v>
      </c>
      <c r="AF52" s="165">
        <v>10.520782963519075</v>
      </c>
      <c r="AG52" s="165">
        <v>10.602887910687947</v>
      </c>
      <c r="AH52" s="165">
        <v>10.679020773756395</v>
      </c>
      <c r="AI52" s="165">
        <v>10.749933550232594</v>
      </c>
      <c r="AJ52" s="165">
        <v>10.822551293763507</v>
      </c>
      <c r="AK52" s="165">
        <v>10.887105205543619</v>
      </c>
      <c r="AL52" s="165">
        <v>10.956246837498238</v>
      </c>
      <c r="AM52" s="165">
        <v>11.019891836505636</v>
      </c>
      <c r="AN52" s="165">
        <v>11.079377835201033</v>
      </c>
      <c r="AO52" s="165">
        <v>11.140718251561973</v>
      </c>
      <c r="AP52" s="165">
        <v>11.198321748726938</v>
      </c>
      <c r="AQ52" s="165">
        <v>11.256270939653408</v>
      </c>
      <c r="AR52" s="165">
        <v>11.311937409922749</v>
      </c>
      <c r="AS52" s="165">
        <v>11.311937409922749</v>
      </c>
      <c r="AT52" s="165">
        <v>11.368216648902528</v>
      </c>
      <c r="AU52" s="175"/>
      <c r="AV52" s="175"/>
      <c r="AW52" s="175"/>
    </row>
    <row r="53" spans="1:71">
      <c r="A53" s="234"/>
      <c r="B53" s="164" t="s">
        <v>37</v>
      </c>
      <c r="C53" s="160" t="s">
        <v>228</v>
      </c>
      <c r="D53" s="153" t="s">
        <v>229</v>
      </c>
      <c r="E53" s="165">
        <v>20</v>
      </c>
      <c r="F53" s="165">
        <v>19</v>
      </c>
      <c r="G53" s="165">
        <v>20</v>
      </c>
      <c r="H53" s="165">
        <v>20</v>
      </c>
      <c r="I53" s="165">
        <v>18</v>
      </c>
      <c r="J53" s="165">
        <v>21</v>
      </c>
      <c r="K53" s="165">
        <v>21</v>
      </c>
      <c r="L53" s="165">
        <v>21</v>
      </c>
      <c r="M53" s="165">
        <v>19</v>
      </c>
      <c r="N53" s="165">
        <v>20</v>
      </c>
      <c r="O53" s="165">
        <v>20</v>
      </c>
      <c r="P53" s="165">
        <v>25</v>
      </c>
      <c r="Q53" s="165">
        <v>25</v>
      </c>
      <c r="R53" s="165">
        <v>24</v>
      </c>
      <c r="S53" s="165">
        <v>23</v>
      </c>
      <c r="T53" s="165">
        <v>21</v>
      </c>
      <c r="U53" s="165">
        <v>22</v>
      </c>
      <c r="V53" s="165">
        <v>21</v>
      </c>
      <c r="W53" s="165">
        <v>23</v>
      </c>
      <c r="X53" s="165">
        <v>21</v>
      </c>
      <c r="Y53" s="166">
        <v>23</v>
      </c>
      <c r="Z53" s="165">
        <v>23.128246463888726</v>
      </c>
      <c r="AA53" s="165">
        <v>23.194500226938917</v>
      </c>
      <c r="AB53" s="165">
        <v>23.233171331226433</v>
      </c>
      <c r="AC53" s="165">
        <v>23.27427261948332</v>
      </c>
      <c r="AD53" s="165">
        <v>23.313069591734163</v>
      </c>
      <c r="AE53" s="165">
        <v>23.35248743348594</v>
      </c>
      <c r="AF53" s="165">
        <v>23.391404415601912</v>
      </c>
      <c r="AG53" s="165">
        <v>23.429418307142861</v>
      </c>
      <c r="AH53" s="165">
        <v>23.46639086636204</v>
      </c>
      <c r="AI53" s="165">
        <v>23.503055464139099</v>
      </c>
      <c r="AJ53" s="165">
        <v>23.539274082105631</v>
      </c>
      <c r="AK53" s="165">
        <v>23.572536678727396</v>
      </c>
      <c r="AL53" s="165">
        <v>23.604139208629793</v>
      </c>
      <c r="AM53" s="165">
        <v>23.634469080895329</v>
      </c>
      <c r="AN53" s="165">
        <v>23.660883060953928</v>
      </c>
      <c r="AO53" s="165">
        <v>23.685849565357273</v>
      </c>
      <c r="AP53" s="165">
        <v>23.709346211811884</v>
      </c>
      <c r="AQ53" s="165">
        <v>23.730070969468517</v>
      </c>
      <c r="AR53" s="165">
        <v>23.749768874971181</v>
      </c>
      <c r="AS53" s="165">
        <v>23.749768874971181</v>
      </c>
      <c r="AT53" s="165">
        <v>23.766509716286791</v>
      </c>
      <c r="AU53" s="175"/>
      <c r="AV53" s="175"/>
      <c r="AW53" s="175"/>
    </row>
    <row r="54" spans="1:71" s="177" customFormat="1" ht="12.5" thickBot="1">
      <c r="A54" s="176"/>
      <c r="C54" s="178"/>
      <c r="D54" s="179"/>
      <c r="E54" s="180"/>
      <c r="F54" s="180"/>
      <c r="G54" s="180"/>
      <c r="H54" s="180"/>
      <c r="I54" s="180"/>
      <c r="J54" s="180"/>
      <c r="K54" s="180"/>
      <c r="L54" s="180"/>
      <c r="M54" s="180"/>
      <c r="N54" s="180"/>
      <c r="O54" s="180"/>
      <c r="P54" s="180"/>
      <c r="Q54" s="180"/>
      <c r="R54" s="180"/>
      <c r="S54" s="180"/>
      <c r="T54" s="180"/>
      <c r="U54" s="180"/>
      <c r="V54" s="180"/>
      <c r="W54" s="180"/>
      <c r="X54" s="180"/>
      <c r="Y54" s="181"/>
      <c r="Z54" s="180"/>
      <c r="AA54" s="180"/>
      <c r="AB54" s="180"/>
      <c r="AC54" s="180"/>
      <c r="AD54" s="180"/>
      <c r="AE54" s="180"/>
      <c r="AF54" s="180"/>
      <c r="AG54" s="180"/>
      <c r="AH54" s="180"/>
      <c r="AI54" s="180"/>
      <c r="AJ54" s="180"/>
      <c r="AK54" s="180"/>
      <c r="AL54" s="180"/>
      <c r="AM54" s="180"/>
      <c r="AN54" s="180"/>
      <c r="AO54" s="180"/>
      <c r="AP54" s="180"/>
      <c r="AQ54" s="180"/>
      <c r="AR54" s="180"/>
      <c r="AS54" s="180"/>
      <c r="AT54" s="180"/>
    </row>
    <row r="55" spans="1:71" s="175" customFormat="1" ht="12.5" thickTop="1">
      <c r="Y55" s="182"/>
    </row>
    <row r="56" spans="1:71" ht="12" customHeight="1">
      <c r="A56" s="232" t="s">
        <v>12</v>
      </c>
      <c r="B56" s="183" t="s">
        <v>262</v>
      </c>
    </row>
    <row r="57" spans="1:71">
      <c r="A57" s="235"/>
      <c r="B57" s="184" t="s">
        <v>207</v>
      </c>
      <c r="C57" s="185" t="s">
        <v>208</v>
      </c>
      <c r="D57" s="172" t="s">
        <v>209</v>
      </c>
      <c r="E57" s="186">
        <v>1990</v>
      </c>
      <c r="F57" s="186">
        <v>1991</v>
      </c>
      <c r="G57" s="186">
        <v>1992</v>
      </c>
      <c r="H57" s="186">
        <v>1993</v>
      </c>
      <c r="I57" s="186">
        <v>1994</v>
      </c>
      <c r="J57" s="186">
        <v>1995</v>
      </c>
      <c r="K57" s="186">
        <v>1996</v>
      </c>
      <c r="L57" s="186">
        <v>1997</v>
      </c>
      <c r="M57" s="186">
        <v>1998</v>
      </c>
      <c r="N57" s="186">
        <v>1999</v>
      </c>
      <c r="O57" s="186">
        <v>2000</v>
      </c>
      <c r="P57" s="186">
        <v>2001</v>
      </c>
      <c r="Q57" s="186">
        <v>2002</v>
      </c>
      <c r="R57" s="186">
        <v>2003</v>
      </c>
      <c r="S57" s="186">
        <v>2004</v>
      </c>
      <c r="T57" s="186">
        <v>2005</v>
      </c>
      <c r="U57" s="186">
        <v>2006</v>
      </c>
      <c r="V57" s="186">
        <v>2007</v>
      </c>
      <c r="W57" s="186">
        <v>2008</v>
      </c>
      <c r="X57" s="186">
        <v>2009</v>
      </c>
      <c r="Y57" s="157">
        <v>2011</v>
      </c>
      <c r="Z57" s="162">
        <v>2012</v>
      </c>
      <c r="AA57" s="162">
        <v>2013</v>
      </c>
      <c r="AB57" s="157">
        <v>2014</v>
      </c>
      <c r="AC57" s="162">
        <v>2015</v>
      </c>
      <c r="AD57" s="162">
        <v>2016</v>
      </c>
      <c r="AE57" s="157">
        <v>2017</v>
      </c>
      <c r="AF57" s="162">
        <v>2018</v>
      </c>
      <c r="AG57" s="162">
        <v>2019</v>
      </c>
      <c r="AH57" s="157">
        <v>2020</v>
      </c>
      <c r="AI57" s="162">
        <v>2021</v>
      </c>
      <c r="AJ57" s="162">
        <v>2022</v>
      </c>
      <c r="AK57" s="157">
        <v>2023</v>
      </c>
      <c r="AL57" s="162">
        <v>2024</v>
      </c>
      <c r="AM57" s="162">
        <v>2025</v>
      </c>
      <c r="AN57" s="157">
        <v>2026</v>
      </c>
      <c r="AO57" s="162">
        <v>2027</v>
      </c>
      <c r="AP57" s="162">
        <v>2028</v>
      </c>
      <c r="AQ57" s="157">
        <v>2029</v>
      </c>
      <c r="AR57" s="162">
        <v>2030</v>
      </c>
      <c r="AS57" s="162">
        <v>2031</v>
      </c>
      <c r="AT57" s="157">
        <v>2032</v>
      </c>
    </row>
    <row r="58" spans="1:71">
      <c r="A58" s="235"/>
      <c r="B58" s="187" t="s">
        <v>35</v>
      </c>
      <c r="C58" s="160" t="s">
        <v>210</v>
      </c>
      <c r="D58" s="172" t="s">
        <v>211</v>
      </c>
      <c r="E58" s="188" t="e">
        <v>#NUM!</v>
      </c>
      <c r="F58" s="188" t="e">
        <v>#NUM!</v>
      </c>
      <c r="G58" s="188" t="e">
        <v>#NUM!</v>
      </c>
      <c r="H58" s="188" t="e">
        <v>#NUM!</v>
      </c>
      <c r="I58" s="188">
        <v>43338.863147952434</v>
      </c>
      <c r="J58" s="188">
        <v>42953.118543178382</v>
      </c>
      <c r="K58" s="188">
        <v>37363.80613630281</v>
      </c>
      <c r="L58" s="188">
        <v>36930.138607346715</v>
      </c>
      <c r="M58" s="188">
        <v>37488.10487790886</v>
      </c>
      <c r="N58" s="188">
        <v>36311.134735378204</v>
      </c>
      <c r="O58" s="188">
        <v>28202.456924087724</v>
      </c>
      <c r="P58" s="188">
        <v>29360.329710652277</v>
      </c>
      <c r="Q58" s="188">
        <v>30713.530495822411</v>
      </c>
      <c r="R58" s="188">
        <v>25589.91663686527</v>
      </c>
      <c r="S58" s="188">
        <v>25018.91909707864</v>
      </c>
      <c r="T58" s="188">
        <v>21855.109763882552</v>
      </c>
      <c r="U58" s="188">
        <v>23314.454442692026</v>
      </c>
      <c r="V58" s="188">
        <v>22519.677102911708</v>
      </c>
      <c r="W58" s="188">
        <v>20775.936811033545</v>
      </c>
      <c r="X58" s="188">
        <v>26468.24997824899</v>
      </c>
      <c r="Y58" s="189">
        <v>9018</v>
      </c>
      <c r="Z58" s="188">
        <v>18629</v>
      </c>
      <c r="AA58" s="188">
        <v>18629</v>
      </c>
      <c r="AB58" s="188">
        <v>18629</v>
      </c>
      <c r="AC58" s="188">
        <v>18629</v>
      </c>
      <c r="AD58" s="188">
        <v>18629</v>
      </c>
      <c r="AE58" s="188">
        <v>18629</v>
      </c>
      <c r="AF58" s="188">
        <v>18629</v>
      </c>
      <c r="AG58" s="188">
        <v>18629</v>
      </c>
      <c r="AH58" s="188">
        <v>18629</v>
      </c>
      <c r="AI58" s="188">
        <v>18629</v>
      </c>
      <c r="AJ58" s="188">
        <v>18629</v>
      </c>
      <c r="AK58" s="188">
        <v>18629</v>
      </c>
      <c r="AL58" s="188">
        <v>18629</v>
      </c>
      <c r="AM58" s="188">
        <v>18629</v>
      </c>
      <c r="AN58" s="188">
        <v>18629</v>
      </c>
      <c r="AO58" s="188">
        <v>18629</v>
      </c>
      <c r="AP58" s="188">
        <v>18629</v>
      </c>
      <c r="AQ58" s="188">
        <v>18629</v>
      </c>
      <c r="AR58" s="188">
        <v>18629</v>
      </c>
      <c r="AS58" s="188">
        <v>18629</v>
      </c>
      <c r="AT58" s="188">
        <v>18629</v>
      </c>
      <c r="AU58" s="163"/>
      <c r="AV58" s="198"/>
      <c r="AW58" s="199"/>
      <c r="AZ58" s="188"/>
      <c r="BA58" s="188"/>
      <c r="BB58" s="188"/>
      <c r="BC58" s="188"/>
      <c r="BD58" s="188"/>
      <c r="BE58" s="188"/>
      <c r="BF58" s="188"/>
      <c r="BG58" s="188"/>
      <c r="BH58" s="188"/>
      <c r="BI58" s="188"/>
      <c r="BJ58" s="188"/>
      <c r="BK58" s="188"/>
      <c r="BL58" s="188"/>
      <c r="BM58" s="188"/>
      <c r="BN58" s="188"/>
      <c r="BO58" s="188"/>
      <c r="BP58" s="188"/>
      <c r="BQ58" s="188"/>
      <c r="BR58" s="188"/>
      <c r="BS58" s="188"/>
    </row>
    <row r="59" spans="1:71">
      <c r="A59" s="235"/>
      <c r="B59" s="187" t="s">
        <v>35</v>
      </c>
      <c r="C59" s="160" t="s">
        <v>212</v>
      </c>
      <c r="D59" s="172" t="s">
        <v>213</v>
      </c>
      <c r="E59" s="188" t="e">
        <v>#NUM!</v>
      </c>
      <c r="F59" s="188" t="e">
        <v>#NUM!</v>
      </c>
      <c r="G59" s="188" t="e">
        <v>#NUM!</v>
      </c>
      <c r="H59" s="188" t="e">
        <v>#NUM!</v>
      </c>
      <c r="I59" s="188">
        <v>120029.77335579076</v>
      </c>
      <c r="J59" s="188">
        <v>114220.85792102275</v>
      </c>
      <c r="K59" s="188">
        <v>161991.15262148078</v>
      </c>
      <c r="L59" s="188">
        <v>120083.48846445921</v>
      </c>
      <c r="M59" s="188">
        <v>119731.47968320108</v>
      </c>
      <c r="N59" s="188">
        <v>176766.70151481088</v>
      </c>
      <c r="O59" s="188">
        <v>179816.19994651107</v>
      </c>
      <c r="P59" s="188">
        <v>177673.18203891447</v>
      </c>
      <c r="Q59" s="188">
        <v>179257.98156030665</v>
      </c>
      <c r="R59" s="188">
        <v>136924.78497956845</v>
      </c>
      <c r="S59" s="188">
        <v>129896.91815655348</v>
      </c>
      <c r="T59" s="188">
        <v>139855.88663663252</v>
      </c>
      <c r="U59" s="188">
        <v>151858.15121151836</v>
      </c>
      <c r="V59" s="188">
        <v>182203.09355414673</v>
      </c>
      <c r="W59" s="188">
        <v>205267.45848407617</v>
      </c>
      <c r="X59" s="188">
        <v>190971.03329874351</v>
      </c>
      <c r="Y59" s="189">
        <v>22033</v>
      </c>
      <c r="Z59" s="188">
        <v>25956</v>
      </c>
      <c r="AA59" s="188">
        <v>25956</v>
      </c>
      <c r="AB59" s="188">
        <v>25956</v>
      </c>
      <c r="AC59" s="188">
        <v>25956</v>
      </c>
      <c r="AD59" s="188">
        <v>25956</v>
      </c>
      <c r="AE59" s="188">
        <v>25956</v>
      </c>
      <c r="AF59" s="188">
        <v>25956</v>
      </c>
      <c r="AG59" s="188">
        <v>25956</v>
      </c>
      <c r="AH59" s="188">
        <v>25956</v>
      </c>
      <c r="AI59" s="188">
        <v>25956</v>
      </c>
      <c r="AJ59" s="188">
        <v>25956</v>
      </c>
      <c r="AK59" s="188">
        <v>25956</v>
      </c>
      <c r="AL59" s="188">
        <v>25956</v>
      </c>
      <c r="AM59" s="188">
        <v>25956</v>
      </c>
      <c r="AN59" s="188">
        <v>25956</v>
      </c>
      <c r="AO59" s="188">
        <v>25956</v>
      </c>
      <c r="AP59" s="188">
        <v>25956</v>
      </c>
      <c r="AQ59" s="188">
        <v>25956</v>
      </c>
      <c r="AR59" s="188">
        <v>25956</v>
      </c>
      <c r="AS59" s="188">
        <v>25956</v>
      </c>
      <c r="AT59" s="188">
        <v>25956</v>
      </c>
      <c r="AU59" s="200"/>
      <c r="AV59" s="198"/>
      <c r="AW59" s="199"/>
      <c r="AZ59" s="188"/>
      <c r="BA59" s="188"/>
      <c r="BB59" s="188"/>
      <c r="BC59" s="188"/>
      <c r="BD59" s="188"/>
      <c r="BE59" s="188"/>
      <c r="BF59" s="188"/>
      <c r="BG59" s="188"/>
      <c r="BH59" s="188"/>
      <c r="BI59" s="188"/>
      <c r="BJ59" s="188"/>
      <c r="BK59" s="188"/>
      <c r="BL59" s="188"/>
      <c r="BM59" s="188"/>
      <c r="BN59" s="188"/>
      <c r="BO59" s="188"/>
      <c r="BP59" s="188"/>
      <c r="BQ59" s="188"/>
      <c r="BR59" s="188"/>
      <c r="BS59" s="188"/>
    </row>
    <row r="60" spans="1:71">
      <c r="A60" s="235"/>
      <c r="B60" s="187" t="s">
        <v>35</v>
      </c>
      <c r="C60" s="160" t="s">
        <v>210</v>
      </c>
      <c r="D60" s="172" t="s">
        <v>214</v>
      </c>
      <c r="E60" s="188" t="e">
        <v>#NUM!</v>
      </c>
      <c r="F60" s="188" t="e">
        <v>#NUM!</v>
      </c>
      <c r="G60" s="188" t="e">
        <v>#NUM!</v>
      </c>
      <c r="H60" s="188" t="e">
        <v>#NUM!</v>
      </c>
      <c r="I60" s="188">
        <v>8143.8292818183218</v>
      </c>
      <c r="J60" s="188">
        <v>8051.4113723078053</v>
      </c>
      <c r="K60" s="188">
        <v>10001.828157707099</v>
      </c>
      <c r="L60" s="188">
        <v>8237.5097940839642</v>
      </c>
      <c r="M60" s="188">
        <v>7164.3279635346389</v>
      </c>
      <c r="N60" s="188">
        <v>7099.1427643122324</v>
      </c>
      <c r="O60" s="188">
        <v>7757.9502176224123</v>
      </c>
      <c r="P60" s="188">
        <v>7410.4247731827836</v>
      </c>
      <c r="Q60" s="188">
        <v>6873.4907902448558</v>
      </c>
      <c r="R60" s="188">
        <v>7850.1837208598909</v>
      </c>
      <c r="S60" s="188">
        <v>7392.0536576682643</v>
      </c>
      <c r="T60" s="188">
        <v>7726.9678444819729</v>
      </c>
      <c r="U60" s="188">
        <v>6982.1954567773209</v>
      </c>
      <c r="V60" s="188">
        <v>6386.7993642613537</v>
      </c>
      <c r="W60" s="188">
        <v>7557.7450071558287</v>
      </c>
      <c r="X60" s="188">
        <v>6169.1428571851156</v>
      </c>
      <c r="Y60" s="189">
        <v>108059</v>
      </c>
      <c r="Z60" s="188">
        <v>155623</v>
      </c>
      <c r="AA60" s="188">
        <v>155623</v>
      </c>
      <c r="AB60" s="188">
        <v>155623</v>
      </c>
      <c r="AC60" s="188">
        <v>155623</v>
      </c>
      <c r="AD60" s="188">
        <v>155623</v>
      </c>
      <c r="AE60" s="188">
        <v>155623</v>
      </c>
      <c r="AF60" s="188">
        <v>155623</v>
      </c>
      <c r="AG60" s="188">
        <v>155623</v>
      </c>
      <c r="AH60" s="188">
        <v>155623</v>
      </c>
      <c r="AI60" s="188">
        <v>155623</v>
      </c>
      <c r="AJ60" s="188">
        <v>155623</v>
      </c>
      <c r="AK60" s="188">
        <v>155623</v>
      </c>
      <c r="AL60" s="188">
        <v>155623</v>
      </c>
      <c r="AM60" s="188">
        <v>155623</v>
      </c>
      <c r="AN60" s="188">
        <v>155623</v>
      </c>
      <c r="AO60" s="188">
        <v>155623</v>
      </c>
      <c r="AP60" s="188">
        <v>155623</v>
      </c>
      <c r="AQ60" s="188">
        <v>155623</v>
      </c>
      <c r="AR60" s="188">
        <v>155623</v>
      </c>
      <c r="AS60" s="188">
        <v>155623</v>
      </c>
      <c r="AT60" s="188">
        <v>155623</v>
      </c>
      <c r="AU60" s="200"/>
      <c r="AV60" s="198"/>
      <c r="AW60" s="199"/>
      <c r="AZ60" s="188"/>
      <c r="BA60" s="188"/>
      <c r="BB60" s="188"/>
      <c r="BC60" s="188"/>
      <c r="BD60" s="188"/>
      <c r="BE60" s="188"/>
      <c r="BF60" s="188"/>
      <c r="BG60" s="188"/>
      <c r="BH60" s="188"/>
      <c r="BI60" s="188"/>
      <c r="BJ60" s="188"/>
      <c r="BK60" s="188"/>
      <c r="BL60" s="188"/>
      <c r="BM60" s="188"/>
      <c r="BN60" s="188"/>
      <c r="BO60" s="188"/>
      <c r="BP60" s="188"/>
      <c r="BQ60" s="188"/>
      <c r="BR60" s="188"/>
      <c r="BS60" s="188"/>
    </row>
    <row r="61" spans="1:71">
      <c r="A61" s="235"/>
      <c r="B61" s="187" t="s">
        <v>35</v>
      </c>
      <c r="C61" s="160">
        <v>20</v>
      </c>
      <c r="D61" s="172" t="s">
        <v>215</v>
      </c>
      <c r="E61" s="188" t="e">
        <v>#NUM!</v>
      </c>
      <c r="F61" s="188" t="e">
        <v>#NUM!</v>
      </c>
      <c r="G61" s="188" t="e">
        <v>#NUM!</v>
      </c>
      <c r="H61" s="188" t="e">
        <v>#NUM!</v>
      </c>
      <c r="I61" s="188">
        <v>50334.5691672709</v>
      </c>
      <c r="J61" s="188">
        <v>74489.313679414947</v>
      </c>
      <c r="K61" s="188">
        <v>95080.830506577055</v>
      </c>
      <c r="L61" s="188">
        <v>83245.385755740892</v>
      </c>
      <c r="M61" s="188">
        <v>56988.710372980589</v>
      </c>
      <c r="N61" s="188">
        <v>48725.726622634109</v>
      </c>
      <c r="O61" s="188">
        <v>39697.536343609347</v>
      </c>
      <c r="P61" s="188">
        <v>26424.652581278504</v>
      </c>
      <c r="Q61" s="188">
        <v>24525.98506790234</v>
      </c>
      <c r="R61" s="188">
        <v>21401.81886964184</v>
      </c>
      <c r="S61" s="188">
        <v>21241.730906232664</v>
      </c>
      <c r="T61" s="188">
        <v>22458.833494614417</v>
      </c>
      <c r="U61" s="188">
        <v>24525.552003736801</v>
      </c>
      <c r="V61" s="188">
        <v>17951.853089497839</v>
      </c>
      <c r="W61" s="188">
        <v>18481.091021198197</v>
      </c>
      <c r="X61" s="188">
        <v>17836.233322623306</v>
      </c>
      <c r="Y61" s="189">
        <v>14927</v>
      </c>
      <c r="Z61" s="188">
        <v>32360</v>
      </c>
      <c r="AA61" s="188">
        <v>32360</v>
      </c>
      <c r="AB61" s="188">
        <v>32360</v>
      </c>
      <c r="AC61" s="188">
        <v>32360</v>
      </c>
      <c r="AD61" s="188">
        <v>32360</v>
      </c>
      <c r="AE61" s="188">
        <v>32360</v>
      </c>
      <c r="AF61" s="188">
        <v>32360</v>
      </c>
      <c r="AG61" s="188">
        <v>32360</v>
      </c>
      <c r="AH61" s="188">
        <v>32360</v>
      </c>
      <c r="AI61" s="188">
        <v>32360</v>
      </c>
      <c r="AJ61" s="188">
        <v>32360</v>
      </c>
      <c r="AK61" s="188">
        <v>32360</v>
      </c>
      <c r="AL61" s="188">
        <v>32360</v>
      </c>
      <c r="AM61" s="188">
        <v>32360</v>
      </c>
      <c r="AN61" s="188">
        <v>32360</v>
      </c>
      <c r="AO61" s="188">
        <v>32360</v>
      </c>
      <c r="AP61" s="188">
        <v>32360</v>
      </c>
      <c r="AQ61" s="188">
        <v>32360</v>
      </c>
      <c r="AR61" s="188">
        <v>32360</v>
      </c>
      <c r="AS61" s="188">
        <v>32360</v>
      </c>
      <c r="AT61" s="188">
        <v>32360</v>
      </c>
      <c r="AU61" s="200"/>
      <c r="AV61" s="198"/>
      <c r="AW61" s="199"/>
      <c r="AZ61" s="188"/>
      <c r="BA61" s="188"/>
      <c r="BB61" s="188"/>
      <c r="BC61" s="188"/>
      <c r="BD61" s="188"/>
      <c r="BE61" s="188"/>
      <c r="BF61" s="188"/>
      <c r="BG61" s="188"/>
      <c r="BH61" s="188"/>
      <c r="BI61" s="188"/>
      <c r="BJ61" s="188"/>
      <c r="BK61" s="188"/>
      <c r="BL61" s="188"/>
      <c r="BM61" s="188"/>
      <c r="BN61" s="188"/>
      <c r="BO61" s="188"/>
      <c r="BP61" s="188"/>
      <c r="BQ61" s="188"/>
      <c r="BR61" s="188"/>
      <c r="BS61" s="188"/>
    </row>
    <row r="62" spans="1:71">
      <c r="A62" s="235"/>
      <c r="B62" s="187" t="s">
        <v>35</v>
      </c>
      <c r="C62" s="160">
        <v>26</v>
      </c>
      <c r="D62" s="172" t="s">
        <v>216</v>
      </c>
      <c r="E62" s="188" t="e">
        <v>#NUM!</v>
      </c>
      <c r="F62" s="188" t="e">
        <v>#NUM!</v>
      </c>
      <c r="G62" s="188" t="e">
        <v>#NUM!</v>
      </c>
      <c r="H62" s="188" t="e">
        <v>#NUM!</v>
      </c>
      <c r="I62" s="188">
        <v>79631.461775667864</v>
      </c>
      <c r="J62" s="188">
        <v>123809.69128119286</v>
      </c>
      <c r="K62" s="188">
        <v>51445.335002135187</v>
      </c>
      <c r="L62" s="188">
        <v>75330.605947264761</v>
      </c>
      <c r="M62" s="188">
        <v>66920.399929651321</v>
      </c>
      <c r="N62" s="188">
        <v>41240.576360476756</v>
      </c>
      <c r="O62" s="188">
        <v>23319.512328494457</v>
      </c>
      <c r="P62" s="188">
        <v>17893.010459067755</v>
      </c>
      <c r="Q62" s="188">
        <v>23202.467694854859</v>
      </c>
      <c r="R62" s="188">
        <v>21667.523575602572</v>
      </c>
      <c r="S62" s="188">
        <v>24190.63057875997</v>
      </c>
      <c r="T62" s="188">
        <v>16059.962897736292</v>
      </c>
      <c r="U62" s="188">
        <v>20039.389821806228</v>
      </c>
      <c r="V62" s="188">
        <v>22797.733301401495</v>
      </c>
      <c r="W62" s="188">
        <v>10542.427595955976</v>
      </c>
      <c r="X62" s="188">
        <v>17939.353867242771</v>
      </c>
      <c r="Y62" s="189">
        <v>18075</v>
      </c>
      <c r="Z62" s="188">
        <v>26009</v>
      </c>
      <c r="AA62" s="188">
        <v>26009</v>
      </c>
      <c r="AB62" s="188">
        <v>26009</v>
      </c>
      <c r="AC62" s="188">
        <v>26009</v>
      </c>
      <c r="AD62" s="188">
        <v>26009</v>
      </c>
      <c r="AE62" s="188">
        <v>26009</v>
      </c>
      <c r="AF62" s="188">
        <v>26009</v>
      </c>
      <c r="AG62" s="188">
        <v>26009</v>
      </c>
      <c r="AH62" s="188">
        <v>26009</v>
      </c>
      <c r="AI62" s="188">
        <v>26009</v>
      </c>
      <c r="AJ62" s="188">
        <v>26009</v>
      </c>
      <c r="AK62" s="188">
        <v>26009</v>
      </c>
      <c r="AL62" s="188">
        <v>26009</v>
      </c>
      <c r="AM62" s="188">
        <v>26009</v>
      </c>
      <c r="AN62" s="188">
        <v>26009</v>
      </c>
      <c r="AO62" s="188">
        <v>26009</v>
      </c>
      <c r="AP62" s="188">
        <v>26009</v>
      </c>
      <c r="AQ62" s="188">
        <v>26009</v>
      </c>
      <c r="AR62" s="188">
        <v>26009</v>
      </c>
      <c r="AS62" s="188">
        <v>26009</v>
      </c>
      <c r="AT62" s="188">
        <v>26009</v>
      </c>
      <c r="AU62" s="200"/>
      <c r="AV62" s="198"/>
      <c r="AW62" s="199"/>
      <c r="AZ62" s="188"/>
      <c r="BA62" s="188"/>
      <c r="BB62" s="188"/>
      <c r="BC62" s="188"/>
      <c r="BD62" s="188"/>
      <c r="BE62" s="188"/>
      <c r="BF62" s="188"/>
      <c r="BG62" s="188"/>
      <c r="BH62" s="188"/>
      <c r="BI62" s="188"/>
      <c r="BJ62" s="188"/>
      <c r="BK62" s="188"/>
      <c r="BL62" s="188"/>
      <c r="BM62" s="188"/>
      <c r="BN62" s="188"/>
      <c r="BO62" s="188"/>
      <c r="BP62" s="188"/>
      <c r="BQ62" s="188"/>
      <c r="BR62" s="188"/>
      <c r="BS62" s="188"/>
    </row>
    <row r="63" spans="1:71">
      <c r="A63" s="235"/>
      <c r="B63" s="187"/>
      <c r="C63" s="160">
        <v>20</v>
      </c>
      <c r="D63" s="172" t="s">
        <v>217</v>
      </c>
      <c r="E63" s="188" t="e">
        <v>#NUM!</v>
      </c>
      <c r="F63" s="188" t="e">
        <v>#NUM!</v>
      </c>
      <c r="G63" s="188" t="e">
        <v>#NUM!</v>
      </c>
      <c r="H63" s="188" t="e">
        <v>#NUM!</v>
      </c>
      <c r="I63" s="188">
        <v>13845.225348327336</v>
      </c>
      <c r="J63" s="188">
        <v>15700.446814990148</v>
      </c>
      <c r="K63" s="188">
        <v>20707.136754870993</v>
      </c>
      <c r="L63" s="188">
        <v>18080.932580232948</v>
      </c>
      <c r="M63" s="188">
        <v>14356.587963840844</v>
      </c>
      <c r="N63" s="188">
        <v>17768.882242372958</v>
      </c>
      <c r="O63" s="188">
        <v>24964.765561178923</v>
      </c>
      <c r="P63" s="188">
        <v>22490.402658998872</v>
      </c>
      <c r="Q63" s="188">
        <v>20896.893639815942</v>
      </c>
      <c r="R63" s="188">
        <v>19511.691308906156</v>
      </c>
      <c r="S63" s="188">
        <v>22712.580942809498</v>
      </c>
      <c r="T63" s="188">
        <v>25404.228455402139</v>
      </c>
      <c r="U63" s="188">
        <v>22744.48568086532</v>
      </c>
      <c r="V63" s="188">
        <v>22795.225536827129</v>
      </c>
      <c r="W63" s="188">
        <v>29497.344166256033</v>
      </c>
      <c r="X63" s="188">
        <v>23831.695517229797</v>
      </c>
      <c r="Y63" s="189">
        <v>32966</v>
      </c>
      <c r="Z63" s="188">
        <v>31776</v>
      </c>
      <c r="AA63" s="188">
        <v>31776</v>
      </c>
      <c r="AB63" s="188">
        <v>31776</v>
      </c>
      <c r="AC63" s="188">
        <v>31776</v>
      </c>
      <c r="AD63" s="188">
        <v>31776</v>
      </c>
      <c r="AE63" s="188">
        <v>31776</v>
      </c>
      <c r="AF63" s="188">
        <v>31776</v>
      </c>
      <c r="AG63" s="188">
        <v>31776</v>
      </c>
      <c r="AH63" s="188">
        <v>31776</v>
      </c>
      <c r="AI63" s="188">
        <v>31776</v>
      </c>
      <c r="AJ63" s="188">
        <v>31776</v>
      </c>
      <c r="AK63" s="188">
        <v>31776</v>
      </c>
      <c r="AL63" s="188">
        <v>31776</v>
      </c>
      <c r="AM63" s="188">
        <v>31776</v>
      </c>
      <c r="AN63" s="188">
        <v>31776</v>
      </c>
      <c r="AO63" s="188">
        <v>31776</v>
      </c>
      <c r="AP63" s="188">
        <v>31776</v>
      </c>
      <c r="AQ63" s="188">
        <v>31776</v>
      </c>
      <c r="AR63" s="188">
        <v>31776</v>
      </c>
      <c r="AS63" s="188">
        <v>31776</v>
      </c>
      <c r="AT63" s="188">
        <v>31776</v>
      </c>
      <c r="AU63" s="200"/>
      <c r="AV63" s="198"/>
      <c r="AW63" s="199"/>
      <c r="AZ63" s="188"/>
      <c r="BA63" s="188"/>
      <c r="BB63" s="188"/>
      <c r="BC63" s="188"/>
      <c r="BD63" s="188"/>
      <c r="BE63" s="188"/>
      <c r="BF63" s="188"/>
      <c r="BG63" s="188"/>
      <c r="BH63" s="188"/>
      <c r="BI63" s="188"/>
      <c r="BJ63" s="188"/>
      <c r="BK63" s="188"/>
      <c r="BL63" s="188"/>
      <c r="BM63" s="188"/>
      <c r="BN63" s="188"/>
      <c r="BO63" s="188"/>
      <c r="BP63" s="188"/>
      <c r="BQ63" s="188"/>
      <c r="BR63" s="188"/>
      <c r="BS63" s="188"/>
    </row>
    <row r="64" spans="1:71">
      <c r="A64" s="235"/>
      <c r="B64" s="187" t="s">
        <v>35</v>
      </c>
      <c r="C64" s="160" t="s">
        <v>212</v>
      </c>
      <c r="D64" s="172" t="s">
        <v>218</v>
      </c>
      <c r="E64" s="188" t="e">
        <v>#NUM!</v>
      </c>
      <c r="F64" s="188" t="e">
        <v>#NUM!</v>
      </c>
      <c r="G64" s="188" t="e">
        <v>#NUM!</v>
      </c>
      <c r="H64" s="188" t="e">
        <v>#NUM!</v>
      </c>
      <c r="I64" s="188">
        <v>16814.820658144796</v>
      </c>
      <c r="J64" s="188">
        <v>15254.117057598334</v>
      </c>
      <c r="K64" s="188">
        <v>17382.18358744025</v>
      </c>
      <c r="L64" s="188">
        <v>15903.309968677793</v>
      </c>
      <c r="M64" s="188">
        <v>16895.90028925053</v>
      </c>
      <c r="N64" s="188">
        <v>18670.653448446403</v>
      </c>
      <c r="O64" s="188">
        <v>18370.227388278276</v>
      </c>
      <c r="P64" s="188">
        <v>19907.741590512171</v>
      </c>
      <c r="Q64" s="188">
        <v>19681.085891816892</v>
      </c>
      <c r="R64" s="188">
        <v>17643.60215168701</v>
      </c>
      <c r="S64" s="188">
        <v>17104.708300381641</v>
      </c>
      <c r="T64" s="188">
        <v>17297.549147841859</v>
      </c>
      <c r="U64" s="188">
        <v>17529.64906361304</v>
      </c>
      <c r="V64" s="188">
        <v>16631.123391874025</v>
      </c>
      <c r="W64" s="188">
        <v>19526.877331738178</v>
      </c>
      <c r="X64" s="188">
        <v>20490.7909375829</v>
      </c>
      <c r="Y64" s="189">
        <v>13849</v>
      </c>
      <c r="Z64" s="188">
        <v>17854</v>
      </c>
      <c r="AA64" s="188">
        <v>17854</v>
      </c>
      <c r="AB64" s="188">
        <v>17854</v>
      </c>
      <c r="AC64" s="188">
        <v>17854</v>
      </c>
      <c r="AD64" s="188">
        <v>17854</v>
      </c>
      <c r="AE64" s="188">
        <v>17854</v>
      </c>
      <c r="AF64" s="188">
        <v>17854</v>
      </c>
      <c r="AG64" s="188">
        <v>17854</v>
      </c>
      <c r="AH64" s="188">
        <v>17854</v>
      </c>
      <c r="AI64" s="188">
        <v>17854</v>
      </c>
      <c r="AJ64" s="188">
        <v>17854</v>
      </c>
      <c r="AK64" s="188">
        <v>17854</v>
      </c>
      <c r="AL64" s="188">
        <v>17854</v>
      </c>
      <c r="AM64" s="188">
        <v>17854</v>
      </c>
      <c r="AN64" s="188">
        <v>17854</v>
      </c>
      <c r="AO64" s="188">
        <v>17854</v>
      </c>
      <c r="AP64" s="188">
        <v>17854</v>
      </c>
      <c r="AQ64" s="188">
        <v>17854</v>
      </c>
      <c r="AR64" s="188">
        <v>17854</v>
      </c>
      <c r="AS64" s="188">
        <v>17854</v>
      </c>
      <c r="AT64" s="188">
        <v>17854</v>
      </c>
      <c r="AU64" s="200"/>
      <c r="AV64" s="198"/>
      <c r="AW64" s="199"/>
      <c r="AZ64" s="188"/>
      <c r="BA64" s="188"/>
      <c r="BB64" s="188"/>
      <c r="BC64" s="188"/>
      <c r="BD64" s="188"/>
      <c r="BE64" s="188"/>
      <c r="BF64" s="188"/>
      <c r="BG64" s="188"/>
      <c r="BH64" s="188"/>
      <c r="BI64" s="188"/>
      <c r="BJ64" s="188"/>
      <c r="BK64" s="188"/>
      <c r="BL64" s="188"/>
      <c r="BM64" s="188"/>
      <c r="BN64" s="188"/>
      <c r="BO64" s="188"/>
      <c r="BP64" s="188"/>
      <c r="BQ64" s="188"/>
      <c r="BR64" s="188"/>
      <c r="BS64" s="188"/>
    </row>
    <row r="65" spans="1:71">
      <c r="A65" s="235"/>
      <c r="B65" s="187" t="s">
        <v>35</v>
      </c>
      <c r="C65" s="160">
        <v>10</v>
      </c>
      <c r="D65" s="172" t="s">
        <v>219</v>
      </c>
      <c r="E65" s="188" t="e">
        <v>#NUM!</v>
      </c>
      <c r="F65" s="188" t="e">
        <v>#NUM!</v>
      </c>
      <c r="G65" s="188" t="e">
        <v>#NUM!</v>
      </c>
      <c r="H65" s="188" t="e">
        <v>#NUM!</v>
      </c>
      <c r="I65" s="188">
        <v>44797.341357157296</v>
      </c>
      <c r="J65" s="188">
        <v>48319.226591370592</v>
      </c>
      <c r="K65" s="188">
        <v>53150.072631091301</v>
      </c>
      <c r="L65" s="188">
        <v>43153.457668095813</v>
      </c>
      <c r="M65" s="188">
        <v>38200.64891926822</v>
      </c>
      <c r="N65" s="188">
        <v>39761.013437417198</v>
      </c>
      <c r="O65" s="188">
        <v>35811.251136852778</v>
      </c>
      <c r="P65" s="188">
        <v>30847.926123519715</v>
      </c>
      <c r="Q65" s="188">
        <v>33822.317679196727</v>
      </c>
      <c r="R65" s="188">
        <v>25793.264656649793</v>
      </c>
      <c r="S65" s="188">
        <v>25538.719421783706</v>
      </c>
      <c r="T65" s="188">
        <v>26997.457901214373</v>
      </c>
      <c r="U65" s="188">
        <v>27639.078339900767</v>
      </c>
      <c r="V65" s="188">
        <v>26587.910958241548</v>
      </c>
      <c r="W65" s="188">
        <v>26501.769139863529</v>
      </c>
      <c r="X65" s="188">
        <v>31230.940026341763</v>
      </c>
      <c r="Y65" s="189">
        <v>27569</v>
      </c>
      <c r="Z65" s="188">
        <v>25740</v>
      </c>
      <c r="AA65" s="188">
        <v>25740</v>
      </c>
      <c r="AB65" s="188">
        <v>25740</v>
      </c>
      <c r="AC65" s="188">
        <v>25740</v>
      </c>
      <c r="AD65" s="188">
        <v>25740</v>
      </c>
      <c r="AE65" s="188">
        <v>25740</v>
      </c>
      <c r="AF65" s="188">
        <v>25740</v>
      </c>
      <c r="AG65" s="188">
        <v>25740</v>
      </c>
      <c r="AH65" s="188">
        <v>25740</v>
      </c>
      <c r="AI65" s="188">
        <v>25740</v>
      </c>
      <c r="AJ65" s="188">
        <v>25740</v>
      </c>
      <c r="AK65" s="188">
        <v>25740</v>
      </c>
      <c r="AL65" s="188">
        <v>25740</v>
      </c>
      <c r="AM65" s="188">
        <v>25740</v>
      </c>
      <c r="AN65" s="188">
        <v>25740</v>
      </c>
      <c r="AO65" s="188">
        <v>25740</v>
      </c>
      <c r="AP65" s="188">
        <v>25740</v>
      </c>
      <c r="AQ65" s="188">
        <v>25740</v>
      </c>
      <c r="AR65" s="188">
        <v>25740</v>
      </c>
      <c r="AS65" s="188">
        <v>25740</v>
      </c>
      <c r="AT65" s="188">
        <v>25740</v>
      </c>
      <c r="AU65" s="200"/>
      <c r="AV65" s="198"/>
      <c r="AW65" s="199"/>
      <c r="AZ65" s="188"/>
      <c r="BA65" s="188"/>
      <c r="BB65" s="188"/>
      <c r="BC65" s="188"/>
      <c r="BD65" s="188"/>
      <c r="BE65" s="188"/>
      <c r="BF65" s="188"/>
      <c r="BG65" s="188"/>
      <c r="BH65" s="188"/>
      <c r="BI65" s="188"/>
      <c r="BJ65" s="188"/>
      <c r="BK65" s="188"/>
      <c r="BL65" s="188"/>
      <c r="BM65" s="188"/>
      <c r="BN65" s="188"/>
      <c r="BO65" s="188"/>
      <c r="BP65" s="188"/>
      <c r="BQ65" s="188"/>
      <c r="BR65" s="188"/>
      <c r="BS65" s="188"/>
    </row>
    <row r="66" spans="1:71">
      <c r="A66" s="235"/>
      <c r="B66" s="187" t="s">
        <v>35</v>
      </c>
      <c r="C66" s="160" t="s">
        <v>220</v>
      </c>
      <c r="D66" s="172" t="s">
        <v>221</v>
      </c>
      <c r="E66" s="188" t="e">
        <v>#NUM!</v>
      </c>
      <c r="F66" s="188" t="e">
        <v>#NUM!</v>
      </c>
      <c r="G66" s="188" t="e">
        <v>#NUM!</v>
      </c>
      <c r="H66" s="188" t="e">
        <v>#NUM!</v>
      </c>
      <c r="I66" s="188">
        <v>24647.818813359489</v>
      </c>
      <c r="J66" s="188">
        <v>25061.646630030951</v>
      </c>
      <c r="K66" s="188">
        <v>33253.519544044611</v>
      </c>
      <c r="L66" s="188">
        <v>30600.515270867891</v>
      </c>
      <c r="M66" s="188">
        <v>26104.305367342804</v>
      </c>
      <c r="N66" s="188">
        <v>28714.614714384068</v>
      </c>
      <c r="O66" s="188">
        <v>40999.144707615109</v>
      </c>
      <c r="P66" s="188">
        <v>37911.493736826225</v>
      </c>
      <c r="Q66" s="188">
        <v>36432.056397175504</v>
      </c>
      <c r="R66" s="188">
        <v>41568.395434668499</v>
      </c>
      <c r="S66" s="188">
        <v>45166.437178249944</v>
      </c>
      <c r="T66" s="188">
        <v>55417.888456249231</v>
      </c>
      <c r="U66" s="188">
        <v>47860.671281239171</v>
      </c>
      <c r="V66" s="188">
        <v>47824.407654110888</v>
      </c>
      <c r="W66" s="188">
        <v>57241.434683876862</v>
      </c>
      <c r="X66" s="188">
        <v>39546.314422662152</v>
      </c>
      <c r="Y66" s="189">
        <v>23127</v>
      </c>
      <c r="Z66" s="188">
        <v>40872</v>
      </c>
      <c r="AA66" s="188">
        <v>40872</v>
      </c>
      <c r="AB66" s="188">
        <v>40872</v>
      </c>
      <c r="AC66" s="188">
        <v>40872</v>
      </c>
      <c r="AD66" s="188">
        <v>40872</v>
      </c>
      <c r="AE66" s="188">
        <v>40872</v>
      </c>
      <c r="AF66" s="188">
        <v>40872</v>
      </c>
      <c r="AG66" s="188">
        <v>40872</v>
      </c>
      <c r="AH66" s="188">
        <v>40872</v>
      </c>
      <c r="AI66" s="188">
        <v>40872</v>
      </c>
      <c r="AJ66" s="188">
        <v>40872</v>
      </c>
      <c r="AK66" s="188">
        <v>40872</v>
      </c>
      <c r="AL66" s="188">
        <v>40872</v>
      </c>
      <c r="AM66" s="188">
        <v>40872</v>
      </c>
      <c r="AN66" s="188">
        <v>40872</v>
      </c>
      <c r="AO66" s="188">
        <v>40872</v>
      </c>
      <c r="AP66" s="188">
        <v>40872</v>
      </c>
      <c r="AQ66" s="188">
        <v>40872</v>
      </c>
      <c r="AR66" s="188">
        <v>40872</v>
      </c>
      <c r="AS66" s="188">
        <v>40872</v>
      </c>
      <c r="AT66" s="188">
        <v>40872</v>
      </c>
      <c r="AU66" s="200"/>
      <c r="AV66" s="198"/>
      <c r="AW66" s="199"/>
      <c r="AZ66" s="188"/>
      <c r="BA66" s="188"/>
      <c r="BB66" s="188"/>
      <c r="BC66" s="188"/>
      <c r="BD66" s="188"/>
      <c r="BE66" s="188"/>
      <c r="BF66" s="188"/>
      <c r="BG66" s="188"/>
      <c r="BH66" s="188"/>
      <c r="BI66" s="188"/>
      <c r="BJ66" s="188"/>
      <c r="BK66" s="188"/>
      <c r="BL66" s="188"/>
      <c r="BM66" s="188"/>
      <c r="BN66" s="188"/>
      <c r="BO66" s="188"/>
      <c r="BP66" s="188"/>
      <c r="BQ66" s="188"/>
      <c r="BR66" s="188"/>
      <c r="BS66" s="188"/>
    </row>
    <row r="67" spans="1:71">
      <c r="A67" s="235"/>
      <c r="B67" s="187" t="s">
        <v>35</v>
      </c>
      <c r="C67" s="160">
        <v>11</v>
      </c>
      <c r="D67" s="172" t="s">
        <v>222</v>
      </c>
      <c r="E67" s="188" t="e">
        <v>#NUM!</v>
      </c>
      <c r="F67" s="188" t="e">
        <v>#NUM!</v>
      </c>
      <c r="G67" s="188" t="e">
        <v>#NUM!</v>
      </c>
      <c r="H67" s="188" t="e">
        <v>#NUM!</v>
      </c>
      <c r="I67" s="188">
        <v>14806.403776817857</v>
      </c>
      <c r="J67" s="188">
        <v>15484.534184512118</v>
      </c>
      <c r="K67" s="188">
        <v>27363.210852116092</v>
      </c>
      <c r="L67" s="188">
        <v>19584.412388578075</v>
      </c>
      <c r="M67" s="188">
        <v>16728.986898018753</v>
      </c>
      <c r="N67" s="188">
        <v>18452.838048489426</v>
      </c>
      <c r="O67" s="188">
        <v>25457.746866349284</v>
      </c>
      <c r="P67" s="188">
        <v>21061.65459780395</v>
      </c>
      <c r="Q67" s="188">
        <v>22002.059522951367</v>
      </c>
      <c r="R67" s="188">
        <v>19820.252014876733</v>
      </c>
      <c r="S67" s="188">
        <v>19661.348306604716</v>
      </c>
      <c r="T67" s="188">
        <v>26629.740644204961</v>
      </c>
      <c r="U67" s="188">
        <v>26100.624895327426</v>
      </c>
      <c r="V67" s="188">
        <v>27954.119971226923</v>
      </c>
      <c r="W67" s="188">
        <v>32351.83269724901</v>
      </c>
      <c r="X67" s="188">
        <v>28477.175946141066</v>
      </c>
      <c r="Y67" s="189">
        <v>63622</v>
      </c>
      <c r="Z67" s="188">
        <v>45930</v>
      </c>
      <c r="AA67" s="188">
        <v>45930</v>
      </c>
      <c r="AB67" s="188">
        <v>45930</v>
      </c>
      <c r="AC67" s="188">
        <v>45930</v>
      </c>
      <c r="AD67" s="188">
        <v>45930</v>
      </c>
      <c r="AE67" s="188">
        <v>45930</v>
      </c>
      <c r="AF67" s="188">
        <v>45930</v>
      </c>
      <c r="AG67" s="188">
        <v>45930</v>
      </c>
      <c r="AH67" s="188">
        <v>45930</v>
      </c>
      <c r="AI67" s="188">
        <v>45930</v>
      </c>
      <c r="AJ67" s="188">
        <v>45930</v>
      </c>
      <c r="AK67" s="188">
        <v>45930</v>
      </c>
      <c r="AL67" s="188">
        <v>45930</v>
      </c>
      <c r="AM67" s="188">
        <v>45930</v>
      </c>
      <c r="AN67" s="188">
        <v>45930</v>
      </c>
      <c r="AO67" s="188">
        <v>45930</v>
      </c>
      <c r="AP67" s="188">
        <v>45930</v>
      </c>
      <c r="AQ67" s="188">
        <v>45930</v>
      </c>
      <c r="AR67" s="188">
        <v>45930</v>
      </c>
      <c r="AS67" s="188">
        <v>45930</v>
      </c>
      <c r="AT67" s="188">
        <v>45930</v>
      </c>
      <c r="AU67" s="200"/>
      <c r="AV67" s="198"/>
      <c r="AW67" s="199"/>
      <c r="AZ67" s="188"/>
      <c r="BA67" s="188"/>
      <c r="BB67" s="188"/>
      <c r="BC67" s="188"/>
      <c r="BD67" s="188"/>
      <c r="BE67" s="188"/>
      <c r="BF67" s="188"/>
      <c r="BG67" s="188"/>
      <c r="BH67" s="188"/>
      <c r="BI67" s="188"/>
      <c r="BJ67" s="188"/>
      <c r="BK67" s="188"/>
      <c r="BL67" s="188"/>
      <c r="BM67" s="188"/>
      <c r="BN67" s="188"/>
      <c r="BO67" s="188"/>
      <c r="BP67" s="188"/>
      <c r="BQ67" s="188"/>
      <c r="BR67" s="188"/>
      <c r="BS67" s="188"/>
    </row>
    <row r="68" spans="1:71">
      <c r="A68" s="235"/>
      <c r="B68" s="187" t="s">
        <v>35</v>
      </c>
      <c r="C68" s="160">
        <v>11</v>
      </c>
      <c r="D68" s="172" t="s">
        <v>223</v>
      </c>
      <c r="E68" s="188" t="e">
        <v>#NUM!</v>
      </c>
      <c r="F68" s="188" t="e">
        <v>#NUM!</v>
      </c>
      <c r="G68" s="188" t="e">
        <v>#NUM!</v>
      </c>
      <c r="H68" s="188" t="e">
        <v>#NUM!</v>
      </c>
      <c r="I68" s="188">
        <v>42265.271593217461</v>
      </c>
      <c r="J68" s="188">
        <v>43800.575164426882</v>
      </c>
      <c r="K68" s="188">
        <v>48475.537956220011</v>
      </c>
      <c r="L68" s="188">
        <v>42975.55347685852</v>
      </c>
      <c r="M68" s="188">
        <v>40709.934976222175</v>
      </c>
      <c r="N68" s="188">
        <v>41723.447264364018</v>
      </c>
      <c r="O68" s="188">
        <v>40865.947228217592</v>
      </c>
      <c r="P68" s="188">
        <v>37838.320584379326</v>
      </c>
      <c r="Q68" s="188">
        <v>39496.775293259539</v>
      </c>
      <c r="R68" s="188">
        <v>34471.409798811634</v>
      </c>
      <c r="S68" s="188">
        <v>33922.239449968292</v>
      </c>
      <c r="T68" s="188">
        <v>35287.21829699129</v>
      </c>
      <c r="U68" s="188">
        <v>36037.512188861154</v>
      </c>
      <c r="V68" s="188">
        <v>35997.97028340814</v>
      </c>
      <c r="W68" s="188">
        <v>36334.748002886095</v>
      </c>
      <c r="X68" s="188">
        <v>39714.259984106146</v>
      </c>
      <c r="Y68" s="189">
        <v>38039</v>
      </c>
      <c r="Z68" s="188">
        <v>34402</v>
      </c>
      <c r="AA68" s="188">
        <v>34402</v>
      </c>
      <c r="AB68" s="188">
        <v>34402</v>
      </c>
      <c r="AC68" s="188">
        <v>34402</v>
      </c>
      <c r="AD68" s="188">
        <v>34402</v>
      </c>
      <c r="AE68" s="188">
        <v>34402</v>
      </c>
      <c r="AF68" s="188">
        <v>34402</v>
      </c>
      <c r="AG68" s="188">
        <v>34402</v>
      </c>
      <c r="AH68" s="188">
        <v>34402</v>
      </c>
      <c r="AI68" s="188">
        <v>34402</v>
      </c>
      <c r="AJ68" s="188">
        <v>34402</v>
      </c>
      <c r="AK68" s="188">
        <v>34402</v>
      </c>
      <c r="AL68" s="188">
        <v>34402</v>
      </c>
      <c r="AM68" s="188">
        <v>34402</v>
      </c>
      <c r="AN68" s="188">
        <v>34402</v>
      </c>
      <c r="AO68" s="188">
        <v>34402</v>
      </c>
      <c r="AP68" s="188">
        <v>34402</v>
      </c>
      <c r="AQ68" s="188">
        <v>34402</v>
      </c>
      <c r="AR68" s="188">
        <v>34402</v>
      </c>
      <c r="AS68" s="188">
        <v>34402</v>
      </c>
      <c r="AT68" s="188">
        <v>34402</v>
      </c>
      <c r="AU68" s="200"/>
      <c r="AV68" s="198"/>
      <c r="AW68" s="199"/>
      <c r="AZ68" s="188"/>
      <c r="BA68" s="188"/>
      <c r="BB68" s="188"/>
      <c r="BC68" s="188"/>
      <c r="BD68" s="188"/>
      <c r="BE68" s="188"/>
      <c r="BF68" s="188"/>
      <c r="BG68" s="188"/>
      <c r="BH68" s="188"/>
      <c r="BI68" s="188"/>
      <c r="BJ68" s="188"/>
      <c r="BK68" s="188"/>
      <c r="BL68" s="188"/>
      <c r="BM68" s="188"/>
      <c r="BN68" s="188"/>
      <c r="BO68" s="188"/>
      <c r="BP68" s="188"/>
      <c r="BQ68" s="188"/>
      <c r="BR68" s="188"/>
      <c r="BS68" s="188"/>
    </row>
    <row r="69" spans="1:71">
      <c r="A69" s="235"/>
      <c r="B69" s="187" t="s">
        <v>37</v>
      </c>
      <c r="C69" s="160" t="s">
        <v>224</v>
      </c>
      <c r="D69" s="172" t="s">
        <v>225</v>
      </c>
      <c r="E69" s="188" t="e">
        <v>#NUM!</v>
      </c>
      <c r="F69" s="188" t="e">
        <v>#NUM!</v>
      </c>
      <c r="G69" s="188" t="e">
        <v>#NUM!</v>
      </c>
      <c r="H69" s="188" t="e">
        <v>#NUM!</v>
      </c>
      <c r="I69" s="188">
        <v>40108.991588757621</v>
      </c>
      <c r="J69" s="188">
        <v>41694.189293347685</v>
      </c>
      <c r="K69" s="188">
        <v>44495.095584717521</v>
      </c>
      <c r="L69" s="188">
        <v>40170.437125342709</v>
      </c>
      <c r="M69" s="188">
        <v>39424.771299827662</v>
      </c>
      <c r="N69" s="188">
        <v>39976.941962567034</v>
      </c>
      <c r="O69" s="188">
        <v>37185.802695510589</v>
      </c>
      <c r="P69" s="188">
        <v>34986.36224625777</v>
      </c>
      <c r="Q69" s="188">
        <v>36845.798985260059</v>
      </c>
      <c r="R69" s="188">
        <v>30851.426741774467</v>
      </c>
      <c r="S69" s="188">
        <v>30010.995742110332</v>
      </c>
      <c r="T69" s="188">
        <v>29857.591349110535</v>
      </c>
      <c r="U69" s="188">
        <v>31640.661585263861</v>
      </c>
      <c r="V69" s="188">
        <v>31684.024456329193</v>
      </c>
      <c r="W69" s="188">
        <v>30851.539600960092</v>
      </c>
      <c r="X69" s="188">
        <v>36482.750000020416</v>
      </c>
      <c r="Y69" s="189">
        <v>32231</v>
      </c>
      <c r="Z69" s="188">
        <v>41591</v>
      </c>
      <c r="AA69" s="188">
        <v>41591</v>
      </c>
      <c r="AB69" s="188">
        <v>41591</v>
      </c>
      <c r="AC69" s="188">
        <v>41591</v>
      </c>
      <c r="AD69" s="188">
        <v>41591</v>
      </c>
      <c r="AE69" s="188">
        <v>41591</v>
      </c>
      <c r="AF69" s="188">
        <v>41591</v>
      </c>
      <c r="AG69" s="188">
        <v>41591</v>
      </c>
      <c r="AH69" s="188">
        <v>41591</v>
      </c>
      <c r="AI69" s="188">
        <v>41591</v>
      </c>
      <c r="AJ69" s="188">
        <v>41591</v>
      </c>
      <c r="AK69" s="188">
        <v>41591</v>
      </c>
      <c r="AL69" s="188">
        <v>41591</v>
      </c>
      <c r="AM69" s="188">
        <v>41591</v>
      </c>
      <c r="AN69" s="188">
        <v>41591</v>
      </c>
      <c r="AO69" s="188">
        <v>41591</v>
      </c>
      <c r="AP69" s="188">
        <v>41591</v>
      </c>
      <c r="AQ69" s="188">
        <v>41591</v>
      </c>
      <c r="AR69" s="188">
        <v>41591</v>
      </c>
      <c r="AS69" s="188">
        <v>41591</v>
      </c>
      <c r="AT69" s="188">
        <v>41591</v>
      </c>
      <c r="AU69" s="200"/>
      <c r="AV69" s="198"/>
      <c r="AW69" s="199"/>
      <c r="AZ69" s="188"/>
      <c r="BA69" s="188"/>
      <c r="BB69" s="188"/>
      <c r="BC69" s="188"/>
      <c r="BD69" s="188"/>
      <c r="BE69" s="188"/>
      <c r="BF69" s="188"/>
      <c r="BG69" s="188"/>
      <c r="BH69" s="188"/>
      <c r="BI69" s="188"/>
      <c r="BJ69" s="188"/>
      <c r="BK69" s="188"/>
      <c r="BL69" s="188"/>
      <c r="BM69" s="188"/>
      <c r="BN69" s="188"/>
      <c r="BO69" s="188"/>
      <c r="BP69" s="188"/>
      <c r="BQ69" s="188"/>
      <c r="BR69" s="188"/>
      <c r="BS69" s="188"/>
    </row>
    <row r="70" spans="1:71">
      <c r="A70" s="235"/>
      <c r="B70" s="187" t="s">
        <v>37</v>
      </c>
      <c r="C70" s="160">
        <v>24</v>
      </c>
      <c r="D70" s="172" t="s">
        <v>226</v>
      </c>
      <c r="E70" s="188" t="e">
        <v>#NUM!</v>
      </c>
      <c r="F70" s="188" t="e">
        <v>#NUM!</v>
      </c>
      <c r="G70" s="188" t="e">
        <v>#NUM!</v>
      </c>
      <c r="H70" s="188" t="e">
        <v>#NUM!</v>
      </c>
      <c r="I70" s="188">
        <v>91230.2214510661</v>
      </c>
      <c r="J70" s="188">
        <v>86269.332185853462</v>
      </c>
      <c r="K70" s="188">
        <v>93402.624217495293</v>
      </c>
      <c r="L70" s="188">
        <v>64326.038296066654</v>
      </c>
      <c r="M70" s="188">
        <v>67671.048308577156</v>
      </c>
      <c r="N70" s="188">
        <v>82773.198118511194</v>
      </c>
      <c r="O70" s="188">
        <v>50613.587282732544</v>
      </c>
      <c r="P70" s="188">
        <v>55760.535305290512</v>
      </c>
      <c r="Q70" s="188">
        <v>46246.243318335684</v>
      </c>
      <c r="R70" s="188">
        <v>53636.893111285768</v>
      </c>
      <c r="S70" s="188">
        <v>51024.575364313314</v>
      </c>
      <c r="T70" s="188">
        <v>48159.32088223454</v>
      </c>
      <c r="U70" s="188">
        <v>51475.223675840592</v>
      </c>
      <c r="V70" s="188">
        <v>36870.884936279595</v>
      </c>
      <c r="W70" s="188">
        <v>31746.756916453705</v>
      </c>
      <c r="X70" s="188">
        <v>28076.499987911971</v>
      </c>
      <c r="Y70" s="189">
        <v>18805</v>
      </c>
      <c r="Z70" s="188">
        <v>38379</v>
      </c>
      <c r="AA70" s="188">
        <v>38379</v>
      </c>
      <c r="AB70" s="188">
        <v>38379</v>
      </c>
      <c r="AC70" s="188">
        <v>38379</v>
      </c>
      <c r="AD70" s="188">
        <v>38379</v>
      </c>
      <c r="AE70" s="188">
        <v>38379</v>
      </c>
      <c r="AF70" s="188">
        <v>38379</v>
      </c>
      <c r="AG70" s="188">
        <v>38379</v>
      </c>
      <c r="AH70" s="188">
        <v>38379</v>
      </c>
      <c r="AI70" s="188">
        <v>38379</v>
      </c>
      <c r="AJ70" s="188">
        <v>38379</v>
      </c>
      <c r="AK70" s="188">
        <v>38379</v>
      </c>
      <c r="AL70" s="188">
        <v>38379</v>
      </c>
      <c r="AM70" s="188">
        <v>38379</v>
      </c>
      <c r="AN70" s="188">
        <v>38379</v>
      </c>
      <c r="AO70" s="188">
        <v>38379</v>
      </c>
      <c r="AP70" s="188">
        <v>38379</v>
      </c>
      <c r="AQ70" s="188">
        <v>38379</v>
      </c>
      <c r="AR70" s="188">
        <v>38379</v>
      </c>
      <c r="AS70" s="188">
        <v>38379</v>
      </c>
      <c r="AT70" s="188">
        <v>38379</v>
      </c>
      <c r="AU70" s="200"/>
      <c r="AV70" s="198"/>
      <c r="AW70" s="199"/>
      <c r="AZ70" s="188"/>
      <c r="BA70" s="188"/>
      <c r="BB70" s="188"/>
      <c r="BC70" s="188"/>
      <c r="BD70" s="188"/>
      <c r="BE70" s="188"/>
      <c r="BF70" s="188"/>
      <c r="BG70" s="188"/>
      <c r="BH70" s="188"/>
      <c r="BI70" s="188"/>
      <c r="BJ70" s="188"/>
      <c r="BK70" s="188"/>
      <c r="BL70" s="188"/>
      <c r="BM70" s="188"/>
      <c r="BN70" s="188"/>
      <c r="BO70" s="188"/>
      <c r="BP70" s="188"/>
      <c r="BQ70" s="188"/>
      <c r="BR70" s="188"/>
      <c r="BS70" s="188"/>
    </row>
    <row r="71" spans="1:71">
      <c r="A71" s="235"/>
      <c r="B71" s="187" t="s">
        <v>37</v>
      </c>
      <c r="C71" s="160">
        <v>24</v>
      </c>
      <c r="D71" s="172" t="s">
        <v>227</v>
      </c>
      <c r="E71" s="188" t="e">
        <v>#NUM!</v>
      </c>
      <c r="F71" s="188" t="e">
        <v>#NUM!</v>
      </c>
      <c r="G71" s="188" t="e">
        <v>#NUM!</v>
      </c>
      <c r="H71" s="188" t="e">
        <v>#NUM!</v>
      </c>
      <c r="I71" s="188">
        <v>58959.056493473952</v>
      </c>
      <c r="J71" s="188">
        <v>61311.163794650442</v>
      </c>
      <c r="K71" s="188">
        <v>55199.842485222995</v>
      </c>
      <c r="L71" s="188">
        <v>66818.765443202894</v>
      </c>
      <c r="M71" s="188">
        <v>66580.857240387093</v>
      </c>
      <c r="N71" s="188">
        <v>79316.482235500749</v>
      </c>
      <c r="O71" s="188">
        <v>46728.096582923208</v>
      </c>
      <c r="P71" s="188">
        <v>61367.785256020601</v>
      </c>
      <c r="Q71" s="188">
        <v>53923.429969839162</v>
      </c>
      <c r="R71" s="188">
        <v>55404.869501982947</v>
      </c>
      <c r="S71" s="188">
        <v>56989.673429886017</v>
      </c>
      <c r="T71" s="188">
        <v>52700.702945231482</v>
      </c>
      <c r="U71" s="188">
        <v>52203.590267457563</v>
      </c>
      <c r="V71" s="188">
        <v>50325.553129155436</v>
      </c>
      <c r="W71" s="188">
        <v>44448.859085350989</v>
      </c>
      <c r="X71" s="188">
        <v>46485.143656250271</v>
      </c>
      <c r="Y71" s="189">
        <v>28948</v>
      </c>
      <c r="Z71" s="188">
        <v>55347</v>
      </c>
      <c r="AA71" s="188">
        <v>55347</v>
      </c>
      <c r="AB71" s="188">
        <v>55347</v>
      </c>
      <c r="AC71" s="188">
        <v>55347</v>
      </c>
      <c r="AD71" s="188">
        <v>55347</v>
      </c>
      <c r="AE71" s="188">
        <v>55347</v>
      </c>
      <c r="AF71" s="188">
        <v>55347</v>
      </c>
      <c r="AG71" s="188">
        <v>55347</v>
      </c>
      <c r="AH71" s="188">
        <v>55347</v>
      </c>
      <c r="AI71" s="188">
        <v>55347</v>
      </c>
      <c r="AJ71" s="188">
        <v>55347</v>
      </c>
      <c r="AK71" s="188">
        <v>55347</v>
      </c>
      <c r="AL71" s="188">
        <v>55347</v>
      </c>
      <c r="AM71" s="188">
        <v>55347</v>
      </c>
      <c r="AN71" s="188">
        <v>55347</v>
      </c>
      <c r="AO71" s="188">
        <v>55347</v>
      </c>
      <c r="AP71" s="188">
        <v>55347</v>
      </c>
      <c r="AQ71" s="188">
        <v>55347</v>
      </c>
      <c r="AR71" s="188">
        <v>55347</v>
      </c>
      <c r="AS71" s="188">
        <v>55347</v>
      </c>
      <c r="AT71" s="188">
        <v>55347</v>
      </c>
      <c r="AU71" s="200"/>
      <c r="AV71" s="198"/>
      <c r="AW71" s="199"/>
      <c r="AZ71" s="188"/>
      <c r="BA71" s="188"/>
      <c r="BB71" s="188"/>
      <c r="BC71" s="188"/>
      <c r="BD71" s="188"/>
      <c r="BE71" s="188"/>
      <c r="BF71" s="188"/>
      <c r="BG71" s="188"/>
      <c r="BH71" s="188"/>
      <c r="BI71" s="188"/>
      <c r="BJ71" s="188"/>
      <c r="BK71" s="188"/>
      <c r="BL71" s="188"/>
      <c r="BM71" s="188"/>
      <c r="BN71" s="188"/>
      <c r="BO71" s="188"/>
      <c r="BP71" s="188"/>
      <c r="BQ71" s="188"/>
      <c r="BR71" s="188"/>
      <c r="BS71" s="188"/>
    </row>
    <row r="72" spans="1:71">
      <c r="A72" s="235"/>
      <c r="B72" s="187" t="s">
        <v>37</v>
      </c>
      <c r="C72" s="160" t="s">
        <v>228</v>
      </c>
      <c r="D72" s="172" t="s">
        <v>229</v>
      </c>
      <c r="E72" s="188" t="e">
        <v>#NUM!</v>
      </c>
      <c r="F72" s="188" t="e">
        <v>#NUM!</v>
      </c>
      <c r="G72" s="188" t="e">
        <v>#NUM!</v>
      </c>
      <c r="H72" s="188" t="e">
        <v>#NUM!</v>
      </c>
      <c r="I72" s="188">
        <v>74995.196124944487</v>
      </c>
      <c r="J72" s="188">
        <v>71551.870080262175</v>
      </c>
      <c r="K72" s="188">
        <v>64157.951463815676</v>
      </c>
      <c r="L72" s="188">
        <v>73456.179358424721</v>
      </c>
      <c r="M72" s="188">
        <v>78074.464585886177</v>
      </c>
      <c r="N72" s="188">
        <v>74520.269270010816</v>
      </c>
      <c r="O72" s="188">
        <v>49501.846266365064</v>
      </c>
      <c r="P72" s="188">
        <v>48984.400052519952</v>
      </c>
      <c r="Q72" s="188">
        <v>47894.491843066542</v>
      </c>
      <c r="R72" s="188">
        <v>50378.769395703901</v>
      </c>
      <c r="S72" s="188">
        <v>50661.695430660729</v>
      </c>
      <c r="T72" s="188">
        <v>43109.369203190108</v>
      </c>
      <c r="U72" s="188">
        <v>46130.602100938071</v>
      </c>
      <c r="V72" s="188">
        <v>42953.726389524854</v>
      </c>
      <c r="W72" s="188">
        <v>36349.206075609814</v>
      </c>
      <c r="X72" s="188">
        <v>42699.714289137184</v>
      </c>
      <c r="Y72" s="189">
        <v>29323</v>
      </c>
      <c r="Z72" s="188">
        <v>54732</v>
      </c>
      <c r="AA72" s="188">
        <v>54732</v>
      </c>
      <c r="AB72" s="188">
        <v>54732</v>
      </c>
      <c r="AC72" s="188">
        <v>54732</v>
      </c>
      <c r="AD72" s="188">
        <v>54732</v>
      </c>
      <c r="AE72" s="188">
        <v>54732</v>
      </c>
      <c r="AF72" s="188">
        <v>54732</v>
      </c>
      <c r="AG72" s="188">
        <v>54732</v>
      </c>
      <c r="AH72" s="188">
        <v>54732</v>
      </c>
      <c r="AI72" s="188">
        <v>54732</v>
      </c>
      <c r="AJ72" s="188">
        <v>54732</v>
      </c>
      <c r="AK72" s="188">
        <v>54732</v>
      </c>
      <c r="AL72" s="188">
        <v>54732</v>
      </c>
      <c r="AM72" s="188">
        <v>54732</v>
      </c>
      <c r="AN72" s="188">
        <v>54732</v>
      </c>
      <c r="AO72" s="188">
        <v>54732</v>
      </c>
      <c r="AP72" s="188">
        <v>54732</v>
      </c>
      <c r="AQ72" s="188">
        <v>54732</v>
      </c>
      <c r="AR72" s="188">
        <v>54732</v>
      </c>
      <c r="AS72" s="188">
        <v>54732</v>
      </c>
      <c r="AT72" s="188">
        <v>54732</v>
      </c>
      <c r="AU72" s="200"/>
      <c r="AV72" s="198"/>
      <c r="AW72" s="199"/>
      <c r="AZ72" s="188"/>
      <c r="BA72" s="188"/>
      <c r="BB72" s="188"/>
      <c r="BC72" s="188"/>
      <c r="BD72" s="188"/>
      <c r="BE72" s="188"/>
      <c r="BF72" s="188"/>
      <c r="BG72" s="188"/>
      <c r="BH72" s="188"/>
      <c r="BI72" s="188"/>
      <c r="BJ72" s="188"/>
      <c r="BK72" s="188"/>
      <c r="BL72" s="188"/>
      <c r="BM72" s="188"/>
      <c r="BN72" s="188"/>
      <c r="BO72" s="188"/>
      <c r="BP72" s="188"/>
      <c r="BQ72" s="188"/>
      <c r="BR72" s="188"/>
      <c r="BS72" s="188"/>
    </row>
    <row r="73" spans="1:71">
      <c r="A73" s="235"/>
    </row>
    <row r="74" spans="1:71">
      <c r="A74" s="235"/>
      <c r="B74" s="183" t="s">
        <v>263</v>
      </c>
    </row>
    <row r="75" spans="1:71">
      <c r="A75" s="235"/>
      <c r="B75" s="184" t="s">
        <v>207</v>
      </c>
      <c r="C75" s="185" t="s">
        <v>208</v>
      </c>
      <c r="D75" s="172" t="s">
        <v>209</v>
      </c>
      <c r="E75" s="186">
        <v>1990</v>
      </c>
      <c r="F75" s="186">
        <v>1991</v>
      </c>
      <c r="G75" s="186">
        <v>1992</v>
      </c>
      <c r="H75" s="186">
        <v>1993</v>
      </c>
      <c r="I75" s="186">
        <v>1994</v>
      </c>
      <c r="J75" s="186">
        <v>1995</v>
      </c>
      <c r="K75" s="186">
        <v>1996</v>
      </c>
      <c r="L75" s="186">
        <v>1997</v>
      </c>
      <c r="M75" s="186">
        <v>1998</v>
      </c>
      <c r="N75" s="186">
        <v>1999</v>
      </c>
      <c r="O75" s="186">
        <v>2000</v>
      </c>
      <c r="P75" s="186">
        <v>2001</v>
      </c>
      <c r="Q75" s="186">
        <v>2002</v>
      </c>
      <c r="R75" s="186">
        <v>2003</v>
      </c>
      <c r="S75" s="186">
        <v>2004</v>
      </c>
      <c r="T75" s="186">
        <v>2005</v>
      </c>
      <c r="U75" s="186">
        <v>2006</v>
      </c>
      <c r="V75" s="186">
        <v>2007</v>
      </c>
      <c r="W75" s="186">
        <v>2008</v>
      </c>
      <c r="X75" s="186">
        <v>2009</v>
      </c>
      <c r="Y75" s="157">
        <v>2011</v>
      </c>
      <c r="Z75" s="162">
        <v>2012</v>
      </c>
      <c r="AA75" s="162">
        <v>2013</v>
      </c>
      <c r="AB75" s="157">
        <v>2014</v>
      </c>
      <c r="AC75" s="162">
        <v>2015</v>
      </c>
      <c r="AD75" s="162">
        <v>2016</v>
      </c>
      <c r="AE75" s="157">
        <v>2017</v>
      </c>
      <c r="AF75" s="162">
        <v>2018</v>
      </c>
      <c r="AG75" s="162">
        <v>2019</v>
      </c>
      <c r="AH75" s="157">
        <v>2020</v>
      </c>
      <c r="AI75" s="162">
        <v>2021</v>
      </c>
      <c r="AJ75" s="162">
        <v>2022</v>
      </c>
      <c r="AK75" s="157">
        <v>2023</v>
      </c>
      <c r="AL75" s="162">
        <v>2024</v>
      </c>
      <c r="AM75" s="162">
        <v>2025</v>
      </c>
      <c r="AN75" s="157">
        <v>2026</v>
      </c>
      <c r="AO75" s="162">
        <v>2027</v>
      </c>
      <c r="AP75" s="162">
        <v>2028</v>
      </c>
      <c r="AQ75" s="157">
        <v>2029</v>
      </c>
      <c r="AR75" s="162">
        <v>2030</v>
      </c>
      <c r="AS75" s="162">
        <v>2031</v>
      </c>
      <c r="AT75" s="157">
        <v>2032</v>
      </c>
    </row>
    <row r="76" spans="1:71">
      <c r="A76" s="235"/>
      <c r="B76" s="187" t="s">
        <v>35</v>
      </c>
      <c r="C76" s="160" t="s">
        <v>210</v>
      </c>
      <c r="D76" s="172" t="s">
        <v>211</v>
      </c>
      <c r="E76" s="188">
        <v>117293</v>
      </c>
      <c r="F76" s="188">
        <v>109728</v>
      </c>
      <c r="G76" s="188">
        <v>130696</v>
      </c>
      <c r="H76" s="188">
        <v>128165</v>
      </c>
      <c r="I76" s="188">
        <v>125905</v>
      </c>
      <c r="J76" s="188">
        <v>155681</v>
      </c>
      <c r="K76" s="188">
        <v>82462</v>
      </c>
      <c r="L76" s="188">
        <v>48447</v>
      </c>
      <c r="M76" s="188">
        <v>34281</v>
      </c>
      <c r="N76" s="188">
        <v>36098</v>
      </c>
      <c r="O76" s="188">
        <v>30905</v>
      </c>
      <c r="P76" s="188">
        <v>32821</v>
      </c>
      <c r="Q76" s="188">
        <v>34410</v>
      </c>
      <c r="R76" s="188">
        <v>22867</v>
      </c>
      <c r="S76" s="188">
        <v>22381</v>
      </c>
      <c r="T76" s="188">
        <v>22683</v>
      </c>
      <c r="U76" s="188">
        <v>26084</v>
      </c>
      <c r="V76" s="188">
        <v>27175</v>
      </c>
      <c r="W76" s="188">
        <v>22337.9375</v>
      </c>
      <c r="X76" s="188">
        <v>26468.25</v>
      </c>
      <c r="Y76" s="189">
        <v>8926</v>
      </c>
      <c r="Z76" s="188">
        <v>16753</v>
      </c>
      <c r="AA76" s="188">
        <v>14189</v>
      </c>
      <c r="AB76" s="188">
        <v>12328</v>
      </c>
      <c r="AC76" s="188">
        <v>11215</v>
      </c>
      <c r="AD76" s="188">
        <v>10933</v>
      </c>
      <c r="AE76" s="188">
        <v>10942</v>
      </c>
      <c r="AF76" s="188">
        <v>10277</v>
      </c>
      <c r="AG76" s="188">
        <v>9501</v>
      </c>
      <c r="AH76" s="188">
        <v>9171</v>
      </c>
      <c r="AI76" s="188">
        <v>8970</v>
      </c>
      <c r="AJ76" s="188">
        <v>8292</v>
      </c>
      <c r="AK76" s="188">
        <v>7501</v>
      </c>
      <c r="AL76" s="188">
        <v>7159</v>
      </c>
      <c r="AM76" s="188">
        <v>7692</v>
      </c>
      <c r="AN76" s="188">
        <v>7128</v>
      </c>
      <c r="AO76" s="188">
        <v>6617</v>
      </c>
      <c r="AP76" s="188">
        <v>6390</v>
      </c>
      <c r="AQ76" s="188">
        <v>5967</v>
      </c>
      <c r="AR76" s="188">
        <v>5484</v>
      </c>
      <c r="AS76" s="188">
        <v>5484</v>
      </c>
      <c r="AT76" s="188">
        <v>5019</v>
      </c>
      <c r="AU76" s="163"/>
      <c r="AV76" s="163"/>
    </row>
    <row r="77" spans="1:71">
      <c r="A77" s="235"/>
      <c r="B77" s="187" t="s">
        <v>35</v>
      </c>
      <c r="C77" s="160" t="s">
        <v>212</v>
      </c>
      <c r="D77" s="172" t="s">
        <v>213</v>
      </c>
      <c r="E77" s="188">
        <v>462964</v>
      </c>
      <c r="F77" s="188">
        <v>461302</v>
      </c>
      <c r="G77" s="188">
        <v>427744</v>
      </c>
      <c r="H77" s="188">
        <v>383868</v>
      </c>
      <c r="I77" s="188">
        <v>353904</v>
      </c>
      <c r="J77" s="188">
        <v>387782</v>
      </c>
      <c r="K77" s="188">
        <v>181483</v>
      </c>
      <c r="L77" s="188">
        <v>173105</v>
      </c>
      <c r="M77" s="188">
        <v>77650</v>
      </c>
      <c r="N77" s="188">
        <v>123967</v>
      </c>
      <c r="O77" s="188">
        <v>255838</v>
      </c>
      <c r="P77" s="188">
        <v>143890</v>
      </c>
      <c r="Q77" s="188">
        <v>151386</v>
      </c>
      <c r="R77" s="188">
        <v>151683</v>
      </c>
      <c r="S77" s="188">
        <v>126030</v>
      </c>
      <c r="T77" s="188">
        <v>112835</v>
      </c>
      <c r="U77" s="188">
        <v>187902</v>
      </c>
      <c r="V77" s="188">
        <v>181386</v>
      </c>
      <c r="W77" s="188">
        <v>203659.5</v>
      </c>
      <c r="X77" s="188">
        <v>185181</v>
      </c>
      <c r="Y77" s="189">
        <v>22482</v>
      </c>
      <c r="Z77" s="188">
        <v>26510</v>
      </c>
      <c r="AA77" s="188">
        <v>24096</v>
      </c>
      <c r="AB77" s="188">
        <v>22358</v>
      </c>
      <c r="AC77" s="188">
        <v>21505</v>
      </c>
      <c r="AD77" s="188">
        <v>21837</v>
      </c>
      <c r="AE77" s="188">
        <v>22644</v>
      </c>
      <c r="AF77" s="188">
        <v>22394</v>
      </c>
      <c r="AG77" s="188">
        <v>21901</v>
      </c>
      <c r="AH77" s="188">
        <v>22160</v>
      </c>
      <c r="AI77" s="188">
        <v>22666</v>
      </c>
      <c r="AJ77" s="188">
        <v>22220</v>
      </c>
      <c r="AK77" s="188">
        <v>21439</v>
      </c>
      <c r="AL77" s="188">
        <v>21572</v>
      </c>
      <c r="AM77" s="188">
        <v>23782</v>
      </c>
      <c r="AN77" s="188">
        <v>23434</v>
      </c>
      <c r="AO77" s="188">
        <v>23134</v>
      </c>
      <c r="AP77" s="188">
        <v>23558</v>
      </c>
      <c r="AQ77" s="188">
        <v>23394</v>
      </c>
      <c r="AR77" s="188">
        <v>22961</v>
      </c>
      <c r="AS77" s="188">
        <v>22961</v>
      </c>
      <c r="AT77" s="188">
        <v>22472</v>
      </c>
      <c r="AU77" s="163"/>
      <c r="AV77" s="163"/>
    </row>
    <row r="78" spans="1:71">
      <c r="A78" s="235"/>
      <c r="B78" s="187" t="s">
        <v>35</v>
      </c>
      <c r="C78" s="160" t="s">
        <v>210</v>
      </c>
      <c r="D78" s="172" t="s">
        <v>214</v>
      </c>
      <c r="E78" s="188">
        <v>215859</v>
      </c>
      <c r="F78" s="188">
        <v>260529</v>
      </c>
      <c r="G78" s="188">
        <v>341489</v>
      </c>
      <c r="H78" s="188">
        <v>335173</v>
      </c>
      <c r="I78" s="188">
        <v>160776</v>
      </c>
      <c r="J78" s="188">
        <v>162847</v>
      </c>
      <c r="K78" s="188">
        <v>112104</v>
      </c>
      <c r="L78" s="188">
        <v>51695</v>
      </c>
      <c r="M78" s="188">
        <v>37811</v>
      </c>
      <c r="N78" s="188">
        <v>42261</v>
      </c>
      <c r="O78" s="188">
        <v>46486</v>
      </c>
      <c r="P78" s="188">
        <v>51847</v>
      </c>
      <c r="Q78" s="188">
        <v>49276</v>
      </c>
      <c r="R78" s="188">
        <v>21708</v>
      </c>
      <c r="S78" s="188">
        <v>8807</v>
      </c>
      <c r="T78" s="188">
        <v>10959</v>
      </c>
      <c r="U78" s="188">
        <v>22685</v>
      </c>
      <c r="V78" s="188">
        <v>32761</v>
      </c>
      <c r="W78" s="188">
        <v>44018.307692307695</v>
      </c>
      <c r="X78" s="188">
        <v>6169.1428571428569</v>
      </c>
      <c r="Y78" s="189">
        <v>105919</v>
      </c>
      <c r="Z78" s="188">
        <v>150107</v>
      </c>
      <c r="AA78" s="188">
        <v>151274</v>
      </c>
      <c r="AB78" s="188">
        <v>151573</v>
      </c>
      <c r="AC78" s="188">
        <v>150430</v>
      </c>
      <c r="AD78" s="188">
        <v>147225</v>
      </c>
      <c r="AE78" s="188">
        <v>143243</v>
      </c>
      <c r="AF78" s="188">
        <v>140899</v>
      </c>
      <c r="AG78" s="188">
        <v>138875</v>
      </c>
      <c r="AH78" s="188">
        <v>135666</v>
      </c>
      <c r="AI78" s="188">
        <v>132103</v>
      </c>
      <c r="AJ78" s="188">
        <v>129915</v>
      </c>
      <c r="AK78" s="188">
        <v>128200</v>
      </c>
      <c r="AL78" s="188">
        <v>125138</v>
      </c>
      <c r="AM78" s="188">
        <v>119389</v>
      </c>
      <c r="AN78" s="188">
        <v>117012</v>
      </c>
      <c r="AO78" s="188">
        <v>114568</v>
      </c>
      <c r="AP78" s="188">
        <v>111274</v>
      </c>
      <c r="AQ78" s="188">
        <v>108688</v>
      </c>
      <c r="AR78" s="188">
        <v>106428</v>
      </c>
      <c r="AS78" s="188">
        <v>106428</v>
      </c>
      <c r="AT78" s="188">
        <v>104246</v>
      </c>
      <c r="AU78" s="163"/>
      <c r="AV78" s="163"/>
    </row>
    <row r="79" spans="1:71">
      <c r="A79" s="235"/>
      <c r="B79" s="187" t="s">
        <v>35</v>
      </c>
      <c r="C79" s="160">
        <v>20</v>
      </c>
      <c r="D79" s="172" t="s">
        <v>215</v>
      </c>
      <c r="E79" s="188">
        <v>208979</v>
      </c>
      <c r="F79" s="188">
        <v>115155</v>
      </c>
      <c r="G79" s="188">
        <v>104814</v>
      </c>
      <c r="H79" s="188">
        <v>110960</v>
      </c>
      <c r="I79" s="188">
        <v>120504</v>
      </c>
      <c r="J79" s="188">
        <v>138394</v>
      </c>
      <c r="K79" s="188">
        <v>96662</v>
      </c>
      <c r="L79" s="188">
        <v>78943</v>
      </c>
      <c r="M79" s="188">
        <v>84258</v>
      </c>
      <c r="N79" s="188">
        <v>52822</v>
      </c>
      <c r="O79" s="188">
        <v>44919</v>
      </c>
      <c r="P79" s="188">
        <v>36336</v>
      </c>
      <c r="Q79" s="188">
        <v>28779</v>
      </c>
      <c r="R79" s="188">
        <v>24777</v>
      </c>
      <c r="S79" s="188">
        <v>25096</v>
      </c>
      <c r="T79" s="188">
        <v>24729</v>
      </c>
      <c r="U79" s="188">
        <v>26509</v>
      </c>
      <c r="V79" s="188">
        <v>23489</v>
      </c>
      <c r="W79" s="188">
        <v>22940.928571428572</v>
      </c>
      <c r="X79" s="188">
        <v>17836.233333333334</v>
      </c>
      <c r="Y79" s="189">
        <v>14631</v>
      </c>
      <c r="Z79" s="188">
        <v>31780</v>
      </c>
      <c r="AA79" s="188">
        <v>28272</v>
      </c>
      <c r="AB79" s="188">
        <v>25829</v>
      </c>
      <c r="AC79" s="188">
        <v>24712</v>
      </c>
      <c r="AD79" s="188">
        <v>25335</v>
      </c>
      <c r="AE79" s="188">
        <v>26689</v>
      </c>
      <c r="AF79" s="188">
        <v>26487</v>
      </c>
      <c r="AG79" s="188">
        <v>25933</v>
      </c>
      <c r="AH79" s="188">
        <v>26516</v>
      </c>
      <c r="AI79" s="188">
        <v>27500</v>
      </c>
      <c r="AJ79" s="188">
        <v>27034</v>
      </c>
      <c r="AK79" s="188">
        <v>26054</v>
      </c>
      <c r="AL79" s="188">
        <v>26492</v>
      </c>
      <c r="AM79" s="188">
        <v>30252</v>
      </c>
      <c r="AN79" s="188">
        <v>29974</v>
      </c>
      <c r="AO79" s="188">
        <v>29780</v>
      </c>
      <c r="AP79" s="188">
        <v>30783</v>
      </c>
      <c r="AQ79" s="188">
        <v>30830</v>
      </c>
      <c r="AR79" s="188">
        <v>30430</v>
      </c>
      <c r="AS79" s="188">
        <v>30430</v>
      </c>
      <c r="AT79" s="188">
        <v>29936</v>
      </c>
      <c r="AU79" s="163"/>
      <c r="AV79" s="163"/>
    </row>
    <row r="80" spans="1:71">
      <c r="A80" s="235"/>
      <c r="B80" s="187" t="s">
        <v>35</v>
      </c>
      <c r="C80" s="160">
        <v>26</v>
      </c>
      <c r="D80" s="172" t="s">
        <v>216</v>
      </c>
      <c r="E80" s="188">
        <v>213425</v>
      </c>
      <c r="F80" s="188">
        <v>203348</v>
      </c>
      <c r="G80" s="188">
        <v>266083</v>
      </c>
      <c r="H80" s="188">
        <v>326749</v>
      </c>
      <c r="I80" s="188">
        <v>281156</v>
      </c>
      <c r="J80" s="188">
        <v>303734</v>
      </c>
      <c r="K80" s="188">
        <v>167231</v>
      </c>
      <c r="L80" s="188">
        <v>131844</v>
      </c>
      <c r="M80" s="188">
        <v>137886</v>
      </c>
      <c r="N80" s="188">
        <v>84768</v>
      </c>
      <c r="O80" s="188">
        <v>85352</v>
      </c>
      <c r="P80" s="188">
        <v>60441</v>
      </c>
      <c r="Q80" s="188">
        <v>46633</v>
      </c>
      <c r="R80" s="188">
        <v>41695</v>
      </c>
      <c r="S80" s="188">
        <v>55298</v>
      </c>
      <c r="T80" s="188">
        <v>50529</v>
      </c>
      <c r="U80" s="188">
        <v>42329</v>
      </c>
      <c r="V80" s="188">
        <v>46139</v>
      </c>
      <c r="W80" s="188">
        <v>35002.142857142855</v>
      </c>
      <c r="X80" s="188">
        <v>17939.352941176472</v>
      </c>
      <c r="Y80" s="189">
        <v>17892</v>
      </c>
      <c r="Z80" s="188">
        <v>25553</v>
      </c>
      <c r="AA80" s="188">
        <v>22330</v>
      </c>
      <c r="AB80" s="188">
        <v>20037</v>
      </c>
      <c r="AC80" s="188">
        <v>18842</v>
      </c>
      <c r="AD80" s="188">
        <v>19009</v>
      </c>
      <c r="AE80" s="188">
        <v>19706</v>
      </c>
      <c r="AF80" s="188">
        <v>19194</v>
      </c>
      <c r="AG80" s="188">
        <v>18420</v>
      </c>
      <c r="AH80" s="188">
        <v>18474</v>
      </c>
      <c r="AI80" s="188">
        <v>18788</v>
      </c>
      <c r="AJ80" s="188">
        <v>18071</v>
      </c>
      <c r="AK80" s="188">
        <v>17022</v>
      </c>
      <c r="AL80" s="188">
        <v>16931</v>
      </c>
      <c r="AM80" s="188">
        <v>18973</v>
      </c>
      <c r="AN80" s="188">
        <v>18354</v>
      </c>
      <c r="AO80" s="188">
        <v>17794</v>
      </c>
      <c r="AP80" s="188">
        <v>17962</v>
      </c>
      <c r="AQ80" s="188">
        <v>17542</v>
      </c>
      <c r="AR80" s="188">
        <v>16868</v>
      </c>
      <c r="AS80" s="188">
        <v>16868</v>
      </c>
      <c r="AT80" s="188">
        <v>16159</v>
      </c>
      <c r="AU80" s="163"/>
      <c r="AV80" s="163"/>
    </row>
    <row r="81" spans="1:71">
      <c r="A81" s="235"/>
      <c r="B81" s="187"/>
      <c r="C81" s="160">
        <v>20</v>
      </c>
      <c r="D81" s="172" t="s">
        <v>217</v>
      </c>
      <c r="E81" s="188">
        <v>44862.338787295477</v>
      </c>
      <c r="F81" s="188">
        <v>48492.922857142861</v>
      </c>
      <c r="G81" s="188">
        <v>59344.999999999993</v>
      </c>
      <c r="H81" s="188">
        <v>92003.535262206147</v>
      </c>
      <c r="I81" s="188">
        <v>76828.296819787982</v>
      </c>
      <c r="J81" s="188">
        <v>29646.635897435895</v>
      </c>
      <c r="K81" s="188">
        <v>20673.449011857705</v>
      </c>
      <c r="L81" s="188">
        <v>12280.102523659303</v>
      </c>
      <c r="M81" s="188">
        <v>13388.043921568627</v>
      </c>
      <c r="N81" s="188">
        <v>16176.108352144469</v>
      </c>
      <c r="O81" s="188">
        <v>18067.120765832107</v>
      </c>
      <c r="P81" s="188">
        <v>17591.012620638456</v>
      </c>
      <c r="Q81" s="188">
        <v>15229.736842105263</v>
      </c>
      <c r="R81" s="188">
        <v>12646.557153127247</v>
      </c>
      <c r="S81" s="188">
        <v>17200.014295925663</v>
      </c>
      <c r="T81" s="188">
        <v>19620.596541786745</v>
      </c>
      <c r="U81" s="188">
        <v>19381.333333333332</v>
      </c>
      <c r="V81" s="188">
        <v>19791.667148014443</v>
      </c>
      <c r="W81" s="188">
        <v>25858.682716114414</v>
      </c>
      <c r="X81" s="188">
        <v>23831.695380912708</v>
      </c>
      <c r="Y81" s="189">
        <v>33975</v>
      </c>
      <c r="Z81" s="188">
        <v>32685</v>
      </c>
      <c r="AA81" s="188">
        <v>32604</v>
      </c>
      <c r="AB81" s="188">
        <v>32516</v>
      </c>
      <c r="AC81" s="188">
        <v>32423</v>
      </c>
      <c r="AD81" s="188">
        <v>32330</v>
      </c>
      <c r="AE81" s="188">
        <v>32232</v>
      </c>
      <c r="AF81" s="188">
        <v>32122</v>
      </c>
      <c r="AG81" s="188">
        <v>32003</v>
      </c>
      <c r="AH81" s="188">
        <v>31884</v>
      </c>
      <c r="AI81" s="188">
        <v>31759</v>
      </c>
      <c r="AJ81" s="188">
        <v>31625</v>
      </c>
      <c r="AK81" s="188">
        <v>31486</v>
      </c>
      <c r="AL81" s="188">
        <v>31345</v>
      </c>
      <c r="AM81" s="188">
        <v>31211</v>
      </c>
      <c r="AN81" s="188">
        <v>31059</v>
      </c>
      <c r="AO81" s="188">
        <v>30902</v>
      </c>
      <c r="AP81" s="188">
        <v>30745</v>
      </c>
      <c r="AQ81" s="188">
        <v>30583</v>
      </c>
      <c r="AR81" s="188">
        <v>30415</v>
      </c>
      <c r="AS81" s="188">
        <v>30415</v>
      </c>
      <c r="AT81" s="188">
        <v>30245</v>
      </c>
      <c r="AU81" s="163"/>
      <c r="AV81" s="163"/>
    </row>
    <row r="82" spans="1:71">
      <c r="A82" s="235"/>
      <c r="B82" s="187" t="s">
        <v>35</v>
      </c>
      <c r="C82" s="160" t="s">
        <v>212</v>
      </c>
      <c r="D82" s="172" t="s">
        <v>218</v>
      </c>
      <c r="E82" s="188">
        <v>53126</v>
      </c>
      <c r="F82" s="188">
        <v>47812</v>
      </c>
      <c r="G82" s="188">
        <v>52362</v>
      </c>
      <c r="H82" s="188">
        <v>106098</v>
      </c>
      <c r="I82" s="188">
        <v>117035</v>
      </c>
      <c r="J82" s="188">
        <v>101657</v>
      </c>
      <c r="K82" s="188">
        <v>75740</v>
      </c>
      <c r="L82" s="188">
        <v>48241</v>
      </c>
      <c r="M82" s="188">
        <v>46552</v>
      </c>
      <c r="N82" s="188">
        <v>19338</v>
      </c>
      <c r="O82" s="188">
        <v>20500</v>
      </c>
      <c r="P82" s="188">
        <v>18080</v>
      </c>
      <c r="Q82" s="188">
        <v>19781</v>
      </c>
      <c r="R82" s="188">
        <v>18148</v>
      </c>
      <c r="S82" s="188">
        <v>16082</v>
      </c>
      <c r="T82" s="188">
        <v>16582</v>
      </c>
      <c r="U82" s="188">
        <v>16491</v>
      </c>
      <c r="V82" s="188">
        <v>17610</v>
      </c>
      <c r="W82" s="188">
        <v>20467.163461538461</v>
      </c>
      <c r="X82" s="188">
        <v>20782.086021505376</v>
      </c>
      <c r="Y82" s="189">
        <v>13987</v>
      </c>
      <c r="Z82" s="188">
        <v>18032</v>
      </c>
      <c r="AA82" s="188">
        <v>17882</v>
      </c>
      <c r="AB82" s="188">
        <v>17765</v>
      </c>
      <c r="AC82" s="188">
        <v>17703</v>
      </c>
      <c r="AD82" s="188">
        <v>17724</v>
      </c>
      <c r="AE82" s="188">
        <v>17778</v>
      </c>
      <c r="AF82" s="188">
        <v>17759</v>
      </c>
      <c r="AG82" s="188">
        <v>17721</v>
      </c>
      <c r="AH82" s="188">
        <v>17737</v>
      </c>
      <c r="AI82" s="188">
        <v>17769</v>
      </c>
      <c r="AJ82" s="188">
        <v>17735</v>
      </c>
      <c r="AK82" s="188">
        <v>17678</v>
      </c>
      <c r="AL82" s="188">
        <v>17684</v>
      </c>
      <c r="AM82" s="188">
        <v>17831</v>
      </c>
      <c r="AN82" s="188">
        <v>17805</v>
      </c>
      <c r="AO82" s="188">
        <v>17782</v>
      </c>
      <c r="AP82" s="188">
        <v>17807</v>
      </c>
      <c r="AQ82" s="188">
        <v>17793</v>
      </c>
      <c r="AR82" s="188">
        <v>17761</v>
      </c>
      <c r="AS82" s="188">
        <v>17761</v>
      </c>
      <c r="AT82" s="188">
        <v>17724</v>
      </c>
      <c r="AU82" s="163"/>
      <c r="AV82" s="163"/>
    </row>
    <row r="83" spans="1:71">
      <c r="A83" s="235"/>
      <c r="B83" s="187" t="s">
        <v>35</v>
      </c>
      <c r="C83" s="160">
        <v>10</v>
      </c>
      <c r="D83" s="172" t="s">
        <v>219</v>
      </c>
      <c r="E83" s="188">
        <v>135032</v>
      </c>
      <c r="F83" s="188">
        <v>127557</v>
      </c>
      <c r="G83" s="188">
        <v>130372</v>
      </c>
      <c r="H83" s="188">
        <v>167350</v>
      </c>
      <c r="I83" s="188">
        <v>179864</v>
      </c>
      <c r="J83" s="188">
        <v>208543</v>
      </c>
      <c r="K83" s="188">
        <v>71165</v>
      </c>
      <c r="L83" s="188">
        <v>38296</v>
      </c>
      <c r="M83" s="188">
        <v>24653</v>
      </c>
      <c r="N83" s="188">
        <v>38355</v>
      </c>
      <c r="O83" s="188">
        <v>38989</v>
      </c>
      <c r="P83" s="188">
        <v>32766</v>
      </c>
      <c r="Q83" s="188">
        <v>31709</v>
      </c>
      <c r="R83" s="188">
        <v>27312</v>
      </c>
      <c r="S83" s="188">
        <v>24174</v>
      </c>
      <c r="T83" s="188">
        <v>25643</v>
      </c>
      <c r="U83" s="188">
        <v>25816</v>
      </c>
      <c r="V83" s="188">
        <v>30141</v>
      </c>
      <c r="W83" s="188">
        <v>26744.933333333334</v>
      </c>
      <c r="X83" s="188">
        <v>28316.382978723403</v>
      </c>
      <c r="Y83" s="189">
        <v>28413</v>
      </c>
      <c r="Z83" s="188">
        <v>26419</v>
      </c>
      <c r="AA83" s="188">
        <v>25798</v>
      </c>
      <c r="AB83" s="188">
        <v>25279</v>
      </c>
      <c r="AC83" s="188">
        <v>24924</v>
      </c>
      <c r="AD83" s="188">
        <v>24807</v>
      </c>
      <c r="AE83" s="188">
        <v>24777</v>
      </c>
      <c r="AF83" s="188">
        <v>24533</v>
      </c>
      <c r="AG83" s="188">
        <v>24237</v>
      </c>
      <c r="AH83" s="188">
        <v>24086</v>
      </c>
      <c r="AI83" s="188">
        <v>23978</v>
      </c>
      <c r="AJ83" s="188">
        <v>23685</v>
      </c>
      <c r="AK83" s="188">
        <v>23326</v>
      </c>
      <c r="AL83" s="188">
        <v>23141</v>
      </c>
      <c r="AM83" s="188">
        <v>23331</v>
      </c>
      <c r="AN83" s="188">
        <v>23051</v>
      </c>
      <c r="AO83" s="188">
        <v>22777</v>
      </c>
      <c r="AP83" s="188">
        <v>22629</v>
      </c>
      <c r="AQ83" s="188">
        <v>22378</v>
      </c>
      <c r="AR83" s="188">
        <v>22079</v>
      </c>
      <c r="AS83" s="188">
        <v>22079</v>
      </c>
      <c r="AT83" s="188">
        <v>21772</v>
      </c>
      <c r="AU83" s="163"/>
      <c r="AV83" s="163"/>
    </row>
    <row r="84" spans="1:71">
      <c r="A84" s="235"/>
      <c r="B84" s="187" t="s">
        <v>35</v>
      </c>
      <c r="C84" s="160" t="s">
        <v>220</v>
      </c>
      <c r="D84" s="172" t="s">
        <v>221</v>
      </c>
      <c r="E84" s="188">
        <v>19666</v>
      </c>
      <c r="F84" s="188">
        <v>24646</v>
      </c>
      <c r="G84" s="188">
        <v>13879</v>
      </c>
      <c r="H84" s="188">
        <v>21421</v>
      </c>
      <c r="I84" s="188">
        <v>17974</v>
      </c>
      <c r="J84" s="188">
        <v>23583</v>
      </c>
      <c r="K84" s="188">
        <v>31425</v>
      </c>
      <c r="L84" s="188">
        <v>30027</v>
      </c>
      <c r="M84" s="188">
        <v>29141</v>
      </c>
      <c r="N84" s="188">
        <v>28050</v>
      </c>
      <c r="O84" s="188">
        <v>39057</v>
      </c>
      <c r="P84" s="188">
        <v>37163</v>
      </c>
      <c r="Q84" s="188">
        <v>41884</v>
      </c>
      <c r="R84" s="188">
        <v>36699</v>
      </c>
      <c r="S84" s="188">
        <v>37000</v>
      </c>
      <c r="T84" s="188">
        <v>49854</v>
      </c>
      <c r="U84" s="188">
        <v>69985</v>
      </c>
      <c r="V84" s="188">
        <v>44401</v>
      </c>
      <c r="W84" s="188">
        <v>60811</v>
      </c>
      <c r="X84" s="188">
        <v>39256.333333333336</v>
      </c>
      <c r="Y84" s="189">
        <v>23358</v>
      </c>
      <c r="Z84" s="188">
        <v>41069</v>
      </c>
      <c r="AA84" s="188">
        <v>43141</v>
      </c>
      <c r="AB84" s="188">
        <v>44819</v>
      </c>
      <c r="AC84" s="188">
        <v>45677</v>
      </c>
      <c r="AD84" s="188">
        <v>45231</v>
      </c>
      <c r="AE84" s="188">
        <v>44288</v>
      </c>
      <c r="AF84" s="188">
        <v>44466</v>
      </c>
      <c r="AG84" s="188">
        <v>44905</v>
      </c>
      <c r="AH84" s="188">
        <v>44536</v>
      </c>
      <c r="AI84" s="188">
        <v>43914</v>
      </c>
      <c r="AJ84" s="188">
        <v>44285</v>
      </c>
      <c r="AK84" s="188">
        <v>45034</v>
      </c>
      <c r="AL84" s="188">
        <v>44786</v>
      </c>
      <c r="AM84" s="188">
        <v>42429</v>
      </c>
      <c r="AN84" s="188">
        <v>42662</v>
      </c>
      <c r="AO84" s="188">
        <v>42848</v>
      </c>
      <c r="AP84" s="188">
        <v>42333</v>
      </c>
      <c r="AQ84" s="188">
        <v>42382</v>
      </c>
      <c r="AR84" s="188">
        <v>42695</v>
      </c>
      <c r="AS84" s="188">
        <v>42695</v>
      </c>
      <c r="AT84" s="188">
        <v>43072</v>
      </c>
      <c r="AU84" s="163"/>
      <c r="AV84" s="163"/>
    </row>
    <row r="85" spans="1:71">
      <c r="A85" s="235"/>
      <c r="B85" s="187" t="s">
        <v>35</v>
      </c>
      <c r="C85" s="160">
        <v>11</v>
      </c>
      <c r="D85" s="172" t="s">
        <v>222</v>
      </c>
      <c r="E85" s="188">
        <v>59883.661212704523</v>
      </c>
      <c r="F85" s="188">
        <v>62924.077142857146</v>
      </c>
      <c r="G85" s="188">
        <v>75530</v>
      </c>
      <c r="H85" s="188">
        <v>117802.46473779384</v>
      </c>
      <c r="I85" s="188">
        <v>98513.703180212018</v>
      </c>
      <c r="J85" s="188">
        <v>37445.364102564105</v>
      </c>
      <c r="K85" s="188">
        <v>25777.550988142295</v>
      </c>
      <c r="L85" s="188">
        <v>14989.897476340695</v>
      </c>
      <c r="M85" s="188">
        <v>17312.956078431373</v>
      </c>
      <c r="N85" s="188">
        <v>21146.891647855529</v>
      </c>
      <c r="O85" s="188">
        <v>23517.879234167893</v>
      </c>
      <c r="P85" s="188">
        <v>22366.987379361544</v>
      </c>
      <c r="Q85" s="188">
        <v>19150.263157894737</v>
      </c>
      <c r="R85" s="188">
        <v>15772.442846872755</v>
      </c>
      <c r="S85" s="188">
        <v>21610.985704074337</v>
      </c>
      <c r="T85" s="188">
        <v>24878.403458213259</v>
      </c>
      <c r="U85" s="188">
        <v>24858.666666666668</v>
      </c>
      <c r="V85" s="188">
        <v>24635.33285198556</v>
      </c>
      <c r="W85" s="188">
        <v>31426.341674129486</v>
      </c>
      <c r="X85" s="188">
        <v>28477.176413959085</v>
      </c>
      <c r="Y85" s="189">
        <v>63622</v>
      </c>
      <c r="Z85" s="188">
        <v>46313</v>
      </c>
      <c r="AA85" s="188">
        <v>47501</v>
      </c>
      <c r="AB85" s="188">
        <v>48557</v>
      </c>
      <c r="AC85" s="188">
        <v>49328</v>
      </c>
      <c r="AD85" s="188">
        <v>49631</v>
      </c>
      <c r="AE85" s="188">
        <v>49761</v>
      </c>
      <c r="AF85" s="188">
        <v>50351</v>
      </c>
      <c r="AG85" s="188">
        <v>51073</v>
      </c>
      <c r="AH85" s="188">
        <v>51496</v>
      </c>
      <c r="AI85" s="188">
        <v>51833</v>
      </c>
      <c r="AJ85" s="188">
        <v>52599</v>
      </c>
      <c r="AK85" s="188">
        <v>53548</v>
      </c>
      <c r="AL85" s="188">
        <v>54107</v>
      </c>
      <c r="AM85" s="188">
        <v>53763</v>
      </c>
      <c r="AN85" s="188">
        <v>54564</v>
      </c>
      <c r="AO85" s="188">
        <v>55375</v>
      </c>
      <c r="AP85" s="188">
        <v>55887</v>
      </c>
      <c r="AQ85" s="188">
        <v>56681</v>
      </c>
      <c r="AR85" s="188">
        <v>57623</v>
      </c>
      <c r="AS85" s="188">
        <v>57623</v>
      </c>
      <c r="AT85" s="188">
        <v>58622</v>
      </c>
      <c r="AU85" s="163"/>
      <c r="AV85" s="163"/>
    </row>
    <row r="86" spans="1:71">
      <c r="A86" s="235"/>
      <c r="B86" s="187" t="s">
        <v>35</v>
      </c>
      <c r="C86" s="160">
        <v>11</v>
      </c>
      <c r="D86" s="172" t="s">
        <v>223</v>
      </c>
      <c r="E86" s="188">
        <v>72442</v>
      </c>
      <c r="F86" s="188">
        <v>80053</v>
      </c>
      <c r="G86" s="188">
        <v>77127</v>
      </c>
      <c r="H86" s="188">
        <v>83004</v>
      </c>
      <c r="I86" s="188">
        <v>81230</v>
      </c>
      <c r="J86" s="188">
        <v>77116</v>
      </c>
      <c r="K86" s="188">
        <v>47388</v>
      </c>
      <c r="L86" s="188">
        <v>36780</v>
      </c>
      <c r="M86" s="188">
        <v>36372</v>
      </c>
      <c r="N86" s="188">
        <v>42135</v>
      </c>
      <c r="O86" s="188">
        <v>41585</v>
      </c>
      <c r="P86" s="188">
        <v>39765</v>
      </c>
      <c r="Q86" s="188">
        <v>37960</v>
      </c>
      <c r="R86" s="188">
        <v>38297</v>
      </c>
      <c r="S86" s="188">
        <v>32282</v>
      </c>
      <c r="T86" s="188">
        <v>37879</v>
      </c>
      <c r="U86" s="188">
        <v>31869</v>
      </c>
      <c r="V86" s="188">
        <v>31448</v>
      </c>
      <c r="W86" s="188">
        <v>39784.858974358976</v>
      </c>
      <c r="X86" s="188">
        <v>40248.584415584417</v>
      </c>
      <c r="Y86" s="189">
        <v>36909</v>
      </c>
      <c r="Z86" s="188">
        <v>33254</v>
      </c>
      <c r="AA86" s="188">
        <v>32513</v>
      </c>
      <c r="AB86" s="188">
        <v>31893</v>
      </c>
      <c r="AC86" s="188">
        <v>31474</v>
      </c>
      <c r="AD86" s="188">
        <v>31344</v>
      </c>
      <c r="AE86" s="188">
        <v>31322</v>
      </c>
      <c r="AF86" s="188">
        <v>31037</v>
      </c>
      <c r="AG86" s="188">
        <v>30690</v>
      </c>
      <c r="AH86" s="188">
        <v>30518</v>
      </c>
      <c r="AI86" s="188">
        <v>30401</v>
      </c>
      <c r="AJ86" s="188">
        <v>30057</v>
      </c>
      <c r="AK86" s="188">
        <v>29632</v>
      </c>
      <c r="AL86" s="188">
        <v>29420</v>
      </c>
      <c r="AM86" s="188">
        <v>29668</v>
      </c>
      <c r="AN86" s="188">
        <v>29340</v>
      </c>
      <c r="AO86" s="188">
        <v>29019</v>
      </c>
      <c r="AP86" s="188">
        <v>28853</v>
      </c>
      <c r="AQ86" s="188">
        <v>28558</v>
      </c>
      <c r="AR86" s="188">
        <v>28207</v>
      </c>
      <c r="AS86" s="188">
        <v>28207</v>
      </c>
      <c r="AT86" s="188">
        <v>27844</v>
      </c>
      <c r="AU86" s="163"/>
      <c r="AV86" s="163"/>
    </row>
    <row r="87" spans="1:71">
      <c r="A87" s="235"/>
      <c r="B87" s="187" t="s">
        <v>37</v>
      </c>
      <c r="C87" s="160" t="s">
        <v>224</v>
      </c>
      <c r="D87" s="172" t="s">
        <v>225</v>
      </c>
      <c r="E87" s="188">
        <v>57531</v>
      </c>
      <c r="F87" s="188">
        <v>62084</v>
      </c>
      <c r="G87" s="188">
        <v>54417</v>
      </c>
      <c r="H87" s="188">
        <v>62843</v>
      </c>
      <c r="I87" s="188">
        <v>64896</v>
      </c>
      <c r="J87" s="188">
        <v>65667</v>
      </c>
      <c r="K87" s="188">
        <v>56616</v>
      </c>
      <c r="L87" s="188">
        <v>43206</v>
      </c>
      <c r="M87" s="188">
        <v>44338</v>
      </c>
      <c r="N87" s="188">
        <v>52279</v>
      </c>
      <c r="O87" s="188">
        <v>49318</v>
      </c>
      <c r="P87" s="188">
        <v>41889</v>
      </c>
      <c r="Q87" s="188">
        <v>49462</v>
      </c>
      <c r="R87" s="188">
        <v>35194</v>
      </c>
      <c r="S87" s="188">
        <v>37769</v>
      </c>
      <c r="T87" s="188">
        <v>40800</v>
      </c>
      <c r="U87" s="188">
        <v>52923</v>
      </c>
      <c r="V87" s="188">
        <v>42211</v>
      </c>
      <c r="W87" s="188">
        <v>39066.327586206899</v>
      </c>
      <c r="X87" s="188">
        <v>36482.75</v>
      </c>
      <c r="Y87" s="189">
        <v>31912</v>
      </c>
      <c r="Z87" s="188">
        <v>41172</v>
      </c>
      <c r="AA87" s="188">
        <v>39769</v>
      </c>
      <c r="AB87" s="188">
        <v>38688</v>
      </c>
      <c r="AC87" s="188">
        <v>38114</v>
      </c>
      <c r="AD87" s="188">
        <v>38267</v>
      </c>
      <c r="AE87" s="188">
        <v>38702</v>
      </c>
      <c r="AF87" s="188">
        <v>38492</v>
      </c>
      <c r="AG87" s="188">
        <v>38131</v>
      </c>
      <c r="AH87" s="188">
        <v>38226</v>
      </c>
      <c r="AI87" s="188">
        <v>38465</v>
      </c>
      <c r="AJ87" s="188">
        <v>38128</v>
      </c>
      <c r="AK87" s="188">
        <v>37583</v>
      </c>
      <c r="AL87" s="188">
        <v>37594</v>
      </c>
      <c r="AM87" s="188">
        <v>38831</v>
      </c>
      <c r="AN87" s="188">
        <v>38553</v>
      </c>
      <c r="AO87" s="188">
        <v>38300</v>
      </c>
      <c r="AP87" s="188">
        <v>38465</v>
      </c>
      <c r="AQ87" s="188">
        <v>38289</v>
      </c>
      <c r="AR87" s="188">
        <v>37954</v>
      </c>
      <c r="AS87" s="188">
        <v>37954</v>
      </c>
      <c r="AT87" s="188">
        <v>37585</v>
      </c>
      <c r="AU87" s="163"/>
      <c r="AV87" s="163"/>
    </row>
    <row r="88" spans="1:71">
      <c r="A88" s="235"/>
      <c r="B88" s="187" t="s">
        <v>37</v>
      </c>
      <c r="C88" s="160">
        <v>24</v>
      </c>
      <c r="D88" s="172" t="s">
        <v>226</v>
      </c>
      <c r="E88" s="188">
        <v>187123</v>
      </c>
      <c r="F88" s="188">
        <v>170287</v>
      </c>
      <c r="G88" s="188">
        <v>84291</v>
      </c>
      <c r="H88" s="188">
        <v>110712</v>
      </c>
      <c r="I88" s="188">
        <v>130010</v>
      </c>
      <c r="J88" s="188">
        <v>96024</v>
      </c>
      <c r="K88" s="188">
        <v>55869</v>
      </c>
      <c r="L88" s="188">
        <v>58117</v>
      </c>
      <c r="M88" s="188">
        <v>37720</v>
      </c>
      <c r="N88" s="188">
        <v>145049</v>
      </c>
      <c r="O88" s="188">
        <v>97765</v>
      </c>
      <c r="P88" s="188">
        <v>85280</v>
      </c>
      <c r="Q88" s="188">
        <v>33501</v>
      </c>
      <c r="R88" s="188">
        <v>41537</v>
      </c>
      <c r="S88" s="188">
        <v>40224</v>
      </c>
      <c r="T88" s="188">
        <v>51656</v>
      </c>
      <c r="U88" s="188">
        <v>46790</v>
      </c>
      <c r="V88" s="188">
        <v>40205</v>
      </c>
      <c r="W88" s="188">
        <v>20842</v>
      </c>
      <c r="X88" s="188">
        <v>28076.5</v>
      </c>
      <c r="Y88" s="189">
        <v>18805</v>
      </c>
      <c r="Z88" s="188">
        <v>37532</v>
      </c>
      <c r="AA88" s="188">
        <v>34993</v>
      </c>
      <c r="AB88" s="188">
        <v>33029</v>
      </c>
      <c r="AC88" s="188">
        <v>31844</v>
      </c>
      <c r="AD88" s="188">
        <v>31716</v>
      </c>
      <c r="AE88" s="188">
        <v>31985</v>
      </c>
      <c r="AF88" s="188">
        <v>31332</v>
      </c>
      <c r="AG88" s="188">
        <v>30477</v>
      </c>
      <c r="AH88" s="188">
        <v>30253</v>
      </c>
      <c r="AI88" s="188">
        <v>30220</v>
      </c>
      <c r="AJ88" s="188">
        <v>29419</v>
      </c>
      <c r="AK88" s="188">
        <v>28360</v>
      </c>
      <c r="AL88" s="188">
        <v>28033</v>
      </c>
      <c r="AM88" s="188">
        <v>29270</v>
      </c>
      <c r="AN88" s="188">
        <v>28554</v>
      </c>
      <c r="AO88" s="188">
        <v>27884</v>
      </c>
      <c r="AP88" s="188">
        <v>27736</v>
      </c>
      <c r="AQ88" s="188">
        <v>27166</v>
      </c>
      <c r="AR88" s="188">
        <v>26420</v>
      </c>
      <c r="AS88" s="188">
        <v>26420</v>
      </c>
      <c r="AT88" s="188">
        <v>25646</v>
      </c>
      <c r="AU88" s="163"/>
      <c r="AV88" s="163"/>
    </row>
    <row r="89" spans="1:71">
      <c r="A89" s="235"/>
      <c r="B89" s="187" t="s">
        <v>37</v>
      </c>
      <c r="C89" s="160">
        <v>24</v>
      </c>
      <c r="D89" s="172" t="s">
        <v>227</v>
      </c>
      <c r="E89" s="188">
        <v>299447</v>
      </c>
      <c r="F89" s="188">
        <v>35949</v>
      </c>
      <c r="G89" s="188">
        <v>42792</v>
      </c>
      <c r="H89" s="188">
        <v>60675</v>
      </c>
      <c r="I89" s="188">
        <v>76150</v>
      </c>
      <c r="J89" s="188">
        <v>64075</v>
      </c>
      <c r="K89" s="188">
        <v>74659</v>
      </c>
      <c r="L89" s="188">
        <v>93617</v>
      </c>
      <c r="M89" s="188">
        <v>95798</v>
      </c>
      <c r="N89" s="188">
        <v>77744</v>
      </c>
      <c r="O89" s="188">
        <v>102282</v>
      </c>
      <c r="P89" s="188">
        <v>122130</v>
      </c>
      <c r="Q89" s="188">
        <v>135571</v>
      </c>
      <c r="R89" s="188">
        <v>98192</v>
      </c>
      <c r="S89" s="188">
        <v>103666</v>
      </c>
      <c r="T89" s="188">
        <v>92063</v>
      </c>
      <c r="U89" s="188">
        <v>64453</v>
      </c>
      <c r="V89" s="188">
        <v>51594</v>
      </c>
      <c r="W89" s="188">
        <v>35921</v>
      </c>
      <c r="X89" s="188">
        <v>46485.142857142855</v>
      </c>
      <c r="Y89" s="189">
        <v>28662</v>
      </c>
      <c r="Z89" s="188">
        <v>53069</v>
      </c>
      <c r="AA89" s="188">
        <v>50602</v>
      </c>
      <c r="AB89" s="188">
        <v>48271</v>
      </c>
      <c r="AC89" s="188">
        <v>46209</v>
      </c>
      <c r="AD89" s="188">
        <v>44378</v>
      </c>
      <c r="AE89" s="188">
        <v>42725</v>
      </c>
      <c r="AF89" s="188">
        <v>40895</v>
      </c>
      <c r="AG89" s="188">
        <v>38997</v>
      </c>
      <c r="AH89" s="188">
        <v>37321</v>
      </c>
      <c r="AI89" s="188">
        <v>35746</v>
      </c>
      <c r="AJ89" s="188">
        <v>34038</v>
      </c>
      <c r="AK89" s="188">
        <v>32337</v>
      </c>
      <c r="AL89" s="188">
        <v>30821</v>
      </c>
      <c r="AM89" s="188">
        <v>29681</v>
      </c>
      <c r="AN89" s="188">
        <v>28215</v>
      </c>
      <c r="AO89" s="188">
        <v>26788</v>
      </c>
      <c r="AP89" s="188">
        <v>25486</v>
      </c>
      <c r="AQ89" s="188">
        <v>24202</v>
      </c>
      <c r="AR89" s="188">
        <v>22925</v>
      </c>
      <c r="AS89" s="188">
        <v>22925</v>
      </c>
      <c r="AT89" s="188">
        <v>21672</v>
      </c>
      <c r="AU89" s="163"/>
      <c r="AV89" s="163"/>
    </row>
    <row r="90" spans="1:71">
      <c r="A90" s="235"/>
      <c r="B90" s="187" t="s">
        <v>37</v>
      </c>
      <c r="C90" s="160" t="s">
        <v>228</v>
      </c>
      <c r="D90" s="172" t="s">
        <v>229</v>
      </c>
      <c r="E90" s="188">
        <v>79711</v>
      </c>
      <c r="F90" s="188">
        <v>96650</v>
      </c>
      <c r="G90" s="188">
        <v>86180</v>
      </c>
      <c r="H90" s="188">
        <v>106871</v>
      </c>
      <c r="I90" s="188">
        <v>105629</v>
      </c>
      <c r="J90" s="188">
        <v>83126</v>
      </c>
      <c r="K90" s="188">
        <v>86265</v>
      </c>
      <c r="L90" s="188">
        <v>91041</v>
      </c>
      <c r="M90" s="188">
        <v>97785</v>
      </c>
      <c r="N90" s="188">
        <v>66576</v>
      </c>
      <c r="O90" s="188">
        <v>68392</v>
      </c>
      <c r="P90" s="188">
        <v>60666</v>
      </c>
      <c r="Q90" s="188">
        <v>60666.000000000007</v>
      </c>
      <c r="R90" s="188">
        <v>57890.666666666672</v>
      </c>
      <c r="S90" s="188">
        <v>55115.333333333336</v>
      </c>
      <c r="T90" s="188">
        <v>52340</v>
      </c>
      <c r="U90" s="188">
        <v>46943</v>
      </c>
      <c r="V90" s="188">
        <v>54632</v>
      </c>
      <c r="W90" s="188">
        <v>41073.956521739128</v>
      </c>
      <c r="X90" s="188">
        <v>42699.714285714283</v>
      </c>
      <c r="Y90" s="189">
        <v>29027</v>
      </c>
      <c r="Z90" s="188">
        <v>54086</v>
      </c>
      <c r="AA90" s="188">
        <v>53071</v>
      </c>
      <c r="AB90" s="188">
        <v>51903</v>
      </c>
      <c r="AC90" s="188">
        <v>50522</v>
      </c>
      <c r="AD90" s="188">
        <v>48825</v>
      </c>
      <c r="AE90" s="188">
        <v>47032</v>
      </c>
      <c r="AF90" s="188">
        <v>45502</v>
      </c>
      <c r="AG90" s="188">
        <v>44040</v>
      </c>
      <c r="AH90" s="188">
        <v>42423</v>
      </c>
      <c r="AI90" s="188">
        <v>40788</v>
      </c>
      <c r="AJ90" s="188">
        <v>39372</v>
      </c>
      <c r="AK90" s="188">
        <v>38047</v>
      </c>
      <c r="AL90" s="188">
        <v>36567</v>
      </c>
      <c r="AM90" s="188">
        <v>34767</v>
      </c>
      <c r="AN90" s="188">
        <v>33436</v>
      </c>
      <c r="AO90" s="188">
        <v>32128</v>
      </c>
      <c r="AP90" s="188">
        <v>30744</v>
      </c>
      <c r="AQ90" s="188">
        <v>29482</v>
      </c>
      <c r="AR90" s="188">
        <v>28295</v>
      </c>
      <c r="AS90" s="188">
        <v>28295</v>
      </c>
      <c r="AT90" s="188">
        <v>27148</v>
      </c>
      <c r="AU90" s="163"/>
      <c r="AV90" s="163"/>
    </row>
    <row r="91" spans="1:71">
      <c r="A91" s="235"/>
    </row>
    <row r="92" spans="1:71">
      <c r="A92" s="235"/>
      <c r="B92" s="183" t="s">
        <v>264</v>
      </c>
      <c r="AA92" s="171"/>
      <c r="AB92" s="171"/>
      <c r="AC92" s="171"/>
      <c r="AD92" s="171"/>
      <c r="AE92" s="171"/>
      <c r="AF92" s="171"/>
      <c r="AG92" s="171"/>
      <c r="AH92" s="171"/>
      <c r="AI92" s="171"/>
      <c r="AJ92" s="171"/>
      <c r="AK92" s="171"/>
      <c r="AL92" s="171"/>
      <c r="AM92" s="171"/>
      <c r="AN92" s="171"/>
      <c r="AO92" s="171"/>
      <c r="AP92" s="171"/>
      <c r="AQ92" s="171"/>
      <c r="AR92" s="171"/>
      <c r="AS92" s="171"/>
      <c r="AT92" s="171"/>
    </row>
    <row r="93" spans="1:71">
      <c r="A93" s="235"/>
      <c r="B93" s="184" t="s">
        <v>207</v>
      </c>
      <c r="C93" s="185" t="s">
        <v>208</v>
      </c>
      <c r="D93" s="172" t="s">
        <v>209</v>
      </c>
      <c r="E93" s="186">
        <v>1990</v>
      </c>
      <c r="F93" s="186">
        <v>1991</v>
      </c>
      <c r="G93" s="186">
        <v>1992</v>
      </c>
      <c r="H93" s="186">
        <v>1993</v>
      </c>
      <c r="I93" s="186">
        <v>1994</v>
      </c>
      <c r="J93" s="186">
        <v>1995</v>
      </c>
      <c r="K93" s="186">
        <v>1996</v>
      </c>
      <c r="L93" s="186">
        <v>1997</v>
      </c>
      <c r="M93" s="186">
        <v>1998</v>
      </c>
      <c r="N93" s="186">
        <v>1999</v>
      </c>
      <c r="O93" s="186">
        <v>2000</v>
      </c>
      <c r="P93" s="186">
        <v>2001</v>
      </c>
      <c r="Q93" s="186">
        <v>2002</v>
      </c>
      <c r="R93" s="186">
        <v>2003</v>
      </c>
      <c r="S93" s="186">
        <v>2004</v>
      </c>
      <c r="T93" s="186">
        <v>2005</v>
      </c>
      <c r="U93" s="186">
        <v>2006</v>
      </c>
      <c r="V93" s="186">
        <v>2007</v>
      </c>
      <c r="W93" s="186">
        <v>2008</v>
      </c>
      <c r="X93" s="186">
        <v>2009</v>
      </c>
      <c r="Y93" s="157">
        <v>2011</v>
      </c>
      <c r="Z93" s="162">
        <v>2012</v>
      </c>
      <c r="AA93" s="162">
        <v>2013</v>
      </c>
      <c r="AB93" s="157">
        <v>2014</v>
      </c>
      <c r="AC93" s="162">
        <v>2015</v>
      </c>
      <c r="AD93" s="162">
        <v>2016</v>
      </c>
      <c r="AE93" s="157">
        <v>2017</v>
      </c>
      <c r="AF93" s="162">
        <v>2018</v>
      </c>
      <c r="AG93" s="162">
        <v>2019</v>
      </c>
      <c r="AH93" s="157">
        <v>2020</v>
      </c>
      <c r="AI93" s="162">
        <v>2021</v>
      </c>
      <c r="AJ93" s="162">
        <v>2022</v>
      </c>
      <c r="AK93" s="157">
        <v>2023</v>
      </c>
      <c r="AL93" s="162">
        <v>2024</v>
      </c>
      <c r="AM93" s="162">
        <v>2025</v>
      </c>
      <c r="AN93" s="157">
        <v>2026</v>
      </c>
      <c r="AO93" s="162">
        <v>2027</v>
      </c>
      <c r="AP93" s="162">
        <v>2028</v>
      </c>
      <c r="AQ93" s="157">
        <v>2029</v>
      </c>
      <c r="AR93" s="162">
        <v>2030</v>
      </c>
      <c r="AS93" s="162">
        <v>2031</v>
      </c>
      <c r="AT93" s="157">
        <v>2032</v>
      </c>
    </row>
    <row r="94" spans="1:71">
      <c r="A94" s="235"/>
      <c r="B94" s="187" t="s">
        <v>35</v>
      </c>
      <c r="C94" s="160" t="s">
        <v>210</v>
      </c>
      <c r="D94" s="172" t="s">
        <v>211</v>
      </c>
      <c r="E94" s="188" t="e">
        <v>#NUM!</v>
      </c>
      <c r="F94" s="188" t="e">
        <v>#NUM!</v>
      </c>
      <c r="G94" s="188" t="e">
        <v>#NUM!</v>
      </c>
      <c r="H94" s="188" t="e">
        <v>#NUM!</v>
      </c>
      <c r="I94" s="188">
        <v>43338.863147952434</v>
      </c>
      <c r="J94" s="188">
        <v>42953.118543178382</v>
      </c>
      <c r="K94" s="188">
        <v>37363.80613630281</v>
      </c>
      <c r="L94" s="188">
        <v>36930.138607346715</v>
      </c>
      <c r="M94" s="188">
        <v>37488.10487790886</v>
      </c>
      <c r="N94" s="188">
        <v>36311.134735378204</v>
      </c>
      <c r="O94" s="188">
        <v>28202.456924087724</v>
      </c>
      <c r="P94" s="188">
        <v>29360.329710652277</v>
      </c>
      <c r="Q94" s="188">
        <v>30713.530495822411</v>
      </c>
      <c r="R94" s="188">
        <v>25589.91663686527</v>
      </c>
      <c r="S94" s="188">
        <v>25018.91909707864</v>
      </c>
      <c r="T94" s="188">
        <v>21855.109763882552</v>
      </c>
      <c r="U94" s="188">
        <v>23314.454442692026</v>
      </c>
      <c r="V94" s="188">
        <v>22519.677102911708</v>
      </c>
      <c r="W94" s="188">
        <v>20775.936811033545</v>
      </c>
      <c r="X94" s="188">
        <v>26468.24997824899</v>
      </c>
      <c r="Y94" s="189">
        <v>8926</v>
      </c>
      <c r="Z94" s="188">
        <v>14437</v>
      </c>
      <c r="AA94" s="188">
        <v>14437</v>
      </c>
      <c r="AB94" s="188">
        <v>14437</v>
      </c>
      <c r="AC94" s="188">
        <v>14437</v>
      </c>
      <c r="AD94" s="188">
        <v>14437</v>
      </c>
      <c r="AE94" s="188">
        <v>14437</v>
      </c>
      <c r="AF94" s="188">
        <v>14437</v>
      </c>
      <c r="AG94" s="188">
        <v>14437</v>
      </c>
      <c r="AH94" s="188">
        <v>14437</v>
      </c>
      <c r="AI94" s="188">
        <v>14437</v>
      </c>
      <c r="AJ94" s="188">
        <v>14437</v>
      </c>
      <c r="AK94" s="188">
        <v>14437</v>
      </c>
      <c r="AL94" s="188">
        <v>14437</v>
      </c>
      <c r="AM94" s="188">
        <v>14437</v>
      </c>
      <c r="AN94" s="188">
        <v>14437</v>
      </c>
      <c r="AO94" s="188">
        <v>14437</v>
      </c>
      <c r="AP94" s="188">
        <v>14437</v>
      </c>
      <c r="AQ94" s="188">
        <v>14437</v>
      </c>
      <c r="AR94" s="188">
        <v>14437</v>
      </c>
      <c r="AS94" s="188">
        <v>14437</v>
      </c>
      <c r="AT94" s="188">
        <v>14437</v>
      </c>
      <c r="AU94" s="163"/>
      <c r="AV94" s="163"/>
      <c r="AW94" s="199"/>
      <c r="AZ94" s="188"/>
      <c r="BA94" s="188"/>
      <c r="BB94" s="188"/>
      <c r="BC94" s="188"/>
      <c r="BD94" s="188"/>
      <c r="BE94" s="188"/>
      <c r="BF94" s="188"/>
      <c r="BG94" s="188"/>
      <c r="BH94" s="188"/>
      <c r="BI94" s="188"/>
      <c r="BJ94" s="188"/>
      <c r="BK94" s="188"/>
      <c r="BL94" s="188"/>
      <c r="BM94" s="188"/>
      <c r="BN94" s="188"/>
      <c r="BO94" s="188"/>
      <c r="BP94" s="188"/>
      <c r="BQ94" s="188"/>
      <c r="BR94" s="188"/>
      <c r="BS94" s="188"/>
    </row>
    <row r="95" spans="1:71">
      <c r="A95" s="235"/>
      <c r="B95" s="187" t="s">
        <v>35</v>
      </c>
      <c r="C95" s="160" t="s">
        <v>212</v>
      </c>
      <c r="D95" s="172" t="s">
        <v>213</v>
      </c>
      <c r="E95" s="188" t="e">
        <v>#NUM!</v>
      </c>
      <c r="F95" s="188" t="e">
        <v>#NUM!</v>
      </c>
      <c r="G95" s="188" t="e">
        <v>#NUM!</v>
      </c>
      <c r="H95" s="188" t="e">
        <v>#NUM!</v>
      </c>
      <c r="I95" s="188">
        <v>120029.77335579076</v>
      </c>
      <c r="J95" s="188">
        <v>114220.85792102275</v>
      </c>
      <c r="K95" s="188">
        <v>161991.15262148078</v>
      </c>
      <c r="L95" s="188">
        <v>120083.48846445921</v>
      </c>
      <c r="M95" s="188">
        <v>119731.47968320108</v>
      </c>
      <c r="N95" s="188">
        <v>176766.70151481088</v>
      </c>
      <c r="O95" s="188">
        <v>179816.19994651107</v>
      </c>
      <c r="P95" s="188">
        <v>177673.18203891447</v>
      </c>
      <c r="Q95" s="188">
        <v>179257.98156030665</v>
      </c>
      <c r="R95" s="188">
        <v>136924.78497956845</v>
      </c>
      <c r="S95" s="188">
        <v>129896.91815655348</v>
      </c>
      <c r="T95" s="188">
        <v>139855.88663663252</v>
      </c>
      <c r="U95" s="188">
        <v>151858.15121151836</v>
      </c>
      <c r="V95" s="188">
        <v>182203.09355414673</v>
      </c>
      <c r="W95" s="188">
        <v>205267.45848407617</v>
      </c>
      <c r="X95" s="188">
        <v>190971.03329874351</v>
      </c>
      <c r="Y95" s="189">
        <v>22257</v>
      </c>
      <c r="Z95" s="188">
        <v>26284</v>
      </c>
      <c r="AA95" s="188">
        <v>26284</v>
      </c>
      <c r="AB95" s="188">
        <v>26284</v>
      </c>
      <c r="AC95" s="188">
        <v>26284</v>
      </c>
      <c r="AD95" s="188">
        <v>26284</v>
      </c>
      <c r="AE95" s="188">
        <v>26284</v>
      </c>
      <c r="AF95" s="188">
        <v>26284</v>
      </c>
      <c r="AG95" s="188">
        <v>26284</v>
      </c>
      <c r="AH95" s="188">
        <v>26284</v>
      </c>
      <c r="AI95" s="188">
        <v>26284</v>
      </c>
      <c r="AJ95" s="188">
        <v>26284</v>
      </c>
      <c r="AK95" s="188">
        <v>26284</v>
      </c>
      <c r="AL95" s="188">
        <v>26284</v>
      </c>
      <c r="AM95" s="188">
        <v>26284</v>
      </c>
      <c r="AN95" s="188">
        <v>26284</v>
      </c>
      <c r="AO95" s="188">
        <v>26284</v>
      </c>
      <c r="AP95" s="188">
        <v>26284</v>
      </c>
      <c r="AQ95" s="188">
        <v>26284</v>
      </c>
      <c r="AR95" s="188">
        <v>26284</v>
      </c>
      <c r="AS95" s="188">
        <v>26284</v>
      </c>
      <c r="AT95" s="188">
        <v>26284</v>
      </c>
      <c r="AU95" s="163"/>
      <c r="AV95" s="163"/>
      <c r="AW95" s="199"/>
      <c r="AZ95" s="188"/>
      <c r="BA95" s="188"/>
      <c r="BB95" s="188"/>
      <c r="BC95" s="188"/>
      <c r="BD95" s="188"/>
      <c r="BE95" s="188"/>
      <c r="BF95" s="188"/>
      <c r="BG95" s="188"/>
      <c r="BH95" s="188"/>
      <c r="BI95" s="188"/>
      <c r="BJ95" s="188"/>
      <c r="BK95" s="188"/>
      <c r="BL95" s="188"/>
      <c r="BM95" s="188"/>
      <c r="BN95" s="188"/>
      <c r="BO95" s="188"/>
      <c r="BP95" s="188"/>
      <c r="BQ95" s="188"/>
      <c r="BR95" s="188"/>
      <c r="BS95" s="188"/>
    </row>
    <row r="96" spans="1:71">
      <c r="A96" s="235"/>
      <c r="B96" s="187" t="s">
        <v>35</v>
      </c>
      <c r="C96" s="160" t="s">
        <v>210</v>
      </c>
      <c r="D96" s="172" t="s">
        <v>214</v>
      </c>
      <c r="E96" s="188" t="e">
        <v>#NUM!</v>
      </c>
      <c r="F96" s="188" t="e">
        <v>#NUM!</v>
      </c>
      <c r="G96" s="188" t="e">
        <v>#NUM!</v>
      </c>
      <c r="H96" s="188" t="e">
        <v>#NUM!</v>
      </c>
      <c r="I96" s="188">
        <v>8143.8292818183218</v>
      </c>
      <c r="J96" s="188">
        <v>8051.4113723078053</v>
      </c>
      <c r="K96" s="188">
        <v>10001.828157707099</v>
      </c>
      <c r="L96" s="188">
        <v>8237.5097940839642</v>
      </c>
      <c r="M96" s="188">
        <v>7164.3279635346389</v>
      </c>
      <c r="N96" s="188">
        <v>7099.1427643122324</v>
      </c>
      <c r="O96" s="188">
        <v>7757.9502176224123</v>
      </c>
      <c r="P96" s="188">
        <v>7410.4247731827836</v>
      </c>
      <c r="Q96" s="188">
        <v>6873.4907902448558</v>
      </c>
      <c r="R96" s="188">
        <v>7850.1837208598909</v>
      </c>
      <c r="S96" s="188">
        <v>7392.0536576682643</v>
      </c>
      <c r="T96" s="188">
        <v>7726.9678444819729</v>
      </c>
      <c r="U96" s="188">
        <v>6982.1954567773209</v>
      </c>
      <c r="V96" s="188">
        <v>6386.7993642613537</v>
      </c>
      <c r="W96" s="188">
        <v>7557.7450071558287</v>
      </c>
      <c r="X96" s="188">
        <v>6169.1428571851156</v>
      </c>
      <c r="Y96" s="189">
        <v>104850</v>
      </c>
      <c r="Z96" s="188">
        <v>144856</v>
      </c>
      <c r="AA96" s="188">
        <v>144856</v>
      </c>
      <c r="AB96" s="188">
        <v>144856</v>
      </c>
      <c r="AC96" s="188">
        <v>144856</v>
      </c>
      <c r="AD96" s="188">
        <v>144856</v>
      </c>
      <c r="AE96" s="188">
        <v>144856</v>
      </c>
      <c r="AF96" s="188">
        <v>144856</v>
      </c>
      <c r="AG96" s="188">
        <v>144856</v>
      </c>
      <c r="AH96" s="188">
        <v>144856</v>
      </c>
      <c r="AI96" s="188">
        <v>144856</v>
      </c>
      <c r="AJ96" s="188">
        <v>144856</v>
      </c>
      <c r="AK96" s="188">
        <v>144856</v>
      </c>
      <c r="AL96" s="188">
        <v>144856</v>
      </c>
      <c r="AM96" s="188">
        <v>144856</v>
      </c>
      <c r="AN96" s="188">
        <v>144856</v>
      </c>
      <c r="AO96" s="188">
        <v>144856</v>
      </c>
      <c r="AP96" s="188">
        <v>144856</v>
      </c>
      <c r="AQ96" s="188">
        <v>144856</v>
      </c>
      <c r="AR96" s="188">
        <v>144856</v>
      </c>
      <c r="AS96" s="188">
        <v>144856</v>
      </c>
      <c r="AT96" s="188">
        <v>144856</v>
      </c>
      <c r="AU96" s="163"/>
      <c r="AV96" s="163"/>
      <c r="AW96" s="199"/>
      <c r="AZ96" s="188"/>
      <c r="BA96" s="188"/>
      <c r="BB96" s="188"/>
      <c r="BC96" s="188"/>
      <c r="BD96" s="188"/>
      <c r="BE96" s="188"/>
      <c r="BF96" s="188"/>
      <c r="BG96" s="188"/>
      <c r="BH96" s="188"/>
      <c r="BI96" s="188"/>
      <c r="BJ96" s="188"/>
      <c r="BK96" s="188"/>
      <c r="BL96" s="188"/>
      <c r="BM96" s="188"/>
      <c r="BN96" s="188"/>
      <c r="BO96" s="188"/>
      <c r="BP96" s="188"/>
      <c r="BQ96" s="188"/>
      <c r="BR96" s="188"/>
      <c r="BS96" s="188"/>
    </row>
    <row r="97" spans="1:71">
      <c r="A97" s="235"/>
      <c r="B97" s="187" t="s">
        <v>35</v>
      </c>
      <c r="C97" s="160">
        <v>20</v>
      </c>
      <c r="D97" s="172" t="s">
        <v>215</v>
      </c>
      <c r="E97" s="188" t="e">
        <v>#NUM!</v>
      </c>
      <c r="F97" s="188" t="e">
        <v>#NUM!</v>
      </c>
      <c r="G97" s="188" t="e">
        <v>#NUM!</v>
      </c>
      <c r="H97" s="188" t="e">
        <v>#NUM!</v>
      </c>
      <c r="I97" s="188">
        <v>50334.5691672709</v>
      </c>
      <c r="J97" s="188">
        <v>74489.313679414947</v>
      </c>
      <c r="K97" s="188">
        <v>95080.830506577055</v>
      </c>
      <c r="L97" s="188">
        <v>83245.385755740892</v>
      </c>
      <c r="M97" s="188">
        <v>56988.710372980589</v>
      </c>
      <c r="N97" s="188">
        <v>48725.726622634109</v>
      </c>
      <c r="O97" s="188">
        <v>39697.536343609347</v>
      </c>
      <c r="P97" s="188">
        <v>26424.652581278504</v>
      </c>
      <c r="Q97" s="188">
        <v>24525.98506790234</v>
      </c>
      <c r="R97" s="188">
        <v>21401.81886964184</v>
      </c>
      <c r="S97" s="188">
        <v>21241.730906232664</v>
      </c>
      <c r="T97" s="188">
        <v>22458.833494614417</v>
      </c>
      <c r="U97" s="188">
        <v>24525.552003736801</v>
      </c>
      <c r="V97" s="188">
        <v>17951.853089497839</v>
      </c>
      <c r="W97" s="188">
        <v>18481.091021198197</v>
      </c>
      <c r="X97" s="188">
        <v>17836.233322623306</v>
      </c>
      <c r="Y97" s="189">
        <v>14483</v>
      </c>
      <c r="Z97" s="188">
        <v>31551</v>
      </c>
      <c r="AA97" s="188">
        <v>31551</v>
      </c>
      <c r="AB97" s="188">
        <v>31551</v>
      </c>
      <c r="AC97" s="188">
        <v>31551</v>
      </c>
      <c r="AD97" s="188">
        <v>31551</v>
      </c>
      <c r="AE97" s="188">
        <v>31551</v>
      </c>
      <c r="AF97" s="188">
        <v>31551</v>
      </c>
      <c r="AG97" s="188">
        <v>31551</v>
      </c>
      <c r="AH97" s="188">
        <v>31551</v>
      </c>
      <c r="AI97" s="188">
        <v>31551</v>
      </c>
      <c r="AJ97" s="188">
        <v>31551</v>
      </c>
      <c r="AK97" s="188">
        <v>31551</v>
      </c>
      <c r="AL97" s="188">
        <v>31551</v>
      </c>
      <c r="AM97" s="188">
        <v>31551</v>
      </c>
      <c r="AN97" s="188">
        <v>31551</v>
      </c>
      <c r="AO97" s="188">
        <v>31551</v>
      </c>
      <c r="AP97" s="188">
        <v>31551</v>
      </c>
      <c r="AQ97" s="188">
        <v>31551</v>
      </c>
      <c r="AR97" s="188">
        <v>31551</v>
      </c>
      <c r="AS97" s="188">
        <v>31551</v>
      </c>
      <c r="AT97" s="188">
        <v>31551</v>
      </c>
      <c r="AU97" s="163"/>
      <c r="AV97" s="163"/>
      <c r="AW97" s="199"/>
      <c r="AZ97" s="188"/>
      <c r="BA97" s="188"/>
      <c r="BB97" s="188"/>
      <c r="BC97" s="188"/>
      <c r="BD97" s="188"/>
      <c r="BE97" s="188"/>
      <c r="BF97" s="188"/>
      <c r="BG97" s="188"/>
      <c r="BH97" s="188"/>
      <c r="BI97" s="188"/>
      <c r="BJ97" s="188"/>
      <c r="BK97" s="188"/>
      <c r="BL97" s="188"/>
      <c r="BM97" s="188"/>
      <c r="BN97" s="188"/>
      <c r="BO97" s="188"/>
      <c r="BP97" s="188"/>
      <c r="BQ97" s="188"/>
      <c r="BR97" s="188"/>
      <c r="BS97" s="188"/>
    </row>
    <row r="98" spans="1:71">
      <c r="A98" s="235"/>
      <c r="B98" s="187" t="s">
        <v>35</v>
      </c>
      <c r="C98" s="160">
        <v>26</v>
      </c>
      <c r="D98" s="172" t="s">
        <v>216</v>
      </c>
      <c r="E98" s="188" t="e">
        <v>#NUM!</v>
      </c>
      <c r="F98" s="188" t="e">
        <v>#NUM!</v>
      </c>
      <c r="G98" s="188" t="e">
        <v>#NUM!</v>
      </c>
      <c r="H98" s="188" t="e">
        <v>#NUM!</v>
      </c>
      <c r="I98" s="188">
        <v>79631.461775667864</v>
      </c>
      <c r="J98" s="188">
        <v>123809.69128119286</v>
      </c>
      <c r="K98" s="188">
        <v>51445.335002135187</v>
      </c>
      <c r="L98" s="188">
        <v>75330.605947264761</v>
      </c>
      <c r="M98" s="188">
        <v>66920.399929651321</v>
      </c>
      <c r="N98" s="188">
        <v>41240.576360476756</v>
      </c>
      <c r="O98" s="188">
        <v>23319.512328494457</v>
      </c>
      <c r="P98" s="188">
        <v>17893.010459067755</v>
      </c>
      <c r="Q98" s="188">
        <v>23202.467694854859</v>
      </c>
      <c r="R98" s="188">
        <v>21667.523575602572</v>
      </c>
      <c r="S98" s="188">
        <v>24190.63057875997</v>
      </c>
      <c r="T98" s="188">
        <v>16059.962897736292</v>
      </c>
      <c r="U98" s="188">
        <v>20039.389821806228</v>
      </c>
      <c r="V98" s="188">
        <v>22797.733301401495</v>
      </c>
      <c r="W98" s="188">
        <v>10542.427595955976</v>
      </c>
      <c r="X98" s="188">
        <v>17939.353867242771</v>
      </c>
      <c r="Y98" s="189">
        <v>17892</v>
      </c>
      <c r="Z98" s="188">
        <v>25252</v>
      </c>
      <c r="AA98" s="188">
        <v>25252</v>
      </c>
      <c r="AB98" s="188">
        <v>25252</v>
      </c>
      <c r="AC98" s="188">
        <v>25252</v>
      </c>
      <c r="AD98" s="188">
        <v>25252</v>
      </c>
      <c r="AE98" s="188">
        <v>25252</v>
      </c>
      <c r="AF98" s="188">
        <v>25252</v>
      </c>
      <c r="AG98" s="188">
        <v>25252</v>
      </c>
      <c r="AH98" s="188">
        <v>25252</v>
      </c>
      <c r="AI98" s="188">
        <v>25252</v>
      </c>
      <c r="AJ98" s="188">
        <v>25252</v>
      </c>
      <c r="AK98" s="188">
        <v>25252</v>
      </c>
      <c r="AL98" s="188">
        <v>25252</v>
      </c>
      <c r="AM98" s="188">
        <v>25252</v>
      </c>
      <c r="AN98" s="188">
        <v>25252</v>
      </c>
      <c r="AO98" s="188">
        <v>25252</v>
      </c>
      <c r="AP98" s="188">
        <v>25252</v>
      </c>
      <c r="AQ98" s="188">
        <v>25252</v>
      </c>
      <c r="AR98" s="188">
        <v>25252</v>
      </c>
      <c r="AS98" s="188">
        <v>25252</v>
      </c>
      <c r="AT98" s="188">
        <v>25252</v>
      </c>
      <c r="AU98" s="163"/>
      <c r="AV98" s="163"/>
      <c r="AW98" s="199"/>
      <c r="AZ98" s="188"/>
      <c r="BA98" s="188"/>
      <c r="BB98" s="188"/>
      <c r="BC98" s="188"/>
      <c r="BD98" s="188"/>
      <c r="BE98" s="188"/>
      <c r="BF98" s="188"/>
      <c r="BG98" s="188"/>
      <c r="BH98" s="188"/>
      <c r="BI98" s="188"/>
      <c r="BJ98" s="188"/>
      <c r="BK98" s="188"/>
      <c r="BL98" s="188"/>
      <c r="BM98" s="188"/>
      <c r="BN98" s="188"/>
      <c r="BO98" s="188"/>
      <c r="BP98" s="188"/>
      <c r="BQ98" s="188"/>
      <c r="BR98" s="188"/>
      <c r="BS98" s="188"/>
    </row>
    <row r="99" spans="1:71">
      <c r="A99" s="235"/>
      <c r="B99" s="187"/>
      <c r="C99" s="160">
        <v>20</v>
      </c>
      <c r="D99" s="172" t="s">
        <v>217</v>
      </c>
      <c r="E99" s="188" t="e">
        <v>#NUM!</v>
      </c>
      <c r="F99" s="188" t="e">
        <v>#NUM!</v>
      </c>
      <c r="G99" s="188" t="e">
        <v>#NUM!</v>
      </c>
      <c r="H99" s="188" t="e">
        <v>#NUM!</v>
      </c>
      <c r="I99" s="188">
        <v>13845.225348327336</v>
      </c>
      <c r="J99" s="188">
        <v>15700.446814990148</v>
      </c>
      <c r="K99" s="188">
        <v>20707.136754870993</v>
      </c>
      <c r="L99" s="188">
        <v>18080.932580232948</v>
      </c>
      <c r="M99" s="188">
        <v>14356.587963840844</v>
      </c>
      <c r="N99" s="188">
        <v>17768.882242372958</v>
      </c>
      <c r="O99" s="188">
        <v>24964.765561178923</v>
      </c>
      <c r="P99" s="188">
        <v>22490.402658998872</v>
      </c>
      <c r="Q99" s="188">
        <v>20896.893639815942</v>
      </c>
      <c r="R99" s="188">
        <v>19511.691308906156</v>
      </c>
      <c r="S99" s="188">
        <v>22712.580942809498</v>
      </c>
      <c r="T99" s="188">
        <v>25404.228455402139</v>
      </c>
      <c r="U99" s="188">
        <v>22744.48568086532</v>
      </c>
      <c r="V99" s="188">
        <v>22795.225536827129</v>
      </c>
      <c r="W99" s="188">
        <v>29497.344166256033</v>
      </c>
      <c r="X99" s="188">
        <v>23831.695517229797</v>
      </c>
      <c r="Y99" s="189">
        <v>33302</v>
      </c>
      <c r="Z99" s="188">
        <v>31941</v>
      </c>
      <c r="AA99" s="188">
        <v>31941</v>
      </c>
      <c r="AB99" s="188">
        <v>31941</v>
      </c>
      <c r="AC99" s="188">
        <v>31941</v>
      </c>
      <c r="AD99" s="188">
        <v>31941</v>
      </c>
      <c r="AE99" s="188">
        <v>31941</v>
      </c>
      <c r="AF99" s="188">
        <v>31941</v>
      </c>
      <c r="AG99" s="188">
        <v>31941</v>
      </c>
      <c r="AH99" s="188">
        <v>31941</v>
      </c>
      <c r="AI99" s="188">
        <v>31941</v>
      </c>
      <c r="AJ99" s="188">
        <v>31941</v>
      </c>
      <c r="AK99" s="188">
        <v>31941</v>
      </c>
      <c r="AL99" s="188">
        <v>31941</v>
      </c>
      <c r="AM99" s="188">
        <v>31941</v>
      </c>
      <c r="AN99" s="188">
        <v>31941</v>
      </c>
      <c r="AO99" s="188">
        <v>31941</v>
      </c>
      <c r="AP99" s="188">
        <v>31941</v>
      </c>
      <c r="AQ99" s="188">
        <v>31941</v>
      </c>
      <c r="AR99" s="188">
        <v>31941</v>
      </c>
      <c r="AS99" s="188">
        <v>31941</v>
      </c>
      <c r="AT99" s="188">
        <v>31941</v>
      </c>
      <c r="AU99" s="163"/>
      <c r="AV99" s="163"/>
      <c r="AW99" s="199"/>
      <c r="AZ99" s="188"/>
      <c r="BA99" s="188"/>
      <c r="BB99" s="188"/>
      <c r="BC99" s="188"/>
      <c r="BD99" s="188"/>
      <c r="BE99" s="188"/>
      <c r="BF99" s="188"/>
      <c r="BG99" s="188"/>
      <c r="BH99" s="188"/>
      <c r="BI99" s="188"/>
      <c r="BJ99" s="188"/>
      <c r="BK99" s="188"/>
      <c r="BL99" s="188"/>
      <c r="BM99" s="188"/>
      <c r="BN99" s="188"/>
      <c r="BO99" s="188"/>
      <c r="BP99" s="188"/>
      <c r="BQ99" s="188"/>
      <c r="BR99" s="188"/>
      <c r="BS99" s="188"/>
    </row>
    <row r="100" spans="1:71">
      <c r="A100" s="235"/>
      <c r="B100" s="187" t="s">
        <v>35</v>
      </c>
      <c r="C100" s="160" t="s">
        <v>212</v>
      </c>
      <c r="D100" s="172" t="s">
        <v>218</v>
      </c>
      <c r="E100" s="188" t="e">
        <v>#NUM!</v>
      </c>
      <c r="F100" s="188" t="e">
        <v>#NUM!</v>
      </c>
      <c r="G100" s="188" t="e">
        <v>#NUM!</v>
      </c>
      <c r="H100" s="188" t="e">
        <v>#NUM!</v>
      </c>
      <c r="I100" s="188">
        <v>16814.820658144796</v>
      </c>
      <c r="J100" s="188">
        <v>15254.117057598334</v>
      </c>
      <c r="K100" s="188">
        <v>17382.18358744025</v>
      </c>
      <c r="L100" s="188">
        <v>15903.309968677793</v>
      </c>
      <c r="M100" s="188">
        <v>16895.90028925053</v>
      </c>
      <c r="N100" s="188">
        <v>18670.653448446403</v>
      </c>
      <c r="O100" s="188">
        <v>18370.227388278276</v>
      </c>
      <c r="P100" s="188">
        <v>19907.741590512171</v>
      </c>
      <c r="Q100" s="188">
        <v>19681.085891816892</v>
      </c>
      <c r="R100" s="188">
        <v>17643.60215168701</v>
      </c>
      <c r="S100" s="188">
        <v>17104.708300381641</v>
      </c>
      <c r="T100" s="188">
        <v>17297.549147841859</v>
      </c>
      <c r="U100" s="188">
        <v>17529.64906361304</v>
      </c>
      <c r="V100" s="188">
        <v>16631.123391874025</v>
      </c>
      <c r="W100" s="188">
        <v>19526.877331738178</v>
      </c>
      <c r="X100" s="188">
        <v>20490.7909375829</v>
      </c>
      <c r="Y100" s="189">
        <v>13849</v>
      </c>
      <c r="Z100" s="188">
        <v>17850</v>
      </c>
      <c r="AA100" s="188">
        <v>17850</v>
      </c>
      <c r="AB100" s="188">
        <v>17850</v>
      </c>
      <c r="AC100" s="188">
        <v>17850</v>
      </c>
      <c r="AD100" s="188">
        <v>17850</v>
      </c>
      <c r="AE100" s="188">
        <v>17850</v>
      </c>
      <c r="AF100" s="188">
        <v>17850</v>
      </c>
      <c r="AG100" s="188">
        <v>17850</v>
      </c>
      <c r="AH100" s="188">
        <v>17850</v>
      </c>
      <c r="AI100" s="188">
        <v>17850</v>
      </c>
      <c r="AJ100" s="188">
        <v>17850</v>
      </c>
      <c r="AK100" s="188">
        <v>17850</v>
      </c>
      <c r="AL100" s="188">
        <v>17850</v>
      </c>
      <c r="AM100" s="188">
        <v>17850</v>
      </c>
      <c r="AN100" s="188">
        <v>17850</v>
      </c>
      <c r="AO100" s="188">
        <v>17850</v>
      </c>
      <c r="AP100" s="188">
        <v>17850</v>
      </c>
      <c r="AQ100" s="188">
        <v>17850</v>
      </c>
      <c r="AR100" s="188">
        <v>17850</v>
      </c>
      <c r="AS100" s="188">
        <v>17850</v>
      </c>
      <c r="AT100" s="188">
        <v>17850</v>
      </c>
      <c r="AU100" s="163"/>
      <c r="AV100" s="163"/>
      <c r="AW100" s="199"/>
      <c r="AZ100" s="188"/>
      <c r="BA100" s="188"/>
      <c r="BB100" s="188"/>
      <c r="BC100" s="188"/>
      <c r="BD100" s="188"/>
      <c r="BE100" s="188"/>
      <c r="BF100" s="188"/>
      <c r="BG100" s="188"/>
      <c r="BH100" s="188"/>
      <c r="BI100" s="188"/>
      <c r="BJ100" s="188"/>
      <c r="BK100" s="188"/>
      <c r="BL100" s="188"/>
      <c r="BM100" s="188"/>
      <c r="BN100" s="188"/>
      <c r="BO100" s="188"/>
      <c r="BP100" s="188"/>
      <c r="BQ100" s="188"/>
      <c r="BR100" s="188"/>
      <c r="BS100" s="188"/>
    </row>
    <row r="101" spans="1:71">
      <c r="A101" s="235"/>
      <c r="B101" s="187" t="s">
        <v>35</v>
      </c>
      <c r="C101" s="160">
        <v>10</v>
      </c>
      <c r="D101" s="172" t="s">
        <v>219</v>
      </c>
      <c r="E101" s="188" t="e">
        <v>#NUM!</v>
      </c>
      <c r="F101" s="188" t="e">
        <v>#NUM!</v>
      </c>
      <c r="G101" s="188" t="e">
        <v>#NUM!</v>
      </c>
      <c r="H101" s="188" t="e">
        <v>#NUM!</v>
      </c>
      <c r="I101" s="188">
        <v>44797.341357157296</v>
      </c>
      <c r="J101" s="188">
        <v>48319.226591370592</v>
      </c>
      <c r="K101" s="188">
        <v>53150.072631091301</v>
      </c>
      <c r="L101" s="188">
        <v>43153.457668095813</v>
      </c>
      <c r="M101" s="188">
        <v>38200.64891926822</v>
      </c>
      <c r="N101" s="188">
        <v>39761.013437417198</v>
      </c>
      <c r="O101" s="188">
        <v>35811.251136852778</v>
      </c>
      <c r="P101" s="188">
        <v>30847.926123519715</v>
      </c>
      <c r="Q101" s="188">
        <v>33822.317679196727</v>
      </c>
      <c r="R101" s="188">
        <v>25793.264656649793</v>
      </c>
      <c r="S101" s="188">
        <v>25538.719421783706</v>
      </c>
      <c r="T101" s="188">
        <v>26997.457901214373</v>
      </c>
      <c r="U101" s="188">
        <v>27639.078339900767</v>
      </c>
      <c r="V101" s="188">
        <v>26587.910958241548</v>
      </c>
      <c r="W101" s="188">
        <v>26501.769139863529</v>
      </c>
      <c r="X101" s="188">
        <v>31230.940026341763</v>
      </c>
      <c r="Y101" s="189">
        <v>27850</v>
      </c>
      <c r="Z101" s="188">
        <v>25724</v>
      </c>
      <c r="AA101" s="188">
        <v>25724</v>
      </c>
      <c r="AB101" s="188">
        <v>25724</v>
      </c>
      <c r="AC101" s="188">
        <v>25724</v>
      </c>
      <c r="AD101" s="188">
        <v>25724</v>
      </c>
      <c r="AE101" s="188">
        <v>25724</v>
      </c>
      <c r="AF101" s="188">
        <v>25724</v>
      </c>
      <c r="AG101" s="188">
        <v>25724</v>
      </c>
      <c r="AH101" s="188">
        <v>25724</v>
      </c>
      <c r="AI101" s="188">
        <v>25724</v>
      </c>
      <c r="AJ101" s="188">
        <v>25724</v>
      </c>
      <c r="AK101" s="188">
        <v>25724</v>
      </c>
      <c r="AL101" s="188">
        <v>25724</v>
      </c>
      <c r="AM101" s="188">
        <v>25724</v>
      </c>
      <c r="AN101" s="188">
        <v>25724</v>
      </c>
      <c r="AO101" s="188">
        <v>25724</v>
      </c>
      <c r="AP101" s="188">
        <v>25724</v>
      </c>
      <c r="AQ101" s="188">
        <v>25724</v>
      </c>
      <c r="AR101" s="188">
        <v>25724</v>
      </c>
      <c r="AS101" s="188">
        <v>25724</v>
      </c>
      <c r="AT101" s="188">
        <v>25724</v>
      </c>
      <c r="AU101" s="163"/>
      <c r="AV101" s="163"/>
      <c r="AW101" s="199"/>
      <c r="AZ101" s="188"/>
      <c r="BA101" s="188"/>
      <c r="BB101" s="188"/>
      <c r="BC101" s="188"/>
      <c r="BD101" s="188"/>
      <c r="BE101" s="188"/>
      <c r="BF101" s="188"/>
      <c r="BG101" s="188"/>
      <c r="BH101" s="188"/>
      <c r="BI101" s="188"/>
      <c r="BJ101" s="188"/>
      <c r="BK101" s="188"/>
      <c r="BL101" s="188"/>
      <c r="BM101" s="188"/>
      <c r="BN101" s="188"/>
      <c r="BO101" s="188"/>
      <c r="BP101" s="188"/>
      <c r="BQ101" s="188"/>
      <c r="BR101" s="188"/>
      <c r="BS101" s="188"/>
    </row>
    <row r="102" spans="1:71">
      <c r="A102" s="235"/>
      <c r="B102" s="187" t="s">
        <v>35</v>
      </c>
      <c r="C102" s="160" t="s">
        <v>220</v>
      </c>
      <c r="D102" s="172" t="s">
        <v>221</v>
      </c>
      <c r="E102" s="188" t="e">
        <v>#NUM!</v>
      </c>
      <c r="F102" s="188" t="e">
        <v>#NUM!</v>
      </c>
      <c r="G102" s="188" t="e">
        <v>#NUM!</v>
      </c>
      <c r="H102" s="188" t="e">
        <v>#NUM!</v>
      </c>
      <c r="I102" s="188">
        <v>24647.818813359489</v>
      </c>
      <c r="J102" s="188">
        <v>25061.646630030951</v>
      </c>
      <c r="K102" s="188">
        <v>33253.519544044611</v>
      </c>
      <c r="L102" s="188">
        <v>30600.515270867891</v>
      </c>
      <c r="M102" s="188">
        <v>26104.305367342804</v>
      </c>
      <c r="N102" s="188">
        <v>28714.614714384068</v>
      </c>
      <c r="O102" s="188">
        <v>40999.144707615109</v>
      </c>
      <c r="P102" s="188">
        <v>37911.493736826225</v>
      </c>
      <c r="Q102" s="188">
        <v>36432.056397175504</v>
      </c>
      <c r="R102" s="188">
        <v>41568.395434668499</v>
      </c>
      <c r="S102" s="188">
        <v>45166.437178249944</v>
      </c>
      <c r="T102" s="188">
        <v>55417.888456249231</v>
      </c>
      <c r="U102" s="188">
        <v>47860.671281239171</v>
      </c>
      <c r="V102" s="188">
        <v>47824.407654110888</v>
      </c>
      <c r="W102" s="188">
        <v>57241.434683876862</v>
      </c>
      <c r="X102" s="188">
        <v>39546.314422662152</v>
      </c>
      <c r="Y102" s="189">
        <v>23127</v>
      </c>
      <c r="Z102" s="188">
        <v>40337</v>
      </c>
      <c r="AA102" s="188">
        <v>40337</v>
      </c>
      <c r="AB102" s="188">
        <v>40337</v>
      </c>
      <c r="AC102" s="188">
        <v>40337</v>
      </c>
      <c r="AD102" s="188">
        <v>40337</v>
      </c>
      <c r="AE102" s="188">
        <v>40337</v>
      </c>
      <c r="AF102" s="188">
        <v>40337</v>
      </c>
      <c r="AG102" s="188">
        <v>40337</v>
      </c>
      <c r="AH102" s="188">
        <v>40337</v>
      </c>
      <c r="AI102" s="188">
        <v>40337</v>
      </c>
      <c r="AJ102" s="188">
        <v>40337</v>
      </c>
      <c r="AK102" s="188">
        <v>40337</v>
      </c>
      <c r="AL102" s="188">
        <v>40337</v>
      </c>
      <c r="AM102" s="188">
        <v>40337</v>
      </c>
      <c r="AN102" s="188">
        <v>40337</v>
      </c>
      <c r="AO102" s="188">
        <v>40337</v>
      </c>
      <c r="AP102" s="188">
        <v>40337</v>
      </c>
      <c r="AQ102" s="188">
        <v>40337</v>
      </c>
      <c r="AR102" s="188">
        <v>40337</v>
      </c>
      <c r="AS102" s="188">
        <v>40337</v>
      </c>
      <c r="AT102" s="188">
        <v>40337</v>
      </c>
      <c r="AU102" s="163"/>
      <c r="AV102" s="163"/>
      <c r="AW102" s="199"/>
      <c r="AZ102" s="188"/>
      <c r="BA102" s="188"/>
      <c r="BB102" s="188"/>
      <c r="BC102" s="188"/>
      <c r="BD102" s="188"/>
      <c r="BE102" s="188"/>
      <c r="BF102" s="188"/>
      <c r="BG102" s="188"/>
      <c r="BH102" s="188"/>
      <c r="BI102" s="188"/>
      <c r="BJ102" s="188"/>
      <c r="BK102" s="188"/>
      <c r="BL102" s="188"/>
      <c r="BM102" s="188"/>
      <c r="BN102" s="188"/>
      <c r="BO102" s="188"/>
      <c r="BP102" s="188"/>
      <c r="BQ102" s="188"/>
      <c r="BR102" s="188"/>
      <c r="BS102" s="188"/>
    </row>
    <row r="103" spans="1:71">
      <c r="A103" s="235"/>
      <c r="B103" s="187" t="s">
        <v>35</v>
      </c>
      <c r="C103" s="160">
        <v>11</v>
      </c>
      <c r="D103" s="172" t="s">
        <v>222</v>
      </c>
      <c r="E103" s="188" t="e">
        <v>#NUM!</v>
      </c>
      <c r="F103" s="188" t="e">
        <v>#NUM!</v>
      </c>
      <c r="G103" s="188" t="e">
        <v>#NUM!</v>
      </c>
      <c r="H103" s="188" t="e">
        <v>#NUM!</v>
      </c>
      <c r="I103" s="188">
        <v>14806.403776817857</v>
      </c>
      <c r="J103" s="188">
        <v>15484.534184512118</v>
      </c>
      <c r="K103" s="188">
        <v>27363.210852116092</v>
      </c>
      <c r="L103" s="188">
        <v>19584.412388578075</v>
      </c>
      <c r="M103" s="188">
        <v>16728.986898018753</v>
      </c>
      <c r="N103" s="188">
        <v>18452.838048489426</v>
      </c>
      <c r="O103" s="188">
        <v>25457.746866349284</v>
      </c>
      <c r="P103" s="188">
        <v>21061.65459780395</v>
      </c>
      <c r="Q103" s="188">
        <v>22002.059522951367</v>
      </c>
      <c r="R103" s="188">
        <v>19820.252014876733</v>
      </c>
      <c r="S103" s="188">
        <v>19661.348306604716</v>
      </c>
      <c r="T103" s="188">
        <v>26629.740644204961</v>
      </c>
      <c r="U103" s="188">
        <v>26100.624895327426</v>
      </c>
      <c r="V103" s="188">
        <v>27954.119971226923</v>
      </c>
      <c r="W103" s="188">
        <v>32351.83269724901</v>
      </c>
      <c r="X103" s="188">
        <v>28477.175946141066</v>
      </c>
      <c r="Y103" s="189">
        <v>62350</v>
      </c>
      <c r="Z103" s="188">
        <v>45986</v>
      </c>
      <c r="AA103" s="188">
        <v>45986</v>
      </c>
      <c r="AB103" s="188">
        <v>45986</v>
      </c>
      <c r="AC103" s="188">
        <v>45986</v>
      </c>
      <c r="AD103" s="188">
        <v>45986</v>
      </c>
      <c r="AE103" s="188">
        <v>45986</v>
      </c>
      <c r="AF103" s="188">
        <v>45986</v>
      </c>
      <c r="AG103" s="188">
        <v>45986</v>
      </c>
      <c r="AH103" s="188">
        <v>45986</v>
      </c>
      <c r="AI103" s="188">
        <v>45986</v>
      </c>
      <c r="AJ103" s="188">
        <v>45986</v>
      </c>
      <c r="AK103" s="188">
        <v>45986</v>
      </c>
      <c r="AL103" s="188">
        <v>45986</v>
      </c>
      <c r="AM103" s="188">
        <v>45986</v>
      </c>
      <c r="AN103" s="188">
        <v>45986</v>
      </c>
      <c r="AO103" s="188">
        <v>45986</v>
      </c>
      <c r="AP103" s="188">
        <v>45986</v>
      </c>
      <c r="AQ103" s="188">
        <v>45986</v>
      </c>
      <c r="AR103" s="188">
        <v>45986</v>
      </c>
      <c r="AS103" s="188">
        <v>45986</v>
      </c>
      <c r="AT103" s="188">
        <v>45986</v>
      </c>
      <c r="AU103" s="163"/>
      <c r="AV103" s="163"/>
      <c r="AW103" s="199"/>
      <c r="AZ103" s="188"/>
      <c r="BA103" s="188"/>
      <c r="BB103" s="188"/>
      <c r="BC103" s="188"/>
      <c r="BD103" s="188"/>
      <c r="BE103" s="188"/>
      <c r="BF103" s="188"/>
      <c r="BG103" s="188"/>
      <c r="BH103" s="188"/>
      <c r="BI103" s="188"/>
      <c r="BJ103" s="188"/>
      <c r="BK103" s="188"/>
      <c r="BL103" s="188"/>
      <c r="BM103" s="188"/>
      <c r="BN103" s="188"/>
      <c r="BO103" s="188"/>
      <c r="BP103" s="188"/>
      <c r="BQ103" s="188"/>
      <c r="BR103" s="188"/>
      <c r="BS103" s="188"/>
    </row>
    <row r="104" spans="1:71">
      <c r="A104" s="235"/>
      <c r="B104" s="187" t="s">
        <v>35</v>
      </c>
      <c r="C104" s="160">
        <v>11</v>
      </c>
      <c r="D104" s="172" t="s">
        <v>223</v>
      </c>
      <c r="E104" s="188" t="e">
        <v>#NUM!</v>
      </c>
      <c r="F104" s="188" t="e">
        <v>#NUM!</v>
      </c>
      <c r="G104" s="188" t="e">
        <v>#NUM!</v>
      </c>
      <c r="H104" s="188" t="e">
        <v>#NUM!</v>
      </c>
      <c r="I104" s="188">
        <v>42265.271593217461</v>
      </c>
      <c r="J104" s="188">
        <v>43800.575164426882</v>
      </c>
      <c r="K104" s="188">
        <v>48475.537956220011</v>
      </c>
      <c r="L104" s="188">
        <v>42975.55347685852</v>
      </c>
      <c r="M104" s="188">
        <v>40709.934976222175</v>
      </c>
      <c r="N104" s="188">
        <v>41723.447264364018</v>
      </c>
      <c r="O104" s="188">
        <v>40865.947228217592</v>
      </c>
      <c r="P104" s="188">
        <v>37838.320584379326</v>
      </c>
      <c r="Q104" s="188">
        <v>39496.775293259539</v>
      </c>
      <c r="R104" s="188">
        <v>34471.409798811634</v>
      </c>
      <c r="S104" s="188">
        <v>33922.239449968292</v>
      </c>
      <c r="T104" s="188">
        <v>35287.21829699129</v>
      </c>
      <c r="U104" s="188">
        <v>36037.512188861154</v>
      </c>
      <c r="V104" s="188">
        <v>35997.97028340814</v>
      </c>
      <c r="W104" s="188">
        <v>36334.748002886095</v>
      </c>
      <c r="X104" s="188">
        <v>39714.259984106146</v>
      </c>
      <c r="Y104" s="189">
        <v>37662</v>
      </c>
      <c r="Z104" s="188">
        <v>33729</v>
      </c>
      <c r="AA104" s="188">
        <v>33729</v>
      </c>
      <c r="AB104" s="188">
        <v>33729</v>
      </c>
      <c r="AC104" s="188">
        <v>33729</v>
      </c>
      <c r="AD104" s="188">
        <v>33729</v>
      </c>
      <c r="AE104" s="188">
        <v>33729</v>
      </c>
      <c r="AF104" s="188">
        <v>33729</v>
      </c>
      <c r="AG104" s="188">
        <v>33729</v>
      </c>
      <c r="AH104" s="188">
        <v>33729</v>
      </c>
      <c r="AI104" s="188">
        <v>33729</v>
      </c>
      <c r="AJ104" s="188">
        <v>33729</v>
      </c>
      <c r="AK104" s="188">
        <v>33729</v>
      </c>
      <c r="AL104" s="188">
        <v>33729</v>
      </c>
      <c r="AM104" s="188">
        <v>33729</v>
      </c>
      <c r="AN104" s="188">
        <v>33729</v>
      </c>
      <c r="AO104" s="188">
        <v>33729</v>
      </c>
      <c r="AP104" s="188">
        <v>33729</v>
      </c>
      <c r="AQ104" s="188">
        <v>33729</v>
      </c>
      <c r="AR104" s="188">
        <v>33729</v>
      </c>
      <c r="AS104" s="188">
        <v>33729</v>
      </c>
      <c r="AT104" s="188">
        <v>33729</v>
      </c>
      <c r="AU104" s="163"/>
      <c r="AV104" s="163"/>
      <c r="AW104" s="199"/>
      <c r="AZ104" s="188"/>
      <c r="BA104" s="188"/>
      <c r="BB104" s="188"/>
      <c r="BC104" s="188"/>
      <c r="BD104" s="188"/>
      <c r="BE104" s="188"/>
      <c r="BF104" s="188"/>
      <c r="BG104" s="188"/>
      <c r="BH104" s="188"/>
      <c r="BI104" s="188"/>
      <c r="BJ104" s="188"/>
      <c r="BK104" s="188"/>
      <c r="BL104" s="188"/>
      <c r="BM104" s="188"/>
      <c r="BN104" s="188"/>
      <c r="BO104" s="188"/>
      <c r="BP104" s="188"/>
      <c r="BQ104" s="188"/>
      <c r="BR104" s="188"/>
      <c r="BS104" s="188"/>
    </row>
    <row r="105" spans="1:71">
      <c r="A105" s="235"/>
      <c r="B105" s="187" t="s">
        <v>37</v>
      </c>
      <c r="C105" s="160" t="s">
        <v>224</v>
      </c>
      <c r="D105" s="172" t="s">
        <v>225</v>
      </c>
      <c r="E105" s="188" t="e">
        <v>#NUM!</v>
      </c>
      <c r="F105" s="188" t="e">
        <v>#NUM!</v>
      </c>
      <c r="G105" s="188" t="e">
        <v>#NUM!</v>
      </c>
      <c r="H105" s="188" t="e">
        <v>#NUM!</v>
      </c>
      <c r="I105" s="188">
        <v>40108.991588757621</v>
      </c>
      <c r="J105" s="188">
        <v>41694.189293347685</v>
      </c>
      <c r="K105" s="188">
        <v>44495.095584717521</v>
      </c>
      <c r="L105" s="188">
        <v>40170.437125342709</v>
      </c>
      <c r="M105" s="188">
        <v>39424.771299827662</v>
      </c>
      <c r="N105" s="188">
        <v>39976.941962567034</v>
      </c>
      <c r="O105" s="188">
        <v>37185.802695510589</v>
      </c>
      <c r="P105" s="188">
        <v>34986.36224625777</v>
      </c>
      <c r="Q105" s="188">
        <v>36845.798985260059</v>
      </c>
      <c r="R105" s="188">
        <v>30851.426741774467</v>
      </c>
      <c r="S105" s="188">
        <v>30010.995742110332</v>
      </c>
      <c r="T105" s="188">
        <v>29857.591349110535</v>
      </c>
      <c r="U105" s="188">
        <v>31640.661585263861</v>
      </c>
      <c r="V105" s="188">
        <v>31684.024456329193</v>
      </c>
      <c r="W105" s="188">
        <v>30851.539600960092</v>
      </c>
      <c r="X105" s="188">
        <v>36482.750000020416</v>
      </c>
      <c r="Y105" s="189">
        <v>31274</v>
      </c>
      <c r="Z105" s="188">
        <v>40338</v>
      </c>
      <c r="AA105" s="188">
        <v>40338</v>
      </c>
      <c r="AB105" s="188">
        <v>40338</v>
      </c>
      <c r="AC105" s="188">
        <v>40338</v>
      </c>
      <c r="AD105" s="188">
        <v>40338</v>
      </c>
      <c r="AE105" s="188">
        <v>40338</v>
      </c>
      <c r="AF105" s="188">
        <v>40338</v>
      </c>
      <c r="AG105" s="188">
        <v>40338</v>
      </c>
      <c r="AH105" s="188">
        <v>40338</v>
      </c>
      <c r="AI105" s="188">
        <v>40338</v>
      </c>
      <c r="AJ105" s="188">
        <v>40338</v>
      </c>
      <c r="AK105" s="188">
        <v>40338</v>
      </c>
      <c r="AL105" s="188">
        <v>40338</v>
      </c>
      <c r="AM105" s="188">
        <v>40338</v>
      </c>
      <c r="AN105" s="188">
        <v>40338</v>
      </c>
      <c r="AO105" s="188">
        <v>40338</v>
      </c>
      <c r="AP105" s="188">
        <v>40338</v>
      </c>
      <c r="AQ105" s="188">
        <v>40338</v>
      </c>
      <c r="AR105" s="188">
        <v>40338</v>
      </c>
      <c r="AS105" s="188">
        <v>40338</v>
      </c>
      <c r="AT105" s="188">
        <v>40338</v>
      </c>
      <c r="AU105" s="163"/>
      <c r="AV105" s="163"/>
      <c r="AW105" s="199"/>
      <c r="AZ105" s="188"/>
      <c r="BA105" s="188"/>
      <c r="BB105" s="188"/>
      <c r="BC105" s="188"/>
      <c r="BD105" s="188"/>
      <c r="BE105" s="188"/>
      <c r="BF105" s="188"/>
      <c r="BG105" s="188"/>
      <c r="BH105" s="188"/>
      <c r="BI105" s="188"/>
      <c r="BJ105" s="188"/>
      <c r="BK105" s="188"/>
      <c r="BL105" s="188"/>
      <c r="BM105" s="188"/>
      <c r="BN105" s="188"/>
      <c r="BO105" s="188"/>
      <c r="BP105" s="188"/>
      <c r="BQ105" s="188"/>
      <c r="BR105" s="188"/>
      <c r="BS105" s="188"/>
    </row>
    <row r="106" spans="1:71">
      <c r="A106" s="235"/>
      <c r="B106" s="187" t="s">
        <v>37</v>
      </c>
      <c r="C106" s="160">
        <v>24</v>
      </c>
      <c r="D106" s="172" t="s">
        <v>226</v>
      </c>
      <c r="E106" s="188" t="e">
        <v>#NUM!</v>
      </c>
      <c r="F106" s="188" t="e">
        <v>#NUM!</v>
      </c>
      <c r="G106" s="188" t="e">
        <v>#NUM!</v>
      </c>
      <c r="H106" s="188" t="e">
        <v>#NUM!</v>
      </c>
      <c r="I106" s="188">
        <v>91230.2214510661</v>
      </c>
      <c r="J106" s="188">
        <v>86269.332185853462</v>
      </c>
      <c r="K106" s="188">
        <v>93402.624217495293</v>
      </c>
      <c r="L106" s="188">
        <v>64326.038296066654</v>
      </c>
      <c r="M106" s="188">
        <v>67671.048308577156</v>
      </c>
      <c r="N106" s="188">
        <v>82773.198118511194</v>
      </c>
      <c r="O106" s="188">
        <v>50613.587282732544</v>
      </c>
      <c r="P106" s="188">
        <v>55760.535305290512</v>
      </c>
      <c r="Q106" s="188">
        <v>46246.243318335684</v>
      </c>
      <c r="R106" s="188">
        <v>53636.893111285768</v>
      </c>
      <c r="S106" s="188">
        <v>51024.575364313314</v>
      </c>
      <c r="T106" s="188">
        <v>48159.32088223454</v>
      </c>
      <c r="U106" s="188">
        <v>51475.223675840592</v>
      </c>
      <c r="V106" s="188">
        <v>36870.884936279595</v>
      </c>
      <c r="W106" s="188">
        <v>31746.756916453705</v>
      </c>
      <c r="X106" s="188">
        <v>28076.499987911971</v>
      </c>
      <c r="Y106" s="189">
        <v>18429</v>
      </c>
      <c r="Z106" s="188">
        <v>35528</v>
      </c>
      <c r="AA106" s="188">
        <v>35528</v>
      </c>
      <c r="AB106" s="188">
        <v>35528</v>
      </c>
      <c r="AC106" s="188">
        <v>35528</v>
      </c>
      <c r="AD106" s="188">
        <v>35528</v>
      </c>
      <c r="AE106" s="188">
        <v>35528</v>
      </c>
      <c r="AF106" s="188">
        <v>35528</v>
      </c>
      <c r="AG106" s="188">
        <v>35528</v>
      </c>
      <c r="AH106" s="188">
        <v>35528</v>
      </c>
      <c r="AI106" s="188">
        <v>35528</v>
      </c>
      <c r="AJ106" s="188">
        <v>35528</v>
      </c>
      <c r="AK106" s="188">
        <v>35528</v>
      </c>
      <c r="AL106" s="188">
        <v>35528</v>
      </c>
      <c r="AM106" s="188">
        <v>35528</v>
      </c>
      <c r="AN106" s="188">
        <v>35528</v>
      </c>
      <c r="AO106" s="188">
        <v>35528</v>
      </c>
      <c r="AP106" s="188">
        <v>35528</v>
      </c>
      <c r="AQ106" s="188">
        <v>35528</v>
      </c>
      <c r="AR106" s="188">
        <v>35528</v>
      </c>
      <c r="AS106" s="188">
        <v>35528</v>
      </c>
      <c r="AT106" s="188">
        <v>35528</v>
      </c>
      <c r="AU106" s="163"/>
      <c r="AV106" s="163"/>
      <c r="AW106" s="199"/>
      <c r="AZ106" s="188"/>
      <c r="BA106" s="188"/>
      <c r="BB106" s="188"/>
      <c r="BC106" s="188"/>
      <c r="BD106" s="188"/>
      <c r="BE106" s="188"/>
      <c r="BF106" s="188"/>
      <c r="BG106" s="188"/>
      <c r="BH106" s="188"/>
      <c r="BI106" s="188"/>
      <c r="BJ106" s="188"/>
      <c r="BK106" s="188"/>
      <c r="BL106" s="188"/>
      <c r="BM106" s="188"/>
      <c r="BN106" s="188"/>
      <c r="BO106" s="188"/>
      <c r="BP106" s="188"/>
      <c r="BQ106" s="188"/>
      <c r="BR106" s="188"/>
      <c r="BS106" s="188"/>
    </row>
    <row r="107" spans="1:71">
      <c r="A107" s="235"/>
      <c r="B107" s="187" t="s">
        <v>37</v>
      </c>
      <c r="C107" s="160">
        <v>24</v>
      </c>
      <c r="D107" s="172" t="s">
        <v>227</v>
      </c>
      <c r="E107" s="188" t="e">
        <v>#NUM!</v>
      </c>
      <c r="F107" s="188" t="e">
        <v>#NUM!</v>
      </c>
      <c r="G107" s="188" t="e">
        <v>#NUM!</v>
      </c>
      <c r="H107" s="188" t="e">
        <v>#NUM!</v>
      </c>
      <c r="I107" s="188">
        <v>58959.056493473952</v>
      </c>
      <c r="J107" s="188">
        <v>61311.163794650442</v>
      </c>
      <c r="K107" s="188">
        <v>55199.842485222995</v>
      </c>
      <c r="L107" s="188">
        <v>66818.765443202894</v>
      </c>
      <c r="M107" s="188">
        <v>66580.857240387093</v>
      </c>
      <c r="N107" s="188">
        <v>79316.482235500749</v>
      </c>
      <c r="O107" s="188">
        <v>46728.096582923208</v>
      </c>
      <c r="P107" s="188">
        <v>61367.785256020601</v>
      </c>
      <c r="Q107" s="188">
        <v>53923.429969839162</v>
      </c>
      <c r="R107" s="188">
        <v>55404.869501982947</v>
      </c>
      <c r="S107" s="188">
        <v>56989.673429886017</v>
      </c>
      <c r="T107" s="188">
        <v>52700.702945231482</v>
      </c>
      <c r="U107" s="188">
        <v>52203.590267457563</v>
      </c>
      <c r="V107" s="188">
        <v>50325.553129155436</v>
      </c>
      <c r="W107" s="188">
        <v>44448.859085350989</v>
      </c>
      <c r="X107" s="188">
        <v>46485.143656250271</v>
      </c>
      <c r="Y107" s="189">
        <v>28662</v>
      </c>
      <c r="Z107" s="188">
        <v>50452</v>
      </c>
      <c r="AA107" s="188">
        <v>50452</v>
      </c>
      <c r="AB107" s="188">
        <v>50452</v>
      </c>
      <c r="AC107" s="188">
        <v>50452</v>
      </c>
      <c r="AD107" s="188">
        <v>50452</v>
      </c>
      <c r="AE107" s="188">
        <v>50452</v>
      </c>
      <c r="AF107" s="188">
        <v>50452</v>
      </c>
      <c r="AG107" s="188">
        <v>50452</v>
      </c>
      <c r="AH107" s="188">
        <v>50452</v>
      </c>
      <c r="AI107" s="188">
        <v>50452</v>
      </c>
      <c r="AJ107" s="188">
        <v>50452</v>
      </c>
      <c r="AK107" s="188">
        <v>50452</v>
      </c>
      <c r="AL107" s="188">
        <v>50452</v>
      </c>
      <c r="AM107" s="188">
        <v>50452</v>
      </c>
      <c r="AN107" s="188">
        <v>50452</v>
      </c>
      <c r="AO107" s="188">
        <v>50452</v>
      </c>
      <c r="AP107" s="188">
        <v>50452</v>
      </c>
      <c r="AQ107" s="188">
        <v>50452</v>
      </c>
      <c r="AR107" s="188">
        <v>50452</v>
      </c>
      <c r="AS107" s="188">
        <v>50452</v>
      </c>
      <c r="AT107" s="188">
        <v>50452</v>
      </c>
      <c r="AU107" s="163"/>
      <c r="AV107" s="163"/>
      <c r="AW107" s="199"/>
      <c r="AZ107" s="188"/>
      <c r="BA107" s="188"/>
      <c r="BB107" s="188"/>
      <c r="BC107" s="188"/>
      <c r="BD107" s="188"/>
      <c r="BE107" s="188"/>
      <c r="BF107" s="188"/>
      <c r="BG107" s="188"/>
      <c r="BH107" s="188"/>
      <c r="BI107" s="188"/>
      <c r="BJ107" s="188"/>
      <c r="BK107" s="188"/>
      <c r="BL107" s="188"/>
      <c r="BM107" s="188"/>
      <c r="BN107" s="188"/>
      <c r="BO107" s="188"/>
      <c r="BP107" s="188"/>
      <c r="BQ107" s="188"/>
      <c r="BR107" s="188"/>
      <c r="BS107" s="188"/>
    </row>
    <row r="108" spans="1:71">
      <c r="A108" s="235"/>
      <c r="B108" s="187" t="s">
        <v>37</v>
      </c>
      <c r="C108" s="160" t="s">
        <v>228</v>
      </c>
      <c r="D108" s="172" t="s">
        <v>229</v>
      </c>
      <c r="E108" s="188" t="e">
        <v>#NUM!</v>
      </c>
      <c r="F108" s="188" t="e">
        <v>#NUM!</v>
      </c>
      <c r="G108" s="188" t="e">
        <v>#NUM!</v>
      </c>
      <c r="H108" s="188" t="e">
        <v>#NUM!</v>
      </c>
      <c r="I108" s="188">
        <v>74995.196124944487</v>
      </c>
      <c r="J108" s="188">
        <v>71551.870080262175</v>
      </c>
      <c r="K108" s="188">
        <v>64157.951463815676</v>
      </c>
      <c r="L108" s="188">
        <v>73456.179358424721</v>
      </c>
      <c r="M108" s="188">
        <v>78074.464585886177</v>
      </c>
      <c r="N108" s="188">
        <v>74520.269270010816</v>
      </c>
      <c r="O108" s="188">
        <v>49501.846266365064</v>
      </c>
      <c r="P108" s="188">
        <v>48984.400052519952</v>
      </c>
      <c r="Q108" s="188">
        <v>47894.491843066542</v>
      </c>
      <c r="R108" s="188">
        <v>50378.769395703901</v>
      </c>
      <c r="S108" s="188">
        <v>50661.695430660729</v>
      </c>
      <c r="T108" s="188">
        <v>43109.369203190108</v>
      </c>
      <c r="U108" s="188">
        <v>46130.602100938071</v>
      </c>
      <c r="V108" s="188">
        <v>42953.726389524854</v>
      </c>
      <c r="W108" s="188">
        <v>36349.206075609814</v>
      </c>
      <c r="X108" s="188">
        <v>42699.714289137184</v>
      </c>
      <c r="Y108" s="189">
        <v>29323</v>
      </c>
      <c r="Z108" s="188">
        <v>54495</v>
      </c>
      <c r="AA108" s="188">
        <v>54495</v>
      </c>
      <c r="AB108" s="188">
        <v>54495</v>
      </c>
      <c r="AC108" s="188">
        <v>54495</v>
      </c>
      <c r="AD108" s="188">
        <v>54495</v>
      </c>
      <c r="AE108" s="188">
        <v>54495</v>
      </c>
      <c r="AF108" s="188">
        <v>54495</v>
      </c>
      <c r="AG108" s="188">
        <v>54495</v>
      </c>
      <c r="AH108" s="188">
        <v>54495</v>
      </c>
      <c r="AI108" s="188">
        <v>54495</v>
      </c>
      <c r="AJ108" s="188">
        <v>54495</v>
      </c>
      <c r="AK108" s="188">
        <v>54495</v>
      </c>
      <c r="AL108" s="188">
        <v>54495</v>
      </c>
      <c r="AM108" s="188">
        <v>54495</v>
      </c>
      <c r="AN108" s="188">
        <v>54495</v>
      </c>
      <c r="AO108" s="188">
        <v>54495</v>
      </c>
      <c r="AP108" s="188">
        <v>54495</v>
      </c>
      <c r="AQ108" s="188">
        <v>54495</v>
      </c>
      <c r="AR108" s="188">
        <v>54495</v>
      </c>
      <c r="AS108" s="188">
        <v>54495</v>
      </c>
      <c r="AT108" s="188">
        <v>54495</v>
      </c>
      <c r="AU108" s="163"/>
      <c r="AV108" s="163"/>
      <c r="AW108" s="199"/>
      <c r="AZ108" s="188"/>
      <c r="BA108" s="188"/>
      <c r="BB108" s="188"/>
      <c r="BC108" s="188"/>
      <c r="BD108" s="188"/>
      <c r="BE108" s="188"/>
      <c r="BF108" s="188"/>
      <c r="BG108" s="188"/>
      <c r="BH108" s="188"/>
      <c r="BI108" s="188"/>
      <c r="BJ108" s="188"/>
      <c r="BK108" s="188"/>
      <c r="BL108" s="188"/>
      <c r="BM108" s="188"/>
      <c r="BN108" s="188"/>
      <c r="BO108" s="188"/>
      <c r="BP108" s="188"/>
      <c r="BQ108" s="188"/>
      <c r="BR108" s="188"/>
      <c r="BS108" s="188"/>
    </row>
    <row r="109" spans="1:71" s="177" customFormat="1" ht="12.5" thickBot="1">
      <c r="A109" s="176"/>
      <c r="C109" s="178"/>
      <c r="D109" s="179"/>
      <c r="E109" s="180"/>
      <c r="F109" s="180"/>
      <c r="G109" s="180"/>
      <c r="H109" s="180"/>
      <c r="I109" s="180"/>
      <c r="J109" s="180"/>
      <c r="K109" s="180"/>
      <c r="L109" s="180"/>
      <c r="M109" s="180"/>
      <c r="N109" s="180"/>
      <c r="O109" s="180"/>
      <c r="P109" s="180"/>
      <c r="Q109" s="180"/>
      <c r="R109" s="180"/>
      <c r="S109" s="180"/>
      <c r="T109" s="180"/>
      <c r="U109" s="180"/>
      <c r="V109" s="180"/>
      <c r="W109" s="180"/>
      <c r="X109" s="180"/>
      <c r="Y109" s="181"/>
      <c r="Z109" s="180"/>
      <c r="AA109" s="180"/>
      <c r="AB109" s="180"/>
      <c r="AC109" s="180"/>
      <c r="AD109" s="180"/>
      <c r="AE109" s="180"/>
      <c r="AF109" s="180"/>
      <c r="AG109" s="180"/>
      <c r="AH109" s="180"/>
      <c r="AI109" s="180"/>
      <c r="AJ109" s="180"/>
      <c r="AK109" s="180"/>
      <c r="AL109" s="180"/>
      <c r="AM109" s="180"/>
      <c r="AN109" s="180"/>
      <c r="AO109" s="180"/>
      <c r="AP109" s="180"/>
      <c r="AQ109" s="180"/>
      <c r="AR109" s="180"/>
      <c r="AS109" s="180"/>
      <c r="AT109" s="180"/>
    </row>
    <row r="110" spans="1:71" ht="12.5" thickTop="1"/>
    <row r="111" spans="1:71" ht="12" customHeight="1">
      <c r="A111" s="233" t="s">
        <v>5</v>
      </c>
      <c r="B111" s="183" t="s">
        <v>265</v>
      </c>
      <c r="D111" s="158" t="s">
        <v>245</v>
      </c>
    </row>
    <row r="112" spans="1:71">
      <c r="A112" s="233"/>
      <c r="B112" s="184" t="s">
        <v>207</v>
      </c>
      <c r="C112" s="185" t="s">
        <v>208</v>
      </c>
      <c r="D112" s="172" t="s">
        <v>209</v>
      </c>
      <c r="E112" s="186">
        <v>1990</v>
      </c>
      <c r="F112" s="186">
        <v>1991</v>
      </c>
      <c r="G112" s="186">
        <v>1992</v>
      </c>
      <c r="H112" s="186">
        <v>1993</v>
      </c>
      <c r="I112" s="186">
        <v>1994</v>
      </c>
      <c r="J112" s="186">
        <v>1995</v>
      </c>
      <c r="K112" s="186">
        <v>1996</v>
      </c>
      <c r="L112" s="186">
        <v>1997</v>
      </c>
      <c r="M112" s="186">
        <v>1998</v>
      </c>
      <c r="N112" s="186">
        <v>1999</v>
      </c>
      <c r="O112" s="186">
        <v>2000</v>
      </c>
      <c r="P112" s="186">
        <v>2001</v>
      </c>
      <c r="Q112" s="186">
        <v>2002</v>
      </c>
      <c r="R112" s="186">
        <v>2003</v>
      </c>
      <c r="S112" s="186">
        <v>2004</v>
      </c>
      <c r="T112" s="186">
        <v>2005</v>
      </c>
      <c r="U112" s="186">
        <v>2006</v>
      </c>
      <c r="V112" s="186">
        <v>2007</v>
      </c>
      <c r="W112" s="186">
        <v>2008</v>
      </c>
      <c r="X112" s="186">
        <v>2009</v>
      </c>
      <c r="Y112" s="182">
        <v>2010</v>
      </c>
      <c r="Z112" s="190">
        <v>2011</v>
      </c>
      <c r="AA112" s="190">
        <v>2012</v>
      </c>
      <c r="AB112" s="190">
        <v>2013</v>
      </c>
      <c r="AC112" s="190">
        <v>2014</v>
      </c>
      <c r="AD112" s="190">
        <v>2015</v>
      </c>
      <c r="AE112" s="190">
        <v>2016</v>
      </c>
      <c r="AF112" s="190">
        <v>2017</v>
      </c>
      <c r="AG112" s="190">
        <v>2018</v>
      </c>
      <c r="AH112" s="190">
        <v>2019</v>
      </c>
      <c r="AI112" s="190">
        <v>2020</v>
      </c>
      <c r="AJ112" s="190">
        <v>2021</v>
      </c>
      <c r="AK112" s="190">
        <v>2022</v>
      </c>
      <c r="AL112" s="190">
        <v>2023</v>
      </c>
      <c r="AM112" s="190">
        <v>2024</v>
      </c>
      <c r="AN112" s="190">
        <v>2025</v>
      </c>
      <c r="AO112" s="190">
        <v>2026</v>
      </c>
      <c r="AP112" s="190">
        <v>2027</v>
      </c>
      <c r="AQ112" s="190">
        <v>2028</v>
      </c>
      <c r="AR112" s="194">
        <v>2029</v>
      </c>
      <c r="AS112" s="194">
        <v>2030</v>
      </c>
      <c r="AT112" s="194">
        <v>2031</v>
      </c>
    </row>
    <row r="113" spans="1:48">
      <c r="A113" s="233"/>
      <c r="B113" s="187" t="str">
        <f>VLOOKUP(D113,[2]Towns!$A$1:$D$96,4,FALSE)</f>
        <v>WA</v>
      </c>
      <c r="C113" s="160" t="s">
        <v>210</v>
      </c>
      <c r="D113" s="172" t="s">
        <v>211</v>
      </c>
      <c r="E113" s="188" t="e">
        <f>VLOOKUP($D113,$D$3:$AT$17,E$148-1988,FALSE)*VLOOKUP($D113,$D$58:$AT$72,E$148-1988,FALSE)</f>
        <v>#NUM!</v>
      </c>
      <c r="F113" s="188" t="e">
        <f t="shared" ref="F113:X127" si="0">VLOOKUP($D113,$D$3:$AT$17,F$148-1988,FALSE)*VLOOKUP($D113,$D$58:$AT$72,F$148-1988,FALSE)</f>
        <v>#NUM!</v>
      </c>
      <c r="G113" s="188" t="e">
        <f t="shared" si="0"/>
        <v>#NUM!</v>
      </c>
      <c r="H113" s="188" t="e">
        <f t="shared" si="0"/>
        <v>#NUM!</v>
      </c>
      <c r="I113" s="188">
        <f t="shared" si="0"/>
        <v>433388.63147952431</v>
      </c>
      <c r="J113" s="188">
        <f t="shared" si="0"/>
        <v>558390.54106131895</v>
      </c>
      <c r="K113" s="188">
        <f t="shared" si="0"/>
        <v>448365.67363563372</v>
      </c>
      <c r="L113" s="188">
        <f t="shared" si="0"/>
        <v>553952.07911020075</v>
      </c>
      <c r="M113" s="188">
        <f t="shared" si="0"/>
        <v>899714.51706981263</v>
      </c>
      <c r="N113" s="188">
        <f t="shared" si="0"/>
        <v>798844.96417832049</v>
      </c>
      <c r="O113" s="188">
        <f t="shared" si="0"/>
        <v>676858.96617810545</v>
      </c>
      <c r="P113" s="188">
        <f t="shared" si="0"/>
        <v>587206.59421304555</v>
      </c>
      <c r="Q113" s="188">
        <f t="shared" si="0"/>
        <v>552843.54892480338</v>
      </c>
      <c r="R113" s="188">
        <f t="shared" si="0"/>
        <v>460618.49946357484</v>
      </c>
      <c r="S113" s="188">
        <f t="shared" si="0"/>
        <v>475359.46284449415</v>
      </c>
      <c r="T113" s="188">
        <f t="shared" si="0"/>
        <v>371536.86598600337</v>
      </c>
      <c r="U113" s="188">
        <f t="shared" si="0"/>
        <v>396345.72552576446</v>
      </c>
      <c r="V113" s="188">
        <f t="shared" si="0"/>
        <v>337795.15654367564</v>
      </c>
      <c r="W113" s="188">
        <f t="shared" si="0"/>
        <v>270087.17854343611</v>
      </c>
      <c r="X113" s="188">
        <f t="shared" si="0"/>
        <v>370555.49969548587</v>
      </c>
      <c r="Y113" s="189">
        <f t="shared" ref="Y113:AT124" si="1">VLOOKUP($D113,$D$3:$AT$17,Y$148-1988,FALSE)*VLOOKUP($D113,$D$58:$AT$72,Y$148-1988,FALSE)</f>
        <v>117234</v>
      </c>
      <c r="Z113" s="188">
        <f t="shared" si="1"/>
        <v>265886.98974084965</v>
      </c>
      <c r="AA113" s="188">
        <f t="shared" si="1"/>
        <v>262487.79577720148</v>
      </c>
      <c r="AB113" s="188">
        <f t="shared" si="1"/>
        <v>256980.27351499684</v>
      </c>
      <c r="AC113" s="188">
        <f t="shared" si="1"/>
        <v>252016.86049155984</v>
      </c>
      <c r="AD113" s="188">
        <f t="shared" si="1"/>
        <v>247463.90378707138</v>
      </c>
      <c r="AE113" s="188">
        <f t="shared" si="1"/>
        <v>243349.73754198893</v>
      </c>
      <c r="AF113" s="188">
        <f t="shared" si="1"/>
        <v>239780.91579842404</v>
      </c>
      <c r="AG113" s="188">
        <f t="shared" si="1"/>
        <v>236523.11889908009</v>
      </c>
      <c r="AH113" s="188">
        <f t="shared" si="1"/>
        <v>233714.56194755403</v>
      </c>
      <c r="AI113" s="188">
        <f t="shared" si="1"/>
        <v>231201.57029161751</v>
      </c>
      <c r="AJ113" s="188">
        <f t="shared" si="1"/>
        <v>228977.39841351379</v>
      </c>
      <c r="AK113" s="188">
        <f t="shared" si="1"/>
        <v>226898.82076461741</v>
      </c>
      <c r="AL113" s="188">
        <f t="shared" si="1"/>
        <v>225160.82136407658</v>
      </c>
      <c r="AM113" s="188">
        <f t="shared" si="1"/>
        <v>223725.71545868425</v>
      </c>
      <c r="AN113" s="188">
        <f t="shared" si="1"/>
        <v>222556.65411300163</v>
      </c>
      <c r="AO113" s="188">
        <f t="shared" si="1"/>
        <v>221637.75878460586</v>
      </c>
      <c r="AP113" s="188">
        <f t="shared" si="1"/>
        <v>220922.50628486081</v>
      </c>
      <c r="AQ113" s="188">
        <f t="shared" si="1"/>
        <v>220493.93316501364</v>
      </c>
      <c r="AR113" s="188">
        <f t="shared" si="1"/>
        <v>220276.81639739309</v>
      </c>
      <c r="AS113" s="188">
        <f t="shared" si="1"/>
        <v>220276.81639739309</v>
      </c>
      <c r="AT113" s="188">
        <f t="shared" si="1"/>
        <v>220146.50526806759</v>
      </c>
      <c r="AU113" s="163"/>
      <c r="AV113" s="163"/>
    </row>
    <row r="114" spans="1:48">
      <c r="A114" s="233"/>
      <c r="B114" s="187" t="str">
        <f>VLOOKUP(D114,[2]Towns!$A$1:$D$96,4,FALSE)</f>
        <v>WA</v>
      </c>
      <c r="C114" s="160" t="s">
        <v>212</v>
      </c>
      <c r="D114" s="172" t="s">
        <v>213</v>
      </c>
      <c r="E114" s="188" t="e">
        <f t="shared" ref="E114:T127" si="2">VLOOKUP($D114,$D$3:$AT$17,E$148-1988,FALSE)*VLOOKUP($D114,$D$58:$AT$72,E$148-1988,FALSE)</f>
        <v>#NUM!</v>
      </c>
      <c r="F114" s="188" t="e">
        <f t="shared" si="0"/>
        <v>#NUM!</v>
      </c>
      <c r="G114" s="188" t="e">
        <f t="shared" si="0"/>
        <v>#NUM!</v>
      </c>
      <c r="H114" s="188" t="e">
        <f t="shared" si="0"/>
        <v>#NUM!</v>
      </c>
      <c r="I114" s="188">
        <f t="shared" si="0"/>
        <v>3240803.8806063505</v>
      </c>
      <c r="J114" s="188">
        <f t="shared" si="0"/>
        <v>2741300.5901045459</v>
      </c>
      <c r="K114" s="188">
        <f t="shared" si="0"/>
        <v>3725796.5102940579</v>
      </c>
      <c r="L114" s="188">
        <f t="shared" si="0"/>
        <v>3962755.119327154</v>
      </c>
      <c r="M114" s="188">
        <f t="shared" si="0"/>
        <v>5028722.1466944451</v>
      </c>
      <c r="N114" s="188">
        <f t="shared" si="0"/>
        <v>6717134.6575628137</v>
      </c>
      <c r="O114" s="188">
        <f t="shared" si="0"/>
        <v>7372464.1978069544</v>
      </c>
      <c r="P114" s="188">
        <f t="shared" si="0"/>
        <v>7995293.1917511513</v>
      </c>
      <c r="Q114" s="188">
        <f t="shared" si="0"/>
        <v>7887351.1886534924</v>
      </c>
      <c r="R114" s="188">
        <f t="shared" si="0"/>
        <v>5476991.3991827378</v>
      </c>
      <c r="S114" s="188">
        <f t="shared" si="0"/>
        <v>4936082.8899490321</v>
      </c>
      <c r="T114" s="188">
        <f t="shared" si="0"/>
        <v>6013803.1253751982</v>
      </c>
      <c r="U114" s="188">
        <f t="shared" si="0"/>
        <v>5922467.8972492162</v>
      </c>
      <c r="V114" s="188">
        <f t="shared" si="0"/>
        <v>7105920.6486117225</v>
      </c>
      <c r="W114" s="188">
        <f t="shared" si="0"/>
        <v>9852838.0072356556</v>
      </c>
      <c r="X114" s="188">
        <f t="shared" si="0"/>
        <v>7638841.3319497406</v>
      </c>
      <c r="Y114" s="189">
        <f t="shared" si="1"/>
        <v>859287</v>
      </c>
      <c r="Z114" s="188">
        <f t="shared" si="1"/>
        <v>1021196.8721551073</v>
      </c>
      <c r="AA114" s="188">
        <f t="shared" si="1"/>
        <v>1010038.0385374202</v>
      </c>
      <c r="AB114" s="188">
        <f t="shared" si="1"/>
        <v>998384.59445839003</v>
      </c>
      <c r="AC114" s="188">
        <f t="shared" si="1"/>
        <v>987448.05905560462</v>
      </c>
      <c r="AD114" s="188">
        <f t="shared" si="1"/>
        <v>977154.70434549602</v>
      </c>
      <c r="AE114" s="188">
        <f t="shared" si="1"/>
        <v>967492.03509255941</v>
      </c>
      <c r="AF114" s="188">
        <f t="shared" si="1"/>
        <v>958414.46187878645</v>
      </c>
      <c r="AG114" s="188">
        <f t="shared" si="1"/>
        <v>949923.92843559466</v>
      </c>
      <c r="AH114" s="188">
        <f t="shared" si="1"/>
        <v>941948.00323042308</v>
      </c>
      <c r="AI114" s="188">
        <f t="shared" si="1"/>
        <v>934423.5272830961</v>
      </c>
      <c r="AJ114" s="188">
        <f t="shared" si="1"/>
        <v>927347.2598294249</v>
      </c>
      <c r="AK114" s="188">
        <f t="shared" si="1"/>
        <v>920665.84342046198</v>
      </c>
      <c r="AL114" s="188">
        <f t="shared" si="1"/>
        <v>914387.70701047021</v>
      </c>
      <c r="AM114" s="188">
        <f t="shared" si="1"/>
        <v>908496.91925152764</v>
      </c>
      <c r="AN114" s="188">
        <f t="shared" si="1"/>
        <v>902975.82150296157</v>
      </c>
      <c r="AO114" s="188">
        <f t="shared" si="1"/>
        <v>897824.35031946178</v>
      </c>
      <c r="AP114" s="188">
        <f t="shared" si="1"/>
        <v>893003.10830441525</v>
      </c>
      <c r="AQ114" s="188">
        <f t="shared" si="1"/>
        <v>888475.1282630862</v>
      </c>
      <c r="AR114" s="188">
        <f t="shared" si="1"/>
        <v>884266.01240271656</v>
      </c>
      <c r="AS114" s="188">
        <f t="shared" si="1"/>
        <v>884266.01240271656</v>
      </c>
      <c r="AT114" s="188">
        <f t="shared" si="1"/>
        <v>880330.28904651082</v>
      </c>
      <c r="AU114" s="163"/>
      <c r="AV114" s="163"/>
    </row>
    <row r="115" spans="1:48">
      <c r="A115" s="233"/>
      <c r="B115" s="187" t="str">
        <f>VLOOKUP(D115,[2]Towns!$A$1:$D$96,4,FALSE)</f>
        <v>WA</v>
      </c>
      <c r="C115" s="160" t="s">
        <v>210</v>
      </c>
      <c r="D115" s="172" t="s">
        <v>214</v>
      </c>
      <c r="E115" s="188" t="e">
        <f t="shared" si="2"/>
        <v>#NUM!</v>
      </c>
      <c r="F115" s="188" t="e">
        <f t="shared" si="0"/>
        <v>#NUM!</v>
      </c>
      <c r="G115" s="188" t="e">
        <f t="shared" si="0"/>
        <v>#NUM!</v>
      </c>
      <c r="H115" s="188" t="e">
        <f t="shared" si="0"/>
        <v>#NUM!</v>
      </c>
      <c r="I115" s="188">
        <f t="shared" si="0"/>
        <v>8143.8292818183218</v>
      </c>
      <c r="J115" s="188">
        <f t="shared" si="0"/>
        <v>8051.4113723078053</v>
      </c>
      <c r="K115" s="188">
        <f t="shared" si="0"/>
        <v>10001.828157707099</v>
      </c>
      <c r="L115" s="188">
        <f t="shared" si="0"/>
        <v>8237.5097940839642</v>
      </c>
      <c r="M115" s="188">
        <f t="shared" si="0"/>
        <v>7164.3279635346389</v>
      </c>
      <c r="N115" s="188">
        <f t="shared" si="0"/>
        <v>14198.285528624465</v>
      </c>
      <c r="O115" s="188">
        <f t="shared" si="0"/>
        <v>15515.900435244825</v>
      </c>
      <c r="P115" s="188">
        <f t="shared" si="0"/>
        <v>22231.274319548349</v>
      </c>
      <c r="Q115" s="188">
        <f t="shared" si="0"/>
        <v>20620.472370734569</v>
      </c>
      <c r="R115" s="188">
        <f t="shared" si="0"/>
        <v>23550.551162579672</v>
      </c>
      <c r="S115" s="188">
        <f t="shared" si="0"/>
        <v>22176.160973004793</v>
      </c>
      <c r="T115" s="188">
        <f t="shared" si="0"/>
        <v>23180.903533445919</v>
      </c>
      <c r="U115" s="188">
        <f t="shared" si="0"/>
        <v>13964.390913554642</v>
      </c>
      <c r="V115" s="188">
        <f t="shared" si="0"/>
        <v>12773.598728522707</v>
      </c>
      <c r="W115" s="188">
        <f t="shared" si="0"/>
        <v>15115.490014311657</v>
      </c>
      <c r="X115" s="188">
        <f t="shared" si="0"/>
        <v>12338.285714370231</v>
      </c>
      <c r="Y115" s="189">
        <f t="shared" si="1"/>
        <v>108059</v>
      </c>
      <c r="Z115" s="188">
        <f t="shared" si="1"/>
        <v>159695.1589041494</v>
      </c>
      <c r="AA115" s="188">
        <f t="shared" si="1"/>
        <v>162417.08591327458</v>
      </c>
      <c r="AB115" s="188">
        <f t="shared" si="1"/>
        <v>165161.51488164373</v>
      </c>
      <c r="AC115" s="188">
        <f t="shared" si="1"/>
        <v>167911.53758746537</v>
      </c>
      <c r="AD115" s="188">
        <f t="shared" si="1"/>
        <v>170657.87998794977</v>
      </c>
      <c r="AE115" s="188">
        <f t="shared" si="1"/>
        <v>173407.44363897931</v>
      </c>
      <c r="AF115" s="188">
        <f t="shared" si="1"/>
        <v>176164.72485245016</v>
      </c>
      <c r="AG115" s="188">
        <f t="shared" si="1"/>
        <v>178921.85109073535</v>
      </c>
      <c r="AH115" s="188">
        <f t="shared" si="1"/>
        <v>181686.60755971668</v>
      </c>
      <c r="AI115" s="188">
        <f t="shared" si="1"/>
        <v>184455.18960853727</v>
      </c>
      <c r="AJ115" s="188">
        <f t="shared" si="1"/>
        <v>187234.75191932049</v>
      </c>
      <c r="AK115" s="188">
        <f t="shared" si="1"/>
        <v>190020.74539945455</v>
      </c>
      <c r="AL115" s="188">
        <f t="shared" si="1"/>
        <v>192815.46095169996</v>
      </c>
      <c r="AM115" s="188">
        <f t="shared" si="1"/>
        <v>195618.96723673813</v>
      </c>
      <c r="AN115" s="188">
        <f t="shared" si="1"/>
        <v>198433.7005243903</v>
      </c>
      <c r="AO115" s="188">
        <f t="shared" si="1"/>
        <v>201255.9903800427</v>
      </c>
      <c r="AP115" s="188">
        <f t="shared" si="1"/>
        <v>204085.61924190156</v>
      </c>
      <c r="AQ115" s="188">
        <f t="shared" si="1"/>
        <v>206928.35904234942</v>
      </c>
      <c r="AR115" s="188">
        <f t="shared" si="1"/>
        <v>209781.78657987303</v>
      </c>
      <c r="AS115" s="188">
        <f t="shared" si="1"/>
        <v>209781.78657987303</v>
      </c>
      <c r="AT115" s="188">
        <f t="shared" si="1"/>
        <v>212643.97054590163</v>
      </c>
      <c r="AU115" s="163"/>
      <c r="AV115" s="163"/>
    </row>
    <row r="116" spans="1:48">
      <c r="A116" s="233"/>
      <c r="B116" s="187" t="str">
        <f>VLOOKUP(D116,[2]Towns!$A$1:$D$96,4,FALSE)</f>
        <v>WA</v>
      </c>
      <c r="C116" s="160">
        <v>20</v>
      </c>
      <c r="D116" s="172" t="s">
        <v>215</v>
      </c>
      <c r="E116" s="188" t="e">
        <f t="shared" si="2"/>
        <v>#NUM!</v>
      </c>
      <c r="F116" s="188" t="e">
        <f t="shared" si="0"/>
        <v>#NUM!</v>
      </c>
      <c r="G116" s="188" t="e">
        <f t="shared" si="0"/>
        <v>#NUM!</v>
      </c>
      <c r="H116" s="188" t="e">
        <f t="shared" si="0"/>
        <v>#NUM!</v>
      </c>
      <c r="I116" s="188">
        <f t="shared" si="0"/>
        <v>352341.98417089629</v>
      </c>
      <c r="J116" s="188">
        <f t="shared" si="0"/>
        <v>595914.50943531957</v>
      </c>
      <c r="K116" s="188">
        <f t="shared" si="0"/>
        <v>760646.64405261644</v>
      </c>
      <c r="L116" s="188">
        <f t="shared" si="0"/>
        <v>749208.47180166806</v>
      </c>
      <c r="M116" s="188">
        <f t="shared" si="0"/>
        <v>455909.68298384472</v>
      </c>
      <c r="N116" s="188">
        <f t="shared" si="0"/>
        <v>389805.81298107287</v>
      </c>
      <c r="O116" s="188">
        <f t="shared" si="0"/>
        <v>436672.89977970283</v>
      </c>
      <c r="P116" s="188">
        <f t="shared" si="0"/>
        <v>528493.05162557005</v>
      </c>
      <c r="Q116" s="188">
        <f t="shared" si="0"/>
        <v>539571.67149385146</v>
      </c>
      <c r="R116" s="188">
        <f t="shared" si="0"/>
        <v>449438.19626247865</v>
      </c>
      <c r="S116" s="188">
        <f t="shared" si="0"/>
        <v>446076.34903088596</v>
      </c>
      <c r="T116" s="188">
        <f t="shared" si="0"/>
        <v>471635.50338690274</v>
      </c>
      <c r="U116" s="188">
        <f t="shared" si="0"/>
        <v>515036.59207847284</v>
      </c>
      <c r="V116" s="188">
        <f t="shared" si="0"/>
        <v>376988.91487945465</v>
      </c>
      <c r="W116" s="188">
        <f t="shared" si="0"/>
        <v>388102.91144516214</v>
      </c>
      <c r="X116" s="188">
        <f t="shared" si="0"/>
        <v>303215.9664845962</v>
      </c>
      <c r="Y116" s="189">
        <f t="shared" si="1"/>
        <v>238832</v>
      </c>
      <c r="Z116" s="188">
        <f t="shared" si="1"/>
        <v>528857.30906853499</v>
      </c>
      <c r="AA116" s="188">
        <f t="shared" si="1"/>
        <v>525485.23705946992</v>
      </c>
      <c r="AB116" s="188">
        <f t="shared" si="1"/>
        <v>521727.17519185127</v>
      </c>
      <c r="AC116" s="188">
        <f t="shared" si="1"/>
        <v>518338.26861070486</v>
      </c>
      <c r="AD116" s="188">
        <f t="shared" si="1"/>
        <v>515344.94720094115</v>
      </c>
      <c r="AE116" s="188">
        <f t="shared" si="1"/>
        <v>512744.01489433012</v>
      </c>
      <c r="AF116" s="188">
        <f t="shared" si="1"/>
        <v>510482.10543181538</v>
      </c>
      <c r="AG116" s="188">
        <f t="shared" si="1"/>
        <v>508525.93303469609</v>
      </c>
      <c r="AH116" s="188">
        <f t="shared" si="1"/>
        <v>506881.64941690007</v>
      </c>
      <c r="AI116" s="188">
        <f t="shared" si="1"/>
        <v>505518.35763672233</v>
      </c>
      <c r="AJ116" s="188">
        <f t="shared" si="1"/>
        <v>504398.13884314318</v>
      </c>
      <c r="AK116" s="188">
        <f t="shared" si="1"/>
        <v>503512.52348145045</v>
      </c>
      <c r="AL116" s="188">
        <f t="shared" si="1"/>
        <v>502851.61153827573</v>
      </c>
      <c r="AM116" s="188">
        <f t="shared" si="1"/>
        <v>502428.63046031597</v>
      </c>
      <c r="AN116" s="188">
        <f t="shared" si="1"/>
        <v>502222.9450961735</v>
      </c>
      <c r="AO116" s="188">
        <f t="shared" si="1"/>
        <v>502234.60346077417</v>
      </c>
      <c r="AP116" s="188">
        <f t="shared" si="1"/>
        <v>502472.64990393916</v>
      </c>
      <c r="AQ116" s="188">
        <f t="shared" si="1"/>
        <v>502888.15248301148</v>
      </c>
      <c r="AR116" s="188">
        <f t="shared" si="1"/>
        <v>503500.40630712581</v>
      </c>
      <c r="AS116" s="188">
        <f t="shared" si="1"/>
        <v>503500.40630712581</v>
      </c>
      <c r="AT116" s="188">
        <f t="shared" si="1"/>
        <v>504275.05200728483</v>
      </c>
      <c r="AU116" s="163"/>
      <c r="AV116" s="163"/>
    </row>
    <row r="117" spans="1:48">
      <c r="A117" s="233"/>
      <c r="B117" s="187" t="str">
        <f>VLOOKUP(D117,[2]Towns!$A$1:$D$96,4,FALSE)</f>
        <v>WA</v>
      </c>
      <c r="C117" s="160">
        <v>26</v>
      </c>
      <c r="D117" s="172" t="s">
        <v>216</v>
      </c>
      <c r="E117" s="188" t="e">
        <f t="shared" si="2"/>
        <v>#NUM!</v>
      </c>
      <c r="F117" s="188" t="e">
        <f t="shared" si="0"/>
        <v>#NUM!</v>
      </c>
      <c r="G117" s="188" t="e">
        <f t="shared" si="0"/>
        <v>#NUM!</v>
      </c>
      <c r="H117" s="188" t="e">
        <f t="shared" si="0"/>
        <v>#NUM!</v>
      </c>
      <c r="I117" s="188">
        <f t="shared" si="0"/>
        <v>2070418.0061673645</v>
      </c>
      <c r="J117" s="188">
        <f t="shared" si="0"/>
        <v>3219051.9733110145</v>
      </c>
      <c r="K117" s="188">
        <f t="shared" si="0"/>
        <v>1286133.3750533797</v>
      </c>
      <c r="L117" s="188">
        <f t="shared" si="0"/>
        <v>1958595.7546288837</v>
      </c>
      <c r="M117" s="188">
        <f t="shared" si="0"/>
        <v>1606089.5983116317</v>
      </c>
      <c r="N117" s="188">
        <f t="shared" si="0"/>
        <v>1154736.1380933491</v>
      </c>
      <c r="O117" s="188">
        <f t="shared" si="0"/>
        <v>629626.83286935033</v>
      </c>
      <c r="P117" s="188">
        <f t="shared" si="0"/>
        <v>536790.31377203262</v>
      </c>
      <c r="Q117" s="188">
        <f t="shared" si="0"/>
        <v>696074.03084564582</v>
      </c>
      <c r="R117" s="188">
        <f t="shared" si="0"/>
        <v>606690.66011687205</v>
      </c>
      <c r="S117" s="188">
        <f t="shared" si="0"/>
        <v>653147.02562651923</v>
      </c>
      <c r="T117" s="188">
        <f t="shared" si="0"/>
        <v>401499.07244340732</v>
      </c>
      <c r="U117" s="188">
        <f t="shared" si="0"/>
        <v>500984.74554515572</v>
      </c>
      <c r="V117" s="188">
        <f t="shared" si="0"/>
        <v>592741.06583643891</v>
      </c>
      <c r="W117" s="188">
        <f t="shared" si="0"/>
        <v>295187.97268676735</v>
      </c>
      <c r="X117" s="188">
        <f t="shared" si="0"/>
        <v>538180.61601728317</v>
      </c>
      <c r="Y117" s="189">
        <f t="shared" si="1"/>
        <v>524175</v>
      </c>
      <c r="Z117" s="188">
        <f t="shared" si="1"/>
        <v>759888.86490872491</v>
      </c>
      <c r="AA117" s="188">
        <f t="shared" si="1"/>
        <v>760348.44038792152</v>
      </c>
      <c r="AB117" s="188">
        <f t="shared" si="1"/>
        <v>760645.96767032042</v>
      </c>
      <c r="AC117" s="188">
        <f t="shared" si="1"/>
        <v>761216.39116933884</v>
      </c>
      <c r="AD117" s="188">
        <f t="shared" si="1"/>
        <v>762134.93378100719</v>
      </c>
      <c r="AE117" s="188">
        <f t="shared" si="1"/>
        <v>763318.20211969712</v>
      </c>
      <c r="AF117" s="188">
        <f t="shared" si="1"/>
        <v>764802.25292141165</v>
      </c>
      <c r="AG117" s="188">
        <f t="shared" si="1"/>
        <v>766494.22774404916</v>
      </c>
      <c r="AH117" s="188">
        <f t="shared" si="1"/>
        <v>768440.90089758753</v>
      </c>
      <c r="AI117" s="188">
        <f t="shared" si="1"/>
        <v>770600.25920434494</v>
      </c>
      <c r="AJ117" s="188">
        <f t="shared" si="1"/>
        <v>772915.42738241947</v>
      </c>
      <c r="AK117" s="188">
        <f t="shared" si="1"/>
        <v>775478.42499002465</v>
      </c>
      <c r="AL117" s="188">
        <f t="shared" si="1"/>
        <v>778128.63298470818</v>
      </c>
      <c r="AM117" s="188">
        <f t="shared" si="1"/>
        <v>780951.24455681373</v>
      </c>
      <c r="AN117" s="188">
        <f t="shared" si="1"/>
        <v>783979.71844854916</v>
      </c>
      <c r="AO117" s="188">
        <f t="shared" si="1"/>
        <v>787133.60033054452</v>
      </c>
      <c r="AP117" s="188">
        <f t="shared" si="1"/>
        <v>790416.67350549065</v>
      </c>
      <c r="AQ117" s="188">
        <f t="shared" si="1"/>
        <v>793861.14810787071</v>
      </c>
      <c r="AR117" s="188">
        <f t="shared" si="1"/>
        <v>797437.74348661199</v>
      </c>
      <c r="AS117" s="188">
        <f t="shared" si="1"/>
        <v>797437.74348661199</v>
      </c>
      <c r="AT117" s="188">
        <f t="shared" si="1"/>
        <v>801076.09193761973</v>
      </c>
      <c r="AU117" s="163"/>
      <c r="AV117" s="163"/>
    </row>
    <row r="118" spans="1:48">
      <c r="A118" s="233"/>
      <c r="B118" s="187" t="str">
        <f>VLOOKUP(D118,[2]Towns!$A$1:$D$96,4,FALSE)</f>
        <v>WA</v>
      </c>
      <c r="C118" s="160">
        <v>20</v>
      </c>
      <c r="D118" s="172" t="s">
        <v>217</v>
      </c>
      <c r="E118" s="188" t="e">
        <f t="shared" si="2"/>
        <v>#NUM!</v>
      </c>
      <c r="F118" s="188" t="e">
        <f t="shared" si="0"/>
        <v>#NUM!</v>
      </c>
      <c r="G118" s="188" t="e">
        <f t="shared" si="0"/>
        <v>#NUM!</v>
      </c>
      <c r="H118" s="188" t="e">
        <f t="shared" si="0"/>
        <v>#NUM!</v>
      </c>
      <c r="I118" s="188">
        <f t="shared" si="0"/>
        <v>127395.64242771866</v>
      </c>
      <c r="J118" s="188">
        <f t="shared" si="0"/>
        <v>173442.97015704928</v>
      </c>
      <c r="K118" s="188">
        <f t="shared" si="0"/>
        <v>221181.68524254294</v>
      </c>
      <c r="L118" s="188">
        <f t="shared" si="0"/>
        <v>390821.92441563454</v>
      </c>
      <c r="M118" s="188">
        <f t="shared" si="0"/>
        <v>313029.91795668664</v>
      </c>
      <c r="N118" s="188">
        <f t="shared" si="0"/>
        <v>361955.74120806676</v>
      </c>
      <c r="O118" s="188">
        <f t="shared" si="0"/>
        <v>498927.64162768482</v>
      </c>
      <c r="P118" s="188">
        <f t="shared" si="0"/>
        <v>475253.76487434591</v>
      </c>
      <c r="Q118" s="188">
        <f t="shared" si="0"/>
        <v>425820.03443238977</v>
      </c>
      <c r="R118" s="188">
        <f t="shared" si="0"/>
        <v>399407.54732551682</v>
      </c>
      <c r="S118" s="188">
        <f t="shared" si="0"/>
        <v>442887.21095056692</v>
      </c>
      <c r="T118" s="188">
        <f t="shared" si="0"/>
        <v>492856.67424140405</v>
      </c>
      <c r="U118" s="188">
        <f t="shared" si="0"/>
        <v>438427.03826734674</v>
      </c>
      <c r="V118" s="188">
        <f t="shared" si="0"/>
        <v>446819.33781500574</v>
      </c>
      <c r="W118" s="188">
        <f t="shared" si="0"/>
        <v>545923.8491590668</v>
      </c>
      <c r="X118" s="188">
        <f t="shared" si="0"/>
        <v>423447.07219025854</v>
      </c>
      <c r="Y118" s="189">
        <f t="shared" si="1"/>
        <v>560422</v>
      </c>
      <c r="Z118" s="188">
        <f t="shared" si="1"/>
        <v>571496.49242349062</v>
      </c>
      <c r="AA118" s="188">
        <f t="shared" si="1"/>
        <v>592952.50070728164</v>
      </c>
      <c r="AB118" s="188">
        <f t="shared" si="1"/>
        <v>615073.52018145274</v>
      </c>
      <c r="AC118" s="188">
        <f t="shared" si="1"/>
        <v>637558.71910729981</v>
      </c>
      <c r="AD118" s="188">
        <f t="shared" si="1"/>
        <v>660443.26358624385</v>
      </c>
      <c r="AE118" s="188">
        <f t="shared" si="1"/>
        <v>683664.17497099412</v>
      </c>
      <c r="AF118" s="188">
        <f t="shared" si="1"/>
        <v>707275.98080655315</v>
      </c>
      <c r="AG118" s="188">
        <f t="shared" si="1"/>
        <v>731308.16080433095</v>
      </c>
      <c r="AH118" s="188">
        <f t="shared" si="1"/>
        <v>755745.90841916215</v>
      </c>
      <c r="AI118" s="188">
        <f t="shared" si="1"/>
        <v>780662.2647596139</v>
      </c>
      <c r="AJ118" s="188">
        <f t="shared" si="1"/>
        <v>806044.73195450299</v>
      </c>
      <c r="AK118" s="188">
        <f t="shared" si="1"/>
        <v>831801.22206635552</v>
      </c>
      <c r="AL118" s="188">
        <f t="shared" si="1"/>
        <v>858088.4458899945</v>
      </c>
      <c r="AM118" s="188">
        <f t="shared" si="1"/>
        <v>884668.45381450001</v>
      </c>
      <c r="AN118" s="188">
        <f t="shared" si="1"/>
        <v>911921.62797268992</v>
      </c>
      <c r="AO118" s="188">
        <f t="shared" si="1"/>
        <v>939445.52222437598</v>
      </c>
      <c r="AP118" s="188">
        <f t="shared" si="1"/>
        <v>967570.84449431172</v>
      </c>
      <c r="AQ118" s="188">
        <f t="shared" si="1"/>
        <v>996262.36231167952</v>
      </c>
      <c r="AR118" s="188">
        <f t="shared" si="1"/>
        <v>1025414.6558781457</v>
      </c>
      <c r="AS118" s="188">
        <f t="shared" si="1"/>
        <v>1025414.6558781457</v>
      </c>
      <c r="AT118" s="188">
        <f t="shared" si="1"/>
        <v>1055011.5395459577</v>
      </c>
      <c r="AU118" s="163"/>
      <c r="AV118" s="163"/>
    </row>
    <row r="119" spans="1:48">
      <c r="A119" s="233"/>
      <c r="B119" s="187" t="str">
        <f>VLOOKUP(D119,[2]Towns!$A$1:$D$96,4,FALSE)</f>
        <v>WA</v>
      </c>
      <c r="C119" s="160" t="s">
        <v>212</v>
      </c>
      <c r="D119" s="172" t="s">
        <v>218</v>
      </c>
      <c r="E119" s="188" t="e">
        <f t="shared" si="2"/>
        <v>#NUM!</v>
      </c>
      <c r="F119" s="188" t="e">
        <f t="shared" si="0"/>
        <v>#NUM!</v>
      </c>
      <c r="G119" s="188" t="e">
        <f t="shared" si="0"/>
        <v>#NUM!</v>
      </c>
      <c r="H119" s="188" t="e">
        <f t="shared" si="0"/>
        <v>#NUM!</v>
      </c>
      <c r="I119" s="188">
        <f t="shared" si="0"/>
        <v>403555.6957954751</v>
      </c>
      <c r="J119" s="188">
        <f t="shared" si="0"/>
        <v>381352.92643995833</v>
      </c>
      <c r="K119" s="188">
        <f t="shared" si="0"/>
        <v>451936.77327344648</v>
      </c>
      <c r="L119" s="188">
        <f t="shared" si="0"/>
        <v>763358.87849653407</v>
      </c>
      <c r="M119" s="188">
        <f t="shared" si="0"/>
        <v>1047545.8179335329</v>
      </c>
      <c r="N119" s="188">
        <f t="shared" si="0"/>
        <v>3416729.5810656915</v>
      </c>
      <c r="O119" s="188">
        <f t="shared" si="0"/>
        <v>3086198.2012307504</v>
      </c>
      <c r="P119" s="188">
        <f t="shared" si="0"/>
        <v>3244961.8792534838</v>
      </c>
      <c r="Q119" s="188">
        <f t="shared" si="0"/>
        <v>2853757.4543134496</v>
      </c>
      <c r="R119" s="188">
        <f t="shared" si="0"/>
        <v>2434817.0969328075</v>
      </c>
      <c r="S119" s="188">
        <f t="shared" si="0"/>
        <v>2292030.91225114</v>
      </c>
      <c r="T119" s="188">
        <f t="shared" si="0"/>
        <v>2058408.3485931812</v>
      </c>
      <c r="U119" s="188">
        <f t="shared" si="0"/>
        <v>2015909.6423154997</v>
      </c>
      <c r="V119" s="188">
        <f t="shared" si="0"/>
        <v>1812792.4497142688</v>
      </c>
      <c r="W119" s="188">
        <f t="shared" si="0"/>
        <v>2030795.2425007706</v>
      </c>
      <c r="X119" s="188">
        <f t="shared" si="0"/>
        <v>1905643.5571952097</v>
      </c>
      <c r="Y119" s="189">
        <f t="shared" si="1"/>
        <v>1260259</v>
      </c>
      <c r="Z119" s="188">
        <f t="shared" si="1"/>
        <v>1591518.6828700544</v>
      </c>
      <c r="AA119" s="188">
        <f t="shared" si="1"/>
        <v>1493688.2646490464</v>
      </c>
      <c r="AB119" s="188">
        <f t="shared" si="1"/>
        <v>1395864.4434345325</v>
      </c>
      <c r="AC119" s="188">
        <f t="shared" si="1"/>
        <v>1306457.8138813842</v>
      </c>
      <c r="AD119" s="188">
        <f t="shared" si="1"/>
        <v>1224717.9908365975</v>
      </c>
      <c r="AE119" s="188">
        <f t="shared" si="1"/>
        <v>1149943.0569437242</v>
      </c>
      <c r="AF119" s="188">
        <f t="shared" si="1"/>
        <v>1081487.3878035548</v>
      </c>
      <c r="AG119" s="188">
        <f t="shared" si="1"/>
        <v>1018695.9869466986</v>
      </c>
      <c r="AH119" s="188">
        <f t="shared" si="1"/>
        <v>960967.52646672539</v>
      </c>
      <c r="AI119" s="188">
        <f t="shared" si="1"/>
        <v>907740.37794121064</v>
      </c>
      <c r="AJ119" s="188">
        <f t="shared" si="1"/>
        <v>858532.57423945563</v>
      </c>
      <c r="AK119" s="188">
        <f t="shared" si="1"/>
        <v>812970.05258589215</v>
      </c>
      <c r="AL119" s="188">
        <f t="shared" si="1"/>
        <v>770809.51769710716</v>
      </c>
      <c r="AM119" s="188">
        <f t="shared" si="1"/>
        <v>731771.6114245163</v>
      </c>
      <c r="AN119" s="188">
        <f t="shared" si="1"/>
        <v>695588.00307840295</v>
      </c>
      <c r="AO119" s="188">
        <f t="shared" si="1"/>
        <v>662051.20913005748</v>
      </c>
      <c r="AP119" s="188">
        <f t="shared" si="1"/>
        <v>630901.28045108821</v>
      </c>
      <c r="AQ119" s="188">
        <f t="shared" si="1"/>
        <v>601926.14860637381</v>
      </c>
      <c r="AR119" s="188">
        <f t="shared" si="1"/>
        <v>574933.89134241012</v>
      </c>
      <c r="AS119" s="188">
        <f t="shared" si="1"/>
        <v>574933.89134241012</v>
      </c>
      <c r="AT119" s="188">
        <f t="shared" si="1"/>
        <v>549737.88596489723</v>
      </c>
      <c r="AU119" s="163"/>
      <c r="AV119" s="163"/>
    </row>
    <row r="120" spans="1:48">
      <c r="A120" s="233"/>
      <c r="B120" s="187" t="str">
        <f>VLOOKUP(D120,[2]Towns!$A$1:$D$96,4,FALSE)</f>
        <v>WA</v>
      </c>
      <c r="C120" s="160">
        <v>10</v>
      </c>
      <c r="D120" s="172" t="s">
        <v>219</v>
      </c>
      <c r="E120" s="188" t="e">
        <f t="shared" si="2"/>
        <v>#NUM!</v>
      </c>
      <c r="F120" s="188" t="e">
        <f t="shared" si="2"/>
        <v>#NUM!</v>
      </c>
      <c r="G120" s="188" t="e">
        <f t="shared" si="2"/>
        <v>#NUM!</v>
      </c>
      <c r="H120" s="188" t="e">
        <f t="shared" si="2"/>
        <v>#NUM!</v>
      </c>
      <c r="I120" s="188">
        <f t="shared" si="2"/>
        <v>1836690.9956434492</v>
      </c>
      <c r="J120" s="188">
        <f t="shared" si="2"/>
        <v>1981088.2902461942</v>
      </c>
      <c r="K120" s="188">
        <f t="shared" si="2"/>
        <v>1647652.2515638303</v>
      </c>
      <c r="L120" s="188">
        <f t="shared" si="2"/>
        <v>1424064.1030471618</v>
      </c>
      <c r="M120" s="188">
        <f t="shared" si="2"/>
        <v>1413424.0100129242</v>
      </c>
      <c r="N120" s="188">
        <f t="shared" si="2"/>
        <v>1471157.4971844363</v>
      </c>
      <c r="O120" s="188">
        <f t="shared" si="2"/>
        <v>1289205.0409267</v>
      </c>
      <c r="P120" s="188">
        <f t="shared" si="2"/>
        <v>1480700.4539289463</v>
      </c>
      <c r="Q120" s="188">
        <f t="shared" si="2"/>
        <v>1623471.2486014429</v>
      </c>
      <c r="R120" s="188">
        <f t="shared" si="2"/>
        <v>1263869.9681758399</v>
      </c>
      <c r="S120" s="188">
        <f t="shared" si="2"/>
        <v>1200319.8128238341</v>
      </c>
      <c r="T120" s="188">
        <f t="shared" si="2"/>
        <v>1268880.5213570755</v>
      </c>
      <c r="U120" s="188">
        <f t="shared" si="0"/>
        <v>1243758.5252955344</v>
      </c>
      <c r="V120" s="188">
        <f t="shared" si="0"/>
        <v>1143280.1712043865</v>
      </c>
      <c r="W120" s="188">
        <f t="shared" si="0"/>
        <v>1192579.6112938588</v>
      </c>
      <c r="X120" s="188">
        <f t="shared" si="0"/>
        <v>1467854.1812380629</v>
      </c>
      <c r="Y120" s="189">
        <f t="shared" si="1"/>
        <v>1323312</v>
      </c>
      <c r="Z120" s="188">
        <f t="shared" si="1"/>
        <v>1227775.7180485397</v>
      </c>
      <c r="AA120" s="188">
        <f t="shared" si="1"/>
        <v>1212269.2588918593</v>
      </c>
      <c r="AB120" s="188">
        <f t="shared" si="1"/>
        <v>1194063.9983875465</v>
      </c>
      <c r="AC120" s="188">
        <f t="shared" si="1"/>
        <v>1176728.1376871692</v>
      </c>
      <c r="AD120" s="188">
        <f t="shared" si="1"/>
        <v>1160249.0327569142</v>
      </c>
      <c r="AE120" s="188">
        <f t="shared" si="1"/>
        <v>1144619.3897779274</v>
      </c>
      <c r="AF120" s="188">
        <f t="shared" si="1"/>
        <v>1129805.8111965745</v>
      </c>
      <c r="AG120" s="188">
        <f t="shared" si="1"/>
        <v>1115743.7632704035</v>
      </c>
      <c r="AH120" s="188">
        <f t="shared" si="1"/>
        <v>1102385.4523094126</v>
      </c>
      <c r="AI120" s="188">
        <f t="shared" si="1"/>
        <v>1089645.0561296626</v>
      </c>
      <c r="AJ120" s="188">
        <f t="shared" si="1"/>
        <v>1077456.946649662</v>
      </c>
      <c r="AK120" s="188">
        <f t="shared" si="1"/>
        <v>1065756.2886669573</v>
      </c>
      <c r="AL120" s="188">
        <f t="shared" si="1"/>
        <v>1054581.9043967547</v>
      </c>
      <c r="AM120" s="188">
        <f t="shared" si="1"/>
        <v>1043945.2776284178</v>
      </c>
      <c r="AN120" s="188">
        <f t="shared" si="1"/>
        <v>1033829.3381607858</v>
      </c>
      <c r="AO120" s="188">
        <f t="shared" si="1"/>
        <v>1024213.5245896865</v>
      </c>
      <c r="AP120" s="188">
        <f t="shared" si="1"/>
        <v>1015103.1603495292</v>
      </c>
      <c r="AQ120" s="188">
        <f t="shared" si="1"/>
        <v>1006408.4521946899</v>
      </c>
      <c r="AR120" s="188">
        <f t="shared" si="1"/>
        <v>998134.47945131513</v>
      </c>
      <c r="AS120" s="188">
        <f t="shared" si="1"/>
        <v>998134.47945131513</v>
      </c>
      <c r="AT120" s="188">
        <f t="shared" si="1"/>
        <v>990224.59720850259</v>
      </c>
      <c r="AU120" s="163"/>
      <c r="AV120" s="163"/>
    </row>
    <row r="121" spans="1:48">
      <c r="A121" s="233"/>
      <c r="B121" s="187" t="str">
        <f>VLOOKUP(D121,[2]Towns!$A$1:$D$96,4,FALSE)</f>
        <v>WA</v>
      </c>
      <c r="C121" s="160" t="s">
        <v>220</v>
      </c>
      <c r="D121" s="172" t="s">
        <v>221</v>
      </c>
      <c r="E121" s="188" t="e">
        <f t="shared" si="2"/>
        <v>#NUM!</v>
      </c>
      <c r="F121" s="188" t="e">
        <f t="shared" si="2"/>
        <v>#NUM!</v>
      </c>
      <c r="G121" s="188" t="e">
        <f t="shared" si="2"/>
        <v>#NUM!</v>
      </c>
      <c r="H121" s="188" t="e">
        <f t="shared" si="2"/>
        <v>#NUM!</v>
      </c>
      <c r="I121" s="188">
        <f t="shared" si="2"/>
        <v>197182.55050687591</v>
      </c>
      <c r="J121" s="188">
        <f t="shared" si="2"/>
        <v>200493.17304024761</v>
      </c>
      <c r="K121" s="188">
        <f t="shared" si="2"/>
        <v>266028.15635235689</v>
      </c>
      <c r="L121" s="188">
        <f t="shared" si="2"/>
        <v>244804.12216694313</v>
      </c>
      <c r="M121" s="188">
        <f t="shared" si="2"/>
        <v>208834.44293874243</v>
      </c>
      <c r="N121" s="188">
        <f t="shared" si="2"/>
        <v>201002.30300068847</v>
      </c>
      <c r="O121" s="188">
        <f t="shared" si="2"/>
        <v>245994.86824569065</v>
      </c>
      <c r="P121" s="188">
        <f t="shared" si="2"/>
        <v>227468.96242095734</v>
      </c>
      <c r="Q121" s="188">
        <f t="shared" si="2"/>
        <v>218592.33838305302</v>
      </c>
      <c r="R121" s="188">
        <f t="shared" si="2"/>
        <v>207841.97717334249</v>
      </c>
      <c r="S121" s="188">
        <f t="shared" si="2"/>
        <v>225832.18589124971</v>
      </c>
      <c r="T121" s="188">
        <f t="shared" si="2"/>
        <v>166253.66536874769</v>
      </c>
      <c r="U121" s="188">
        <f t="shared" si="0"/>
        <v>95721.342562478341</v>
      </c>
      <c r="V121" s="188">
        <f t="shared" si="0"/>
        <v>95648.815308221776</v>
      </c>
      <c r="W121" s="188">
        <f t="shared" si="0"/>
        <v>114482.86936775372</v>
      </c>
      <c r="X121" s="188">
        <f t="shared" si="0"/>
        <v>118638.94326798645</v>
      </c>
      <c r="Y121" s="189">
        <f t="shared" si="1"/>
        <v>69381</v>
      </c>
      <c r="Z121" s="188">
        <f t="shared" si="1"/>
        <v>117243.31814303249</v>
      </c>
      <c r="AA121" s="188">
        <f t="shared" si="1"/>
        <v>114688.96305239998</v>
      </c>
      <c r="AB121" s="188">
        <f t="shared" si="1"/>
        <v>112463.33917841093</v>
      </c>
      <c r="AC121" s="188">
        <f t="shared" si="1"/>
        <v>110336.5874240477</v>
      </c>
      <c r="AD121" s="188">
        <f t="shared" si="1"/>
        <v>108218.47192918511</v>
      </c>
      <c r="AE121" s="188">
        <f t="shared" si="1"/>
        <v>106239.56825138029</v>
      </c>
      <c r="AF121" s="188">
        <f t="shared" si="1"/>
        <v>104288.31944712918</v>
      </c>
      <c r="AG121" s="188">
        <f t="shared" si="1"/>
        <v>102419.33771817265</v>
      </c>
      <c r="AH121" s="188">
        <f t="shared" si="1"/>
        <v>100564.91004496597</v>
      </c>
      <c r="AI121" s="188">
        <f t="shared" si="1"/>
        <v>98781.3936113378</v>
      </c>
      <c r="AJ121" s="188">
        <f t="shared" si="1"/>
        <v>97027.56368253578</v>
      </c>
      <c r="AK121" s="188">
        <f t="shared" si="1"/>
        <v>95327.744284155851</v>
      </c>
      <c r="AL121" s="188">
        <f t="shared" si="1"/>
        <v>93663.312076222297</v>
      </c>
      <c r="AM121" s="188">
        <f t="shared" si="1"/>
        <v>91992.439594837677</v>
      </c>
      <c r="AN121" s="188">
        <f t="shared" si="1"/>
        <v>90371.744089207103</v>
      </c>
      <c r="AO121" s="188">
        <f t="shared" si="1"/>
        <v>88789.669038693435</v>
      </c>
      <c r="AP121" s="188">
        <f t="shared" si="1"/>
        <v>87209.84608870068</v>
      </c>
      <c r="AQ121" s="188">
        <f t="shared" si="1"/>
        <v>85659.149668463637</v>
      </c>
      <c r="AR121" s="188">
        <f t="shared" si="1"/>
        <v>84166.969989786157</v>
      </c>
      <c r="AS121" s="188">
        <f t="shared" si="1"/>
        <v>84166.969989786157</v>
      </c>
      <c r="AT121" s="188">
        <f t="shared" si="1"/>
        <v>82678.858822095382</v>
      </c>
      <c r="AU121" s="163"/>
      <c r="AV121" s="163"/>
    </row>
    <row r="122" spans="1:48">
      <c r="A122" s="233"/>
      <c r="B122" s="187" t="str">
        <f>VLOOKUP(D122,[2]Towns!$A$1:$D$96,4,FALSE)</f>
        <v>WA</v>
      </c>
      <c r="C122" s="160">
        <v>11</v>
      </c>
      <c r="D122" s="172" t="s">
        <v>222</v>
      </c>
      <c r="E122" s="188" t="e">
        <f t="shared" si="2"/>
        <v>#NUM!</v>
      </c>
      <c r="F122" s="188" t="e">
        <f t="shared" si="2"/>
        <v>#NUM!</v>
      </c>
      <c r="G122" s="188" t="e">
        <f t="shared" si="2"/>
        <v>#NUM!</v>
      </c>
      <c r="H122" s="188" t="e">
        <f t="shared" si="2"/>
        <v>#NUM!</v>
      </c>
      <c r="I122" s="188">
        <f t="shared" si="2"/>
        <v>174694.63678726085</v>
      </c>
      <c r="J122" s="188">
        <f t="shared" si="2"/>
        <v>216055.57313005158</v>
      </c>
      <c r="K122" s="188">
        <f t="shared" si="2"/>
        <v>364439.03275608848</v>
      </c>
      <c r="L122" s="188">
        <f t="shared" si="2"/>
        <v>516731.94075100013</v>
      </c>
      <c r="M122" s="188">
        <f t="shared" si="2"/>
        <v>471691.82665394054</v>
      </c>
      <c r="N122" s="188">
        <f t="shared" si="2"/>
        <v>491395.32834769698</v>
      </c>
      <c r="O122" s="188">
        <f t="shared" si="2"/>
        <v>662276.34852311306</v>
      </c>
      <c r="P122" s="188">
        <f t="shared" si="2"/>
        <v>565897.10705547186</v>
      </c>
      <c r="Q122" s="188">
        <f t="shared" si="2"/>
        <v>563754.52514509589</v>
      </c>
      <c r="R122" s="188">
        <f t="shared" si="2"/>
        <v>506007.75668749289</v>
      </c>
      <c r="S122" s="188">
        <f t="shared" si="2"/>
        <v>481710.06044116023</v>
      </c>
      <c r="T122" s="188">
        <f t="shared" si="2"/>
        <v>655076.27129375667</v>
      </c>
      <c r="U122" s="188">
        <f t="shared" si="0"/>
        <v>645306.87836447626</v>
      </c>
      <c r="V122" s="188">
        <f t="shared" si="0"/>
        <v>682040.16033768957</v>
      </c>
      <c r="W122" s="188">
        <f t="shared" si="0"/>
        <v>727671.67539773486</v>
      </c>
      <c r="X122" s="188">
        <f t="shared" si="0"/>
        <v>604620.82012434956</v>
      </c>
      <c r="Y122" s="189">
        <f t="shared" si="1"/>
        <v>1272440</v>
      </c>
      <c r="Z122" s="188">
        <f t="shared" si="1"/>
        <v>900635.07443290774</v>
      </c>
      <c r="AA122" s="188">
        <f t="shared" si="1"/>
        <v>902590.03669359267</v>
      </c>
      <c r="AB122" s="188">
        <f t="shared" si="1"/>
        <v>905453.25318739482</v>
      </c>
      <c r="AC122" s="188">
        <f t="shared" si="1"/>
        <v>907995.94430666463</v>
      </c>
      <c r="AD122" s="188">
        <f t="shared" si="1"/>
        <v>910108.86763235799</v>
      </c>
      <c r="AE122" s="188">
        <f t="shared" si="1"/>
        <v>911931.76556376403</v>
      </c>
      <c r="AF122" s="188">
        <f t="shared" si="1"/>
        <v>913281.08185028052</v>
      </c>
      <c r="AG122" s="188">
        <f t="shared" si="1"/>
        <v>914354.94458795618</v>
      </c>
      <c r="AH122" s="188">
        <f t="shared" si="1"/>
        <v>915161.06549119519</v>
      </c>
      <c r="AI122" s="188">
        <f t="shared" si="1"/>
        <v>915654.86287822633</v>
      </c>
      <c r="AJ122" s="188">
        <f t="shared" si="1"/>
        <v>915882.96313003858</v>
      </c>
      <c r="AK122" s="188">
        <f t="shared" si="1"/>
        <v>915866.8616475726</v>
      </c>
      <c r="AL122" s="188">
        <f t="shared" si="1"/>
        <v>915637.45651940105</v>
      </c>
      <c r="AM122" s="188">
        <f t="shared" si="1"/>
        <v>915162.55283361254</v>
      </c>
      <c r="AN122" s="188">
        <f t="shared" si="1"/>
        <v>914405.99697085936</v>
      </c>
      <c r="AO122" s="188">
        <f t="shared" si="1"/>
        <v>913482.51953698345</v>
      </c>
      <c r="AP122" s="188">
        <f t="shared" si="1"/>
        <v>912244.71819571068</v>
      </c>
      <c r="AQ122" s="188">
        <f t="shared" si="1"/>
        <v>910774.50768535759</v>
      </c>
      <c r="AR122" s="188">
        <f t="shared" si="1"/>
        <v>909234.80578216957</v>
      </c>
      <c r="AS122" s="188">
        <f t="shared" si="1"/>
        <v>909234.80578216957</v>
      </c>
      <c r="AT122" s="188">
        <f t="shared" si="1"/>
        <v>907415.83245061187</v>
      </c>
      <c r="AU122" s="163"/>
      <c r="AV122" s="163"/>
    </row>
    <row r="123" spans="1:48">
      <c r="A123" s="233"/>
      <c r="B123" s="187" t="str">
        <f>VLOOKUP(D123,[2]Towns!$A$1:$D$96,4,FALSE)</f>
        <v>WA</v>
      </c>
      <c r="C123" s="160">
        <v>11</v>
      </c>
      <c r="D123" s="172" t="s">
        <v>223</v>
      </c>
      <c r="E123" s="188" t="e">
        <f t="shared" si="2"/>
        <v>#NUM!</v>
      </c>
      <c r="F123" s="188" t="e">
        <f t="shared" si="2"/>
        <v>#NUM!</v>
      </c>
      <c r="G123" s="188" t="e">
        <f t="shared" si="2"/>
        <v>#NUM!</v>
      </c>
      <c r="H123" s="188" t="e">
        <f t="shared" si="2"/>
        <v>#NUM!</v>
      </c>
      <c r="I123" s="188">
        <f t="shared" si="2"/>
        <v>3127630.0978980921</v>
      </c>
      <c r="J123" s="188">
        <f t="shared" si="2"/>
        <v>3109840.8366743084</v>
      </c>
      <c r="K123" s="188">
        <f t="shared" si="2"/>
        <v>3005483.3532856405</v>
      </c>
      <c r="L123" s="188">
        <f t="shared" si="2"/>
        <v>3523995.3851023987</v>
      </c>
      <c r="M123" s="188">
        <f t="shared" si="2"/>
        <v>3053245.123216663</v>
      </c>
      <c r="N123" s="188">
        <f t="shared" si="2"/>
        <v>3337875.7811491215</v>
      </c>
      <c r="O123" s="188">
        <f t="shared" si="2"/>
        <v>3473605.5143984952</v>
      </c>
      <c r="P123" s="188">
        <f t="shared" si="2"/>
        <v>3367610.5320097599</v>
      </c>
      <c r="Q123" s="188">
        <f t="shared" si="2"/>
        <v>3436219.4505135799</v>
      </c>
      <c r="R123" s="188">
        <f t="shared" si="2"/>
        <v>2964541.2426978005</v>
      </c>
      <c r="S123" s="188">
        <f t="shared" si="2"/>
        <v>2917312.592697273</v>
      </c>
      <c r="T123" s="188">
        <f t="shared" si="2"/>
        <v>2858264.6820562943</v>
      </c>
      <c r="U123" s="188">
        <f t="shared" si="0"/>
        <v>2919038.4872977533</v>
      </c>
      <c r="V123" s="188">
        <f t="shared" si="0"/>
        <v>2843839.6523892432</v>
      </c>
      <c r="W123" s="188">
        <f t="shared" si="0"/>
        <v>2834110.3442251156</v>
      </c>
      <c r="X123" s="188">
        <f t="shared" si="0"/>
        <v>3057998.0187761732</v>
      </c>
      <c r="Y123" s="189">
        <f t="shared" si="1"/>
        <v>2929003</v>
      </c>
      <c r="Z123" s="188">
        <f t="shared" si="1"/>
        <v>2643599.5390780489</v>
      </c>
      <c r="AA123" s="188">
        <f t="shared" si="1"/>
        <v>2611084.1813006499</v>
      </c>
      <c r="AB123" s="188">
        <f t="shared" si="1"/>
        <v>2571683.3784357137</v>
      </c>
      <c r="AC123" s="188">
        <f t="shared" si="1"/>
        <v>2533909.29717685</v>
      </c>
      <c r="AD123" s="188">
        <f t="shared" si="1"/>
        <v>2497758.0697040013</v>
      </c>
      <c r="AE123" s="188">
        <f t="shared" si="1"/>
        <v>2463283.4562194753</v>
      </c>
      <c r="AF123" s="188">
        <f t="shared" si="1"/>
        <v>2430407.1579484926</v>
      </c>
      <c r="AG123" s="188">
        <f t="shared" si="1"/>
        <v>2399059.9140041703</v>
      </c>
      <c r="AH123" s="188">
        <f t="shared" si="1"/>
        <v>2369150.1768650902</v>
      </c>
      <c r="AI123" s="188">
        <f t="shared" si="1"/>
        <v>2340481.9447222734</v>
      </c>
      <c r="AJ123" s="188">
        <f t="shared" si="1"/>
        <v>2312905.2136402749</v>
      </c>
      <c r="AK123" s="188">
        <f t="shared" si="1"/>
        <v>2286321.2127947528</v>
      </c>
      <c r="AL123" s="188">
        <f t="shared" si="1"/>
        <v>2260820.6929090698</v>
      </c>
      <c r="AM123" s="188">
        <f t="shared" si="1"/>
        <v>2236472.4146795338</v>
      </c>
      <c r="AN123" s="188">
        <f t="shared" si="1"/>
        <v>2213183.4775577732</v>
      </c>
      <c r="AO123" s="188">
        <f t="shared" si="1"/>
        <v>2191013.1588601801</v>
      </c>
      <c r="AP123" s="188">
        <f t="shared" si="1"/>
        <v>2169887.8218858601</v>
      </c>
      <c r="AQ123" s="188">
        <f t="shared" si="1"/>
        <v>2149683.5876423619</v>
      </c>
      <c r="AR123" s="188">
        <f t="shared" si="1"/>
        <v>2130373.1798663321</v>
      </c>
      <c r="AS123" s="188">
        <f t="shared" si="1"/>
        <v>2130373.1798663321</v>
      </c>
      <c r="AT123" s="188">
        <f t="shared" si="1"/>
        <v>2111850.8911992032</v>
      </c>
      <c r="AU123" s="163"/>
      <c r="AV123" s="163"/>
    </row>
    <row r="124" spans="1:48">
      <c r="A124" s="233"/>
      <c r="B124" s="187" t="str">
        <f>VLOOKUP(D124,[2]Towns!$A$1:$D$96,4,FALSE)</f>
        <v>OR</v>
      </c>
      <c r="C124" s="160" t="s">
        <v>224</v>
      </c>
      <c r="D124" s="172" t="s">
        <v>225</v>
      </c>
      <c r="E124" s="188" t="e">
        <f t="shared" si="2"/>
        <v>#NUM!</v>
      </c>
      <c r="F124" s="188" t="e">
        <f t="shared" si="2"/>
        <v>#NUM!</v>
      </c>
      <c r="G124" s="188" t="e">
        <f t="shared" si="2"/>
        <v>#NUM!</v>
      </c>
      <c r="H124" s="188" t="e">
        <f t="shared" si="2"/>
        <v>#NUM!</v>
      </c>
      <c r="I124" s="188">
        <f t="shared" si="2"/>
        <v>2446648.4869142147</v>
      </c>
      <c r="J124" s="188">
        <f t="shared" si="2"/>
        <v>2793510.6826542947</v>
      </c>
      <c r="K124" s="188">
        <f t="shared" si="2"/>
        <v>2847686.1174219213</v>
      </c>
      <c r="L124" s="188">
        <f t="shared" si="2"/>
        <v>2651248.8502726187</v>
      </c>
      <c r="M124" s="188">
        <f t="shared" si="2"/>
        <v>2641459.6770884534</v>
      </c>
      <c r="N124" s="188">
        <f t="shared" si="2"/>
        <v>2558524.2856042902</v>
      </c>
      <c r="O124" s="188">
        <f t="shared" si="2"/>
        <v>2714563.5967722731</v>
      </c>
      <c r="P124" s="188">
        <f t="shared" si="2"/>
        <v>2484031.7194843017</v>
      </c>
      <c r="Q124" s="188">
        <f t="shared" si="2"/>
        <v>2431822.7330271639</v>
      </c>
      <c r="R124" s="188">
        <f t="shared" si="2"/>
        <v>2406411.2858584085</v>
      </c>
      <c r="S124" s="188">
        <f t="shared" si="2"/>
        <v>2310846.6721424954</v>
      </c>
      <c r="T124" s="188">
        <f t="shared" si="2"/>
        <v>2269176.9425324006</v>
      </c>
      <c r="U124" s="188">
        <f t="shared" si="0"/>
        <v>2183205.6493832064</v>
      </c>
      <c r="V124" s="188">
        <f t="shared" si="0"/>
        <v>1996093.5407487391</v>
      </c>
      <c r="W124" s="188">
        <f t="shared" si="0"/>
        <v>1789389.2968556853</v>
      </c>
      <c r="X124" s="188">
        <f t="shared" si="0"/>
        <v>1897103.0000010617</v>
      </c>
      <c r="Y124" s="189">
        <f t="shared" si="1"/>
        <v>1772705</v>
      </c>
      <c r="Z124" s="188">
        <f t="shared" si="1"/>
        <v>2279501.9008413767</v>
      </c>
      <c r="AA124" s="188">
        <f t="shared" si="1"/>
        <v>2143418.8160176063</v>
      </c>
      <c r="AB124" s="188">
        <f t="shared" si="1"/>
        <v>2010163.1230476131</v>
      </c>
      <c r="AC124" s="188">
        <f t="shared" si="1"/>
        <v>1890873.8137412001</v>
      </c>
      <c r="AD124" s="188">
        <f t="shared" si="1"/>
        <v>1784015.9450453816</v>
      </c>
      <c r="AE124" s="188">
        <f t="shared" si="1"/>
        <v>1687938.587655236</v>
      </c>
      <c r="AF124" s="188">
        <f t="shared" si="1"/>
        <v>1601551.9991959401</v>
      </c>
      <c r="AG124" s="188">
        <f t="shared" si="1"/>
        <v>1523532.4553906745</v>
      </c>
      <c r="AH124" s="188">
        <f t="shared" si="1"/>
        <v>1453050.79334274</v>
      </c>
      <c r="AI124" s="188">
        <f t="shared" si="1"/>
        <v>1389097.0957299315</v>
      </c>
      <c r="AJ124" s="188">
        <f t="shared" si="1"/>
        <v>1330632.2391477893</v>
      </c>
      <c r="AK124" s="188">
        <f t="shared" si="1"/>
        <v>1277417.6268894468</v>
      </c>
      <c r="AL124" s="188">
        <f t="shared" ref="AL124:AT125" si="3">VLOOKUP($D124,$D$3:$AT$17,AL$148-1988,FALSE)*VLOOKUP($D124,$D$58:$AT$72,AL$148-1988,FALSE)</f>
        <v>1228626.732365042</v>
      </c>
      <c r="AM124" s="188">
        <f t="shared" si="3"/>
        <v>1184318.1383000903</v>
      </c>
      <c r="AN124" s="188">
        <f t="shared" si="3"/>
        <v>1143627.5573373686</v>
      </c>
      <c r="AO124" s="188">
        <f t="shared" si="3"/>
        <v>1106713.7834470794</v>
      </c>
      <c r="AP124" s="188">
        <f t="shared" si="3"/>
        <v>1072922.7323728073</v>
      </c>
      <c r="AQ124" s="188">
        <f t="shared" si="3"/>
        <v>1041987.0251960322</v>
      </c>
      <c r="AR124" s="188">
        <f t="shared" si="3"/>
        <v>1013691.2275402899</v>
      </c>
      <c r="AS124" s="188">
        <f t="shared" si="3"/>
        <v>1013691.2275402899</v>
      </c>
      <c r="AT124" s="188">
        <f t="shared" si="3"/>
        <v>987740.64792893047</v>
      </c>
      <c r="AU124" s="163"/>
      <c r="AV124" s="163"/>
    </row>
    <row r="125" spans="1:48">
      <c r="A125" s="233"/>
      <c r="B125" s="187" t="str">
        <f>VLOOKUP(D125,[2]Towns!$A$1:$D$96,4,FALSE)</f>
        <v>OR</v>
      </c>
      <c r="C125" s="160">
        <v>24</v>
      </c>
      <c r="D125" s="172" t="s">
        <v>226</v>
      </c>
      <c r="E125" s="188" t="e">
        <f t="shared" si="2"/>
        <v>#NUM!</v>
      </c>
      <c r="F125" s="188" t="e">
        <f t="shared" si="2"/>
        <v>#NUM!</v>
      </c>
      <c r="G125" s="188" t="e">
        <f t="shared" si="2"/>
        <v>#NUM!</v>
      </c>
      <c r="H125" s="188" t="e">
        <f t="shared" si="2"/>
        <v>#NUM!</v>
      </c>
      <c r="I125" s="188">
        <f t="shared" si="2"/>
        <v>182460.4429021322</v>
      </c>
      <c r="J125" s="188">
        <f t="shared" si="2"/>
        <v>172538.66437170692</v>
      </c>
      <c r="K125" s="188">
        <f t="shared" si="2"/>
        <v>0</v>
      </c>
      <c r="L125" s="188">
        <f t="shared" si="2"/>
        <v>0</v>
      </c>
      <c r="M125" s="188">
        <f t="shared" si="2"/>
        <v>0</v>
      </c>
      <c r="N125" s="188">
        <f t="shared" si="2"/>
        <v>0</v>
      </c>
      <c r="O125" s="188">
        <f t="shared" si="2"/>
        <v>0</v>
      </c>
      <c r="P125" s="188">
        <f t="shared" si="2"/>
        <v>0</v>
      </c>
      <c r="Q125" s="188">
        <f t="shared" si="2"/>
        <v>46246.243318335684</v>
      </c>
      <c r="R125" s="188">
        <f t="shared" si="2"/>
        <v>107273.78622257154</v>
      </c>
      <c r="S125" s="188">
        <f t="shared" si="2"/>
        <v>102049.15072862663</v>
      </c>
      <c r="T125" s="188">
        <f t="shared" si="2"/>
        <v>96318.641764469081</v>
      </c>
      <c r="U125" s="188">
        <f t="shared" si="0"/>
        <v>102950.44735168118</v>
      </c>
      <c r="V125" s="188">
        <f t="shared" si="0"/>
        <v>73741.769872559191</v>
      </c>
      <c r="W125" s="188">
        <f t="shared" si="0"/>
        <v>63493.513832907411</v>
      </c>
      <c r="X125" s="188">
        <f t="shared" si="0"/>
        <v>56152.999975823943</v>
      </c>
      <c r="Y125" s="189">
        <f t="shared" ref="Y125:AT127" si="4">VLOOKUP($D125,$D$3:$AT$17,Y$148-1988,FALSE)*VLOOKUP($D125,$D$58:$AT$72,Y$148-1988,FALSE)</f>
        <v>75220</v>
      </c>
      <c r="Z125" s="188">
        <f t="shared" si="4"/>
        <v>150176.95751182418</v>
      </c>
      <c r="AA125" s="188">
        <f t="shared" si="4"/>
        <v>137783.28361407007</v>
      </c>
      <c r="AB125" s="188">
        <f t="shared" si="4"/>
        <v>114188.06174955051</v>
      </c>
      <c r="AC125" s="188">
        <f t="shared" si="4"/>
        <v>95954.927757244572</v>
      </c>
      <c r="AD125" s="188">
        <f t="shared" si="4"/>
        <v>81995.009930102024</v>
      </c>
      <c r="AE125" s="188">
        <f t="shared" si="4"/>
        <v>70747.393154104924</v>
      </c>
      <c r="AF125" s="188">
        <f t="shared" si="4"/>
        <v>61954.267881494481</v>
      </c>
      <c r="AG125" s="188">
        <f t="shared" si="4"/>
        <v>55257.309572686034</v>
      </c>
      <c r="AH125" s="188">
        <f t="shared" si="4"/>
        <v>50110.314042829799</v>
      </c>
      <c r="AI125" s="188">
        <f t="shared" si="4"/>
        <v>45856.879749023967</v>
      </c>
      <c r="AJ125" s="188">
        <f t="shared" si="4"/>
        <v>42421.132335415372</v>
      </c>
      <c r="AK125" s="188">
        <f t="shared" si="4"/>
        <v>39605.190140288389</v>
      </c>
      <c r="AL125" s="188">
        <f t="shared" si="4"/>
        <v>37441.365944735626</v>
      </c>
      <c r="AM125" s="188">
        <f t="shared" si="4"/>
        <v>36080.849731157272</v>
      </c>
      <c r="AN125" s="188">
        <f t="shared" si="3"/>
        <v>35299.227628409957</v>
      </c>
      <c r="AO125" s="188">
        <f t="shared" si="3"/>
        <v>34823.590569570057</v>
      </c>
      <c r="AP125" s="188">
        <f t="shared" si="3"/>
        <v>35498.94026540505</v>
      </c>
      <c r="AQ125" s="188">
        <f t="shared" si="3"/>
        <v>36739.324426575949</v>
      </c>
      <c r="AR125" s="188">
        <f t="shared" si="3"/>
        <v>37899.003747648676</v>
      </c>
      <c r="AS125" s="188">
        <f t="shared" si="3"/>
        <v>37899.003747648676</v>
      </c>
      <c r="AT125" s="188">
        <f t="shared" si="3"/>
        <v>39972.876785360757</v>
      </c>
      <c r="AU125" s="163"/>
      <c r="AV125" s="163"/>
    </row>
    <row r="126" spans="1:48">
      <c r="A126" s="233"/>
      <c r="B126" s="187" t="str">
        <f>VLOOKUP(D126,[2]Towns!$A$1:$D$96,4,FALSE)</f>
        <v>OR</v>
      </c>
      <c r="C126" s="160">
        <v>24</v>
      </c>
      <c r="D126" s="172" t="s">
        <v>227</v>
      </c>
      <c r="E126" s="188" t="e">
        <f t="shared" si="2"/>
        <v>#NUM!</v>
      </c>
      <c r="F126" s="188" t="e">
        <f t="shared" si="2"/>
        <v>#NUM!</v>
      </c>
      <c r="G126" s="188" t="e">
        <f t="shared" si="2"/>
        <v>#NUM!</v>
      </c>
      <c r="H126" s="188" t="e">
        <f t="shared" si="2"/>
        <v>#NUM!</v>
      </c>
      <c r="I126" s="188">
        <f t="shared" si="2"/>
        <v>412713.39545431768</v>
      </c>
      <c r="J126" s="188">
        <f t="shared" si="2"/>
        <v>429178.14656255307</v>
      </c>
      <c r="K126" s="188">
        <f t="shared" si="2"/>
        <v>386398.89739656099</v>
      </c>
      <c r="L126" s="188">
        <f t="shared" si="2"/>
        <v>467731.35810242023</v>
      </c>
      <c r="M126" s="188">
        <f t="shared" si="2"/>
        <v>466066.00068270962</v>
      </c>
      <c r="N126" s="188">
        <f t="shared" si="2"/>
        <v>555215.37564850529</v>
      </c>
      <c r="O126" s="188">
        <f t="shared" si="2"/>
        <v>327096.67608046246</v>
      </c>
      <c r="P126" s="188">
        <f t="shared" si="2"/>
        <v>245471.1410240824</v>
      </c>
      <c r="Q126" s="188">
        <f t="shared" si="2"/>
        <v>161770.28990951748</v>
      </c>
      <c r="R126" s="188">
        <f t="shared" si="2"/>
        <v>166214.60850594885</v>
      </c>
      <c r="S126" s="188">
        <f t="shared" si="2"/>
        <v>170969.02028965804</v>
      </c>
      <c r="T126" s="188">
        <f t="shared" si="2"/>
        <v>316204.21767138888</v>
      </c>
      <c r="U126" s="188">
        <f t="shared" si="0"/>
        <v>313221.54160474538</v>
      </c>
      <c r="V126" s="188">
        <f t="shared" si="0"/>
        <v>301953.31877493265</v>
      </c>
      <c r="W126" s="188">
        <f t="shared" si="0"/>
        <v>355590.87268280791</v>
      </c>
      <c r="X126" s="188">
        <f t="shared" si="0"/>
        <v>325396.00559375191</v>
      </c>
      <c r="Y126" s="189">
        <f t="shared" si="4"/>
        <v>289480</v>
      </c>
      <c r="Z126" s="188">
        <f t="shared" si="4"/>
        <v>556703.31305541296</v>
      </c>
      <c r="AA126" s="188">
        <f t="shared" si="4"/>
        <v>563359.31809889455</v>
      </c>
      <c r="AB126" s="188">
        <f t="shared" si="4"/>
        <v>569585.441923582</v>
      </c>
      <c r="AC126" s="188">
        <f t="shared" si="4"/>
        <v>575456.36275942612</v>
      </c>
      <c r="AD126" s="188">
        <f t="shared" si="4"/>
        <v>581173.75863851921</v>
      </c>
      <c r="AE126" s="188">
        <f t="shared" si="4"/>
        <v>586736.14399444312</v>
      </c>
      <c r="AF126" s="188">
        <f t="shared" si="4"/>
        <v>592095.71429099655</v>
      </c>
      <c r="AG126" s="188">
        <f t="shared" si="4"/>
        <v>597259.15852053231</v>
      </c>
      <c r="AH126" s="188">
        <f t="shared" si="4"/>
        <v>602397.4449093882</v>
      </c>
      <c r="AI126" s="188">
        <f t="shared" si="4"/>
        <v>607265.63943822787</v>
      </c>
      <c r="AJ126" s="188">
        <f t="shared" si="4"/>
        <v>612079.39559217985</v>
      </c>
      <c r="AK126" s="188">
        <f t="shared" si="4"/>
        <v>616635.6492312199</v>
      </c>
      <c r="AL126" s="188">
        <f t="shared" si="4"/>
        <v>621194.27616889344</v>
      </c>
      <c r="AM126" s="188">
        <f t="shared" si="4"/>
        <v>625672.89697136532</v>
      </c>
      <c r="AN126" s="188">
        <f t="shared" si="4"/>
        <v>629953.39192832017</v>
      </c>
      <c r="AO126" s="188">
        <f t="shared" si="4"/>
        <v>634173.25371482782</v>
      </c>
      <c r="AP126" s="188">
        <f t="shared" si="4"/>
        <v>638423.97251380421</v>
      </c>
      <c r="AQ126" s="188">
        <f t="shared" si="4"/>
        <v>642456.66646764148</v>
      </c>
      <c r="AR126" s="188">
        <f t="shared" si="4"/>
        <v>646529.48048183403</v>
      </c>
      <c r="AS126" s="188">
        <f t="shared" si="4"/>
        <v>646529.48048183403</v>
      </c>
      <c r="AT126" s="188">
        <f t="shared" si="4"/>
        <v>650677.57557022281</v>
      </c>
      <c r="AU126" s="163"/>
      <c r="AV126" s="163"/>
    </row>
    <row r="127" spans="1:48">
      <c r="A127" s="233"/>
      <c r="B127" s="187" t="str">
        <f>VLOOKUP(D127,[2]Towns!$A$1:$D$96,4,FALSE)</f>
        <v>OR</v>
      </c>
      <c r="C127" s="160" t="s">
        <v>228</v>
      </c>
      <c r="D127" s="172" t="s">
        <v>229</v>
      </c>
      <c r="E127" s="188" t="e">
        <f t="shared" si="2"/>
        <v>#NUM!</v>
      </c>
      <c r="F127" s="188" t="e">
        <f t="shared" si="2"/>
        <v>#NUM!</v>
      </c>
      <c r="G127" s="188" t="e">
        <f t="shared" si="2"/>
        <v>#NUM!</v>
      </c>
      <c r="H127" s="188" t="e">
        <f t="shared" si="2"/>
        <v>#NUM!</v>
      </c>
      <c r="I127" s="188">
        <f t="shared" si="2"/>
        <v>1349913.5302490008</v>
      </c>
      <c r="J127" s="188">
        <f t="shared" si="2"/>
        <v>1502589.2716855058</v>
      </c>
      <c r="K127" s="188">
        <f t="shared" si="2"/>
        <v>1347316.9807401292</v>
      </c>
      <c r="L127" s="188">
        <f t="shared" si="2"/>
        <v>1542579.7665269191</v>
      </c>
      <c r="M127" s="188">
        <f t="shared" si="2"/>
        <v>1483414.8271318374</v>
      </c>
      <c r="N127" s="188">
        <f t="shared" si="2"/>
        <v>1490405.3854002163</v>
      </c>
      <c r="O127" s="188">
        <f t="shared" si="2"/>
        <v>990036.92532730126</v>
      </c>
      <c r="P127" s="188">
        <f t="shared" si="2"/>
        <v>1224610.0013129988</v>
      </c>
      <c r="Q127" s="188">
        <f t="shared" si="2"/>
        <v>1197362.2960766635</v>
      </c>
      <c r="R127" s="188">
        <f t="shared" si="2"/>
        <v>1209090.4654968935</v>
      </c>
      <c r="S127" s="188">
        <f t="shared" si="2"/>
        <v>1165218.9949051968</v>
      </c>
      <c r="T127" s="188">
        <f t="shared" si="2"/>
        <v>905296.75326699228</v>
      </c>
      <c r="U127" s="188">
        <f t="shared" si="0"/>
        <v>1014873.2462206376</v>
      </c>
      <c r="V127" s="188">
        <f t="shared" si="0"/>
        <v>902028.25418002193</v>
      </c>
      <c r="W127" s="188">
        <f t="shared" si="0"/>
        <v>836031.73973902571</v>
      </c>
      <c r="X127" s="188">
        <f t="shared" si="0"/>
        <v>896694.00007188087</v>
      </c>
      <c r="Y127" s="189">
        <f t="shared" si="4"/>
        <v>674429</v>
      </c>
      <c r="Z127" s="188">
        <f t="shared" si="4"/>
        <v>1258173.5189216193</v>
      </c>
      <c r="AA127" s="188">
        <f t="shared" si="4"/>
        <v>1258586.3466204009</v>
      </c>
      <c r="AB127" s="188">
        <f t="shared" si="4"/>
        <v>1260040.9634224088</v>
      </c>
      <c r="AC127" s="188">
        <f t="shared" si="4"/>
        <v>1261532.2759191329</v>
      </c>
      <c r="AD127" s="188">
        <f t="shared" si="4"/>
        <v>1263063.8375910944</v>
      </c>
      <c r="AE127" s="188">
        <f t="shared" si="4"/>
        <v>1264565.0010141523</v>
      </c>
      <c r="AF127" s="188">
        <f t="shared" si="4"/>
        <v>1266062.8764194201</v>
      </c>
      <c r="AG127" s="188">
        <f t="shared" si="4"/>
        <v>1267517.2120746817</v>
      </c>
      <c r="AH127" s="188">
        <f t="shared" si="4"/>
        <v>1268936.7433327718</v>
      </c>
      <c r="AI127" s="188">
        <f t="shared" si="4"/>
        <v>1270286.2271144423</v>
      </c>
      <c r="AJ127" s="188">
        <f t="shared" si="4"/>
        <v>1271607.7459514444</v>
      </c>
      <c r="AK127" s="188">
        <f t="shared" si="4"/>
        <v>1272868.4996114036</v>
      </c>
      <c r="AL127" s="188">
        <f t="shared" si="4"/>
        <v>1274035.040740476</v>
      </c>
      <c r="AM127" s="188">
        <f t="shared" si="4"/>
        <v>1275102.8050258819</v>
      </c>
      <c r="AN127" s="188">
        <f t="shared" si="4"/>
        <v>1276059.1935079277</v>
      </c>
      <c r="AO127" s="188">
        <f t="shared" si="4"/>
        <v>1276877.8438128775</v>
      </c>
      <c r="AP127" s="188">
        <f t="shared" si="4"/>
        <v>1277604.5285995489</v>
      </c>
      <c r="AQ127" s="188">
        <f t="shared" si="4"/>
        <v>1278198.5582965778</v>
      </c>
      <c r="AR127" s="188">
        <f t="shared" si="4"/>
        <v>1278697.7418428021</v>
      </c>
      <c r="AS127" s="188">
        <f t="shared" si="4"/>
        <v>1278697.7418428021</v>
      </c>
      <c r="AT127" s="188">
        <f t="shared" si="4"/>
        <v>1279080.6671070247</v>
      </c>
      <c r="AU127" s="163"/>
      <c r="AV127" s="163"/>
    </row>
    <row r="128" spans="1:48">
      <c r="A128" s="233"/>
    </row>
    <row r="129" spans="1:48">
      <c r="A129" s="233"/>
      <c r="B129" s="183" t="s">
        <v>266</v>
      </c>
      <c r="D129" s="158" t="s">
        <v>245</v>
      </c>
    </row>
    <row r="130" spans="1:48">
      <c r="A130" s="233"/>
      <c r="B130" s="184" t="s">
        <v>207</v>
      </c>
      <c r="C130" s="185" t="s">
        <v>208</v>
      </c>
      <c r="D130" s="172" t="s">
        <v>209</v>
      </c>
      <c r="E130" s="186">
        <v>1990</v>
      </c>
      <c r="F130" s="186">
        <v>1991</v>
      </c>
      <c r="G130" s="186">
        <v>1992</v>
      </c>
      <c r="H130" s="186">
        <v>1993</v>
      </c>
      <c r="I130" s="186">
        <v>1994</v>
      </c>
      <c r="J130" s="186">
        <v>1995</v>
      </c>
      <c r="K130" s="186">
        <v>1996</v>
      </c>
      <c r="L130" s="186">
        <v>1997</v>
      </c>
      <c r="M130" s="186">
        <v>1998</v>
      </c>
      <c r="N130" s="186">
        <v>1999</v>
      </c>
      <c r="O130" s="186">
        <v>2000</v>
      </c>
      <c r="P130" s="186">
        <v>2001</v>
      </c>
      <c r="Q130" s="186">
        <v>2002</v>
      </c>
      <c r="R130" s="186">
        <v>2003</v>
      </c>
      <c r="S130" s="186">
        <v>2004</v>
      </c>
      <c r="T130" s="186">
        <v>2005</v>
      </c>
      <c r="U130" s="186">
        <v>2006</v>
      </c>
      <c r="V130" s="186">
        <v>2007</v>
      </c>
      <c r="W130" s="186">
        <v>2008</v>
      </c>
      <c r="X130" s="186">
        <v>2009</v>
      </c>
      <c r="Y130" s="182">
        <v>2010</v>
      </c>
      <c r="Z130" s="190">
        <v>2011</v>
      </c>
      <c r="AA130" s="190">
        <v>2012</v>
      </c>
      <c r="AB130" s="190">
        <v>2013</v>
      </c>
      <c r="AC130" s="190">
        <v>2014</v>
      </c>
      <c r="AD130" s="190">
        <v>2015</v>
      </c>
      <c r="AE130" s="190">
        <v>2016</v>
      </c>
      <c r="AF130" s="190">
        <v>2017</v>
      </c>
      <c r="AG130" s="190">
        <v>2018</v>
      </c>
      <c r="AH130" s="190">
        <v>2019</v>
      </c>
      <c r="AI130" s="190">
        <v>2020</v>
      </c>
      <c r="AJ130" s="190">
        <v>2021</v>
      </c>
      <c r="AK130" s="190">
        <v>2022</v>
      </c>
      <c r="AL130" s="190">
        <v>2023</v>
      </c>
      <c r="AM130" s="190">
        <v>2024</v>
      </c>
      <c r="AN130" s="190">
        <v>2025</v>
      </c>
      <c r="AO130" s="190">
        <v>2026</v>
      </c>
      <c r="AP130" s="190">
        <v>2027</v>
      </c>
      <c r="AQ130" s="190">
        <v>2028</v>
      </c>
      <c r="AR130" s="194">
        <v>2029</v>
      </c>
      <c r="AS130" s="194">
        <v>2030</v>
      </c>
      <c r="AT130" s="194">
        <v>2031</v>
      </c>
    </row>
    <row r="131" spans="1:48">
      <c r="A131" s="233"/>
      <c r="B131" s="187" t="str">
        <f>VLOOKUP(D131,[2]Towns!$A$1:$D$96,4,FALSE)</f>
        <v>WA</v>
      </c>
      <c r="C131" s="160" t="s">
        <v>210</v>
      </c>
      <c r="D131" s="172" t="s">
        <v>211</v>
      </c>
      <c r="E131" s="188">
        <f>VLOOKUP($D131,$D$21:$AT$35,E$148-1988,FALSE)*VLOOKUP($D131,$D$76:$AT$90,E$148-1988,FALSE)</f>
        <v>938344</v>
      </c>
      <c r="F131" s="188">
        <f t="shared" ref="F131:AT137" si="5">VLOOKUP($D131,$D$21:$AT$35,F$148-1988,FALSE)*VLOOKUP($D131,$D$76:$AT$90,F$148-1988,FALSE)</f>
        <v>877824</v>
      </c>
      <c r="G131" s="188">
        <f t="shared" si="5"/>
        <v>1176264</v>
      </c>
      <c r="H131" s="188">
        <f t="shared" si="5"/>
        <v>1153485</v>
      </c>
      <c r="I131" s="188">
        <f t="shared" si="5"/>
        <v>1259050</v>
      </c>
      <c r="J131" s="188">
        <f t="shared" si="5"/>
        <v>2023853</v>
      </c>
      <c r="K131" s="188">
        <f t="shared" si="5"/>
        <v>989544</v>
      </c>
      <c r="L131" s="188">
        <f t="shared" si="5"/>
        <v>726705</v>
      </c>
      <c r="M131" s="188">
        <f t="shared" si="5"/>
        <v>822744</v>
      </c>
      <c r="N131" s="188">
        <f t="shared" si="5"/>
        <v>794156</v>
      </c>
      <c r="O131" s="188">
        <f t="shared" si="5"/>
        <v>741720</v>
      </c>
      <c r="P131" s="188">
        <f t="shared" si="5"/>
        <v>656420</v>
      </c>
      <c r="Q131" s="188">
        <f t="shared" si="5"/>
        <v>619380</v>
      </c>
      <c r="R131" s="188">
        <f t="shared" si="5"/>
        <v>411606</v>
      </c>
      <c r="S131" s="188">
        <f t="shared" si="5"/>
        <v>425239</v>
      </c>
      <c r="T131" s="188">
        <f t="shared" si="5"/>
        <v>385611</v>
      </c>
      <c r="U131" s="188">
        <f t="shared" si="5"/>
        <v>443428</v>
      </c>
      <c r="V131" s="188">
        <f t="shared" si="5"/>
        <v>407625</v>
      </c>
      <c r="W131" s="188">
        <f t="shared" si="5"/>
        <v>290393.1875</v>
      </c>
      <c r="X131" s="188">
        <f t="shared" si="5"/>
        <v>370555.5</v>
      </c>
      <c r="Y131" s="189">
        <f t="shared" si="5"/>
        <v>116038</v>
      </c>
      <c r="Z131" s="188">
        <f t="shared" si="5"/>
        <v>242794.78191329914</v>
      </c>
      <c r="AA131" s="188">
        <f t="shared" si="5"/>
        <v>203769.67387708111</v>
      </c>
      <c r="AB131" s="188">
        <f t="shared" si="5"/>
        <v>175625.09891917169</v>
      </c>
      <c r="AC131" s="188">
        <f t="shared" si="5"/>
        <v>158742.95500277268</v>
      </c>
      <c r="AD131" s="188">
        <f t="shared" si="5"/>
        <v>153982.90598650253</v>
      </c>
      <c r="AE131" s="188">
        <f t="shared" si="5"/>
        <v>153537.70977908353</v>
      </c>
      <c r="AF131" s="188">
        <f t="shared" si="5"/>
        <v>143949.48877582722</v>
      </c>
      <c r="AG131" s="188">
        <f t="shared" si="5"/>
        <v>132981.16094318</v>
      </c>
      <c r="AH131" s="188">
        <f t="shared" si="5"/>
        <v>128441.96787037443</v>
      </c>
      <c r="AI131" s="188">
        <f t="shared" si="5"/>
        <v>125834.4453917061</v>
      </c>
      <c r="AJ131" s="188">
        <f t="shared" si="5"/>
        <v>116628.43970052911</v>
      </c>
      <c r="AK131" s="188">
        <f t="shared" si="5"/>
        <v>105821.34085498586</v>
      </c>
      <c r="AL131" s="188">
        <f t="shared" si="5"/>
        <v>101479.14286148138</v>
      </c>
      <c r="AM131" s="188">
        <f t="shared" si="5"/>
        <v>109637.24582606328</v>
      </c>
      <c r="AN131" s="188">
        <f t="shared" si="5"/>
        <v>102318.33431774331</v>
      </c>
      <c r="AO131" s="188">
        <f t="shared" si="5"/>
        <v>95712.793077171969</v>
      </c>
      <c r="AP131" s="188">
        <f t="shared" si="5"/>
        <v>93221.701965811983</v>
      </c>
      <c r="AQ131" s="188">
        <f t="shared" si="5"/>
        <v>87909.51040145666</v>
      </c>
      <c r="AR131" s="188">
        <f t="shared" si="5"/>
        <v>81643.657538216226</v>
      </c>
      <c r="AS131" s="188">
        <f t="shared" si="5"/>
        <v>81643.657538216226</v>
      </c>
      <c r="AT131" s="188">
        <f t="shared" si="5"/>
        <v>75526.648447333166</v>
      </c>
      <c r="AU131" s="163"/>
      <c r="AV131" s="163"/>
    </row>
    <row r="132" spans="1:48">
      <c r="A132" s="233"/>
      <c r="B132" s="187" t="str">
        <f>VLOOKUP(D132,[2]Towns!$A$1:$D$96,4,FALSE)</f>
        <v>WA</v>
      </c>
      <c r="C132" s="160" t="s">
        <v>212</v>
      </c>
      <c r="D132" s="172" t="s">
        <v>213</v>
      </c>
      <c r="E132" s="188">
        <f t="shared" ref="E132:T145" si="6">VLOOKUP($D132,$D$21:$AT$35,E$148-1988,FALSE)*VLOOKUP($D132,$D$76:$AT$90,E$148-1988,FALSE)</f>
        <v>9259280</v>
      </c>
      <c r="F132" s="188">
        <f t="shared" si="6"/>
        <v>10148644</v>
      </c>
      <c r="G132" s="188">
        <f t="shared" si="6"/>
        <v>9410368</v>
      </c>
      <c r="H132" s="188">
        <f t="shared" si="6"/>
        <v>9212832</v>
      </c>
      <c r="I132" s="188">
        <f t="shared" si="6"/>
        <v>9555408</v>
      </c>
      <c r="J132" s="188">
        <f t="shared" si="6"/>
        <v>9306768</v>
      </c>
      <c r="K132" s="188">
        <f t="shared" si="6"/>
        <v>4174109</v>
      </c>
      <c r="L132" s="188">
        <f t="shared" si="6"/>
        <v>5712465</v>
      </c>
      <c r="M132" s="188">
        <f t="shared" si="6"/>
        <v>3261300</v>
      </c>
      <c r="N132" s="188">
        <f t="shared" si="6"/>
        <v>4710746</v>
      </c>
      <c r="O132" s="188">
        <f t="shared" si="6"/>
        <v>10489358</v>
      </c>
      <c r="P132" s="188">
        <f t="shared" si="6"/>
        <v>6475050</v>
      </c>
      <c r="Q132" s="188">
        <f t="shared" si="6"/>
        <v>6660984</v>
      </c>
      <c r="R132" s="188">
        <f t="shared" si="6"/>
        <v>6067320</v>
      </c>
      <c r="S132" s="188">
        <f t="shared" si="6"/>
        <v>4789140</v>
      </c>
      <c r="T132" s="188">
        <f t="shared" si="6"/>
        <v>4851905</v>
      </c>
      <c r="U132" s="188">
        <f t="shared" si="5"/>
        <v>7328178</v>
      </c>
      <c r="V132" s="188">
        <f t="shared" si="5"/>
        <v>7074054</v>
      </c>
      <c r="W132" s="188">
        <f t="shared" si="5"/>
        <v>9775656</v>
      </c>
      <c r="X132" s="188">
        <f t="shared" si="5"/>
        <v>7407240</v>
      </c>
      <c r="Y132" s="189">
        <f t="shared" si="5"/>
        <v>876798</v>
      </c>
      <c r="Z132" s="188">
        <f t="shared" si="5"/>
        <v>1038862.9352710203</v>
      </c>
      <c r="AA132" s="188">
        <f t="shared" si="5"/>
        <v>936751.03661315923</v>
      </c>
      <c r="AB132" s="188">
        <f t="shared" si="5"/>
        <v>862723.77619407733</v>
      </c>
      <c r="AC132" s="188">
        <f t="shared" si="5"/>
        <v>824123.53617789876</v>
      </c>
      <c r="AD132" s="188">
        <f t="shared" si="5"/>
        <v>831546.3461461066</v>
      </c>
      <c r="AE132" s="188">
        <f t="shared" si="5"/>
        <v>857251.59833590791</v>
      </c>
      <c r="AF132" s="188">
        <f t="shared" si="5"/>
        <v>843254.8736081901</v>
      </c>
      <c r="AG132" s="188">
        <f t="shared" si="5"/>
        <v>820716.28653467563</v>
      </c>
      <c r="AH132" s="188">
        <f t="shared" si="5"/>
        <v>826760.47580561682</v>
      </c>
      <c r="AI132" s="188">
        <f t="shared" si="5"/>
        <v>842231.14157632692</v>
      </c>
      <c r="AJ132" s="188">
        <f t="shared" si="5"/>
        <v>822643.3446199093</v>
      </c>
      <c r="AK132" s="188">
        <f t="shared" si="5"/>
        <v>791123.05977511662</v>
      </c>
      <c r="AL132" s="188">
        <f t="shared" si="5"/>
        <v>793724.56972751673</v>
      </c>
      <c r="AM132" s="188">
        <f t="shared" si="5"/>
        <v>872797.2539438263</v>
      </c>
      <c r="AN132" s="188">
        <f t="shared" si="5"/>
        <v>858134.88305051567</v>
      </c>
      <c r="AO132" s="188">
        <f t="shared" si="5"/>
        <v>845589.013023715</v>
      </c>
      <c r="AP132" s="188">
        <f t="shared" si="5"/>
        <v>859757.99240523065</v>
      </c>
      <c r="AQ132" s="188">
        <f t="shared" si="5"/>
        <v>852691.3551882779</v>
      </c>
      <c r="AR132" s="188">
        <f t="shared" si="5"/>
        <v>836112.24352057592</v>
      </c>
      <c r="AS132" s="188">
        <f t="shared" si="5"/>
        <v>836112.24352057592</v>
      </c>
      <c r="AT132" s="188">
        <f t="shared" si="5"/>
        <v>817744.08795691864</v>
      </c>
      <c r="AU132" s="163"/>
      <c r="AV132" s="163"/>
    </row>
    <row r="133" spans="1:48">
      <c r="A133" s="233"/>
      <c r="B133" s="187" t="str">
        <f>VLOOKUP(D133,[2]Towns!$A$1:$D$96,4,FALSE)</f>
        <v>WA</v>
      </c>
      <c r="C133" s="160" t="s">
        <v>210</v>
      </c>
      <c r="D133" s="172" t="s">
        <v>214</v>
      </c>
      <c r="E133" s="188">
        <f t="shared" si="6"/>
        <v>215859</v>
      </c>
      <c r="F133" s="188">
        <f t="shared" si="5"/>
        <v>260529</v>
      </c>
      <c r="G133" s="188">
        <f t="shared" si="5"/>
        <v>341489</v>
      </c>
      <c r="H133" s="188">
        <f t="shared" si="5"/>
        <v>335173</v>
      </c>
      <c r="I133" s="188">
        <f t="shared" si="5"/>
        <v>160776</v>
      </c>
      <c r="J133" s="188">
        <f t="shared" si="5"/>
        <v>162847</v>
      </c>
      <c r="K133" s="188">
        <f t="shared" si="5"/>
        <v>112104</v>
      </c>
      <c r="L133" s="188">
        <f t="shared" si="5"/>
        <v>51695</v>
      </c>
      <c r="M133" s="188">
        <f t="shared" si="5"/>
        <v>37811</v>
      </c>
      <c r="N133" s="188">
        <f t="shared" si="5"/>
        <v>84522</v>
      </c>
      <c r="O133" s="188">
        <f t="shared" si="5"/>
        <v>92972</v>
      </c>
      <c r="P133" s="188">
        <f t="shared" si="5"/>
        <v>155541</v>
      </c>
      <c r="Q133" s="188">
        <f t="shared" si="5"/>
        <v>147828</v>
      </c>
      <c r="R133" s="188">
        <f t="shared" si="5"/>
        <v>65124</v>
      </c>
      <c r="S133" s="188">
        <f t="shared" si="5"/>
        <v>26421</v>
      </c>
      <c r="T133" s="188">
        <f t="shared" si="5"/>
        <v>32877</v>
      </c>
      <c r="U133" s="188">
        <f t="shared" si="5"/>
        <v>45370</v>
      </c>
      <c r="V133" s="188">
        <f t="shared" si="5"/>
        <v>65522</v>
      </c>
      <c r="W133" s="188">
        <f t="shared" si="5"/>
        <v>88036.61538461539</v>
      </c>
      <c r="X133" s="188">
        <f t="shared" si="5"/>
        <v>12338.285714285714</v>
      </c>
      <c r="Y133" s="189">
        <f t="shared" si="5"/>
        <v>105919</v>
      </c>
      <c r="Z133" s="188">
        <f t="shared" si="5"/>
        <v>155483.74406639239</v>
      </c>
      <c r="AA133" s="188">
        <f t="shared" si="5"/>
        <v>160054.58088108478</v>
      </c>
      <c r="AB133" s="188">
        <f t="shared" si="5"/>
        <v>163756.20693310304</v>
      </c>
      <c r="AC133" s="188">
        <f t="shared" si="5"/>
        <v>165912.13355054447</v>
      </c>
      <c r="AD133" s="188">
        <f t="shared" si="5"/>
        <v>165712.97437103343</v>
      </c>
      <c r="AE133" s="188">
        <f t="shared" si="5"/>
        <v>164502.09282646017</v>
      </c>
      <c r="AF133" s="188">
        <f t="shared" si="5"/>
        <v>165058.88051586048</v>
      </c>
      <c r="AG133" s="188">
        <f t="shared" si="5"/>
        <v>165909.50604684278</v>
      </c>
      <c r="AH133" s="188">
        <f t="shared" si="5"/>
        <v>165252.7701318324</v>
      </c>
      <c r="AI133" s="188">
        <f t="shared" si="5"/>
        <v>164029.58573838705</v>
      </c>
      <c r="AJ133" s="188">
        <f t="shared" si="5"/>
        <v>164409.6324024052</v>
      </c>
      <c r="AK133" s="188">
        <f t="shared" si="5"/>
        <v>165319.96666827615</v>
      </c>
      <c r="AL133" s="188">
        <f t="shared" si="5"/>
        <v>164405.35052169449</v>
      </c>
      <c r="AM133" s="188">
        <f t="shared" si="5"/>
        <v>159773.7352551505</v>
      </c>
      <c r="AN133" s="188">
        <f t="shared" si="5"/>
        <v>159483.80559277112</v>
      </c>
      <c r="AO133" s="188">
        <f t="shared" si="5"/>
        <v>159007.40272431649</v>
      </c>
      <c r="AP133" s="188">
        <f t="shared" si="5"/>
        <v>157231.34885496157</v>
      </c>
      <c r="AQ133" s="188">
        <f t="shared" si="5"/>
        <v>156336.00192677267</v>
      </c>
      <c r="AR133" s="188">
        <f t="shared" si="5"/>
        <v>155812.06116333301</v>
      </c>
      <c r="AS133" s="188">
        <f t="shared" si="5"/>
        <v>155812.06116333301</v>
      </c>
      <c r="AT133" s="188">
        <f t="shared" si="5"/>
        <v>155311.02950940395</v>
      </c>
      <c r="AU133" s="163"/>
      <c r="AV133" s="163"/>
    </row>
    <row r="134" spans="1:48">
      <c r="A134" s="233"/>
      <c r="B134" s="187" t="str">
        <f>VLOOKUP(D134,[2]Towns!$A$1:$D$96,4,FALSE)</f>
        <v>WA</v>
      </c>
      <c r="C134" s="160">
        <v>20</v>
      </c>
      <c r="D134" s="172" t="s">
        <v>215</v>
      </c>
      <c r="E134" s="188">
        <f t="shared" si="6"/>
        <v>1253874</v>
      </c>
      <c r="F134" s="188">
        <f t="shared" si="5"/>
        <v>806085</v>
      </c>
      <c r="G134" s="188">
        <f t="shared" si="5"/>
        <v>628884</v>
      </c>
      <c r="H134" s="188">
        <f t="shared" si="5"/>
        <v>776720</v>
      </c>
      <c r="I134" s="188">
        <f t="shared" si="5"/>
        <v>843528</v>
      </c>
      <c r="J134" s="188">
        <f t="shared" si="5"/>
        <v>1107152</v>
      </c>
      <c r="K134" s="188">
        <f t="shared" si="5"/>
        <v>773296</v>
      </c>
      <c r="L134" s="188">
        <f t="shared" si="5"/>
        <v>710487</v>
      </c>
      <c r="M134" s="188">
        <f t="shared" si="5"/>
        <v>674064</v>
      </c>
      <c r="N134" s="188">
        <f t="shared" si="5"/>
        <v>422576</v>
      </c>
      <c r="O134" s="188">
        <f t="shared" si="5"/>
        <v>494109</v>
      </c>
      <c r="P134" s="188">
        <f t="shared" si="5"/>
        <v>726720</v>
      </c>
      <c r="Q134" s="188">
        <f t="shared" si="5"/>
        <v>633138</v>
      </c>
      <c r="R134" s="188">
        <f t="shared" si="5"/>
        <v>520317</v>
      </c>
      <c r="S134" s="188">
        <f t="shared" si="5"/>
        <v>527016</v>
      </c>
      <c r="T134" s="188">
        <f t="shared" si="5"/>
        <v>519309</v>
      </c>
      <c r="U134" s="188">
        <f t="shared" si="5"/>
        <v>556689</v>
      </c>
      <c r="V134" s="188">
        <f t="shared" si="5"/>
        <v>493269</v>
      </c>
      <c r="W134" s="188">
        <f t="shared" si="5"/>
        <v>481759.5</v>
      </c>
      <c r="X134" s="188">
        <f t="shared" si="5"/>
        <v>303215.96666666667</v>
      </c>
      <c r="Y134" s="189">
        <f t="shared" si="5"/>
        <v>234096</v>
      </c>
      <c r="Z134" s="188">
        <f t="shared" si="5"/>
        <v>520114.32294654753</v>
      </c>
      <c r="AA134" s="188">
        <f t="shared" si="5"/>
        <v>462833.50153472123</v>
      </c>
      <c r="AB134" s="188">
        <f t="shared" si="5"/>
        <v>423282.87339215877</v>
      </c>
      <c r="AC134" s="188">
        <f t="shared" si="5"/>
        <v>405642.68354260456</v>
      </c>
      <c r="AD134" s="188">
        <f t="shared" si="5"/>
        <v>416865.73196076864</v>
      </c>
      <c r="AE134" s="188">
        <f t="shared" si="5"/>
        <v>440507.23540965107</v>
      </c>
      <c r="AF134" s="188">
        <f t="shared" si="5"/>
        <v>438793.90810771927</v>
      </c>
      <c r="AG134" s="188">
        <f t="shared" si="5"/>
        <v>431448.58281385514</v>
      </c>
      <c r="AH134" s="188">
        <f t="shared" si="5"/>
        <v>443269.79693417723</v>
      </c>
      <c r="AI134" s="188">
        <f t="shared" si="5"/>
        <v>462171.22457342193</v>
      </c>
      <c r="AJ134" s="188">
        <f t="shared" si="5"/>
        <v>456953.20538506872</v>
      </c>
      <c r="AK134" s="188">
        <f t="shared" si="5"/>
        <v>443121.28977260308</v>
      </c>
      <c r="AL134" s="188">
        <f t="shared" si="5"/>
        <v>453569.74401308951</v>
      </c>
      <c r="AM134" s="188">
        <f t="shared" si="5"/>
        <v>521609.56121263601</v>
      </c>
      <c r="AN134" s="188">
        <f t="shared" si="5"/>
        <v>520702.17163210426</v>
      </c>
      <c r="AO134" s="188">
        <f t="shared" si="5"/>
        <v>521421.35495741671</v>
      </c>
      <c r="AP134" s="188">
        <f t="shared" si="5"/>
        <v>543482.98518881877</v>
      </c>
      <c r="AQ134" s="188">
        <f t="shared" si="5"/>
        <v>549017.81974275736</v>
      </c>
      <c r="AR134" s="188">
        <f t="shared" si="5"/>
        <v>546784.28439236712</v>
      </c>
      <c r="AS134" s="188">
        <f t="shared" si="5"/>
        <v>546784.28439236712</v>
      </c>
      <c r="AT134" s="188">
        <f t="shared" si="5"/>
        <v>542911.41881442373</v>
      </c>
      <c r="AU134" s="163"/>
      <c r="AV134" s="163"/>
    </row>
    <row r="135" spans="1:48">
      <c r="A135" s="233"/>
      <c r="B135" s="187" t="str">
        <f>VLOOKUP(D135,[2]Towns!$A$1:$D$96,4,FALSE)</f>
        <v>WA</v>
      </c>
      <c r="C135" s="160">
        <v>26</v>
      </c>
      <c r="D135" s="172" t="s">
        <v>216</v>
      </c>
      <c r="E135" s="188">
        <f t="shared" si="6"/>
        <v>3841650</v>
      </c>
      <c r="F135" s="188">
        <f t="shared" si="5"/>
        <v>3863612</v>
      </c>
      <c r="G135" s="188">
        <f t="shared" si="5"/>
        <v>5321660</v>
      </c>
      <c r="H135" s="188">
        <f t="shared" si="5"/>
        <v>7515227</v>
      </c>
      <c r="I135" s="188">
        <f t="shared" si="5"/>
        <v>7310056</v>
      </c>
      <c r="J135" s="188">
        <f t="shared" si="5"/>
        <v>7897084</v>
      </c>
      <c r="K135" s="188">
        <f t="shared" si="5"/>
        <v>4180775</v>
      </c>
      <c r="L135" s="188">
        <f t="shared" si="5"/>
        <v>3427944</v>
      </c>
      <c r="M135" s="188">
        <f t="shared" si="5"/>
        <v>3309264</v>
      </c>
      <c r="N135" s="188">
        <f t="shared" si="5"/>
        <v>2373504</v>
      </c>
      <c r="O135" s="188">
        <f t="shared" si="5"/>
        <v>2304504</v>
      </c>
      <c r="P135" s="188">
        <f t="shared" si="5"/>
        <v>1813230</v>
      </c>
      <c r="Q135" s="188">
        <f t="shared" si="5"/>
        <v>1398990</v>
      </c>
      <c r="R135" s="188">
        <f t="shared" si="5"/>
        <v>1167460</v>
      </c>
      <c r="S135" s="188">
        <f t="shared" si="5"/>
        <v>1493046</v>
      </c>
      <c r="T135" s="188">
        <f t="shared" si="5"/>
        <v>1263225</v>
      </c>
      <c r="U135" s="188">
        <f t="shared" si="5"/>
        <v>1058225</v>
      </c>
      <c r="V135" s="188">
        <f t="shared" si="5"/>
        <v>1199614</v>
      </c>
      <c r="W135" s="188">
        <f t="shared" si="5"/>
        <v>980060</v>
      </c>
      <c r="X135" s="188">
        <f t="shared" si="5"/>
        <v>538180.58823529421</v>
      </c>
      <c r="Y135" s="189">
        <f t="shared" si="5"/>
        <v>518868</v>
      </c>
      <c r="Z135" s="188">
        <f t="shared" si="5"/>
        <v>753512.99896285718</v>
      </c>
      <c r="AA135" s="188">
        <f t="shared" si="5"/>
        <v>659950.77318303089</v>
      </c>
      <c r="AB135" s="188">
        <f t="shared" si="5"/>
        <v>593813.17243838566</v>
      </c>
      <c r="AC135" s="188">
        <f t="shared" si="5"/>
        <v>560097.66435027553</v>
      </c>
      <c r="AD135" s="188">
        <f t="shared" si="5"/>
        <v>567042.42352138308</v>
      </c>
      <c r="AE135" s="188">
        <f t="shared" si="5"/>
        <v>590070.64098071482</v>
      </c>
      <c r="AF135" s="188">
        <f t="shared" si="5"/>
        <v>577148.62986663857</v>
      </c>
      <c r="AG135" s="188">
        <f t="shared" si="5"/>
        <v>556311.66263674374</v>
      </c>
      <c r="AH135" s="188">
        <f t="shared" si="5"/>
        <v>560572.17935231316</v>
      </c>
      <c r="AI135" s="188">
        <f t="shared" si="5"/>
        <v>572913.11733220296</v>
      </c>
      <c r="AJ135" s="188">
        <f t="shared" si="5"/>
        <v>553855.99211375648</v>
      </c>
      <c r="AK135" s="188">
        <f t="shared" si="5"/>
        <v>524525.61492505064</v>
      </c>
      <c r="AL135" s="188">
        <f t="shared" si="5"/>
        <v>524565.25232080126</v>
      </c>
      <c r="AM135" s="188">
        <f t="shared" si="5"/>
        <v>591135.71321904275</v>
      </c>
      <c r="AN135" s="188">
        <f t="shared" si="5"/>
        <v>575218.46058885485</v>
      </c>
      <c r="AO135" s="188">
        <f t="shared" si="5"/>
        <v>561001.22456447524</v>
      </c>
      <c r="AP135" s="188">
        <f t="shared" si="5"/>
        <v>569742.14828406088</v>
      </c>
      <c r="AQ135" s="188">
        <f t="shared" si="5"/>
        <v>559902.3951174625</v>
      </c>
      <c r="AR135" s="188">
        <f t="shared" si="5"/>
        <v>541820.46675849904</v>
      </c>
      <c r="AS135" s="188">
        <f t="shared" si="5"/>
        <v>541820.46675849904</v>
      </c>
      <c r="AT135" s="188">
        <f t="shared" si="5"/>
        <v>522352.17294642207</v>
      </c>
      <c r="AU135" s="163"/>
      <c r="AV135" s="163"/>
    </row>
    <row r="136" spans="1:48">
      <c r="A136" s="233"/>
      <c r="B136" s="187" t="str">
        <f>VLOOKUP(D136,[2]Towns!$A$1:$D$96,4,FALSE)</f>
        <v>WA</v>
      </c>
      <c r="C136" s="160">
        <v>20</v>
      </c>
      <c r="D136" s="172" t="s">
        <v>217</v>
      </c>
      <c r="E136" s="188">
        <f t="shared" si="6"/>
        <v>441930.73867946991</v>
      </c>
      <c r="F136" s="188">
        <f t="shared" si="5"/>
        <v>506543.21704489802</v>
      </c>
      <c r="G136" s="188">
        <f t="shared" si="5"/>
        <v>600571.39999999991</v>
      </c>
      <c r="H136" s="188">
        <f t="shared" si="5"/>
        <v>1008628.2685843124</v>
      </c>
      <c r="I136" s="188">
        <f t="shared" si="5"/>
        <v>706928.92197430355</v>
      </c>
      <c r="J136" s="188">
        <f t="shared" si="5"/>
        <v>327506.64014902472</v>
      </c>
      <c r="K136" s="188">
        <f t="shared" si="5"/>
        <v>220821.85221203262</v>
      </c>
      <c r="L136" s="188">
        <f t="shared" si="5"/>
        <v>265436.15928111522</v>
      </c>
      <c r="M136" s="188">
        <f t="shared" si="5"/>
        <v>291911.85962322186</v>
      </c>
      <c r="N136" s="188">
        <f t="shared" si="5"/>
        <v>329510.61347573745</v>
      </c>
      <c r="O136" s="188">
        <f t="shared" si="5"/>
        <v>361076.33106383163</v>
      </c>
      <c r="P136" s="188">
        <f t="shared" si="5"/>
        <v>371722.77894124202</v>
      </c>
      <c r="Q136" s="188">
        <f t="shared" si="5"/>
        <v>310339.28670360113</v>
      </c>
      <c r="R136" s="188">
        <f t="shared" si="5"/>
        <v>258877.11601592039</v>
      </c>
      <c r="S136" s="188">
        <f t="shared" si="5"/>
        <v>335394.13151740679</v>
      </c>
      <c r="T136" s="188">
        <f t="shared" si="5"/>
        <v>380650.88161183969</v>
      </c>
      <c r="U136" s="188">
        <f t="shared" si="5"/>
        <v>373598.27301587298</v>
      </c>
      <c r="V136" s="188">
        <f t="shared" si="5"/>
        <v>387945.2561258456</v>
      </c>
      <c r="W136" s="188">
        <f t="shared" si="5"/>
        <v>478581.10625137016</v>
      </c>
      <c r="X136" s="188">
        <f t="shared" si="5"/>
        <v>423447.06976814504</v>
      </c>
      <c r="Y136" s="189">
        <f t="shared" si="5"/>
        <v>577575</v>
      </c>
      <c r="Z136" s="188">
        <f t="shared" si="5"/>
        <v>599659.03304160957</v>
      </c>
      <c r="AA136" s="188">
        <f t="shared" si="5"/>
        <v>625761.49136205926</v>
      </c>
      <c r="AB136" s="188">
        <f t="shared" si="5"/>
        <v>652301.31573223521</v>
      </c>
      <c r="AC136" s="188">
        <f t="shared" si="5"/>
        <v>679358.67320477986</v>
      </c>
      <c r="AD136" s="188">
        <f t="shared" si="5"/>
        <v>707068.12371662247</v>
      </c>
      <c r="AE136" s="188">
        <f t="shared" si="5"/>
        <v>735232.84194772108</v>
      </c>
      <c r="AF136" s="188">
        <f t="shared" si="5"/>
        <v>763753.83656338754</v>
      </c>
      <c r="AG136" s="188">
        <f t="shared" si="5"/>
        <v>792706.84301543038</v>
      </c>
      <c r="AH136" s="188">
        <f t="shared" si="5"/>
        <v>822298.78683028219</v>
      </c>
      <c r="AI136" s="188">
        <f t="shared" si="5"/>
        <v>852458.6643297784</v>
      </c>
      <c r="AJ136" s="188">
        <f t="shared" si="5"/>
        <v>883063.45017152582</v>
      </c>
      <c r="AK136" s="188">
        <f t="shared" si="5"/>
        <v>914055.40400444332</v>
      </c>
      <c r="AL136" s="188">
        <f t="shared" si="5"/>
        <v>945739.13175623119</v>
      </c>
      <c r="AM136" s="188">
        <f t="shared" si="5"/>
        <v>978032.65438447625</v>
      </c>
      <c r="AN136" s="188">
        <f t="shared" si="5"/>
        <v>1010736.6402795011</v>
      </c>
      <c r="AO136" s="188">
        <f t="shared" si="5"/>
        <v>1043584.9278847935</v>
      </c>
      <c r="AP136" s="188">
        <f t="shared" si="5"/>
        <v>1077271.9101823175</v>
      </c>
      <c r="AQ136" s="188">
        <f t="shared" si="5"/>
        <v>1111536.2271877185</v>
      </c>
      <c r="AR136" s="188">
        <f t="shared" si="5"/>
        <v>1146168.4032247558</v>
      </c>
      <c r="AS136" s="188">
        <f t="shared" si="5"/>
        <v>1146168.4032247558</v>
      </c>
      <c r="AT136" s="188">
        <f t="shared" si="5"/>
        <v>1181246.7263652065</v>
      </c>
      <c r="AU136" s="163"/>
      <c r="AV136" s="163"/>
    </row>
    <row r="137" spans="1:48">
      <c r="A137" s="233"/>
      <c r="B137" s="187" t="str">
        <f>VLOOKUP(D137,[2]Towns!$A$1:$D$96,4,FALSE)</f>
        <v>WA</v>
      </c>
      <c r="C137" s="160" t="s">
        <v>212</v>
      </c>
      <c r="D137" s="172" t="s">
        <v>218</v>
      </c>
      <c r="E137" s="188">
        <f t="shared" si="6"/>
        <v>1487528</v>
      </c>
      <c r="F137" s="188">
        <f t="shared" si="5"/>
        <v>1338736</v>
      </c>
      <c r="G137" s="188">
        <f t="shared" si="5"/>
        <v>1309050</v>
      </c>
      <c r="H137" s="188">
        <f t="shared" si="5"/>
        <v>2652450</v>
      </c>
      <c r="I137" s="188">
        <f t="shared" si="5"/>
        <v>2808840</v>
      </c>
      <c r="J137" s="188">
        <f t="shared" si="5"/>
        <v>2541425</v>
      </c>
      <c r="K137" s="188">
        <f t="shared" si="5"/>
        <v>1969240</v>
      </c>
      <c r="L137" s="188">
        <f t="shared" si="5"/>
        <v>2315568</v>
      </c>
      <c r="M137" s="188">
        <f t="shared" si="5"/>
        <v>2886224</v>
      </c>
      <c r="N137" s="188">
        <f t="shared" si="5"/>
        <v>3538854</v>
      </c>
      <c r="O137" s="188">
        <f t="shared" si="5"/>
        <v>3444000</v>
      </c>
      <c r="P137" s="188">
        <f t="shared" si="5"/>
        <v>2947040</v>
      </c>
      <c r="Q137" s="188">
        <f t="shared" si="5"/>
        <v>2868245</v>
      </c>
      <c r="R137" s="188">
        <f t="shared" si="5"/>
        <v>2504424</v>
      </c>
      <c r="S137" s="188">
        <f t="shared" si="5"/>
        <v>2154988</v>
      </c>
      <c r="T137" s="188">
        <f t="shared" si="5"/>
        <v>1973258</v>
      </c>
      <c r="U137" s="188">
        <f t="shared" si="5"/>
        <v>1896465</v>
      </c>
      <c r="V137" s="188">
        <f t="shared" si="5"/>
        <v>1919490</v>
      </c>
      <c r="W137" s="188">
        <f t="shared" si="5"/>
        <v>2128585</v>
      </c>
      <c r="X137" s="188">
        <f t="shared" si="5"/>
        <v>1932734</v>
      </c>
      <c r="Y137" s="189">
        <f t="shared" si="5"/>
        <v>1272817</v>
      </c>
      <c r="Z137" s="188">
        <f t="shared" si="5"/>
        <v>1543232.871243855</v>
      </c>
      <c r="AA137" s="188">
        <f t="shared" si="5"/>
        <v>1429950.9424846151</v>
      </c>
      <c r="AB137" s="188">
        <f t="shared" si="5"/>
        <v>1329362.6145512699</v>
      </c>
      <c r="AC137" s="188">
        <f t="shared" si="5"/>
        <v>1241611.1703634078</v>
      </c>
      <c r="AD137" s="188">
        <f t="shared" ref="AD137:AT143" si="7">VLOOKUP($D137,$D$21:$AT$35,AD$148-1988,FALSE)*VLOOKUP($D137,$D$76:$AT$90,AD$148-1988,FALSE)</f>
        <v>1166937.3804087557</v>
      </c>
      <c r="AE137" s="188">
        <f t="shared" si="7"/>
        <v>1100605.7292745239</v>
      </c>
      <c r="AF137" s="188">
        <f t="shared" si="7"/>
        <v>1035414.1792754674</v>
      </c>
      <c r="AG137" s="188">
        <f t="shared" si="7"/>
        <v>974517.1251980575</v>
      </c>
      <c r="AH137" s="188">
        <f t="shared" si="7"/>
        <v>921282.3590765039</v>
      </c>
      <c r="AI137" s="188">
        <f t="shared" si="7"/>
        <v>872855.37850993453</v>
      </c>
      <c r="AJ137" s="188">
        <f t="shared" si="7"/>
        <v>824875.72040018183</v>
      </c>
      <c r="AK137" s="188">
        <f t="shared" si="7"/>
        <v>779490.07569572318</v>
      </c>
      <c r="AL137" s="188">
        <f t="shared" si="7"/>
        <v>740203.98713486549</v>
      </c>
      <c r="AM137" s="188">
        <f t="shared" si="7"/>
        <v>709357.62514194718</v>
      </c>
      <c r="AN137" s="188">
        <f t="shared" si="7"/>
        <v>674112.52863986476</v>
      </c>
      <c r="AO137" s="188">
        <f t="shared" si="7"/>
        <v>641511.31562495581</v>
      </c>
      <c r="AP137" s="188">
        <f t="shared" si="7"/>
        <v>612865.77777440951</v>
      </c>
      <c r="AQ137" s="188">
        <f t="shared" si="7"/>
        <v>584890.55888627947</v>
      </c>
      <c r="AR137" s="188">
        <f t="shared" si="7"/>
        <v>558244.47968026123</v>
      </c>
      <c r="AS137" s="188">
        <f t="shared" si="7"/>
        <v>558244.47968026123</v>
      </c>
      <c r="AT137" s="188">
        <f t="shared" si="7"/>
        <v>533179.94604763866</v>
      </c>
      <c r="AU137" s="163"/>
      <c r="AV137" s="163"/>
    </row>
    <row r="138" spans="1:48">
      <c r="A138" s="233"/>
      <c r="B138" s="187" t="str">
        <f>VLOOKUP(D138,[2]Towns!$A$1:$D$96,4,FALSE)</f>
        <v>WA</v>
      </c>
      <c r="C138" s="160">
        <v>10</v>
      </c>
      <c r="D138" s="172" t="s">
        <v>219</v>
      </c>
      <c r="E138" s="188">
        <f t="shared" si="6"/>
        <v>4726120</v>
      </c>
      <c r="F138" s="188">
        <f t="shared" si="6"/>
        <v>4719609</v>
      </c>
      <c r="G138" s="188">
        <f t="shared" si="6"/>
        <v>4954136</v>
      </c>
      <c r="H138" s="188">
        <f t="shared" si="6"/>
        <v>6861350</v>
      </c>
      <c r="I138" s="188">
        <f t="shared" si="6"/>
        <v>7374424</v>
      </c>
      <c r="J138" s="188">
        <f t="shared" si="6"/>
        <v>8550263</v>
      </c>
      <c r="K138" s="188">
        <f t="shared" si="6"/>
        <v>2206115</v>
      </c>
      <c r="L138" s="188">
        <f t="shared" si="6"/>
        <v>1263768</v>
      </c>
      <c r="M138" s="188">
        <f t="shared" si="6"/>
        <v>912161</v>
      </c>
      <c r="N138" s="188">
        <f t="shared" si="6"/>
        <v>1419135</v>
      </c>
      <c r="O138" s="188">
        <f t="shared" si="6"/>
        <v>1403604</v>
      </c>
      <c r="P138" s="188">
        <f t="shared" si="6"/>
        <v>1572768</v>
      </c>
      <c r="Q138" s="188">
        <f t="shared" si="6"/>
        <v>1522032</v>
      </c>
      <c r="R138" s="188">
        <f t="shared" si="6"/>
        <v>1338288</v>
      </c>
      <c r="S138" s="188">
        <f t="shared" si="6"/>
        <v>1136178</v>
      </c>
      <c r="T138" s="188">
        <f t="shared" si="6"/>
        <v>1205221</v>
      </c>
      <c r="U138" s="188">
        <f t="shared" ref="U138:AT145" si="8">VLOOKUP($D138,$D$21:$AT$35,U$148-1988,FALSE)*VLOOKUP($D138,$D$76:$AT$90,U$148-1988,FALSE)</f>
        <v>1161720</v>
      </c>
      <c r="V138" s="188">
        <f t="shared" si="8"/>
        <v>1296063</v>
      </c>
      <c r="W138" s="188">
        <f t="shared" si="8"/>
        <v>1203522</v>
      </c>
      <c r="X138" s="188">
        <f t="shared" si="8"/>
        <v>1330870</v>
      </c>
      <c r="Y138" s="189">
        <f t="shared" si="8"/>
        <v>1363824</v>
      </c>
      <c r="Z138" s="188">
        <f t="shared" si="8"/>
        <v>1256689.7248867671</v>
      </c>
      <c r="AA138" s="188">
        <f t="shared" si="8"/>
        <v>1209658.2323895255</v>
      </c>
      <c r="AB138" s="188">
        <f t="shared" si="8"/>
        <v>1169046.8740679042</v>
      </c>
      <c r="AC138" s="188">
        <f t="shared" si="8"/>
        <v>1137362.7464186011</v>
      </c>
      <c r="AD138" s="188">
        <f t="shared" si="8"/>
        <v>1117660.3333166754</v>
      </c>
      <c r="AE138" s="188">
        <f t="shared" si="8"/>
        <v>1102724.5572721332</v>
      </c>
      <c r="AF138" s="188">
        <f t="shared" si="8"/>
        <v>1079148.5093495436</v>
      </c>
      <c r="AG138" s="188">
        <f t="shared" si="8"/>
        <v>1054236.5666813552</v>
      </c>
      <c r="AH138" s="188">
        <f t="shared" si="8"/>
        <v>1036424.8563660549</v>
      </c>
      <c r="AI138" s="188">
        <f t="shared" si="8"/>
        <v>1021096.9952306366</v>
      </c>
      <c r="AJ138" s="188">
        <f t="shared" si="8"/>
        <v>998522.42860352376</v>
      </c>
      <c r="AK138" s="188">
        <f t="shared" si="8"/>
        <v>973863.63581655361</v>
      </c>
      <c r="AL138" s="188">
        <f t="shared" si="8"/>
        <v>957207.57997266925</v>
      </c>
      <c r="AM138" s="188">
        <f t="shared" si="8"/>
        <v>956467.56024439074</v>
      </c>
      <c r="AN138" s="188">
        <f t="shared" si="8"/>
        <v>936987.41829910385</v>
      </c>
      <c r="AO138" s="188">
        <f t="shared" si="8"/>
        <v>918351.21651321964</v>
      </c>
      <c r="AP138" s="188">
        <f t="shared" si="8"/>
        <v>905330.57914133952</v>
      </c>
      <c r="AQ138" s="188">
        <f t="shared" si="8"/>
        <v>888658.41537444736</v>
      </c>
      <c r="AR138" s="188">
        <f t="shared" si="8"/>
        <v>870565.89497880603</v>
      </c>
      <c r="AS138" s="188">
        <f t="shared" si="7"/>
        <v>870565.89497880603</v>
      </c>
      <c r="AT138" s="188">
        <f t="shared" si="8"/>
        <v>852607.20906115079</v>
      </c>
      <c r="AU138" s="163"/>
      <c r="AV138" s="163"/>
    </row>
    <row r="139" spans="1:48">
      <c r="A139" s="233"/>
      <c r="B139" s="187" t="str">
        <f>VLOOKUP(D139,[2]Towns!$A$1:$D$96,4,FALSE)</f>
        <v>WA</v>
      </c>
      <c r="C139" s="160" t="s">
        <v>220</v>
      </c>
      <c r="D139" s="172" t="s">
        <v>221</v>
      </c>
      <c r="E139" s="188">
        <f t="shared" si="6"/>
        <v>157328</v>
      </c>
      <c r="F139" s="188">
        <f t="shared" si="6"/>
        <v>221814</v>
      </c>
      <c r="G139" s="188">
        <f t="shared" si="6"/>
        <v>124911</v>
      </c>
      <c r="H139" s="188">
        <f t="shared" si="6"/>
        <v>192789</v>
      </c>
      <c r="I139" s="188">
        <f t="shared" si="6"/>
        <v>143792</v>
      </c>
      <c r="J139" s="188">
        <f t="shared" si="6"/>
        <v>188664</v>
      </c>
      <c r="K139" s="188">
        <f t="shared" si="6"/>
        <v>251400</v>
      </c>
      <c r="L139" s="188">
        <f t="shared" si="6"/>
        <v>240216</v>
      </c>
      <c r="M139" s="188">
        <f t="shared" si="6"/>
        <v>233128</v>
      </c>
      <c r="N139" s="188">
        <f t="shared" si="6"/>
        <v>196350</v>
      </c>
      <c r="O139" s="188">
        <f t="shared" si="6"/>
        <v>234342</v>
      </c>
      <c r="P139" s="188">
        <f t="shared" si="6"/>
        <v>222978</v>
      </c>
      <c r="Q139" s="188">
        <f t="shared" si="6"/>
        <v>251304</v>
      </c>
      <c r="R139" s="188">
        <f t="shared" si="6"/>
        <v>183495</v>
      </c>
      <c r="S139" s="188">
        <f t="shared" si="6"/>
        <v>185000</v>
      </c>
      <c r="T139" s="188">
        <f t="shared" si="6"/>
        <v>149562</v>
      </c>
      <c r="U139" s="188">
        <f t="shared" si="8"/>
        <v>139970</v>
      </c>
      <c r="V139" s="188">
        <f t="shared" si="8"/>
        <v>88802</v>
      </c>
      <c r="W139" s="188">
        <f t="shared" si="8"/>
        <v>121622</v>
      </c>
      <c r="X139" s="188">
        <f t="shared" si="8"/>
        <v>117769</v>
      </c>
      <c r="Y139" s="189">
        <f t="shared" si="8"/>
        <v>70074</v>
      </c>
      <c r="Z139" s="188">
        <f t="shared" si="8"/>
        <v>115346.90144832034</v>
      </c>
      <c r="AA139" s="188">
        <f t="shared" si="8"/>
        <v>117905.16869427358</v>
      </c>
      <c r="AB139" s="188">
        <f t="shared" si="8"/>
        <v>119239.06260535524</v>
      </c>
      <c r="AC139" s="188">
        <f t="shared" si="8"/>
        <v>118376.40843173751</v>
      </c>
      <c r="AD139" s="188">
        <f t="shared" si="8"/>
        <v>114121.20448431237</v>
      </c>
      <c r="AE139" s="188">
        <f t="shared" si="8"/>
        <v>108924.23785487362</v>
      </c>
      <c r="AF139" s="188">
        <f t="shared" si="8"/>
        <v>106584.7595506308</v>
      </c>
      <c r="AG139" s="188">
        <f t="shared" si="8"/>
        <v>104966.77303373408</v>
      </c>
      <c r="AH139" s="188">
        <f t="shared" si="8"/>
        <v>101498.85322477511</v>
      </c>
      <c r="AI139" s="188">
        <f t="shared" si="8"/>
        <v>97633.775295201573</v>
      </c>
      <c r="AJ139" s="188">
        <f t="shared" si="8"/>
        <v>96042.438163702871</v>
      </c>
      <c r="AK139" s="188">
        <f t="shared" si="8"/>
        <v>95296.923750069705</v>
      </c>
      <c r="AL139" s="188">
        <f t="shared" si="8"/>
        <v>92481.587906206507</v>
      </c>
      <c r="AM139" s="188">
        <f t="shared" si="8"/>
        <v>85457.869074818896</v>
      </c>
      <c r="AN139" s="188">
        <f t="shared" si="8"/>
        <v>83842.622198993922</v>
      </c>
      <c r="AO139" s="188">
        <f t="shared" si="8"/>
        <v>82180.490706037206</v>
      </c>
      <c r="AP139" s="188">
        <f t="shared" si="8"/>
        <v>79216.562031555164</v>
      </c>
      <c r="AQ139" s="188">
        <f t="shared" si="8"/>
        <v>77376.589569300573</v>
      </c>
      <c r="AR139" s="188">
        <f t="shared" si="8"/>
        <v>76095.153762167465</v>
      </c>
      <c r="AS139" s="188">
        <f t="shared" si="7"/>
        <v>76095.153762167465</v>
      </c>
      <c r="AT139" s="188">
        <f t="shared" si="8"/>
        <v>74917.183805587614</v>
      </c>
      <c r="AU139" s="163"/>
      <c r="AV139" s="163"/>
    </row>
    <row r="140" spans="1:48">
      <c r="A140" s="233"/>
      <c r="B140" s="187" t="str">
        <f>VLOOKUP(D140,[2]Towns!$A$1:$D$96,4,FALSE)</f>
        <v>WA</v>
      </c>
      <c r="C140" s="160">
        <v>11</v>
      </c>
      <c r="D140" s="172" t="s">
        <v>222</v>
      </c>
      <c r="E140" s="188">
        <f t="shared" si="6"/>
        <v>787421.1544638779</v>
      </c>
      <c r="F140" s="188">
        <f t="shared" si="6"/>
        <v>852890.91990204097</v>
      </c>
      <c r="G140" s="188">
        <f t="shared" si="6"/>
        <v>972826.4</v>
      </c>
      <c r="H140" s="188">
        <f t="shared" si="6"/>
        <v>1653601.5054740047</v>
      </c>
      <c r="I140" s="188">
        <f t="shared" si="6"/>
        <v>1162322.4555432082</v>
      </c>
      <c r="J140" s="188">
        <f t="shared" si="6"/>
        <v>522474.84527722991</v>
      </c>
      <c r="K140" s="188">
        <f t="shared" si="6"/>
        <v>343320.29964286281</v>
      </c>
      <c r="L140" s="188">
        <f t="shared" si="6"/>
        <v>395506.31700982206</v>
      </c>
      <c r="M140" s="188">
        <f t="shared" si="6"/>
        <v>488157.46746635914</v>
      </c>
      <c r="N140" s="188">
        <f t="shared" si="6"/>
        <v>563137.42837415729</v>
      </c>
      <c r="O140" s="188">
        <f t="shared" si="6"/>
        <v>611811.22060727782</v>
      </c>
      <c r="P140" s="188">
        <f t="shared" si="6"/>
        <v>600969.56735995028</v>
      </c>
      <c r="Q140" s="188">
        <f t="shared" si="6"/>
        <v>490683.4972299168</v>
      </c>
      <c r="R140" s="188">
        <f t="shared" si="6"/>
        <v>402667.85792821372</v>
      </c>
      <c r="S140" s="188">
        <f t="shared" si="6"/>
        <v>529476.87347594847</v>
      </c>
      <c r="T140" s="188">
        <f t="shared" si="6"/>
        <v>611994.38593460631</v>
      </c>
      <c r="U140" s="188">
        <f t="shared" si="8"/>
        <v>614600.93968253979</v>
      </c>
      <c r="V140" s="188">
        <f t="shared" si="8"/>
        <v>601066.54710057471</v>
      </c>
      <c r="W140" s="188">
        <f t="shared" si="8"/>
        <v>706855.12352998811</v>
      </c>
      <c r="X140" s="188">
        <f t="shared" si="8"/>
        <v>604620.83005695371</v>
      </c>
      <c r="Y140" s="189">
        <f t="shared" si="8"/>
        <v>1272440</v>
      </c>
      <c r="Z140" s="188">
        <f t="shared" si="8"/>
        <v>903808.21222864604</v>
      </c>
      <c r="AA140" s="188">
        <f t="shared" si="8"/>
        <v>924701.24850711785</v>
      </c>
      <c r="AB140" s="188">
        <f t="shared" si="8"/>
        <v>942513.79561211029</v>
      </c>
      <c r="AC140" s="188">
        <f t="shared" si="8"/>
        <v>954383.44609332038</v>
      </c>
      <c r="AD140" s="188">
        <f t="shared" si="8"/>
        <v>956654.56968878105</v>
      </c>
      <c r="AE140" s="188">
        <f t="shared" si="8"/>
        <v>955350.81291097484</v>
      </c>
      <c r="AF140" s="188">
        <f t="shared" si="8"/>
        <v>962310.21691857919</v>
      </c>
      <c r="AG140" s="188">
        <f t="shared" si="8"/>
        <v>971442.72047550732</v>
      </c>
      <c r="AH140" s="188">
        <f t="shared" si="8"/>
        <v>974591.32398127264</v>
      </c>
      <c r="AI140" s="188">
        <f t="shared" si="8"/>
        <v>975752.13091507391</v>
      </c>
      <c r="AJ140" s="188">
        <f t="shared" si="8"/>
        <v>984680.58491227042</v>
      </c>
      <c r="AK140" s="188">
        <f t="shared" si="8"/>
        <v>996624.96298101172</v>
      </c>
      <c r="AL140" s="188">
        <f t="shared" si="8"/>
        <v>1000945.663356246</v>
      </c>
      <c r="AM140" s="188">
        <f t="shared" si="8"/>
        <v>988381.03907403897</v>
      </c>
      <c r="AN140" s="188">
        <f t="shared" si="8"/>
        <v>996537.90362634277</v>
      </c>
      <c r="AO140" s="188">
        <f t="shared" si="8"/>
        <v>1004591.8771404295</v>
      </c>
      <c r="AP140" s="188">
        <f t="shared" si="8"/>
        <v>1006770.2899028462</v>
      </c>
      <c r="AQ140" s="188">
        <f t="shared" si="8"/>
        <v>1013674.2911444182</v>
      </c>
      <c r="AR140" s="188">
        <f t="shared" si="8"/>
        <v>1023075.9840027639</v>
      </c>
      <c r="AS140" s="188">
        <f t="shared" si="7"/>
        <v>1023075.9840027639</v>
      </c>
      <c r="AT140" s="188">
        <f t="shared" si="8"/>
        <v>1032941.0978061056</v>
      </c>
      <c r="AU140" s="163"/>
      <c r="AV140" s="163"/>
    </row>
    <row r="141" spans="1:48">
      <c r="A141" s="233"/>
      <c r="B141" s="187" t="str">
        <f>VLOOKUP(D141,[2]Towns!$A$1:$D$96,4,FALSE)</f>
        <v>WA</v>
      </c>
      <c r="C141" s="160">
        <v>11</v>
      </c>
      <c r="D141" s="172" t="s">
        <v>223</v>
      </c>
      <c r="E141" s="188">
        <f t="shared" si="6"/>
        <v>5578034</v>
      </c>
      <c r="F141" s="188">
        <f t="shared" si="6"/>
        <v>6084028</v>
      </c>
      <c r="G141" s="188">
        <f t="shared" si="6"/>
        <v>5784525</v>
      </c>
      <c r="H141" s="188">
        <f t="shared" si="6"/>
        <v>6308304</v>
      </c>
      <c r="I141" s="188">
        <f t="shared" si="6"/>
        <v>6011020</v>
      </c>
      <c r="J141" s="188">
        <f t="shared" si="6"/>
        <v>5475236</v>
      </c>
      <c r="K141" s="188">
        <f t="shared" si="6"/>
        <v>2938056</v>
      </c>
      <c r="L141" s="188">
        <f t="shared" si="6"/>
        <v>3015960</v>
      </c>
      <c r="M141" s="188">
        <f t="shared" si="6"/>
        <v>2727900</v>
      </c>
      <c r="N141" s="188">
        <f t="shared" si="6"/>
        <v>3370800</v>
      </c>
      <c r="O141" s="188">
        <f t="shared" si="6"/>
        <v>3534725</v>
      </c>
      <c r="P141" s="188">
        <f t="shared" si="6"/>
        <v>3539085</v>
      </c>
      <c r="Q141" s="188">
        <f t="shared" si="6"/>
        <v>3302520</v>
      </c>
      <c r="R141" s="188">
        <f t="shared" si="6"/>
        <v>3293542</v>
      </c>
      <c r="S141" s="188">
        <f t="shared" si="6"/>
        <v>2776252</v>
      </c>
      <c r="T141" s="188">
        <f t="shared" si="6"/>
        <v>3068199</v>
      </c>
      <c r="U141" s="188">
        <f t="shared" si="8"/>
        <v>2581389</v>
      </c>
      <c r="V141" s="188">
        <f t="shared" si="8"/>
        <v>2484392</v>
      </c>
      <c r="W141" s="188">
        <f t="shared" si="8"/>
        <v>3103219</v>
      </c>
      <c r="X141" s="188">
        <f t="shared" si="8"/>
        <v>3099141</v>
      </c>
      <c r="Y141" s="189">
        <f t="shared" si="8"/>
        <v>2841993</v>
      </c>
      <c r="Z141" s="188">
        <f t="shared" si="8"/>
        <v>2540232.5934285442</v>
      </c>
      <c r="AA141" s="188">
        <f t="shared" si="8"/>
        <v>2446139.9606546345</v>
      </c>
      <c r="AB141" s="188">
        <f t="shared" si="8"/>
        <v>2364257.846607686</v>
      </c>
      <c r="AC141" s="188">
        <f t="shared" si="8"/>
        <v>2299856.78199013</v>
      </c>
      <c r="AD141" s="188">
        <f t="shared" si="8"/>
        <v>2258712.1645743405</v>
      </c>
      <c r="AE141" s="188">
        <f t="shared" si="8"/>
        <v>2226974.2163534542</v>
      </c>
      <c r="AF141" s="188">
        <f t="shared" si="8"/>
        <v>2178225.2791277459</v>
      </c>
      <c r="AG141" s="188">
        <f t="shared" si="8"/>
        <v>2127050.3889678218</v>
      </c>
      <c r="AH141" s="188">
        <f t="shared" si="8"/>
        <v>2089599.8935210472</v>
      </c>
      <c r="AI141" s="188">
        <f t="shared" si="8"/>
        <v>2057159.8485439406</v>
      </c>
      <c r="AJ141" s="188">
        <f t="shared" si="8"/>
        <v>2010597.1074725364</v>
      </c>
      <c r="AK141" s="188">
        <f t="shared" si="8"/>
        <v>1960065.2633073654</v>
      </c>
      <c r="AL141" s="188">
        <f t="shared" si="8"/>
        <v>1925154.3413598244</v>
      </c>
      <c r="AM141" s="188">
        <f t="shared" si="8"/>
        <v>1921174.7641588901</v>
      </c>
      <c r="AN141" s="188">
        <f t="shared" si="8"/>
        <v>1880931.5287824695</v>
      </c>
      <c r="AO141" s="188">
        <f t="shared" si="8"/>
        <v>1842469.7501179897</v>
      </c>
      <c r="AP141" s="188">
        <f t="shared" si="8"/>
        <v>1814929.791567716</v>
      </c>
      <c r="AQ141" s="188">
        <f t="shared" si="8"/>
        <v>1780311.6249935192</v>
      </c>
      <c r="AR141" s="188">
        <f t="shared" si="8"/>
        <v>1743232.534782819</v>
      </c>
      <c r="AS141" s="188">
        <f t="shared" si="7"/>
        <v>1743232.534782819</v>
      </c>
      <c r="AT141" s="188">
        <f t="shared" si="8"/>
        <v>1706393.7553477995</v>
      </c>
      <c r="AU141" s="163"/>
      <c r="AV141" s="163"/>
    </row>
    <row r="142" spans="1:48">
      <c r="A142" s="233"/>
      <c r="B142" s="187" t="str">
        <f>VLOOKUP(D142,[2]Towns!$A$1:$D$96,4,FALSE)</f>
        <v>OR</v>
      </c>
      <c r="C142" s="160" t="s">
        <v>224</v>
      </c>
      <c r="D142" s="172" t="s">
        <v>225</v>
      </c>
      <c r="E142" s="188">
        <f t="shared" si="6"/>
        <v>2934081</v>
      </c>
      <c r="F142" s="188">
        <f t="shared" si="6"/>
        <v>3290452</v>
      </c>
      <c r="G142" s="188">
        <f t="shared" si="6"/>
        <v>2938518</v>
      </c>
      <c r="H142" s="188">
        <f t="shared" si="6"/>
        <v>3896266</v>
      </c>
      <c r="I142" s="188">
        <f t="shared" si="6"/>
        <v>3958656</v>
      </c>
      <c r="J142" s="188">
        <f t="shared" si="6"/>
        <v>4399689</v>
      </c>
      <c r="K142" s="188">
        <f t="shared" si="6"/>
        <v>3623424</v>
      </c>
      <c r="L142" s="188">
        <f t="shared" si="6"/>
        <v>2851596</v>
      </c>
      <c r="M142" s="188">
        <f t="shared" si="6"/>
        <v>2970646</v>
      </c>
      <c r="N142" s="188">
        <f t="shared" si="6"/>
        <v>3345856</v>
      </c>
      <c r="O142" s="188">
        <f t="shared" si="6"/>
        <v>3600214</v>
      </c>
      <c r="P142" s="188">
        <f t="shared" si="6"/>
        <v>2974119</v>
      </c>
      <c r="Q142" s="188">
        <f t="shared" si="6"/>
        <v>3264492</v>
      </c>
      <c r="R142" s="188">
        <f t="shared" si="6"/>
        <v>2745132</v>
      </c>
      <c r="S142" s="188">
        <f t="shared" si="6"/>
        <v>2908213</v>
      </c>
      <c r="T142" s="188">
        <f t="shared" si="6"/>
        <v>3100800</v>
      </c>
      <c r="U142" s="188">
        <f t="shared" si="8"/>
        <v>3651687</v>
      </c>
      <c r="V142" s="188">
        <f t="shared" si="8"/>
        <v>2659293</v>
      </c>
      <c r="W142" s="188">
        <f t="shared" si="8"/>
        <v>2265847</v>
      </c>
      <c r="X142" s="188">
        <f t="shared" si="8"/>
        <v>1897103</v>
      </c>
      <c r="Y142" s="189">
        <f t="shared" si="8"/>
        <v>1755160</v>
      </c>
      <c r="Z142" s="188">
        <f t="shared" si="8"/>
        <v>2189360.8827703986</v>
      </c>
      <c r="AA142" s="188">
        <f t="shared" si="8"/>
        <v>2014667.8288542123</v>
      </c>
      <c r="AB142" s="188">
        <f t="shared" si="8"/>
        <v>1873086.7454933049</v>
      </c>
      <c r="AC142" s="188">
        <f t="shared" si="8"/>
        <v>1768789.2409643235</v>
      </c>
      <c r="AD142" s="188">
        <f t="shared" si="8"/>
        <v>1707361.4712187478</v>
      </c>
      <c r="AE142" s="188">
        <f t="shared" si="8"/>
        <v>1664755.4862609627</v>
      </c>
      <c r="AF142" s="188">
        <f t="shared" si="8"/>
        <v>1600602.7124328008</v>
      </c>
      <c r="AG142" s="188">
        <f t="shared" si="8"/>
        <v>1536711.8527914204</v>
      </c>
      <c r="AH142" s="188">
        <f t="shared" si="8"/>
        <v>1496727.477359151</v>
      </c>
      <c r="AI142" s="188">
        <f t="shared" si="8"/>
        <v>1466603.1695108868</v>
      </c>
      <c r="AJ142" s="188">
        <f t="shared" si="8"/>
        <v>1418133.8704398195</v>
      </c>
      <c r="AK142" s="188">
        <f t="shared" si="8"/>
        <v>1366798.3651888878</v>
      </c>
      <c r="AL142" s="188">
        <f t="shared" si="8"/>
        <v>1339255.2907108115</v>
      </c>
      <c r="AM142" s="188">
        <f t="shared" si="8"/>
        <v>1357992.4079371477</v>
      </c>
      <c r="AN142" s="188">
        <f t="shared" si="8"/>
        <v>1325895.8665798483</v>
      </c>
      <c r="AO142" s="188">
        <f t="shared" si="8"/>
        <v>1298129.4720822002</v>
      </c>
      <c r="AP142" s="188">
        <f t="shared" si="8"/>
        <v>1286972.0690461975</v>
      </c>
      <c r="AQ142" s="188">
        <f t="shared" si="8"/>
        <v>1266859.8028663618</v>
      </c>
      <c r="AR142" s="188">
        <f t="shared" si="8"/>
        <v>1243861.1247848661</v>
      </c>
      <c r="AS142" s="188">
        <f t="shared" si="7"/>
        <v>1243861.1247848661</v>
      </c>
      <c r="AT142" s="188">
        <f t="shared" si="8"/>
        <v>1221970.2198821588</v>
      </c>
      <c r="AU142" s="163"/>
      <c r="AV142" s="163"/>
    </row>
    <row r="143" spans="1:48">
      <c r="A143" s="233"/>
      <c r="B143" s="187" t="str">
        <f>VLOOKUP(D143,[2]Towns!$A$1:$D$96,4,FALSE)</f>
        <v>OR</v>
      </c>
      <c r="C143" s="160">
        <v>24</v>
      </c>
      <c r="D143" s="172" t="s">
        <v>226</v>
      </c>
      <c r="E143" s="188">
        <f t="shared" si="6"/>
        <v>187123</v>
      </c>
      <c r="F143" s="188">
        <f t="shared" si="6"/>
        <v>170287</v>
      </c>
      <c r="G143" s="188">
        <f t="shared" si="6"/>
        <v>168582</v>
      </c>
      <c r="H143" s="188">
        <f t="shared" si="6"/>
        <v>221424</v>
      </c>
      <c r="I143" s="188">
        <f t="shared" si="6"/>
        <v>260020</v>
      </c>
      <c r="J143" s="188">
        <f t="shared" si="6"/>
        <v>192048</v>
      </c>
      <c r="K143" s="188">
        <f t="shared" si="6"/>
        <v>0</v>
      </c>
      <c r="L143" s="188">
        <f t="shared" si="6"/>
        <v>0</v>
      </c>
      <c r="M143" s="188">
        <f t="shared" si="6"/>
        <v>0</v>
      </c>
      <c r="N143" s="188">
        <f t="shared" si="6"/>
        <v>0</v>
      </c>
      <c r="O143" s="188">
        <f t="shared" si="6"/>
        <v>0</v>
      </c>
      <c r="P143" s="188">
        <f t="shared" si="6"/>
        <v>0</v>
      </c>
      <c r="Q143" s="188">
        <f t="shared" si="6"/>
        <v>33501</v>
      </c>
      <c r="R143" s="188">
        <f t="shared" si="6"/>
        <v>83074</v>
      </c>
      <c r="S143" s="188">
        <f t="shared" si="6"/>
        <v>80448</v>
      </c>
      <c r="T143" s="188">
        <f t="shared" si="6"/>
        <v>103312</v>
      </c>
      <c r="U143" s="188">
        <f t="shared" si="8"/>
        <v>93580</v>
      </c>
      <c r="V143" s="188">
        <f t="shared" si="8"/>
        <v>80410</v>
      </c>
      <c r="W143" s="188">
        <f t="shared" si="8"/>
        <v>41684</v>
      </c>
      <c r="X143" s="188">
        <f t="shared" si="8"/>
        <v>56153</v>
      </c>
      <c r="Y143" s="189">
        <f t="shared" si="8"/>
        <v>75220</v>
      </c>
      <c r="Z143" s="188">
        <f t="shared" si="8"/>
        <v>149775.65911397932</v>
      </c>
      <c r="AA143" s="188">
        <f t="shared" si="8"/>
        <v>116039.77719192134</v>
      </c>
      <c r="AB143" s="188">
        <f t="shared" si="8"/>
        <v>92081.228747732137</v>
      </c>
      <c r="AC143" s="188">
        <f t="shared" si="8"/>
        <v>76109.791589974877</v>
      </c>
      <c r="AD143" s="188">
        <f t="shared" si="8"/>
        <v>65687.705406217457</v>
      </c>
      <c r="AE143" s="188">
        <f t="shared" si="8"/>
        <v>57934.921269493963</v>
      </c>
      <c r="AF143" s="188">
        <f t="shared" si="8"/>
        <v>50692.982042171578</v>
      </c>
      <c r="AG143" s="188">
        <f t="shared" si="8"/>
        <v>44837.410201789535</v>
      </c>
      <c r="AH143" s="188">
        <f t="shared" si="8"/>
        <v>40915.652759592653</v>
      </c>
      <c r="AI143" s="188">
        <f t="shared" si="8"/>
        <v>37897.727321469785</v>
      </c>
      <c r="AJ143" s="188">
        <f t="shared" si="8"/>
        <v>34592.487862897011</v>
      </c>
      <c r="AK143" s="188">
        <f t="shared" si="8"/>
        <v>31546.513457139696</v>
      </c>
      <c r="AL143" s="188">
        <f t="shared" si="8"/>
        <v>30039.458780857462</v>
      </c>
      <c r="AM143" s="188">
        <f t="shared" si="8"/>
        <v>30805.611449800908</v>
      </c>
      <c r="AN143" s="188">
        <f t="shared" si="8"/>
        <v>29785.943484695072</v>
      </c>
      <c r="AO143" s="188">
        <f t="shared" si="8"/>
        <v>29055.315832731616</v>
      </c>
      <c r="AP143" s="188">
        <f t="shared" si="8"/>
        <v>29503.484137410367</v>
      </c>
      <c r="AQ143" s="188">
        <f t="shared" si="8"/>
        <v>29907.986504164459</v>
      </c>
      <c r="AR143" s="188">
        <f t="shared" si="8"/>
        <v>30219.403281993465</v>
      </c>
      <c r="AS143" s="188">
        <f t="shared" si="7"/>
        <v>30219.403281993465</v>
      </c>
      <c r="AT143" s="188">
        <f t="shared" si="8"/>
        <v>30937.912758153747</v>
      </c>
      <c r="AU143" s="163"/>
      <c r="AV143" s="163"/>
    </row>
    <row r="144" spans="1:48">
      <c r="A144" s="233"/>
      <c r="B144" s="187" t="str">
        <f>VLOOKUP(D144,[2]Towns!$A$1:$D$96,4,FALSE)</f>
        <v>OR</v>
      </c>
      <c r="C144" s="160">
        <v>24</v>
      </c>
      <c r="D144" s="172" t="s">
        <v>227</v>
      </c>
      <c r="E144" s="188">
        <f t="shared" si="6"/>
        <v>1796682</v>
      </c>
      <c r="F144" s="188">
        <f t="shared" si="6"/>
        <v>215694</v>
      </c>
      <c r="G144" s="188">
        <f t="shared" si="6"/>
        <v>256752</v>
      </c>
      <c r="H144" s="188">
        <f t="shared" si="6"/>
        <v>424725</v>
      </c>
      <c r="I144" s="188">
        <f t="shared" si="6"/>
        <v>533050</v>
      </c>
      <c r="J144" s="188">
        <f t="shared" si="6"/>
        <v>448525</v>
      </c>
      <c r="K144" s="188">
        <f t="shared" si="6"/>
        <v>522613</v>
      </c>
      <c r="L144" s="188">
        <f t="shared" si="6"/>
        <v>655319</v>
      </c>
      <c r="M144" s="188">
        <f t="shared" si="6"/>
        <v>670586</v>
      </c>
      <c r="N144" s="188">
        <f t="shared" si="6"/>
        <v>544208</v>
      </c>
      <c r="O144" s="188">
        <f t="shared" si="6"/>
        <v>715974</v>
      </c>
      <c r="P144" s="188">
        <f t="shared" si="6"/>
        <v>488520</v>
      </c>
      <c r="Q144" s="188">
        <f t="shared" si="6"/>
        <v>406713</v>
      </c>
      <c r="R144" s="188">
        <f t="shared" si="6"/>
        <v>294576</v>
      </c>
      <c r="S144" s="188">
        <f t="shared" si="6"/>
        <v>310998</v>
      </c>
      <c r="T144" s="188">
        <f t="shared" si="6"/>
        <v>552378</v>
      </c>
      <c r="U144" s="188">
        <f t="shared" si="8"/>
        <v>386718</v>
      </c>
      <c r="V144" s="188">
        <f t="shared" si="8"/>
        <v>309564</v>
      </c>
      <c r="W144" s="188">
        <f t="shared" si="8"/>
        <v>287368</v>
      </c>
      <c r="X144" s="188">
        <f t="shared" si="8"/>
        <v>325396</v>
      </c>
      <c r="Y144" s="189">
        <f t="shared" si="8"/>
        <v>286620</v>
      </c>
      <c r="Z144" s="188">
        <f t="shared" si="8"/>
        <v>531683.5713771031</v>
      </c>
      <c r="AA144" s="188">
        <f t="shared" si="8"/>
        <v>512414.62375284417</v>
      </c>
      <c r="AB144" s="188">
        <f t="shared" si="8"/>
        <v>493854.25283462188</v>
      </c>
      <c r="AC144" s="188">
        <f t="shared" si="8"/>
        <v>477228.03829414386</v>
      </c>
      <c r="AD144" s="188">
        <f t="shared" si="8"/>
        <v>462604.09438822087</v>
      </c>
      <c r="AE144" s="188">
        <f t="shared" si="8"/>
        <v>449257.52068168717</v>
      </c>
      <c r="AF144" s="188">
        <f t="shared" si="8"/>
        <v>433608.22545704048</v>
      </c>
      <c r="AG144" s="188">
        <f t="shared" si="8"/>
        <v>416851.05070649862</v>
      </c>
      <c r="AH144" s="188">
        <f t="shared" si="8"/>
        <v>402064.47019073466</v>
      </c>
      <c r="AI144" s="188">
        <f t="shared" si="8"/>
        <v>387907.80507380533</v>
      </c>
      <c r="AJ144" s="188">
        <f t="shared" si="8"/>
        <v>372057.75615976821</v>
      </c>
      <c r="AK144" s="188">
        <f t="shared" si="8"/>
        <v>355812.20534769527</v>
      </c>
      <c r="AL144" s="188">
        <f t="shared" si="8"/>
        <v>341431.27825988352</v>
      </c>
      <c r="AM144" s="188">
        <f t="shared" si="8"/>
        <v>330926.95584889792</v>
      </c>
      <c r="AN144" s="188">
        <f t="shared" si="8"/>
        <v>316491.28585021617</v>
      </c>
      <c r="AO144" s="188">
        <f t="shared" si="8"/>
        <v>302299.13284733141</v>
      </c>
      <c r="AP144" s="188">
        <f t="shared" si="8"/>
        <v>289300.75622623827</v>
      </c>
      <c r="AQ144" s="188">
        <f t="shared" si="8"/>
        <v>276285.20998128713</v>
      </c>
      <c r="AR144" s="188">
        <f t="shared" si="8"/>
        <v>263172.3792497798</v>
      </c>
      <c r="AS144" s="188">
        <f t="shared" si="8"/>
        <v>263172.3792497798</v>
      </c>
      <c r="AT144" s="188">
        <f t="shared" si="8"/>
        <v>250196.38966206406</v>
      </c>
      <c r="AU144" s="163"/>
      <c r="AV144" s="163"/>
    </row>
    <row r="145" spans="1:49">
      <c r="A145" s="233"/>
      <c r="B145" s="187" t="str">
        <f>VLOOKUP(D145,[2]Towns!$A$1:$D$96,4,FALSE)</f>
        <v>OR</v>
      </c>
      <c r="C145" s="160" t="s">
        <v>228</v>
      </c>
      <c r="D145" s="172" t="s">
        <v>229</v>
      </c>
      <c r="E145" s="188">
        <f t="shared" si="6"/>
        <v>1594220</v>
      </c>
      <c r="F145" s="188">
        <f t="shared" si="6"/>
        <v>1836350</v>
      </c>
      <c r="G145" s="188">
        <f t="shared" si="6"/>
        <v>1723600</v>
      </c>
      <c r="H145" s="188">
        <f t="shared" si="6"/>
        <v>2137420</v>
      </c>
      <c r="I145" s="188">
        <f t="shared" si="6"/>
        <v>1901322</v>
      </c>
      <c r="J145" s="188">
        <f t="shared" si="6"/>
        <v>1745646</v>
      </c>
      <c r="K145" s="188">
        <f t="shared" si="6"/>
        <v>1811565</v>
      </c>
      <c r="L145" s="188">
        <f t="shared" si="6"/>
        <v>1911861</v>
      </c>
      <c r="M145" s="188">
        <f t="shared" si="6"/>
        <v>1857915</v>
      </c>
      <c r="N145" s="188">
        <f t="shared" si="6"/>
        <v>1331520</v>
      </c>
      <c r="O145" s="188">
        <f t="shared" si="6"/>
        <v>1367840</v>
      </c>
      <c r="P145" s="188">
        <f t="shared" si="6"/>
        <v>1516650</v>
      </c>
      <c r="Q145" s="188">
        <f t="shared" si="6"/>
        <v>1516650.0000000002</v>
      </c>
      <c r="R145" s="188">
        <f t="shared" si="6"/>
        <v>1389376</v>
      </c>
      <c r="S145" s="188">
        <f t="shared" si="6"/>
        <v>1267652.6666666667</v>
      </c>
      <c r="T145" s="188">
        <f t="shared" si="6"/>
        <v>1099140</v>
      </c>
      <c r="U145" s="188">
        <f t="shared" si="8"/>
        <v>1032746</v>
      </c>
      <c r="V145" s="188">
        <f t="shared" si="8"/>
        <v>1147272</v>
      </c>
      <c r="W145" s="188">
        <f t="shared" si="8"/>
        <v>944701</v>
      </c>
      <c r="X145" s="188">
        <f t="shared" si="8"/>
        <v>896693.99999999988</v>
      </c>
      <c r="Y145" s="189">
        <f t="shared" si="8"/>
        <v>667621</v>
      </c>
      <c r="Z145" s="188">
        <f t="shared" si="8"/>
        <v>1246596.222654775</v>
      </c>
      <c r="AA145" s="188">
        <f t="shared" si="8"/>
        <v>1224944.0244238856</v>
      </c>
      <c r="AB145" s="188">
        <f t="shared" si="8"/>
        <v>1199741.2715970362</v>
      </c>
      <c r="AC145" s="188">
        <f t="shared" si="8"/>
        <v>1169595.4967347828</v>
      </c>
      <c r="AD145" s="188">
        <f t="shared" si="8"/>
        <v>1132004.2991270532</v>
      </c>
      <c r="AE145" s="188">
        <f t="shared" si="8"/>
        <v>1092060.3616866185</v>
      </c>
      <c r="AF145" s="188">
        <f t="shared" si="8"/>
        <v>1058098.3263983538</v>
      </c>
      <c r="AG145" s="188">
        <f t="shared" si="8"/>
        <v>1025576.5523587783</v>
      </c>
      <c r="AH145" s="188">
        <f t="shared" si="8"/>
        <v>989309.22563760134</v>
      </c>
      <c r="AI145" s="188">
        <f t="shared" si="8"/>
        <v>952476.84461748635</v>
      </c>
      <c r="AJ145" s="188">
        <f t="shared" si="8"/>
        <v>920642.44675453601</v>
      </c>
      <c r="AK145" s="188">
        <f t="shared" si="8"/>
        <v>890780.15463296336</v>
      </c>
      <c r="AL145" s="188">
        <f t="shared" si="8"/>
        <v>857144.1557303078</v>
      </c>
      <c r="AM145" s="188">
        <f t="shared" si="8"/>
        <v>815859.91252825782</v>
      </c>
      <c r="AN145" s="188">
        <f t="shared" si="8"/>
        <v>785406.54157283809</v>
      </c>
      <c r="AO145" s="188">
        <f t="shared" si="8"/>
        <v>755363.32726215012</v>
      </c>
      <c r="AP145" s="188">
        <f t="shared" si="8"/>
        <v>723427.74188456871</v>
      </c>
      <c r="AQ145" s="188">
        <f t="shared" si="8"/>
        <v>694233.73259537225</v>
      </c>
      <c r="AR145" s="188">
        <f t="shared" si="8"/>
        <v>666723.09617700963</v>
      </c>
      <c r="AS145" s="188">
        <f t="shared" si="8"/>
        <v>666723.09617700963</v>
      </c>
      <c r="AT145" s="188">
        <f t="shared" si="8"/>
        <v>640051.09798269835</v>
      </c>
      <c r="AU145" s="163"/>
      <c r="AV145" s="163"/>
    </row>
    <row r="146" spans="1:49">
      <c r="A146" s="233"/>
      <c r="Y146" s="201">
        <f>+Y136+Y134</f>
        <v>811671</v>
      </c>
      <c r="Z146" s="163">
        <f t="shared" ref="Z146:AT146" si="9">+Z136+Z134</f>
        <v>1119773.355988157</v>
      </c>
      <c r="AA146" s="163">
        <f t="shared" si="9"/>
        <v>1088594.9928967804</v>
      </c>
      <c r="AB146" s="163">
        <f t="shared" si="9"/>
        <v>1075584.189124394</v>
      </c>
      <c r="AC146" s="163">
        <f t="shared" si="9"/>
        <v>1085001.3567473844</v>
      </c>
      <c r="AD146" s="163">
        <f t="shared" si="9"/>
        <v>1123933.8556773912</v>
      </c>
      <c r="AE146" s="163">
        <f t="shared" si="9"/>
        <v>1175740.0773573723</v>
      </c>
      <c r="AF146" s="163">
        <f t="shared" si="9"/>
        <v>1202547.7446711068</v>
      </c>
      <c r="AG146" s="163">
        <f t="shared" si="9"/>
        <v>1224155.4258292855</v>
      </c>
      <c r="AH146" s="163">
        <f t="shared" si="9"/>
        <v>1265568.5837644595</v>
      </c>
      <c r="AI146" s="163">
        <f t="shared" si="9"/>
        <v>1314629.8889032004</v>
      </c>
      <c r="AJ146" s="163">
        <f t="shared" si="9"/>
        <v>1340016.6555565945</v>
      </c>
      <c r="AK146" s="163">
        <f t="shared" si="9"/>
        <v>1357176.6937770464</v>
      </c>
      <c r="AL146" s="163">
        <f t="shared" si="9"/>
        <v>1399308.8757693206</v>
      </c>
      <c r="AM146" s="163">
        <f t="shared" si="9"/>
        <v>1499642.2155971122</v>
      </c>
      <c r="AN146" s="163">
        <f t="shared" si="9"/>
        <v>1531438.8119116053</v>
      </c>
      <c r="AO146" s="163">
        <f t="shared" si="9"/>
        <v>1565006.2828422103</v>
      </c>
      <c r="AP146" s="163">
        <f t="shared" si="9"/>
        <v>1620754.8953711363</v>
      </c>
      <c r="AQ146" s="163">
        <f t="shared" si="9"/>
        <v>1660554.0469304759</v>
      </c>
      <c r="AR146" s="163">
        <f t="shared" si="9"/>
        <v>1692952.6876171229</v>
      </c>
      <c r="AS146" s="163">
        <f t="shared" si="9"/>
        <v>1692952.6876171229</v>
      </c>
      <c r="AT146" s="163">
        <f t="shared" si="9"/>
        <v>1724158.1451796303</v>
      </c>
    </row>
    <row r="147" spans="1:49">
      <c r="A147" s="233"/>
      <c r="B147" s="183" t="s">
        <v>267</v>
      </c>
      <c r="D147" s="158" t="s">
        <v>245</v>
      </c>
    </row>
    <row r="148" spans="1:49">
      <c r="A148" s="233"/>
      <c r="B148" s="184" t="s">
        <v>207</v>
      </c>
      <c r="C148" s="185" t="s">
        <v>208</v>
      </c>
      <c r="D148" s="172" t="s">
        <v>209</v>
      </c>
      <c r="E148" s="186">
        <v>1990</v>
      </c>
      <c r="F148" s="186">
        <v>1991</v>
      </c>
      <c r="G148" s="186">
        <v>1992</v>
      </c>
      <c r="H148" s="186">
        <v>1993</v>
      </c>
      <c r="I148" s="186">
        <v>1994</v>
      </c>
      <c r="J148" s="186">
        <v>1995</v>
      </c>
      <c r="K148" s="186">
        <v>1996</v>
      </c>
      <c r="L148" s="186">
        <v>1997</v>
      </c>
      <c r="M148" s="186">
        <v>1998</v>
      </c>
      <c r="N148" s="186">
        <v>1999</v>
      </c>
      <c r="O148" s="186">
        <v>2000</v>
      </c>
      <c r="P148" s="186">
        <v>2001</v>
      </c>
      <c r="Q148" s="186">
        <v>2002</v>
      </c>
      <c r="R148" s="186">
        <v>2003</v>
      </c>
      <c r="S148" s="186">
        <v>2004</v>
      </c>
      <c r="T148" s="186">
        <v>2005</v>
      </c>
      <c r="U148" s="186">
        <v>2006</v>
      </c>
      <c r="V148" s="186">
        <v>2007</v>
      </c>
      <c r="W148" s="186">
        <v>2008</v>
      </c>
      <c r="X148" s="186">
        <v>2009</v>
      </c>
      <c r="Y148" s="182">
        <v>2010</v>
      </c>
      <c r="Z148" s="190">
        <v>2011</v>
      </c>
      <c r="AA148" s="190">
        <v>2012</v>
      </c>
      <c r="AB148" s="190">
        <v>2013</v>
      </c>
      <c r="AC148" s="190">
        <v>2014</v>
      </c>
      <c r="AD148" s="190">
        <v>2015</v>
      </c>
      <c r="AE148" s="190">
        <v>2016</v>
      </c>
      <c r="AF148" s="190">
        <v>2017</v>
      </c>
      <c r="AG148" s="190">
        <v>2018</v>
      </c>
      <c r="AH148" s="190">
        <v>2019</v>
      </c>
      <c r="AI148" s="190">
        <v>2020</v>
      </c>
      <c r="AJ148" s="190">
        <v>2021</v>
      </c>
      <c r="AK148" s="190">
        <v>2022</v>
      </c>
      <c r="AL148" s="190">
        <v>2023</v>
      </c>
      <c r="AM148" s="190">
        <v>2024</v>
      </c>
      <c r="AN148" s="190">
        <v>2025</v>
      </c>
      <c r="AO148" s="190">
        <v>2026</v>
      </c>
      <c r="AP148" s="190">
        <v>2027</v>
      </c>
      <c r="AQ148" s="190">
        <v>2028</v>
      </c>
      <c r="AR148" s="194">
        <v>2029</v>
      </c>
      <c r="AS148" s="194">
        <v>2030</v>
      </c>
      <c r="AT148" s="194">
        <v>2031</v>
      </c>
    </row>
    <row r="149" spans="1:49">
      <c r="A149" s="233"/>
      <c r="B149" s="187" t="str">
        <f>VLOOKUP(D149,[2]Towns!$A$1:$D$96,4,FALSE)</f>
        <v>WA</v>
      </c>
      <c r="C149" s="160" t="s">
        <v>210</v>
      </c>
      <c r="D149" s="172" t="s">
        <v>211</v>
      </c>
      <c r="E149" s="188" t="e">
        <f>VLOOKUP($D149,$D$39:$AT$53,E$148-1988,FALSE)*VLOOKUP($D149,$D$94:$AT$108,E$148-1988,FALSE)</f>
        <v>#NUM!</v>
      </c>
      <c r="F149" s="188" t="e">
        <f t="shared" ref="F149:X163" si="10">VLOOKUP($D149,$D$39:$AT$53,F$148-1988,FALSE)*VLOOKUP($D149,$D$94:$AT$108,F$148-1988,FALSE)</f>
        <v>#NUM!</v>
      </c>
      <c r="G149" s="188" t="e">
        <f t="shared" si="10"/>
        <v>#NUM!</v>
      </c>
      <c r="H149" s="188" t="e">
        <f t="shared" si="10"/>
        <v>#NUM!</v>
      </c>
      <c r="I149" s="188">
        <f t="shared" si="10"/>
        <v>433388.63147952431</v>
      </c>
      <c r="J149" s="188">
        <f t="shared" si="10"/>
        <v>558390.54106131895</v>
      </c>
      <c r="K149" s="188">
        <f t="shared" si="10"/>
        <v>448365.67363563372</v>
      </c>
      <c r="L149" s="188">
        <f t="shared" si="10"/>
        <v>553952.07911020075</v>
      </c>
      <c r="M149" s="188">
        <f t="shared" si="10"/>
        <v>899714.51706981263</v>
      </c>
      <c r="N149" s="188">
        <f t="shared" si="10"/>
        <v>798844.96417832049</v>
      </c>
      <c r="O149" s="188">
        <f t="shared" si="10"/>
        <v>676858.96617810545</v>
      </c>
      <c r="P149" s="188">
        <f t="shared" si="10"/>
        <v>587206.59421304555</v>
      </c>
      <c r="Q149" s="188">
        <f t="shared" si="10"/>
        <v>552843.54892480338</v>
      </c>
      <c r="R149" s="188">
        <f t="shared" si="10"/>
        <v>460618.49946357484</v>
      </c>
      <c r="S149" s="188">
        <f t="shared" si="10"/>
        <v>475359.46284449415</v>
      </c>
      <c r="T149" s="188">
        <f t="shared" si="10"/>
        <v>371536.86598600337</v>
      </c>
      <c r="U149" s="188">
        <f t="shared" si="10"/>
        <v>396345.72552576446</v>
      </c>
      <c r="V149" s="188">
        <f t="shared" si="10"/>
        <v>337795.15654367564</v>
      </c>
      <c r="W149" s="188">
        <f t="shared" si="10"/>
        <v>270087.17854343611</v>
      </c>
      <c r="X149" s="188">
        <f t="shared" si="10"/>
        <v>370555.49969548587</v>
      </c>
      <c r="Y149" s="189">
        <f t="shared" ref="Y149:AT160" si="11">VLOOKUP($D149,$D$39:$AT$53,Y$148-1988,FALSE)*VLOOKUP($D149,$D$94:$AT$108,Y$148-1988,FALSE)</f>
        <v>116038</v>
      </c>
      <c r="Z149" s="188">
        <f t="shared" si="11"/>
        <v>209124.97964183707</v>
      </c>
      <c r="AA149" s="188">
        <f t="shared" si="11"/>
        <v>206543.40951110705</v>
      </c>
      <c r="AB149" s="188">
        <f t="shared" si="11"/>
        <v>207293.44128512891</v>
      </c>
      <c r="AC149" s="188">
        <f t="shared" si="11"/>
        <v>208341.24404303156</v>
      </c>
      <c r="AD149" s="188">
        <f t="shared" si="11"/>
        <v>209788.28111420333</v>
      </c>
      <c r="AE149" s="188">
        <f t="shared" si="11"/>
        <v>211472.25879864662</v>
      </c>
      <c r="AF149" s="188">
        <f t="shared" si="11"/>
        <v>213551.56925152129</v>
      </c>
      <c r="AG149" s="188">
        <f t="shared" si="11"/>
        <v>215900.27752542085</v>
      </c>
      <c r="AH149" s="188">
        <f t="shared" si="11"/>
        <v>218446.58195383713</v>
      </c>
      <c r="AI149" s="188">
        <f t="shared" si="11"/>
        <v>221229.49519344466</v>
      </c>
      <c r="AJ149" s="188">
        <f t="shared" si="11"/>
        <v>224211.97058086153</v>
      </c>
      <c r="AK149" s="188">
        <f t="shared" si="11"/>
        <v>227312.18333369083</v>
      </c>
      <c r="AL149" s="188">
        <f t="shared" si="11"/>
        <v>230978.40290094391</v>
      </c>
      <c r="AM149" s="188">
        <f t="shared" si="11"/>
        <v>234690.55820205013</v>
      </c>
      <c r="AN149" s="188">
        <f t="shared" si="11"/>
        <v>238988.54624358375</v>
      </c>
      <c r="AO149" s="188">
        <f t="shared" si="11"/>
        <v>243341.89800154709</v>
      </c>
      <c r="AP149" s="188">
        <f t="shared" si="11"/>
        <v>248008.56441345345</v>
      </c>
      <c r="AQ149" s="188">
        <f t="shared" si="11"/>
        <v>253085.17293451188</v>
      </c>
      <c r="AR149" s="188">
        <f t="shared" si="11"/>
        <v>258322.63237823211</v>
      </c>
      <c r="AS149" s="188">
        <f t="shared" si="11"/>
        <v>258322.63237823211</v>
      </c>
      <c r="AT149" s="188">
        <f t="shared" si="11"/>
        <v>263727.72000040102</v>
      </c>
      <c r="AU149" s="163"/>
      <c r="AV149" s="163"/>
      <c r="AW149" s="175"/>
    </row>
    <row r="150" spans="1:49">
      <c r="A150" s="233"/>
      <c r="B150" s="187" t="str">
        <f>VLOOKUP(D150,[2]Towns!$A$1:$D$96,4,FALSE)</f>
        <v>WA</v>
      </c>
      <c r="C150" s="160" t="s">
        <v>212</v>
      </c>
      <c r="D150" s="172" t="s">
        <v>213</v>
      </c>
      <c r="E150" s="188" t="e">
        <f t="shared" ref="E150:T163" si="12">VLOOKUP($D150,$D$39:$AT$53,E$148-1988,FALSE)*VLOOKUP($D150,$D$94:$AT$108,E$148-1988,FALSE)</f>
        <v>#NUM!</v>
      </c>
      <c r="F150" s="188" t="e">
        <f t="shared" si="12"/>
        <v>#NUM!</v>
      </c>
      <c r="G150" s="188" t="e">
        <f t="shared" si="12"/>
        <v>#NUM!</v>
      </c>
      <c r="H150" s="188" t="e">
        <f t="shared" si="12"/>
        <v>#NUM!</v>
      </c>
      <c r="I150" s="188">
        <f t="shared" si="12"/>
        <v>3240803.8806063505</v>
      </c>
      <c r="J150" s="188">
        <f t="shared" si="12"/>
        <v>2741300.5901045459</v>
      </c>
      <c r="K150" s="188">
        <f t="shared" si="12"/>
        <v>3725796.5102940579</v>
      </c>
      <c r="L150" s="188">
        <f t="shared" si="12"/>
        <v>3962755.119327154</v>
      </c>
      <c r="M150" s="188">
        <f t="shared" si="12"/>
        <v>5028722.1466944451</v>
      </c>
      <c r="N150" s="188">
        <f t="shared" si="12"/>
        <v>6717134.6575628137</v>
      </c>
      <c r="O150" s="188">
        <f t="shared" si="12"/>
        <v>7372464.1978069544</v>
      </c>
      <c r="P150" s="188">
        <f t="shared" si="12"/>
        <v>7995293.1917511513</v>
      </c>
      <c r="Q150" s="188">
        <f t="shared" si="12"/>
        <v>7887351.1886534924</v>
      </c>
      <c r="R150" s="188">
        <f t="shared" si="12"/>
        <v>5476991.3991827378</v>
      </c>
      <c r="S150" s="188">
        <f t="shared" si="12"/>
        <v>4936082.8899490321</v>
      </c>
      <c r="T150" s="188">
        <f t="shared" si="12"/>
        <v>6013803.1253751982</v>
      </c>
      <c r="U150" s="188">
        <f t="shared" si="10"/>
        <v>5922467.8972492162</v>
      </c>
      <c r="V150" s="188">
        <f t="shared" si="10"/>
        <v>7105920.6486117225</v>
      </c>
      <c r="W150" s="188">
        <f t="shared" si="10"/>
        <v>9852838.0072356556</v>
      </c>
      <c r="X150" s="188">
        <f t="shared" si="10"/>
        <v>7638841.3319497406</v>
      </c>
      <c r="Y150" s="189">
        <f t="shared" si="11"/>
        <v>868023</v>
      </c>
      <c r="Z150" s="188">
        <f t="shared" si="11"/>
        <v>1018346.8693961788</v>
      </c>
      <c r="AA150" s="188">
        <f t="shared" si="11"/>
        <v>1012202.1460881336</v>
      </c>
      <c r="AB150" s="188">
        <f t="shared" si="11"/>
        <v>1008399.2146616874</v>
      </c>
      <c r="AC150" s="188">
        <f t="shared" si="11"/>
        <v>1005195.5877954009</v>
      </c>
      <c r="AD150" s="188">
        <f t="shared" si="11"/>
        <v>1002519.1930212602</v>
      </c>
      <c r="AE150" s="188">
        <f t="shared" si="11"/>
        <v>1000321.3894271959</v>
      </c>
      <c r="AF150" s="188">
        <f t="shared" si="11"/>
        <v>998582.99332440284</v>
      </c>
      <c r="AG150" s="188">
        <f t="shared" si="11"/>
        <v>997379.00424389541</v>
      </c>
      <c r="AH150" s="188">
        <f t="shared" si="11"/>
        <v>996516.92153667554</v>
      </c>
      <c r="AI150" s="188">
        <f t="shared" si="11"/>
        <v>996005.14815833408</v>
      </c>
      <c r="AJ150" s="188">
        <f t="shared" si="11"/>
        <v>995816.26562613598</v>
      </c>
      <c r="AK150" s="188">
        <f t="shared" si="11"/>
        <v>996006.66105101572</v>
      </c>
      <c r="AL150" s="188">
        <f t="shared" si="11"/>
        <v>996590.5740708966</v>
      </c>
      <c r="AM150" s="188">
        <f t="shared" si="11"/>
        <v>997454.49997182621</v>
      </c>
      <c r="AN150" s="188">
        <f t="shared" si="11"/>
        <v>998688.83772499324</v>
      </c>
      <c r="AO150" s="188">
        <f t="shared" si="11"/>
        <v>1000264.4146348389</v>
      </c>
      <c r="AP150" s="188">
        <f t="shared" si="11"/>
        <v>1002095.5205102919</v>
      </c>
      <c r="AQ150" s="188">
        <f t="shared" si="11"/>
        <v>1004187.7469384081</v>
      </c>
      <c r="AR150" s="188">
        <f t="shared" si="11"/>
        <v>1006574.3098471233</v>
      </c>
      <c r="AS150" s="188">
        <f t="shared" si="11"/>
        <v>1006574.3098471233</v>
      </c>
      <c r="AT150" s="188">
        <f t="shared" si="11"/>
        <v>1009211.2869010697</v>
      </c>
      <c r="AU150" s="163"/>
      <c r="AV150" s="163"/>
      <c r="AW150" s="175"/>
    </row>
    <row r="151" spans="1:49">
      <c r="A151" s="233"/>
      <c r="B151" s="187" t="str">
        <f>VLOOKUP(D151,[2]Towns!$A$1:$D$96,4,FALSE)</f>
        <v>WA</v>
      </c>
      <c r="C151" s="160" t="s">
        <v>210</v>
      </c>
      <c r="D151" s="172" t="s">
        <v>214</v>
      </c>
      <c r="E151" s="188" t="e">
        <f t="shared" si="12"/>
        <v>#NUM!</v>
      </c>
      <c r="F151" s="188" t="e">
        <f t="shared" si="10"/>
        <v>#NUM!</v>
      </c>
      <c r="G151" s="188" t="e">
        <f t="shared" si="10"/>
        <v>#NUM!</v>
      </c>
      <c r="H151" s="188" t="e">
        <f t="shared" si="10"/>
        <v>#NUM!</v>
      </c>
      <c r="I151" s="188">
        <f t="shared" si="10"/>
        <v>8143.8292818183218</v>
      </c>
      <c r="J151" s="188">
        <f t="shared" si="10"/>
        <v>8051.4113723078053</v>
      </c>
      <c r="K151" s="188">
        <f t="shared" si="10"/>
        <v>10001.828157707099</v>
      </c>
      <c r="L151" s="188">
        <f t="shared" si="10"/>
        <v>8237.5097940839642</v>
      </c>
      <c r="M151" s="188">
        <f t="shared" si="10"/>
        <v>7164.3279635346389</v>
      </c>
      <c r="N151" s="188">
        <f t="shared" si="10"/>
        <v>14198.285528624465</v>
      </c>
      <c r="O151" s="188">
        <f t="shared" si="10"/>
        <v>15515.900435244825</v>
      </c>
      <c r="P151" s="188">
        <f t="shared" si="10"/>
        <v>22231.274319548349</v>
      </c>
      <c r="Q151" s="188">
        <f t="shared" si="10"/>
        <v>20620.472370734569</v>
      </c>
      <c r="R151" s="188">
        <f t="shared" si="10"/>
        <v>23550.551162579672</v>
      </c>
      <c r="S151" s="188">
        <f t="shared" si="10"/>
        <v>22176.160973004793</v>
      </c>
      <c r="T151" s="188">
        <f t="shared" si="10"/>
        <v>23180.903533445919</v>
      </c>
      <c r="U151" s="188">
        <f t="shared" si="10"/>
        <v>13964.390913554642</v>
      </c>
      <c r="V151" s="188">
        <f t="shared" si="10"/>
        <v>12773.598728522707</v>
      </c>
      <c r="W151" s="188">
        <f t="shared" si="10"/>
        <v>15115.490014311657</v>
      </c>
      <c r="X151" s="188">
        <f t="shared" si="10"/>
        <v>12338.285714370231</v>
      </c>
      <c r="Y151" s="189">
        <f t="shared" si="11"/>
        <v>104850</v>
      </c>
      <c r="Z151" s="188">
        <f t="shared" si="11"/>
        <v>151356.0129929067</v>
      </c>
      <c r="AA151" s="188">
        <f t="shared" si="11"/>
        <v>155183.39439109876</v>
      </c>
      <c r="AB151" s="188">
        <f t="shared" si="11"/>
        <v>159007.83867108499</v>
      </c>
      <c r="AC151" s="188">
        <f t="shared" si="11"/>
        <v>162887.73877801793</v>
      </c>
      <c r="AD151" s="188">
        <f t="shared" si="11"/>
        <v>166806.28646830076</v>
      </c>
      <c r="AE151" s="188">
        <f t="shared" si="11"/>
        <v>170775.31107073376</v>
      </c>
      <c r="AF151" s="188">
        <f t="shared" si="11"/>
        <v>174802.67831774245</v>
      </c>
      <c r="AG151" s="188">
        <f t="shared" si="11"/>
        <v>178873.32888488451</v>
      </c>
      <c r="AH151" s="188">
        <f t="shared" si="11"/>
        <v>183002.9202663553</v>
      </c>
      <c r="AI151" s="188">
        <f t="shared" si="11"/>
        <v>187182.89586252673</v>
      </c>
      <c r="AJ151" s="188">
        <f t="shared" si="11"/>
        <v>191426.02720287995</v>
      </c>
      <c r="AK151" s="188">
        <f t="shared" si="11"/>
        <v>195721.82680968015</v>
      </c>
      <c r="AL151" s="188">
        <f t="shared" si="11"/>
        <v>200074.42751883296</v>
      </c>
      <c r="AM151" s="188">
        <f t="shared" si="11"/>
        <v>204487.65145601614</v>
      </c>
      <c r="AN151" s="188">
        <f t="shared" si="11"/>
        <v>208962.70375679637</v>
      </c>
      <c r="AO151" s="188">
        <f t="shared" si="11"/>
        <v>213495.34894046257</v>
      </c>
      <c r="AP151" s="188">
        <f t="shared" si="11"/>
        <v>218085.5381098543</v>
      </c>
      <c r="AQ151" s="188">
        <f t="shared" si="11"/>
        <v>222742.28533215111</v>
      </c>
      <c r="AR151" s="188">
        <f t="shared" si="11"/>
        <v>227463.38063316685</v>
      </c>
      <c r="AS151" s="188">
        <f t="shared" si="11"/>
        <v>227463.38063316685</v>
      </c>
      <c r="AT151" s="188">
        <f t="shared" si="11"/>
        <v>232243.79279485112</v>
      </c>
      <c r="AU151" s="163"/>
      <c r="AV151" s="163"/>
      <c r="AW151" s="175"/>
    </row>
    <row r="152" spans="1:49">
      <c r="A152" s="233"/>
      <c r="B152" s="187" t="str">
        <f>VLOOKUP(D152,[2]Towns!$A$1:$D$96,4,FALSE)</f>
        <v>WA</v>
      </c>
      <c r="C152" s="160">
        <v>20</v>
      </c>
      <c r="D152" s="172" t="s">
        <v>215</v>
      </c>
      <c r="E152" s="188" t="e">
        <f t="shared" si="12"/>
        <v>#NUM!</v>
      </c>
      <c r="F152" s="188" t="e">
        <f t="shared" si="10"/>
        <v>#NUM!</v>
      </c>
      <c r="G152" s="188" t="e">
        <f t="shared" si="10"/>
        <v>#NUM!</v>
      </c>
      <c r="H152" s="188" t="e">
        <f t="shared" si="10"/>
        <v>#NUM!</v>
      </c>
      <c r="I152" s="188">
        <f t="shared" si="10"/>
        <v>352341.98417089629</v>
      </c>
      <c r="J152" s="188">
        <f t="shared" si="10"/>
        <v>595914.50943531957</v>
      </c>
      <c r="K152" s="188">
        <f t="shared" si="10"/>
        <v>760646.64405261644</v>
      </c>
      <c r="L152" s="188">
        <f t="shared" si="10"/>
        <v>749208.47180166806</v>
      </c>
      <c r="M152" s="188">
        <f t="shared" si="10"/>
        <v>455909.68298384472</v>
      </c>
      <c r="N152" s="188">
        <f t="shared" si="10"/>
        <v>389805.81298107287</v>
      </c>
      <c r="O152" s="188">
        <f t="shared" si="10"/>
        <v>436672.89977970283</v>
      </c>
      <c r="P152" s="188">
        <f t="shared" si="10"/>
        <v>528493.05162557005</v>
      </c>
      <c r="Q152" s="188">
        <f t="shared" si="10"/>
        <v>539571.67149385146</v>
      </c>
      <c r="R152" s="188">
        <f t="shared" si="10"/>
        <v>449438.19626247865</v>
      </c>
      <c r="S152" s="188">
        <f t="shared" si="10"/>
        <v>446076.34903088596</v>
      </c>
      <c r="T152" s="188">
        <f t="shared" si="10"/>
        <v>471635.50338690274</v>
      </c>
      <c r="U152" s="188">
        <f t="shared" si="10"/>
        <v>515036.59207847284</v>
      </c>
      <c r="V152" s="188">
        <f t="shared" si="10"/>
        <v>376988.91487945465</v>
      </c>
      <c r="W152" s="188">
        <f t="shared" si="10"/>
        <v>388102.91144516214</v>
      </c>
      <c r="X152" s="188">
        <f t="shared" si="10"/>
        <v>303215.9664845962</v>
      </c>
      <c r="Y152" s="189">
        <f t="shared" si="11"/>
        <v>231728</v>
      </c>
      <c r="Z152" s="188">
        <f t="shared" si="11"/>
        <v>512320.85329126241</v>
      </c>
      <c r="AA152" s="188">
        <f t="shared" si="11"/>
        <v>514919.71071755124</v>
      </c>
      <c r="AB152" s="188">
        <f t="shared" si="11"/>
        <v>519159.52410025574</v>
      </c>
      <c r="AC152" s="188">
        <f t="shared" si="11"/>
        <v>523707.16229950654</v>
      </c>
      <c r="AD152" s="188">
        <f t="shared" si="11"/>
        <v>528717.0284677468</v>
      </c>
      <c r="AE152" s="188">
        <f t="shared" si="11"/>
        <v>534129.93799774593</v>
      </c>
      <c r="AF152" s="188">
        <f t="shared" si="11"/>
        <v>539901.68100866769</v>
      </c>
      <c r="AG152" s="188">
        <f t="shared" si="11"/>
        <v>546030.84567649255</v>
      </c>
      <c r="AH152" s="188">
        <f t="shared" si="11"/>
        <v>552485.16992950102</v>
      </c>
      <c r="AI152" s="188">
        <f t="shared" si="11"/>
        <v>559291.16865900264</v>
      </c>
      <c r="AJ152" s="188">
        <f t="shared" si="11"/>
        <v>566377.22693940904</v>
      </c>
      <c r="AK152" s="188">
        <f t="shared" si="11"/>
        <v>573808.27545084222</v>
      </c>
      <c r="AL152" s="188">
        <f t="shared" si="11"/>
        <v>581611.82805521844</v>
      </c>
      <c r="AM152" s="188">
        <f t="shared" si="11"/>
        <v>589724.48715473642</v>
      </c>
      <c r="AN152" s="188">
        <f t="shared" si="11"/>
        <v>598230.57870351069</v>
      </c>
      <c r="AO152" s="188">
        <f t="shared" si="11"/>
        <v>607056.40123045642</v>
      </c>
      <c r="AP152" s="188">
        <f t="shared" si="11"/>
        <v>616277.95445469429</v>
      </c>
      <c r="AQ152" s="188">
        <f t="shared" si="11"/>
        <v>625781.65582453564</v>
      </c>
      <c r="AR152" s="188">
        <f t="shared" si="11"/>
        <v>635662.61759661301</v>
      </c>
      <c r="AS152" s="188">
        <f t="shared" si="11"/>
        <v>635662.61759661301</v>
      </c>
      <c r="AT152" s="188">
        <f t="shared" si="11"/>
        <v>645850.63739885099</v>
      </c>
      <c r="AU152" s="163"/>
      <c r="AV152" s="163"/>
      <c r="AW152" s="175"/>
    </row>
    <row r="153" spans="1:49">
      <c r="A153" s="233"/>
      <c r="B153" s="187" t="str">
        <f>VLOOKUP(D153,[2]Towns!$A$1:$D$96,4,FALSE)</f>
        <v>WA</v>
      </c>
      <c r="C153" s="160">
        <v>26</v>
      </c>
      <c r="D153" s="172" t="s">
        <v>216</v>
      </c>
      <c r="E153" s="188" t="e">
        <f t="shared" si="12"/>
        <v>#NUM!</v>
      </c>
      <c r="F153" s="188" t="e">
        <f t="shared" si="10"/>
        <v>#NUM!</v>
      </c>
      <c r="G153" s="188" t="e">
        <f t="shared" si="10"/>
        <v>#NUM!</v>
      </c>
      <c r="H153" s="188" t="e">
        <f t="shared" si="10"/>
        <v>#NUM!</v>
      </c>
      <c r="I153" s="188">
        <f t="shared" si="10"/>
        <v>2070418.0061673645</v>
      </c>
      <c r="J153" s="188">
        <f t="shared" si="10"/>
        <v>3219051.9733110145</v>
      </c>
      <c r="K153" s="188">
        <f t="shared" si="10"/>
        <v>1286133.3750533797</v>
      </c>
      <c r="L153" s="188">
        <f t="shared" si="10"/>
        <v>1958595.7546288837</v>
      </c>
      <c r="M153" s="188">
        <f t="shared" si="10"/>
        <v>1606089.5983116317</v>
      </c>
      <c r="N153" s="188">
        <f t="shared" si="10"/>
        <v>1154736.1380933491</v>
      </c>
      <c r="O153" s="188">
        <f t="shared" si="10"/>
        <v>629626.83286935033</v>
      </c>
      <c r="P153" s="188">
        <f t="shared" si="10"/>
        <v>536790.31377203262</v>
      </c>
      <c r="Q153" s="188">
        <f t="shared" si="10"/>
        <v>696074.03084564582</v>
      </c>
      <c r="R153" s="188">
        <f t="shared" si="10"/>
        <v>606690.66011687205</v>
      </c>
      <c r="S153" s="188">
        <f t="shared" si="10"/>
        <v>653147.02562651923</v>
      </c>
      <c r="T153" s="188">
        <f t="shared" si="10"/>
        <v>401499.07244340732</v>
      </c>
      <c r="U153" s="188">
        <f t="shared" si="10"/>
        <v>500984.74554515572</v>
      </c>
      <c r="V153" s="188">
        <f t="shared" si="10"/>
        <v>592741.06583643891</v>
      </c>
      <c r="W153" s="188">
        <f t="shared" si="10"/>
        <v>295187.97268676735</v>
      </c>
      <c r="X153" s="188">
        <f t="shared" si="10"/>
        <v>538180.61601728317</v>
      </c>
      <c r="Y153" s="189">
        <f t="shared" si="11"/>
        <v>518868</v>
      </c>
      <c r="Z153" s="188">
        <f t="shared" si="11"/>
        <v>752084.90214207268</v>
      </c>
      <c r="AA153" s="188">
        <f t="shared" si="11"/>
        <v>754460.04117941181</v>
      </c>
      <c r="AB153" s="188">
        <f t="shared" si="11"/>
        <v>758088.68185025232</v>
      </c>
      <c r="AC153" s="188">
        <f t="shared" si="11"/>
        <v>761904.43444302992</v>
      </c>
      <c r="AD153" s="188">
        <f t="shared" si="11"/>
        <v>766099.15866683214</v>
      </c>
      <c r="AE153" s="188">
        <f t="shared" si="11"/>
        <v>770513.35384223843</v>
      </c>
      <c r="AF153" s="188">
        <f t="shared" si="11"/>
        <v>775250.682944256</v>
      </c>
      <c r="AG153" s="188">
        <f t="shared" si="11"/>
        <v>780132.7395983967</v>
      </c>
      <c r="AH153" s="188">
        <f t="shared" si="11"/>
        <v>785282.01644583105</v>
      </c>
      <c r="AI153" s="188">
        <f t="shared" si="11"/>
        <v>790593.00487093464</v>
      </c>
      <c r="AJ153" s="188">
        <f t="shared" si="11"/>
        <v>796047.18832334969</v>
      </c>
      <c r="AK153" s="188">
        <f t="shared" si="11"/>
        <v>801783.09565998381</v>
      </c>
      <c r="AL153" s="188">
        <f t="shared" si="11"/>
        <v>807566.2630672052</v>
      </c>
      <c r="AM153" s="188">
        <f t="shared" si="11"/>
        <v>813492.28076136252</v>
      </c>
      <c r="AN153" s="188">
        <f t="shared" si="11"/>
        <v>819706.97875516757</v>
      </c>
      <c r="AO153" s="188">
        <f t="shared" si="11"/>
        <v>825991.81402193906</v>
      </c>
      <c r="AP153" s="188">
        <f t="shared" si="11"/>
        <v>832376.2173681428</v>
      </c>
      <c r="AQ153" s="188">
        <f t="shared" si="11"/>
        <v>838949.93215028127</v>
      </c>
      <c r="AR153" s="188">
        <f t="shared" si="11"/>
        <v>845639.90754321299</v>
      </c>
      <c r="AS153" s="188">
        <f t="shared" si="11"/>
        <v>845639.90754321299</v>
      </c>
      <c r="AT153" s="188">
        <f t="shared" si="11"/>
        <v>852330.30527388828</v>
      </c>
      <c r="AU153" s="163"/>
      <c r="AV153" s="163"/>
      <c r="AW153" s="175"/>
    </row>
    <row r="154" spans="1:49">
      <c r="A154" s="233"/>
      <c r="B154" s="187" t="str">
        <f>VLOOKUP(D154,[2]Towns!$A$1:$D$96,4,FALSE)</f>
        <v>WA</v>
      </c>
      <c r="C154" s="160">
        <v>20</v>
      </c>
      <c r="D154" s="172" t="s">
        <v>217</v>
      </c>
      <c r="E154" s="188" t="e">
        <f t="shared" si="12"/>
        <v>#NUM!</v>
      </c>
      <c r="F154" s="188" t="e">
        <f t="shared" si="10"/>
        <v>#NUM!</v>
      </c>
      <c r="G154" s="188" t="e">
        <f t="shared" si="10"/>
        <v>#NUM!</v>
      </c>
      <c r="H154" s="188" t="e">
        <f t="shared" si="10"/>
        <v>#NUM!</v>
      </c>
      <c r="I154" s="188">
        <f t="shared" si="10"/>
        <v>127395.64242771866</v>
      </c>
      <c r="J154" s="188">
        <f t="shared" si="10"/>
        <v>173442.97015704928</v>
      </c>
      <c r="K154" s="188">
        <f t="shared" si="10"/>
        <v>221181.68524254294</v>
      </c>
      <c r="L154" s="188">
        <f t="shared" si="10"/>
        <v>390821.92441563454</v>
      </c>
      <c r="M154" s="188">
        <f t="shared" si="10"/>
        <v>313029.91795668664</v>
      </c>
      <c r="N154" s="188">
        <f t="shared" si="10"/>
        <v>361955.74120806676</v>
      </c>
      <c r="O154" s="188">
        <f t="shared" si="10"/>
        <v>498927.64162768482</v>
      </c>
      <c r="P154" s="188">
        <f t="shared" si="10"/>
        <v>475253.76487434591</v>
      </c>
      <c r="Q154" s="188">
        <f t="shared" si="10"/>
        <v>425820.03443238977</v>
      </c>
      <c r="R154" s="188">
        <f t="shared" si="10"/>
        <v>399407.54732551682</v>
      </c>
      <c r="S154" s="188">
        <f t="shared" si="10"/>
        <v>442887.21095056692</v>
      </c>
      <c r="T154" s="188">
        <f t="shared" si="10"/>
        <v>492856.67424140405</v>
      </c>
      <c r="U154" s="188">
        <f t="shared" si="10"/>
        <v>438427.03826734674</v>
      </c>
      <c r="V154" s="188">
        <f t="shared" si="10"/>
        <v>446819.33781500574</v>
      </c>
      <c r="W154" s="188">
        <f t="shared" si="10"/>
        <v>545923.8491590668</v>
      </c>
      <c r="X154" s="188">
        <f t="shared" si="10"/>
        <v>423447.07219025854</v>
      </c>
      <c r="Y154" s="189">
        <f t="shared" si="11"/>
        <v>566134</v>
      </c>
      <c r="Z154" s="188">
        <f t="shared" si="11"/>
        <v>597253.35259074974</v>
      </c>
      <c r="AA154" s="188">
        <f t="shared" si="11"/>
        <v>629368.31824952061</v>
      </c>
      <c r="AB154" s="188">
        <f t="shared" si="11"/>
        <v>662025.33851489844</v>
      </c>
      <c r="AC154" s="188">
        <f t="shared" si="11"/>
        <v>695865.37858310796</v>
      </c>
      <c r="AD154" s="188">
        <f t="shared" si="11"/>
        <v>730939.3805140265</v>
      </c>
      <c r="AE154" s="188">
        <f t="shared" si="11"/>
        <v>767175.16468315851</v>
      </c>
      <c r="AF154" s="188">
        <f t="shared" si="11"/>
        <v>804698.62845049752</v>
      </c>
      <c r="AG154" s="188">
        <f t="shared" si="11"/>
        <v>843568.96749372501</v>
      </c>
      <c r="AH154" s="188">
        <f t="shared" si="11"/>
        <v>883849.6833581744</v>
      </c>
      <c r="AI154" s="188">
        <f t="shared" si="11"/>
        <v>925665.19782356243</v>
      </c>
      <c r="AJ154" s="188">
        <f t="shared" si="11"/>
        <v>969019.44967957877</v>
      </c>
      <c r="AK154" s="188">
        <f t="shared" si="11"/>
        <v>1013745.4602421474</v>
      </c>
      <c r="AL154" s="188">
        <f t="shared" si="11"/>
        <v>1060177.7183279626</v>
      </c>
      <c r="AM154" s="188">
        <f t="shared" si="11"/>
        <v>1107870.1224494693</v>
      </c>
      <c r="AN154" s="188">
        <f t="shared" si="11"/>
        <v>1157684.8213321851</v>
      </c>
      <c r="AO154" s="188">
        <f t="shared" si="11"/>
        <v>1208736.6397888318</v>
      </c>
      <c r="AP154" s="188">
        <f t="shared" si="11"/>
        <v>1261869.73488284</v>
      </c>
      <c r="AQ154" s="188">
        <f t="shared" si="11"/>
        <v>1316988.6936869051</v>
      </c>
      <c r="AR154" s="188">
        <f t="shared" si="11"/>
        <v>1373944.3226502878</v>
      </c>
      <c r="AS154" s="188">
        <f t="shared" si="11"/>
        <v>1373944.3226502878</v>
      </c>
      <c r="AT154" s="188">
        <f t="shared" si="11"/>
        <v>1432667.5177836679</v>
      </c>
      <c r="AU154" s="163"/>
      <c r="AV154" s="163"/>
      <c r="AW154" s="175"/>
    </row>
    <row r="155" spans="1:49">
      <c r="A155" s="233"/>
      <c r="B155" s="187" t="str">
        <f>VLOOKUP(D155,[2]Towns!$A$1:$D$96,4,FALSE)</f>
        <v>WA</v>
      </c>
      <c r="C155" s="160" t="s">
        <v>212</v>
      </c>
      <c r="D155" s="172" t="s">
        <v>218</v>
      </c>
      <c r="E155" s="188" t="e">
        <f t="shared" si="12"/>
        <v>#NUM!</v>
      </c>
      <c r="F155" s="188" t="e">
        <f t="shared" si="10"/>
        <v>#NUM!</v>
      </c>
      <c r="G155" s="188" t="e">
        <f t="shared" si="10"/>
        <v>#NUM!</v>
      </c>
      <c r="H155" s="188" t="e">
        <f t="shared" si="10"/>
        <v>#NUM!</v>
      </c>
      <c r="I155" s="188">
        <f t="shared" si="10"/>
        <v>403555.6957954751</v>
      </c>
      <c r="J155" s="188">
        <f t="shared" si="10"/>
        <v>381352.92643995833</v>
      </c>
      <c r="K155" s="188">
        <f t="shared" si="10"/>
        <v>451936.77327344648</v>
      </c>
      <c r="L155" s="188">
        <f t="shared" si="10"/>
        <v>763358.87849653407</v>
      </c>
      <c r="M155" s="188">
        <f t="shared" si="10"/>
        <v>1047545.8179335329</v>
      </c>
      <c r="N155" s="188">
        <f t="shared" si="10"/>
        <v>3416729.5810656915</v>
      </c>
      <c r="O155" s="188">
        <f t="shared" si="10"/>
        <v>3086198.2012307504</v>
      </c>
      <c r="P155" s="188">
        <f t="shared" si="10"/>
        <v>3244961.8792534838</v>
      </c>
      <c r="Q155" s="188">
        <f t="shared" si="10"/>
        <v>2853757.4543134496</v>
      </c>
      <c r="R155" s="188">
        <f t="shared" si="10"/>
        <v>2434817.0969328075</v>
      </c>
      <c r="S155" s="188">
        <f t="shared" si="10"/>
        <v>2292030.91225114</v>
      </c>
      <c r="T155" s="188">
        <f t="shared" si="10"/>
        <v>2058408.3485931812</v>
      </c>
      <c r="U155" s="188">
        <f t="shared" si="10"/>
        <v>2015909.6423154997</v>
      </c>
      <c r="V155" s="188">
        <f t="shared" si="10"/>
        <v>1812792.4497142688</v>
      </c>
      <c r="W155" s="188">
        <f t="shared" si="10"/>
        <v>2030795.2425007706</v>
      </c>
      <c r="X155" s="188">
        <f t="shared" si="10"/>
        <v>1905643.5571952097</v>
      </c>
      <c r="Y155" s="189">
        <f t="shared" si="11"/>
        <v>1260259</v>
      </c>
      <c r="Z155" s="188">
        <f t="shared" si="11"/>
        <v>1432470.6538644321</v>
      </c>
      <c r="AA155" s="188">
        <f t="shared" si="11"/>
        <v>1329014.2201061528</v>
      </c>
      <c r="AB155" s="188">
        <f t="shared" si="11"/>
        <v>1245983.6417072066</v>
      </c>
      <c r="AC155" s="188">
        <f t="shared" si="11"/>
        <v>1170068.9095785951</v>
      </c>
      <c r="AD155" s="188">
        <f t="shared" si="11"/>
        <v>1100512.6294861552</v>
      </c>
      <c r="AE155" s="188">
        <f t="shared" si="11"/>
        <v>1036861.1170329654</v>
      </c>
      <c r="AF155" s="188">
        <f t="shared" si="11"/>
        <v>978359.11869638029</v>
      </c>
      <c r="AG155" s="188">
        <f t="shared" si="11"/>
        <v>924498.06058724981</v>
      </c>
      <c r="AH155" s="188">
        <f t="shared" si="11"/>
        <v>874712.99961741909</v>
      </c>
      <c r="AI155" s="188">
        <f t="shared" si="11"/>
        <v>828571.01454730541</v>
      </c>
      <c r="AJ155" s="188">
        <f t="shared" si="11"/>
        <v>785702.10759312846</v>
      </c>
      <c r="AK155" s="188">
        <f t="shared" si="11"/>
        <v>746034.7099824883</v>
      </c>
      <c r="AL155" s="188">
        <f t="shared" si="11"/>
        <v>709353.3306129087</v>
      </c>
      <c r="AM155" s="188">
        <f t="shared" si="11"/>
        <v>675218.93972170865</v>
      </c>
      <c r="AN155" s="188">
        <f t="shared" si="11"/>
        <v>643668.23035641748</v>
      </c>
      <c r="AO155" s="188">
        <f t="shared" si="11"/>
        <v>614279.15954934643</v>
      </c>
      <c r="AP155" s="188">
        <f t="shared" si="11"/>
        <v>586904.95277941891</v>
      </c>
      <c r="AQ155" s="188">
        <f t="shared" si="11"/>
        <v>561372.83753868309</v>
      </c>
      <c r="AR155" s="188">
        <f t="shared" si="11"/>
        <v>537523.99422037415</v>
      </c>
      <c r="AS155" s="188">
        <f t="shared" si="11"/>
        <v>537523.99422037415</v>
      </c>
      <c r="AT155" s="188">
        <f t="shared" si="11"/>
        <v>515117.65683516726</v>
      </c>
      <c r="AU155" s="163"/>
      <c r="AV155" s="163"/>
      <c r="AW155" s="175"/>
    </row>
    <row r="156" spans="1:49">
      <c r="A156" s="233"/>
      <c r="B156" s="187" t="str">
        <f>VLOOKUP(D156,[2]Towns!$A$1:$D$96,4,FALSE)</f>
        <v>WA</v>
      </c>
      <c r="C156" s="160">
        <v>10</v>
      </c>
      <c r="D156" s="172" t="s">
        <v>219</v>
      </c>
      <c r="E156" s="188" t="e">
        <f t="shared" si="12"/>
        <v>#NUM!</v>
      </c>
      <c r="F156" s="188" t="e">
        <f t="shared" si="10"/>
        <v>#NUM!</v>
      </c>
      <c r="G156" s="188" t="e">
        <f t="shared" si="10"/>
        <v>#NUM!</v>
      </c>
      <c r="H156" s="188" t="e">
        <f t="shared" si="10"/>
        <v>#NUM!</v>
      </c>
      <c r="I156" s="188">
        <f t="shared" si="10"/>
        <v>1836690.9956434492</v>
      </c>
      <c r="J156" s="188">
        <f t="shared" si="10"/>
        <v>1981088.2902461942</v>
      </c>
      <c r="K156" s="188">
        <f t="shared" si="10"/>
        <v>1647652.2515638303</v>
      </c>
      <c r="L156" s="188">
        <f t="shared" si="10"/>
        <v>1424064.1030471618</v>
      </c>
      <c r="M156" s="188">
        <f t="shared" si="10"/>
        <v>1413424.0100129242</v>
      </c>
      <c r="N156" s="188">
        <f t="shared" si="10"/>
        <v>1471157.4971844363</v>
      </c>
      <c r="O156" s="188">
        <f t="shared" si="10"/>
        <v>1289205.0409267</v>
      </c>
      <c r="P156" s="188">
        <f t="shared" si="10"/>
        <v>1480700.4539289463</v>
      </c>
      <c r="Q156" s="188">
        <f t="shared" si="10"/>
        <v>1623471.2486014429</v>
      </c>
      <c r="R156" s="188">
        <f t="shared" si="10"/>
        <v>1263869.9681758399</v>
      </c>
      <c r="S156" s="188">
        <f t="shared" si="10"/>
        <v>1200319.8128238341</v>
      </c>
      <c r="T156" s="188">
        <f t="shared" si="10"/>
        <v>1268880.5213570755</v>
      </c>
      <c r="U156" s="188">
        <f t="shared" si="10"/>
        <v>1243758.5252955344</v>
      </c>
      <c r="V156" s="188">
        <f t="shared" si="10"/>
        <v>1143280.1712043865</v>
      </c>
      <c r="W156" s="188">
        <f t="shared" si="10"/>
        <v>1192579.6112938588</v>
      </c>
      <c r="X156" s="188">
        <f t="shared" si="10"/>
        <v>1467854.1812380629</v>
      </c>
      <c r="Y156" s="189">
        <f t="shared" si="11"/>
        <v>1336800</v>
      </c>
      <c r="Z156" s="188">
        <f t="shared" si="11"/>
        <v>1215450.7791417218</v>
      </c>
      <c r="AA156" s="188">
        <f t="shared" si="11"/>
        <v>1194059.8948669329</v>
      </c>
      <c r="AB156" s="188">
        <f t="shared" si="11"/>
        <v>1179143.7010380356</v>
      </c>
      <c r="AC156" s="188">
        <f t="shared" si="11"/>
        <v>1164969.7698592325</v>
      </c>
      <c r="AD156" s="188">
        <f t="shared" si="11"/>
        <v>1151698.0257821807</v>
      </c>
      <c r="AE156" s="188">
        <f t="shared" si="11"/>
        <v>1139158.2265426083</v>
      </c>
      <c r="AF156" s="188">
        <f t="shared" si="11"/>
        <v>1127339.4453608829</v>
      </c>
      <c r="AG156" s="188">
        <f t="shared" si="11"/>
        <v>1116202.9338428348</v>
      </c>
      <c r="AH156" s="188">
        <f t="shared" si="11"/>
        <v>1105564.0448172353</v>
      </c>
      <c r="AI156" s="188">
        <f t="shared" si="11"/>
        <v>1095391.3688630464</v>
      </c>
      <c r="AJ156" s="188">
        <f t="shared" si="11"/>
        <v>1085634.4785449428</v>
      </c>
      <c r="AK156" s="188">
        <f t="shared" si="11"/>
        <v>1076326.7723943871</v>
      </c>
      <c r="AL156" s="188">
        <f t="shared" si="11"/>
        <v>1067687.3243779626</v>
      </c>
      <c r="AM156" s="188">
        <f t="shared" si="11"/>
        <v>1059375.8612726014</v>
      </c>
      <c r="AN156" s="188">
        <f t="shared" si="11"/>
        <v>1051677.0104656033</v>
      </c>
      <c r="AO156" s="188">
        <f t="shared" si="11"/>
        <v>1044400.2739109118</v>
      </c>
      <c r="AP156" s="188">
        <f t="shared" si="11"/>
        <v>1037495.0304515855</v>
      </c>
      <c r="AQ156" s="188">
        <f t="shared" si="11"/>
        <v>1030975.9089777127</v>
      </c>
      <c r="AR156" s="188">
        <f t="shared" si="11"/>
        <v>1024773.2249460823</v>
      </c>
      <c r="AS156" s="188">
        <f t="shared" si="11"/>
        <v>1024773.2249460823</v>
      </c>
      <c r="AT156" s="188">
        <f t="shared" si="11"/>
        <v>1018858.2192736096</v>
      </c>
      <c r="AU156" s="163"/>
      <c r="AV156" s="163"/>
      <c r="AW156" s="175"/>
    </row>
    <row r="157" spans="1:49">
      <c r="A157" s="233"/>
      <c r="B157" s="187" t="str">
        <f>VLOOKUP(D157,[2]Towns!$A$1:$D$96,4,FALSE)</f>
        <v>WA</v>
      </c>
      <c r="C157" s="160" t="s">
        <v>220</v>
      </c>
      <c r="D157" s="172" t="s">
        <v>221</v>
      </c>
      <c r="E157" s="188" t="e">
        <f t="shared" si="12"/>
        <v>#NUM!</v>
      </c>
      <c r="F157" s="188" t="e">
        <f t="shared" si="10"/>
        <v>#NUM!</v>
      </c>
      <c r="G157" s="188" t="e">
        <f t="shared" si="10"/>
        <v>#NUM!</v>
      </c>
      <c r="H157" s="188" t="e">
        <f t="shared" si="10"/>
        <v>#NUM!</v>
      </c>
      <c r="I157" s="188">
        <f t="shared" si="10"/>
        <v>197182.55050687591</v>
      </c>
      <c r="J157" s="188">
        <f t="shared" si="10"/>
        <v>200493.17304024761</v>
      </c>
      <c r="K157" s="188">
        <f t="shared" si="10"/>
        <v>266028.15635235689</v>
      </c>
      <c r="L157" s="188">
        <f t="shared" si="10"/>
        <v>244804.12216694313</v>
      </c>
      <c r="M157" s="188">
        <f t="shared" si="10"/>
        <v>208834.44293874243</v>
      </c>
      <c r="N157" s="188">
        <f t="shared" si="10"/>
        <v>201002.30300068847</v>
      </c>
      <c r="O157" s="188">
        <f t="shared" si="10"/>
        <v>245994.86824569065</v>
      </c>
      <c r="P157" s="188">
        <f t="shared" si="10"/>
        <v>227468.96242095734</v>
      </c>
      <c r="Q157" s="188">
        <f t="shared" si="10"/>
        <v>218592.33838305302</v>
      </c>
      <c r="R157" s="188">
        <f t="shared" si="10"/>
        <v>207841.97717334249</v>
      </c>
      <c r="S157" s="188">
        <f t="shared" si="10"/>
        <v>225832.18589124971</v>
      </c>
      <c r="T157" s="188">
        <f t="shared" si="10"/>
        <v>166253.66536874769</v>
      </c>
      <c r="U157" s="188">
        <f t="shared" si="10"/>
        <v>95721.342562478341</v>
      </c>
      <c r="V157" s="188">
        <f t="shared" si="10"/>
        <v>95648.815308221776</v>
      </c>
      <c r="W157" s="188">
        <f t="shared" si="10"/>
        <v>114482.86936775372</v>
      </c>
      <c r="X157" s="188">
        <f t="shared" si="10"/>
        <v>118638.94326798645</v>
      </c>
      <c r="Y157" s="189">
        <f t="shared" si="11"/>
        <v>69381</v>
      </c>
      <c r="Z157" s="188">
        <f t="shared" si="11"/>
        <v>111597.59251140185</v>
      </c>
      <c r="AA157" s="188">
        <f t="shared" si="11"/>
        <v>108265.80102466261</v>
      </c>
      <c r="AB157" s="188">
        <f t="shared" si="11"/>
        <v>104730.01202851345</v>
      </c>
      <c r="AC157" s="188">
        <f t="shared" si="11"/>
        <v>101399.69267101413</v>
      </c>
      <c r="AD157" s="188">
        <f t="shared" si="11"/>
        <v>98091.260292466002</v>
      </c>
      <c r="AE157" s="188">
        <f t="shared" si="11"/>
        <v>95036.595305642055</v>
      </c>
      <c r="AF157" s="188">
        <f t="shared" si="11"/>
        <v>92050.249029440369</v>
      </c>
      <c r="AG157" s="188">
        <f t="shared" si="11"/>
        <v>89220.704576760909</v>
      </c>
      <c r="AH157" s="188">
        <f t="shared" si="11"/>
        <v>86458.447510902028</v>
      </c>
      <c r="AI157" s="188">
        <f t="shared" si="11"/>
        <v>83849.619622292143</v>
      </c>
      <c r="AJ157" s="188">
        <f t="shared" si="11"/>
        <v>81306.065332145939</v>
      </c>
      <c r="AK157" s="188">
        <f t="shared" si="11"/>
        <v>78861.093280002213</v>
      </c>
      <c r="AL157" s="188">
        <f t="shared" si="11"/>
        <v>76498.053365603133</v>
      </c>
      <c r="AM157" s="188">
        <f t="shared" si="11"/>
        <v>74169.397968128687</v>
      </c>
      <c r="AN157" s="188">
        <f t="shared" si="11"/>
        <v>71946.349781088909</v>
      </c>
      <c r="AO157" s="188">
        <f t="shared" si="11"/>
        <v>69805.49975269071</v>
      </c>
      <c r="AP157" s="188">
        <f t="shared" si="11"/>
        <v>67716.556641036936</v>
      </c>
      <c r="AQ157" s="188">
        <f t="shared" si="11"/>
        <v>65684.395421944864</v>
      </c>
      <c r="AR157" s="188">
        <f t="shared" si="11"/>
        <v>63765.508636062521</v>
      </c>
      <c r="AS157" s="188">
        <f t="shared" si="11"/>
        <v>63765.508636062521</v>
      </c>
      <c r="AT157" s="188">
        <f t="shared" si="11"/>
        <v>61878.38831592819</v>
      </c>
      <c r="AU157" s="163"/>
      <c r="AV157" s="163"/>
      <c r="AW157" s="175"/>
    </row>
    <row r="158" spans="1:49">
      <c r="A158" s="233"/>
      <c r="B158" s="187" t="str">
        <f>VLOOKUP(D158,[2]Towns!$A$1:$D$96,4,FALSE)</f>
        <v>WA</v>
      </c>
      <c r="C158" s="160">
        <v>11</v>
      </c>
      <c r="D158" s="172" t="s">
        <v>222</v>
      </c>
      <c r="E158" s="188" t="e">
        <f t="shared" si="12"/>
        <v>#NUM!</v>
      </c>
      <c r="F158" s="188" t="e">
        <f t="shared" si="10"/>
        <v>#NUM!</v>
      </c>
      <c r="G158" s="188" t="e">
        <f t="shared" si="10"/>
        <v>#NUM!</v>
      </c>
      <c r="H158" s="188" t="e">
        <f t="shared" si="10"/>
        <v>#NUM!</v>
      </c>
      <c r="I158" s="188">
        <f t="shared" si="10"/>
        <v>174694.63678726085</v>
      </c>
      <c r="J158" s="188">
        <f t="shared" si="10"/>
        <v>216055.57313005158</v>
      </c>
      <c r="K158" s="188">
        <f t="shared" si="10"/>
        <v>364439.03275608848</v>
      </c>
      <c r="L158" s="188">
        <f t="shared" si="10"/>
        <v>516731.94075100013</v>
      </c>
      <c r="M158" s="188">
        <f t="shared" si="10"/>
        <v>471691.82665394054</v>
      </c>
      <c r="N158" s="188">
        <f t="shared" si="10"/>
        <v>491395.32834769698</v>
      </c>
      <c r="O158" s="188">
        <f t="shared" si="10"/>
        <v>662276.34852311306</v>
      </c>
      <c r="P158" s="188">
        <f t="shared" si="10"/>
        <v>565897.10705547186</v>
      </c>
      <c r="Q158" s="188">
        <f t="shared" si="10"/>
        <v>563754.52514509589</v>
      </c>
      <c r="R158" s="188">
        <f t="shared" si="10"/>
        <v>506007.75668749289</v>
      </c>
      <c r="S158" s="188">
        <f t="shared" si="10"/>
        <v>481710.06044116023</v>
      </c>
      <c r="T158" s="188">
        <f t="shared" si="10"/>
        <v>655076.27129375667</v>
      </c>
      <c r="U158" s="188">
        <f t="shared" si="10"/>
        <v>645306.87836447626</v>
      </c>
      <c r="V158" s="188">
        <f t="shared" si="10"/>
        <v>682040.16033768957</v>
      </c>
      <c r="W158" s="188">
        <f t="shared" si="10"/>
        <v>727671.67539773486</v>
      </c>
      <c r="X158" s="188">
        <f t="shared" si="10"/>
        <v>604620.82012434956</v>
      </c>
      <c r="Y158" s="189">
        <f t="shared" si="11"/>
        <v>1247000</v>
      </c>
      <c r="Z158" s="188">
        <f t="shared" si="11"/>
        <v>898471.55747632962</v>
      </c>
      <c r="AA158" s="188">
        <f t="shared" si="11"/>
        <v>893577.10607379046</v>
      </c>
      <c r="AB158" s="188">
        <f t="shared" si="11"/>
        <v>886337.70337950788</v>
      </c>
      <c r="AC158" s="188">
        <f t="shared" si="11"/>
        <v>878881.63220657478</v>
      </c>
      <c r="AD158" s="188">
        <f t="shared" si="11"/>
        <v>871005.61378006788</v>
      </c>
      <c r="AE158" s="188">
        <f t="shared" si="11"/>
        <v>863080.04888697597</v>
      </c>
      <c r="AF158" s="188">
        <f t="shared" si="11"/>
        <v>854741.63804315496</v>
      </c>
      <c r="AG158" s="188">
        <f t="shared" si="11"/>
        <v>846282.02719135687</v>
      </c>
      <c r="AH158" s="188">
        <f t="shared" si="11"/>
        <v>837787.25614487729</v>
      </c>
      <c r="AI158" s="188">
        <f t="shared" si="11"/>
        <v>829130.03564517503</v>
      </c>
      <c r="AJ158" s="188">
        <f t="shared" si="11"/>
        <v>820439.25063895225</v>
      </c>
      <c r="AK158" s="188">
        <f t="shared" si="11"/>
        <v>811621.22999093693</v>
      </c>
      <c r="AL158" s="188">
        <f t="shared" si="11"/>
        <v>802681.7186909822</v>
      </c>
      <c r="AM158" s="188">
        <f t="shared" si="11"/>
        <v>793756.09043577302</v>
      </c>
      <c r="AN158" s="188">
        <f t="shared" si="11"/>
        <v>784670.03875903913</v>
      </c>
      <c r="AO158" s="188">
        <f t="shared" si="11"/>
        <v>775608.98913017754</v>
      </c>
      <c r="AP158" s="188">
        <f t="shared" si="11"/>
        <v>766416.44396973087</v>
      </c>
      <c r="AQ158" s="188">
        <f t="shared" si="11"/>
        <v>757170.03722878022</v>
      </c>
      <c r="AR158" s="188">
        <f t="shared" si="11"/>
        <v>748125.91773618141</v>
      </c>
      <c r="AS158" s="188">
        <f t="shared" si="11"/>
        <v>748125.91773618141</v>
      </c>
      <c r="AT158" s="188">
        <f t="shared" si="11"/>
        <v>738912.14070345846</v>
      </c>
      <c r="AU158" s="163"/>
      <c r="AV158" s="163"/>
      <c r="AW158" s="175"/>
    </row>
    <row r="159" spans="1:49">
      <c r="A159" s="233"/>
      <c r="B159" s="187" t="str">
        <f>VLOOKUP(D159,[2]Towns!$A$1:$D$96,4,FALSE)</f>
        <v>WA</v>
      </c>
      <c r="C159" s="160">
        <v>11</v>
      </c>
      <c r="D159" s="172" t="s">
        <v>223</v>
      </c>
      <c r="E159" s="188" t="e">
        <f t="shared" si="12"/>
        <v>#NUM!</v>
      </c>
      <c r="F159" s="188" t="e">
        <f t="shared" si="10"/>
        <v>#NUM!</v>
      </c>
      <c r="G159" s="188" t="e">
        <f t="shared" si="10"/>
        <v>#NUM!</v>
      </c>
      <c r="H159" s="188" t="e">
        <f t="shared" si="10"/>
        <v>#NUM!</v>
      </c>
      <c r="I159" s="188">
        <f t="shared" si="10"/>
        <v>3127630.0978980921</v>
      </c>
      <c r="J159" s="188">
        <f t="shared" si="10"/>
        <v>3109840.8366743084</v>
      </c>
      <c r="K159" s="188">
        <f t="shared" si="10"/>
        <v>3005483.3532856405</v>
      </c>
      <c r="L159" s="188">
        <f t="shared" si="10"/>
        <v>3523995.3851023987</v>
      </c>
      <c r="M159" s="188">
        <f t="shared" si="10"/>
        <v>3053245.123216663</v>
      </c>
      <c r="N159" s="188">
        <f t="shared" si="10"/>
        <v>3337875.7811491215</v>
      </c>
      <c r="O159" s="188">
        <f t="shared" si="10"/>
        <v>3473605.5143984952</v>
      </c>
      <c r="P159" s="188">
        <f t="shared" si="10"/>
        <v>3367610.5320097599</v>
      </c>
      <c r="Q159" s="188">
        <f t="shared" si="10"/>
        <v>3436219.4505135799</v>
      </c>
      <c r="R159" s="188">
        <f t="shared" si="10"/>
        <v>2964541.2426978005</v>
      </c>
      <c r="S159" s="188">
        <f t="shared" si="10"/>
        <v>2917312.592697273</v>
      </c>
      <c r="T159" s="188">
        <f t="shared" si="10"/>
        <v>2858264.6820562943</v>
      </c>
      <c r="U159" s="188">
        <f t="shared" si="10"/>
        <v>2919038.4872977533</v>
      </c>
      <c r="V159" s="188">
        <f t="shared" si="10"/>
        <v>2843839.6523892432</v>
      </c>
      <c r="W159" s="188">
        <f t="shared" si="10"/>
        <v>2834110.3442251156</v>
      </c>
      <c r="X159" s="188">
        <f t="shared" si="10"/>
        <v>3057998.0187761732</v>
      </c>
      <c r="Y159" s="189">
        <f t="shared" si="11"/>
        <v>2899974</v>
      </c>
      <c r="Z159" s="188">
        <f t="shared" si="11"/>
        <v>2551367.0328646014</v>
      </c>
      <c r="AA159" s="188">
        <f t="shared" si="11"/>
        <v>2501336.1738464339</v>
      </c>
      <c r="AB159" s="188">
        <f t="shared" si="11"/>
        <v>2465878.7741823904</v>
      </c>
      <c r="AC159" s="188">
        <f t="shared" si="11"/>
        <v>2431877.9421884059</v>
      </c>
      <c r="AD159" s="188">
        <f t="shared" si="11"/>
        <v>2399693.5394979166</v>
      </c>
      <c r="AE159" s="188">
        <f t="shared" si="11"/>
        <v>2369011.0943990429</v>
      </c>
      <c r="AF159" s="188">
        <f t="shared" si="11"/>
        <v>2339768.0446129492</v>
      </c>
      <c r="AG159" s="188">
        <f t="shared" si="11"/>
        <v>2311982.2756147357</v>
      </c>
      <c r="AH159" s="188">
        <f t="shared" si="11"/>
        <v>2285240.5127342353</v>
      </c>
      <c r="AI159" s="188">
        <f t="shared" si="11"/>
        <v>2259457.3229064476</v>
      </c>
      <c r="AJ159" s="188">
        <f t="shared" si="11"/>
        <v>2234504.1653897832</v>
      </c>
      <c r="AK159" s="188">
        <f t="shared" si="11"/>
        <v>2210527.8040065221</v>
      </c>
      <c r="AL159" s="188">
        <f t="shared" si="11"/>
        <v>2188001.0839544758</v>
      </c>
      <c r="AM159" s="188">
        <f t="shared" si="11"/>
        <v>2166211.6832995671</v>
      </c>
      <c r="AN159" s="188">
        <f t="shared" si="11"/>
        <v>2145693.5849415865</v>
      </c>
      <c r="AO159" s="188">
        <f t="shared" si="11"/>
        <v>2126188.0635810988</v>
      </c>
      <c r="AP159" s="188">
        <f t="shared" si="11"/>
        <v>2107423.1992052179</v>
      </c>
      <c r="AQ159" s="188">
        <f t="shared" si="11"/>
        <v>2089568.5018525124</v>
      </c>
      <c r="AR159" s="188">
        <f t="shared" si="11"/>
        <v>2072391.9283988513</v>
      </c>
      <c r="AS159" s="188">
        <f t="shared" si="11"/>
        <v>2072391.9283988513</v>
      </c>
      <c r="AT159" s="188">
        <f t="shared" si="11"/>
        <v>2055866.895529181</v>
      </c>
      <c r="AU159" s="163"/>
      <c r="AV159" s="163"/>
      <c r="AW159" s="175"/>
    </row>
    <row r="160" spans="1:49">
      <c r="A160" s="233"/>
      <c r="B160" s="187" t="str">
        <f>VLOOKUP(D160,[2]Towns!$A$1:$D$96,4,FALSE)</f>
        <v>OR</v>
      </c>
      <c r="C160" s="160" t="s">
        <v>224</v>
      </c>
      <c r="D160" s="172" t="s">
        <v>225</v>
      </c>
      <c r="E160" s="188" t="e">
        <f t="shared" si="12"/>
        <v>#NUM!</v>
      </c>
      <c r="F160" s="188" t="e">
        <f t="shared" si="10"/>
        <v>#NUM!</v>
      </c>
      <c r="G160" s="188" t="e">
        <f t="shared" si="10"/>
        <v>#NUM!</v>
      </c>
      <c r="H160" s="188" t="e">
        <f t="shared" si="10"/>
        <v>#NUM!</v>
      </c>
      <c r="I160" s="188">
        <f t="shared" si="10"/>
        <v>2446648.4869142147</v>
      </c>
      <c r="J160" s="188">
        <f t="shared" si="10"/>
        <v>2793510.6826542947</v>
      </c>
      <c r="K160" s="188">
        <f t="shared" si="10"/>
        <v>2847686.1174219213</v>
      </c>
      <c r="L160" s="188">
        <f t="shared" si="10"/>
        <v>2651248.8502726187</v>
      </c>
      <c r="M160" s="188">
        <f t="shared" si="10"/>
        <v>2641459.6770884534</v>
      </c>
      <c r="N160" s="188">
        <f t="shared" si="10"/>
        <v>2558524.2856042902</v>
      </c>
      <c r="O160" s="188">
        <f t="shared" si="10"/>
        <v>2714563.5967722731</v>
      </c>
      <c r="P160" s="188">
        <f t="shared" si="10"/>
        <v>2484031.7194843017</v>
      </c>
      <c r="Q160" s="188">
        <f t="shared" si="10"/>
        <v>2431822.7330271639</v>
      </c>
      <c r="R160" s="188">
        <f t="shared" si="10"/>
        <v>2406411.2858584085</v>
      </c>
      <c r="S160" s="188">
        <f t="shared" si="10"/>
        <v>2310846.6721424954</v>
      </c>
      <c r="T160" s="188">
        <f t="shared" si="10"/>
        <v>2269176.9425324006</v>
      </c>
      <c r="U160" s="188">
        <f t="shared" si="10"/>
        <v>2183205.6493832064</v>
      </c>
      <c r="V160" s="188">
        <f t="shared" si="10"/>
        <v>1996093.5407487391</v>
      </c>
      <c r="W160" s="188">
        <f t="shared" si="10"/>
        <v>1789389.2968556853</v>
      </c>
      <c r="X160" s="188">
        <f t="shared" si="10"/>
        <v>1897103.0000010617</v>
      </c>
      <c r="Y160" s="189">
        <f t="shared" si="11"/>
        <v>1720070</v>
      </c>
      <c r="Z160" s="188">
        <f t="shared" si="11"/>
        <v>2006014.354367651</v>
      </c>
      <c r="AA160" s="188">
        <f t="shared" si="11"/>
        <v>1926726.0837443897</v>
      </c>
      <c r="AB160" s="188">
        <f t="shared" si="11"/>
        <v>1872927.8127343201</v>
      </c>
      <c r="AC160" s="188">
        <f t="shared" si="11"/>
        <v>1825938.4298009919</v>
      </c>
      <c r="AD160" s="188">
        <f t="shared" si="11"/>
        <v>1785417.943943416</v>
      </c>
      <c r="AE160" s="188">
        <f t="shared" si="11"/>
        <v>1750611.2381113719</v>
      </c>
      <c r="AF160" s="188">
        <f t="shared" si="11"/>
        <v>1720873.3291460644</v>
      </c>
      <c r="AG160" s="188">
        <f t="shared" si="11"/>
        <v>1695863.1255365524</v>
      </c>
      <c r="AH160" s="188">
        <f t="shared" si="11"/>
        <v>1675029.6624147231</v>
      </c>
      <c r="AI160" s="188">
        <f t="shared" si="11"/>
        <v>1658077.0143550155</v>
      </c>
      <c r="AJ160" s="188">
        <f t="shared" si="11"/>
        <v>1643622.9602515905</v>
      </c>
      <c r="AK160" s="188">
        <f t="shared" si="11"/>
        <v>1633393.8977918962</v>
      </c>
      <c r="AL160" s="188">
        <f t="shared" ref="AL160:AT160" si="13">VLOOKUP($D160,$D$39:$AT$53,AL$148-1988,FALSE)*VLOOKUP($D160,$D$94:$AT$108,AL$148-1988,FALSE)</f>
        <v>1626183.1274514804</v>
      </c>
      <c r="AM160" s="188">
        <f t="shared" si="13"/>
        <v>1622346.2087480421</v>
      </c>
      <c r="AN160" s="188">
        <f t="shared" si="13"/>
        <v>1621400.1848856285</v>
      </c>
      <c r="AO160" s="188">
        <f t="shared" si="13"/>
        <v>1623895.9513788649</v>
      </c>
      <c r="AP160" s="188">
        <f t="shared" si="13"/>
        <v>1628740.7258845426</v>
      </c>
      <c r="AQ160" s="188">
        <f t="shared" si="13"/>
        <v>1636538.2370502618</v>
      </c>
      <c r="AR160" s="188">
        <f t="shared" si="13"/>
        <v>1646830.5075102574</v>
      </c>
      <c r="AS160" s="188">
        <f t="shared" si="13"/>
        <v>1646830.5075102574</v>
      </c>
      <c r="AT160" s="188">
        <f t="shared" si="13"/>
        <v>1659640.6630370864</v>
      </c>
      <c r="AU160" s="163"/>
      <c r="AV160" s="163"/>
      <c r="AW160" s="175"/>
    </row>
    <row r="161" spans="1:49">
      <c r="A161" s="233"/>
      <c r="B161" s="187" t="str">
        <f>VLOOKUP(D161,[2]Towns!$A$1:$D$96,4,FALSE)</f>
        <v>OR</v>
      </c>
      <c r="C161" s="160">
        <v>24</v>
      </c>
      <c r="D161" s="172" t="s">
        <v>226</v>
      </c>
      <c r="E161" s="188" t="e">
        <f t="shared" si="12"/>
        <v>#NUM!</v>
      </c>
      <c r="F161" s="188" t="e">
        <f t="shared" si="10"/>
        <v>#NUM!</v>
      </c>
      <c r="G161" s="188" t="e">
        <f t="shared" si="10"/>
        <v>#NUM!</v>
      </c>
      <c r="H161" s="188" t="e">
        <f t="shared" si="10"/>
        <v>#NUM!</v>
      </c>
      <c r="I161" s="188">
        <f t="shared" si="10"/>
        <v>182460.4429021322</v>
      </c>
      <c r="J161" s="188">
        <f t="shared" si="10"/>
        <v>172538.66437170692</v>
      </c>
      <c r="K161" s="188">
        <f t="shared" si="10"/>
        <v>0</v>
      </c>
      <c r="L161" s="188">
        <f t="shared" si="10"/>
        <v>0</v>
      </c>
      <c r="M161" s="188">
        <f t="shared" si="10"/>
        <v>0</v>
      </c>
      <c r="N161" s="188">
        <f t="shared" si="10"/>
        <v>0</v>
      </c>
      <c r="O161" s="188">
        <f t="shared" si="10"/>
        <v>0</v>
      </c>
      <c r="P161" s="188">
        <f t="shared" si="10"/>
        <v>0</v>
      </c>
      <c r="Q161" s="188">
        <f t="shared" si="10"/>
        <v>46246.243318335684</v>
      </c>
      <c r="R161" s="188">
        <f t="shared" si="10"/>
        <v>107273.78622257154</v>
      </c>
      <c r="S161" s="188">
        <f t="shared" si="10"/>
        <v>102049.15072862663</v>
      </c>
      <c r="T161" s="188">
        <f t="shared" si="10"/>
        <v>96318.641764469081</v>
      </c>
      <c r="U161" s="188">
        <f t="shared" si="10"/>
        <v>102950.44735168118</v>
      </c>
      <c r="V161" s="188">
        <f t="shared" si="10"/>
        <v>73741.769872559191</v>
      </c>
      <c r="W161" s="188">
        <f t="shared" si="10"/>
        <v>63493.513832907411</v>
      </c>
      <c r="X161" s="188">
        <f t="shared" si="10"/>
        <v>56152.999975823943</v>
      </c>
      <c r="Y161" s="189">
        <f t="shared" ref="Y161:AT162" si="14">VLOOKUP($D161,$D$39:$AT$53,Y$148-1988,FALSE)*VLOOKUP($D161,$D$94:$AT$108,Y$148-1988,FALSE)</f>
        <v>73716</v>
      </c>
      <c r="Z161" s="188">
        <f t="shared" si="14"/>
        <v>143491.70291987574</v>
      </c>
      <c r="AA161" s="188">
        <f t="shared" si="14"/>
        <v>101268.1874453644</v>
      </c>
      <c r="AB161" s="188">
        <f t="shared" si="14"/>
        <v>86573.263492214624</v>
      </c>
      <c r="AC161" s="188">
        <f t="shared" si="14"/>
        <v>76164.517516606851</v>
      </c>
      <c r="AD161" s="188">
        <f t="shared" si="14"/>
        <v>67087.500734359695</v>
      </c>
      <c r="AE161" s="188">
        <f t="shared" si="14"/>
        <v>59612.8558476287</v>
      </c>
      <c r="AF161" s="188">
        <f t="shared" si="14"/>
        <v>54627.885573994405</v>
      </c>
      <c r="AG161" s="188">
        <f t="shared" si="14"/>
        <v>50937.217357367073</v>
      </c>
      <c r="AH161" s="188">
        <f t="shared" si="14"/>
        <v>47577.500808426994</v>
      </c>
      <c r="AI161" s="188">
        <f t="shared" si="14"/>
        <v>44806.633614352766</v>
      </c>
      <c r="AJ161" s="188">
        <f t="shared" si="14"/>
        <v>42680.587607084111</v>
      </c>
      <c r="AK161" s="188">
        <f t="shared" si="14"/>
        <v>41006.742635507449</v>
      </c>
      <c r="AL161" s="188">
        <f t="shared" si="14"/>
        <v>40488.377897086262</v>
      </c>
      <c r="AM161" s="188">
        <f t="shared" si="14"/>
        <v>40764.227078197931</v>
      </c>
      <c r="AN161" s="188">
        <f t="shared" si="14"/>
        <v>41027.978794572089</v>
      </c>
      <c r="AO161" s="188">
        <f t="shared" si="14"/>
        <v>41598.295226242044</v>
      </c>
      <c r="AP161" s="188">
        <f t="shared" si="14"/>
        <v>42350.186923525136</v>
      </c>
      <c r="AQ161" s="188">
        <f t="shared" si="14"/>
        <v>43661.736488357179</v>
      </c>
      <c r="AR161" s="188">
        <f t="shared" si="14"/>
        <v>45635.268351552419</v>
      </c>
      <c r="AS161" s="188">
        <f t="shared" si="14"/>
        <v>45635.268351552419</v>
      </c>
      <c r="AT161" s="188">
        <f t="shared" si="14"/>
        <v>47940.10683939937</v>
      </c>
      <c r="AU161" s="163"/>
      <c r="AV161" s="163"/>
      <c r="AW161" s="175"/>
    </row>
    <row r="162" spans="1:49">
      <c r="A162" s="233"/>
      <c r="B162" s="187" t="str">
        <f>VLOOKUP(D162,[2]Towns!$A$1:$D$96,4,FALSE)</f>
        <v>OR</v>
      </c>
      <c r="C162" s="160">
        <v>24</v>
      </c>
      <c r="D162" s="172" t="s">
        <v>227</v>
      </c>
      <c r="E162" s="188" t="e">
        <f t="shared" si="12"/>
        <v>#NUM!</v>
      </c>
      <c r="F162" s="188" t="e">
        <f t="shared" si="10"/>
        <v>#NUM!</v>
      </c>
      <c r="G162" s="188" t="e">
        <f t="shared" si="10"/>
        <v>#NUM!</v>
      </c>
      <c r="H162" s="188" t="e">
        <f t="shared" si="10"/>
        <v>#NUM!</v>
      </c>
      <c r="I162" s="188">
        <f t="shared" si="10"/>
        <v>412713.39545431768</v>
      </c>
      <c r="J162" s="188">
        <f t="shared" si="10"/>
        <v>429178.14656255307</v>
      </c>
      <c r="K162" s="188">
        <f t="shared" si="10"/>
        <v>386398.89739656099</v>
      </c>
      <c r="L162" s="188">
        <f t="shared" si="10"/>
        <v>467731.35810242023</v>
      </c>
      <c r="M162" s="188">
        <f t="shared" si="10"/>
        <v>466066.00068270962</v>
      </c>
      <c r="N162" s="188">
        <f t="shared" si="10"/>
        <v>555215.37564850529</v>
      </c>
      <c r="O162" s="188">
        <f t="shared" si="10"/>
        <v>327096.67608046246</v>
      </c>
      <c r="P162" s="188">
        <f t="shared" si="10"/>
        <v>245471.1410240824</v>
      </c>
      <c r="Q162" s="188">
        <f t="shared" si="10"/>
        <v>161770.28990951748</v>
      </c>
      <c r="R162" s="188">
        <f t="shared" si="10"/>
        <v>166214.60850594885</v>
      </c>
      <c r="S162" s="188">
        <f t="shared" si="10"/>
        <v>170969.02028965804</v>
      </c>
      <c r="T162" s="188">
        <f t="shared" si="10"/>
        <v>316204.21767138888</v>
      </c>
      <c r="U162" s="188">
        <f t="shared" si="10"/>
        <v>313221.54160474538</v>
      </c>
      <c r="V162" s="188">
        <f t="shared" si="10"/>
        <v>301953.31877493265</v>
      </c>
      <c r="W162" s="188">
        <f t="shared" si="10"/>
        <v>355590.87268280791</v>
      </c>
      <c r="X162" s="188">
        <f t="shared" si="10"/>
        <v>325396.00559375191</v>
      </c>
      <c r="Y162" s="189">
        <f t="shared" si="14"/>
        <v>286620</v>
      </c>
      <c r="Z162" s="188">
        <f t="shared" si="14"/>
        <v>503757.71843281639</v>
      </c>
      <c r="AA162" s="188">
        <f t="shared" si="14"/>
        <v>508503.31828906859</v>
      </c>
      <c r="AB162" s="188">
        <f t="shared" si="14"/>
        <v>513447.67598863906</v>
      </c>
      <c r="AC162" s="188">
        <f t="shared" si="14"/>
        <v>517922.61216157174</v>
      </c>
      <c r="AD162" s="188">
        <f t="shared" si="14"/>
        <v>522587.28703130654</v>
      </c>
      <c r="AE162" s="188">
        <f t="shared" si="14"/>
        <v>526749.45553310215</v>
      </c>
      <c r="AF162" s="188">
        <f t="shared" si="14"/>
        <v>530794.54207546439</v>
      </c>
      <c r="AG162" s="188">
        <f t="shared" si="14"/>
        <v>534936.9008700283</v>
      </c>
      <c r="AH162" s="188">
        <f t="shared" si="14"/>
        <v>538777.95607755764</v>
      </c>
      <c r="AI162" s="188">
        <f t="shared" si="14"/>
        <v>542355.64747633482</v>
      </c>
      <c r="AJ162" s="188">
        <f t="shared" si="14"/>
        <v>546019.35787295643</v>
      </c>
      <c r="AK162" s="188">
        <f t="shared" si="14"/>
        <v>549276.23183008668</v>
      </c>
      <c r="AL162" s="188">
        <f t="shared" si="14"/>
        <v>552764.56544546108</v>
      </c>
      <c r="AM162" s="188">
        <f t="shared" si="14"/>
        <v>555975.58293538238</v>
      </c>
      <c r="AN162" s="188">
        <f t="shared" si="14"/>
        <v>558976.77054156247</v>
      </c>
      <c r="AO162" s="188">
        <f t="shared" si="14"/>
        <v>562071.51722780464</v>
      </c>
      <c r="AP162" s="188">
        <f t="shared" si="14"/>
        <v>564977.72886677145</v>
      </c>
      <c r="AQ162" s="188">
        <f t="shared" si="14"/>
        <v>567901.3814473938</v>
      </c>
      <c r="AR162" s="188">
        <f t="shared" si="14"/>
        <v>570709.86620542256</v>
      </c>
      <c r="AS162" s="188">
        <f t="shared" si="14"/>
        <v>570709.86620542256</v>
      </c>
      <c r="AT162" s="188">
        <f t="shared" si="14"/>
        <v>573549.26637043036</v>
      </c>
      <c r="AU162" s="163"/>
      <c r="AV162" s="163"/>
      <c r="AW162" s="175"/>
    </row>
    <row r="163" spans="1:49">
      <c r="A163" s="233"/>
      <c r="B163" s="187" t="str">
        <f>VLOOKUP(D163,[2]Towns!$A$1:$D$96,4,FALSE)</f>
        <v>OR</v>
      </c>
      <c r="C163" s="160" t="s">
        <v>228</v>
      </c>
      <c r="D163" s="172" t="s">
        <v>229</v>
      </c>
      <c r="E163" s="188" t="e">
        <f t="shared" si="12"/>
        <v>#NUM!</v>
      </c>
      <c r="F163" s="188" t="e">
        <f t="shared" si="10"/>
        <v>#NUM!</v>
      </c>
      <c r="G163" s="188" t="e">
        <f t="shared" si="10"/>
        <v>#NUM!</v>
      </c>
      <c r="H163" s="188" t="e">
        <f t="shared" si="10"/>
        <v>#NUM!</v>
      </c>
      <c r="I163" s="188">
        <f t="shared" si="10"/>
        <v>1349913.5302490008</v>
      </c>
      <c r="J163" s="188">
        <f t="shared" ref="J163:AT163" si="15">VLOOKUP($D163,$D$39:$AT$53,J$148-1988,FALSE)*VLOOKUP($D163,$D$94:$AT$108,J$148-1988,FALSE)</f>
        <v>1502589.2716855058</v>
      </c>
      <c r="K163" s="188">
        <f t="shared" si="15"/>
        <v>1347316.9807401292</v>
      </c>
      <c r="L163" s="188">
        <f t="shared" si="15"/>
        <v>1542579.7665269191</v>
      </c>
      <c r="M163" s="188">
        <f t="shared" si="15"/>
        <v>1483414.8271318374</v>
      </c>
      <c r="N163" s="188">
        <f t="shared" si="15"/>
        <v>1490405.3854002163</v>
      </c>
      <c r="O163" s="188">
        <f t="shared" si="15"/>
        <v>990036.92532730126</v>
      </c>
      <c r="P163" s="188">
        <f t="shared" si="15"/>
        <v>1224610.0013129988</v>
      </c>
      <c r="Q163" s="188">
        <f t="shared" si="15"/>
        <v>1197362.2960766635</v>
      </c>
      <c r="R163" s="188">
        <f t="shared" si="15"/>
        <v>1209090.4654968935</v>
      </c>
      <c r="S163" s="188">
        <f t="shared" si="15"/>
        <v>1165218.9949051968</v>
      </c>
      <c r="T163" s="188">
        <f t="shared" si="15"/>
        <v>905296.75326699228</v>
      </c>
      <c r="U163" s="188">
        <f t="shared" si="15"/>
        <v>1014873.2462206376</v>
      </c>
      <c r="V163" s="188">
        <f t="shared" si="15"/>
        <v>902028.25418002193</v>
      </c>
      <c r="W163" s="188">
        <f t="shared" si="15"/>
        <v>836031.73973902571</v>
      </c>
      <c r="X163" s="188">
        <f t="shared" si="15"/>
        <v>896694.00007188087</v>
      </c>
      <c r="Y163" s="189">
        <f t="shared" si="15"/>
        <v>674429</v>
      </c>
      <c r="Z163" s="188">
        <f t="shared" si="15"/>
        <v>1260373.7910496162</v>
      </c>
      <c r="AA163" s="188">
        <f t="shared" si="15"/>
        <v>1263984.2898670363</v>
      </c>
      <c r="AB163" s="188">
        <f t="shared" si="15"/>
        <v>1266091.6716951844</v>
      </c>
      <c r="AC163" s="188">
        <f t="shared" si="15"/>
        <v>1268331.4863987435</v>
      </c>
      <c r="AD163" s="188">
        <f t="shared" si="15"/>
        <v>1270445.7274015532</v>
      </c>
      <c r="AE163" s="188">
        <f t="shared" si="15"/>
        <v>1272593.8026878163</v>
      </c>
      <c r="AF163" s="188">
        <f t="shared" si="15"/>
        <v>1274714.5836282261</v>
      </c>
      <c r="AG163" s="188">
        <f t="shared" si="15"/>
        <v>1276786.1506477501</v>
      </c>
      <c r="AH163" s="188">
        <f t="shared" si="15"/>
        <v>1278800.9702623994</v>
      </c>
      <c r="AI163" s="188">
        <f t="shared" si="15"/>
        <v>1280799.0075182603</v>
      </c>
      <c r="AJ163" s="188">
        <f t="shared" si="15"/>
        <v>1282772.7411043465</v>
      </c>
      <c r="AK163" s="188">
        <f t="shared" si="15"/>
        <v>1284585.3863072493</v>
      </c>
      <c r="AL163" s="188">
        <f t="shared" si="15"/>
        <v>1286307.5661742806</v>
      </c>
      <c r="AM163" s="188">
        <f t="shared" si="15"/>
        <v>1287960.392563391</v>
      </c>
      <c r="AN163" s="188">
        <f t="shared" si="15"/>
        <v>1289399.8224066843</v>
      </c>
      <c r="AO163" s="188">
        <f t="shared" si="15"/>
        <v>1290760.3720641446</v>
      </c>
      <c r="AP163" s="188">
        <f t="shared" si="15"/>
        <v>1292040.8218126886</v>
      </c>
      <c r="AQ163" s="188">
        <f t="shared" si="15"/>
        <v>1293170.2174811868</v>
      </c>
      <c r="AR163" s="188">
        <f t="shared" si="15"/>
        <v>1294243.6548415546</v>
      </c>
      <c r="AS163" s="188">
        <f t="shared" si="15"/>
        <v>1294243.6548415546</v>
      </c>
      <c r="AT163" s="188">
        <f t="shared" si="15"/>
        <v>1295155.9469890487</v>
      </c>
      <c r="AU163" s="163"/>
      <c r="AV163" s="163"/>
      <c r="AW163" s="175"/>
    </row>
    <row r="165" spans="1:49">
      <c r="D165" s="175" t="s">
        <v>246</v>
      </c>
      <c r="Z165" s="191">
        <v>2011</v>
      </c>
      <c r="AA165" s="158">
        <v>2012</v>
      </c>
      <c r="AB165" s="158">
        <v>2013</v>
      </c>
      <c r="AC165" s="158">
        <v>2014</v>
      </c>
      <c r="AD165" s="158">
        <v>2015</v>
      </c>
      <c r="AE165" s="158">
        <v>2016</v>
      </c>
      <c r="AF165" s="158">
        <v>2017</v>
      </c>
      <c r="AG165" s="158">
        <v>2018</v>
      </c>
      <c r="AH165" s="158">
        <v>2019</v>
      </c>
      <c r="AI165" s="158">
        <v>2020</v>
      </c>
      <c r="AJ165" s="158">
        <v>2021</v>
      </c>
      <c r="AK165" s="158">
        <v>2022</v>
      </c>
      <c r="AL165" s="158">
        <v>2023</v>
      </c>
      <c r="AM165" s="158">
        <v>2024</v>
      </c>
      <c r="AN165" s="158">
        <v>2025</v>
      </c>
      <c r="AO165" s="158">
        <v>2026</v>
      </c>
      <c r="AP165" s="158">
        <v>2027</v>
      </c>
      <c r="AQ165" s="158">
        <v>2028</v>
      </c>
      <c r="AR165" s="158">
        <v>2029</v>
      </c>
      <c r="AS165" s="158">
        <v>2030</v>
      </c>
      <c r="AT165" s="158">
        <v>2030</v>
      </c>
    </row>
    <row r="166" spans="1:49">
      <c r="D166" s="175">
        <v>10</v>
      </c>
      <c r="Z166" s="163">
        <f>+SUMIF($C$21:$C$35,$D166,Z$21:Z$35)</f>
        <v>47.567649225434998</v>
      </c>
      <c r="AA166" s="163">
        <f>+SUMIF($C$21:$C$35,$D166,AA$21:AA$35)</f>
        <v>46.889612853303568</v>
      </c>
      <c r="AB166" s="163">
        <f t="shared" ref="AB166:AQ175" si="16">+SUMIF($C$21:$C$35,$D166,AB$21:AB$35)</f>
        <v>46.245772145571593</v>
      </c>
      <c r="AC166" s="163">
        <f t="shared" si="16"/>
        <v>45.633234890812112</v>
      </c>
      <c r="AD166" s="163">
        <f t="shared" si="16"/>
        <v>45.054232003735855</v>
      </c>
      <c r="AE166" s="163">
        <f t="shared" si="16"/>
        <v>44.505975593176466</v>
      </c>
      <c r="AF166" s="163">
        <f t="shared" si="16"/>
        <v>43.987629289102173</v>
      </c>
      <c r="AG166" s="163">
        <f t="shared" si="16"/>
        <v>43.496990827303513</v>
      </c>
      <c r="AH166" s="163">
        <f t="shared" si="16"/>
        <v>43.030177545713478</v>
      </c>
      <c r="AI166" s="163">
        <f t="shared" si="16"/>
        <v>42.584744150080766</v>
      </c>
      <c r="AJ166" s="163">
        <f t="shared" si="16"/>
        <v>42.158430593351227</v>
      </c>
      <c r="AK166" s="163">
        <f t="shared" si="16"/>
        <v>41.750134434388819</v>
      </c>
      <c r="AL166" s="163">
        <f t="shared" si="16"/>
        <v>41.364140701467925</v>
      </c>
      <c r="AM166" s="163">
        <f t="shared" si="16"/>
        <v>40.995566424259174</v>
      </c>
      <c r="AN166" s="163">
        <f t="shared" si="16"/>
        <v>40.648449884998648</v>
      </c>
      <c r="AO166" s="163">
        <f t="shared" si="16"/>
        <v>40.319235040313458</v>
      </c>
      <c r="AP166" s="163">
        <f t="shared" si="16"/>
        <v>40.007538076863298</v>
      </c>
      <c r="AQ166" s="163">
        <f t="shared" si="16"/>
        <v>39.711252809654454</v>
      </c>
      <c r="AR166" s="163">
        <f t="shared" ref="AR166:AT175" si="17">+SUMIF($C$21:$C$35,$D166,AR$21:AR$35)</f>
        <v>39.429588974990082</v>
      </c>
      <c r="AS166" s="163">
        <f t="shared" si="17"/>
        <v>39.429588974990082</v>
      </c>
      <c r="AT166" s="163">
        <f t="shared" si="17"/>
        <v>39.160720607254767</v>
      </c>
      <c r="AU166" s="163"/>
      <c r="AV166" s="163"/>
    </row>
    <row r="167" spans="1:49">
      <c r="D167" s="175">
        <v>11</v>
      </c>
      <c r="Z167" s="163">
        <f t="shared" ref="Z167:AA175" si="18">+SUMIF($C$21:$C$35,$D167,Z$21:Z$35)</f>
        <v>95.903999400749996</v>
      </c>
      <c r="AA167" s="163">
        <f t="shared" si="18"/>
        <v>94.702735517114846</v>
      </c>
      <c r="AB167" s="163">
        <f t="shared" si="16"/>
        <v>93.541394854727599</v>
      </c>
      <c r="AC167" s="163">
        <f t="shared" si="16"/>
        <v>92.419341548911547</v>
      </c>
      <c r="AD167" s="163">
        <f t="shared" si="16"/>
        <v>91.337370118371396</v>
      </c>
      <c r="AE167" s="163">
        <f t="shared" si="16"/>
        <v>90.298148450764302</v>
      </c>
      <c r="AF167" s="163">
        <f t="shared" si="16"/>
        <v>89.293604322064226</v>
      </c>
      <c r="AG167" s="163">
        <f t="shared" si="16"/>
        <v>88.328275537462559</v>
      </c>
      <c r="AH167" s="163">
        <f t="shared" si="16"/>
        <v>87.396636092645892</v>
      </c>
      <c r="AI167" s="163">
        <f t="shared" si="16"/>
        <v>86.492426969127663</v>
      </c>
      <c r="AJ167" s="163">
        <f t="shared" si="16"/>
        <v>85.613326363310563</v>
      </c>
      <c r="AK167" s="163">
        <f t="shared" si="16"/>
        <v>84.758716422353984</v>
      </c>
      <c r="AL167" s="163">
        <f t="shared" si="16"/>
        <v>83.936299901795152</v>
      </c>
      <c r="AM167" s="163">
        <f t="shared" si="16"/>
        <v>83.139827618793831</v>
      </c>
      <c r="AN167" s="163">
        <f t="shared" si="16"/>
        <v>82.371747657019014</v>
      </c>
      <c r="AO167" s="163">
        <f t="shared" si="16"/>
        <v>81.633455590291192</v>
      </c>
      <c r="AP167" s="163">
        <f t="shared" si="16"/>
        <v>80.917028574516138</v>
      </c>
      <c r="AQ167" s="163">
        <f t="shared" si="16"/>
        <v>80.224053054562475</v>
      </c>
      <c r="AR167" s="163">
        <f t="shared" si="17"/>
        <v>79.556062080091664</v>
      </c>
      <c r="AS167" s="163">
        <f t="shared" si="17"/>
        <v>79.556062080091664</v>
      </c>
      <c r="AT167" s="163">
        <f t="shared" si="17"/>
        <v>78.904439996945356</v>
      </c>
      <c r="AU167" s="163"/>
      <c r="AV167" s="163"/>
    </row>
    <row r="168" spans="1:49">
      <c r="D168" s="175">
        <v>20</v>
      </c>
      <c r="Z168" s="163">
        <f t="shared" si="18"/>
        <v>34.712702063540767</v>
      </c>
      <c r="AA168" s="163">
        <f t="shared" si="18"/>
        <v>35.563520715932455</v>
      </c>
      <c r="AB168" s="163">
        <f t="shared" si="16"/>
        <v>36.448825985871707</v>
      </c>
      <c r="AC168" s="163">
        <f t="shared" si="16"/>
        <v>37.367792156386898</v>
      </c>
      <c r="AD168" s="163">
        <f t="shared" si="16"/>
        <v>38.324484726993312</v>
      </c>
      <c r="AE168" s="163">
        <f t="shared" si="16"/>
        <v>39.315847329205099</v>
      </c>
      <c r="AF168" s="163">
        <f t="shared" si="16"/>
        <v>40.343046471053476</v>
      </c>
      <c r="AG168" s="163">
        <f t="shared" si="16"/>
        <v>41.406815335292734</v>
      </c>
      <c r="AH168" s="163">
        <f t="shared" si="16"/>
        <v>42.507395847794591</v>
      </c>
      <c r="AI168" s="163">
        <f t="shared" si="16"/>
        <v>43.647709528633214</v>
      </c>
      <c r="AJ168" s="163">
        <f t="shared" si="16"/>
        <v>44.825862595209287</v>
      </c>
      <c r="AK168" s="163">
        <f t="shared" si="16"/>
        <v>46.038336964801893</v>
      </c>
      <c r="AL168" s="163">
        <f t="shared" si="16"/>
        <v>47.292937553276204</v>
      </c>
      <c r="AM168" s="163">
        <f t="shared" si="16"/>
        <v>48.578303761382458</v>
      </c>
      <c r="AN168" s="163">
        <f t="shared" si="16"/>
        <v>49.914266688018429</v>
      </c>
      <c r="AO168" s="163">
        <f t="shared" si="16"/>
        <v>51.279901187335525</v>
      </c>
      <c r="AP168" s="163">
        <f t="shared" si="16"/>
        <v>52.69422651204232</v>
      </c>
      <c r="AQ168" s="163">
        <f t="shared" si="16"/>
        <v>54.152813442941039</v>
      </c>
      <c r="AR168" s="163">
        <f t="shared" si="17"/>
        <v>55.652906747408103</v>
      </c>
      <c r="AS168" s="163">
        <f t="shared" si="17"/>
        <v>55.652906747408103</v>
      </c>
      <c r="AT168" s="163">
        <f t="shared" si="17"/>
        <v>57.191670949616821</v>
      </c>
      <c r="AU168" s="163"/>
      <c r="AV168" s="163"/>
    </row>
    <row r="169" spans="1:49">
      <c r="D169" s="175">
        <v>24</v>
      </c>
      <c r="Z169" s="163">
        <f t="shared" si="18"/>
        <v>14.009334509415609</v>
      </c>
      <c r="AA169" s="163">
        <f t="shared" si="18"/>
        <v>13.442456391162979</v>
      </c>
      <c r="AB169" s="163">
        <f t="shared" si="16"/>
        <v>13.018758789922554</v>
      </c>
      <c r="AC169" s="163">
        <f t="shared" si="16"/>
        <v>12.717681988542004</v>
      </c>
      <c r="AD169" s="163">
        <f t="shared" si="16"/>
        <v>12.495298268963982</v>
      </c>
      <c r="AE169" s="163">
        <f t="shared" si="16"/>
        <v>12.326412375493007</v>
      </c>
      <c r="AF169" s="163">
        <f t="shared" si="16"/>
        <v>12.220894287079593</v>
      </c>
      <c r="AG169" s="163">
        <f t="shared" si="16"/>
        <v>12.160499178128862</v>
      </c>
      <c r="AH169" s="163">
        <f t="shared" si="16"/>
        <v>12.125592442793607</v>
      </c>
      <c r="AI169" s="163">
        <f t="shared" si="16"/>
        <v>12.105843288611149</v>
      </c>
      <c r="AJ169" s="163">
        <f t="shared" si="16"/>
        <v>12.106513889704036</v>
      </c>
      <c r="AK169" s="163">
        <f t="shared" si="16"/>
        <v>12.115612835484978</v>
      </c>
      <c r="AL169" s="163">
        <f t="shared" si="16"/>
        <v>12.149452899745953</v>
      </c>
      <c r="AM169" s="163">
        <f t="shared" si="16"/>
        <v>12.201918057500297</v>
      </c>
      <c r="AN169" s="163">
        <f t="shared" si="16"/>
        <v>12.260273025115975</v>
      </c>
      <c r="AO169" s="163">
        <f t="shared" si="16"/>
        <v>12.326878053500335</v>
      </c>
      <c r="AP169" s="163">
        <f t="shared" si="16"/>
        <v>12.415085086015804</v>
      </c>
      <c r="AQ169" s="163">
        <f t="shared" si="16"/>
        <v>12.516735254972886</v>
      </c>
      <c r="AR169" s="163">
        <f t="shared" si="17"/>
        <v>12.62351904520118</v>
      </c>
      <c r="AS169" s="163">
        <f t="shared" si="17"/>
        <v>12.62351904520118</v>
      </c>
      <c r="AT169" s="163">
        <f t="shared" si="17"/>
        <v>12.751028475086027</v>
      </c>
      <c r="AU169" s="163"/>
      <c r="AV169" s="163"/>
    </row>
    <row r="170" spans="1:49">
      <c r="D170" s="175">
        <v>26</v>
      </c>
      <c r="Z170" s="163">
        <f t="shared" si="18"/>
        <v>29.488240087772756</v>
      </c>
      <c r="AA170" s="163">
        <f t="shared" si="18"/>
        <v>29.554445731438911</v>
      </c>
      <c r="AB170" s="163">
        <f t="shared" si="16"/>
        <v>29.63583233210489</v>
      </c>
      <c r="AC170" s="163">
        <f t="shared" si="16"/>
        <v>29.726019761717204</v>
      </c>
      <c r="AD170" s="163">
        <f t="shared" si="16"/>
        <v>29.830207981555215</v>
      </c>
      <c r="AE170" s="163">
        <f t="shared" si="16"/>
        <v>29.94370450526311</v>
      </c>
      <c r="AF170" s="163">
        <f t="shared" si="16"/>
        <v>30.0692211038157</v>
      </c>
      <c r="AG170" s="163">
        <f t="shared" si="16"/>
        <v>30.201501771810193</v>
      </c>
      <c r="AH170" s="163">
        <f t="shared" si="16"/>
        <v>30.343844286690114</v>
      </c>
      <c r="AI170" s="163">
        <f t="shared" si="16"/>
        <v>30.493565964030388</v>
      </c>
      <c r="AJ170" s="163">
        <f t="shared" si="16"/>
        <v>30.648884517390098</v>
      </c>
      <c r="AK170" s="163">
        <f t="shared" si="16"/>
        <v>30.814570257610779</v>
      </c>
      <c r="AL170" s="163">
        <f t="shared" si="16"/>
        <v>30.982532178890864</v>
      </c>
      <c r="AM170" s="163">
        <f t="shared" si="16"/>
        <v>31.156681242768286</v>
      </c>
      <c r="AN170" s="163">
        <f t="shared" si="16"/>
        <v>31.340223416631517</v>
      </c>
      <c r="AO170" s="163">
        <f t="shared" si="16"/>
        <v>31.52754999238368</v>
      </c>
      <c r="AP170" s="163">
        <f t="shared" si="16"/>
        <v>31.71930454760388</v>
      </c>
      <c r="AQ170" s="163">
        <f t="shared" si="16"/>
        <v>31.917819810595283</v>
      </c>
      <c r="AR170" s="163">
        <f t="shared" si="17"/>
        <v>32.121203862846755</v>
      </c>
      <c r="AS170" s="163">
        <f t="shared" si="17"/>
        <v>32.121203862846755</v>
      </c>
      <c r="AT170" s="163">
        <f t="shared" si="17"/>
        <v>32.325773435634758</v>
      </c>
      <c r="AU170" s="163"/>
      <c r="AV170" s="163"/>
    </row>
    <row r="171" spans="1:49">
      <c r="D171" s="175" t="s">
        <v>210</v>
      </c>
      <c r="Z171" s="163">
        <f t="shared" si="18"/>
        <v>15.528434577490543</v>
      </c>
      <c r="AA171" s="163">
        <f t="shared" si="18"/>
        <v>15.419146047781048</v>
      </c>
      <c r="AB171" s="163">
        <f t="shared" si="16"/>
        <v>15.326411809440458</v>
      </c>
      <c r="AC171" s="163">
        <f t="shared" si="16"/>
        <v>15.257440365905122</v>
      </c>
      <c r="AD171" s="163">
        <f t="shared" si="16"/>
        <v>15.209808098600814</v>
      </c>
      <c r="AE171" s="163">
        <f t="shared" si="16"/>
        <v>15.180373102976946</v>
      </c>
      <c r="AF171" s="163">
        <f t="shared" si="16"/>
        <v>15.178425687082136</v>
      </c>
      <c r="AG171" s="163">
        <f t="shared" si="16"/>
        <v>15.191211531334512</v>
      </c>
      <c r="AH171" s="163">
        <f t="shared" si="16"/>
        <v>15.223315758438803</v>
      </c>
      <c r="AI171" s="163">
        <f t="shared" si="16"/>
        <v>15.27004575494108</v>
      </c>
      <c r="AJ171" s="163">
        <f t="shared" si="16"/>
        <v>15.330692970606076</v>
      </c>
      <c r="AK171" s="163">
        <f t="shared" si="16"/>
        <v>15.397178418424009</v>
      </c>
      <c r="AL171" s="163">
        <f t="shared" si="16"/>
        <v>15.488836777651716</v>
      </c>
      <c r="AM171" s="163">
        <f t="shared" si="16"/>
        <v>15.59167387054446</v>
      </c>
      <c r="AN171" s="163">
        <f t="shared" si="16"/>
        <v>15.717393664168508</v>
      </c>
      <c r="AO171" s="163">
        <f t="shared" si="16"/>
        <v>15.852567527491832</v>
      </c>
      <c r="AP171" s="163">
        <f t="shared" si="16"/>
        <v>16.001696419706409</v>
      </c>
      <c r="AQ171" s="163">
        <f t="shared" si="16"/>
        <v>16.171006926921386</v>
      </c>
      <c r="AR171" s="163">
        <f t="shared" si="17"/>
        <v>16.351624588067281</v>
      </c>
      <c r="AS171" s="163">
        <f t="shared" si="17"/>
        <v>16.351624588067281</v>
      </c>
      <c r="AT171" s="163">
        <f t="shared" si="17"/>
        <v>16.537997944492226</v>
      </c>
      <c r="AU171" s="163"/>
      <c r="AV171" s="163"/>
    </row>
    <row r="172" spans="1:49">
      <c r="D172" s="175" t="s">
        <v>212</v>
      </c>
      <c r="Z172" s="163">
        <f t="shared" si="18"/>
        <v>124.7705990839238</v>
      </c>
      <c r="AA172" s="163">
        <f t="shared" si="18"/>
        <v>118.84173022248004</v>
      </c>
      <c r="AB172" s="163">
        <f t="shared" si="16"/>
        <v>113.41723599402239</v>
      </c>
      <c r="AC172" s="163">
        <f t="shared" si="16"/>
        <v>108.45805142788907</v>
      </c>
      <c r="AD172" s="163">
        <f t="shared" si="16"/>
        <v>103.91908893447084</v>
      </c>
      <c r="AE172" s="163">
        <f t="shared" si="16"/>
        <v>99.766079655194915</v>
      </c>
      <c r="AF172" s="163">
        <f t="shared" si="16"/>
        <v>95.959023917795207</v>
      </c>
      <c r="AG172" s="163">
        <f t="shared" si="16"/>
        <v>92.466138078344102</v>
      </c>
      <c r="AH172" s="163">
        <f t="shared" si="16"/>
        <v>89.249958724281385</v>
      </c>
      <c r="AI172" s="163">
        <f t="shared" si="16"/>
        <v>86.280718349617885</v>
      </c>
      <c r="AJ172" s="163">
        <f t="shared" si="16"/>
        <v>83.533829564838413</v>
      </c>
      <c r="AK172" s="163">
        <f t="shared" si="16"/>
        <v>80.994910751012981</v>
      </c>
      <c r="AL172" s="163">
        <f t="shared" si="16"/>
        <v>78.651475431069116</v>
      </c>
      <c r="AM172" s="163">
        <f t="shared" si="16"/>
        <v>76.482178009989894</v>
      </c>
      <c r="AN172" s="163">
        <f t="shared" si="16"/>
        <v>74.480078782174076</v>
      </c>
      <c r="AO172" s="163">
        <f t="shared" si="16"/>
        <v>72.628229162722548</v>
      </c>
      <c r="AP172" s="163">
        <f t="shared" si="16"/>
        <v>70.912499646826063</v>
      </c>
      <c r="AQ172" s="163">
        <f t="shared" si="16"/>
        <v>69.321094771463137</v>
      </c>
      <c r="AR172" s="163">
        <f t="shared" si="17"/>
        <v>67.845367393503082</v>
      </c>
      <c r="AS172" s="163">
        <f t="shared" si="17"/>
        <v>67.845367393503082</v>
      </c>
      <c r="AT172" s="163">
        <f t="shared" si="17"/>
        <v>66.471837494089186</v>
      </c>
      <c r="AU172" s="163"/>
      <c r="AV172" s="163"/>
    </row>
    <row r="173" spans="1:49">
      <c r="D173" s="175" t="s">
        <v>224</v>
      </c>
      <c r="Z173" s="163">
        <f t="shared" si="18"/>
        <v>53.175966257903397</v>
      </c>
      <c r="AA173" s="163">
        <f t="shared" si="18"/>
        <v>50.659252906892611</v>
      </c>
      <c r="AB173" s="163">
        <f t="shared" si="16"/>
        <v>48.415186763164414</v>
      </c>
      <c r="AC173" s="163">
        <f t="shared" si="16"/>
        <v>46.407861703424558</v>
      </c>
      <c r="AD173" s="163">
        <f t="shared" si="16"/>
        <v>44.617071398822688</v>
      </c>
      <c r="AE173" s="163">
        <f t="shared" si="16"/>
        <v>43.014714646813154</v>
      </c>
      <c r="AF173" s="163">
        <f t="shared" si="16"/>
        <v>41.582736995552345</v>
      </c>
      <c r="AG173" s="163">
        <f t="shared" si="16"/>
        <v>40.300853709355131</v>
      </c>
      <c r="AH173" s="163">
        <f t="shared" si="16"/>
        <v>39.154697780545987</v>
      </c>
      <c r="AI173" s="163">
        <f t="shared" si="16"/>
        <v>38.12825086470523</v>
      </c>
      <c r="AJ173" s="163">
        <f t="shared" si="16"/>
        <v>37.194027235622627</v>
      </c>
      <c r="AK173" s="163">
        <f t="shared" si="16"/>
        <v>36.367463086738361</v>
      </c>
      <c r="AL173" s="163">
        <f t="shared" si="16"/>
        <v>35.624176483236994</v>
      </c>
      <c r="AM173" s="163">
        <f t="shared" si="16"/>
        <v>34.971862891430753</v>
      </c>
      <c r="AN173" s="163">
        <f t="shared" si="16"/>
        <v>34.391509521434088</v>
      </c>
      <c r="AO173" s="163">
        <f t="shared" si="16"/>
        <v>33.893719897707577</v>
      </c>
      <c r="AP173" s="163">
        <f t="shared" si="16"/>
        <v>33.458262551571494</v>
      </c>
      <c r="AQ173" s="163">
        <f t="shared" si="16"/>
        <v>33.086782179382112</v>
      </c>
      <c r="AR173" s="163">
        <f t="shared" si="17"/>
        <v>32.772859903695689</v>
      </c>
      <c r="AS173" s="163">
        <f t="shared" si="17"/>
        <v>32.772859903695689</v>
      </c>
      <c r="AT173" s="163">
        <f t="shared" si="17"/>
        <v>32.512178259469437</v>
      </c>
      <c r="AU173" s="163"/>
      <c r="AV173" s="163"/>
    </row>
    <row r="174" spans="1:49">
      <c r="D174" s="175" t="s">
        <v>228</v>
      </c>
      <c r="Z174" s="163">
        <f t="shared" si="18"/>
        <v>23.048408509684116</v>
      </c>
      <c r="AA174" s="163">
        <f t="shared" si="18"/>
        <v>23.08123126422878</v>
      </c>
      <c r="AB174" s="163">
        <f t="shared" si="16"/>
        <v>23.11506601924814</v>
      </c>
      <c r="AC174" s="163">
        <f t="shared" si="16"/>
        <v>23.150221620972701</v>
      </c>
      <c r="AD174" s="163">
        <f t="shared" si="16"/>
        <v>23.184931881762484</v>
      </c>
      <c r="AE174" s="163">
        <f t="shared" si="16"/>
        <v>23.219517810992912</v>
      </c>
      <c r="AF174" s="163">
        <f t="shared" si="16"/>
        <v>23.253886123650691</v>
      </c>
      <c r="AG174" s="163">
        <f t="shared" si="16"/>
        <v>23.287387655739742</v>
      </c>
      <c r="AH174" s="163">
        <f t="shared" si="16"/>
        <v>23.320114693388053</v>
      </c>
      <c r="AI174" s="163">
        <f t="shared" si="16"/>
        <v>23.35188890402781</v>
      </c>
      <c r="AJ174" s="163">
        <f t="shared" si="16"/>
        <v>23.383177048525248</v>
      </c>
      <c r="AK174" s="163">
        <f t="shared" si="16"/>
        <v>23.412625295896216</v>
      </c>
      <c r="AL174" s="163">
        <f t="shared" si="16"/>
        <v>23.44037399103858</v>
      </c>
      <c r="AM174" s="163">
        <f t="shared" si="16"/>
        <v>23.466503078443864</v>
      </c>
      <c r="AN174" s="163">
        <f t="shared" si="16"/>
        <v>23.489847516833297</v>
      </c>
      <c r="AO174" s="163">
        <f t="shared" si="16"/>
        <v>23.51105973799023</v>
      </c>
      <c r="AP174" s="163">
        <f t="shared" si="16"/>
        <v>23.530696782610224</v>
      </c>
      <c r="AQ174" s="163">
        <f t="shared" si="16"/>
        <v>23.547714964906461</v>
      </c>
      <c r="AR174" s="163">
        <f t="shared" si="17"/>
        <v>23.563283130482759</v>
      </c>
      <c r="AS174" s="163">
        <f t="shared" si="17"/>
        <v>23.563283130482759</v>
      </c>
      <c r="AT174" s="163">
        <f t="shared" si="17"/>
        <v>23.576362825353556</v>
      </c>
      <c r="AU174" s="163"/>
      <c r="AV174" s="163"/>
    </row>
    <row r="175" spans="1:49">
      <c r="D175" s="175" t="s">
        <v>220</v>
      </c>
      <c r="Z175" s="163">
        <f t="shared" si="18"/>
        <v>2.8086123706036266</v>
      </c>
      <c r="AA175" s="163">
        <f t="shared" si="18"/>
        <v>2.7330189076348157</v>
      </c>
      <c r="AB175" s="163">
        <f t="shared" si="16"/>
        <v>2.6604578996710155</v>
      </c>
      <c r="AC175" s="163">
        <f t="shared" si="16"/>
        <v>2.5915977063234781</v>
      </c>
      <c r="AD175" s="163">
        <f t="shared" si="16"/>
        <v>2.5230749814134636</v>
      </c>
      <c r="AE175" s="163">
        <f t="shared" si="16"/>
        <v>2.459452624974567</v>
      </c>
      <c r="AF175" s="163">
        <f t="shared" si="16"/>
        <v>2.3969945475336392</v>
      </c>
      <c r="AG175" s="163">
        <f t="shared" si="16"/>
        <v>2.3375297413146439</v>
      </c>
      <c r="AH175" s="163">
        <f t="shared" si="16"/>
        <v>2.2790293969996207</v>
      </c>
      <c r="AI175" s="163">
        <f t="shared" si="16"/>
        <v>2.2232949696042623</v>
      </c>
      <c r="AJ175" s="163">
        <f t="shared" si="16"/>
        <v>2.1687351961996808</v>
      </c>
      <c r="AK175" s="163">
        <f t="shared" si="16"/>
        <v>2.1161105775651663</v>
      </c>
      <c r="AL175" s="163">
        <f t="shared" si="16"/>
        <v>2.064966460639631</v>
      </c>
      <c r="AM175" s="163">
        <f t="shared" si="16"/>
        <v>2.0141381855527798</v>
      </c>
      <c r="AN175" s="163">
        <f t="shared" si="16"/>
        <v>1.9652764098962523</v>
      </c>
      <c r="AO175" s="163">
        <f t="shared" si="16"/>
        <v>1.9179539466494866</v>
      </c>
      <c r="AP175" s="163">
        <f t="shared" si="16"/>
        <v>1.8712721052501633</v>
      </c>
      <c r="AQ175" s="163">
        <f t="shared" si="16"/>
        <v>1.8256946243523329</v>
      </c>
      <c r="AR175" s="163">
        <f t="shared" si="17"/>
        <v>1.7822966099582496</v>
      </c>
      <c r="AS175" s="163">
        <f t="shared" si="17"/>
        <v>1.7822966099582496</v>
      </c>
      <c r="AT175" s="163">
        <f t="shared" si="17"/>
        <v>1.7393476923659827</v>
      </c>
      <c r="AU175" s="163"/>
      <c r="AV175" s="163"/>
    </row>
    <row r="177" spans="4:280">
      <c r="D177" s="175" t="s">
        <v>247</v>
      </c>
      <c r="Z177" s="191">
        <v>2011</v>
      </c>
      <c r="AA177" s="158">
        <v>2012</v>
      </c>
      <c r="AB177" s="158">
        <v>2013</v>
      </c>
      <c r="AC177" s="158">
        <v>2014</v>
      </c>
      <c r="AD177" s="158">
        <v>2015</v>
      </c>
      <c r="AE177" s="158">
        <v>2016</v>
      </c>
      <c r="AF177" s="158">
        <v>2017</v>
      </c>
      <c r="AG177" s="158">
        <v>2018</v>
      </c>
      <c r="AH177" s="158">
        <v>2019</v>
      </c>
      <c r="AI177" s="158">
        <v>2020</v>
      </c>
      <c r="AJ177" s="158">
        <v>2021</v>
      </c>
      <c r="AK177" s="158">
        <v>2022</v>
      </c>
      <c r="AL177" s="158">
        <v>2023</v>
      </c>
      <c r="AM177" s="158">
        <v>2024</v>
      </c>
      <c r="AN177" s="158">
        <v>2025</v>
      </c>
      <c r="AO177" s="158">
        <v>2026</v>
      </c>
      <c r="AP177" s="158">
        <v>2027</v>
      </c>
      <c r="AQ177" s="158">
        <v>2028</v>
      </c>
      <c r="AR177" s="158">
        <v>2029</v>
      </c>
      <c r="AS177" s="158">
        <v>2030</v>
      </c>
      <c r="AT177" s="158">
        <v>2030</v>
      </c>
    </row>
    <row r="178" spans="4:280">
      <c r="D178" s="175">
        <v>10</v>
      </c>
      <c r="Z178" s="163">
        <f t="shared" ref="Z178:AO187" si="19">+SUMIF($C$131:$C$145,$D178,Z$131:Z$145)</f>
        <v>1256689.7248867671</v>
      </c>
      <c r="AA178" s="163">
        <f t="shared" si="19"/>
        <v>1209658.2323895255</v>
      </c>
      <c r="AB178" s="163">
        <f t="shared" si="19"/>
        <v>1169046.8740679042</v>
      </c>
      <c r="AC178" s="163">
        <f t="shared" si="19"/>
        <v>1137362.7464186011</v>
      </c>
      <c r="AD178" s="163">
        <f t="shared" si="19"/>
        <v>1117660.3333166754</v>
      </c>
      <c r="AE178" s="163">
        <f t="shared" si="19"/>
        <v>1102724.5572721332</v>
      </c>
      <c r="AF178" s="163">
        <f t="shared" si="19"/>
        <v>1079148.5093495436</v>
      </c>
      <c r="AG178" s="163">
        <f t="shared" si="19"/>
        <v>1054236.5666813552</v>
      </c>
      <c r="AH178" s="163">
        <f t="shared" si="19"/>
        <v>1036424.8563660549</v>
      </c>
      <c r="AI178" s="163">
        <f t="shared" si="19"/>
        <v>1021096.9952306366</v>
      </c>
      <c r="AJ178" s="163">
        <f t="shared" si="19"/>
        <v>998522.42860352376</v>
      </c>
      <c r="AK178" s="163">
        <f t="shared" si="19"/>
        <v>973863.63581655361</v>
      </c>
      <c r="AL178" s="163">
        <f t="shared" si="19"/>
        <v>957207.57997266925</v>
      </c>
      <c r="AM178" s="163">
        <f t="shared" si="19"/>
        <v>956467.56024439074</v>
      </c>
      <c r="AN178" s="163">
        <f t="shared" si="19"/>
        <v>936987.41829910385</v>
      </c>
      <c r="AO178" s="163">
        <f t="shared" si="19"/>
        <v>918351.21651321964</v>
      </c>
      <c r="AP178" s="163">
        <f t="shared" ref="AP178:AT187" si="20">+SUMIF($C$131:$C$145,$D178,AP$131:AP$145)</f>
        <v>905330.57914133952</v>
      </c>
      <c r="AQ178" s="163">
        <f t="shared" si="20"/>
        <v>888658.41537444736</v>
      </c>
      <c r="AR178" s="163">
        <f t="shared" si="20"/>
        <v>870565.89497880603</v>
      </c>
      <c r="AS178" s="163">
        <f t="shared" si="20"/>
        <v>870565.89497880603</v>
      </c>
      <c r="AT178" s="163">
        <f t="shared" si="20"/>
        <v>852607.20906115079</v>
      </c>
      <c r="AU178" s="163"/>
      <c r="AV178" s="163"/>
    </row>
    <row r="179" spans="4:280">
      <c r="D179" s="175">
        <v>11</v>
      </c>
      <c r="Z179" s="163">
        <f t="shared" si="19"/>
        <v>3444040.8056571903</v>
      </c>
      <c r="AA179" s="163">
        <f t="shared" si="19"/>
        <v>3370841.2091617524</v>
      </c>
      <c r="AB179" s="163">
        <f t="shared" si="19"/>
        <v>3306771.6422197963</v>
      </c>
      <c r="AC179" s="163">
        <f t="shared" si="19"/>
        <v>3254240.2280834503</v>
      </c>
      <c r="AD179" s="163">
        <f t="shared" si="19"/>
        <v>3215366.7342631216</v>
      </c>
      <c r="AE179" s="163">
        <f t="shared" si="19"/>
        <v>3182325.0292644291</v>
      </c>
      <c r="AF179" s="163">
        <f t="shared" si="19"/>
        <v>3140535.4960463252</v>
      </c>
      <c r="AG179" s="163">
        <f t="shared" si="19"/>
        <v>3098493.1094433293</v>
      </c>
      <c r="AH179" s="163">
        <f t="shared" si="19"/>
        <v>3064191.2175023197</v>
      </c>
      <c r="AI179" s="163">
        <f t="shared" si="19"/>
        <v>3032911.9794590147</v>
      </c>
      <c r="AJ179" s="163">
        <f t="shared" si="19"/>
        <v>2995277.6923848069</v>
      </c>
      <c r="AK179" s="163">
        <f t="shared" si="19"/>
        <v>2956690.2262883773</v>
      </c>
      <c r="AL179" s="163">
        <f t="shared" si="19"/>
        <v>2926100.0047160704</v>
      </c>
      <c r="AM179" s="163">
        <f t="shared" si="19"/>
        <v>2909555.8032329292</v>
      </c>
      <c r="AN179" s="163">
        <f t="shared" si="19"/>
        <v>2877469.4324088125</v>
      </c>
      <c r="AO179" s="163">
        <f t="shared" si="19"/>
        <v>2847061.6272584191</v>
      </c>
      <c r="AP179" s="163">
        <f t="shared" si="20"/>
        <v>2821700.0814705621</v>
      </c>
      <c r="AQ179" s="163">
        <f t="shared" si="20"/>
        <v>2793985.9161379375</v>
      </c>
      <c r="AR179" s="163">
        <f t="shared" si="20"/>
        <v>2766308.5187855829</v>
      </c>
      <c r="AS179" s="163">
        <f t="shared" si="20"/>
        <v>2766308.5187855829</v>
      </c>
      <c r="AT179" s="163">
        <f t="shared" si="20"/>
        <v>2739334.8531539049</v>
      </c>
      <c r="AU179" s="163"/>
      <c r="AV179" s="163"/>
    </row>
    <row r="180" spans="4:280">
      <c r="D180" s="175">
        <v>20</v>
      </c>
      <c r="Z180" s="163">
        <f>+SUMIF($C$131:$C$145,$D180,Z$131:Z$145)</f>
        <v>1119773.355988157</v>
      </c>
      <c r="AA180" s="163">
        <f t="shared" si="19"/>
        <v>1088594.9928967804</v>
      </c>
      <c r="AB180" s="163">
        <f t="shared" si="19"/>
        <v>1075584.189124394</v>
      </c>
      <c r="AC180" s="163">
        <f t="shared" si="19"/>
        <v>1085001.3567473844</v>
      </c>
      <c r="AD180" s="163">
        <f t="shared" si="19"/>
        <v>1123933.8556773912</v>
      </c>
      <c r="AE180" s="163">
        <f t="shared" si="19"/>
        <v>1175740.0773573723</v>
      </c>
      <c r="AF180" s="163">
        <f t="shared" si="19"/>
        <v>1202547.7446711068</v>
      </c>
      <c r="AG180" s="163">
        <f t="shared" si="19"/>
        <v>1224155.4258292855</v>
      </c>
      <c r="AH180" s="163">
        <f t="shared" si="19"/>
        <v>1265568.5837644595</v>
      </c>
      <c r="AI180" s="163">
        <f t="shared" si="19"/>
        <v>1314629.8889032004</v>
      </c>
      <c r="AJ180" s="163">
        <f t="shared" si="19"/>
        <v>1340016.6555565945</v>
      </c>
      <c r="AK180" s="163">
        <f t="shared" si="19"/>
        <v>1357176.6937770464</v>
      </c>
      <c r="AL180" s="163">
        <f t="shared" si="19"/>
        <v>1399308.8757693206</v>
      </c>
      <c r="AM180" s="163">
        <f t="shared" si="19"/>
        <v>1499642.2155971122</v>
      </c>
      <c r="AN180" s="163">
        <f t="shared" si="19"/>
        <v>1531438.8119116053</v>
      </c>
      <c r="AO180" s="163">
        <f t="shared" si="19"/>
        <v>1565006.2828422103</v>
      </c>
      <c r="AP180" s="163">
        <f t="shared" si="20"/>
        <v>1620754.8953711363</v>
      </c>
      <c r="AQ180" s="163">
        <f t="shared" si="20"/>
        <v>1660554.0469304759</v>
      </c>
      <c r="AR180" s="163">
        <f t="shared" si="20"/>
        <v>1692952.6876171229</v>
      </c>
      <c r="AS180" s="163">
        <f t="shared" si="20"/>
        <v>1692952.6876171229</v>
      </c>
      <c r="AT180" s="163">
        <f t="shared" si="20"/>
        <v>1724158.1451796303</v>
      </c>
      <c r="AU180" s="163"/>
      <c r="AV180" s="163"/>
    </row>
    <row r="181" spans="4:280">
      <c r="D181" s="175">
        <v>24</v>
      </c>
      <c r="Z181" s="163">
        <f t="shared" ref="Z181:Z187" si="21">+SUMIF($C$131:$C$145,$D181,Z$131:Z$145)</f>
        <v>681459.23049108242</v>
      </c>
      <c r="AA181" s="163">
        <f t="shared" si="19"/>
        <v>628454.40094476554</v>
      </c>
      <c r="AB181" s="163">
        <f t="shared" si="19"/>
        <v>585935.48158235406</v>
      </c>
      <c r="AC181" s="163">
        <f t="shared" si="19"/>
        <v>553337.82988411875</v>
      </c>
      <c r="AD181" s="163">
        <f t="shared" si="19"/>
        <v>528291.7997944383</v>
      </c>
      <c r="AE181" s="163">
        <f t="shared" si="19"/>
        <v>507192.44195118116</v>
      </c>
      <c r="AF181" s="163">
        <f t="shared" si="19"/>
        <v>484301.20749921206</v>
      </c>
      <c r="AG181" s="163">
        <f t="shared" si="19"/>
        <v>461688.46090828814</v>
      </c>
      <c r="AH181" s="163">
        <f t="shared" si="19"/>
        <v>442980.12295032729</v>
      </c>
      <c r="AI181" s="163">
        <f t="shared" si="19"/>
        <v>425805.53239527514</v>
      </c>
      <c r="AJ181" s="163">
        <f t="shared" si="19"/>
        <v>406650.2440226652</v>
      </c>
      <c r="AK181" s="163">
        <f t="shared" si="19"/>
        <v>387358.71880483499</v>
      </c>
      <c r="AL181" s="163">
        <f t="shared" si="19"/>
        <v>371470.73704074096</v>
      </c>
      <c r="AM181" s="163">
        <f t="shared" si="19"/>
        <v>361732.56729869882</v>
      </c>
      <c r="AN181" s="163">
        <f t="shared" si="19"/>
        <v>346277.22933491122</v>
      </c>
      <c r="AO181" s="163">
        <f t="shared" si="19"/>
        <v>331354.44868006301</v>
      </c>
      <c r="AP181" s="163">
        <f t="shared" si="20"/>
        <v>318804.24036364863</v>
      </c>
      <c r="AQ181" s="163">
        <f t="shared" si="20"/>
        <v>306193.1964854516</v>
      </c>
      <c r="AR181" s="163">
        <f t="shared" si="20"/>
        <v>293391.78253177326</v>
      </c>
      <c r="AS181" s="163">
        <f t="shared" si="20"/>
        <v>293391.78253177326</v>
      </c>
      <c r="AT181" s="163">
        <f t="shared" si="20"/>
        <v>281134.30242021778</v>
      </c>
      <c r="AU181" s="163"/>
      <c r="AV181" s="163"/>
    </row>
    <row r="182" spans="4:280">
      <c r="D182" s="175">
        <v>26</v>
      </c>
      <c r="Z182" s="163">
        <f t="shared" si="21"/>
        <v>753512.99896285718</v>
      </c>
      <c r="AA182" s="163">
        <f t="shared" si="19"/>
        <v>659950.77318303089</v>
      </c>
      <c r="AB182" s="163">
        <f t="shared" si="19"/>
        <v>593813.17243838566</v>
      </c>
      <c r="AC182" s="163">
        <f t="shared" si="19"/>
        <v>560097.66435027553</v>
      </c>
      <c r="AD182" s="163">
        <f t="shared" si="19"/>
        <v>567042.42352138308</v>
      </c>
      <c r="AE182" s="163">
        <f t="shared" si="19"/>
        <v>590070.64098071482</v>
      </c>
      <c r="AF182" s="163">
        <f t="shared" si="19"/>
        <v>577148.62986663857</v>
      </c>
      <c r="AG182" s="163">
        <f t="shared" si="19"/>
        <v>556311.66263674374</v>
      </c>
      <c r="AH182" s="163">
        <f t="shared" si="19"/>
        <v>560572.17935231316</v>
      </c>
      <c r="AI182" s="163">
        <f t="shared" si="19"/>
        <v>572913.11733220296</v>
      </c>
      <c r="AJ182" s="163">
        <f t="shared" si="19"/>
        <v>553855.99211375648</v>
      </c>
      <c r="AK182" s="163">
        <f t="shared" si="19"/>
        <v>524525.61492505064</v>
      </c>
      <c r="AL182" s="163">
        <f t="shared" si="19"/>
        <v>524565.25232080126</v>
      </c>
      <c r="AM182" s="163">
        <f t="shared" si="19"/>
        <v>591135.71321904275</v>
      </c>
      <c r="AN182" s="163">
        <f t="shared" si="19"/>
        <v>575218.46058885485</v>
      </c>
      <c r="AO182" s="163">
        <f t="shared" si="19"/>
        <v>561001.22456447524</v>
      </c>
      <c r="AP182" s="163">
        <f t="shared" si="20"/>
        <v>569742.14828406088</v>
      </c>
      <c r="AQ182" s="163">
        <f t="shared" si="20"/>
        <v>559902.3951174625</v>
      </c>
      <c r="AR182" s="163">
        <f t="shared" si="20"/>
        <v>541820.46675849904</v>
      </c>
      <c r="AS182" s="163">
        <f t="shared" si="20"/>
        <v>541820.46675849904</v>
      </c>
      <c r="AT182" s="163">
        <f t="shared" si="20"/>
        <v>522352.17294642207</v>
      </c>
      <c r="AU182" s="163"/>
      <c r="AV182" s="163"/>
    </row>
    <row r="183" spans="4:280">
      <c r="D183" s="175" t="s">
        <v>210</v>
      </c>
      <c r="Z183" s="163">
        <f t="shared" si="21"/>
        <v>398278.52597969153</v>
      </c>
      <c r="AA183" s="163">
        <f t="shared" si="19"/>
        <v>363824.25475816592</v>
      </c>
      <c r="AB183" s="163">
        <f t="shared" si="19"/>
        <v>339381.30585227476</v>
      </c>
      <c r="AC183" s="163">
        <f t="shared" si="19"/>
        <v>324655.08855331712</v>
      </c>
      <c r="AD183" s="163">
        <f t="shared" si="19"/>
        <v>319695.88035753596</v>
      </c>
      <c r="AE183" s="163">
        <f t="shared" si="19"/>
        <v>318039.80260554369</v>
      </c>
      <c r="AF183" s="163">
        <f t="shared" si="19"/>
        <v>309008.36929168773</v>
      </c>
      <c r="AG183" s="163">
        <f t="shared" si="19"/>
        <v>298890.66699002276</v>
      </c>
      <c r="AH183" s="163">
        <f t="shared" si="19"/>
        <v>293694.73800220684</v>
      </c>
      <c r="AI183" s="163">
        <f t="shared" si="19"/>
        <v>289864.03113009315</v>
      </c>
      <c r="AJ183" s="163">
        <f t="shared" si="19"/>
        <v>281038.0721029343</v>
      </c>
      <c r="AK183" s="163">
        <f t="shared" si="19"/>
        <v>271141.30752326199</v>
      </c>
      <c r="AL183" s="163">
        <f t="shared" si="19"/>
        <v>265884.49338317587</v>
      </c>
      <c r="AM183" s="163">
        <f t="shared" si="19"/>
        <v>269410.9810812138</v>
      </c>
      <c r="AN183" s="163">
        <f t="shared" si="19"/>
        <v>261802.13991051444</v>
      </c>
      <c r="AO183" s="163">
        <f t="shared" si="19"/>
        <v>254720.19580148847</v>
      </c>
      <c r="AP183" s="163">
        <f t="shared" si="20"/>
        <v>250453.05082077355</v>
      </c>
      <c r="AQ183" s="163">
        <f t="shared" si="20"/>
        <v>244245.51232822932</v>
      </c>
      <c r="AR183" s="163">
        <f t="shared" si="20"/>
        <v>237455.71870154922</v>
      </c>
      <c r="AS183" s="163">
        <f t="shared" si="20"/>
        <v>237455.71870154922</v>
      </c>
      <c r="AT183" s="163">
        <f t="shared" si="20"/>
        <v>230837.67795673711</v>
      </c>
      <c r="AU183" s="163"/>
      <c r="AV183" s="163"/>
    </row>
    <row r="184" spans="4:280">
      <c r="D184" s="175" t="s">
        <v>212</v>
      </c>
      <c r="Z184" s="163">
        <f t="shared" si="21"/>
        <v>2582095.806514875</v>
      </c>
      <c r="AA184" s="163">
        <f t="shared" si="19"/>
        <v>2366701.9790977743</v>
      </c>
      <c r="AB184" s="163">
        <f t="shared" si="19"/>
        <v>2192086.3907453474</v>
      </c>
      <c r="AC184" s="163">
        <f t="shared" si="19"/>
        <v>2065734.7065413066</v>
      </c>
      <c r="AD184" s="163">
        <f t="shared" si="19"/>
        <v>1998483.7265548622</v>
      </c>
      <c r="AE184" s="163">
        <f t="shared" si="19"/>
        <v>1957857.3276104317</v>
      </c>
      <c r="AF184" s="163">
        <f t="shared" si="19"/>
        <v>1878669.0528836576</v>
      </c>
      <c r="AG184" s="163">
        <f t="shared" si="19"/>
        <v>1795233.4117327332</v>
      </c>
      <c r="AH184" s="163">
        <f t="shared" si="19"/>
        <v>1748042.8348821206</v>
      </c>
      <c r="AI184" s="163">
        <f t="shared" si="19"/>
        <v>1715086.5200862614</v>
      </c>
      <c r="AJ184" s="163">
        <f t="shared" si="19"/>
        <v>1647519.0650200911</v>
      </c>
      <c r="AK184" s="163">
        <f t="shared" si="19"/>
        <v>1570613.1354708397</v>
      </c>
      <c r="AL184" s="163">
        <f t="shared" si="19"/>
        <v>1533928.5568623822</v>
      </c>
      <c r="AM184" s="163">
        <f t="shared" si="19"/>
        <v>1582154.8790857736</v>
      </c>
      <c r="AN184" s="163">
        <f t="shared" si="19"/>
        <v>1532247.4116903804</v>
      </c>
      <c r="AO184" s="163">
        <f t="shared" si="19"/>
        <v>1487100.3286486708</v>
      </c>
      <c r="AP184" s="163">
        <f t="shared" si="20"/>
        <v>1472623.77017964</v>
      </c>
      <c r="AQ184" s="163">
        <f t="shared" si="20"/>
        <v>1437581.9140745574</v>
      </c>
      <c r="AR184" s="163">
        <f t="shared" si="20"/>
        <v>1394356.7232008372</v>
      </c>
      <c r="AS184" s="163">
        <f t="shared" si="20"/>
        <v>1394356.7232008372</v>
      </c>
      <c r="AT184" s="163">
        <f t="shared" si="20"/>
        <v>1350924.0340045574</v>
      </c>
      <c r="AU184" s="163"/>
      <c r="AV184" s="163"/>
    </row>
    <row r="185" spans="4:280">
      <c r="D185" s="175" t="s">
        <v>224</v>
      </c>
      <c r="Z185" s="163">
        <f t="shared" si="21"/>
        <v>2189360.8827703986</v>
      </c>
      <c r="AA185" s="163">
        <f t="shared" si="19"/>
        <v>2014667.8288542123</v>
      </c>
      <c r="AB185" s="163">
        <f t="shared" si="19"/>
        <v>1873086.7454933049</v>
      </c>
      <c r="AC185" s="163">
        <f t="shared" si="19"/>
        <v>1768789.2409643235</v>
      </c>
      <c r="AD185" s="163">
        <f t="shared" si="19"/>
        <v>1707361.4712187478</v>
      </c>
      <c r="AE185" s="163">
        <f t="shared" si="19"/>
        <v>1664755.4862609627</v>
      </c>
      <c r="AF185" s="163">
        <f t="shared" si="19"/>
        <v>1600602.7124328008</v>
      </c>
      <c r="AG185" s="163">
        <f t="shared" si="19"/>
        <v>1536711.8527914204</v>
      </c>
      <c r="AH185" s="163">
        <f t="shared" si="19"/>
        <v>1496727.477359151</v>
      </c>
      <c r="AI185" s="163">
        <f t="shared" si="19"/>
        <v>1466603.1695108868</v>
      </c>
      <c r="AJ185" s="163">
        <f t="shared" si="19"/>
        <v>1418133.8704398195</v>
      </c>
      <c r="AK185" s="163">
        <f t="shared" si="19"/>
        <v>1366798.3651888878</v>
      </c>
      <c r="AL185" s="163">
        <f t="shared" si="19"/>
        <v>1339255.2907108115</v>
      </c>
      <c r="AM185" s="163">
        <f t="shared" si="19"/>
        <v>1357992.4079371477</v>
      </c>
      <c r="AN185" s="163">
        <f t="shared" si="19"/>
        <v>1325895.8665798483</v>
      </c>
      <c r="AO185" s="163">
        <f t="shared" si="19"/>
        <v>1298129.4720822002</v>
      </c>
      <c r="AP185" s="163">
        <f t="shared" si="20"/>
        <v>1286972.0690461975</v>
      </c>
      <c r="AQ185" s="163">
        <f t="shared" si="20"/>
        <v>1266859.8028663618</v>
      </c>
      <c r="AR185" s="163">
        <f t="shared" si="20"/>
        <v>1243861.1247848661</v>
      </c>
      <c r="AS185" s="163">
        <f t="shared" si="20"/>
        <v>1243861.1247848661</v>
      </c>
      <c r="AT185" s="163">
        <f t="shared" si="20"/>
        <v>1221970.2198821588</v>
      </c>
      <c r="AU185" s="163"/>
      <c r="AV185" s="163"/>
    </row>
    <row r="186" spans="4:280">
      <c r="D186" s="175" t="s">
        <v>228</v>
      </c>
      <c r="Z186" s="163">
        <f t="shared" si="21"/>
        <v>1246596.222654775</v>
      </c>
      <c r="AA186" s="163">
        <f t="shared" si="19"/>
        <v>1224944.0244238856</v>
      </c>
      <c r="AB186" s="163">
        <f t="shared" si="19"/>
        <v>1199741.2715970362</v>
      </c>
      <c r="AC186" s="163">
        <f t="shared" si="19"/>
        <v>1169595.4967347828</v>
      </c>
      <c r="AD186" s="163">
        <f t="shared" si="19"/>
        <v>1132004.2991270532</v>
      </c>
      <c r="AE186" s="163">
        <f t="shared" si="19"/>
        <v>1092060.3616866185</v>
      </c>
      <c r="AF186" s="163">
        <f t="shared" si="19"/>
        <v>1058098.3263983538</v>
      </c>
      <c r="AG186" s="163">
        <f t="shared" si="19"/>
        <v>1025576.5523587783</v>
      </c>
      <c r="AH186" s="163">
        <f t="shared" si="19"/>
        <v>989309.22563760134</v>
      </c>
      <c r="AI186" s="163">
        <f t="shared" si="19"/>
        <v>952476.84461748635</v>
      </c>
      <c r="AJ186" s="163">
        <f t="shared" si="19"/>
        <v>920642.44675453601</v>
      </c>
      <c r="AK186" s="163">
        <f t="shared" si="19"/>
        <v>890780.15463296336</v>
      </c>
      <c r="AL186" s="163">
        <f t="shared" si="19"/>
        <v>857144.1557303078</v>
      </c>
      <c r="AM186" s="163">
        <f t="shared" si="19"/>
        <v>815859.91252825782</v>
      </c>
      <c r="AN186" s="163">
        <f t="shared" si="19"/>
        <v>785406.54157283809</v>
      </c>
      <c r="AO186" s="163">
        <f t="shared" si="19"/>
        <v>755363.32726215012</v>
      </c>
      <c r="AP186" s="163">
        <f t="shared" si="20"/>
        <v>723427.74188456871</v>
      </c>
      <c r="AQ186" s="163">
        <f t="shared" si="20"/>
        <v>694233.73259537225</v>
      </c>
      <c r="AR186" s="163">
        <f t="shared" si="20"/>
        <v>666723.09617700963</v>
      </c>
      <c r="AS186" s="163">
        <f t="shared" si="20"/>
        <v>666723.09617700963</v>
      </c>
      <c r="AT186" s="163">
        <f t="shared" si="20"/>
        <v>640051.09798269835</v>
      </c>
      <c r="AU186" s="163"/>
      <c r="AV186" s="163"/>
    </row>
    <row r="187" spans="4:280">
      <c r="D187" s="175" t="s">
        <v>220</v>
      </c>
      <c r="Z187" s="163">
        <f t="shared" si="21"/>
        <v>115346.90144832034</v>
      </c>
      <c r="AA187" s="163">
        <f t="shared" si="19"/>
        <v>117905.16869427358</v>
      </c>
      <c r="AB187" s="163">
        <f t="shared" si="19"/>
        <v>119239.06260535524</v>
      </c>
      <c r="AC187" s="163">
        <f t="shared" si="19"/>
        <v>118376.40843173751</v>
      </c>
      <c r="AD187" s="163">
        <f t="shared" si="19"/>
        <v>114121.20448431237</v>
      </c>
      <c r="AE187" s="163">
        <f t="shared" si="19"/>
        <v>108924.23785487362</v>
      </c>
      <c r="AF187" s="163">
        <f t="shared" si="19"/>
        <v>106584.7595506308</v>
      </c>
      <c r="AG187" s="163">
        <f t="shared" si="19"/>
        <v>104966.77303373408</v>
      </c>
      <c r="AH187" s="163">
        <f t="shared" si="19"/>
        <v>101498.85322477511</v>
      </c>
      <c r="AI187" s="163">
        <f t="shared" si="19"/>
        <v>97633.775295201573</v>
      </c>
      <c r="AJ187" s="163">
        <f t="shared" si="19"/>
        <v>96042.438163702871</v>
      </c>
      <c r="AK187" s="163">
        <f t="shared" si="19"/>
        <v>95296.923750069705</v>
      </c>
      <c r="AL187" s="163">
        <f t="shared" si="19"/>
        <v>92481.587906206507</v>
      </c>
      <c r="AM187" s="163">
        <f t="shared" si="19"/>
        <v>85457.869074818896</v>
      </c>
      <c r="AN187" s="163">
        <f t="shared" si="19"/>
        <v>83842.622198993922</v>
      </c>
      <c r="AO187" s="163">
        <f t="shared" si="19"/>
        <v>82180.490706037206</v>
      </c>
      <c r="AP187" s="163">
        <f t="shared" si="20"/>
        <v>79216.562031555164</v>
      </c>
      <c r="AQ187" s="163">
        <f t="shared" si="20"/>
        <v>77376.589569300573</v>
      </c>
      <c r="AR187" s="163">
        <f t="shared" si="20"/>
        <v>76095.153762167465</v>
      </c>
      <c r="AS187" s="163">
        <f t="shared" si="20"/>
        <v>76095.153762167465</v>
      </c>
      <c r="AT187" s="163">
        <f t="shared" si="20"/>
        <v>74917.183805587614</v>
      </c>
      <c r="AU187" s="163"/>
      <c r="AV187" s="163"/>
    </row>
    <row r="188" spans="4:280">
      <c r="Z188" s="163"/>
      <c r="AA188" s="163"/>
      <c r="AB188" s="163"/>
      <c r="AC188" s="163"/>
      <c r="AD188" s="163"/>
      <c r="AE188" s="163"/>
      <c r="AF188" s="163"/>
      <c r="AG188" s="163"/>
      <c r="AH188" s="163"/>
      <c r="AI188" s="163"/>
      <c r="AJ188" s="163"/>
      <c r="AK188" s="163"/>
      <c r="AL188" s="163"/>
      <c r="AM188" s="163"/>
      <c r="AN188" s="163"/>
      <c r="AO188" s="163"/>
      <c r="AP188" s="163"/>
      <c r="AQ188" s="163"/>
      <c r="AR188" s="163"/>
      <c r="AS188" s="163"/>
      <c r="AT188" s="163"/>
      <c r="AU188" s="163"/>
      <c r="AV188" s="163"/>
    </row>
    <row r="189" spans="4:280">
      <c r="D189" s="175" t="s">
        <v>246</v>
      </c>
      <c r="Z189" s="192">
        <v>40877</v>
      </c>
      <c r="AA189" s="192">
        <v>40908</v>
      </c>
      <c r="AB189" s="192">
        <v>40939</v>
      </c>
      <c r="AC189" s="192">
        <v>40968</v>
      </c>
      <c r="AD189" s="192">
        <v>40999</v>
      </c>
      <c r="AE189" s="192">
        <v>41029</v>
      </c>
      <c r="AF189" s="192">
        <v>41060</v>
      </c>
      <c r="AG189" s="192">
        <v>41090</v>
      </c>
      <c r="AH189" s="192">
        <v>41121</v>
      </c>
      <c r="AI189" s="192">
        <v>41152</v>
      </c>
      <c r="AJ189" s="192">
        <v>41182</v>
      </c>
      <c r="AK189" s="192">
        <v>41213</v>
      </c>
      <c r="AL189" s="192">
        <v>41243</v>
      </c>
      <c r="AM189" s="192">
        <v>41274</v>
      </c>
      <c r="AN189" s="192">
        <v>41305</v>
      </c>
      <c r="AO189" s="192">
        <v>41333</v>
      </c>
      <c r="AP189" s="192">
        <v>41364</v>
      </c>
      <c r="AQ189" s="192">
        <v>41394</v>
      </c>
      <c r="AR189" s="192">
        <v>41425</v>
      </c>
      <c r="AS189" s="192">
        <v>41426</v>
      </c>
      <c r="AT189" s="192">
        <v>41455</v>
      </c>
      <c r="AU189" s="192">
        <v>41486</v>
      </c>
      <c r="AV189" s="192">
        <v>41517</v>
      </c>
      <c r="AW189" s="192">
        <v>41547</v>
      </c>
      <c r="AX189" s="192">
        <v>41578</v>
      </c>
      <c r="AY189" s="192">
        <v>41608</v>
      </c>
      <c r="AZ189" s="192">
        <v>41639</v>
      </c>
      <c r="BA189" s="192">
        <v>41670</v>
      </c>
      <c r="BB189" s="192">
        <v>41698</v>
      </c>
      <c r="BC189" s="192">
        <v>41729</v>
      </c>
      <c r="BD189" s="192">
        <v>41759</v>
      </c>
      <c r="BE189" s="192">
        <v>41790</v>
      </c>
      <c r="BF189" s="192">
        <v>41820</v>
      </c>
      <c r="BG189" s="192">
        <v>41851</v>
      </c>
      <c r="BH189" s="192">
        <v>41882</v>
      </c>
      <c r="BI189" s="192">
        <v>41912</v>
      </c>
      <c r="BJ189" s="192">
        <v>41943</v>
      </c>
      <c r="BK189" s="192">
        <v>41973</v>
      </c>
      <c r="BL189" s="192">
        <v>42004</v>
      </c>
      <c r="BM189" s="192">
        <v>42035</v>
      </c>
      <c r="BN189" s="192">
        <v>42063</v>
      </c>
      <c r="BO189" s="192">
        <v>42094</v>
      </c>
      <c r="BP189" s="192">
        <v>42124</v>
      </c>
      <c r="BQ189" s="192">
        <v>42155</v>
      </c>
      <c r="BR189" s="192">
        <v>42185</v>
      </c>
      <c r="BS189" s="192">
        <v>42216</v>
      </c>
      <c r="BT189" s="192">
        <v>42247</v>
      </c>
      <c r="BU189" s="192">
        <v>42277</v>
      </c>
      <c r="BV189" s="192">
        <v>42308</v>
      </c>
      <c r="BW189" s="192">
        <v>42338</v>
      </c>
      <c r="BX189" s="192">
        <v>42369</v>
      </c>
      <c r="BY189" s="192">
        <v>42400</v>
      </c>
      <c r="BZ189" s="192">
        <v>42429</v>
      </c>
      <c r="CA189" s="192">
        <v>42460</v>
      </c>
      <c r="CB189" s="192">
        <v>42490</v>
      </c>
      <c r="CC189" s="192">
        <v>42521</v>
      </c>
      <c r="CD189" s="192">
        <v>42551</v>
      </c>
      <c r="CE189" s="192">
        <v>42582</v>
      </c>
      <c r="CF189" s="192">
        <v>42613</v>
      </c>
      <c r="CG189" s="192">
        <v>42643</v>
      </c>
      <c r="CH189" s="192">
        <v>42674</v>
      </c>
      <c r="CI189" s="192">
        <v>42704</v>
      </c>
      <c r="CJ189" s="192">
        <v>42735</v>
      </c>
      <c r="CK189" s="192">
        <v>42766</v>
      </c>
      <c r="CL189" s="192">
        <v>42794</v>
      </c>
      <c r="CM189" s="192">
        <v>42825</v>
      </c>
      <c r="CN189" s="192">
        <v>42855</v>
      </c>
      <c r="CO189" s="192">
        <v>42886</v>
      </c>
      <c r="CP189" s="192">
        <v>42916</v>
      </c>
      <c r="CQ189" s="192">
        <v>42947</v>
      </c>
      <c r="CR189" s="192">
        <v>42978</v>
      </c>
      <c r="CS189" s="192">
        <v>43008</v>
      </c>
      <c r="CT189" s="192">
        <v>43039</v>
      </c>
      <c r="CU189" s="192">
        <v>43069</v>
      </c>
      <c r="CV189" s="192">
        <v>43100</v>
      </c>
      <c r="CW189" s="192">
        <v>43131</v>
      </c>
      <c r="CX189" s="192">
        <v>43159</v>
      </c>
      <c r="CY189" s="192">
        <v>43190</v>
      </c>
      <c r="CZ189" s="192">
        <v>43220</v>
      </c>
      <c r="DA189" s="192">
        <v>43251</v>
      </c>
      <c r="DB189" s="192">
        <v>43281</v>
      </c>
      <c r="DC189" s="192">
        <v>43312</v>
      </c>
      <c r="DD189" s="192">
        <v>43343</v>
      </c>
      <c r="DE189" s="192">
        <v>43373</v>
      </c>
      <c r="DF189" s="192">
        <v>43404</v>
      </c>
      <c r="DG189" s="192">
        <v>43434</v>
      </c>
      <c r="DH189" s="192">
        <v>43465</v>
      </c>
      <c r="DI189" s="192">
        <v>43496</v>
      </c>
      <c r="DJ189" s="192">
        <v>43524</v>
      </c>
      <c r="DK189" s="192">
        <v>43555</v>
      </c>
      <c r="DL189" s="192">
        <v>43585</v>
      </c>
      <c r="DM189" s="192">
        <v>43616</v>
      </c>
      <c r="DN189" s="192">
        <v>43646</v>
      </c>
      <c r="DO189" s="192">
        <v>43677</v>
      </c>
      <c r="DP189" s="192">
        <v>43708</v>
      </c>
      <c r="DQ189" s="192">
        <v>43738</v>
      </c>
      <c r="DR189" s="192">
        <v>43769</v>
      </c>
      <c r="DS189" s="192">
        <v>43799</v>
      </c>
      <c r="DT189" s="192">
        <v>43830</v>
      </c>
      <c r="DU189" s="192">
        <v>43861</v>
      </c>
      <c r="DV189" s="192">
        <v>43890</v>
      </c>
      <c r="DW189" s="192">
        <v>43921</v>
      </c>
      <c r="DX189" s="192">
        <v>43951</v>
      </c>
      <c r="DY189" s="192">
        <v>43982</v>
      </c>
      <c r="DZ189" s="192">
        <v>44012</v>
      </c>
      <c r="EA189" s="192">
        <v>44043</v>
      </c>
      <c r="EB189" s="192">
        <v>44074</v>
      </c>
      <c r="EC189" s="192">
        <v>44104</v>
      </c>
      <c r="ED189" s="192">
        <v>44135</v>
      </c>
      <c r="EE189" s="192">
        <v>44165</v>
      </c>
      <c r="EF189" s="192">
        <v>44196</v>
      </c>
      <c r="EG189" s="192">
        <v>44227</v>
      </c>
      <c r="EH189" s="192">
        <v>44255</v>
      </c>
      <c r="EI189" s="192">
        <v>44286</v>
      </c>
      <c r="EJ189" s="192">
        <v>44316</v>
      </c>
      <c r="EK189" s="192">
        <v>44347</v>
      </c>
      <c r="EL189" s="192">
        <v>44377</v>
      </c>
      <c r="EM189" s="192">
        <v>44408</v>
      </c>
      <c r="EN189" s="192">
        <v>44439</v>
      </c>
      <c r="EO189" s="192">
        <v>44469</v>
      </c>
      <c r="EP189" s="192">
        <v>44500</v>
      </c>
      <c r="EQ189" s="192">
        <v>44530</v>
      </c>
      <c r="ER189" s="192">
        <v>44561</v>
      </c>
      <c r="ES189" s="192">
        <v>44592</v>
      </c>
      <c r="ET189" s="192">
        <v>44620</v>
      </c>
      <c r="EU189" s="192">
        <v>44651</v>
      </c>
      <c r="EV189" s="192">
        <v>44681</v>
      </c>
      <c r="EW189" s="192">
        <v>44712</v>
      </c>
      <c r="EX189" s="192">
        <v>44742</v>
      </c>
      <c r="EY189" s="192">
        <v>44773</v>
      </c>
      <c r="EZ189" s="192">
        <v>44804</v>
      </c>
      <c r="FA189" s="192">
        <v>44834</v>
      </c>
      <c r="FB189" s="192">
        <v>44865</v>
      </c>
      <c r="FC189" s="192">
        <v>44895</v>
      </c>
      <c r="FD189" s="192">
        <v>44926</v>
      </c>
      <c r="FE189" s="192">
        <v>44957</v>
      </c>
      <c r="FF189" s="192">
        <v>44985</v>
      </c>
      <c r="FG189" s="192">
        <v>45016</v>
      </c>
      <c r="FH189" s="192">
        <v>45046</v>
      </c>
      <c r="FI189" s="192">
        <v>45077</v>
      </c>
      <c r="FJ189" s="192">
        <v>45107</v>
      </c>
      <c r="FK189" s="192">
        <v>45138</v>
      </c>
      <c r="FL189" s="192">
        <v>45169</v>
      </c>
      <c r="FM189" s="192">
        <v>45199</v>
      </c>
      <c r="FN189" s="192">
        <v>45230</v>
      </c>
      <c r="FO189" s="192">
        <v>45260</v>
      </c>
      <c r="FP189" s="192">
        <v>45291</v>
      </c>
      <c r="FQ189" s="192">
        <v>45322</v>
      </c>
      <c r="FR189" s="192">
        <v>45351</v>
      </c>
      <c r="FS189" s="192">
        <v>45382</v>
      </c>
      <c r="FT189" s="192">
        <v>45412</v>
      </c>
      <c r="FU189" s="192">
        <v>45443</v>
      </c>
      <c r="FV189" s="192">
        <v>45473</v>
      </c>
      <c r="FW189" s="192">
        <v>45504</v>
      </c>
      <c r="FX189" s="192">
        <v>45535</v>
      </c>
      <c r="FY189" s="192">
        <v>45565</v>
      </c>
      <c r="FZ189" s="192">
        <v>45596</v>
      </c>
      <c r="GA189" s="192">
        <v>45626</v>
      </c>
      <c r="GB189" s="192">
        <v>45657</v>
      </c>
      <c r="GC189" s="192">
        <v>45688</v>
      </c>
      <c r="GD189" s="192">
        <v>45716</v>
      </c>
      <c r="GE189" s="192">
        <v>45747</v>
      </c>
      <c r="GF189" s="192">
        <v>45777</v>
      </c>
      <c r="GG189" s="192">
        <v>45808</v>
      </c>
      <c r="GH189" s="192">
        <v>45838</v>
      </c>
      <c r="GI189" s="192">
        <v>45869</v>
      </c>
      <c r="GJ189" s="192">
        <v>45900</v>
      </c>
      <c r="GK189" s="192">
        <v>45930</v>
      </c>
      <c r="GL189" s="192">
        <v>45961</v>
      </c>
      <c r="GM189" s="192">
        <v>45991</v>
      </c>
      <c r="GN189" s="192">
        <v>46022</v>
      </c>
      <c r="GO189" s="192">
        <v>46053</v>
      </c>
      <c r="GP189" s="192">
        <v>46081</v>
      </c>
      <c r="GQ189" s="192">
        <v>46112</v>
      </c>
      <c r="GR189" s="192">
        <v>46142</v>
      </c>
      <c r="GS189" s="192">
        <v>46173</v>
      </c>
      <c r="GT189" s="192">
        <v>46203</v>
      </c>
      <c r="GU189" s="192">
        <v>46234</v>
      </c>
      <c r="GV189" s="192">
        <v>46265</v>
      </c>
      <c r="GW189" s="192">
        <v>46295</v>
      </c>
      <c r="GX189" s="192">
        <v>46326</v>
      </c>
      <c r="GY189" s="192">
        <v>46356</v>
      </c>
      <c r="GZ189" s="192">
        <v>46387</v>
      </c>
      <c r="HA189" s="192">
        <v>46418</v>
      </c>
      <c r="HB189" s="192">
        <v>46446</v>
      </c>
      <c r="HC189" s="192">
        <v>46477</v>
      </c>
      <c r="HD189" s="192">
        <v>46507</v>
      </c>
      <c r="HE189" s="192">
        <v>46538</v>
      </c>
      <c r="HF189" s="192">
        <v>46568</v>
      </c>
      <c r="HG189" s="192">
        <v>46599</v>
      </c>
      <c r="HH189" s="192">
        <v>46630</v>
      </c>
      <c r="HI189" s="192">
        <v>46660</v>
      </c>
      <c r="HJ189" s="192">
        <v>46691</v>
      </c>
      <c r="HK189" s="192">
        <v>46721</v>
      </c>
      <c r="HL189" s="192">
        <v>46752</v>
      </c>
      <c r="HM189" s="192">
        <v>46783</v>
      </c>
      <c r="HN189" s="192">
        <v>46812</v>
      </c>
      <c r="HO189" s="192">
        <v>46843</v>
      </c>
      <c r="HP189" s="192">
        <v>46873</v>
      </c>
      <c r="HQ189" s="192">
        <v>46904</v>
      </c>
      <c r="HR189" s="192">
        <v>46934</v>
      </c>
      <c r="HS189" s="192">
        <v>46965</v>
      </c>
      <c r="HT189" s="192">
        <v>46996</v>
      </c>
      <c r="HU189" s="192">
        <v>47026</v>
      </c>
      <c r="HV189" s="192">
        <v>47057</v>
      </c>
      <c r="HW189" s="192">
        <v>47087</v>
      </c>
      <c r="HX189" s="192">
        <v>47118</v>
      </c>
      <c r="HY189" s="192">
        <v>47149</v>
      </c>
      <c r="HZ189" s="192">
        <v>47177</v>
      </c>
      <c r="IA189" s="192">
        <v>47208</v>
      </c>
      <c r="IB189" s="192">
        <v>47238</v>
      </c>
      <c r="IC189" s="192">
        <v>47269</v>
      </c>
      <c r="ID189" s="192">
        <v>47299</v>
      </c>
      <c r="IE189" s="192">
        <v>47330</v>
      </c>
      <c r="IF189" s="192">
        <v>47361</v>
      </c>
      <c r="IG189" s="192">
        <v>47391</v>
      </c>
      <c r="IH189" s="192">
        <v>47422</v>
      </c>
      <c r="II189" s="192">
        <v>47452</v>
      </c>
      <c r="IJ189" s="192">
        <v>47483</v>
      </c>
      <c r="IK189" s="192">
        <v>47514</v>
      </c>
      <c r="IL189" s="192">
        <v>47542</v>
      </c>
      <c r="IM189" s="192">
        <v>47573</v>
      </c>
      <c r="IN189" s="192">
        <v>47603</v>
      </c>
      <c r="IO189" s="192">
        <v>47634</v>
      </c>
      <c r="IP189" s="192">
        <v>47664</v>
      </c>
      <c r="IQ189" s="192">
        <v>47695</v>
      </c>
      <c r="IR189" s="192">
        <v>47726</v>
      </c>
      <c r="IS189" s="192">
        <v>47756</v>
      </c>
      <c r="IT189" s="192">
        <v>47787</v>
      </c>
      <c r="IU189" s="192">
        <v>47817</v>
      </c>
      <c r="IV189" s="192">
        <v>47848</v>
      </c>
      <c r="IW189" s="192">
        <v>47879</v>
      </c>
      <c r="IX189" s="192">
        <v>47907</v>
      </c>
      <c r="IY189" s="192">
        <v>47938</v>
      </c>
      <c r="IZ189" s="192">
        <v>47968</v>
      </c>
      <c r="JA189" s="192">
        <v>47999</v>
      </c>
      <c r="JB189" s="192">
        <v>48029</v>
      </c>
      <c r="JC189" s="192">
        <v>48060</v>
      </c>
      <c r="JD189" s="192">
        <v>48091</v>
      </c>
      <c r="JE189" s="192">
        <v>48121</v>
      </c>
      <c r="JF189" s="192">
        <v>48152</v>
      </c>
      <c r="JG189" s="192">
        <v>48182</v>
      </c>
      <c r="JH189" s="192">
        <v>48213</v>
      </c>
      <c r="JI189" s="192">
        <v>48244</v>
      </c>
      <c r="JJ189" s="192">
        <v>48273</v>
      </c>
      <c r="JK189" s="192">
        <v>48304</v>
      </c>
      <c r="JL189" s="192">
        <v>48334</v>
      </c>
      <c r="JM189" s="192">
        <v>48365</v>
      </c>
      <c r="JN189" s="192">
        <v>48395</v>
      </c>
      <c r="JO189" s="192">
        <v>48426</v>
      </c>
      <c r="JP189" s="192">
        <v>48457</v>
      </c>
      <c r="JQ189" s="192">
        <v>48487</v>
      </c>
      <c r="JR189" s="192">
        <v>48518</v>
      </c>
      <c r="JS189" s="192">
        <v>48548</v>
      </c>
      <c r="JT189" s="192">
        <v>48579</v>
      </c>
    </row>
    <row r="190" spans="4:280">
      <c r="D190" s="175">
        <v>10</v>
      </c>
      <c r="Z190" s="193">
        <f>ROUND(INDEX($D$165:$AV$175,MATCH($D190,$D$165:$D$175,0),MATCH(YEAR(Z$201),$D$165:$AV$165,0)),0)</f>
        <v>48</v>
      </c>
      <c r="AA190" s="193">
        <f t="shared" ref="AA190:AP199" si="22">ROUND(INDEX($D$165:$AV$175,MATCH($D190,$D$165:$D$175,0),MATCH(YEAR(AA$201),$D$165:$AV$165,0)),0)</f>
        <v>48</v>
      </c>
      <c r="AB190" s="193">
        <f t="shared" si="22"/>
        <v>47</v>
      </c>
      <c r="AC190" s="193">
        <f t="shared" si="22"/>
        <v>47</v>
      </c>
      <c r="AD190" s="193">
        <f t="shared" si="22"/>
        <v>47</v>
      </c>
      <c r="AE190" s="193">
        <f t="shared" si="22"/>
        <v>47</v>
      </c>
      <c r="AF190" s="193">
        <f t="shared" si="22"/>
        <v>47</v>
      </c>
      <c r="AG190" s="193">
        <f t="shared" si="22"/>
        <v>47</v>
      </c>
      <c r="AH190" s="193">
        <f t="shared" si="22"/>
        <v>47</v>
      </c>
      <c r="AI190" s="193">
        <f t="shared" si="22"/>
        <v>47</v>
      </c>
      <c r="AJ190" s="193">
        <f t="shared" si="22"/>
        <v>47</v>
      </c>
      <c r="AK190" s="193">
        <f t="shared" si="22"/>
        <v>47</v>
      </c>
      <c r="AL190" s="193">
        <f t="shared" si="22"/>
        <v>47</v>
      </c>
      <c r="AM190" s="193">
        <f t="shared" si="22"/>
        <v>47</v>
      </c>
      <c r="AN190" s="193">
        <f t="shared" si="22"/>
        <v>46</v>
      </c>
      <c r="AO190" s="193">
        <f t="shared" si="22"/>
        <v>46</v>
      </c>
      <c r="AP190" s="193">
        <f t="shared" si="22"/>
        <v>46</v>
      </c>
      <c r="AQ190" s="193">
        <f t="shared" ref="AQ190:BG199" si="23">ROUND(INDEX($D$165:$AV$175,MATCH($D190,$D$165:$D$175,0),MATCH(YEAR(AQ$201),$D$165:$AV$165,0)),0)</f>
        <v>46</v>
      </c>
      <c r="AR190" s="193">
        <f t="shared" si="23"/>
        <v>46</v>
      </c>
      <c r="AS190" s="193">
        <f t="shared" si="23"/>
        <v>46</v>
      </c>
      <c r="AT190" s="193">
        <f t="shared" si="23"/>
        <v>46</v>
      </c>
      <c r="AU190" s="193">
        <f t="shared" si="23"/>
        <v>46</v>
      </c>
      <c r="AV190" s="193">
        <f t="shared" si="23"/>
        <v>46</v>
      </c>
      <c r="AW190" s="193">
        <f t="shared" si="23"/>
        <v>46</v>
      </c>
      <c r="AX190" s="193">
        <f t="shared" si="23"/>
        <v>46</v>
      </c>
      <c r="AY190" s="193">
        <f t="shared" si="23"/>
        <v>46</v>
      </c>
      <c r="AZ190" s="193">
        <f t="shared" si="23"/>
        <v>46</v>
      </c>
      <c r="BA190" s="193">
        <f t="shared" si="23"/>
        <v>46</v>
      </c>
      <c r="BB190" s="193">
        <f t="shared" si="23"/>
        <v>46</v>
      </c>
      <c r="BC190" s="193">
        <f t="shared" si="23"/>
        <v>46</v>
      </c>
      <c r="BD190" s="193">
        <f t="shared" si="23"/>
        <v>46</v>
      </c>
      <c r="BE190" s="193">
        <f t="shared" si="23"/>
        <v>46</v>
      </c>
      <c r="BF190" s="193">
        <f t="shared" si="23"/>
        <v>46</v>
      </c>
      <c r="BG190" s="193">
        <f t="shared" si="23"/>
        <v>46</v>
      </c>
      <c r="BH190" s="193">
        <f t="shared" ref="BH190:BW199" si="24">ROUND(INDEX($D$165:$AV$175,MATCH($D190,$D$165:$D$175,0),MATCH(YEAR(BH$201),$D$165:$AV$165,0)),0)</f>
        <v>46</v>
      </c>
      <c r="BI190" s="193">
        <f t="shared" si="24"/>
        <v>46</v>
      </c>
      <c r="BJ190" s="193">
        <f t="shared" si="24"/>
        <v>46</v>
      </c>
      <c r="BK190" s="193">
        <f t="shared" si="24"/>
        <v>46</v>
      </c>
      <c r="BL190" s="193">
        <f t="shared" si="24"/>
        <v>46</v>
      </c>
      <c r="BM190" s="193">
        <f t="shared" si="24"/>
        <v>45</v>
      </c>
      <c r="BN190" s="193">
        <f t="shared" si="24"/>
        <v>45</v>
      </c>
      <c r="BO190" s="193">
        <f t="shared" si="24"/>
        <v>45</v>
      </c>
      <c r="BP190" s="193">
        <f t="shared" si="24"/>
        <v>45</v>
      </c>
      <c r="BQ190" s="193">
        <f t="shared" si="24"/>
        <v>45</v>
      </c>
      <c r="BR190" s="193">
        <f t="shared" si="24"/>
        <v>45</v>
      </c>
      <c r="BS190" s="193">
        <f t="shared" si="24"/>
        <v>45</v>
      </c>
      <c r="BT190" s="193">
        <f t="shared" si="24"/>
        <v>45</v>
      </c>
      <c r="BU190" s="193">
        <f t="shared" si="24"/>
        <v>45</v>
      </c>
      <c r="BV190" s="193">
        <f t="shared" si="24"/>
        <v>45</v>
      </c>
      <c r="BW190" s="193">
        <f t="shared" si="24"/>
        <v>45</v>
      </c>
      <c r="BX190" s="193">
        <f t="shared" ref="BX190:CM199" si="25">ROUND(INDEX($D$165:$AV$175,MATCH($D190,$D$165:$D$175,0),MATCH(YEAR(BX$201),$D$165:$AV$165,0)),0)</f>
        <v>45</v>
      </c>
      <c r="BY190" s="193">
        <f t="shared" si="25"/>
        <v>45</v>
      </c>
      <c r="BZ190" s="193">
        <f t="shared" si="25"/>
        <v>45</v>
      </c>
      <c r="CA190" s="193">
        <f t="shared" si="25"/>
        <v>45</v>
      </c>
      <c r="CB190" s="193">
        <f t="shared" si="25"/>
        <v>45</v>
      </c>
      <c r="CC190" s="193">
        <f t="shared" si="25"/>
        <v>45</v>
      </c>
      <c r="CD190" s="193">
        <f t="shared" si="25"/>
        <v>45</v>
      </c>
      <c r="CE190" s="193">
        <f t="shared" si="25"/>
        <v>45</v>
      </c>
      <c r="CF190" s="193">
        <f t="shared" si="25"/>
        <v>45</v>
      </c>
      <c r="CG190" s="193">
        <f t="shared" si="25"/>
        <v>45</v>
      </c>
      <c r="CH190" s="193">
        <f t="shared" si="25"/>
        <v>45</v>
      </c>
      <c r="CI190" s="193">
        <f t="shared" si="25"/>
        <v>45</v>
      </c>
      <c r="CJ190" s="193">
        <f t="shared" si="25"/>
        <v>45</v>
      </c>
      <c r="CK190" s="193">
        <f t="shared" si="25"/>
        <v>44</v>
      </c>
      <c r="CL190" s="193">
        <f t="shared" si="25"/>
        <v>44</v>
      </c>
      <c r="CM190" s="193">
        <f t="shared" si="25"/>
        <v>44</v>
      </c>
      <c r="CN190" s="193">
        <f t="shared" ref="CN190:DC199" si="26">ROUND(INDEX($D$165:$AV$175,MATCH($D190,$D$165:$D$175,0),MATCH(YEAR(CN$201),$D$165:$AV$165,0)),0)</f>
        <v>44</v>
      </c>
      <c r="CO190" s="193">
        <f t="shared" si="26"/>
        <v>44</v>
      </c>
      <c r="CP190" s="193">
        <f t="shared" si="26"/>
        <v>44</v>
      </c>
      <c r="CQ190" s="193">
        <f t="shared" si="26"/>
        <v>44</v>
      </c>
      <c r="CR190" s="193">
        <f t="shared" si="26"/>
        <v>44</v>
      </c>
      <c r="CS190" s="193">
        <f t="shared" si="26"/>
        <v>44</v>
      </c>
      <c r="CT190" s="193">
        <f t="shared" si="26"/>
        <v>44</v>
      </c>
      <c r="CU190" s="193">
        <f t="shared" si="26"/>
        <v>44</v>
      </c>
      <c r="CV190" s="193">
        <f t="shared" si="26"/>
        <v>44</v>
      </c>
      <c r="CW190" s="193">
        <f t="shared" si="26"/>
        <v>43</v>
      </c>
      <c r="CX190" s="193">
        <f t="shared" si="26"/>
        <v>43</v>
      </c>
      <c r="CY190" s="193">
        <f t="shared" si="26"/>
        <v>43</v>
      </c>
      <c r="CZ190" s="193">
        <f t="shared" si="26"/>
        <v>43</v>
      </c>
      <c r="DA190" s="193">
        <f t="shared" si="26"/>
        <v>43</v>
      </c>
      <c r="DB190" s="193">
        <f t="shared" si="26"/>
        <v>43</v>
      </c>
      <c r="DC190" s="193">
        <f t="shared" si="26"/>
        <v>43</v>
      </c>
      <c r="DD190" s="193">
        <f t="shared" ref="DD190:DS199" si="27">ROUND(INDEX($D$165:$AV$175,MATCH($D190,$D$165:$D$175,0),MATCH(YEAR(DD$201),$D$165:$AV$165,0)),0)</f>
        <v>43</v>
      </c>
      <c r="DE190" s="193">
        <f t="shared" si="27"/>
        <v>43</v>
      </c>
      <c r="DF190" s="193">
        <f t="shared" si="27"/>
        <v>43</v>
      </c>
      <c r="DG190" s="193">
        <f t="shared" si="27"/>
        <v>43</v>
      </c>
      <c r="DH190" s="193">
        <f t="shared" si="27"/>
        <v>43</v>
      </c>
      <c r="DI190" s="193">
        <f t="shared" si="27"/>
        <v>43</v>
      </c>
      <c r="DJ190" s="193">
        <f t="shared" si="27"/>
        <v>43</v>
      </c>
      <c r="DK190" s="193">
        <f t="shared" si="27"/>
        <v>43</v>
      </c>
      <c r="DL190" s="193">
        <f t="shared" si="27"/>
        <v>43</v>
      </c>
      <c r="DM190" s="193">
        <f t="shared" si="27"/>
        <v>43</v>
      </c>
      <c r="DN190" s="193">
        <f t="shared" si="27"/>
        <v>43</v>
      </c>
      <c r="DO190" s="193">
        <f t="shared" si="27"/>
        <v>43</v>
      </c>
      <c r="DP190" s="193">
        <f t="shared" si="27"/>
        <v>43</v>
      </c>
      <c r="DQ190" s="193">
        <f t="shared" si="27"/>
        <v>43</v>
      </c>
      <c r="DR190" s="193">
        <f t="shared" si="27"/>
        <v>43</v>
      </c>
      <c r="DS190" s="193">
        <f t="shared" si="27"/>
        <v>43</v>
      </c>
      <c r="DT190" s="193">
        <f t="shared" ref="DT190:EI199" si="28">ROUND(INDEX($D$165:$AV$175,MATCH($D190,$D$165:$D$175,0),MATCH(YEAR(DT$201),$D$165:$AV$165,0)),0)</f>
        <v>43</v>
      </c>
      <c r="DU190" s="193">
        <f t="shared" si="28"/>
        <v>43</v>
      </c>
      <c r="DV190" s="193">
        <f t="shared" si="28"/>
        <v>43</v>
      </c>
      <c r="DW190" s="193">
        <f t="shared" si="28"/>
        <v>43</v>
      </c>
      <c r="DX190" s="193">
        <f t="shared" si="28"/>
        <v>43</v>
      </c>
      <c r="DY190" s="193">
        <f t="shared" si="28"/>
        <v>43</v>
      </c>
      <c r="DZ190" s="193">
        <f t="shared" si="28"/>
        <v>43</v>
      </c>
      <c r="EA190" s="193">
        <f t="shared" si="28"/>
        <v>43</v>
      </c>
      <c r="EB190" s="193">
        <f t="shared" si="28"/>
        <v>43</v>
      </c>
      <c r="EC190" s="193">
        <f t="shared" si="28"/>
        <v>43</v>
      </c>
      <c r="ED190" s="193">
        <f t="shared" si="28"/>
        <v>43</v>
      </c>
      <c r="EE190" s="193">
        <f t="shared" si="28"/>
        <v>43</v>
      </c>
      <c r="EF190" s="193">
        <f t="shared" si="28"/>
        <v>43</v>
      </c>
      <c r="EG190" s="193">
        <f t="shared" si="28"/>
        <v>42</v>
      </c>
      <c r="EH190" s="193">
        <f t="shared" si="28"/>
        <v>42</v>
      </c>
      <c r="EI190" s="193">
        <f t="shared" si="28"/>
        <v>42</v>
      </c>
      <c r="EJ190" s="193">
        <f t="shared" ref="EJ190:EY199" si="29">ROUND(INDEX($D$165:$AV$175,MATCH($D190,$D$165:$D$175,0),MATCH(YEAR(EJ$201),$D$165:$AV$165,0)),0)</f>
        <v>42</v>
      </c>
      <c r="EK190" s="193">
        <f t="shared" si="29"/>
        <v>42</v>
      </c>
      <c r="EL190" s="193">
        <f t="shared" si="29"/>
        <v>42</v>
      </c>
      <c r="EM190" s="193">
        <f t="shared" si="29"/>
        <v>42</v>
      </c>
      <c r="EN190" s="193">
        <f t="shared" si="29"/>
        <v>42</v>
      </c>
      <c r="EO190" s="193">
        <f t="shared" si="29"/>
        <v>42</v>
      </c>
      <c r="EP190" s="193">
        <f t="shared" si="29"/>
        <v>42</v>
      </c>
      <c r="EQ190" s="193">
        <f t="shared" si="29"/>
        <v>42</v>
      </c>
      <c r="ER190" s="193">
        <f t="shared" si="29"/>
        <v>42</v>
      </c>
      <c r="ES190" s="193">
        <f t="shared" si="29"/>
        <v>42</v>
      </c>
      <c r="ET190" s="193">
        <f t="shared" si="29"/>
        <v>42</v>
      </c>
      <c r="EU190" s="193">
        <f t="shared" si="29"/>
        <v>42</v>
      </c>
      <c r="EV190" s="193">
        <f t="shared" si="29"/>
        <v>42</v>
      </c>
      <c r="EW190" s="193">
        <f t="shared" si="29"/>
        <v>42</v>
      </c>
      <c r="EX190" s="193">
        <f t="shared" si="29"/>
        <v>42</v>
      </c>
      <c r="EY190" s="193">
        <f t="shared" si="29"/>
        <v>42</v>
      </c>
      <c r="EZ190" s="193">
        <f t="shared" ref="EZ190:FO199" si="30">ROUND(INDEX($D$165:$AV$175,MATCH($D190,$D$165:$D$175,0),MATCH(YEAR(EZ$201),$D$165:$AV$165,0)),0)</f>
        <v>42</v>
      </c>
      <c r="FA190" s="193">
        <f t="shared" si="30"/>
        <v>42</v>
      </c>
      <c r="FB190" s="193">
        <f t="shared" si="30"/>
        <v>42</v>
      </c>
      <c r="FC190" s="193">
        <f t="shared" si="30"/>
        <v>42</v>
      </c>
      <c r="FD190" s="193">
        <f t="shared" si="30"/>
        <v>42</v>
      </c>
      <c r="FE190" s="193">
        <f t="shared" si="30"/>
        <v>41</v>
      </c>
      <c r="FF190" s="193">
        <f t="shared" si="30"/>
        <v>41</v>
      </c>
      <c r="FG190" s="193">
        <f t="shared" si="30"/>
        <v>41</v>
      </c>
      <c r="FH190" s="193">
        <f t="shared" si="30"/>
        <v>41</v>
      </c>
      <c r="FI190" s="193">
        <f t="shared" si="30"/>
        <v>41</v>
      </c>
      <c r="FJ190" s="193">
        <f t="shared" si="30"/>
        <v>41</v>
      </c>
      <c r="FK190" s="193">
        <f t="shared" si="30"/>
        <v>41</v>
      </c>
      <c r="FL190" s="193">
        <f t="shared" si="30"/>
        <v>41</v>
      </c>
      <c r="FM190" s="193">
        <f t="shared" si="30"/>
        <v>41</v>
      </c>
      <c r="FN190" s="193">
        <f t="shared" si="30"/>
        <v>41</v>
      </c>
      <c r="FO190" s="193">
        <f t="shared" si="30"/>
        <v>41</v>
      </c>
      <c r="FP190" s="193">
        <f t="shared" ref="FP190:GE199" si="31">ROUND(INDEX($D$165:$AV$175,MATCH($D190,$D$165:$D$175,0),MATCH(YEAR(FP$201),$D$165:$AV$165,0)),0)</f>
        <v>41</v>
      </c>
      <c r="FQ190" s="193">
        <f t="shared" si="31"/>
        <v>41</v>
      </c>
      <c r="FR190" s="193">
        <f t="shared" si="31"/>
        <v>41</v>
      </c>
      <c r="FS190" s="193">
        <f t="shared" si="31"/>
        <v>41</v>
      </c>
      <c r="FT190" s="193">
        <f t="shared" si="31"/>
        <v>41</v>
      </c>
      <c r="FU190" s="193">
        <f t="shared" si="31"/>
        <v>41</v>
      </c>
      <c r="FV190" s="193">
        <f t="shared" si="31"/>
        <v>41</v>
      </c>
      <c r="FW190" s="193">
        <f t="shared" si="31"/>
        <v>41</v>
      </c>
      <c r="FX190" s="193">
        <f t="shared" si="31"/>
        <v>41</v>
      </c>
      <c r="FY190" s="193">
        <f t="shared" si="31"/>
        <v>41</v>
      </c>
      <c r="FZ190" s="193">
        <f t="shared" si="31"/>
        <v>41</v>
      </c>
      <c r="GA190" s="193">
        <f t="shared" si="31"/>
        <v>41</v>
      </c>
      <c r="GB190" s="193">
        <f t="shared" si="31"/>
        <v>41</v>
      </c>
      <c r="GC190" s="193">
        <f t="shared" si="31"/>
        <v>41</v>
      </c>
      <c r="GD190" s="193">
        <f t="shared" si="31"/>
        <v>41</v>
      </c>
      <c r="GE190" s="193">
        <f t="shared" si="31"/>
        <v>41</v>
      </c>
      <c r="GF190" s="193">
        <f t="shared" ref="GF190:GU199" si="32">ROUND(INDEX($D$165:$AV$175,MATCH($D190,$D$165:$D$175,0),MATCH(YEAR(GF$201),$D$165:$AV$165,0)),0)</f>
        <v>41</v>
      </c>
      <c r="GG190" s="193">
        <f t="shared" si="32"/>
        <v>41</v>
      </c>
      <c r="GH190" s="193">
        <f t="shared" si="32"/>
        <v>41</v>
      </c>
      <c r="GI190" s="193">
        <f t="shared" si="32"/>
        <v>41</v>
      </c>
      <c r="GJ190" s="193">
        <f t="shared" si="32"/>
        <v>41</v>
      </c>
      <c r="GK190" s="193">
        <f t="shared" si="32"/>
        <v>41</v>
      </c>
      <c r="GL190" s="193">
        <f t="shared" si="32"/>
        <v>41</v>
      </c>
      <c r="GM190" s="193">
        <f t="shared" si="32"/>
        <v>41</v>
      </c>
      <c r="GN190" s="193">
        <f t="shared" si="32"/>
        <v>41</v>
      </c>
      <c r="GO190" s="193">
        <f t="shared" si="32"/>
        <v>40</v>
      </c>
      <c r="GP190" s="193">
        <f t="shared" si="32"/>
        <v>40</v>
      </c>
      <c r="GQ190" s="193">
        <f t="shared" si="32"/>
        <v>40</v>
      </c>
      <c r="GR190" s="193">
        <f t="shared" si="32"/>
        <v>40</v>
      </c>
      <c r="GS190" s="193">
        <f t="shared" si="32"/>
        <v>40</v>
      </c>
      <c r="GT190" s="193">
        <f t="shared" si="32"/>
        <v>40</v>
      </c>
      <c r="GU190" s="193">
        <f t="shared" si="32"/>
        <v>40</v>
      </c>
      <c r="GV190" s="193">
        <f t="shared" ref="GV190:HK199" si="33">ROUND(INDEX($D$165:$AV$175,MATCH($D190,$D$165:$D$175,0),MATCH(YEAR(GV$201),$D$165:$AV$165,0)),0)</f>
        <v>40</v>
      </c>
      <c r="GW190" s="193">
        <f t="shared" si="33"/>
        <v>40</v>
      </c>
      <c r="GX190" s="193">
        <f t="shared" si="33"/>
        <v>40</v>
      </c>
      <c r="GY190" s="193">
        <f t="shared" si="33"/>
        <v>40</v>
      </c>
      <c r="GZ190" s="193">
        <f t="shared" si="33"/>
        <v>40</v>
      </c>
      <c r="HA190" s="193">
        <f t="shared" si="33"/>
        <v>40</v>
      </c>
      <c r="HB190" s="193">
        <f t="shared" si="33"/>
        <v>40</v>
      </c>
      <c r="HC190" s="193">
        <f t="shared" si="33"/>
        <v>40</v>
      </c>
      <c r="HD190" s="193">
        <f t="shared" si="33"/>
        <v>40</v>
      </c>
      <c r="HE190" s="193">
        <f t="shared" si="33"/>
        <v>40</v>
      </c>
      <c r="HF190" s="193">
        <f t="shared" si="33"/>
        <v>40</v>
      </c>
      <c r="HG190" s="193">
        <f t="shared" si="33"/>
        <v>40</v>
      </c>
      <c r="HH190" s="193">
        <f t="shared" si="33"/>
        <v>40</v>
      </c>
      <c r="HI190" s="193">
        <f t="shared" si="33"/>
        <v>40</v>
      </c>
      <c r="HJ190" s="193">
        <f t="shared" si="33"/>
        <v>40</v>
      </c>
      <c r="HK190" s="193">
        <f t="shared" si="33"/>
        <v>40</v>
      </c>
      <c r="HL190" s="193">
        <f t="shared" ref="HL190:IA199" si="34">ROUND(INDEX($D$165:$AV$175,MATCH($D190,$D$165:$D$175,0),MATCH(YEAR(HL$201),$D$165:$AV$165,0)),0)</f>
        <v>40</v>
      </c>
      <c r="HM190" s="193">
        <f t="shared" si="34"/>
        <v>40</v>
      </c>
      <c r="HN190" s="193">
        <f t="shared" si="34"/>
        <v>40</v>
      </c>
      <c r="HO190" s="193">
        <f t="shared" si="34"/>
        <v>40</v>
      </c>
      <c r="HP190" s="193">
        <f t="shared" si="34"/>
        <v>40</v>
      </c>
      <c r="HQ190" s="193">
        <f t="shared" si="34"/>
        <v>40</v>
      </c>
      <c r="HR190" s="193">
        <f t="shared" si="34"/>
        <v>40</v>
      </c>
      <c r="HS190" s="193">
        <f t="shared" si="34"/>
        <v>40</v>
      </c>
      <c r="HT190" s="193">
        <f t="shared" si="34"/>
        <v>40</v>
      </c>
      <c r="HU190" s="193">
        <f t="shared" si="34"/>
        <v>40</v>
      </c>
      <c r="HV190" s="193">
        <f t="shared" si="34"/>
        <v>40</v>
      </c>
      <c r="HW190" s="193">
        <f t="shared" si="34"/>
        <v>40</v>
      </c>
      <c r="HX190" s="193">
        <f t="shared" si="34"/>
        <v>40</v>
      </c>
      <c r="HY190" s="193">
        <f t="shared" si="34"/>
        <v>39</v>
      </c>
      <c r="HZ190" s="193">
        <f t="shared" si="34"/>
        <v>39</v>
      </c>
      <c r="IA190" s="193">
        <f t="shared" si="34"/>
        <v>39</v>
      </c>
      <c r="IB190" s="193">
        <f t="shared" ref="IB190:IQ199" si="35">ROUND(INDEX($D$165:$AV$175,MATCH($D190,$D$165:$D$175,0),MATCH(YEAR(IB$201),$D$165:$AV$165,0)),0)</f>
        <v>39</v>
      </c>
      <c r="IC190" s="193">
        <f t="shared" si="35"/>
        <v>39</v>
      </c>
      <c r="ID190" s="193">
        <f t="shared" si="35"/>
        <v>39</v>
      </c>
      <c r="IE190" s="193">
        <f t="shared" si="35"/>
        <v>39</v>
      </c>
      <c r="IF190" s="193">
        <f t="shared" si="35"/>
        <v>39</v>
      </c>
      <c r="IG190" s="193">
        <f t="shared" si="35"/>
        <v>39</v>
      </c>
      <c r="IH190" s="193">
        <f t="shared" si="35"/>
        <v>39</v>
      </c>
      <c r="II190" s="193">
        <f t="shared" si="35"/>
        <v>39</v>
      </c>
      <c r="IJ190" s="193">
        <f t="shared" si="35"/>
        <v>39</v>
      </c>
      <c r="IK190" s="193">
        <f t="shared" si="35"/>
        <v>39</v>
      </c>
      <c r="IL190" s="193">
        <f t="shared" si="35"/>
        <v>39</v>
      </c>
      <c r="IM190" s="193">
        <f t="shared" si="35"/>
        <v>39</v>
      </c>
      <c r="IN190" s="193">
        <f t="shared" si="35"/>
        <v>39</v>
      </c>
      <c r="IO190" s="193">
        <f t="shared" si="35"/>
        <v>39</v>
      </c>
      <c r="IP190" s="193">
        <f t="shared" si="35"/>
        <v>39</v>
      </c>
      <c r="IQ190" s="193">
        <f t="shared" si="35"/>
        <v>39</v>
      </c>
      <c r="IR190" s="193">
        <f t="shared" ref="IR190:JG199" si="36">ROUND(INDEX($D$165:$AV$175,MATCH($D190,$D$165:$D$175,0),MATCH(YEAR(IR$201),$D$165:$AV$165,0)),0)</f>
        <v>39</v>
      </c>
      <c r="IS190" s="193">
        <f t="shared" si="36"/>
        <v>39</v>
      </c>
      <c r="IT190" s="193">
        <f t="shared" si="36"/>
        <v>39</v>
      </c>
      <c r="IU190" s="193">
        <f t="shared" si="36"/>
        <v>39</v>
      </c>
      <c r="IV190" s="193">
        <f t="shared" si="36"/>
        <v>39</v>
      </c>
      <c r="IW190" s="193" t="e">
        <f t="shared" si="36"/>
        <v>#N/A</v>
      </c>
      <c r="IX190" s="193" t="e">
        <f t="shared" si="36"/>
        <v>#N/A</v>
      </c>
      <c r="IY190" s="193" t="e">
        <f t="shared" si="36"/>
        <v>#N/A</v>
      </c>
      <c r="IZ190" s="193" t="e">
        <f t="shared" si="36"/>
        <v>#N/A</v>
      </c>
      <c r="JA190" s="193" t="e">
        <f t="shared" si="36"/>
        <v>#N/A</v>
      </c>
      <c r="JB190" s="193" t="e">
        <f t="shared" si="36"/>
        <v>#N/A</v>
      </c>
      <c r="JC190" s="193" t="e">
        <f t="shared" si="36"/>
        <v>#N/A</v>
      </c>
      <c r="JD190" s="193" t="e">
        <f t="shared" si="36"/>
        <v>#N/A</v>
      </c>
      <c r="JE190" s="193" t="e">
        <f t="shared" si="36"/>
        <v>#N/A</v>
      </c>
      <c r="JF190" s="193" t="e">
        <f t="shared" si="36"/>
        <v>#N/A</v>
      </c>
      <c r="JG190" s="193" t="e">
        <f t="shared" si="36"/>
        <v>#N/A</v>
      </c>
      <c r="JH190" s="193" t="e">
        <f t="shared" ref="JH190:JT199" si="37">ROUND(INDEX($D$165:$AV$175,MATCH($D190,$D$165:$D$175,0),MATCH(YEAR(JH$201),$D$165:$AV$165,0)),0)</f>
        <v>#N/A</v>
      </c>
      <c r="JI190" s="193" t="e">
        <f t="shared" si="37"/>
        <v>#N/A</v>
      </c>
      <c r="JJ190" s="193" t="e">
        <f t="shared" si="37"/>
        <v>#N/A</v>
      </c>
      <c r="JK190" s="193" t="e">
        <f t="shared" si="37"/>
        <v>#N/A</v>
      </c>
      <c r="JL190" s="193" t="e">
        <f t="shared" si="37"/>
        <v>#N/A</v>
      </c>
      <c r="JM190" s="193" t="e">
        <f t="shared" si="37"/>
        <v>#N/A</v>
      </c>
      <c r="JN190" s="193" t="e">
        <f t="shared" si="37"/>
        <v>#N/A</v>
      </c>
      <c r="JO190" s="193" t="e">
        <f t="shared" si="37"/>
        <v>#N/A</v>
      </c>
      <c r="JP190" s="193" t="e">
        <f t="shared" si="37"/>
        <v>#N/A</v>
      </c>
      <c r="JQ190" s="193" t="e">
        <f t="shared" si="37"/>
        <v>#N/A</v>
      </c>
      <c r="JR190" s="193" t="e">
        <f t="shared" si="37"/>
        <v>#N/A</v>
      </c>
      <c r="JS190" s="193" t="e">
        <f t="shared" si="37"/>
        <v>#N/A</v>
      </c>
      <c r="JT190" s="193" t="e">
        <f t="shared" si="37"/>
        <v>#N/A</v>
      </c>
    </row>
    <row r="191" spans="4:280">
      <c r="D191" s="175">
        <v>11</v>
      </c>
      <c r="Z191" s="193">
        <f t="shared" ref="Z191:Z199" si="38">ROUND(INDEX($D$165:$AV$175,MATCH($D191,$D$165:$D$175,0),MATCH(YEAR(Z$201),$D$165:$AV$165,0)),0)</f>
        <v>96</v>
      </c>
      <c r="AA191" s="193">
        <f t="shared" si="22"/>
        <v>96</v>
      </c>
      <c r="AB191" s="193">
        <f t="shared" si="22"/>
        <v>95</v>
      </c>
      <c r="AC191" s="193">
        <f t="shared" si="22"/>
        <v>95</v>
      </c>
      <c r="AD191" s="193">
        <f t="shared" si="22"/>
        <v>95</v>
      </c>
      <c r="AE191" s="193">
        <f t="shared" si="22"/>
        <v>95</v>
      </c>
      <c r="AF191" s="193">
        <f t="shared" si="22"/>
        <v>95</v>
      </c>
      <c r="AG191" s="193">
        <f t="shared" si="22"/>
        <v>95</v>
      </c>
      <c r="AH191" s="193">
        <f t="shared" si="22"/>
        <v>95</v>
      </c>
      <c r="AI191" s="193">
        <f t="shared" si="22"/>
        <v>95</v>
      </c>
      <c r="AJ191" s="193">
        <f t="shared" si="22"/>
        <v>95</v>
      </c>
      <c r="AK191" s="193">
        <f t="shared" si="22"/>
        <v>95</v>
      </c>
      <c r="AL191" s="193">
        <f t="shared" si="22"/>
        <v>95</v>
      </c>
      <c r="AM191" s="193">
        <f t="shared" si="22"/>
        <v>95</v>
      </c>
      <c r="AN191" s="193">
        <f t="shared" si="22"/>
        <v>94</v>
      </c>
      <c r="AO191" s="193">
        <f t="shared" si="22"/>
        <v>94</v>
      </c>
      <c r="AP191" s="193">
        <f t="shared" si="22"/>
        <v>94</v>
      </c>
      <c r="AQ191" s="193">
        <f t="shared" si="23"/>
        <v>94</v>
      </c>
      <c r="AR191" s="193">
        <f t="shared" si="23"/>
        <v>94</v>
      </c>
      <c r="AS191" s="193">
        <f t="shared" si="23"/>
        <v>94</v>
      </c>
      <c r="AT191" s="193">
        <f t="shared" si="23"/>
        <v>94</v>
      </c>
      <c r="AU191" s="193">
        <f t="shared" si="23"/>
        <v>94</v>
      </c>
      <c r="AV191" s="193">
        <f t="shared" si="23"/>
        <v>94</v>
      </c>
      <c r="AW191" s="193">
        <f t="shared" si="23"/>
        <v>94</v>
      </c>
      <c r="AX191" s="193">
        <f t="shared" si="23"/>
        <v>94</v>
      </c>
      <c r="AY191" s="193">
        <f t="shared" si="23"/>
        <v>94</v>
      </c>
      <c r="AZ191" s="193">
        <f t="shared" si="23"/>
        <v>94</v>
      </c>
      <c r="BA191" s="193">
        <f t="shared" si="23"/>
        <v>92</v>
      </c>
      <c r="BB191" s="193">
        <f t="shared" si="23"/>
        <v>92</v>
      </c>
      <c r="BC191" s="193">
        <f t="shared" si="23"/>
        <v>92</v>
      </c>
      <c r="BD191" s="193">
        <f t="shared" si="23"/>
        <v>92</v>
      </c>
      <c r="BE191" s="193">
        <f t="shared" si="23"/>
        <v>92</v>
      </c>
      <c r="BF191" s="193">
        <f t="shared" si="23"/>
        <v>92</v>
      </c>
      <c r="BG191" s="193">
        <f t="shared" si="23"/>
        <v>92</v>
      </c>
      <c r="BH191" s="193">
        <f t="shared" si="24"/>
        <v>92</v>
      </c>
      <c r="BI191" s="193">
        <f t="shared" si="24"/>
        <v>92</v>
      </c>
      <c r="BJ191" s="193">
        <f t="shared" si="24"/>
        <v>92</v>
      </c>
      <c r="BK191" s="193">
        <f t="shared" si="24"/>
        <v>92</v>
      </c>
      <c r="BL191" s="193">
        <f t="shared" si="24"/>
        <v>92</v>
      </c>
      <c r="BM191" s="193">
        <f t="shared" si="24"/>
        <v>91</v>
      </c>
      <c r="BN191" s="193">
        <f t="shared" si="24"/>
        <v>91</v>
      </c>
      <c r="BO191" s="193">
        <f t="shared" si="24"/>
        <v>91</v>
      </c>
      <c r="BP191" s="193">
        <f t="shared" si="24"/>
        <v>91</v>
      </c>
      <c r="BQ191" s="193">
        <f t="shared" si="24"/>
        <v>91</v>
      </c>
      <c r="BR191" s="193">
        <f t="shared" si="24"/>
        <v>91</v>
      </c>
      <c r="BS191" s="193">
        <f t="shared" si="24"/>
        <v>91</v>
      </c>
      <c r="BT191" s="193">
        <f t="shared" si="24"/>
        <v>91</v>
      </c>
      <c r="BU191" s="193">
        <f t="shared" si="24"/>
        <v>91</v>
      </c>
      <c r="BV191" s="193">
        <f t="shared" si="24"/>
        <v>91</v>
      </c>
      <c r="BW191" s="193">
        <f t="shared" si="24"/>
        <v>91</v>
      </c>
      <c r="BX191" s="193">
        <f t="shared" si="25"/>
        <v>91</v>
      </c>
      <c r="BY191" s="193">
        <f t="shared" si="25"/>
        <v>90</v>
      </c>
      <c r="BZ191" s="193">
        <f t="shared" si="25"/>
        <v>90</v>
      </c>
      <c r="CA191" s="193">
        <f t="shared" si="25"/>
        <v>90</v>
      </c>
      <c r="CB191" s="193">
        <f t="shared" si="25"/>
        <v>90</v>
      </c>
      <c r="CC191" s="193">
        <f t="shared" si="25"/>
        <v>90</v>
      </c>
      <c r="CD191" s="193">
        <f t="shared" si="25"/>
        <v>90</v>
      </c>
      <c r="CE191" s="193">
        <f t="shared" si="25"/>
        <v>90</v>
      </c>
      <c r="CF191" s="193">
        <f t="shared" si="25"/>
        <v>90</v>
      </c>
      <c r="CG191" s="193">
        <f t="shared" si="25"/>
        <v>90</v>
      </c>
      <c r="CH191" s="193">
        <f t="shared" si="25"/>
        <v>90</v>
      </c>
      <c r="CI191" s="193">
        <f t="shared" si="25"/>
        <v>90</v>
      </c>
      <c r="CJ191" s="193">
        <f t="shared" si="25"/>
        <v>90</v>
      </c>
      <c r="CK191" s="193">
        <f t="shared" si="25"/>
        <v>89</v>
      </c>
      <c r="CL191" s="193">
        <f t="shared" si="25"/>
        <v>89</v>
      </c>
      <c r="CM191" s="193">
        <f t="shared" si="25"/>
        <v>89</v>
      </c>
      <c r="CN191" s="193">
        <f t="shared" si="26"/>
        <v>89</v>
      </c>
      <c r="CO191" s="193">
        <f t="shared" si="26"/>
        <v>89</v>
      </c>
      <c r="CP191" s="193">
        <f t="shared" si="26"/>
        <v>89</v>
      </c>
      <c r="CQ191" s="193">
        <f t="shared" si="26"/>
        <v>89</v>
      </c>
      <c r="CR191" s="193">
        <f t="shared" si="26"/>
        <v>89</v>
      </c>
      <c r="CS191" s="193">
        <f t="shared" si="26"/>
        <v>89</v>
      </c>
      <c r="CT191" s="193">
        <f t="shared" si="26"/>
        <v>89</v>
      </c>
      <c r="CU191" s="193">
        <f t="shared" si="26"/>
        <v>89</v>
      </c>
      <c r="CV191" s="193">
        <f t="shared" si="26"/>
        <v>89</v>
      </c>
      <c r="CW191" s="193">
        <f t="shared" si="26"/>
        <v>88</v>
      </c>
      <c r="CX191" s="193">
        <f t="shared" si="26"/>
        <v>88</v>
      </c>
      <c r="CY191" s="193">
        <f t="shared" si="26"/>
        <v>88</v>
      </c>
      <c r="CZ191" s="193">
        <f t="shared" si="26"/>
        <v>88</v>
      </c>
      <c r="DA191" s="193">
        <f t="shared" si="26"/>
        <v>88</v>
      </c>
      <c r="DB191" s="193">
        <f t="shared" si="26"/>
        <v>88</v>
      </c>
      <c r="DC191" s="193">
        <f t="shared" si="26"/>
        <v>88</v>
      </c>
      <c r="DD191" s="193">
        <f t="shared" si="27"/>
        <v>88</v>
      </c>
      <c r="DE191" s="193">
        <f t="shared" si="27"/>
        <v>88</v>
      </c>
      <c r="DF191" s="193">
        <f t="shared" si="27"/>
        <v>88</v>
      </c>
      <c r="DG191" s="193">
        <f t="shared" si="27"/>
        <v>88</v>
      </c>
      <c r="DH191" s="193">
        <f t="shared" si="27"/>
        <v>88</v>
      </c>
      <c r="DI191" s="193">
        <f t="shared" si="27"/>
        <v>87</v>
      </c>
      <c r="DJ191" s="193">
        <f t="shared" si="27"/>
        <v>87</v>
      </c>
      <c r="DK191" s="193">
        <f t="shared" si="27"/>
        <v>87</v>
      </c>
      <c r="DL191" s="193">
        <f t="shared" si="27"/>
        <v>87</v>
      </c>
      <c r="DM191" s="193">
        <f t="shared" si="27"/>
        <v>87</v>
      </c>
      <c r="DN191" s="193">
        <f t="shared" si="27"/>
        <v>87</v>
      </c>
      <c r="DO191" s="193">
        <f t="shared" si="27"/>
        <v>87</v>
      </c>
      <c r="DP191" s="193">
        <f t="shared" si="27"/>
        <v>87</v>
      </c>
      <c r="DQ191" s="193">
        <f t="shared" si="27"/>
        <v>87</v>
      </c>
      <c r="DR191" s="193">
        <f t="shared" si="27"/>
        <v>87</v>
      </c>
      <c r="DS191" s="193">
        <f t="shared" si="27"/>
        <v>87</v>
      </c>
      <c r="DT191" s="193">
        <f t="shared" si="28"/>
        <v>87</v>
      </c>
      <c r="DU191" s="193">
        <f t="shared" si="28"/>
        <v>86</v>
      </c>
      <c r="DV191" s="193">
        <f t="shared" si="28"/>
        <v>86</v>
      </c>
      <c r="DW191" s="193">
        <f t="shared" si="28"/>
        <v>86</v>
      </c>
      <c r="DX191" s="193">
        <f t="shared" si="28"/>
        <v>86</v>
      </c>
      <c r="DY191" s="193">
        <f t="shared" si="28"/>
        <v>86</v>
      </c>
      <c r="DZ191" s="193">
        <f t="shared" si="28"/>
        <v>86</v>
      </c>
      <c r="EA191" s="193">
        <f t="shared" si="28"/>
        <v>86</v>
      </c>
      <c r="EB191" s="193">
        <f t="shared" si="28"/>
        <v>86</v>
      </c>
      <c r="EC191" s="193">
        <f t="shared" si="28"/>
        <v>86</v>
      </c>
      <c r="ED191" s="193">
        <f t="shared" si="28"/>
        <v>86</v>
      </c>
      <c r="EE191" s="193">
        <f t="shared" si="28"/>
        <v>86</v>
      </c>
      <c r="EF191" s="193">
        <f t="shared" si="28"/>
        <v>86</v>
      </c>
      <c r="EG191" s="193">
        <f t="shared" si="28"/>
        <v>86</v>
      </c>
      <c r="EH191" s="193">
        <f t="shared" si="28"/>
        <v>86</v>
      </c>
      <c r="EI191" s="193">
        <f t="shared" si="28"/>
        <v>86</v>
      </c>
      <c r="EJ191" s="193">
        <f t="shared" si="29"/>
        <v>86</v>
      </c>
      <c r="EK191" s="193">
        <f t="shared" si="29"/>
        <v>86</v>
      </c>
      <c r="EL191" s="193">
        <f t="shared" si="29"/>
        <v>86</v>
      </c>
      <c r="EM191" s="193">
        <f t="shared" si="29"/>
        <v>86</v>
      </c>
      <c r="EN191" s="193">
        <f t="shared" si="29"/>
        <v>86</v>
      </c>
      <c r="EO191" s="193">
        <f t="shared" si="29"/>
        <v>86</v>
      </c>
      <c r="EP191" s="193">
        <f t="shared" si="29"/>
        <v>86</v>
      </c>
      <c r="EQ191" s="193">
        <f t="shared" si="29"/>
        <v>86</v>
      </c>
      <c r="ER191" s="193">
        <f t="shared" si="29"/>
        <v>86</v>
      </c>
      <c r="ES191" s="193">
        <f t="shared" si="29"/>
        <v>85</v>
      </c>
      <c r="ET191" s="193">
        <f t="shared" si="29"/>
        <v>85</v>
      </c>
      <c r="EU191" s="193">
        <f t="shared" si="29"/>
        <v>85</v>
      </c>
      <c r="EV191" s="193">
        <f t="shared" si="29"/>
        <v>85</v>
      </c>
      <c r="EW191" s="193">
        <f t="shared" si="29"/>
        <v>85</v>
      </c>
      <c r="EX191" s="193">
        <f t="shared" si="29"/>
        <v>85</v>
      </c>
      <c r="EY191" s="193">
        <f t="shared" si="29"/>
        <v>85</v>
      </c>
      <c r="EZ191" s="193">
        <f t="shared" si="30"/>
        <v>85</v>
      </c>
      <c r="FA191" s="193">
        <f t="shared" si="30"/>
        <v>85</v>
      </c>
      <c r="FB191" s="193">
        <f t="shared" si="30"/>
        <v>85</v>
      </c>
      <c r="FC191" s="193">
        <f t="shared" si="30"/>
        <v>85</v>
      </c>
      <c r="FD191" s="193">
        <f t="shared" si="30"/>
        <v>85</v>
      </c>
      <c r="FE191" s="193">
        <f t="shared" si="30"/>
        <v>84</v>
      </c>
      <c r="FF191" s="193">
        <f t="shared" si="30"/>
        <v>84</v>
      </c>
      <c r="FG191" s="193">
        <f t="shared" si="30"/>
        <v>84</v>
      </c>
      <c r="FH191" s="193">
        <f t="shared" si="30"/>
        <v>84</v>
      </c>
      <c r="FI191" s="193">
        <f t="shared" si="30"/>
        <v>84</v>
      </c>
      <c r="FJ191" s="193">
        <f t="shared" si="30"/>
        <v>84</v>
      </c>
      <c r="FK191" s="193">
        <f t="shared" si="30"/>
        <v>84</v>
      </c>
      <c r="FL191" s="193">
        <f t="shared" si="30"/>
        <v>84</v>
      </c>
      <c r="FM191" s="193">
        <f t="shared" si="30"/>
        <v>84</v>
      </c>
      <c r="FN191" s="193">
        <f t="shared" si="30"/>
        <v>84</v>
      </c>
      <c r="FO191" s="193">
        <f t="shared" si="30"/>
        <v>84</v>
      </c>
      <c r="FP191" s="193">
        <f t="shared" si="31"/>
        <v>84</v>
      </c>
      <c r="FQ191" s="193">
        <f t="shared" si="31"/>
        <v>83</v>
      </c>
      <c r="FR191" s="193">
        <f t="shared" si="31"/>
        <v>83</v>
      </c>
      <c r="FS191" s="193">
        <f t="shared" si="31"/>
        <v>83</v>
      </c>
      <c r="FT191" s="193">
        <f t="shared" si="31"/>
        <v>83</v>
      </c>
      <c r="FU191" s="193">
        <f t="shared" si="31"/>
        <v>83</v>
      </c>
      <c r="FV191" s="193">
        <f t="shared" si="31"/>
        <v>83</v>
      </c>
      <c r="FW191" s="193">
        <f t="shared" si="31"/>
        <v>83</v>
      </c>
      <c r="FX191" s="193">
        <f t="shared" si="31"/>
        <v>83</v>
      </c>
      <c r="FY191" s="193">
        <f t="shared" si="31"/>
        <v>83</v>
      </c>
      <c r="FZ191" s="193">
        <f t="shared" si="31"/>
        <v>83</v>
      </c>
      <c r="GA191" s="193">
        <f t="shared" si="31"/>
        <v>83</v>
      </c>
      <c r="GB191" s="193">
        <f t="shared" si="31"/>
        <v>83</v>
      </c>
      <c r="GC191" s="193">
        <f t="shared" si="31"/>
        <v>82</v>
      </c>
      <c r="GD191" s="193">
        <f t="shared" si="31"/>
        <v>82</v>
      </c>
      <c r="GE191" s="193">
        <f t="shared" si="31"/>
        <v>82</v>
      </c>
      <c r="GF191" s="193">
        <f t="shared" si="32"/>
        <v>82</v>
      </c>
      <c r="GG191" s="193">
        <f t="shared" si="32"/>
        <v>82</v>
      </c>
      <c r="GH191" s="193">
        <f t="shared" si="32"/>
        <v>82</v>
      </c>
      <c r="GI191" s="193">
        <f t="shared" si="32"/>
        <v>82</v>
      </c>
      <c r="GJ191" s="193">
        <f t="shared" si="32"/>
        <v>82</v>
      </c>
      <c r="GK191" s="193">
        <f t="shared" si="32"/>
        <v>82</v>
      </c>
      <c r="GL191" s="193">
        <f t="shared" si="32"/>
        <v>82</v>
      </c>
      <c r="GM191" s="193">
        <f t="shared" si="32"/>
        <v>82</v>
      </c>
      <c r="GN191" s="193">
        <f t="shared" si="32"/>
        <v>82</v>
      </c>
      <c r="GO191" s="193">
        <f t="shared" si="32"/>
        <v>82</v>
      </c>
      <c r="GP191" s="193">
        <f t="shared" si="32"/>
        <v>82</v>
      </c>
      <c r="GQ191" s="193">
        <f t="shared" si="32"/>
        <v>82</v>
      </c>
      <c r="GR191" s="193">
        <f t="shared" si="32"/>
        <v>82</v>
      </c>
      <c r="GS191" s="193">
        <f t="shared" si="32"/>
        <v>82</v>
      </c>
      <c r="GT191" s="193">
        <f t="shared" si="32"/>
        <v>82</v>
      </c>
      <c r="GU191" s="193">
        <f t="shared" si="32"/>
        <v>82</v>
      </c>
      <c r="GV191" s="193">
        <f t="shared" si="33"/>
        <v>82</v>
      </c>
      <c r="GW191" s="193">
        <f t="shared" si="33"/>
        <v>82</v>
      </c>
      <c r="GX191" s="193">
        <f t="shared" si="33"/>
        <v>82</v>
      </c>
      <c r="GY191" s="193">
        <f t="shared" si="33"/>
        <v>82</v>
      </c>
      <c r="GZ191" s="193">
        <f t="shared" si="33"/>
        <v>82</v>
      </c>
      <c r="HA191" s="193">
        <f t="shared" si="33"/>
        <v>81</v>
      </c>
      <c r="HB191" s="193">
        <f t="shared" si="33"/>
        <v>81</v>
      </c>
      <c r="HC191" s="193">
        <f t="shared" si="33"/>
        <v>81</v>
      </c>
      <c r="HD191" s="193">
        <f t="shared" si="33"/>
        <v>81</v>
      </c>
      <c r="HE191" s="193">
        <f t="shared" si="33"/>
        <v>81</v>
      </c>
      <c r="HF191" s="193">
        <f t="shared" si="33"/>
        <v>81</v>
      </c>
      <c r="HG191" s="193">
        <f t="shared" si="33"/>
        <v>81</v>
      </c>
      <c r="HH191" s="193">
        <f t="shared" si="33"/>
        <v>81</v>
      </c>
      <c r="HI191" s="193">
        <f t="shared" si="33"/>
        <v>81</v>
      </c>
      <c r="HJ191" s="193">
        <f t="shared" si="33"/>
        <v>81</v>
      </c>
      <c r="HK191" s="193">
        <f t="shared" si="33"/>
        <v>81</v>
      </c>
      <c r="HL191" s="193">
        <f t="shared" si="34"/>
        <v>81</v>
      </c>
      <c r="HM191" s="193">
        <f t="shared" si="34"/>
        <v>80</v>
      </c>
      <c r="HN191" s="193">
        <f t="shared" si="34"/>
        <v>80</v>
      </c>
      <c r="HO191" s="193">
        <f t="shared" si="34"/>
        <v>80</v>
      </c>
      <c r="HP191" s="193">
        <f t="shared" si="34"/>
        <v>80</v>
      </c>
      <c r="HQ191" s="193">
        <f t="shared" si="34"/>
        <v>80</v>
      </c>
      <c r="HR191" s="193">
        <f t="shared" si="34"/>
        <v>80</v>
      </c>
      <c r="HS191" s="193">
        <f t="shared" si="34"/>
        <v>80</v>
      </c>
      <c r="HT191" s="193">
        <f t="shared" si="34"/>
        <v>80</v>
      </c>
      <c r="HU191" s="193">
        <f t="shared" si="34"/>
        <v>80</v>
      </c>
      <c r="HV191" s="193">
        <f t="shared" si="34"/>
        <v>80</v>
      </c>
      <c r="HW191" s="193">
        <f t="shared" si="34"/>
        <v>80</v>
      </c>
      <c r="HX191" s="193">
        <f t="shared" si="34"/>
        <v>80</v>
      </c>
      <c r="HY191" s="193">
        <f t="shared" si="34"/>
        <v>80</v>
      </c>
      <c r="HZ191" s="193">
        <f t="shared" si="34"/>
        <v>80</v>
      </c>
      <c r="IA191" s="193">
        <f t="shared" si="34"/>
        <v>80</v>
      </c>
      <c r="IB191" s="193">
        <f t="shared" si="35"/>
        <v>80</v>
      </c>
      <c r="IC191" s="193">
        <f t="shared" si="35"/>
        <v>80</v>
      </c>
      <c r="ID191" s="193">
        <f t="shared" si="35"/>
        <v>80</v>
      </c>
      <c r="IE191" s="193">
        <f t="shared" si="35"/>
        <v>80</v>
      </c>
      <c r="IF191" s="193">
        <f t="shared" si="35"/>
        <v>80</v>
      </c>
      <c r="IG191" s="193">
        <f t="shared" si="35"/>
        <v>80</v>
      </c>
      <c r="IH191" s="193">
        <f t="shared" si="35"/>
        <v>80</v>
      </c>
      <c r="II191" s="193">
        <f t="shared" si="35"/>
        <v>80</v>
      </c>
      <c r="IJ191" s="193">
        <f t="shared" si="35"/>
        <v>80</v>
      </c>
      <c r="IK191" s="193">
        <f t="shared" si="35"/>
        <v>80</v>
      </c>
      <c r="IL191" s="193">
        <f t="shared" si="35"/>
        <v>80</v>
      </c>
      <c r="IM191" s="193">
        <f t="shared" si="35"/>
        <v>80</v>
      </c>
      <c r="IN191" s="193">
        <f t="shared" si="35"/>
        <v>80</v>
      </c>
      <c r="IO191" s="193">
        <f t="shared" si="35"/>
        <v>80</v>
      </c>
      <c r="IP191" s="193">
        <f t="shared" si="35"/>
        <v>80</v>
      </c>
      <c r="IQ191" s="193">
        <f t="shared" si="35"/>
        <v>80</v>
      </c>
      <c r="IR191" s="193">
        <f t="shared" si="36"/>
        <v>80</v>
      </c>
      <c r="IS191" s="193">
        <f t="shared" si="36"/>
        <v>80</v>
      </c>
      <c r="IT191" s="193">
        <f t="shared" si="36"/>
        <v>80</v>
      </c>
      <c r="IU191" s="193">
        <f t="shared" si="36"/>
        <v>80</v>
      </c>
      <c r="IV191" s="193">
        <f t="shared" si="36"/>
        <v>80</v>
      </c>
      <c r="IW191" s="193" t="e">
        <f t="shared" si="36"/>
        <v>#N/A</v>
      </c>
      <c r="IX191" s="193" t="e">
        <f t="shared" si="36"/>
        <v>#N/A</v>
      </c>
      <c r="IY191" s="193" t="e">
        <f t="shared" si="36"/>
        <v>#N/A</v>
      </c>
      <c r="IZ191" s="193" t="e">
        <f t="shared" si="36"/>
        <v>#N/A</v>
      </c>
      <c r="JA191" s="193" t="e">
        <f t="shared" si="36"/>
        <v>#N/A</v>
      </c>
      <c r="JB191" s="193" t="e">
        <f t="shared" si="36"/>
        <v>#N/A</v>
      </c>
      <c r="JC191" s="193" t="e">
        <f t="shared" si="36"/>
        <v>#N/A</v>
      </c>
      <c r="JD191" s="193" t="e">
        <f t="shared" si="36"/>
        <v>#N/A</v>
      </c>
      <c r="JE191" s="193" t="e">
        <f t="shared" si="36"/>
        <v>#N/A</v>
      </c>
      <c r="JF191" s="193" t="e">
        <f t="shared" si="36"/>
        <v>#N/A</v>
      </c>
      <c r="JG191" s="193" t="e">
        <f t="shared" si="36"/>
        <v>#N/A</v>
      </c>
      <c r="JH191" s="193" t="e">
        <f t="shared" si="37"/>
        <v>#N/A</v>
      </c>
      <c r="JI191" s="193" t="e">
        <f t="shared" si="37"/>
        <v>#N/A</v>
      </c>
      <c r="JJ191" s="193" t="e">
        <f t="shared" si="37"/>
        <v>#N/A</v>
      </c>
      <c r="JK191" s="193" t="e">
        <f t="shared" si="37"/>
        <v>#N/A</v>
      </c>
      <c r="JL191" s="193" t="e">
        <f t="shared" si="37"/>
        <v>#N/A</v>
      </c>
      <c r="JM191" s="193" t="e">
        <f t="shared" si="37"/>
        <v>#N/A</v>
      </c>
      <c r="JN191" s="193" t="e">
        <f t="shared" si="37"/>
        <v>#N/A</v>
      </c>
      <c r="JO191" s="193" t="e">
        <f t="shared" si="37"/>
        <v>#N/A</v>
      </c>
      <c r="JP191" s="193" t="e">
        <f t="shared" si="37"/>
        <v>#N/A</v>
      </c>
      <c r="JQ191" s="193" t="e">
        <f t="shared" si="37"/>
        <v>#N/A</v>
      </c>
      <c r="JR191" s="193" t="e">
        <f t="shared" si="37"/>
        <v>#N/A</v>
      </c>
      <c r="JS191" s="193" t="e">
        <f t="shared" si="37"/>
        <v>#N/A</v>
      </c>
      <c r="JT191" s="193" t="e">
        <f t="shared" si="37"/>
        <v>#N/A</v>
      </c>
    </row>
    <row r="192" spans="4:280">
      <c r="D192" s="175">
        <v>20</v>
      </c>
      <c r="Z192" s="193">
        <f t="shared" si="38"/>
        <v>35</v>
      </c>
      <c r="AA192" s="193">
        <f t="shared" si="22"/>
        <v>35</v>
      </c>
      <c r="AB192" s="193">
        <f t="shared" si="22"/>
        <v>36</v>
      </c>
      <c r="AC192" s="193">
        <f t="shared" si="22"/>
        <v>36</v>
      </c>
      <c r="AD192" s="193">
        <f t="shared" si="22"/>
        <v>36</v>
      </c>
      <c r="AE192" s="193">
        <f t="shared" si="22"/>
        <v>36</v>
      </c>
      <c r="AF192" s="193">
        <f t="shared" si="22"/>
        <v>36</v>
      </c>
      <c r="AG192" s="193">
        <f t="shared" si="22"/>
        <v>36</v>
      </c>
      <c r="AH192" s="193">
        <f t="shared" si="22"/>
        <v>36</v>
      </c>
      <c r="AI192" s="193">
        <f t="shared" si="22"/>
        <v>36</v>
      </c>
      <c r="AJ192" s="193">
        <f t="shared" si="22"/>
        <v>36</v>
      </c>
      <c r="AK192" s="193">
        <f t="shared" si="22"/>
        <v>36</v>
      </c>
      <c r="AL192" s="193">
        <f t="shared" si="22"/>
        <v>36</v>
      </c>
      <c r="AM192" s="193">
        <f t="shared" si="22"/>
        <v>36</v>
      </c>
      <c r="AN192" s="193">
        <f t="shared" si="22"/>
        <v>36</v>
      </c>
      <c r="AO192" s="193">
        <f t="shared" si="22"/>
        <v>36</v>
      </c>
      <c r="AP192" s="193">
        <f t="shared" si="22"/>
        <v>36</v>
      </c>
      <c r="AQ192" s="193">
        <f t="shared" si="23"/>
        <v>36</v>
      </c>
      <c r="AR192" s="193">
        <f t="shared" si="23"/>
        <v>36</v>
      </c>
      <c r="AS192" s="193">
        <f t="shared" si="23"/>
        <v>36</v>
      </c>
      <c r="AT192" s="193">
        <f t="shared" si="23"/>
        <v>36</v>
      </c>
      <c r="AU192" s="193">
        <f t="shared" si="23"/>
        <v>36</v>
      </c>
      <c r="AV192" s="193">
        <f t="shared" si="23"/>
        <v>36</v>
      </c>
      <c r="AW192" s="193">
        <f t="shared" si="23"/>
        <v>36</v>
      </c>
      <c r="AX192" s="193">
        <f t="shared" si="23"/>
        <v>36</v>
      </c>
      <c r="AY192" s="193">
        <f t="shared" si="23"/>
        <v>36</v>
      </c>
      <c r="AZ192" s="193">
        <f t="shared" si="23"/>
        <v>36</v>
      </c>
      <c r="BA192" s="193">
        <f t="shared" si="23"/>
        <v>37</v>
      </c>
      <c r="BB192" s="193">
        <f t="shared" si="23"/>
        <v>37</v>
      </c>
      <c r="BC192" s="193">
        <f t="shared" si="23"/>
        <v>37</v>
      </c>
      <c r="BD192" s="193">
        <f t="shared" si="23"/>
        <v>37</v>
      </c>
      <c r="BE192" s="193">
        <f t="shared" si="23"/>
        <v>37</v>
      </c>
      <c r="BF192" s="193">
        <f t="shared" si="23"/>
        <v>37</v>
      </c>
      <c r="BG192" s="193">
        <f t="shared" si="23"/>
        <v>37</v>
      </c>
      <c r="BH192" s="193">
        <f t="shared" si="24"/>
        <v>37</v>
      </c>
      <c r="BI192" s="193">
        <f t="shared" si="24"/>
        <v>37</v>
      </c>
      <c r="BJ192" s="193">
        <f t="shared" si="24"/>
        <v>37</v>
      </c>
      <c r="BK192" s="193">
        <f t="shared" si="24"/>
        <v>37</v>
      </c>
      <c r="BL192" s="193">
        <f t="shared" si="24"/>
        <v>37</v>
      </c>
      <c r="BM192" s="193">
        <f t="shared" si="24"/>
        <v>38</v>
      </c>
      <c r="BN192" s="193">
        <f t="shared" si="24"/>
        <v>38</v>
      </c>
      <c r="BO192" s="193">
        <f t="shared" si="24"/>
        <v>38</v>
      </c>
      <c r="BP192" s="193">
        <f t="shared" si="24"/>
        <v>38</v>
      </c>
      <c r="BQ192" s="193">
        <f t="shared" si="24"/>
        <v>38</v>
      </c>
      <c r="BR192" s="193">
        <f t="shared" si="24"/>
        <v>38</v>
      </c>
      <c r="BS192" s="193">
        <f t="shared" si="24"/>
        <v>38</v>
      </c>
      <c r="BT192" s="193">
        <f t="shared" si="24"/>
        <v>38</v>
      </c>
      <c r="BU192" s="193">
        <f t="shared" si="24"/>
        <v>38</v>
      </c>
      <c r="BV192" s="193">
        <f t="shared" si="24"/>
        <v>38</v>
      </c>
      <c r="BW192" s="193">
        <f t="shared" si="24"/>
        <v>38</v>
      </c>
      <c r="BX192" s="193">
        <f t="shared" si="25"/>
        <v>38</v>
      </c>
      <c r="BY192" s="193">
        <f t="shared" si="25"/>
        <v>39</v>
      </c>
      <c r="BZ192" s="193">
        <f t="shared" si="25"/>
        <v>39</v>
      </c>
      <c r="CA192" s="193">
        <f t="shared" si="25"/>
        <v>39</v>
      </c>
      <c r="CB192" s="193">
        <f t="shared" si="25"/>
        <v>39</v>
      </c>
      <c r="CC192" s="193">
        <f t="shared" si="25"/>
        <v>39</v>
      </c>
      <c r="CD192" s="193">
        <f t="shared" si="25"/>
        <v>39</v>
      </c>
      <c r="CE192" s="193">
        <f t="shared" si="25"/>
        <v>39</v>
      </c>
      <c r="CF192" s="193">
        <f t="shared" si="25"/>
        <v>39</v>
      </c>
      <c r="CG192" s="193">
        <f t="shared" si="25"/>
        <v>39</v>
      </c>
      <c r="CH192" s="193">
        <f t="shared" si="25"/>
        <v>39</v>
      </c>
      <c r="CI192" s="193">
        <f t="shared" si="25"/>
        <v>39</v>
      </c>
      <c r="CJ192" s="193">
        <f t="shared" si="25"/>
        <v>39</v>
      </c>
      <c r="CK192" s="193">
        <f t="shared" si="25"/>
        <v>40</v>
      </c>
      <c r="CL192" s="193">
        <f t="shared" si="25"/>
        <v>40</v>
      </c>
      <c r="CM192" s="193">
        <f t="shared" si="25"/>
        <v>40</v>
      </c>
      <c r="CN192" s="193">
        <f t="shared" si="26"/>
        <v>40</v>
      </c>
      <c r="CO192" s="193">
        <f t="shared" si="26"/>
        <v>40</v>
      </c>
      <c r="CP192" s="193">
        <f t="shared" si="26"/>
        <v>40</v>
      </c>
      <c r="CQ192" s="193">
        <f t="shared" si="26"/>
        <v>40</v>
      </c>
      <c r="CR192" s="193">
        <f t="shared" si="26"/>
        <v>40</v>
      </c>
      <c r="CS192" s="193">
        <f t="shared" si="26"/>
        <v>40</v>
      </c>
      <c r="CT192" s="193">
        <f t="shared" si="26"/>
        <v>40</v>
      </c>
      <c r="CU192" s="193">
        <f t="shared" si="26"/>
        <v>40</v>
      </c>
      <c r="CV192" s="193">
        <f t="shared" si="26"/>
        <v>40</v>
      </c>
      <c r="CW192" s="193">
        <f t="shared" si="26"/>
        <v>41</v>
      </c>
      <c r="CX192" s="193">
        <f t="shared" si="26"/>
        <v>41</v>
      </c>
      <c r="CY192" s="193">
        <f t="shared" si="26"/>
        <v>41</v>
      </c>
      <c r="CZ192" s="193">
        <f t="shared" si="26"/>
        <v>41</v>
      </c>
      <c r="DA192" s="193">
        <f t="shared" si="26"/>
        <v>41</v>
      </c>
      <c r="DB192" s="193">
        <f t="shared" si="26"/>
        <v>41</v>
      </c>
      <c r="DC192" s="193">
        <f t="shared" si="26"/>
        <v>41</v>
      </c>
      <c r="DD192" s="193">
        <f t="shared" si="27"/>
        <v>41</v>
      </c>
      <c r="DE192" s="193">
        <f t="shared" si="27"/>
        <v>41</v>
      </c>
      <c r="DF192" s="193">
        <f t="shared" si="27"/>
        <v>41</v>
      </c>
      <c r="DG192" s="193">
        <f t="shared" si="27"/>
        <v>41</v>
      </c>
      <c r="DH192" s="193">
        <f t="shared" si="27"/>
        <v>41</v>
      </c>
      <c r="DI192" s="193">
        <f t="shared" si="27"/>
        <v>43</v>
      </c>
      <c r="DJ192" s="193">
        <f t="shared" si="27"/>
        <v>43</v>
      </c>
      <c r="DK192" s="193">
        <f t="shared" si="27"/>
        <v>43</v>
      </c>
      <c r="DL192" s="193">
        <f t="shared" si="27"/>
        <v>43</v>
      </c>
      <c r="DM192" s="193">
        <f t="shared" si="27"/>
        <v>43</v>
      </c>
      <c r="DN192" s="193">
        <f t="shared" si="27"/>
        <v>43</v>
      </c>
      <c r="DO192" s="193">
        <f t="shared" si="27"/>
        <v>43</v>
      </c>
      <c r="DP192" s="193">
        <f t="shared" si="27"/>
        <v>43</v>
      </c>
      <c r="DQ192" s="193">
        <f t="shared" si="27"/>
        <v>43</v>
      </c>
      <c r="DR192" s="193">
        <f t="shared" si="27"/>
        <v>43</v>
      </c>
      <c r="DS192" s="193">
        <f t="shared" si="27"/>
        <v>43</v>
      </c>
      <c r="DT192" s="193">
        <f t="shared" si="28"/>
        <v>43</v>
      </c>
      <c r="DU192" s="193">
        <f t="shared" si="28"/>
        <v>44</v>
      </c>
      <c r="DV192" s="193">
        <f t="shared" si="28"/>
        <v>44</v>
      </c>
      <c r="DW192" s="193">
        <f t="shared" si="28"/>
        <v>44</v>
      </c>
      <c r="DX192" s="193">
        <f t="shared" si="28"/>
        <v>44</v>
      </c>
      <c r="DY192" s="193">
        <f t="shared" si="28"/>
        <v>44</v>
      </c>
      <c r="DZ192" s="193">
        <f t="shared" si="28"/>
        <v>44</v>
      </c>
      <c r="EA192" s="193">
        <f t="shared" si="28"/>
        <v>44</v>
      </c>
      <c r="EB192" s="193">
        <f t="shared" si="28"/>
        <v>44</v>
      </c>
      <c r="EC192" s="193">
        <f t="shared" si="28"/>
        <v>44</v>
      </c>
      <c r="ED192" s="193">
        <f t="shared" si="28"/>
        <v>44</v>
      </c>
      <c r="EE192" s="193">
        <f t="shared" si="28"/>
        <v>44</v>
      </c>
      <c r="EF192" s="193">
        <f t="shared" si="28"/>
        <v>44</v>
      </c>
      <c r="EG192" s="193">
        <f t="shared" si="28"/>
        <v>45</v>
      </c>
      <c r="EH192" s="193">
        <f t="shared" si="28"/>
        <v>45</v>
      </c>
      <c r="EI192" s="193">
        <f t="shared" si="28"/>
        <v>45</v>
      </c>
      <c r="EJ192" s="193">
        <f t="shared" si="29"/>
        <v>45</v>
      </c>
      <c r="EK192" s="193">
        <f t="shared" si="29"/>
        <v>45</v>
      </c>
      <c r="EL192" s="193">
        <f t="shared" si="29"/>
        <v>45</v>
      </c>
      <c r="EM192" s="193">
        <f t="shared" si="29"/>
        <v>45</v>
      </c>
      <c r="EN192" s="193">
        <f t="shared" si="29"/>
        <v>45</v>
      </c>
      <c r="EO192" s="193">
        <f t="shared" si="29"/>
        <v>45</v>
      </c>
      <c r="EP192" s="193">
        <f t="shared" si="29"/>
        <v>45</v>
      </c>
      <c r="EQ192" s="193">
        <f t="shared" si="29"/>
        <v>45</v>
      </c>
      <c r="ER192" s="193">
        <f t="shared" si="29"/>
        <v>45</v>
      </c>
      <c r="ES192" s="193">
        <f t="shared" si="29"/>
        <v>46</v>
      </c>
      <c r="ET192" s="193">
        <f t="shared" si="29"/>
        <v>46</v>
      </c>
      <c r="EU192" s="193">
        <f t="shared" si="29"/>
        <v>46</v>
      </c>
      <c r="EV192" s="193">
        <f t="shared" si="29"/>
        <v>46</v>
      </c>
      <c r="EW192" s="193">
        <f t="shared" si="29"/>
        <v>46</v>
      </c>
      <c r="EX192" s="193">
        <f t="shared" si="29"/>
        <v>46</v>
      </c>
      <c r="EY192" s="193">
        <f t="shared" si="29"/>
        <v>46</v>
      </c>
      <c r="EZ192" s="193">
        <f t="shared" si="30"/>
        <v>46</v>
      </c>
      <c r="FA192" s="193">
        <f t="shared" si="30"/>
        <v>46</v>
      </c>
      <c r="FB192" s="193">
        <f t="shared" si="30"/>
        <v>46</v>
      </c>
      <c r="FC192" s="193">
        <f t="shared" si="30"/>
        <v>46</v>
      </c>
      <c r="FD192" s="193">
        <f t="shared" si="30"/>
        <v>46</v>
      </c>
      <c r="FE192" s="193">
        <f t="shared" si="30"/>
        <v>47</v>
      </c>
      <c r="FF192" s="193">
        <f t="shared" si="30"/>
        <v>47</v>
      </c>
      <c r="FG192" s="193">
        <f t="shared" si="30"/>
        <v>47</v>
      </c>
      <c r="FH192" s="193">
        <f t="shared" si="30"/>
        <v>47</v>
      </c>
      <c r="FI192" s="193">
        <f t="shared" si="30"/>
        <v>47</v>
      </c>
      <c r="FJ192" s="193">
        <f t="shared" si="30"/>
        <v>47</v>
      </c>
      <c r="FK192" s="193">
        <f t="shared" si="30"/>
        <v>47</v>
      </c>
      <c r="FL192" s="193">
        <f t="shared" si="30"/>
        <v>47</v>
      </c>
      <c r="FM192" s="193">
        <f t="shared" si="30"/>
        <v>47</v>
      </c>
      <c r="FN192" s="193">
        <f t="shared" si="30"/>
        <v>47</v>
      </c>
      <c r="FO192" s="193">
        <f t="shared" si="30"/>
        <v>47</v>
      </c>
      <c r="FP192" s="193">
        <f t="shared" si="31"/>
        <v>47</v>
      </c>
      <c r="FQ192" s="193">
        <f t="shared" si="31"/>
        <v>49</v>
      </c>
      <c r="FR192" s="193">
        <f t="shared" si="31"/>
        <v>49</v>
      </c>
      <c r="FS192" s="193">
        <f t="shared" si="31"/>
        <v>49</v>
      </c>
      <c r="FT192" s="193">
        <f t="shared" si="31"/>
        <v>49</v>
      </c>
      <c r="FU192" s="193">
        <f t="shared" si="31"/>
        <v>49</v>
      </c>
      <c r="FV192" s="193">
        <f t="shared" si="31"/>
        <v>49</v>
      </c>
      <c r="FW192" s="193">
        <f t="shared" si="31"/>
        <v>49</v>
      </c>
      <c r="FX192" s="193">
        <f t="shared" si="31"/>
        <v>49</v>
      </c>
      <c r="FY192" s="193">
        <f t="shared" si="31"/>
        <v>49</v>
      </c>
      <c r="FZ192" s="193">
        <f t="shared" si="31"/>
        <v>49</v>
      </c>
      <c r="GA192" s="193">
        <f t="shared" si="31"/>
        <v>49</v>
      </c>
      <c r="GB192" s="193">
        <f t="shared" si="31"/>
        <v>49</v>
      </c>
      <c r="GC192" s="193">
        <f t="shared" si="31"/>
        <v>50</v>
      </c>
      <c r="GD192" s="193">
        <f t="shared" si="31"/>
        <v>50</v>
      </c>
      <c r="GE192" s="193">
        <f t="shared" si="31"/>
        <v>50</v>
      </c>
      <c r="GF192" s="193">
        <f t="shared" si="32"/>
        <v>50</v>
      </c>
      <c r="GG192" s="193">
        <f t="shared" si="32"/>
        <v>50</v>
      </c>
      <c r="GH192" s="193">
        <f t="shared" si="32"/>
        <v>50</v>
      </c>
      <c r="GI192" s="193">
        <f t="shared" si="32"/>
        <v>50</v>
      </c>
      <c r="GJ192" s="193">
        <f t="shared" si="32"/>
        <v>50</v>
      </c>
      <c r="GK192" s="193">
        <f t="shared" si="32"/>
        <v>50</v>
      </c>
      <c r="GL192" s="193">
        <f t="shared" si="32"/>
        <v>50</v>
      </c>
      <c r="GM192" s="193">
        <f t="shared" si="32"/>
        <v>50</v>
      </c>
      <c r="GN192" s="193">
        <f t="shared" si="32"/>
        <v>50</v>
      </c>
      <c r="GO192" s="193">
        <f t="shared" si="32"/>
        <v>51</v>
      </c>
      <c r="GP192" s="193">
        <f t="shared" si="32"/>
        <v>51</v>
      </c>
      <c r="GQ192" s="193">
        <f t="shared" si="32"/>
        <v>51</v>
      </c>
      <c r="GR192" s="193">
        <f t="shared" si="32"/>
        <v>51</v>
      </c>
      <c r="GS192" s="193">
        <f t="shared" si="32"/>
        <v>51</v>
      </c>
      <c r="GT192" s="193">
        <f t="shared" si="32"/>
        <v>51</v>
      </c>
      <c r="GU192" s="193">
        <f t="shared" si="32"/>
        <v>51</v>
      </c>
      <c r="GV192" s="193">
        <f t="shared" si="33"/>
        <v>51</v>
      </c>
      <c r="GW192" s="193">
        <f t="shared" si="33"/>
        <v>51</v>
      </c>
      <c r="GX192" s="193">
        <f t="shared" si="33"/>
        <v>51</v>
      </c>
      <c r="GY192" s="193">
        <f t="shared" si="33"/>
        <v>51</v>
      </c>
      <c r="GZ192" s="193">
        <f t="shared" si="33"/>
        <v>51</v>
      </c>
      <c r="HA192" s="193">
        <f t="shared" si="33"/>
        <v>53</v>
      </c>
      <c r="HB192" s="193">
        <f t="shared" si="33"/>
        <v>53</v>
      </c>
      <c r="HC192" s="193">
        <f t="shared" si="33"/>
        <v>53</v>
      </c>
      <c r="HD192" s="193">
        <f t="shared" si="33"/>
        <v>53</v>
      </c>
      <c r="HE192" s="193">
        <f t="shared" si="33"/>
        <v>53</v>
      </c>
      <c r="HF192" s="193">
        <f t="shared" si="33"/>
        <v>53</v>
      </c>
      <c r="HG192" s="193">
        <f t="shared" si="33"/>
        <v>53</v>
      </c>
      <c r="HH192" s="193">
        <f t="shared" si="33"/>
        <v>53</v>
      </c>
      <c r="HI192" s="193">
        <f t="shared" si="33"/>
        <v>53</v>
      </c>
      <c r="HJ192" s="193">
        <f t="shared" si="33"/>
        <v>53</v>
      </c>
      <c r="HK192" s="193">
        <f t="shared" si="33"/>
        <v>53</v>
      </c>
      <c r="HL192" s="193">
        <f t="shared" si="34"/>
        <v>53</v>
      </c>
      <c r="HM192" s="193">
        <f t="shared" si="34"/>
        <v>54</v>
      </c>
      <c r="HN192" s="193">
        <f t="shared" si="34"/>
        <v>54</v>
      </c>
      <c r="HO192" s="193">
        <f t="shared" si="34"/>
        <v>54</v>
      </c>
      <c r="HP192" s="193">
        <f t="shared" si="34"/>
        <v>54</v>
      </c>
      <c r="HQ192" s="193">
        <f t="shared" si="34"/>
        <v>54</v>
      </c>
      <c r="HR192" s="193">
        <f t="shared" si="34"/>
        <v>54</v>
      </c>
      <c r="HS192" s="193">
        <f t="shared" si="34"/>
        <v>54</v>
      </c>
      <c r="HT192" s="193">
        <f t="shared" si="34"/>
        <v>54</v>
      </c>
      <c r="HU192" s="193">
        <f t="shared" si="34"/>
        <v>54</v>
      </c>
      <c r="HV192" s="193">
        <f t="shared" si="34"/>
        <v>54</v>
      </c>
      <c r="HW192" s="193">
        <f t="shared" si="34"/>
        <v>54</v>
      </c>
      <c r="HX192" s="193">
        <f t="shared" si="34"/>
        <v>54</v>
      </c>
      <c r="HY192" s="193">
        <f t="shared" si="34"/>
        <v>56</v>
      </c>
      <c r="HZ192" s="193">
        <f t="shared" si="34"/>
        <v>56</v>
      </c>
      <c r="IA192" s="193">
        <f t="shared" si="34"/>
        <v>56</v>
      </c>
      <c r="IB192" s="193">
        <f t="shared" si="35"/>
        <v>56</v>
      </c>
      <c r="IC192" s="193">
        <f t="shared" si="35"/>
        <v>56</v>
      </c>
      <c r="ID192" s="193">
        <f t="shared" si="35"/>
        <v>56</v>
      </c>
      <c r="IE192" s="193">
        <f t="shared" si="35"/>
        <v>56</v>
      </c>
      <c r="IF192" s="193">
        <f t="shared" si="35"/>
        <v>56</v>
      </c>
      <c r="IG192" s="193">
        <f t="shared" si="35"/>
        <v>56</v>
      </c>
      <c r="IH192" s="193">
        <f t="shared" si="35"/>
        <v>56</v>
      </c>
      <c r="II192" s="193">
        <f t="shared" si="35"/>
        <v>56</v>
      </c>
      <c r="IJ192" s="193">
        <f t="shared" si="35"/>
        <v>56</v>
      </c>
      <c r="IK192" s="193">
        <f t="shared" si="35"/>
        <v>56</v>
      </c>
      <c r="IL192" s="193">
        <f t="shared" si="35"/>
        <v>56</v>
      </c>
      <c r="IM192" s="193">
        <f t="shared" si="35"/>
        <v>56</v>
      </c>
      <c r="IN192" s="193">
        <f t="shared" si="35"/>
        <v>56</v>
      </c>
      <c r="IO192" s="193">
        <f t="shared" si="35"/>
        <v>56</v>
      </c>
      <c r="IP192" s="193">
        <f t="shared" si="35"/>
        <v>56</v>
      </c>
      <c r="IQ192" s="193">
        <f t="shared" si="35"/>
        <v>56</v>
      </c>
      <c r="IR192" s="193">
        <f t="shared" si="36"/>
        <v>56</v>
      </c>
      <c r="IS192" s="193">
        <f t="shared" si="36"/>
        <v>56</v>
      </c>
      <c r="IT192" s="193">
        <f t="shared" si="36"/>
        <v>56</v>
      </c>
      <c r="IU192" s="193">
        <f t="shared" si="36"/>
        <v>56</v>
      </c>
      <c r="IV192" s="193">
        <f t="shared" si="36"/>
        <v>56</v>
      </c>
      <c r="IW192" s="193" t="e">
        <f t="shared" si="36"/>
        <v>#N/A</v>
      </c>
      <c r="IX192" s="193" t="e">
        <f t="shared" si="36"/>
        <v>#N/A</v>
      </c>
      <c r="IY192" s="193" t="e">
        <f t="shared" si="36"/>
        <v>#N/A</v>
      </c>
      <c r="IZ192" s="193" t="e">
        <f t="shared" si="36"/>
        <v>#N/A</v>
      </c>
      <c r="JA192" s="193" t="e">
        <f t="shared" si="36"/>
        <v>#N/A</v>
      </c>
      <c r="JB192" s="193" t="e">
        <f t="shared" si="36"/>
        <v>#N/A</v>
      </c>
      <c r="JC192" s="193" t="e">
        <f t="shared" si="36"/>
        <v>#N/A</v>
      </c>
      <c r="JD192" s="193" t="e">
        <f t="shared" si="36"/>
        <v>#N/A</v>
      </c>
      <c r="JE192" s="193" t="e">
        <f t="shared" si="36"/>
        <v>#N/A</v>
      </c>
      <c r="JF192" s="193" t="e">
        <f t="shared" si="36"/>
        <v>#N/A</v>
      </c>
      <c r="JG192" s="193" t="e">
        <f t="shared" si="36"/>
        <v>#N/A</v>
      </c>
      <c r="JH192" s="193" t="e">
        <f t="shared" si="37"/>
        <v>#N/A</v>
      </c>
      <c r="JI192" s="193" t="e">
        <f t="shared" si="37"/>
        <v>#N/A</v>
      </c>
      <c r="JJ192" s="193" t="e">
        <f t="shared" si="37"/>
        <v>#N/A</v>
      </c>
      <c r="JK192" s="193" t="e">
        <f t="shared" si="37"/>
        <v>#N/A</v>
      </c>
      <c r="JL192" s="193" t="e">
        <f t="shared" si="37"/>
        <v>#N/A</v>
      </c>
      <c r="JM192" s="193" t="e">
        <f t="shared" si="37"/>
        <v>#N/A</v>
      </c>
      <c r="JN192" s="193" t="e">
        <f t="shared" si="37"/>
        <v>#N/A</v>
      </c>
      <c r="JO192" s="193" t="e">
        <f t="shared" si="37"/>
        <v>#N/A</v>
      </c>
      <c r="JP192" s="193" t="e">
        <f t="shared" si="37"/>
        <v>#N/A</v>
      </c>
      <c r="JQ192" s="193" t="e">
        <f t="shared" si="37"/>
        <v>#N/A</v>
      </c>
      <c r="JR192" s="193" t="e">
        <f t="shared" si="37"/>
        <v>#N/A</v>
      </c>
      <c r="JS192" s="193" t="e">
        <f t="shared" si="37"/>
        <v>#N/A</v>
      </c>
      <c r="JT192" s="193" t="e">
        <f t="shared" si="37"/>
        <v>#N/A</v>
      </c>
    </row>
    <row r="193" spans="4:280">
      <c r="D193" s="175">
        <v>24</v>
      </c>
      <c r="Z193" s="193">
        <f t="shared" si="38"/>
        <v>14</v>
      </c>
      <c r="AA193" s="193">
        <f t="shared" si="22"/>
        <v>14</v>
      </c>
      <c r="AB193" s="193">
        <f t="shared" si="22"/>
        <v>13</v>
      </c>
      <c r="AC193" s="193">
        <f t="shared" si="22"/>
        <v>13</v>
      </c>
      <c r="AD193" s="193">
        <f t="shared" si="22"/>
        <v>13</v>
      </c>
      <c r="AE193" s="193">
        <f t="shared" si="22"/>
        <v>13</v>
      </c>
      <c r="AF193" s="193">
        <f t="shared" si="22"/>
        <v>13</v>
      </c>
      <c r="AG193" s="193">
        <f t="shared" si="22"/>
        <v>13</v>
      </c>
      <c r="AH193" s="193">
        <f t="shared" si="22"/>
        <v>13</v>
      </c>
      <c r="AI193" s="193">
        <f t="shared" si="22"/>
        <v>13</v>
      </c>
      <c r="AJ193" s="193">
        <f t="shared" si="22"/>
        <v>13</v>
      </c>
      <c r="AK193" s="193">
        <f t="shared" si="22"/>
        <v>13</v>
      </c>
      <c r="AL193" s="193">
        <f t="shared" si="22"/>
        <v>13</v>
      </c>
      <c r="AM193" s="193">
        <f t="shared" si="22"/>
        <v>13</v>
      </c>
      <c r="AN193" s="193">
        <f t="shared" si="22"/>
        <v>13</v>
      </c>
      <c r="AO193" s="193">
        <f t="shared" si="22"/>
        <v>13</v>
      </c>
      <c r="AP193" s="193">
        <f t="shared" si="22"/>
        <v>13</v>
      </c>
      <c r="AQ193" s="193">
        <f t="shared" si="23"/>
        <v>13</v>
      </c>
      <c r="AR193" s="193">
        <f t="shared" si="23"/>
        <v>13</v>
      </c>
      <c r="AS193" s="193">
        <f t="shared" si="23"/>
        <v>13</v>
      </c>
      <c r="AT193" s="193">
        <f t="shared" si="23"/>
        <v>13</v>
      </c>
      <c r="AU193" s="193">
        <f t="shared" si="23"/>
        <v>13</v>
      </c>
      <c r="AV193" s="193">
        <f t="shared" si="23"/>
        <v>13</v>
      </c>
      <c r="AW193" s="193">
        <f t="shared" si="23"/>
        <v>13</v>
      </c>
      <c r="AX193" s="193">
        <f t="shared" si="23"/>
        <v>13</v>
      </c>
      <c r="AY193" s="193">
        <f t="shared" si="23"/>
        <v>13</v>
      </c>
      <c r="AZ193" s="193">
        <f t="shared" si="23"/>
        <v>13</v>
      </c>
      <c r="BA193" s="193">
        <f t="shared" si="23"/>
        <v>13</v>
      </c>
      <c r="BB193" s="193">
        <f t="shared" si="23"/>
        <v>13</v>
      </c>
      <c r="BC193" s="193">
        <f t="shared" si="23"/>
        <v>13</v>
      </c>
      <c r="BD193" s="193">
        <f t="shared" si="23"/>
        <v>13</v>
      </c>
      <c r="BE193" s="193">
        <f t="shared" si="23"/>
        <v>13</v>
      </c>
      <c r="BF193" s="193">
        <f t="shared" si="23"/>
        <v>13</v>
      </c>
      <c r="BG193" s="193">
        <f t="shared" si="23"/>
        <v>13</v>
      </c>
      <c r="BH193" s="193">
        <f t="shared" si="24"/>
        <v>13</v>
      </c>
      <c r="BI193" s="193">
        <f t="shared" si="24"/>
        <v>13</v>
      </c>
      <c r="BJ193" s="193">
        <f t="shared" si="24"/>
        <v>13</v>
      </c>
      <c r="BK193" s="193">
        <f t="shared" si="24"/>
        <v>13</v>
      </c>
      <c r="BL193" s="193">
        <f t="shared" si="24"/>
        <v>13</v>
      </c>
      <c r="BM193" s="193">
        <f t="shared" si="24"/>
        <v>12</v>
      </c>
      <c r="BN193" s="193">
        <f t="shared" si="24"/>
        <v>12</v>
      </c>
      <c r="BO193" s="193">
        <f t="shared" si="24"/>
        <v>12</v>
      </c>
      <c r="BP193" s="193">
        <f t="shared" si="24"/>
        <v>12</v>
      </c>
      <c r="BQ193" s="193">
        <f t="shared" si="24"/>
        <v>12</v>
      </c>
      <c r="BR193" s="193">
        <f t="shared" si="24"/>
        <v>12</v>
      </c>
      <c r="BS193" s="193">
        <f t="shared" si="24"/>
        <v>12</v>
      </c>
      <c r="BT193" s="193">
        <f t="shared" si="24"/>
        <v>12</v>
      </c>
      <c r="BU193" s="193">
        <f t="shared" si="24"/>
        <v>12</v>
      </c>
      <c r="BV193" s="193">
        <f t="shared" si="24"/>
        <v>12</v>
      </c>
      <c r="BW193" s="193">
        <f t="shared" si="24"/>
        <v>12</v>
      </c>
      <c r="BX193" s="193">
        <f t="shared" si="25"/>
        <v>12</v>
      </c>
      <c r="BY193" s="193">
        <f t="shared" si="25"/>
        <v>12</v>
      </c>
      <c r="BZ193" s="193">
        <f t="shared" si="25"/>
        <v>12</v>
      </c>
      <c r="CA193" s="193">
        <f t="shared" si="25"/>
        <v>12</v>
      </c>
      <c r="CB193" s="193">
        <f t="shared" si="25"/>
        <v>12</v>
      </c>
      <c r="CC193" s="193">
        <f t="shared" si="25"/>
        <v>12</v>
      </c>
      <c r="CD193" s="193">
        <f t="shared" si="25"/>
        <v>12</v>
      </c>
      <c r="CE193" s="193">
        <f t="shared" si="25"/>
        <v>12</v>
      </c>
      <c r="CF193" s="193">
        <f t="shared" si="25"/>
        <v>12</v>
      </c>
      <c r="CG193" s="193">
        <f t="shared" si="25"/>
        <v>12</v>
      </c>
      <c r="CH193" s="193">
        <f t="shared" si="25"/>
        <v>12</v>
      </c>
      <c r="CI193" s="193">
        <f t="shared" si="25"/>
        <v>12</v>
      </c>
      <c r="CJ193" s="193">
        <f t="shared" si="25"/>
        <v>12</v>
      </c>
      <c r="CK193" s="193">
        <f t="shared" si="25"/>
        <v>12</v>
      </c>
      <c r="CL193" s="193">
        <f t="shared" si="25"/>
        <v>12</v>
      </c>
      <c r="CM193" s="193">
        <f t="shared" si="25"/>
        <v>12</v>
      </c>
      <c r="CN193" s="193">
        <f t="shared" si="26"/>
        <v>12</v>
      </c>
      <c r="CO193" s="193">
        <f t="shared" si="26"/>
        <v>12</v>
      </c>
      <c r="CP193" s="193">
        <f t="shared" si="26"/>
        <v>12</v>
      </c>
      <c r="CQ193" s="193">
        <f t="shared" si="26"/>
        <v>12</v>
      </c>
      <c r="CR193" s="193">
        <f t="shared" si="26"/>
        <v>12</v>
      </c>
      <c r="CS193" s="193">
        <f t="shared" si="26"/>
        <v>12</v>
      </c>
      <c r="CT193" s="193">
        <f t="shared" si="26"/>
        <v>12</v>
      </c>
      <c r="CU193" s="193">
        <f t="shared" si="26"/>
        <v>12</v>
      </c>
      <c r="CV193" s="193">
        <f t="shared" si="26"/>
        <v>12</v>
      </c>
      <c r="CW193" s="193">
        <f t="shared" si="26"/>
        <v>12</v>
      </c>
      <c r="CX193" s="193">
        <f t="shared" si="26"/>
        <v>12</v>
      </c>
      <c r="CY193" s="193">
        <f t="shared" si="26"/>
        <v>12</v>
      </c>
      <c r="CZ193" s="193">
        <f t="shared" si="26"/>
        <v>12</v>
      </c>
      <c r="DA193" s="193">
        <f t="shared" si="26"/>
        <v>12</v>
      </c>
      <c r="DB193" s="193">
        <f t="shared" si="26"/>
        <v>12</v>
      </c>
      <c r="DC193" s="193">
        <f t="shared" si="26"/>
        <v>12</v>
      </c>
      <c r="DD193" s="193">
        <f t="shared" si="27"/>
        <v>12</v>
      </c>
      <c r="DE193" s="193">
        <f t="shared" si="27"/>
        <v>12</v>
      </c>
      <c r="DF193" s="193">
        <f t="shared" si="27"/>
        <v>12</v>
      </c>
      <c r="DG193" s="193">
        <f t="shared" si="27"/>
        <v>12</v>
      </c>
      <c r="DH193" s="193">
        <f t="shared" si="27"/>
        <v>12</v>
      </c>
      <c r="DI193" s="193">
        <f t="shared" si="27"/>
        <v>12</v>
      </c>
      <c r="DJ193" s="193">
        <f t="shared" si="27"/>
        <v>12</v>
      </c>
      <c r="DK193" s="193">
        <f t="shared" si="27"/>
        <v>12</v>
      </c>
      <c r="DL193" s="193">
        <f t="shared" si="27"/>
        <v>12</v>
      </c>
      <c r="DM193" s="193">
        <f t="shared" si="27"/>
        <v>12</v>
      </c>
      <c r="DN193" s="193">
        <f t="shared" si="27"/>
        <v>12</v>
      </c>
      <c r="DO193" s="193">
        <f t="shared" si="27"/>
        <v>12</v>
      </c>
      <c r="DP193" s="193">
        <f t="shared" si="27"/>
        <v>12</v>
      </c>
      <c r="DQ193" s="193">
        <f t="shared" si="27"/>
        <v>12</v>
      </c>
      <c r="DR193" s="193">
        <f t="shared" si="27"/>
        <v>12</v>
      </c>
      <c r="DS193" s="193">
        <f t="shared" si="27"/>
        <v>12</v>
      </c>
      <c r="DT193" s="193">
        <f t="shared" si="28"/>
        <v>12</v>
      </c>
      <c r="DU193" s="193">
        <f t="shared" si="28"/>
        <v>12</v>
      </c>
      <c r="DV193" s="193">
        <f t="shared" si="28"/>
        <v>12</v>
      </c>
      <c r="DW193" s="193">
        <f t="shared" si="28"/>
        <v>12</v>
      </c>
      <c r="DX193" s="193">
        <f t="shared" si="28"/>
        <v>12</v>
      </c>
      <c r="DY193" s="193">
        <f t="shared" si="28"/>
        <v>12</v>
      </c>
      <c r="DZ193" s="193">
        <f t="shared" si="28"/>
        <v>12</v>
      </c>
      <c r="EA193" s="193">
        <f t="shared" si="28"/>
        <v>12</v>
      </c>
      <c r="EB193" s="193">
        <f t="shared" si="28"/>
        <v>12</v>
      </c>
      <c r="EC193" s="193">
        <f t="shared" si="28"/>
        <v>12</v>
      </c>
      <c r="ED193" s="193">
        <f t="shared" si="28"/>
        <v>12</v>
      </c>
      <c r="EE193" s="193">
        <f t="shared" si="28"/>
        <v>12</v>
      </c>
      <c r="EF193" s="193">
        <f t="shared" si="28"/>
        <v>12</v>
      </c>
      <c r="EG193" s="193">
        <f t="shared" si="28"/>
        <v>12</v>
      </c>
      <c r="EH193" s="193">
        <f t="shared" si="28"/>
        <v>12</v>
      </c>
      <c r="EI193" s="193">
        <f t="shared" si="28"/>
        <v>12</v>
      </c>
      <c r="EJ193" s="193">
        <f t="shared" si="29"/>
        <v>12</v>
      </c>
      <c r="EK193" s="193">
        <f t="shared" si="29"/>
        <v>12</v>
      </c>
      <c r="EL193" s="193">
        <f t="shared" si="29"/>
        <v>12</v>
      </c>
      <c r="EM193" s="193">
        <f t="shared" si="29"/>
        <v>12</v>
      </c>
      <c r="EN193" s="193">
        <f t="shared" si="29"/>
        <v>12</v>
      </c>
      <c r="EO193" s="193">
        <f t="shared" si="29"/>
        <v>12</v>
      </c>
      <c r="EP193" s="193">
        <f t="shared" si="29"/>
        <v>12</v>
      </c>
      <c r="EQ193" s="193">
        <f t="shared" si="29"/>
        <v>12</v>
      </c>
      <c r="ER193" s="193">
        <f t="shared" si="29"/>
        <v>12</v>
      </c>
      <c r="ES193" s="193">
        <f t="shared" si="29"/>
        <v>12</v>
      </c>
      <c r="ET193" s="193">
        <f t="shared" si="29"/>
        <v>12</v>
      </c>
      <c r="EU193" s="193">
        <f t="shared" si="29"/>
        <v>12</v>
      </c>
      <c r="EV193" s="193">
        <f t="shared" si="29"/>
        <v>12</v>
      </c>
      <c r="EW193" s="193">
        <f t="shared" si="29"/>
        <v>12</v>
      </c>
      <c r="EX193" s="193">
        <f t="shared" si="29"/>
        <v>12</v>
      </c>
      <c r="EY193" s="193">
        <f t="shared" si="29"/>
        <v>12</v>
      </c>
      <c r="EZ193" s="193">
        <f t="shared" si="30"/>
        <v>12</v>
      </c>
      <c r="FA193" s="193">
        <f t="shared" si="30"/>
        <v>12</v>
      </c>
      <c r="FB193" s="193">
        <f t="shared" si="30"/>
        <v>12</v>
      </c>
      <c r="FC193" s="193">
        <f t="shared" si="30"/>
        <v>12</v>
      </c>
      <c r="FD193" s="193">
        <f t="shared" si="30"/>
        <v>12</v>
      </c>
      <c r="FE193" s="193">
        <f t="shared" si="30"/>
        <v>12</v>
      </c>
      <c r="FF193" s="193">
        <f t="shared" si="30"/>
        <v>12</v>
      </c>
      <c r="FG193" s="193">
        <f t="shared" si="30"/>
        <v>12</v>
      </c>
      <c r="FH193" s="193">
        <f t="shared" si="30"/>
        <v>12</v>
      </c>
      <c r="FI193" s="193">
        <f t="shared" si="30"/>
        <v>12</v>
      </c>
      <c r="FJ193" s="193">
        <f t="shared" si="30"/>
        <v>12</v>
      </c>
      <c r="FK193" s="193">
        <f t="shared" si="30"/>
        <v>12</v>
      </c>
      <c r="FL193" s="193">
        <f t="shared" si="30"/>
        <v>12</v>
      </c>
      <c r="FM193" s="193">
        <f t="shared" si="30"/>
        <v>12</v>
      </c>
      <c r="FN193" s="193">
        <f t="shared" si="30"/>
        <v>12</v>
      </c>
      <c r="FO193" s="193">
        <f t="shared" si="30"/>
        <v>12</v>
      </c>
      <c r="FP193" s="193">
        <f t="shared" si="31"/>
        <v>12</v>
      </c>
      <c r="FQ193" s="193">
        <f t="shared" si="31"/>
        <v>12</v>
      </c>
      <c r="FR193" s="193">
        <f t="shared" si="31"/>
        <v>12</v>
      </c>
      <c r="FS193" s="193">
        <f t="shared" si="31"/>
        <v>12</v>
      </c>
      <c r="FT193" s="193">
        <f t="shared" si="31"/>
        <v>12</v>
      </c>
      <c r="FU193" s="193">
        <f t="shared" si="31"/>
        <v>12</v>
      </c>
      <c r="FV193" s="193">
        <f t="shared" si="31"/>
        <v>12</v>
      </c>
      <c r="FW193" s="193">
        <f t="shared" si="31"/>
        <v>12</v>
      </c>
      <c r="FX193" s="193">
        <f t="shared" si="31"/>
        <v>12</v>
      </c>
      <c r="FY193" s="193">
        <f t="shared" si="31"/>
        <v>12</v>
      </c>
      <c r="FZ193" s="193">
        <f t="shared" si="31"/>
        <v>12</v>
      </c>
      <c r="GA193" s="193">
        <f t="shared" si="31"/>
        <v>12</v>
      </c>
      <c r="GB193" s="193">
        <f t="shared" si="31"/>
        <v>12</v>
      </c>
      <c r="GC193" s="193">
        <f t="shared" si="31"/>
        <v>12</v>
      </c>
      <c r="GD193" s="193">
        <f t="shared" si="31"/>
        <v>12</v>
      </c>
      <c r="GE193" s="193">
        <f t="shared" si="31"/>
        <v>12</v>
      </c>
      <c r="GF193" s="193">
        <f t="shared" si="32"/>
        <v>12</v>
      </c>
      <c r="GG193" s="193">
        <f t="shared" si="32"/>
        <v>12</v>
      </c>
      <c r="GH193" s="193">
        <f t="shared" si="32"/>
        <v>12</v>
      </c>
      <c r="GI193" s="193">
        <f t="shared" si="32"/>
        <v>12</v>
      </c>
      <c r="GJ193" s="193">
        <f t="shared" si="32"/>
        <v>12</v>
      </c>
      <c r="GK193" s="193">
        <f t="shared" si="32"/>
        <v>12</v>
      </c>
      <c r="GL193" s="193">
        <f t="shared" si="32"/>
        <v>12</v>
      </c>
      <c r="GM193" s="193">
        <f t="shared" si="32"/>
        <v>12</v>
      </c>
      <c r="GN193" s="193">
        <f t="shared" si="32"/>
        <v>12</v>
      </c>
      <c r="GO193" s="193">
        <f t="shared" si="32"/>
        <v>12</v>
      </c>
      <c r="GP193" s="193">
        <f t="shared" si="32"/>
        <v>12</v>
      </c>
      <c r="GQ193" s="193">
        <f t="shared" si="32"/>
        <v>12</v>
      </c>
      <c r="GR193" s="193">
        <f t="shared" si="32"/>
        <v>12</v>
      </c>
      <c r="GS193" s="193">
        <f t="shared" si="32"/>
        <v>12</v>
      </c>
      <c r="GT193" s="193">
        <f t="shared" si="32"/>
        <v>12</v>
      </c>
      <c r="GU193" s="193">
        <f t="shared" si="32"/>
        <v>12</v>
      </c>
      <c r="GV193" s="193">
        <f t="shared" si="33"/>
        <v>12</v>
      </c>
      <c r="GW193" s="193">
        <f t="shared" si="33"/>
        <v>12</v>
      </c>
      <c r="GX193" s="193">
        <f t="shared" si="33"/>
        <v>12</v>
      </c>
      <c r="GY193" s="193">
        <f t="shared" si="33"/>
        <v>12</v>
      </c>
      <c r="GZ193" s="193">
        <f t="shared" si="33"/>
        <v>12</v>
      </c>
      <c r="HA193" s="193">
        <f t="shared" si="33"/>
        <v>12</v>
      </c>
      <c r="HB193" s="193">
        <f t="shared" si="33"/>
        <v>12</v>
      </c>
      <c r="HC193" s="193">
        <f t="shared" si="33"/>
        <v>12</v>
      </c>
      <c r="HD193" s="193">
        <f t="shared" si="33"/>
        <v>12</v>
      </c>
      <c r="HE193" s="193">
        <f t="shared" si="33"/>
        <v>12</v>
      </c>
      <c r="HF193" s="193">
        <f t="shared" si="33"/>
        <v>12</v>
      </c>
      <c r="HG193" s="193">
        <f t="shared" si="33"/>
        <v>12</v>
      </c>
      <c r="HH193" s="193">
        <f t="shared" si="33"/>
        <v>12</v>
      </c>
      <c r="HI193" s="193">
        <f t="shared" si="33"/>
        <v>12</v>
      </c>
      <c r="HJ193" s="193">
        <f t="shared" si="33"/>
        <v>12</v>
      </c>
      <c r="HK193" s="193">
        <f t="shared" si="33"/>
        <v>12</v>
      </c>
      <c r="HL193" s="193">
        <f t="shared" si="34"/>
        <v>12</v>
      </c>
      <c r="HM193" s="193">
        <f t="shared" si="34"/>
        <v>13</v>
      </c>
      <c r="HN193" s="193">
        <f t="shared" si="34"/>
        <v>13</v>
      </c>
      <c r="HO193" s="193">
        <f t="shared" si="34"/>
        <v>13</v>
      </c>
      <c r="HP193" s="193">
        <f t="shared" si="34"/>
        <v>13</v>
      </c>
      <c r="HQ193" s="193">
        <f t="shared" si="34"/>
        <v>13</v>
      </c>
      <c r="HR193" s="193">
        <f t="shared" si="34"/>
        <v>13</v>
      </c>
      <c r="HS193" s="193">
        <f t="shared" si="34"/>
        <v>13</v>
      </c>
      <c r="HT193" s="193">
        <f t="shared" si="34"/>
        <v>13</v>
      </c>
      <c r="HU193" s="193">
        <f t="shared" si="34"/>
        <v>13</v>
      </c>
      <c r="HV193" s="193">
        <f t="shared" si="34"/>
        <v>13</v>
      </c>
      <c r="HW193" s="193">
        <f t="shared" si="34"/>
        <v>13</v>
      </c>
      <c r="HX193" s="193">
        <f t="shared" si="34"/>
        <v>13</v>
      </c>
      <c r="HY193" s="193">
        <f t="shared" si="34"/>
        <v>13</v>
      </c>
      <c r="HZ193" s="193">
        <f t="shared" si="34"/>
        <v>13</v>
      </c>
      <c r="IA193" s="193">
        <f t="shared" si="34"/>
        <v>13</v>
      </c>
      <c r="IB193" s="193">
        <f t="shared" si="35"/>
        <v>13</v>
      </c>
      <c r="IC193" s="193">
        <f t="shared" si="35"/>
        <v>13</v>
      </c>
      <c r="ID193" s="193">
        <f t="shared" si="35"/>
        <v>13</v>
      </c>
      <c r="IE193" s="193">
        <f t="shared" si="35"/>
        <v>13</v>
      </c>
      <c r="IF193" s="193">
        <f t="shared" si="35"/>
        <v>13</v>
      </c>
      <c r="IG193" s="193">
        <f t="shared" si="35"/>
        <v>13</v>
      </c>
      <c r="IH193" s="193">
        <f t="shared" si="35"/>
        <v>13</v>
      </c>
      <c r="II193" s="193">
        <f t="shared" si="35"/>
        <v>13</v>
      </c>
      <c r="IJ193" s="193">
        <f t="shared" si="35"/>
        <v>13</v>
      </c>
      <c r="IK193" s="193">
        <f t="shared" si="35"/>
        <v>13</v>
      </c>
      <c r="IL193" s="193">
        <f t="shared" si="35"/>
        <v>13</v>
      </c>
      <c r="IM193" s="193">
        <f t="shared" si="35"/>
        <v>13</v>
      </c>
      <c r="IN193" s="193">
        <f t="shared" si="35"/>
        <v>13</v>
      </c>
      <c r="IO193" s="193">
        <f t="shared" si="35"/>
        <v>13</v>
      </c>
      <c r="IP193" s="193">
        <f t="shared" si="35"/>
        <v>13</v>
      </c>
      <c r="IQ193" s="193">
        <f t="shared" si="35"/>
        <v>13</v>
      </c>
      <c r="IR193" s="193">
        <f t="shared" si="36"/>
        <v>13</v>
      </c>
      <c r="IS193" s="193">
        <f t="shared" si="36"/>
        <v>13</v>
      </c>
      <c r="IT193" s="193">
        <f t="shared" si="36"/>
        <v>13</v>
      </c>
      <c r="IU193" s="193">
        <f t="shared" si="36"/>
        <v>13</v>
      </c>
      <c r="IV193" s="193">
        <f t="shared" si="36"/>
        <v>13</v>
      </c>
      <c r="IW193" s="193" t="e">
        <f t="shared" si="36"/>
        <v>#N/A</v>
      </c>
      <c r="IX193" s="193" t="e">
        <f t="shared" si="36"/>
        <v>#N/A</v>
      </c>
      <c r="IY193" s="193" t="e">
        <f t="shared" si="36"/>
        <v>#N/A</v>
      </c>
      <c r="IZ193" s="193" t="e">
        <f t="shared" si="36"/>
        <v>#N/A</v>
      </c>
      <c r="JA193" s="193" t="e">
        <f t="shared" si="36"/>
        <v>#N/A</v>
      </c>
      <c r="JB193" s="193" t="e">
        <f t="shared" si="36"/>
        <v>#N/A</v>
      </c>
      <c r="JC193" s="193" t="e">
        <f t="shared" si="36"/>
        <v>#N/A</v>
      </c>
      <c r="JD193" s="193" t="e">
        <f t="shared" si="36"/>
        <v>#N/A</v>
      </c>
      <c r="JE193" s="193" t="e">
        <f t="shared" si="36"/>
        <v>#N/A</v>
      </c>
      <c r="JF193" s="193" t="e">
        <f t="shared" si="36"/>
        <v>#N/A</v>
      </c>
      <c r="JG193" s="193" t="e">
        <f t="shared" si="36"/>
        <v>#N/A</v>
      </c>
      <c r="JH193" s="193" t="e">
        <f t="shared" si="37"/>
        <v>#N/A</v>
      </c>
      <c r="JI193" s="193" t="e">
        <f t="shared" si="37"/>
        <v>#N/A</v>
      </c>
      <c r="JJ193" s="193" t="e">
        <f t="shared" si="37"/>
        <v>#N/A</v>
      </c>
      <c r="JK193" s="193" t="e">
        <f t="shared" si="37"/>
        <v>#N/A</v>
      </c>
      <c r="JL193" s="193" t="e">
        <f t="shared" si="37"/>
        <v>#N/A</v>
      </c>
      <c r="JM193" s="193" t="e">
        <f t="shared" si="37"/>
        <v>#N/A</v>
      </c>
      <c r="JN193" s="193" t="e">
        <f t="shared" si="37"/>
        <v>#N/A</v>
      </c>
      <c r="JO193" s="193" t="e">
        <f t="shared" si="37"/>
        <v>#N/A</v>
      </c>
      <c r="JP193" s="193" t="e">
        <f t="shared" si="37"/>
        <v>#N/A</v>
      </c>
      <c r="JQ193" s="193" t="e">
        <f t="shared" si="37"/>
        <v>#N/A</v>
      </c>
      <c r="JR193" s="193" t="e">
        <f t="shared" si="37"/>
        <v>#N/A</v>
      </c>
      <c r="JS193" s="193" t="e">
        <f t="shared" si="37"/>
        <v>#N/A</v>
      </c>
      <c r="JT193" s="193" t="e">
        <f t="shared" si="37"/>
        <v>#N/A</v>
      </c>
    </row>
    <row r="194" spans="4:280">
      <c r="D194" s="175">
        <v>26</v>
      </c>
      <c r="Z194" s="193">
        <f t="shared" si="38"/>
        <v>29</v>
      </c>
      <c r="AA194" s="193">
        <f t="shared" si="22"/>
        <v>29</v>
      </c>
      <c r="AB194" s="193">
        <f t="shared" si="22"/>
        <v>30</v>
      </c>
      <c r="AC194" s="193">
        <f t="shared" si="22"/>
        <v>30</v>
      </c>
      <c r="AD194" s="193">
        <f t="shared" si="22"/>
        <v>30</v>
      </c>
      <c r="AE194" s="193">
        <f t="shared" si="22"/>
        <v>30</v>
      </c>
      <c r="AF194" s="193">
        <f t="shared" si="22"/>
        <v>30</v>
      </c>
      <c r="AG194" s="193">
        <f t="shared" si="22"/>
        <v>30</v>
      </c>
      <c r="AH194" s="193">
        <f t="shared" si="22"/>
        <v>30</v>
      </c>
      <c r="AI194" s="193">
        <f t="shared" si="22"/>
        <v>30</v>
      </c>
      <c r="AJ194" s="193">
        <f t="shared" si="22"/>
        <v>30</v>
      </c>
      <c r="AK194" s="193">
        <f t="shared" si="22"/>
        <v>30</v>
      </c>
      <c r="AL194" s="193">
        <f t="shared" si="22"/>
        <v>30</v>
      </c>
      <c r="AM194" s="193">
        <f t="shared" si="22"/>
        <v>30</v>
      </c>
      <c r="AN194" s="193">
        <f t="shared" si="22"/>
        <v>30</v>
      </c>
      <c r="AO194" s="193">
        <f t="shared" si="22"/>
        <v>30</v>
      </c>
      <c r="AP194" s="193">
        <f t="shared" si="22"/>
        <v>30</v>
      </c>
      <c r="AQ194" s="193">
        <f t="shared" si="23"/>
        <v>30</v>
      </c>
      <c r="AR194" s="193">
        <f t="shared" si="23"/>
        <v>30</v>
      </c>
      <c r="AS194" s="193">
        <f t="shared" si="23"/>
        <v>30</v>
      </c>
      <c r="AT194" s="193">
        <f t="shared" si="23"/>
        <v>30</v>
      </c>
      <c r="AU194" s="193">
        <f t="shared" si="23"/>
        <v>30</v>
      </c>
      <c r="AV194" s="193">
        <f t="shared" si="23"/>
        <v>30</v>
      </c>
      <c r="AW194" s="193">
        <f t="shared" si="23"/>
        <v>30</v>
      </c>
      <c r="AX194" s="193">
        <f t="shared" si="23"/>
        <v>30</v>
      </c>
      <c r="AY194" s="193">
        <f t="shared" si="23"/>
        <v>30</v>
      </c>
      <c r="AZ194" s="193">
        <f t="shared" si="23"/>
        <v>30</v>
      </c>
      <c r="BA194" s="193">
        <f t="shared" si="23"/>
        <v>30</v>
      </c>
      <c r="BB194" s="193">
        <f t="shared" si="23"/>
        <v>30</v>
      </c>
      <c r="BC194" s="193">
        <f t="shared" si="23"/>
        <v>30</v>
      </c>
      <c r="BD194" s="193">
        <f t="shared" si="23"/>
        <v>30</v>
      </c>
      <c r="BE194" s="193">
        <f t="shared" si="23"/>
        <v>30</v>
      </c>
      <c r="BF194" s="193">
        <f t="shared" si="23"/>
        <v>30</v>
      </c>
      <c r="BG194" s="193">
        <f t="shared" si="23"/>
        <v>30</v>
      </c>
      <c r="BH194" s="193">
        <f t="shared" si="24"/>
        <v>30</v>
      </c>
      <c r="BI194" s="193">
        <f t="shared" si="24"/>
        <v>30</v>
      </c>
      <c r="BJ194" s="193">
        <f t="shared" si="24"/>
        <v>30</v>
      </c>
      <c r="BK194" s="193">
        <f t="shared" si="24"/>
        <v>30</v>
      </c>
      <c r="BL194" s="193">
        <f t="shared" si="24"/>
        <v>30</v>
      </c>
      <c r="BM194" s="193">
        <f t="shared" si="24"/>
        <v>30</v>
      </c>
      <c r="BN194" s="193">
        <f t="shared" si="24"/>
        <v>30</v>
      </c>
      <c r="BO194" s="193">
        <f t="shared" si="24"/>
        <v>30</v>
      </c>
      <c r="BP194" s="193">
        <f t="shared" si="24"/>
        <v>30</v>
      </c>
      <c r="BQ194" s="193">
        <f t="shared" si="24"/>
        <v>30</v>
      </c>
      <c r="BR194" s="193">
        <f t="shared" si="24"/>
        <v>30</v>
      </c>
      <c r="BS194" s="193">
        <f t="shared" si="24"/>
        <v>30</v>
      </c>
      <c r="BT194" s="193">
        <f t="shared" si="24"/>
        <v>30</v>
      </c>
      <c r="BU194" s="193">
        <f t="shared" si="24"/>
        <v>30</v>
      </c>
      <c r="BV194" s="193">
        <f t="shared" si="24"/>
        <v>30</v>
      </c>
      <c r="BW194" s="193">
        <f t="shared" si="24"/>
        <v>30</v>
      </c>
      <c r="BX194" s="193">
        <f t="shared" si="25"/>
        <v>30</v>
      </c>
      <c r="BY194" s="193">
        <f t="shared" si="25"/>
        <v>30</v>
      </c>
      <c r="BZ194" s="193">
        <f t="shared" si="25"/>
        <v>30</v>
      </c>
      <c r="CA194" s="193">
        <f t="shared" si="25"/>
        <v>30</v>
      </c>
      <c r="CB194" s="193">
        <f t="shared" si="25"/>
        <v>30</v>
      </c>
      <c r="CC194" s="193">
        <f t="shared" si="25"/>
        <v>30</v>
      </c>
      <c r="CD194" s="193">
        <f t="shared" si="25"/>
        <v>30</v>
      </c>
      <c r="CE194" s="193">
        <f t="shared" si="25"/>
        <v>30</v>
      </c>
      <c r="CF194" s="193">
        <f t="shared" si="25"/>
        <v>30</v>
      </c>
      <c r="CG194" s="193">
        <f t="shared" si="25"/>
        <v>30</v>
      </c>
      <c r="CH194" s="193">
        <f t="shared" si="25"/>
        <v>30</v>
      </c>
      <c r="CI194" s="193">
        <f t="shared" si="25"/>
        <v>30</v>
      </c>
      <c r="CJ194" s="193">
        <f t="shared" si="25"/>
        <v>30</v>
      </c>
      <c r="CK194" s="193">
        <f t="shared" si="25"/>
        <v>30</v>
      </c>
      <c r="CL194" s="193">
        <f t="shared" si="25"/>
        <v>30</v>
      </c>
      <c r="CM194" s="193">
        <f t="shared" si="25"/>
        <v>30</v>
      </c>
      <c r="CN194" s="193">
        <f t="shared" si="26"/>
        <v>30</v>
      </c>
      <c r="CO194" s="193">
        <f t="shared" si="26"/>
        <v>30</v>
      </c>
      <c r="CP194" s="193">
        <f t="shared" si="26"/>
        <v>30</v>
      </c>
      <c r="CQ194" s="193">
        <f t="shared" si="26"/>
        <v>30</v>
      </c>
      <c r="CR194" s="193">
        <f t="shared" si="26"/>
        <v>30</v>
      </c>
      <c r="CS194" s="193">
        <f t="shared" si="26"/>
        <v>30</v>
      </c>
      <c r="CT194" s="193">
        <f t="shared" si="26"/>
        <v>30</v>
      </c>
      <c r="CU194" s="193">
        <f t="shared" si="26"/>
        <v>30</v>
      </c>
      <c r="CV194" s="193">
        <f t="shared" si="26"/>
        <v>30</v>
      </c>
      <c r="CW194" s="193">
        <f t="shared" si="26"/>
        <v>30</v>
      </c>
      <c r="CX194" s="193">
        <f t="shared" si="26"/>
        <v>30</v>
      </c>
      <c r="CY194" s="193">
        <f t="shared" si="26"/>
        <v>30</v>
      </c>
      <c r="CZ194" s="193">
        <f t="shared" si="26"/>
        <v>30</v>
      </c>
      <c r="DA194" s="193">
        <f t="shared" si="26"/>
        <v>30</v>
      </c>
      <c r="DB194" s="193">
        <f t="shared" si="26"/>
        <v>30</v>
      </c>
      <c r="DC194" s="193">
        <f t="shared" si="26"/>
        <v>30</v>
      </c>
      <c r="DD194" s="193">
        <f t="shared" si="27"/>
        <v>30</v>
      </c>
      <c r="DE194" s="193">
        <f t="shared" si="27"/>
        <v>30</v>
      </c>
      <c r="DF194" s="193">
        <f t="shared" si="27"/>
        <v>30</v>
      </c>
      <c r="DG194" s="193">
        <f t="shared" si="27"/>
        <v>30</v>
      </c>
      <c r="DH194" s="193">
        <f t="shared" si="27"/>
        <v>30</v>
      </c>
      <c r="DI194" s="193">
        <f t="shared" si="27"/>
        <v>30</v>
      </c>
      <c r="DJ194" s="193">
        <f t="shared" si="27"/>
        <v>30</v>
      </c>
      <c r="DK194" s="193">
        <f t="shared" si="27"/>
        <v>30</v>
      </c>
      <c r="DL194" s="193">
        <f t="shared" si="27"/>
        <v>30</v>
      </c>
      <c r="DM194" s="193">
        <f t="shared" si="27"/>
        <v>30</v>
      </c>
      <c r="DN194" s="193">
        <f t="shared" si="27"/>
        <v>30</v>
      </c>
      <c r="DO194" s="193">
        <f t="shared" si="27"/>
        <v>30</v>
      </c>
      <c r="DP194" s="193">
        <f t="shared" si="27"/>
        <v>30</v>
      </c>
      <c r="DQ194" s="193">
        <f t="shared" si="27"/>
        <v>30</v>
      </c>
      <c r="DR194" s="193">
        <f t="shared" si="27"/>
        <v>30</v>
      </c>
      <c r="DS194" s="193">
        <f t="shared" si="27"/>
        <v>30</v>
      </c>
      <c r="DT194" s="193">
        <f t="shared" si="28"/>
        <v>30</v>
      </c>
      <c r="DU194" s="193">
        <f t="shared" si="28"/>
        <v>30</v>
      </c>
      <c r="DV194" s="193">
        <f t="shared" si="28"/>
        <v>30</v>
      </c>
      <c r="DW194" s="193">
        <f t="shared" si="28"/>
        <v>30</v>
      </c>
      <c r="DX194" s="193">
        <f t="shared" si="28"/>
        <v>30</v>
      </c>
      <c r="DY194" s="193">
        <f t="shared" si="28"/>
        <v>30</v>
      </c>
      <c r="DZ194" s="193">
        <f t="shared" si="28"/>
        <v>30</v>
      </c>
      <c r="EA194" s="193">
        <f t="shared" si="28"/>
        <v>30</v>
      </c>
      <c r="EB194" s="193">
        <f t="shared" si="28"/>
        <v>30</v>
      </c>
      <c r="EC194" s="193">
        <f t="shared" si="28"/>
        <v>30</v>
      </c>
      <c r="ED194" s="193">
        <f t="shared" si="28"/>
        <v>30</v>
      </c>
      <c r="EE194" s="193">
        <f t="shared" si="28"/>
        <v>30</v>
      </c>
      <c r="EF194" s="193">
        <f t="shared" si="28"/>
        <v>30</v>
      </c>
      <c r="EG194" s="193">
        <f t="shared" si="28"/>
        <v>31</v>
      </c>
      <c r="EH194" s="193">
        <f t="shared" si="28"/>
        <v>31</v>
      </c>
      <c r="EI194" s="193">
        <f t="shared" si="28"/>
        <v>31</v>
      </c>
      <c r="EJ194" s="193">
        <f t="shared" si="29"/>
        <v>31</v>
      </c>
      <c r="EK194" s="193">
        <f t="shared" si="29"/>
        <v>31</v>
      </c>
      <c r="EL194" s="193">
        <f t="shared" si="29"/>
        <v>31</v>
      </c>
      <c r="EM194" s="193">
        <f t="shared" si="29"/>
        <v>31</v>
      </c>
      <c r="EN194" s="193">
        <f t="shared" si="29"/>
        <v>31</v>
      </c>
      <c r="EO194" s="193">
        <f t="shared" si="29"/>
        <v>31</v>
      </c>
      <c r="EP194" s="193">
        <f t="shared" si="29"/>
        <v>31</v>
      </c>
      <c r="EQ194" s="193">
        <f t="shared" si="29"/>
        <v>31</v>
      </c>
      <c r="ER194" s="193">
        <f t="shared" si="29"/>
        <v>31</v>
      </c>
      <c r="ES194" s="193">
        <f t="shared" si="29"/>
        <v>31</v>
      </c>
      <c r="ET194" s="193">
        <f t="shared" si="29"/>
        <v>31</v>
      </c>
      <c r="EU194" s="193">
        <f t="shared" si="29"/>
        <v>31</v>
      </c>
      <c r="EV194" s="193">
        <f t="shared" si="29"/>
        <v>31</v>
      </c>
      <c r="EW194" s="193">
        <f t="shared" si="29"/>
        <v>31</v>
      </c>
      <c r="EX194" s="193">
        <f t="shared" si="29"/>
        <v>31</v>
      </c>
      <c r="EY194" s="193">
        <f t="shared" si="29"/>
        <v>31</v>
      </c>
      <c r="EZ194" s="193">
        <f t="shared" si="30"/>
        <v>31</v>
      </c>
      <c r="FA194" s="193">
        <f t="shared" si="30"/>
        <v>31</v>
      </c>
      <c r="FB194" s="193">
        <f t="shared" si="30"/>
        <v>31</v>
      </c>
      <c r="FC194" s="193">
        <f t="shared" si="30"/>
        <v>31</v>
      </c>
      <c r="FD194" s="193">
        <f t="shared" si="30"/>
        <v>31</v>
      </c>
      <c r="FE194" s="193">
        <f t="shared" si="30"/>
        <v>31</v>
      </c>
      <c r="FF194" s="193">
        <f t="shared" si="30"/>
        <v>31</v>
      </c>
      <c r="FG194" s="193">
        <f t="shared" si="30"/>
        <v>31</v>
      </c>
      <c r="FH194" s="193">
        <f t="shared" si="30"/>
        <v>31</v>
      </c>
      <c r="FI194" s="193">
        <f t="shared" si="30"/>
        <v>31</v>
      </c>
      <c r="FJ194" s="193">
        <f t="shared" si="30"/>
        <v>31</v>
      </c>
      <c r="FK194" s="193">
        <f t="shared" si="30"/>
        <v>31</v>
      </c>
      <c r="FL194" s="193">
        <f t="shared" si="30"/>
        <v>31</v>
      </c>
      <c r="FM194" s="193">
        <f t="shared" si="30"/>
        <v>31</v>
      </c>
      <c r="FN194" s="193">
        <f t="shared" si="30"/>
        <v>31</v>
      </c>
      <c r="FO194" s="193">
        <f t="shared" si="30"/>
        <v>31</v>
      </c>
      <c r="FP194" s="193">
        <f t="shared" si="31"/>
        <v>31</v>
      </c>
      <c r="FQ194" s="193">
        <f t="shared" si="31"/>
        <v>31</v>
      </c>
      <c r="FR194" s="193">
        <f t="shared" si="31"/>
        <v>31</v>
      </c>
      <c r="FS194" s="193">
        <f t="shared" si="31"/>
        <v>31</v>
      </c>
      <c r="FT194" s="193">
        <f t="shared" si="31"/>
        <v>31</v>
      </c>
      <c r="FU194" s="193">
        <f t="shared" si="31"/>
        <v>31</v>
      </c>
      <c r="FV194" s="193">
        <f t="shared" si="31"/>
        <v>31</v>
      </c>
      <c r="FW194" s="193">
        <f t="shared" si="31"/>
        <v>31</v>
      </c>
      <c r="FX194" s="193">
        <f t="shared" si="31"/>
        <v>31</v>
      </c>
      <c r="FY194" s="193">
        <f t="shared" si="31"/>
        <v>31</v>
      </c>
      <c r="FZ194" s="193">
        <f t="shared" si="31"/>
        <v>31</v>
      </c>
      <c r="GA194" s="193">
        <f t="shared" si="31"/>
        <v>31</v>
      </c>
      <c r="GB194" s="193">
        <f t="shared" si="31"/>
        <v>31</v>
      </c>
      <c r="GC194" s="193">
        <f t="shared" si="31"/>
        <v>31</v>
      </c>
      <c r="GD194" s="193">
        <f t="shared" si="31"/>
        <v>31</v>
      </c>
      <c r="GE194" s="193">
        <f t="shared" si="31"/>
        <v>31</v>
      </c>
      <c r="GF194" s="193">
        <f t="shared" si="32"/>
        <v>31</v>
      </c>
      <c r="GG194" s="193">
        <f t="shared" si="32"/>
        <v>31</v>
      </c>
      <c r="GH194" s="193">
        <f t="shared" si="32"/>
        <v>31</v>
      </c>
      <c r="GI194" s="193">
        <f t="shared" si="32"/>
        <v>31</v>
      </c>
      <c r="GJ194" s="193">
        <f t="shared" si="32"/>
        <v>31</v>
      </c>
      <c r="GK194" s="193">
        <f t="shared" si="32"/>
        <v>31</v>
      </c>
      <c r="GL194" s="193">
        <f t="shared" si="32"/>
        <v>31</v>
      </c>
      <c r="GM194" s="193">
        <f t="shared" si="32"/>
        <v>31</v>
      </c>
      <c r="GN194" s="193">
        <f t="shared" si="32"/>
        <v>31</v>
      </c>
      <c r="GO194" s="193">
        <f t="shared" si="32"/>
        <v>32</v>
      </c>
      <c r="GP194" s="193">
        <f t="shared" si="32"/>
        <v>32</v>
      </c>
      <c r="GQ194" s="193">
        <f t="shared" si="32"/>
        <v>32</v>
      </c>
      <c r="GR194" s="193">
        <f t="shared" si="32"/>
        <v>32</v>
      </c>
      <c r="GS194" s="193">
        <f t="shared" si="32"/>
        <v>32</v>
      </c>
      <c r="GT194" s="193">
        <f t="shared" si="32"/>
        <v>32</v>
      </c>
      <c r="GU194" s="193">
        <f t="shared" si="32"/>
        <v>32</v>
      </c>
      <c r="GV194" s="193">
        <f t="shared" si="33"/>
        <v>32</v>
      </c>
      <c r="GW194" s="193">
        <f t="shared" si="33"/>
        <v>32</v>
      </c>
      <c r="GX194" s="193">
        <f t="shared" si="33"/>
        <v>32</v>
      </c>
      <c r="GY194" s="193">
        <f t="shared" si="33"/>
        <v>32</v>
      </c>
      <c r="GZ194" s="193">
        <f t="shared" si="33"/>
        <v>32</v>
      </c>
      <c r="HA194" s="193">
        <f t="shared" si="33"/>
        <v>32</v>
      </c>
      <c r="HB194" s="193">
        <f t="shared" si="33"/>
        <v>32</v>
      </c>
      <c r="HC194" s="193">
        <f t="shared" si="33"/>
        <v>32</v>
      </c>
      <c r="HD194" s="193">
        <f t="shared" si="33"/>
        <v>32</v>
      </c>
      <c r="HE194" s="193">
        <f t="shared" si="33"/>
        <v>32</v>
      </c>
      <c r="HF194" s="193">
        <f t="shared" si="33"/>
        <v>32</v>
      </c>
      <c r="HG194" s="193">
        <f t="shared" si="33"/>
        <v>32</v>
      </c>
      <c r="HH194" s="193">
        <f t="shared" si="33"/>
        <v>32</v>
      </c>
      <c r="HI194" s="193">
        <f t="shared" si="33"/>
        <v>32</v>
      </c>
      <c r="HJ194" s="193">
        <f t="shared" si="33"/>
        <v>32</v>
      </c>
      <c r="HK194" s="193">
        <f t="shared" si="33"/>
        <v>32</v>
      </c>
      <c r="HL194" s="193">
        <f t="shared" si="34"/>
        <v>32</v>
      </c>
      <c r="HM194" s="193">
        <f t="shared" si="34"/>
        <v>32</v>
      </c>
      <c r="HN194" s="193">
        <f t="shared" si="34"/>
        <v>32</v>
      </c>
      <c r="HO194" s="193">
        <f t="shared" si="34"/>
        <v>32</v>
      </c>
      <c r="HP194" s="193">
        <f t="shared" si="34"/>
        <v>32</v>
      </c>
      <c r="HQ194" s="193">
        <f t="shared" si="34"/>
        <v>32</v>
      </c>
      <c r="HR194" s="193">
        <f t="shared" si="34"/>
        <v>32</v>
      </c>
      <c r="HS194" s="193">
        <f t="shared" si="34"/>
        <v>32</v>
      </c>
      <c r="HT194" s="193">
        <f t="shared" si="34"/>
        <v>32</v>
      </c>
      <c r="HU194" s="193">
        <f t="shared" si="34"/>
        <v>32</v>
      </c>
      <c r="HV194" s="193">
        <f t="shared" si="34"/>
        <v>32</v>
      </c>
      <c r="HW194" s="193">
        <f t="shared" si="34"/>
        <v>32</v>
      </c>
      <c r="HX194" s="193">
        <f t="shared" si="34"/>
        <v>32</v>
      </c>
      <c r="HY194" s="193">
        <f t="shared" si="34"/>
        <v>32</v>
      </c>
      <c r="HZ194" s="193">
        <f t="shared" si="34"/>
        <v>32</v>
      </c>
      <c r="IA194" s="193">
        <f t="shared" si="34"/>
        <v>32</v>
      </c>
      <c r="IB194" s="193">
        <f t="shared" si="35"/>
        <v>32</v>
      </c>
      <c r="IC194" s="193">
        <f t="shared" si="35"/>
        <v>32</v>
      </c>
      <c r="ID194" s="193">
        <f t="shared" si="35"/>
        <v>32</v>
      </c>
      <c r="IE194" s="193">
        <f t="shared" si="35"/>
        <v>32</v>
      </c>
      <c r="IF194" s="193">
        <f t="shared" si="35"/>
        <v>32</v>
      </c>
      <c r="IG194" s="193">
        <f t="shared" si="35"/>
        <v>32</v>
      </c>
      <c r="IH194" s="193">
        <f t="shared" si="35"/>
        <v>32</v>
      </c>
      <c r="II194" s="193">
        <f t="shared" si="35"/>
        <v>32</v>
      </c>
      <c r="IJ194" s="193">
        <f t="shared" si="35"/>
        <v>32</v>
      </c>
      <c r="IK194" s="193">
        <f t="shared" si="35"/>
        <v>32</v>
      </c>
      <c r="IL194" s="193">
        <f t="shared" si="35"/>
        <v>32</v>
      </c>
      <c r="IM194" s="193">
        <f t="shared" si="35"/>
        <v>32</v>
      </c>
      <c r="IN194" s="193">
        <f t="shared" si="35"/>
        <v>32</v>
      </c>
      <c r="IO194" s="193">
        <f t="shared" si="35"/>
        <v>32</v>
      </c>
      <c r="IP194" s="193">
        <f t="shared" si="35"/>
        <v>32</v>
      </c>
      <c r="IQ194" s="193">
        <f t="shared" si="35"/>
        <v>32</v>
      </c>
      <c r="IR194" s="193">
        <f t="shared" si="36"/>
        <v>32</v>
      </c>
      <c r="IS194" s="193">
        <f t="shared" si="36"/>
        <v>32</v>
      </c>
      <c r="IT194" s="193">
        <f t="shared" si="36"/>
        <v>32</v>
      </c>
      <c r="IU194" s="193">
        <f t="shared" si="36"/>
        <v>32</v>
      </c>
      <c r="IV194" s="193">
        <f t="shared" si="36"/>
        <v>32</v>
      </c>
      <c r="IW194" s="193" t="e">
        <f t="shared" si="36"/>
        <v>#N/A</v>
      </c>
      <c r="IX194" s="193" t="e">
        <f t="shared" si="36"/>
        <v>#N/A</v>
      </c>
      <c r="IY194" s="193" t="e">
        <f t="shared" si="36"/>
        <v>#N/A</v>
      </c>
      <c r="IZ194" s="193" t="e">
        <f t="shared" si="36"/>
        <v>#N/A</v>
      </c>
      <c r="JA194" s="193" t="e">
        <f t="shared" si="36"/>
        <v>#N/A</v>
      </c>
      <c r="JB194" s="193" t="e">
        <f t="shared" si="36"/>
        <v>#N/A</v>
      </c>
      <c r="JC194" s="193" t="e">
        <f t="shared" si="36"/>
        <v>#N/A</v>
      </c>
      <c r="JD194" s="193" t="e">
        <f t="shared" si="36"/>
        <v>#N/A</v>
      </c>
      <c r="JE194" s="193" t="e">
        <f t="shared" si="36"/>
        <v>#N/A</v>
      </c>
      <c r="JF194" s="193" t="e">
        <f t="shared" si="36"/>
        <v>#N/A</v>
      </c>
      <c r="JG194" s="193" t="e">
        <f t="shared" si="36"/>
        <v>#N/A</v>
      </c>
      <c r="JH194" s="193" t="e">
        <f t="shared" si="37"/>
        <v>#N/A</v>
      </c>
      <c r="JI194" s="193" t="e">
        <f t="shared" si="37"/>
        <v>#N/A</v>
      </c>
      <c r="JJ194" s="193" t="e">
        <f t="shared" si="37"/>
        <v>#N/A</v>
      </c>
      <c r="JK194" s="193" t="e">
        <f t="shared" si="37"/>
        <v>#N/A</v>
      </c>
      <c r="JL194" s="193" t="e">
        <f t="shared" si="37"/>
        <v>#N/A</v>
      </c>
      <c r="JM194" s="193" t="e">
        <f t="shared" si="37"/>
        <v>#N/A</v>
      </c>
      <c r="JN194" s="193" t="e">
        <f t="shared" si="37"/>
        <v>#N/A</v>
      </c>
      <c r="JO194" s="193" t="e">
        <f t="shared" si="37"/>
        <v>#N/A</v>
      </c>
      <c r="JP194" s="193" t="e">
        <f t="shared" si="37"/>
        <v>#N/A</v>
      </c>
      <c r="JQ194" s="193" t="e">
        <f t="shared" si="37"/>
        <v>#N/A</v>
      </c>
      <c r="JR194" s="193" t="e">
        <f t="shared" si="37"/>
        <v>#N/A</v>
      </c>
      <c r="JS194" s="193" t="e">
        <f t="shared" si="37"/>
        <v>#N/A</v>
      </c>
      <c r="JT194" s="193" t="e">
        <f t="shared" si="37"/>
        <v>#N/A</v>
      </c>
    </row>
    <row r="195" spans="4:280">
      <c r="D195" s="175" t="s">
        <v>210</v>
      </c>
      <c r="Z195" s="193">
        <f t="shared" si="38"/>
        <v>16</v>
      </c>
      <c r="AA195" s="193">
        <f t="shared" si="22"/>
        <v>16</v>
      </c>
      <c r="AB195" s="193">
        <f t="shared" si="22"/>
        <v>15</v>
      </c>
      <c r="AC195" s="193">
        <f t="shared" si="22"/>
        <v>15</v>
      </c>
      <c r="AD195" s="193">
        <f t="shared" si="22"/>
        <v>15</v>
      </c>
      <c r="AE195" s="193">
        <f t="shared" si="22"/>
        <v>15</v>
      </c>
      <c r="AF195" s="193">
        <f t="shared" si="22"/>
        <v>15</v>
      </c>
      <c r="AG195" s="193">
        <f t="shared" si="22"/>
        <v>15</v>
      </c>
      <c r="AH195" s="193">
        <f t="shared" si="22"/>
        <v>15</v>
      </c>
      <c r="AI195" s="193">
        <f t="shared" si="22"/>
        <v>15</v>
      </c>
      <c r="AJ195" s="193">
        <f t="shared" si="22"/>
        <v>15</v>
      </c>
      <c r="AK195" s="193">
        <f t="shared" si="22"/>
        <v>15</v>
      </c>
      <c r="AL195" s="193">
        <f t="shared" si="22"/>
        <v>15</v>
      </c>
      <c r="AM195" s="193">
        <f t="shared" si="22"/>
        <v>15</v>
      </c>
      <c r="AN195" s="193">
        <f t="shared" si="22"/>
        <v>15</v>
      </c>
      <c r="AO195" s="193">
        <f t="shared" si="22"/>
        <v>15</v>
      </c>
      <c r="AP195" s="193">
        <f t="shared" si="22"/>
        <v>15</v>
      </c>
      <c r="AQ195" s="193">
        <f t="shared" si="23"/>
        <v>15</v>
      </c>
      <c r="AR195" s="193">
        <f t="shared" si="23"/>
        <v>15</v>
      </c>
      <c r="AS195" s="193">
        <f t="shared" si="23"/>
        <v>15</v>
      </c>
      <c r="AT195" s="193">
        <f t="shared" si="23"/>
        <v>15</v>
      </c>
      <c r="AU195" s="193">
        <f t="shared" si="23"/>
        <v>15</v>
      </c>
      <c r="AV195" s="193">
        <f t="shared" si="23"/>
        <v>15</v>
      </c>
      <c r="AW195" s="193">
        <f t="shared" si="23"/>
        <v>15</v>
      </c>
      <c r="AX195" s="193">
        <f t="shared" si="23"/>
        <v>15</v>
      </c>
      <c r="AY195" s="193">
        <f t="shared" si="23"/>
        <v>15</v>
      </c>
      <c r="AZ195" s="193">
        <f t="shared" si="23"/>
        <v>15</v>
      </c>
      <c r="BA195" s="193">
        <f t="shared" si="23"/>
        <v>15</v>
      </c>
      <c r="BB195" s="193">
        <f t="shared" si="23"/>
        <v>15</v>
      </c>
      <c r="BC195" s="193">
        <f t="shared" si="23"/>
        <v>15</v>
      </c>
      <c r="BD195" s="193">
        <f t="shared" si="23"/>
        <v>15</v>
      </c>
      <c r="BE195" s="193">
        <f t="shared" si="23"/>
        <v>15</v>
      </c>
      <c r="BF195" s="193">
        <f t="shared" si="23"/>
        <v>15</v>
      </c>
      <c r="BG195" s="193">
        <f t="shared" si="23"/>
        <v>15</v>
      </c>
      <c r="BH195" s="193">
        <f t="shared" si="24"/>
        <v>15</v>
      </c>
      <c r="BI195" s="193">
        <f t="shared" si="24"/>
        <v>15</v>
      </c>
      <c r="BJ195" s="193">
        <f t="shared" si="24"/>
        <v>15</v>
      </c>
      <c r="BK195" s="193">
        <f t="shared" si="24"/>
        <v>15</v>
      </c>
      <c r="BL195" s="193">
        <f t="shared" si="24"/>
        <v>15</v>
      </c>
      <c r="BM195" s="193">
        <f t="shared" si="24"/>
        <v>15</v>
      </c>
      <c r="BN195" s="193">
        <f t="shared" si="24"/>
        <v>15</v>
      </c>
      <c r="BO195" s="193">
        <f t="shared" si="24"/>
        <v>15</v>
      </c>
      <c r="BP195" s="193">
        <f t="shared" si="24"/>
        <v>15</v>
      </c>
      <c r="BQ195" s="193">
        <f t="shared" si="24"/>
        <v>15</v>
      </c>
      <c r="BR195" s="193">
        <f t="shared" si="24"/>
        <v>15</v>
      </c>
      <c r="BS195" s="193">
        <f t="shared" si="24"/>
        <v>15</v>
      </c>
      <c r="BT195" s="193">
        <f t="shared" si="24"/>
        <v>15</v>
      </c>
      <c r="BU195" s="193">
        <f t="shared" si="24"/>
        <v>15</v>
      </c>
      <c r="BV195" s="193">
        <f t="shared" si="24"/>
        <v>15</v>
      </c>
      <c r="BW195" s="193">
        <f t="shared" si="24"/>
        <v>15</v>
      </c>
      <c r="BX195" s="193">
        <f t="shared" si="25"/>
        <v>15</v>
      </c>
      <c r="BY195" s="193">
        <f t="shared" si="25"/>
        <v>15</v>
      </c>
      <c r="BZ195" s="193">
        <f t="shared" si="25"/>
        <v>15</v>
      </c>
      <c r="CA195" s="193">
        <f t="shared" si="25"/>
        <v>15</v>
      </c>
      <c r="CB195" s="193">
        <f t="shared" si="25"/>
        <v>15</v>
      </c>
      <c r="CC195" s="193">
        <f t="shared" si="25"/>
        <v>15</v>
      </c>
      <c r="CD195" s="193">
        <f t="shared" si="25"/>
        <v>15</v>
      </c>
      <c r="CE195" s="193">
        <f t="shared" si="25"/>
        <v>15</v>
      </c>
      <c r="CF195" s="193">
        <f t="shared" si="25"/>
        <v>15</v>
      </c>
      <c r="CG195" s="193">
        <f t="shared" si="25"/>
        <v>15</v>
      </c>
      <c r="CH195" s="193">
        <f t="shared" si="25"/>
        <v>15</v>
      </c>
      <c r="CI195" s="193">
        <f t="shared" si="25"/>
        <v>15</v>
      </c>
      <c r="CJ195" s="193">
        <f t="shared" si="25"/>
        <v>15</v>
      </c>
      <c r="CK195" s="193">
        <f t="shared" si="25"/>
        <v>15</v>
      </c>
      <c r="CL195" s="193">
        <f t="shared" si="25"/>
        <v>15</v>
      </c>
      <c r="CM195" s="193">
        <f t="shared" si="25"/>
        <v>15</v>
      </c>
      <c r="CN195" s="193">
        <f t="shared" si="26"/>
        <v>15</v>
      </c>
      <c r="CO195" s="193">
        <f t="shared" si="26"/>
        <v>15</v>
      </c>
      <c r="CP195" s="193">
        <f t="shared" si="26"/>
        <v>15</v>
      </c>
      <c r="CQ195" s="193">
        <f t="shared" si="26"/>
        <v>15</v>
      </c>
      <c r="CR195" s="193">
        <f t="shared" si="26"/>
        <v>15</v>
      </c>
      <c r="CS195" s="193">
        <f t="shared" si="26"/>
        <v>15</v>
      </c>
      <c r="CT195" s="193">
        <f t="shared" si="26"/>
        <v>15</v>
      </c>
      <c r="CU195" s="193">
        <f t="shared" si="26"/>
        <v>15</v>
      </c>
      <c r="CV195" s="193">
        <f t="shared" si="26"/>
        <v>15</v>
      </c>
      <c r="CW195" s="193">
        <f t="shared" si="26"/>
        <v>15</v>
      </c>
      <c r="CX195" s="193">
        <f t="shared" si="26"/>
        <v>15</v>
      </c>
      <c r="CY195" s="193">
        <f t="shared" si="26"/>
        <v>15</v>
      </c>
      <c r="CZ195" s="193">
        <f t="shared" si="26"/>
        <v>15</v>
      </c>
      <c r="DA195" s="193">
        <f t="shared" si="26"/>
        <v>15</v>
      </c>
      <c r="DB195" s="193">
        <f t="shared" si="26"/>
        <v>15</v>
      </c>
      <c r="DC195" s="193">
        <f t="shared" si="26"/>
        <v>15</v>
      </c>
      <c r="DD195" s="193">
        <f t="shared" si="27"/>
        <v>15</v>
      </c>
      <c r="DE195" s="193">
        <f t="shared" si="27"/>
        <v>15</v>
      </c>
      <c r="DF195" s="193">
        <f t="shared" si="27"/>
        <v>15</v>
      </c>
      <c r="DG195" s="193">
        <f t="shared" si="27"/>
        <v>15</v>
      </c>
      <c r="DH195" s="193">
        <f t="shared" si="27"/>
        <v>15</v>
      </c>
      <c r="DI195" s="193">
        <f t="shared" si="27"/>
        <v>15</v>
      </c>
      <c r="DJ195" s="193">
        <f t="shared" si="27"/>
        <v>15</v>
      </c>
      <c r="DK195" s="193">
        <f t="shared" si="27"/>
        <v>15</v>
      </c>
      <c r="DL195" s="193">
        <f t="shared" si="27"/>
        <v>15</v>
      </c>
      <c r="DM195" s="193">
        <f t="shared" si="27"/>
        <v>15</v>
      </c>
      <c r="DN195" s="193">
        <f t="shared" si="27"/>
        <v>15</v>
      </c>
      <c r="DO195" s="193">
        <f t="shared" si="27"/>
        <v>15</v>
      </c>
      <c r="DP195" s="193">
        <f t="shared" si="27"/>
        <v>15</v>
      </c>
      <c r="DQ195" s="193">
        <f t="shared" si="27"/>
        <v>15</v>
      </c>
      <c r="DR195" s="193">
        <f t="shared" si="27"/>
        <v>15</v>
      </c>
      <c r="DS195" s="193">
        <f t="shared" si="27"/>
        <v>15</v>
      </c>
      <c r="DT195" s="193">
        <f t="shared" si="28"/>
        <v>15</v>
      </c>
      <c r="DU195" s="193">
        <f t="shared" si="28"/>
        <v>15</v>
      </c>
      <c r="DV195" s="193">
        <f t="shared" si="28"/>
        <v>15</v>
      </c>
      <c r="DW195" s="193">
        <f t="shared" si="28"/>
        <v>15</v>
      </c>
      <c r="DX195" s="193">
        <f t="shared" si="28"/>
        <v>15</v>
      </c>
      <c r="DY195" s="193">
        <f t="shared" si="28"/>
        <v>15</v>
      </c>
      <c r="DZ195" s="193">
        <f t="shared" si="28"/>
        <v>15</v>
      </c>
      <c r="EA195" s="193">
        <f t="shared" si="28"/>
        <v>15</v>
      </c>
      <c r="EB195" s="193">
        <f t="shared" si="28"/>
        <v>15</v>
      </c>
      <c r="EC195" s="193">
        <f t="shared" si="28"/>
        <v>15</v>
      </c>
      <c r="ED195" s="193">
        <f t="shared" si="28"/>
        <v>15</v>
      </c>
      <c r="EE195" s="193">
        <f t="shared" si="28"/>
        <v>15</v>
      </c>
      <c r="EF195" s="193">
        <f t="shared" si="28"/>
        <v>15</v>
      </c>
      <c r="EG195" s="193">
        <f t="shared" si="28"/>
        <v>15</v>
      </c>
      <c r="EH195" s="193">
        <f t="shared" si="28"/>
        <v>15</v>
      </c>
      <c r="EI195" s="193">
        <f t="shared" si="28"/>
        <v>15</v>
      </c>
      <c r="EJ195" s="193">
        <f t="shared" si="29"/>
        <v>15</v>
      </c>
      <c r="EK195" s="193">
        <f t="shared" si="29"/>
        <v>15</v>
      </c>
      <c r="EL195" s="193">
        <f t="shared" si="29"/>
        <v>15</v>
      </c>
      <c r="EM195" s="193">
        <f t="shared" si="29"/>
        <v>15</v>
      </c>
      <c r="EN195" s="193">
        <f t="shared" si="29"/>
        <v>15</v>
      </c>
      <c r="EO195" s="193">
        <f t="shared" si="29"/>
        <v>15</v>
      </c>
      <c r="EP195" s="193">
        <f t="shared" si="29"/>
        <v>15</v>
      </c>
      <c r="EQ195" s="193">
        <f t="shared" si="29"/>
        <v>15</v>
      </c>
      <c r="ER195" s="193">
        <f t="shared" si="29"/>
        <v>15</v>
      </c>
      <c r="ES195" s="193">
        <f t="shared" si="29"/>
        <v>15</v>
      </c>
      <c r="ET195" s="193">
        <f t="shared" si="29"/>
        <v>15</v>
      </c>
      <c r="EU195" s="193">
        <f t="shared" si="29"/>
        <v>15</v>
      </c>
      <c r="EV195" s="193">
        <f t="shared" si="29"/>
        <v>15</v>
      </c>
      <c r="EW195" s="193">
        <f t="shared" si="29"/>
        <v>15</v>
      </c>
      <c r="EX195" s="193">
        <f t="shared" si="29"/>
        <v>15</v>
      </c>
      <c r="EY195" s="193">
        <f t="shared" si="29"/>
        <v>15</v>
      </c>
      <c r="EZ195" s="193">
        <f t="shared" si="30"/>
        <v>15</v>
      </c>
      <c r="FA195" s="193">
        <f t="shared" si="30"/>
        <v>15</v>
      </c>
      <c r="FB195" s="193">
        <f t="shared" si="30"/>
        <v>15</v>
      </c>
      <c r="FC195" s="193">
        <f t="shared" si="30"/>
        <v>15</v>
      </c>
      <c r="FD195" s="193">
        <f t="shared" si="30"/>
        <v>15</v>
      </c>
      <c r="FE195" s="193">
        <f t="shared" si="30"/>
        <v>15</v>
      </c>
      <c r="FF195" s="193">
        <f t="shared" si="30"/>
        <v>15</v>
      </c>
      <c r="FG195" s="193">
        <f t="shared" si="30"/>
        <v>15</v>
      </c>
      <c r="FH195" s="193">
        <f t="shared" si="30"/>
        <v>15</v>
      </c>
      <c r="FI195" s="193">
        <f t="shared" si="30"/>
        <v>15</v>
      </c>
      <c r="FJ195" s="193">
        <f t="shared" si="30"/>
        <v>15</v>
      </c>
      <c r="FK195" s="193">
        <f t="shared" si="30"/>
        <v>15</v>
      </c>
      <c r="FL195" s="193">
        <f t="shared" si="30"/>
        <v>15</v>
      </c>
      <c r="FM195" s="193">
        <f t="shared" si="30"/>
        <v>15</v>
      </c>
      <c r="FN195" s="193">
        <f t="shared" si="30"/>
        <v>15</v>
      </c>
      <c r="FO195" s="193">
        <f t="shared" si="30"/>
        <v>15</v>
      </c>
      <c r="FP195" s="193">
        <f t="shared" si="31"/>
        <v>15</v>
      </c>
      <c r="FQ195" s="193">
        <f t="shared" si="31"/>
        <v>16</v>
      </c>
      <c r="FR195" s="193">
        <f t="shared" si="31"/>
        <v>16</v>
      </c>
      <c r="FS195" s="193">
        <f t="shared" si="31"/>
        <v>16</v>
      </c>
      <c r="FT195" s="193">
        <f t="shared" si="31"/>
        <v>16</v>
      </c>
      <c r="FU195" s="193">
        <f t="shared" si="31"/>
        <v>16</v>
      </c>
      <c r="FV195" s="193">
        <f t="shared" si="31"/>
        <v>16</v>
      </c>
      <c r="FW195" s="193">
        <f t="shared" si="31"/>
        <v>16</v>
      </c>
      <c r="FX195" s="193">
        <f t="shared" si="31"/>
        <v>16</v>
      </c>
      <c r="FY195" s="193">
        <f t="shared" si="31"/>
        <v>16</v>
      </c>
      <c r="FZ195" s="193">
        <f t="shared" si="31"/>
        <v>16</v>
      </c>
      <c r="GA195" s="193">
        <f t="shared" si="31"/>
        <v>16</v>
      </c>
      <c r="GB195" s="193">
        <f t="shared" si="31"/>
        <v>16</v>
      </c>
      <c r="GC195" s="193">
        <f t="shared" si="31"/>
        <v>16</v>
      </c>
      <c r="GD195" s="193">
        <f t="shared" si="31"/>
        <v>16</v>
      </c>
      <c r="GE195" s="193">
        <f t="shared" si="31"/>
        <v>16</v>
      </c>
      <c r="GF195" s="193">
        <f t="shared" si="32"/>
        <v>16</v>
      </c>
      <c r="GG195" s="193">
        <f t="shared" si="32"/>
        <v>16</v>
      </c>
      <c r="GH195" s="193">
        <f t="shared" si="32"/>
        <v>16</v>
      </c>
      <c r="GI195" s="193">
        <f t="shared" si="32"/>
        <v>16</v>
      </c>
      <c r="GJ195" s="193">
        <f t="shared" si="32"/>
        <v>16</v>
      </c>
      <c r="GK195" s="193">
        <f t="shared" si="32"/>
        <v>16</v>
      </c>
      <c r="GL195" s="193">
        <f t="shared" si="32"/>
        <v>16</v>
      </c>
      <c r="GM195" s="193">
        <f t="shared" si="32"/>
        <v>16</v>
      </c>
      <c r="GN195" s="193">
        <f t="shared" si="32"/>
        <v>16</v>
      </c>
      <c r="GO195" s="193">
        <f t="shared" si="32"/>
        <v>16</v>
      </c>
      <c r="GP195" s="193">
        <f t="shared" si="32"/>
        <v>16</v>
      </c>
      <c r="GQ195" s="193">
        <f t="shared" si="32"/>
        <v>16</v>
      </c>
      <c r="GR195" s="193">
        <f t="shared" si="32"/>
        <v>16</v>
      </c>
      <c r="GS195" s="193">
        <f t="shared" si="32"/>
        <v>16</v>
      </c>
      <c r="GT195" s="193">
        <f t="shared" si="32"/>
        <v>16</v>
      </c>
      <c r="GU195" s="193">
        <f t="shared" si="32"/>
        <v>16</v>
      </c>
      <c r="GV195" s="193">
        <f t="shared" si="33"/>
        <v>16</v>
      </c>
      <c r="GW195" s="193">
        <f t="shared" si="33"/>
        <v>16</v>
      </c>
      <c r="GX195" s="193">
        <f t="shared" si="33"/>
        <v>16</v>
      </c>
      <c r="GY195" s="193">
        <f t="shared" si="33"/>
        <v>16</v>
      </c>
      <c r="GZ195" s="193">
        <f t="shared" si="33"/>
        <v>16</v>
      </c>
      <c r="HA195" s="193">
        <f t="shared" si="33"/>
        <v>16</v>
      </c>
      <c r="HB195" s="193">
        <f t="shared" si="33"/>
        <v>16</v>
      </c>
      <c r="HC195" s="193">
        <f t="shared" si="33"/>
        <v>16</v>
      </c>
      <c r="HD195" s="193">
        <f t="shared" si="33"/>
        <v>16</v>
      </c>
      <c r="HE195" s="193">
        <f t="shared" si="33"/>
        <v>16</v>
      </c>
      <c r="HF195" s="193">
        <f t="shared" si="33"/>
        <v>16</v>
      </c>
      <c r="HG195" s="193">
        <f t="shared" si="33"/>
        <v>16</v>
      </c>
      <c r="HH195" s="193">
        <f t="shared" si="33"/>
        <v>16</v>
      </c>
      <c r="HI195" s="193">
        <f t="shared" si="33"/>
        <v>16</v>
      </c>
      <c r="HJ195" s="193">
        <f t="shared" si="33"/>
        <v>16</v>
      </c>
      <c r="HK195" s="193">
        <f t="shared" si="33"/>
        <v>16</v>
      </c>
      <c r="HL195" s="193">
        <f t="shared" si="34"/>
        <v>16</v>
      </c>
      <c r="HM195" s="193">
        <f t="shared" si="34"/>
        <v>16</v>
      </c>
      <c r="HN195" s="193">
        <f t="shared" si="34"/>
        <v>16</v>
      </c>
      <c r="HO195" s="193">
        <f t="shared" si="34"/>
        <v>16</v>
      </c>
      <c r="HP195" s="193">
        <f t="shared" si="34"/>
        <v>16</v>
      </c>
      <c r="HQ195" s="193">
        <f t="shared" si="34"/>
        <v>16</v>
      </c>
      <c r="HR195" s="193">
        <f t="shared" si="34"/>
        <v>16</v>
      </c>
      <c r="HS195" s="193">
        <f t="shared" si="34"/>
        <v>16</v>
      </c>
      <c r="HT195" s="193">
        <f t="shared" si="34"/>
        <v>16</v>
      </c>
      <c r="HU195" s="193">
        <f t="shared" si="34"/>
        <v>16</v>
      </c>
      <c r="HV195" s="193">
        <f t="shared" si="34"/>
        <v>16</v>
      </c>
      <c r="HW195" s="193">
        <f t="shared" si="34"/>
        <v>16</v>
      </c>
      <c r="HX195" s="193">
        <f t="shared" si="34"/>
        <v>16</v>
      </c>
      <c r="HY195" s="193">
        <f t="shared" si="34"/>
        <v>16</v>
      </c>
      <c r="HZ195" s="193">
        <f t="shared" si="34"/>
        <v>16</v>
      </c>
      <c r="IA195" s="193">
        <f t="shared" si="34"/>
        <v>16</v>
      </c>
      <c r="IB195" s="193">
        <f t="shared" si="35"/>
        <v>16</v>
      </c>
      <c r="IC195" s="193">
        <f t="shared" si="35"/>
        <v>16</v>
      </c>
      <c r="ID195" s="193">
        <f t="shared" si="35"/>
        <v>16</v>
      </c>
      <c r="IE195" s="193">
        <f t="shared" si="35"/>
        <v>16</v>
      </c>
      <c r="IF195" s="193">
        <f t="shared" si="35"/>
        <v>16</v>
      </c>
      <c r="IG195" s="193">
        <f t="shared" si="35"/>
        <v>16</v>
      </c>
      <c r="IH195" s="193">
        <f t="shared" si="35"/>
        <v>16</v>
      </c>
      <c r="II195" s="193">
        <f t="shared" si="35"/>
        <v>16</v>
      </c>
      <c r="IJ195" s="193">
        <f t="shared" si="35"/>
        <v>16</v>
      </c>
      <c r="IK195" s="193">
        <f t="shared" si="35"/>
        <v>16</v>
      </c>
      <c r="IL195" s="193">
        <f t="shared" si="35"/>
        <v>16</v>
      </c>
      <c r="IM195" s="193">
        <f t="shared" si="35"/>
        <v>16</v>
      </c>
      <c r="IN195" s="193">
        <f t="shared" si="35"/>
        <v>16</v>
      </c>
      <c r="IO195" s="193">
        <f t="shared" si="35"/>
        <v>16</v>
      </c>
      <c r="IP195" s="193">
        <f t="shared" si="35"/>
        <v>16</v>
      </c>
      <c r="IQ195" s="193">
        <f t="shared" si="35"/>
        <v>16</v>
      </c>
      <c r="IR195" s="193">
        <f t="shared" si="36"/>
        <v>16</v>
      </c>
      <c r="IS195" s="193">
        <f t="shared" si="36"/>
        <v>16</v>
      </c>
      <c r="IT195" s="193">
        <f t="shared" si="36"/>
        <v>16</v>
      </c>
      <c r="IU195" s="193">
        <f t="shared" si="36"/>
        <v>16</v>
      </c>
      <c r="IV195" s="193">
        <f t="shared" si="36"/>
        <v>16</v>
      </c>
      <c r="IW195" s="193" t="e">
        <f t="shared" si="36"/>
        <v>#N/A</v>
      </c>
      <c r="IX195" s="193" t="e">
        <f t="shared" si="36"/>
        <v>#N/A</v>
      </c>
      <c r="IY195" s="193" t="e">
        <f t="shared" si="36"/>
        <v>#N/A</v>
      </c>
      <c r="IZ195" s="193" t="e">
        <f t="shared" si="36"/>
        <v>#N/A</v>
      </c>
      <c r="JA195" s="193" t="e">
        <f t="shared" si="36"/>
        <v>#N/A</v>
      </c>
      <c r="JB195" s="193" t="e">
        <f t="shared" si="36"/>
        <v>#N/A</v>
      </c>
      <c r="JC195" s="193" t="e">
        <f t="shared" si="36"/>
        <v>#N/A</v>
      </c>
      <c r="JD195" s="193" t="e">
        <f t="shared" si="36"/>
        <v>#N/A</v>
      </c>
      <c r="JE195" s="193" t="e">
        <f t="shared" si="36"/>
        <v>#N/A</v>
      </c>
      <c r="JF195" s="193" t="e">
        <f t="shared" si="36"/>
        <v>#N/A</v>
      </c>
      <c r="JG195" s="193" t="e">
        <f t="shared" si="36"/>
        <v>#N/A</v>
      </c>
      <c r="JH195" s="193" t="e">
        <f t="shared" si="37"/>
        <v>#N/A</v>
      </c>
      <c r="JI195" s="193" t="e">
        <f t="shared" si="37"/>
        <v>#N/A</v>
      </c>
      <c r="JJ195" s="193" t="e">
        <f t="shared" si="37"/>
        <v>#N/A</v>
      </c>
      <c r="JK195" s="193" t="e">
        <f t="shared" si="37"/>
        <v>#N/A</v>
      </c>
      <c r="JL195" s="193" t="e">
        <f t="shared" si="37"/>
        <v>#N/A</v>
      </c>
      <c r="JM195" s="193" t="e">
        <f t="shared" si="37"/>
        <v>#N/A</v>
      </c>
      <c r="JN195" s="193" t="e">
        <f t="shared" si="37"/>
        <v>#N/A</v>
      </c>
      <c r="JO195" s="193" t="e">
        <f t="shared" si="37"/>
        <v>#N/A</v>
      </c>
      <c r="JP195" s="193" t="e">
        <f t="shared" si="37"/>
        <v>#N/A</v>
      </c>
      <c r="JQ195" s="193" t="e">
        <f t="shared" si="37"/>
        <v>#N/A</v>
      </c>
      <c r="JR195" s="193" t="e">
        <f t="shared" si="37"/>
        <v>#N/A</v>
      </c>
      <c r="JS195" s="193" t="e">
        <f t="shared" si="37"/>
        <v>#N/A</v>
      </c>
      <c r="JT195" s="193" t="e">
        <f t="shared" si="37"/>
        <v>#N/A</v>
      </c>
    </row>
    <row r="196" spans="4:280">
      <c r="D196" s="175" t="s">
        <v>212</v>
      </c>
      <c r="Z196" s="193">
        <f t="shared" si="38"/>
        <v>125</v>
      </c>
      <c r="AA196" s="193">
        <f t="shared" si="22"/>
        <v>125</v>
      </c>
      <c r="AB196" s="193">
        <f t="shared" si="22"/>
        <v>119</v>
      </c>
      <c r="AC196" s="193">
        <f t="shared" si="22"/>
        <v>119</v>
      </c>
      <c r="AD196" s="193">
        <f t="shared" si="22"/>
        <v>119</v>
      </c>
      <c r="AE196" s="193">
        <f t="shared" si="22"/>
        <v>119</v>
      </c>
      <c r="AF196" s="193">
        <f t="shared" si="22"/>
        <v>119</v>
      </c>
      <c r="AG196" s="193">
        <f t="shared" si="22"/>
        <v>119</v>
      </c>
      <c r="AH196" s="193">
        <f t="shared" si="22"/>
        <v>119</v>
      </c>
      <c r="AI196" s="193">
        <f t="shared" si="22"/>
        <v>119</v>
      </c>
      <c r="AJ196" s="193">
        <f t="shared" si="22"/>
        <v>119</v>
      </c>
      <c r="AK196" s="193">
        <f t="shared" si="22"/>
        <v>119</v>
      </c>
      <c r="AL196" s="193">
        <f t="shared" si="22"/>
        <v>119</v>
      </c>
      <c r="AM196" s="193">
        <f t="shared" si="22"/>
        <v>119</v>
      </c>
      <c r="AN196" s="193">
        <f t="shared" si="22"/>
        <v>113</v>
      </c>
      <c r="AO196" s="193">
        <f t="shared" si="22"/>
        <v>113</v>
      </c>
      <c r="AP196" s="193">
        <f t="shared" si="22"/>
        <v>113</v>
      </c>
      <c r="AQ196" s="193">
        <f t="shared" si="23"/>
        <v>113</v>
      </c>
      <c r="AR196" s="193">
        <f t="shared" si="23"/>
        <v>113</v>
      </c>
      <c r="AS196" s="193">
        <f t="shared" si="23"/>
        <v>113</v>
      </c>
      <c r="AT196" s="193">
        <f t="shared" si="23"/>
        <v>113</v>
      </c>
      <c r="AU196" s="193">
        <f t="shared" si="23"/>
        <v>113</v>
      </c>
      <c r="AV196" s="193">
        <f t="shared" si="23"/>
        <v>113</v>
      </c>
      <c r="AW196" s="193">
        <f t="shared" si="23"/>
        <v>113</v>
      </c>
      <c r="AX196" s="193">
        <f t="shared" si="23"/>
        <v>113</v>
      </c>
      <c r="AY196" s="193">
        <f t="shared" si="23"/>
        <v>113</v>
      </c>
      <c r="AZ196" s="193">
        <f t="shared" si="23"/>
        <v>113</v>
      </c>
      <c r="BA196" s="193">
        <f t="shared" si="23"/>
        <v>108</v>
      </c>
      <c r="BB196" s="193">
        <f t="shared" si="23"/>
        <v>108</v>
      </c>
      <c r="BC196" s="193">
        <f t="shared" si="23"/>
        <v>108</v>
      </c>
      <c r="BD196" s="193">
        <f t="shared" si="23"/>
        <v>108</v>
      </c>
      <c r="BE196" s="193">
        <f t="shared" si="23"/>
        <v>108</v>
      </c>
      <c r="BF196" s="193">
        <f t="shared" si="23"/>
        <v>108</v>
      </c>
      <c r="BG196" s="193">
        <f t="shared" si="23"/>
        <v>108</v>
      </c>
      <c r="BH196" s="193">
        <f t="shared" si="24"/>
        <v>108</v>
      </c>
      <c r="BI196" s="193">
        <f t="shared" si="24"/>
        <v>108</v>
      </c>
      <c r="BJ196" s="193">
        <f t="shared" si="24"/>
        <v>108</v>
      </c>
      <c r="BK196" s="193">
        <f t="shared" si="24"/>
        <v>108</v>
      </c>
      <c r="BL196" s="193">
        <f t="shared" si="24"/>
        <v>108</v>
      </c>
      <c r="BM196" s="193">
        <f t="shared" si="24"/>
        <v>104</v>
      </c>
      <c r="BN196" s="193">
        <f t="shared" si="24"/>
        <v>104</v>
      </c>
      <c r="BO196" s="193">
        <f t="shared" si="24"/>
        <v>104</v>
      </c>
      <c r="BP196" s="193">
        <f t="shared" si="24"/>
        <v>104</v>
      </c>
      <c r="BQ196" s="193">
        <f t="shared" si="24"/>
        <v>104</v>
      </c>
      <c r="BR196" s="193">
        <f t="shared" si="24"/>
        <v>104</v>
      </c>
      <c r="BS196" s="193">
        <f t="shared" si="24"/>
        <v>104</v>
      </c>
      <c r="BT196" s="193">
        <f t="shared" si="24"/>
        <v>104</v>
      </c>
      <c r="BU196" s="193">
        <f t="shared" si="24"/>
        <v>104</v>
      </c>
      <c r="BV196" s="193">
        <f t="shared" si="24"/>
        <v>104</v>
      </c>
      <c r="BW196" s="193">
        <f t="shared" si="24"/>
        <v>104</v>
      </c>
      <c r="BX196" s="193">
        <f t="shared" si="25"/>
        <v>104</v>
      </c>
      <c r="BY196" s="193">
        <f t="shared" si="25"/>
        <v>100</v>
      </c>
      <c r="BZ196" s="193">
        <f t="shared" si="25"/>
        <v>100</v>
      </c>
      <c r="CA196" s="193">
        <f t="shared" si="25"/>
        <v>100</v>
      </c>
      <c r="CB196" s="193">
        <f t="shared" si="25"/>
        <v>100</v>
      </c>
      <c r="CC196" s="193">
        <f t="shared" si="25"/>
        <v>100</v>
      </c>
      <c r="CD196" s="193">
        <f t="shared" si="25"/>
        <v>100</v>
      </c>
      <c r="CE196" s="193">
        <f t="shared" si="25"/>
        <v>100</v>
      </c>
      <c r="CF196" s="193">
        <f t="shared" si="25"/>
        <v>100</v>
      </c>
      <c r="CG196" s="193">
        <f t="shared" si="25"/>
        <v>100</v>
      </c>
      <c r="CH196" s="193">
        <f t="shared" si="25"/>
        <v>100</v>
      </c>
      <c r="CI196" s="193">
        <f t="shared" si="25"/>
        <v>100</v>
      </c>
      <c r="CJ196" s="193">
        <f t="shared" si="25"/>
        <v>100</v>
      </c>
      <c r="CK196" s="193">
        <f t="shared" si="25"/>
        <v>96</v>
      </c>
      <c r="CL196" s="193">
        <f t="shared" si="25"/>
        <v>96</v>
      </c>
      <c r="CM196" s="193">
        <f t="shared" si="25"/>
        <v>96</v>
      </c>
      <c r="CN196" s="193">
        <f t="shared" si="26"/>
        <v>96</v>
      </c>
      <c r="CO196" s="193">
        <f t="shared" si="26"/>
        <v>96</v>
      </c>
      <c r="CP196" s="193">
        <f t="shared" si="26"/>
        <v>96</v>
      </c>
      <c r="CQ196" s="193">
        <f t="shared" si="26"/>
        <v>96</v>
      </c>
      <c r="CR196" s="193">
        <f t="shared" si="26"/>
        <v>96</v>
      </c>
      <c r="CS196" s="193">
        <f t="shared" si="26"/>
        <v>96</v>
      </c>
      <c r="CT196" s="193">
        <f t="shared" si="26"/>
        <v>96</v>
      </c>
      <c r="CU196" s="193">
        <f t="shared" si="26"/>
        <v>96</v>
      </c>
      <c r="CV196" s="193">
        <f t="shared" si="26"/>
        <v>96</v>
      </c>
      <c r="CW196" s="193">
        <f t="shared" si="26"/>
        <v>92</v>
      </c>
      <c r="CX196" s="193">
        <f t="shared" si="26"/>
        <v>92</v>
      </c>
      <c r="CY196" s="193">
        <f t="shared" si="26"/>
        <v>92</v>
      </c>
      <c r="CZ196" s="193">
        <f t="shared" si="26"/>
        <v>92</v>
      </c>
      <c r="DA196" s="193">
        <f t="shared" si="26"/>
        <v>92</v>
      </c>
      <c r="DB196" s="193">
        <f t="shared" si="26"/>
        <v>92</v>
      </c>
      <c r="DC196" s="193">
        <f t="shared" si="26"/>
        <v>92</v>
      </c>
      <c r="DD196" s="193">
        <f t="shared" si="27"/>
        <v>92</v>
      </c>
      <c r="DE196" s="193">
        <f t="shared" si="27"/>
        <v>92</v>
      </c>
      <c r="DF196" s="193">
        <f t="shared" si="27"/>
        <v>92</v>
      </c>
      <c r="DG196" s="193">
        <f t="shared" si="27"/>
        <v>92</v>
      </c>
      <c r="DH196" s="193">
        <f t="shared" si="27"/>
        <v>92</v>
      </c>
      <c r="DI196" s="193">
        <f t="shared" si="27"/>
        <v>89</v>
      </c>
      <c r="DJ196" s="193">
        <f t="shared" si="27"/>
        <v>89</v>
      </c>
      <c r="DK196" s="193">
        <f t="shared" si="27"/>
        <v>89</v>
      </c>
      <c r="DL196" s="193">
        <f t="shared" si="27"/>
        <v>89</v>
      </c>
      <c r="DM196" s="193">
        <f t="shared" si="27"/>
        <v>89</v>
      </c>
      <c r="DN196" s="193">
        <f t="shared" si="27"/>
        <v>89</v>
      </c>
      <c r="DO196" s="193">
        <f t="shared" si="27"/>
        <v>89</v>
      </c>
      <c r="DP196" s="193">
        <f t="shared" si="27"/>
        <v>89</v>
      </c>
      <c r="DQ196" s="193">
        <f t="shared" si="27"/>
        <v>89</v>
      </c>
      <c r="DR196" s="193">
        <f t="shared" si="27"/>
        <v>89</v>
      </c>
      <c r="DS196" s="193">
        <f t="shared" si="27"/>
        <v>89</v>
      </c>
      <c r="DT196" s="193">
        <f t="shared" si="28"/>
        <v>89</v>
      </c>
      <c r="DU196" s="193">
        <f t="shared" si="28"/>
        <v>86</v>
      </c>
      <c r="DV196" s="193">
        <f t="shared" si="28"/>
        <v>86</v>
      </c>
      <c r="DW196" s="193">
        <f t="shared" si="28"/>
        <v>86</v>
      </c>
      <c r="DX196" s="193">
        <f t="shared" si="28"/>
        <v>86</v>
      </c>
      <c r="DY196" s="193">
        <f t="shared" si="28"/>
        <v>86</v>
      </c>
      <c r="DZ196" s="193">
        <f t="shared" si="28"/>
        <v>86</v>
      </c>
      <c r="EA196" s="193">
        <f t="shared" si="28"/>
        <v>86</v>
      </c>
      <c r="EB196" s="193">
        <f t="shared" si="28"/>
        <v>86</v>
      </c>
      <c r="EC196" s="193">
        <f t="shared" si="28"/>
        <v>86</v>
      </c>
      <c r="ED196" s="193">
        <f t="shared" si="28"/>
        <v>86</v>
      </c>
      <c r="EE196" s="193">
        <f t="shared" si="28"/>
        <v>86</v>
      </c>
      <c r="EF196" s="193">
        <f t="shared" si="28"/>
        <v>86</v>
      </c>
      <c r="EG196" s="193">
        <f t="shared" si="28"/>
        <v>84</v>
      </c>
      <c r="EH196" s="193">
        <f t="shared" si="28"/>
        <v>84</v>
      </c>
      <c r="EI196" s="193">
        <f t="shared" si="28"/>
        <v>84</v>
      </c>
      <c r="EJ196" s="193">
        <f t="shared" si="29"/>
        <v>84</v>
      </c>
      <c r="EK196" s="193">
        <f t="shared" si="29"/>
        <v>84</v>
      </c>
      <c r="EL196" s="193">
        <f t="shared" si="29"/>
        <v>84</v>
      </c>
      <c r="EM196" s="193">
        <f t="shared" si="29"/>
        <v>84</v>
      </c>
      <c r="EN196" s="193">
        <f t="shared" si="29"/>
        <v>84</v>
      </c>
      <c r="EO196" s="193">
        <f t="shared" si="29"/>
        <v>84</v>
      </c>
      <c r="EP196" s="193">
        <f t="shared" si="29"/>
        <v>84</v>
      </c>
      <c r="EQ196" s="193">
        <f t="shared" si="29"/>
        <v>84</v>
      </c>
      <c r="ER196" s="193">
        <f t="shared" si="29"/>
        <v>84</v>
      </c>
      <c r="ES196" s="193">
        <f t="shared" si="29"/>
        <v>81</v>
      </c>
      <c r="ET196" s="193">
        <f t="shared" si="29"/>
        <v>81</v>
      </c>
      <c r="EU196" s="193">
        <f t="shared" si="29"/>
        <v>81</v>
      </c>
      <c r="EV196" s="193">
        <f t="shared" si="29"/>
        <v>81</v>
      </c>
      <c r="EW196" s="193">
        <f t="shared" si="29"/>
        <v>81</v>
      </c>
      <c r="EX196" s="193">
        <f t="shared" si="29"/>
        <v>81</v>
      </c>
      <c r="EY196" s="193">
        <f t="shared" si="29"/>
        <v>81</v>
      </c>
      <c r="EZ196" s="193">
        <f t="shared" si="30"/>
        <v>81</v>
      </c>
      <c r="FA196" s="193">
        <f t="shared" si="30"/>
        <v>81</v>
      </c>
      <c r="FB196" s="193">
        <f t="shared" si="30"/>
        <v>81</v>
      </c>
      <c r="FC196" s="193">
        <f t="shared" si="30"/>
        <v>81</v>
      </c>
      <c r="FD196" s="193">
        <f t="shared" si="30"/>
        <v>81</v>
      </c>
      <c r="FE196" s="193">
        <f t="shared" si="30"/>
        <v>79</v>
      </c>
      <c r="FF196" s="193">
        <f t="shared" si="30"/>
        <v>79</v>
      </c>
      <c r="FG196" s="193">
        <f t="shared" si="30"/>
        <v>79</v>
      </c>
      <c r="FH196" s="193">
        <f t="shared" si="30"/>
        <v>79</v>
      </c>
      <c r="FI196" s="193">
        <f t="shared" si="30"/>
        <v>79</v>
      </c>
      <c r="FJ196" s="193">
        <f t="shared" si="30"/>
        <v>79</v>
      </c>
      <c r="FK196" s="193">
        <f t="shared" si="30"/>
        <v>79</v>
      </c>
      <c r="FL196" s="193">
        <f t="shared" si="30"/>
        <v>79</v>
      </c>
      <c r="FM196" s="193">
        <f t="shared" si="30"/>
        <v>79</v>
      </c>
      <c r="FN196" s="193">
        <f t="shared" si="30"/>
        <v>79</v>
      </c>
      <c r="FO196" s="193">
        <f t="shared" si="30"/>
        <v>79</v>
      </c>
      <c r="FP196" s="193">
        <f t="shared" si="31"/>
        <v>79</v>
      </c>
      <c r="FQ196" s="193">
        <f t="shared" si="31"/>
        <v>76</v>
      </c>
      <c r="FR196" s="193">
        <f t="shared" si="31"/>
        <v>76</v>
      </c>
      <c r="FS196" s="193">
        <f t="shared" si="31"/>
        <v>76</v>
      </c>
      <c r="FT196" s="193">
        <f t="shared" si="31"/>
        <v>76</v>
      </c>
      <c r="FU196" s="193">
        <f t="shared" si="31"/>
        <v>76</v>
      </c>
      <c r="FV196" s="193">
        <f t="shared" si="31"/>
        <v>76</v>
      </c>
      <c r="FW196" s="193">
        <f t="shared" si="31"/>
        <v>76</v>
      </c>
      <c r="FX196" s="193">
        <f t="shared" si="31"/>
        <v>76</v>
      </c>
      <c r="FY196" s="193">
        <f t="shared" si="31"/>
        <v>76</v>
      </c>
      <c r="FZ196" s="193">
        <f t="shared" si="31"/>
        <v>76</v>
      </c>
      <c r="GA196" s="193">
        <f t="shared" si="31"/>
        <v>76</v>
      </c>
      <c r="GB196" s="193">
        <f t="shared" si="31"/>
        <v>76</v>
      </c>
      <c r="GC196" s="193">
        <f t="shared" si="31"/>
        <v>74</v>
      </c>
      <c r="GD196" s="193">
        <f t="shared" si="31"/>
        <v>74</v>
      </c>
      <c r="GE196" s="193">
        <f t="shared" si="31"/>
        <v>74</v>
      </c>
      <c r="GF196" s="193">
        <f t="shared" si="32"/>
        <v>74</v>
      </c>
      <c r="GG196" s="193">
        <f t="shared" si="32"/>
        <v>74</v>
      </c>
      <c r="GH196" s="193">
        <f t="shared" si="32"/>
        <v>74</v>
      </c>
      <c r="GI196" s="193">
        <f t="shared" si="32"/>
        <v>74</v>
      </c>
      <c r="GJ196" s="193">
        <f t="shared" si="32"/>
        <v>74</v>
      </c>
      <c r="GK196" s="193">
        <f t="shared" si="32"/>
        <v>74</v>
      </c>
      <c r="GL196" s="193">
        <f t="shared" si="32"/>
        <v>74</v>
      </c>
      <c r="GM196" s="193">
        <f t="shared" si="32"/>
        <v>74</v>
      </c>
      <c r="GN196" s="193">
        <f t="shared" si="32"/>
        <v>74</v>
      </c>
      <c r="GO196" s="193">
        <f t="shared" si="32"/>
        <v>73</v>
      </c>
      <c r="GP196" s="193">
        <f t="shared" si="32"/>
        <v>73</v>
      </c>
      <c r="GQ196" s="193">
        <f t="shared" si="32"/>
        <v>73</v>
      </c>
      <c r="GR196" s="193">
        <f t="shared" si="32"/>
        <v>73</v>
      </c>
      <c r="GS196" s="193">
        <f t="shared" si="32"/>
        <v>73</v>
      </c>
      <c r="GT196" s="193">
        <f t="shared" si="32"/>
        <v>73</v>
      </c>
      <c r="GU196" s="193">
        <f t="shared" si="32"/>
        <v>73</v>
      </c>
      <c r="GV196" s="193">
        <f t="shared" si="33"/>
        <v>73</v>
      </c>
      <c r="GW196" s="193">
        <f t="shared" si="33"/>
        <v>73</v>
      </c>
      <c r="GX196" s="193">
        <f t="shared" si="33"/>
        <v>73</v>
      </c>
      <c r="GY196" s="193">
        <f t="shared" si="33"/>
        <v>73</v>
      </c>
      <c r="GZ196" s="193">
        <f t="shared" si="33"/>
        <v>73</v>
      </c>
      <c r="HA196" s="193">
        <f t="shared" si="33"/>
        <v>71</v>
      </c>
      <c r="HB196" s="193">
        <f t="shared" si="33"/>
        <v>71</v>
      </c>
      <c r="HC196" s="193">
        <f t="shared" si="33"/>
        <v>71</v>
      </c>
      <c r="HD196" s="193">
        <f t="shared" si="33"/>
        <v>71</v>
      </c>
      <c r="HE196" s="193">
        <f t="shared" si="33"/>
        <v>71</v>
      </c>
      <c r="HF196" s="193">
        <f t="shared" si="33"/>
        <v>71</v>
      </c>
      <c r="HG196" s="193">
        <f t="shared" si="33"/>
        <v>71</v>
      </c>
      <c r="HH196" s="193">
        <f t="shared" si="33"/>
        <v>71</v>
      </c>
      <c r="HI196" s="193">
        <f t="shared" si="33"/>
        <v>71</v>
      </c>
      <c r="HJ196" s="193">
        <f t="shared" si="33"/>
        <v>71</v>
      </c>
      <c r="HK196" s="193">
        <f t="shared" si="33"/>
        <v>71</v>
      </c>
      <c r="HL196" s="193">
        <f t="shared" si="34"/>
        <v>71</v>
      </c>
      <c r="HM196" s="193">
        <f t="shared" si="34"/>
        <v>69</v>
      </c>
      <c r="HN196" s="193">
        <f t="shared" si="34"/>
        <v>69</v>
      </c>
      <c r="HO196" s="193">
        <f t="shared" si="34"/>
        <v>69</v>
      </c>
      <c r="HP196" s="193">
        <f t="shared" si="34"/>
        <v>69</v>
      </c>
      <c r="HQ196" s="193">
        <f t="shared" si="34"/>
        <v>69</v>
      </c>
      <c r="HR196" s="193">
        <f t="shared" si="34"/>
        <v>69</v>
      </c>
      <c r="HS196" s="193">
        <f t="shared" si="34"/>
        <v>69</v>
      </c>
      <c r="HT196" s="193">
        <f t="shared" si="34"/>
        <v>69</v>
      </c>
      <c r="HU196" s="193">
        <f t="shared" si="34"/>
        <v>69</v>
      </c>
      <c r="HV196" s="193">
        <f t="shared" si="34"/>
        <v>69</v>
      </c>
      <c r="HW196" s="193">
        <f t="shared" si="34"/>
        <v>69</v>
      </c>
      <c r="HX196" s="193">
        <f t="shared" si="34"/>
        <v>69</v>
      </c>
      <c r="HY196" s="193">
        <f t="shared" si="34"/>
        <v>68</v>
      </c>
      <c r="HZ196" s="193">
        <f t="shared" si="34"/>
        <v>68</v>
      </c>
      <c r="IA196" s="193">
        <f t="shared" si="34"/>
        <v>68</v>
      </c>
      <c r="IB196" s="193">
        <f t="shared" si="35"/>
        <v>68</v>
      </c>
      <c r="IC196" s="193">
        <f t="shared" si="35"/>
        <v>68</v>
      </c>
      <c r="ID196" s="193">
        <f t="shared" si="35"/>
        <v>68</v>
      </c>
      <c r="IE196" s="193">
        <f t="shared" si="35"/>
        <v>68</v>
      </c>
      <c r="IF196" s="193">
        <f t="shared" si="35"/>
        <v>68</v>
      </c>
      <c r="IG196" s="193">
        <f t="shared" si="35"/>
        <v>68</v>
      </c>
      <c r="IH196" s="193">
        <f t="shared" si="35"/>
        <v>68</v>
      </c>
      <c r="II196" s="193">
        <f t="shared" si="35"/>
        <v>68</v>
      </c>
      <c r="IJ196" s="193">
        <f t="shared" si="35"/>
        <v>68</v>
      </c>
      <c r="IK196" s="193">
        <f t="shared" si="35"/>
        <v>68</v>
      </c>
      <c r="IL196" s="193">
        <f t="shared" si="35"/>
        <v>68</v>
      </c>
      <c r="IM196" s="193">
        <f t="shared" si="35"/>
        <v>68</v>
      </c>
      <c r="IN196" s="193">
        <f t="shared" si="35"/>
        <v>68</v>
      </c>
      <c r="IO196" s="193">
        <f t="shared" si="35"/>
        <v>68</v>
      </c>
      <c r="IP196" s="193">
        <f t="shared" si="35"/>
        <v>68</v>
      </c>
      <c r="IQ196" s="193">
        <f t="shared" si="35"/>
        <v>68</v>
      </c>
      <c r="IR196" s="193">
        <f t="shared" si="36"/>
        <v>68</v>
      </c>
      <c r="IS196" s="193">
        <f t="shared" si="36"/>
        <v>68</v>
      </c>
      <c r="IT196" s="193">
        <f t="shared" si="36"/>
        <v>68</v>
      </c>
      <c r="IU196" s="193">
        <f t="shared" si="36"/>
        <v>68</v>
      </c>
      <c r="IV196" s="193">
        <f t="shared" si="36"/>
        <v>68</v>
      </c>
      <c r="IW196" s="193" t="e">
        <f t="shared" si="36"/>
        <v>#N/A</v>
      </c>
      <c r="IX196" s="193" t="e">
        <f t="shared" si="36"/>
        <v>#N/A</v>
      </c>
      <c r="IY196" s="193" t="e">
        <f t="shared" si="36"/>
        <v>#N/A</v>
      </c>
      <c r="IZ196" s="193" t="e">
        <f t="shared" si="36"/>
        <v>#N/A</v>
      </c>
      <c r="JA196" s="193" t="e">
        <f t="shared" si="36"/>
        <v>#N/A</v>
      </c>
      <c r="JB196" s="193" t="e">
        <f t="shared" si="36"/>
        <v>#N/A</v>
      </c>
      <c r="JC196" s="193" t="e">
        <f t="shared" si="36"/>
        <v>#N/A</v>
      </c>
      <c r="JD196" s="193" t="e">
        <f t="shared" si="36"/>
        <v>#N/A</v>
      </c>
      <c r="JE196" s="193" t="e">
        <f t="shared" si="36"/>
        <v>#N/A</v>
      </c>
      <c r="JF196" s="193" t="e">
        <f t="shared" si="36"/>
        <v>#N/A</v>
      </c>
      <c r="JG196" s="193" t="e">
        <f t="shared" si="36"/>
        <v>#N/A</v>
      </c>
      <c r="JH196" s="193" t="e">
        <f t="shared" si="37"/>
        <v>#N/A</v>
      </c>
      <c r="JI196" s="193" t="e">
        <f t="shared" si="37"/>
        <v>#N/A</v>
      </c>
      <c r="JJ196" s="193" t="e">
        <f t="shared" si="37"/>
        <v>#N/A</v>
      </c>
      <c r="JK196" s="193" t="e">
        <f t="shared" si="37"/>
        <v>#N/A</v>
      </c>
      <c r="JL196" s="193" t="e">
        <f t="shared" si="37"/>
        <v>#N/A</v>
      </c>
      <c r="JM196" s="193" t="e">
        <f t="shared" si="37"/>
        <v>#N/A</v>
      </c>
      <c r="JN196" s="193" t="e">
        <f t="shared" si="37"/>
        <v>#N/A</v>
      </c>
      <c r="JO196" s="193" t="e">
        <f t="shared" si="37"/>
        <v>#N/A</v>
      </c>
      <c r="JP196" s="193" t="e">
        <f t="shared" si="37"/>
        <v>#N/A</v>
      </c>
      <c r="JQ196" s="193" t="e">
        <f t="shared" si="37"/>
        <v>#N/A</v>
      </c>
      <c r="JR196" s="193" t="e">
        <f t="shared" si="37"/>
        <v>#N/A</v>
      </c>
      <c r="JS196" s="193" t="e">
        <f t="shared" si="37"/>
        <v>#N/A</v>
      </c>
      <c r="JT196" s="193" t="e">
        <f t="shared" si="37"/>
        <v>#N/A</v>
      </c>
    </row>
    <row r="197" spans="4:280">
      <c r="D197" s="175" t="s">
        <v>224</v>
      </c>
      <c r="Z197" s="193">
        <f t="shared" si="38"/>
        <v>53</v>
      </c>
      <c r="AA197" s="193">
        <f t="shared" si="22"/>
        <v>53</v>
      </c>
      <c r="AB197" s="193">
        <f t="shared" si="22"/>
        <v>51</v>
      </c>
      <c r="AC197" s="193">
        <f t="shared" si="22"/>
        <v>51</v>
      </c>
      <c r="AD197" s="193">
        <f t="shared" si="22"/>
        <v>51</v>
      </c>
      <c r="AE197" s="193">
        <f t="shared" si="22"/>
        <v>51</v>
      </c>
      <c r="AF197" s="193">
        <f t="shared" si="22"/>
        <v>51</v>
      </c>
      <c r="AG197" s="193">
        <f t="shared" si="22"/>
        <v>51</v>
      </c>
      <c r="AH197" s="193">
        <f t="shared" si="22"/>
        <v>51</v>
      </c>
      <c r="AI197" s="193">
        <f t="shared" si="22"/>
        <v>51</v>
      </c>
      <c r="AJ197" s="193">
        <f t="shared" si="22"/>
        <v>51</v>
      </c>
      <c r="AK197" s="193">
        <f t="shared" si="22"/>
        <v>51</v>
      </c>
      <c r="AL197" s="193">
        <f t="shared" si="22"/>
        <v>51</v>
      </c>
      <c r="AM197" s="193">
        <f t="shared" si="22"/>
        <v>51</v>
      </c>
      <c r="AN197" s="193">
        <f t="shared" si="22"/>
        <v>48</v>
      </c>
      <c r="AO197" s="193">
        <f t="shared" si="22"/>
        <v>48</v>
      </c>
      <c r="AP197" s="193">
        <f t="shared" si="22"/>
        <v>48</v>
      </c>
      <c r="AQ197" s="193">
        <f t="shared" si="23"/>
        <v>48</v>
      </c>
      <c r="AR197" s="193">
        <f t="shared" si="23"/>
        <v>48</v>
      </c>
      <c r="AS197" s="193">
        <f t="shared" si="23"/>
        <v>48</v>
      </c>
      <c r="AT197" s="193">
        <f t="shared" si="23"/>
        <v>48</v>
      </c>
      <c r="AU197" s="193">
        <f t="shared" si="23"/>
        <v>48</v>
      </c>
      <c r="AV197" s="193">
        <f t="shared" si="23"/>
        <v>48</v>
      </c>
      <c r="AW197" s="193">
        <f t="shared" si="23"/>
        <v>48</v>
      </c>
      <c r="AX197" s="193">
        <f t="shared" si="23"/>
        <v>48</v>
      </c>
      <c r="AY197" s="193">
        <f t="shared" si="23"/>
        <v>48</v>
      </c>
      <c r="AZ197" s="193">
        <f t="shared" si="23"/>
        <v>48</v>
      </c>
      <c r="BA197" s="193">
        <f t="shared" si="23"/>
        <v>46</v>
      </c>
      <c r="BB197" s="193">
        <f t="shared" si="23"/>
        <v>46</v>
      </c>
      <c r="BC197" s="193">
        <f t="shared" si="23"/>
        <v>46</v>
      </c>
      <c r="BD197" s="193">
        <f t="shared" si="23"/>
        <v>46</v>
      </c>
      <c r="BE197" s="193">
        <f t="shared" si="23"/>
        <v>46</v>
      </c>
      <c r="BF197" s="193">
        <f t="shared" si="23"/>
        <v>46</v>
      </c>
      <c r="BG197" s="193">
        <f t="shared" si="23"/>
        <v>46</v>
      </c>
      <c r="BH197" s="193">
        <f t="shared" si="24"/>
        <v>46</v>
      </c>
      <c r="BI197" s="193">
        <f t="shared" si="24"/>
        <v>46</v>
      </c>
      <c r="BJ197" s="193">
        <f t="shared" si="24"/>
        <v>46</v>
      </c>
      <c r="BK197" s="193">
        <f t="shared" si="24"/>
        <v>46</v>
      </c>
      <c r="BL197" s="193">
        <f t="shared" si="24"/>
        <v>46</v>
      </c>
      <c r="BM197" s="193">
        <f t="shared" si="24"/>
        <v>45</v>
      </c>
      <c r="BN197" s="193">
        <f t="shared" si="24"/>
        <v>45</v>
      </c>
      <c r="BO197" s="193">
        <f t="shared" si="24"/>
        <v>45</v>
      </c>
      <c r="BP197" s="193">
        <f t="shared" si="24"/>
        <v>45</v>
      </c>
      <c r="BQ197" s="193">
        <f t="shared" si="24"/>
        <v>45</v>
      </c>
      <c r="BR197" s="193">
        <f t="shared" si="24"/>
        <v>45</v>
      </c>
      <c r="BS197" s="193">
        <f t="shared" si="24"/>
        <v>45</v>
      </c>
      <c r="BT197" s="193">
        <f t="shared" si="24"/>
        <v>45</v>
      </c>
      <c r="BU197" s="193">
        <f t="shared" si="24"/>
        <v>45</v>
      </c>
      <c r="BV197" s="193">
        <f t="shared" si="24"/>
        <v>45</v>
      </c>
      <c r="BW197" s="193">
        <f t="shared" si="24"/>
        <v>45</v>
      </c>
      <c r="BX197" s="193">
        <f t="shared" si="25"/>
        <v>45</v>
      </c>
      <c r="BY197" s="193">
        <f t="shared" si="25"/>
        <v>43</v>
      </c>
      <c r="BZ197" s="193">
        <f t="shared" si="25"/>
        <v>43</v>
      </c>
      <c r="CA197" s="193">
        <f t="shared" si="25"/>
        <v>43</v>
      </c>
      <c r="CB197" s="193">
        <f t="shared" si="25"/>
        <v>43</v>
      </c>
      <c r="CC197" s="193">
        <f t="shared" si="25"/>
        <v>43</v>
      </c>
      <c r="CD197" s="193">
        <f t="shared" si="25"/>
        <v>43</v>
      </c>
      <c r="CE197" s="193">
        <f t="shared" si="25"/>
        <v>43</v>
      </c>
      <c r="CF197" s="193">
        <f t="shared" si="25"/>
        <v>43</v>
      </c>
      <c r="CG197" s="193">
        <f t="shared" si="25"/>
        <v>43</v>
      </c>
      <c r="CH197" s="193">
        <f t="shared" si="25"/>
        <v>43</v>
      </c>
      <c r="CI197" s="193">
        <f t="shared" si="25"/>
        <v>43</v>
      </c>
      <c r="CJ197" s="193">
        <f t="shared" si="25"/>
        <v>43</v>
      </c>
      <c r="CK197" s="193">
        <f t="shared" si="25"/>
        <v>42</v>
      </c>
      <c r="CL197" s="193">
        <f t="shared" si="25"/>
        <v>42</v>
      </c>
      <c r="CM197" s="193">
        <f t="shared" si="25"/>
        <v>42</v>
      </c>
      <c r="CN197" s="193">
        <f t="shared" si="26"/>
        <v>42</v>
      </c>
      <c r="CO197" s="193">
        <f t="shared" si="26"/>
        <v>42</v>
      </c>
      <c r="CP197" s="193">
        <f t="shared" si="26"/>
        <v>42</v>
      </c>
      <c r="CQ197" s="193">
        <f t="shared" si="26"/>
        <v>42</v>
      </c>
      <c r="CR197" s="193">
        <f t="shared" si="26"/>
        <v>42</v>
      </c>
      <c r="CS197" s="193">
        <f t="shared" si="26"/>
        <v>42</v>
      </c>
      <c r="CT197" s="193">
        <f t="shared" si="26"/>
        <v>42</v>
      </c>
      <c r="CU197" s="193">
        <f t="shared" si="26"/>
        <v>42</v>
      </c>
      <c r="CV197" s="193">
        <f t="shared" si="26"/>
        <v>42</v>
      </c>
      <c r="CW197" s="193">
        <f t="shared" si="26"/>
        <v>40</v>
      </c>
      <c r="CX197" s="193">
        <f t="shared" si="26"/>
        <v>40</v>
      </c>
      <c r="CY197" s="193">
        <f t="shared" si="26"/>
        <v>40</v>
      </c>
      <c r="CZ197" s="193">
        <f t="shared" si="26"/>
        <v>40</v>
      </c>
      <c r="DA197" s="193">
        <f t="shared" si="26"/>
        <v>40</v>
      </c>
      <c r="DB197" s="193">
        <f t="shared" si="26"/>
        <v>40</v>
      </c>
      <c r="DC197" s="193">
        <f t="shared" si="26"/>
        <v>40</v>
      </c>
      <c r="DD197" s="193">
        <f t="shared" si="27"/>
        <v>40</v>
      </c>
      <c r="DE197" s="193">
        <f t="shared" si="27"/>
        <v>40</v>
      </c>
      <c r="DF197" s="193">
        <f t="shared" si="27"/>
        <v>40</v>
      </c>
      <c r="DG197" s="193">
        <f t="shared" si="27"/>
        <v>40</v>
      </c>
      <c r="DH197" s="193">
        <f t="shared" si="27"/>
        <v>40</v>
      </c>
      <c r="DI197" s="193">
        <f t="shared" si="27"/>
        <v>39</v>
      </c>
      <c r="DJ197" s="193">
        <f t="shared" si="27"/>
        <v>39</v>
      </c>
      <c r="DK197" s="193">
        <f t="shared" si="27"/>
        <v>39</v>
      </c>
      <c r="DL197" s="193">
        <f t="shared" si="27"/>
        <v>39</v>
      </c>
      <c r="DM197" s="193">
        <f t="shared" si="27"/>
        <v>39</v>
      </c>
      <c r="DN197" s="193">
        <f t="shared" si="27"/>
        <v>39</v>
      </c>
      <c r="DO197" s="193">
        <f t="shared" si="27"/>
        <v>39</v>
      </c>
      <c r="DP197" s="193">
        <f t="shared" si="27"/>
        <v>39</v>
      </c>
      <c r="DQ197" s="193">
        <f t="shared" si="27"/>
        <v>39</v>
      </c>
      <c r="DR197" s="193">
        <f t="shared" si="27"/>
        <v>39</v>
      </c>
      <c r="DS197" s="193">
        <f t="shared" si="27"/>
        <v>39</v>
      </c>
      <c r="DT197" s="193">
        <f t="shared" si="28"/>
        <v>39</v>
      </c>
      <c r="DU197" s="193">
        <f t="shared" si="28"/>
        <v>38</v>
      </c>
      <c r="DV197" s="193">
        <f t="shared" si="28"/>
        <v>38</v>
      </c>
      <c r="DW197" s="193">
        <f t="shared" si="28"/>
        <v>38</v>
      </c>
      <c r="DX197" s="193">
        <f t="shared" si="28"/>
        <v>38</v>
      </c>
      <c r="DY197" s="193">
        <f t="shared" si="28"/>
        <v>38</v>
      </c>
      <c r="DZ197" s="193">
        <f t="shared" si="28"/>
        <v>38</v>
      </c>
      <c r="EA197" s="193">
        <f t="shared" si="28"/>
        <v>38</v>
      </c>
      <c r="EB197" s="193">
        <f t="shared" si="28"/>
        <v>38</v>
      </c>
      <c r="EC197" s="193">
        <f t="shared" si="28"/>
        <v>38</v>
      </c>
      <c r="ED197" s="193">
        <f t="shared" si="28"/>
        <v>38</v>
      </c>
      <c r="EE197" s="193">
        <f t="shared" si="28"/>
        <v>38</v>
      </c>
      <c r="EF197" s="193">
        <f t="shared" si="28"/>
        <v>38</v>
      </c>
      <c r="EG197" s="193">
        <f t="shared" si="28"/>
        <v>37</v>
      </c>
      <c r="EH197" s="193">
        <f t="shared" si="28"/>
        <v>37</v>
      </c>
      <c r="EI197" s="193">
        <f t="shared" si="28"/>
        <v>37</v>
      </c>
      <c r="EJ197" s="193">
        <f t="shared" si="29"/>
        <v>37</v>
      </c>
      <c r="EK197" s="193">
        <f t="shared" si="29"/>
        <v>37</v>
      </c>
      <c r="EL197" s="193">
        <f t="shared" si="29"/>
        <v>37</v>
      </c>
      <c r="EM197" s="193">
        <f t="shared" si="29"/>
        <v>37</v>
      </c>
      <c r="EN197" s="193">
        <f t="shared" si="29"/>
        <v>37</v>
      </c>
      <c r="EO197" s="193">
        <f t="shared" si="29"/>
        <v>37</v>
      </c>
      <c r="EP197" s="193">
        <f t="shared" si="29"/>
        <v>37</v>
      </c>
      <c r="EQ197" s="193">
        <f t="shared" si="29"/>
        <v>37</v>
      </c>
      <c r="ER197" s="193">
        <f t="shared" si="29"/>
        <v>37</v>
      </c>
      <c r="ES197" s="193">
        <f t="shared" si="29"/>
        <v>36</v>
      </c>
      <c r="ET197" s="193">
        <f t="shared" si="29"/>
        <v>36</v>
      </c>
      <c r="EU197" s="193">
        <f t="shared" si="29"/>
        <v>36</v>
      </c>
      <c r="EV197" s="193">
        <f t="shared" si="29"/>
        <v>36</v>
      </c>
      <c r="EW197" s="193">
        <f t="shared" si="29"/>
        <v>36</v>
      </c>
      <c r="EX197" s="193">
        <f t="shared" si="29"/>
        <v>36</v>
      </c>
      <c r="EY197" s="193">
        <f t="shared" si="29"/>
        <v>36</v>
      </c>
      <c r="EZ197" s="193">
        <f t="shared" si="30"/>
        <v>36</v>
      </c>
      <c r="FA197" s="193">
        <f t="shared" si="30"/>
        <v>36</v>
      </c>
      <c r="FB197" s="193">
        <f t="shared" si="30"/>
        <v>36</v>
      </c>
      <c r="FC197" s="193">
        <f t="shared" si="30"/>
        <v>36</v>
      </c>
      <c r="FD197" s="193">
        <f t="shared" si="30"/>
        <v>36</v>
      </c>
      <c r="FE197" s="193">
        <f t="shared" si="30"/>
        <v>36</v>
      </c>
      <c r="FF197" s="193">
        <f t="shared" si="30"/>
        <v>36</v>
      </c>
      <c r="FG197" s="193">
        <f t="shared" si="30"/>
        <v>36</v>
      </c>
      <c r="FH197" s="193">
        <f t="shared" si="30"/>
        <v>36</v>
      </c>
      <c r="FI197" s="193">
        <f t="shared" si="30"/>
        <v>36</v>
      </c>
      <c r="FJ197" s="193">
        <f t="shared" si="30"/>
        <v>36</v>
      </c>
      <c r="FK197" s="193">
        <f t="shared" si="30"/>
        <v>36</v>
      </c>
      <c r="FL197" s="193">
        <f t="shared" si="30"/>
        <v>36</v>
      </c>
      <c r="FM197" s="193">
        <f t="shared" si="30"/>
        <v>36</v>
      </c>
      <c r="FN197" s="193">
        <f t="shared" si="30"/>
        <v>36</v>
      </c>
      <c r="FO197" s="193">
        <f t="shared" si="30"/>
        <v>36</v>
      </c>
      <c r="FP197" s="193">
        <f t="shared" si="31"/>
        <v>36</v>
      </c>
      <c r="FQ197" s="193">
        <f t="shared" si="31"/>
        <v>35</v>
      </c>
      <c r="FR197" s="193">
        <f t="shared" si="31"/>
        <v>35</v>
      </c>
      <c r="FS197" s="193">
        <f t="shared" si="31"/>
        <v>35</v>
      </c>
      <c r="FT197" s="193">
        <f t="shared" si="31"/>
        <v>35</v>
      </c>
      <c r="FU197" s="193">
        <f t="shared" si="31"/>
        <v>35</v>
      </c>
      <c r="FV197" s="193">
        <f t="shared" si="31"/>
        <v>35</v>
      </c>
      <c r="FW197" s="193">
        <f t="shared" si="31"/>
        <v>35</v>
      </c>
      <c r="FX197" s="193">
        <f t="shared" si="31"/>
        <v>35</v>
      </c>
      <c r="FY197" s="193">
        <f t="shared" si="31"/>
        <v>35</v>
      </c>
      <c r="FZ197" s="193">
        <f t="shared" si="31"/>
        <v>35</v>
      </c>
      <c r="GA197" s="193">
        <f t="shared" si="31"/>
        <v>35</v>
      </c>
      <c r="GB197" s="193">
        <f t="shared" si="31"/>
        <v>35</v>
      </c>
      <c r="GC197" s="193">
        <f t="shared" si="31"/>
        <v>34</v>
      </c>
      <c r="GD197" s="193">
        <f t="shared" si="31"/>
        <v>34</v>
      </c>
      <c r="GE197" s="193">
        <f t="shared" si="31"/>
        <v>34</v>
      </c>
      <c r="GF197" s="193">
        <f t="shared" si="32"/>
        <v>34</v>
      </c>
      <c r="GG197" s="193">
        <f t="shared" si="32"/>
        <v>34</v>
      </c>
      <c r="GH197" s="193">
        <f t="shared" si="32"/>
        <v>34</v>
      </c>
      <c r="GI197" s="193">
        <f t="shared" si="32"/>
        <v>34</v>
      </c>
      <c r="GJ197" s="193">
        <f t="shared" si="32"/>
        <v>34</v>
      </c>
      <c r="GK197" s="193">
        <f t="shared" si="32"/>
        <v>34</v>
      </c>
      <c r="GL197" s="193">
        <f t="shared" si="32"/>
        <v>34</v>
      </c>
      <c r="GM197" s="193">
        <f t="shared" si="32"/>
        <v>34</v>
      </c>
      <c r="GN197" s="193">
        <f t="shared" si="32"/>
        <v>34</v>
      </c>
      <c r="GO197" s="193">
        <f t="shared" si="32"/>
        <v>34</v>
      </c>
      <c r="GP197" s="193">
        <f t="shared" si="32"/>
        <v>34</v>
      </c>
      <c r="GQ197" s="193">
        <f t="shared" si="32"/>
        <v>34</v>
      </c>
      <c r="GR197" s="193">
        <f t="shared" si="32"/>
        <v>34</v>
      </c>
      <c r="GS197" s="193">
        <f t="shared" si="32"/>
        <v>34</v>
      </c>
      <c r="GT197" s="193">
        <f t="shared" si="32"/>
        <v>34</v>
      </c>
      <c r="GU197" s="193">
        <f t="shared" si="32"/>
        <v>34</v>
      </c>
      <c r="GV197" s="193">
        <f t="shared" si="33"/>
        <v>34</v>
      </c>
      <c r="GW197" s="193">
        <f t="shared" si="33"/>
        <v>34</v>
      </c>
      <c r="GX197" s="193">
        <f t="shared" si="33"/>
        <v>34</v>
      </c>
      <c r="GY197" s="193">
        <f t="shared" si="33"/>
        <v>34</v>
      </c>
      <c r="GZ197" s="193">
        <f t="shared" si="33"/>
        <v>34</v>
      </c>
      <c r="HA197" s="193">
        <f t="shared" si="33"/>
        <v>33</v>
      </c>
      <c r="HB197" s="193">
        <f t="shared" si="33"/>
        <v>33</v>
      </c>
      <c r="HC197" s="193">
        <f t="shared" si="33"/>
        <v>33</v>
      </c>
      <c r="HD197" s="193">
        <f t="shared" si="33"/>
        <v>33</v>
      </c>
      <c r="HE197" s="193">
        <f t="shared" si="33"/>
        <v>33</v>
      </c>
      <c r="HF197" s="193">
        <f t="shared" si="33"/>
        <v>33</v>
      </c>
      <c r="HG197" s="193">
        <f t="shared" si="33"/>
        <v>33</v>
      </c>
      <c r="HH197" s="193">
        <f t="shared" si="33"/>
        <v>33</v>
      </c>
      <c r="HI197" s="193">
        <f t="shared" si="33"/>
        <v>33</v>
      </c>
      <c r="HJ197" s="193">
        <f t="shared" si="33"/>
        <v>33</v>
      </c>
      <c r="HK197" s="193">
        <f t="shared" si="33"/>
        <v>33</v>
      </c>
      <c r="HL197" s="193">
        <f t="shared" si="34"/>
        <v>33</v>
      </c>
      <c r="HM197" s="193">
        <f t="shared" si="34"/>
        <v>33</v>
      </c>
      <c r="HN197" s="193">
        <f t="shared" si="34"/>
        <v>33</v>
      </c>
      <c r="HO197" s="193">
        <f t="shared" si="34"/>
        <v>33</v>
      </c>
      <c r="HP197" s="193">
        <f t="shared" si="34"/>
        <v>33</v>
      </c>
      <c r="HQ197" s="193">
        <f t="shared" si="34"/>
        <v>33</v>
      </c>
      <c r="HR197" s="193">
        <f t="shared" si="34"/>
        <v>33</v>
      </c>
      <c r="HS197" s="193">
        <f t="shared" si="34"/>
        <v>33</v>
      </c>
      <c r="HT197" s="193">
        <f t="shared" si="34"/>
        <v>33</v>
      </c>
      <c r="HU197" s="193">
        <f t="shared" si="34"/>
        <v>33</v>
      </c>
      <c r="HV197" s="193">
        <f t="shared" si="34"/>
        <v>33</v>
      </c>
      <c r="HW197" s="193">
        <f t="shared" si="34"/>
        <v>33</v>
      </c>
      <c r="HX197" s="193">
        <f t="shared" si="34"/>
        <v>33</v>
      </c>
      <c r="HY197" s="193">
        <f t="shared" si="34"/>
        <v>33</v>
      </c>
      <c r="HZ197" s="193">
        <f t="shared" si="34"/>
        <v>33</v>
      </c>
      <c r="IA197" s="193">
        <f t="shared" si="34"/>
        <v>33</v>
      </c>
      <c r="IB197" s="193">
        <f t="shared" si="35"/>
        <v>33</v>
      </c>
      <c r="IC197" s="193">
        <f t="shared" si="35"/>
        <v>33</v>
      </c>
      <c r="ID197" s="193">
        <f t="shared" si="35"/>
        <v>33</v>
      </c>
      <c r="IE197" s="193">
        <f t="shared" si="35"/>
        <v>33</v>
      </c>
      <c r="IF197" s="193">
        <f t="shared" si="35"/>
        <v>33</v>
      </c>
      <c r="IG197" s="193">
        <f t="shared" si="35"/>
        <v>33</v>
      </c>
      <c r="IH197" s="193">
        <f t="shared" si="35"/>
        <v>33</v>
      </c>
      <c r="II197" s="193">
        <f t="shared" si="35"/>
        <v>33</v>
      </c>
      <c r="IJ197" s="193">
        <f t="shared" si="35"/>
        <v>33</v>
      </c>
      <c r="IK197" s="193">
        <f t="shared" si="35"/>
        <v>33</v>
      </c>
      <c r="IL197" s="193">
        <f t="shared" si="35"/>
        <v>33</v>
      </c>
      <c r="IM197" s="193">
        <f t="shared" si="35"/>
        <v>33</v>
      </c>
      <c r="IN197" s="193">
        <f t="shared" si="35"/>
        <v>33</v>
      </c>
      <c r="IO197" s="193">
        <f t="shared" si="35"/>
        <v>33</v>
      </c>
      <c r="IP197" s="193">
        <f t="shared" si="35"/>
        <v>33</v>
      </c>
      <c r="IQ197" s="193">
        <f t="shared" si="35"/>
        <v>33</v>
      </c>
      <c r="IR197" s="193">
        <f t="shared" si="36"/>
        <v>33</v>
      </c>
      <c r="IS197" s="193">
        <f t="shared" si="36"/>
        <v>33</v>
      </c>
      <c r="IT197" s="193">
        <f t="shared" si="36"/>
        <v>33</v>
      </c>
      <c r="IU197" s="193">
        <f t="shared" si="36"/>
        <v>33</v>
      </c>
      <c r="IV197" s="193">
        <f t="shared" si="36"/>
        <v>33</v>
      </c>
      <c r="IW197" s="193" t="e">
        <f t="shared" si="36"/>
        <v>#N/A</v>
      </c>
      <c r="IX197" s="193" t="e">
        <f t="shared" si="36"/>
        <v>#N/A</v>
      </c>
      <c r="IY197" s="193" t="e">
        <f t="shared" si="36"/>
        <v>#N/A</v>
      </c>
      <c r="IZ197" s="193" t="e">
        <f t="shared" si="36"/>
        <v>#N/A</v>
      </c>
      <c r="JA197" s="193" t="e">
        <f t="shared" si="36"/>
        <v>#N/A</v>
      </c>
      <c r="JB197" s="193" t="e">
        <f t="shared" si="36"/>
        <v>#N/A</v>
      </c>
      <c r="JC197" s="193" t="e">
        <f t="shared" si="36"/>
        <v>#N/A</v>
      </c>
      <c r="JD197" s="193" t="e">
        <f t="shared" si="36"/>
        <v>#N/A</v>
      </c>
      <c r="JE197" s="193" t="e">
        <f t="shared" si="36"/>
        <v>#N/A</v>
      </c>
      <c r="JF197" s="193" t="e">
        <f t="shared" si="36"/>
        <v>#N/A</v>
      </c>
      <c r="JG197" s="193" t="e">
        <f t="shared" si="36"/>
        <v>#N/A</v>
      </c>
      <c r="JH197" s="193" t="e">
        <f t="shared" si="37"/>
        <v>#N/A</v>
      </c>
      <c r="JI197" s="193" t="e">
        <f t="shared" si="37"/>
        <v>#N/A</v>
      </c>
      <c r="JJ197" s="193" t="e">
        <f t="shared" si="37"/>
        <v>#N/A</v>
      </c>
      <c r="JK197" s="193" t="e">
        <f t="shared" si="37"/>
        <v>#N/A</v>
      </c>
      <c r="JL197" s="193" t="e">
        <f t="shared" si="37"/>
        <v>#N/A</v>
      </c>
      <c r="JM197" s="193" t="e">
        <f t="shared" si="37"/>
        <v>#N/A</v>
      </c>
      <c r="JN197" s="193" t="e">
        <f t="shared" si="37"/>
        <v>#N/A</v>
      </c>
      <c r="JO197" s="193" t="e">
        <f t="shared" si="37"/>
        <v>#N/A</v>
      </c>
      <c r="JP197" s="193" t="e">
        <f t="shared" si="37"/>
        <v>#N/A</v>
      </c>
      <c r="JQ197" s="193" t="e">
        <f t="shared" si="37"/>
        <v>#N/A</v>
      </c>
      <c r="JR197" s="193" t="e">
        <f t="shared" si="37"/>
        <v>#N/A</v>
      </c>
      <c r="JS197" s="193" t="e">
        <f t="shared" si="37"/>
        <v>#N/A</v>
      </c>
      <c r="JT197" s="193" t="e">
        <f t="shared" si="37"/>
        <v>#N/A</v>
      </c>
    </row>
    <row r="198" spans="4:280">
      <c r="D198" s="175" t="s">
        <v>228</v>
      </c>
      <c r="Z198" s="193">
        <f t="shared" si="38"/>
        <v>23</v>
      </c>
      <c r="AA198" s="193">
        <f t="shared" si="22"/>
        <v>23</v>
      </c>
      <c r="AB198" s="193">
        <f t="shared" si="22"/>
        <v>23</v>
      </c>
      <c r="AC198" s="193">
        <f t="shared" si="22"/>
        <v>23</v>
      </c>
      <c r="AD198" s="193">
        <f t="shared" si="22"/>
        <v>23</v>
      </c>
      <c r="AE198" s="193">
        <f t="shared" si="22"/>
        <v>23</v>
      </c>
      <c r="AF198" s="193">
        <f t="shared" si="22"/>
        <v>23</v>
      </c>
      <c r="AG198" s="193">
        <f t="shared" si="22"/>
        <v>23</v>
      </c>
      <c r="AH198" s="193">
        <f t="shared" si="22"/>
        <v>23</v>
      </c>
      <c r="AI198" s="193">
        <f t="shared" si="22"/>
        <v>23</v>
      </c>
      <c r="AJ198" s="193">
        <f t="shared" si="22"/>
        <v>23</v>
      </c>
      <c r="AK198" s="193">
        <f t="shared" si="22"/>
        <v>23</v>
      </c>
      <c r="AL198" s="193">
        <f t="shared" si="22"/>
        <v>23</v>
      </c>
      <c r="AM198" s="193">
        <f t="shared" si="22"/>
        <v>23</v>
      </c>
      <c r="AN198" s="193">
        <f t="shared" si="22"/>
        <v>23</v>
      </c>
      <c r="AO198" s="193">
        <f t="shared" si="22"/>
        <v>23</v>
      </c>
      <c r="AP198" s="193">
        <f t="shared" si="22"/>
        <v>23</v>
      </c>
      <c r="AQ198" s="193">
        <f t="shared" si="23"/>
        <v>23</v>
      </c>
      <c r="AR198" s="193">
        <f t="shared" si="23"/>
        <v>23</v>
      </c>
      <c r="AS198" s="193">
        <f t="shared" si="23"/>
        <v>23</v>
      </c>
      <c r="AT198" s="193">
        <f t="shared" si="23"/>
        <v>23</v>
      </c>
      <c r="AU198" s="193">
        <f t="shared" si="23"/>
        <v>23</v>
      </c>
      <c r="AV198" s="193">
        <f t="shared" si="23"/>
        <v>23</v>
      </c>
      <c r="AW198" s="193">
        <f t="shared" si="23"/>
        <v>23</v>
      </c>
      <c r="AX198" s="193">
        <f t="shared" si="23"/>
        <v>23</v>
      </c>
      <c r="AY198" s="193">
        <f t="shared" si="23"/>
        <v>23</v>
      </c>
      <c r="AZ198" s="193">
        <f t="shared" si="23"/>
        <v>23</v>
      </c>
      <c r="BA198" s="193">
        <f t="shared" si="23"/>
        <v>23</v>
      </c>
      <c r="BB198" s="193">
        <f t="shared" si="23"/>
        <v>23</v>
      </c>
      <c r="BC198" s="193">
        <f t="shared" si="23"/>
        <v>23</v>
      </c>
      <c r="BD198" s="193">
        <f t="shared" si="23"/>
        <v>23</v>
      </c>
      <c r="BE198" s="193">
        <f t="shared" si="23"/>
        <v>23</v>
      </c>
      <c r="BF198" s="193">
        <f t="shared" si="23"/>
        <v>23</v>
      </c>
      <c r="BG198" s="193">
        <f t="shared" si="23"/>
        <v>23</v>
      </c>
      <c r="BH198" s="193">
        <f t="shared" si="24"/>
        <v>23</v>
      </c>
      <c r="BI198" s="193">
        <f t="shared" si="24"/>
        <v>23</v>
      </c>
      <c r="BJ198" s="193">
        <f t="shared" si="24"/>
        <v>23</v>
      </c>
      <c r="BK198" s="193">
        <f t="shared" si="24"/>
        <v>23</v>
      </c>
      <c r="BL198" s="193">
        <f t="shared" si="24"/>
        <v>23</v>
      </c>
      <c r="BM198" s="193">
        <f t="shared" si="24"/>
        <v>23</v>
      </c>
      <c r="BN198" s="193">
        <f t="shared" si="24"/>
        <v>23</v>
      </c>
      <c r="BO198" s="193">
        <f t="shared" si="24"/>
        <v>23</v>
      </c>
      <c r="BP198" s="193">
        <f t="shared" si="24"/>
        <v>23</v>
      </c>
      <c r="BQ198" s="193">
        <f t="shared" si="24"/>
        <v>23</v>
      </c>
      <c r="BR198" s="193">
        <f t="shared" si="24"/>
        <v>23</v>
      </c>
      <c r="BS198" s="193">
        <f t="shared" si="24"/>
        <v>23</v>
      </c>
      <c r="BT198" s="193">
        <f t="shared" si="24"/>
        <v>23</v>
      </c>
      <c r="BU198" s="193">
        <f t="shared" si="24"/>
        <v>23</v>
      </c>
      <c r="BV198" s="193">
        <f t="shared" si="24"/>
        <v>23</v>
      </c>
      <c r="BW198" s="193">
        <f t="shared" si="24"/>
        <v>23</v>
      </c>
      <c r="BX198" s="193">
        <f t="shared" si="25"/>
        <v>23</v>
      </c>
      <c r="BY198" s="193">
        <f t="shared" si="25"/>
        <v>23</v>
      </c>
      <c r="BZ198" s="193">
        <f t="shared" si="25"/>
        <v>23</v>
      </c>
      <c r="CA198" s="193">
        <f t="shared" si="25"/>
        <v>23</v>
      </c>
      <c r="CB198" s="193">
        <f t="shared" si="25"/>
        <v>23</v>
      </c>
      <c r="CC198" s="193">
        <f t="shared" si="25"/>
        <v>23</v>
      </c>
      <c r="CD198" s="193">
        <f t="shared" si="25"/>
        <v>23</v>
      </c>
      <c r="CE198" s="193">
        <f t="shared" si="25"/>
        <v>23</v>
      </c>
      <c r="CF198" s="193">
        <f t="shared" si="25"/>
        <v>23</v>
      </c>
      <c r="CG198" s="193">
        <f t="shared" si="25"/>
        <v>23</v>
      </c>
      <c r="CH198" s="193">
        <f t="shared" si="25"/>
        <v>23</v>
      </c>
      <c r="CI198" s="193">
        <f t="shared" si="25"/>
        <v>23</v>
      </c>
      <c r="CJ198" s="193">
        <f t="shared" si="25"/>
        <v>23</v>
      </c>
      <c r="CK198" s="193">
        <f t="shared" si="25"/>
        <v>23</v>
      </c>
      <c r="CL198" s="193">
        <f t="shared" si="25"/>
        <v>23</v>
      </c>
      <c r="CM198" s="193">
        <f t="shared" si="25"/>
        <v>23</v>
      </c>
      <c r="CN198" s="193">
        <f t="shared" si="26"/>
        <v>23</v>
      </c>
      <c r="CO198" s="193">
        <f t="shared" si="26"/>
        <v>23</v>
      </c>
      <c r="CP198" s="193">
        <f t="shared" si="26"/>
        <v>23</v>
      </c>
      <c r="CQ198" s="193">
        <f t="shared" si="26"/>
        <v>23</v>
      </c>
      <c r="CR198" s="193">
        <f t="shared" si="26"/>
        <v>23</v>
      </c>
      <c r="CS198" s="193">
        <f t="shared" si="26"/>
        <v>23</v>
      </c>
      <c r="CT198" s="193">
        <f t="shared" si="26"/>
        <v>23</v>
      </c>
      <c r="CU198" s="193">
        <f t="shared" si="26"/>
        <v>23</v>
      </c>
      <c r="CV198" s="193">
        <f t="shared" si="26"/>
        <v>23</v>
      </c>
      <c r="CW198" s="193">
        <f t="shared" si="26"/>
        <v>23</v>
      </c>
      <c r="CX198" s="193">
        <f t="shared" si="26"/>
        <v>23</v>
      </c>
      <c r="CY198" s="193">
        <f t="shared" si="26"/>
        <v>23</v>
      </c>
      <c r="CZ198" s="193">
        <f t="shared" si="26"/>
        <v>23</v>
      </c>
      <c r="DA198" s="193">
        <f t="shared" si="26"/>
        <v>23</v>
      </c>
      <c r="DB198" s="193">
        <f t="shared" si="26"/>
        <v>23</v>
      </c>
      <c r="DC198" s="193">
        <f t="shared" si="26"/>
        <v>23</v>
      </c>
      <c r="DD198" s="193">
        <f t="shared" si="27"/>
        <v>23</v>
      </c>
      <c r="DE198" s="193">
        <f t="shared" si="27"/>
        <v>23</v>
      </c>
      <c r="DF198" s="193">
        <f t="shared" si="27"/>
        <v>23</v>
      </c>
      <c r="DG198" s="193">
        <f t="shared" si="27"/>
        <v>23</v>
      </c>
      <c r="DH198" s="193">
        <f t="shared" si="27"/>
        <v>23</v>
      </c>
      <c r="DI198" s="193">
        <f t="shared" si="27"/>
        <v>23</v>
      </c>
      <c r="DJ198" s="193">
        <f t="shared" si="27"/>
        <v>23</v>
      </c>
      <c r="DK198" s="193">
        <f t="shared" si="27"/>
        <v>23</v>
      </c>
      <c r="DL198" s="193">
        <f t="shared" si="27"/>
        <v>23</v>
      </c>
      <c r="DM198" s="193">
        <f t="shared" si="27"/>
        <v>23</v>
      </c>
      <c r="DN198" s="193">
        <f t="shared" si="27"/>
        <v>23</v>
      </c>
      <c r="DO198" s="193">
        <f t="shared" si="27"/>
        <v>23</v>
      </c>
      <c r="DP198" s="193">
        <f t="shared" si="27"/>
        <v>23</v>
      </c>
      <c r="DQ198" s="193">
        <f t="shared" si="27"/>
        <v>23</v>
      </c>
      <c r="DR198" s="193">
        <f t="shared" si="27"/>
        <v>23</v>
      </c>
      <c r="DS198" s="193">
        <f t="shared" si="27"/>
        <v>23</v>
      </c>
      <c r="DT198" s="193">
        <f t="shared" si="28"/>
        <v>23</v>
      </c>
      <c r="DU198" s="193">
        <f t="shared" si="28"/>
        <v>23</v>
      </c>
      <c r="DV198" s="193">
        <f t="shared" si="28"/>
        <v>23</v>
      </c>
      <c r="DW198" s="193">
        <f t="shared" si="28"/>
        <v>23</v>
      </c>
      <c r="DX198" s="193">
        <f t="shared" si="28"/>
        <v>23</v>
      </c>
      <c r="DY198" s="193">
        <f t="shared" si="28"/>
        <v>23</v>
      </c>
      <c r="DZ198" s="193">
        <f t="shared" si="28"/>
        <v>23</v>
      </c>
      <c r="EA198" s="193">
        <f t="shared" si="28"/>
        <v>23</v>
      </c>
      <c r="EB198" s="193">
        <f t="shared" si="28"/>
        <v>23</v>
      </c>
      <c r="EC198" s="193">
        <f t="shared" si="28"/>
        <v>23</v>
      </c>
      <c r="ED198" s="193">
        <f t="shared" si="28"/>
        <v>23</v>
      </c>
      <c r="EE198" s="193">
        <f t="shared" si="28"/>
        <v>23</v>
      </c>
      <c r="EF198" s="193">
        <f t="shared" si="28"/>
        <v>23</v>
      </c>
      <c r="EG198" s="193">
        <f t="shared" si="28"/>
        <v>23</v>
      </c>
      <c r="EH198" s="193">
        <f t="shared" si="28"/>
        <v>23</v>
      </c>
      <c r="EI198" s="193">
        <f t="shared" si="28"/>
        <v>23</v>
      </c>
      <c r="EJ198" s="193">
        <f t="shared" si="29"/>
        <v>23</v>
      </c>
      <c r="EK198" s="193">
        <f t="shared" si="29"/>
        <v>23</v>
      </c>
      <c r="EL198" s="193">
        <f t="shared" si="29"/>
        <v>23</v>
      </c>
      <c r="EM198" s="193">
        <f t="shared" si="29"/>
        <v>23</v>
      </c>
      <c r="EN198" s="193">
        <f t="shared" si="29"/>
        <v>23</v>
      </c>
      <c r="EO198" s="193">
        <f t="shared" si="29"/>
        <v>23</v>
      </c>
      <c r="EP198" s="193">
        <f t="shared" si="29"/>
        <v>23</v>
      </c>
      <c r="EQ198" s="193">
        <f t="shared" si="29"/>
        <v>23</v>
      </c>
      <c r="ER198" s="193">
        <f t="shared" si="29"/>
        <v>23</v>
      </c>
      <c r="ES198" s="193">
        <f t="shared" si="29"/>
        <v>23</v>
      </c>
      <c r="ET198" s="193">
        <f t="shared" si="29"/>
        <v>23</v>
      </c>
      <c r="EU198" s="193">
        <f t="shared" si="29"/>
        <v>23</v>
      </c>
      <c r="EV198" s="193">
        <f t="shared" si="29"/>
        <v>23</v>
      </c>
      <c r="EW198" s="193">
        <f t="shared" si="29"/>
        <v>23</v>
      </c>
      <c r="EX198" s="193">
        <f t="shared" si="29"/>
        <v>23</v>
      </c>
      <c r="EY198" s="193">
        <f t="shared" si="29"/>
        <v>23</v>
      </c>
      <c r="EZ198" s="193">
        <f t="shared" si="30"/>
        <v>23</v>
      </c>
      <c r="FA198" s="193">
        <f t="shared" si="30"/>
        <v>23</v>
      </c>
      <c r="FB198" s="193">
        <f t="shared" si="30"/>
        <v>23</v>
      </c>
      <c r="FC198" s="193">
        <f t="shared" si="30"/>
        <v>23</v>
      </c>
      <c r="FD198" s="193">
        <f t="shared" si="30"/>
        <v>23</v>
      </c>
      <c r="FE198" s="193">
        <f t="shared" si="30"/>
        <v>23</v>
      </c>
      <c r="FF198" s="193">
        <f t="shared" si="30"/>
        <v>23</v>
      </c>
      <c r="FG198" s="193">
        <f t="shared" si="30"/>
        <v>23</v>
      </c>
      <c r="FH198" s="193">
        <f t="shared" si="30"/>
        <v>23</v>
      </c>
      <c r="FI198" s="193">
        <f t="shared" si="30"/>
        <v>23</v>
      </c>
      <c r="FJ198" s="193">
        <f t="shared" si="30"/>
        <v>23</v>
      </c>
      <c r="FK198" s="193">
        <f t="shared" si="30"/>
        <v>23</v>
      </c>
      <c r="FL198" s="193">
        <f t="shared" si="30"/>
        <v>23</v>
      </c>
      <c r="FM198" s="193">
        <f t="shared" si="30"/>
        <v>23</v>
      </c>
      <c r="FN198" s="193">
        <f t="shared" si="30"/>
        <v>23</v>
      </c>
      <c r="FO198" s="193">
        <f t="shared" si="30"/>
        <v>23</v>
      </c>
      <c r="FP198" s="193">
        <f t="shared" si="31"/>
        <v>23</v>
      </c>
      <c r="FQ198" s="193">
        <f t="shared" si="31"/>
        <v>23</v>
      </c>
      <c r="FR198" s="193">
        <f t="shared" si="31"/>
        <v>23</v>
      </c>
      <c r="FS198" s="193">
        <f t="shared" si="31"/>
        <v>23</v>
      </c>
      <c r="FT198" s="193">
        <f t="shared" si="31"/>
        <v>23</v>
      </c>
      <c r="FU198" s="193">
        <f t="shared" si="31"/>
        <v>23</v>
      </c>
      <c r="FV198" s="193">
        <f t="shared" si="31"/>
        <v>23</v>
      </c>
      <c r="FW198" s="193">
        <f t="shared" si="31"/>
        <v>23</v>
      </c>
      <c r="FX198" s="193">
        <f t="shared" si="31"/>
        <v>23</v>
      </c>
      <c r="FY198" s="193">
        <f t="shared" si="31"/>
        <v>23</v>
      </c>
      <c r="FZ198" s="193">
        <f t="shared" si="31"/>
        <v>23</v>
      </c>
      <c r="GA198" s="193">
        <f t="shared" si="31"/>
        <v>23</v>
      </c>
      <c r="GB198" s="193">
        <f t="shared" si="31"/>
        <v>23</v>
      </c>
      <c r="GC198" s="193">
        <f t="shared" si="31"/>
        <v>23</v>
      </c>
      <c r="GD198" s="193">
        <f t="shared" si="31"/>
        <v>23</v>
      </c>
      <c r="GE198" s="193">
        <f t="shared" si="31"/>
        <v>23</v>
      </c>
      <c r="GF198" s="193">
        <f t="shared" si="32"/>
        <v>23</v>
      </c>
      <c r="GG198" s="193">
        <f t="shared" si="32"/>
        <v>23</v>
      </c>
      <c r="GH198" s="193">
        <f t="shared" si="32"/>
        <v>23</v>
      </c>
      <c r="GI198" s="193">
        <f t="shared" si="32"/>
        <v>23</v>
      </c>
      <c r="GJ198" s="193">
        <f t="shared" si="32"/>
        <v>23</v>
      </c>
      <c r="GK198" s="193">
        <f t="shared" si="32"/>
        <v>23</v>
      </c>
      <c r="GL198" s="193">
        <f t="shared" si="32"/>
        <v>23</v>
      </c>
      <c r="GM198" s="193">
        <f t="shared" si="32"/>
        <v>23</v>
      </c>
      <c r="GN198" s="193">
        <f t="shared" si="32"/>
        <v>23</v>
      </c>
      <c r="GO198" s="193">
        <f t="shared" si="32"/>
        <v>24</v>
      </c>
      <c r="GP198" s="193">
        <f t="shared" si="32"/>
        <v>24</v>
      </c>
      <c r="GQ198" s="193">
        <f t="shared" si="32"/>
        <v>24</v>
      </c>
      <c r="GR198" s="193">
        <f t="shared" si="32"/>
        <v>24</v>
      </c>
      <c r="GS198" s="193">
        <f t="shared" si="32"/>
        <v>24</v>
      </c>
      <c r="GT198" s="193">
        <f t="shared" si="32"/>
        <v>24</v>
      </c>
      <c r="GU198" s="193">
        <f t="shared" si="32"/>
        <v>24</v>
      </c>
      <c r="GV198" s="193">
        <f t="shared" si="33"/>
        <v>24</v>
      </c>
      <c r="GW198" s="193">
        <f t="shared" si="33"/>
        <v>24</v>
      </c>
      <c r="GX198" s="193">
        <f t="shared" si="33"/>
        <v>24</v>
      </c>
      <c r="GY198" s="193">
        <f t="shared" si="33"/>
        <v>24</v>
      </c>
      <c r="GZ198" s="193">
        <f t="shared" si="33"/>
        <v>24</v>
      </c>
      <c r="HA198" s="193">
        <f t="shared" si="33"/>
        <v>24</v>
      </c>
      <c r="HB198" s="193">
        <f t="shared" si="33"/>
        <v>24</v>
      </c>
      <c r="HC198" s="193">
        <f t="shared" si="33"/>
        <v>24</v>
      </c>
      <c r="HD198" s="193">
        <f t="shared" si="33"/>
        <v>24</v>
      </c>
      <c r="HE198" s="193">
        <f t="shared" si="33"/>
        <v>24</v>
      </c>
      <c r="HF198" s="193">
        <f t="shared" si="33"/>
        <v>24</v>
      </c>
      <c r="HG198" s="193">
        <f t="shared" si="33"/>
        <v>24</v>
      </c>
      <c r="HH198" s="193">
        <f t="shared" si="33"/>
        <v>24</v>
      </c>
      <c r="HI198" s="193">
        <f t="shared" si="33"/>
        <v>24</v>
      </c>
      <c r="HJ198" s="193">
        <f t="shared" si="33"/>
        <v>24</v>
      </c>
      <c r="HK198" s="193">
        <f t="shared" si="33"/>
        <v>24</v>
      </c>
      <c r="HL198" s="193">
        <f t="shared" si="34"/>
        <v>24</v>
      </c>
      <c r="HM198" s="193">
        <f t="shared" si="34"/>
        <v>24</v>
      </c>
      <c r="HN198" s="193">
        <f t="shared" si="34"/>
        <v>24</v>
      </c>
      <c r="HO198" s="193">
        <f t="shared" si="34"/>
        <v>24</v>
      </c>
      <c r="HP198" s="193">
        <f t="shared" si="34"/>
        <v>24</v>
      </c>
      <c r="HQ198" s="193">
        <f t="shared" si="34"/>
        <v>24</v>
      </c>
      <c r="HR198" s="193">
        <f t="shared" si="34"/>
        <v>24</v>
      </c>
      <c r="HS198" s="193">
        <f t="shared" si="34"/>
        <v>24</v>
      </c>
      <c r="HT198" s="193">
        <f t="shared" si="34"/>
        <v>24</v>
      </c>
      <c r="HU198" s="193">
        <f t="shared" si="34"/>
        <v>24</v>
      </c>
      <c r="HV198" s="193">
        <f t="shared" si="34"/>
        <v>24</v>
      </c>
      <c r="HW198" s="193">
        <f t="shared" si="34"/>
        <v>24</v>
      </c>
      <c r="HX198" s="193">
        <f t="shared" si="34"/>
        <v>24</v>
      </c>
      <c r="HY198" s="193">
        <f t="shared" si="34"/>
        <v>24</v>
      </c>
      <c r="HZ198" s="193">
        <f t="shared" si="34"/>
        <v>24</v>
      </c>
      <c r="IA198" s="193">
        <f t="shared" si="34"/>
        <v>24</v>
      </c>
      <c r="IB198" s="193">
        <f t="shared" si="35"/>
        <v>24</v>
      </c>
      <c r="IC198" s="193">
        <f t="shared" si="35"/>
        <v>24</v>
      </c>
      <c r="ID198" s="193">
        <f t="shared" si="35"/>
        <v>24</v>
      </c>
      <c r="IE198" s="193">
        <f t="shared" si="35"/>
        <v>24</v>
      </c>
      <c r="IF198" s="193">
        <f t="shared" si="35"/>
        <v>24</v>
      </c>
      <c r="IG198" s="193">
        <f t="shared" si="35"/>
        <v>24</v>
      </c>
      <c r="IH198" s="193">
        <f t="shared" si="35"/>
        <v>24</v>
      </c>
      <c r="II198" s="193">
        <f t="shared" si="35"/>
        <v>24</v>
      </c>
      <c r="IJ198" s="193">
        <f t="shared" si="35"/>
        <v>24</v>
      </c>
      <c r="IK198" s="193">
        <f t="shared" si="35"/>
        <v>24</v>
      </c>
      <c r="IL198" s="193">
        <f t="shared" si="35"/>
        <v>24</v>
      </c>
      <c r="IM198" s="193">
        <f t="shared" si="35"/>
        <v>24</v>
      </c>
      <c r="IN198" s="193">
        <f t="shared" si="35"/>
        <v>24</v>
      </c>
      <c r="IO198" s="193">
        <f t="shared" si="35"/>
        <v>24</v>
      </c>
      <c r="IP198" s="193">
        <f t="shared" si="35"/>
        <v>24</v>
      </c>
      <c r="IQ198" s="193">
        <f t="shared" si="35"/>
        <v>24</v>
      </c>
      <c r="IR198" s="193">
        <f t="shared" si="36"/>
        <v>24</v>
      </c>
      <c r="IS198" s="193">
        <f t="shared" si="36"/>
        <v>24</v>
      </c>
      <c r="IT198" s="193">
        <f t="shared" si="36"/>
        <v>24</v>
      </c>
      <c r="IU198" s="193">
        <f t="shared" si="36"/>
        <v>24</v>
      </c>
      <c r="IV198" s="193">
        <f t="shared" si="36"/>
        <v>24</v>
      </c>
      <c r="IW198" s="193" t="e">
        <f t="shared" si="36"/>
        <v>#N/A</v>
      </c>
      <c r="IX198" s="193" t="e">
        <f t="shared" si="36"/>
        <v>#N/A</v>
      </c>
      <c r="IY198" s="193" t="e">
        <f t="shared" si="36"/>
        <v>#N/A</v>
      </c>
      <c r="IZ198" s="193" t="e">
        <f t="shared" si="36"/>
        <v>#N/A</v>
      </c>
      <c r="JA198" s="193" t="e">
        <f t="shared" si="36"/>
        <v>#N/A</v>
      </c>
      <c r="JB198" s="193" t="e">
        <f t="shared" si="36"/>
        <v>#N/A</v>
      </c>
      <c r="JC198" s="193" t="e">
        <f t="shared" si="36"/>
        <v>#N/A</v>
      </c>
      <c r="JD198" s="193" t="e">
        <f t="shared" si="36"/>
        <v>#N/A</v>
      </c>
      <c r="JE198" s="193" t="e">
        <f t="shared" si="36"/>
        <v>#N/A</v>
      </c>
      <c r="JF198" s="193" t="e">
        <f t="shared" si="36"/>
        <v>#N/A</v>
      </c>
      <c r="JG198" s="193" t="e">
        <f t="shared" si="36"/>
        <v>#N/A</v>
      </c>
      <c r="JH198" s="193" t="e">
        <f t="shared" si="37"/>
        <v>#N/A</v>
      </c>
      <c r="JI198" s="193" t="e">
        <f t="shared" si="37"/>
        <v>#N/A</v>
      </c>
      <c r="JJ198" s="193" t="e">
        <f t="shared" si="37"/>
        <v>#N/A</v>
      </c>
      <c r="JK198" s="193" t="e">
        <f t="shared" si="37"/>
        <v>#N/A</v>
      </c>
      <c r="JL198" s="193" t="e">
        <f t="shared" si="37"/>
        <v>#N/A</v>
      </c>
      <c r="JM198" s="193" t="e">
        <f t="shared" si="37"/>
        <v>#N/A</v>
      </c>
      <c r="JN198" s="193" t="e">
        <f t="shared" si="37"/>
        <v>#N/A</v>
      </c>
      <c r="JO198" s="193" t="e">
        <f t="shared" si="37"/>
        <v>#N/A</v>
      </c>
      <c r="JP198" s="193" t="e">
        <f t="shared" si="37"/>
        <v>#N/A</v>
      </c>
      <c r="JQ198" s="193" t="e">
        <f t="shared" si="37"/>
        <v>#N/A</v>
      </c>
      <c r="JR198" s="193" t="e">
        <f t="shared" si="37"/>
        <v>#N/A</v>
      </c>
      <c r="JS198" s="193" t="e">
        <f t="shared" si="37"/>
        <v>#N/A</v>
      </c>
      <c r="JT198" s="193" t="e">
        <f t="shared" si="37"/>
        <v>#N/A</v>
      </c>
    </row>
    <row r="199" spans="4:280">
      <c r="D199" s="175" t="s">
        <v>220</v>
      </c>
      <c r="Z199" s="193">
        <f t="shared" si="38"/>
        <v>3</v>
      </c>
      <c r="AA199" s="193">
        <f t="shared" si="22"/>
        <v>3</v>
      </c>
      <c r="AB199" s="193">
        <f t="shared" si="22"/>
        <v>3</v>
      </c>
      <c r="AC199" s="193">
        <f t="shared" si="22"/>
        <v>3</v>
      </c>
      <c r="AD199" s="193">
        <f t="shared" si="22"/>
        <v>3</v>
      </c>
      <c r="AE199" s="193">
        <f t="shared" si="22"/>
        <v>3</v>
      </c>
      <c r="AF199" s="193">
        <f t="shared" si="22"/>
        <v>3</v>
      </c>
      <c r="AG199" s="193">
        <f t="shared" si="22"/>
        <v>3</v>
      </c>
      <c r="AH199" s="193">
        <f t="shared" si="22"/>
        <v>3</v>
      </c>
      <c r="AI199" s="193">
        <f t="shared" si="22"/>
        <v>3</v>
      </c>
      <c r="AJ199" s="193">
        <f t="shared" si="22"/>
        <v>3</v>
      </c>
      <c r="AK199" s="193">
        <f t="shared" si="22"/>
        <v>3</v>
      </c>
      <c r="AL199" s="193">
        <f t="shared" si="22"/>
        <v>3</v>
      </c>
      <c r="AM199" s="193">
        <f t="shared" si="22"/>
        <v>3</v>
      </c>
      <c r="AN199" s="193">
        <f t="shared" si="22"/>
        <v>3</v>
      </c>
      <c r="AO199" s="193">
        <f t="shared" si="22"/>
        <v>3</v>
      </c>
      <c r="AP199" s="193">
        <f t="shared" si="22"/>
        <v>3</v>
      </c>
      <c r="AQ199" s="193">
        <f t="shared" si="23"/>
        <v>3</v>
      </c>
      <c r="AR199" s="193">
        <f t="shared" si="23"/>
        <v>3</v>
      </c>
      <c r="AS199" s="193">
        <f t="shared" si="23"/>
        <v>3</v>
      </c>
      <c r="AT199" s="193">
        <f t="shared" si="23"/>
        <v>3</v>
      </c>
      <c r="AU199" s="193">
        <f t="shared" si="23"/>
        <v>3</v>
      </c>
      <c r="AV199" s="193">
        <f t="shared" si="23"/>
        <v>3</v>
      </c>
      <c r="AW199" s="193">
        <f t="shared" si="23"/>
        <v>3</v>
      </c>
      <c r="AX199" s="193">
        <f t="shared" si="23"/>
        <v>3</v>
      </c>
      <c r="AY199" s="193">
        <f t="shared" si="23"/>
        <v>3</v>
      </c>
      <c r="AZ199" s="193">
        <f t="shared" si="23"/>
        <v>3</v>
      </c>
      <c r="BA199" s="193">
        <f t="shared" si="23"/>
        <v>3</v>
      </c>
      <c r="BB199" s="193">
        <f t="shared" si="23"/>
        <v>3</v>
      </c>
      <c r="BC199" s="193">
        <f t="shared" si="23"/>
        <v>3</v>
      </c>
      <c r="BD199" s="193">
        <f t="shared" si="23"/>
        <v>3</v>
      </c>
      <c r="BE199" s="193">
        <f t="shared" si="23"/>
        <v>3</v>
      </c>
      <c r="BF199" s="193">
        <f t="shared" si="23"/>
        <v>3</v>
      </c>
      <c r="BG199" s="193">
        <f t="shared" si="23"/>
        <v>3</v>
      </c>
      <c r="BH199" s="193">
        <f t="shared" si="24"/>
        <v>3</v>
      </c>
      <c r="BI199" s="193">
        <f t="shared" si="24"/>
        <v>3</v>
      </c>
      <c r="BJ199" s="193">
        <f t="shared" si="24"/>
        <v>3</v>
      </c>
      <c r="BK199" s="193">
        <f t="shared" si="24"/>
        <v>3</v>
      </c>
      <c r="BL199" s="193">
        <f t="shared" si="24"/>
        <v>3</v>
      </c>
      <c r="BM199" s="193">
        <f t="shared" si="24"/>
        <v>3</v>
      </c>
      <c r="BN199" s="193">
        <f t="shared" si="24"/>
        <v>3</v>
      </c>
      <c r="BO199" s="193">
        <f t="shared" si="24"/>
        <v>3</v>
      </c>
      <c r="BP199" s="193">
        <f t="shared" si="24"/>
        <v>3</v>
      </c>
      <c r="BQ199" s="193">
        <f t="shared" si="24"/>
        <v>3</v>
      </c>
      <c r="BR199" s="193">
        <f t="shared" si="24"/>
        <v>3</v>
      </c>
      <c r="BS199" s="193">
        <f t="shared" si="24"/>
        <v>3</v>
      </c>
      <c r="BT199" s="193">
        <f t="shared" si="24"/>
        <v>3</v>
      </c>
      <c r="BU199" s="193">
        <f t="shared" si="24"/>
        <v>3</v>
      </c>
      <c r="BV199" s="193">
        <f t="shared" si="24"/>
        <v>3</v>
      </c>
      <c r="BW199" s="193">
        <f t="shared" si="24"/>
        <v>3</v>
      </c>
      <c r="BX199" s="193">
        <f t="shared" si="25"/>
        <v>3</v>
      </c>
      <c r="BY199" s="193">
        <f t="shared" si="25"/>
        <v>2</v>
      </c>
      <c r="BZ199" s="193">
        <f t="shared" si="25"/>
        <v>2</v>
      </c>
      <c r="CA199" s="193">
        <f t="shared" si="25"/>
        <v>2</v>
      </c>
      <c r="CB199" s="193">
        <f t="shared" si="25"/>
        <v>2</v>
      </c>
      <c r="CC199" s="193">
        <f t="shared" si="25"/>
        <v>2</v>
      </c>
      <c r="CD199" s="193">
        <f t="shared" si="25"/>
        <v>2</v>
      </c>
      <c r="CE199" s="193">
        <f t="shared" si="25"/>
        <v>2</v>
      </c>
      <c r="CF199" s="193">
        <f t="shared" si="25"/>
        <v>2</v>
      </c>
      <c r="CG199" s="193">
        <f t="shared" si="25"/>
        <v>2</v>
      </c>
      <c r="CH199" s="193">
        <f t="shared" si="25"/>
        <v>2</v>
      </c>
      <c r="CI199" s="193">
        <f t="shared" si="25"/>
        <v>2</v>
      </c>
      <c r="CJ199" s="193">
        <f t="shared" si="25"/>
        <v>2</v>
      </c>
      <c r="CK199" s="193">
        <f t="shared" si="25"/>
        <v>2</v>
      </c>
      <c r="CL199" s="193">
        <f t="shared" si="25"/>
        <v>2</v>
      </c>
      <c r="CM199" s="193">
        <f t="shared" si="25"/>
        <v>2</v>
      </c>
      <c r="CN199" s="193">
        <f t="shared" si="26"/>
        <v>2</v>
      </c>
      <c r="CO199" s="193">
        <f t="shared" si="26"/>
        <v>2</v>
      </c>
      <c r="CP199" s="193">
        <f t="shared" si="26"/>
        <v>2</v>
      </c>
      <c r="CQ199" s="193">
        <f t="shared" si="26"/>
        <v>2</v>
      </c>
      <c r="CR199" s="193">
        <f t="shared" si="26"/>
        <v>2</v>
      </c>
      <c r="CS199" s="193">
        <f t="shared" si="26"/>
        <v>2</v>
      </c>
      <c r="CT199" s="193">
        <f t="shared" si="26"/>
        <v>2</v>
      </c>
      <c r="CU199" s="193">
        <f t="shared" si="26"/>
        <v>2</v>
      </c>
      <c r="CV199" s="193">
        <f t="shared" si="26"/>
        <v>2</v>
      </c>
      <c r="CW199" s="193">
        <f t="shared" si="26"/>
        <v>2</v>
      </c>
      <c r="CX199" s="193">
        <f t="shared" si="26"/>
        <v>2</v>
      </c>
      <c r="CY199" s="193">
        <f t="shared" si="26"/>
        <v>2</v>
      </c>
      <c r="CZ199" s="193">
        <f t="shared" si="26"/>
        <v>2</v>
      </c>
      <c r="DA199" s="193">
        <f t="shared" si="26"/>
        <v>2</v>
      </c>
      <c r="DB199" s="193">
        <f t="shared" si="26"/>
        <v>2</v>
      </c>
      <c r="DC199" s="193">
        <f t="shared" si="26"/>
        <v>2</v>
      </c>
      <c r="DD199" s="193">
        <f t="shared" si="27"/>
        <v>2</v>
      </c>
      <c r="DE199" s="193">
        <f t="shared" si="27"/>
        <v>2</v>
      </c>
      <c r="DF199" s="193">
        <f t="shared" si="27"/>
        <v>2</v>
      </c>
      <c r="DG199" s="193">
        <f t="shared" si="27"/>
        <v>2</v>
      </c>
      <c r="DH199" s="193">
        <f t="shared" si="27"/>
        <v>2</v>
      </c>
      <c r="DI199" s="193">
        <f t="shared" si="27"/>
        <v>2</v>
      </c>
      <c r="DJ199" s="193">
        <f t="shared" si="27"/>
        <v>2</v>
      </c>
      <c r="DK199" s="193">
        <f t="shared" si="27"/>
        <v>2</v>
      </c>
      <c r="DL199" s="193">
        <f t="shared" si="27"/>
        <v>2</v>
      </c>
      <c r="DM199" s="193">
        <f t="shared" si="27"/>
        <v>2</v>
      </c>
      <c r="DN199" s="193">
        <f t="shared" si="27"/>
        <v>2</v>
      </c>
      <c r="DO199" s="193">
        <f t="shared" si="27"/>
        <v>2</v>
      </c>
      <c r="DP199" s="193">
        <f t="shared" si="27"/>
        <v>2</v>
      </c>
      <c r="DQ199" s="193">
        <f t="shared" si="27"/>
        <v>2</v>
      </c>
      <c r="DR199" s="193">
        <f t="shared" si="27"/>
        <v>2</v>
      </c>
      <c r="DS199" s="193">
        <f t="shared" si="27"/>
        <v>2</v>
      </c>
      <c r="DT199" s="193">
        <f t="shared" si="28"/>
        <v>2</v>
      </c>
      <c r="DU199" s="193">
        <f t="shared" si="28"/>
        <v>2</v>
      </c>
      <c r="DV199" s="193">
        <f t="shared" si="28"/>
        <v>2</v>
      </c>
      <c r="DW199" s="193">
        <f t="shared" si="28"/>
        <v>2</v>
      </c>
      <c r="DX199" s="193">
        <f t="shared" si="28"/>
        <v>2</v>
      </c>
      <c r="DY199" s="193">
        <f t="shared" si="28"/>
        <v>2</v>
      </c>
      <c r="DZ199" s="193">
        <f t="shared" si="28"/>
        <v>2</v>
      </c>
      <c r="EA199" s="193">
        <f t="shared" si="28"/>
        <v>2</v>
      </c>
      <c r="EB199" s="193">
        <f t="shared" si="28"/>
        <v>2</v>
      </c>
      <c r="EC199" s="193">
        <f t="shared" si="28"/>
        <v>2</v>
      </c>
      <c r="ED199" s="193">
        <f t="shared" si="28"/>
        <v>2</v>
      </c>
      <c r="EE199" s="193">
        <f t="shared" si="28"/>
        <v>2</v>
      </c>
      <c r="EF199" s="193">
        <f t="shared" si="28"/>
        <v>2</v>
      </c>
      <c r="EG199" s="193">
        <f t="shared" si="28"/>
        <v>2</v>
      </c>
      <c r="EH199" s="193">
        <f t="shared" si="28"/>
        <v>2</v>
      </c>
      <c r="EI199" s="193">
        <f t="shared" si="28"/>
        <v>2</v>
      </c>
      <c r="EJ199" s="193">
        <f t="shared" si="29"/>
        <v>2</v>
      </c>
      <c r="EK199" s="193">
        <f t="shared" si="29"/>
        <v>2</v>
      </c>
      <c r="EL199" s="193">
        <f t="shared" si="29"/>
        <v>2</v>
      </c>
      <c r="EM199" s="193">
        <f t="shared" si="29"/>
        <v>2</v>
      </c>
      <c r="EN199" s="193">
        <f t="shared" si="29"/>
        <v>2</v>
      </c>
      <c r="EO199" s="193">
        <f t="shared" si="29"/>
        <v>2</v>
      </c>
      <c r="EP199" s="193">
        <f t="shared" si="29"/>
        <v>2</v>
      </c>
      <c r="EQ199" s="193">
        <f t="shared" si="29"/>
        <v>2</v>
      </c>
      <c r="ER199" s="193">
        <f t="shared" si="29"/>
        <v>2</v>
      </c>
      <c r="ES199" s="193">
        <f t="shared" si="29"/>
        <v>2</v>
      </c>
      <c r="ET199" s="193">
        <f t="shared" si="29"/>
        <v>2</v>
      </c>
      <c r="EU199" s="193">
        <f t="shared" si="29"/>
        <v>2</v>
      </c>
      <c r="EV199" s="193">
        <f t="shared" si="29"/>
        <v>2</v>
      </c>
      <c r="EW199" s="193">
        <f t="shared" si="29"/>
        <v>2</v>
      </c>
      <c r="EX199" s="193">
        <f t="shared" si="29"/>
        <v>2</v>
      </c>
      <c r="EY199" s="193">
        <f t="shared" si="29"/>
        <v>2</v>
      </c>
      <c r="EZ199" s="193">
        <f t="shared" si="30"/>
        <v>2</v>
      </c>
      <c r="FA199" s="193">
        <f t="shared" si="30"/>
        <v>2</v>
      </c>
      <c r="FB199" s="193">
        <f t="shared" si="30"/>
        <v>2</v>
      </c>
      <c r="FC199" s="193">
        <f t="shared" si="30"/>
        <v>2</v>
      </c>
      <c r="FD199" s="193">
        <f t="shared" si="30"/>
        <v>2</v>
      </c>
      <c r="FE199" s="193">
        <f t="shared" si="30"/>
        <v>2</v>
      </c>
      <c r="FF199" s="193">
        <f t="shared" si="30"/>
        <v>2</v>
      </c>
      <c r="FG199" s="193">
        <f t="shared" si="30"/>
        <v>2</v>
      </c>
      <c r="FH199" s="193">
        <f t="shared" si="30"/>
        <v>2</v>
      </c>
      <c r="FI199" s="193">
        <f t="shared" si="30"/>
        <v>2</v>
      </c>
      <c r="FJ199" s="193">
        <f t="shared" si="30"/>
        <v>2</v>
      </c>
      <c r="FK199" s="193">
        <f t="shared" si="30"/>
        <v>2</v>
      </c>
      <c r="FL199" s="193">
        <f t="shared" si="30"/>
        <v>2</v>
      </c>
      <c r="FM199" s="193">
        <f t="shared" si="30"/>
        <v>2</v>
      </c>
      <c r="FN199" s="193">
        <f t="shared" si="30"/>
        <v>2</v>
      </c>
      <c r="FO199" s="193">
        <f t="shared" si="30"/>
        <v>2</v>
      </c>
      <c r="FP199" s="193">
        <f t="shared" si="31"/>
        <v>2</v>
      </c>
      <c r="FQ199" s="193">
        <f t="shared" si="31"/>
        <v>2</v>
      </c>
      <c r="FR199" s="193">
        <f t="shared" si="31"/>
        <v>2</v>
      </c>
      <c r="FS199" s="193">
        <f t="shared" si="31"/>
        <v>2</v>
      </c>
      <c r="FT199" s="193">
        <f t="shared" si="31"/>
        <v>2</v>
      </c>
      <c r="FU199" s="193">
        <f t="shared" si="31"/>
        <v>2</v>
      </c>
      <c r="FV199" s="193">
        <f t="shared" si="31"/>
        <v>2</v>
      </c>
      <c r="FW199" s="193">
        <f t="shared" si="31"/>
        <v>2</v>
      </c>
      <c r="FX199" s="193">
        <f t="shared" si="31"/>
        <v>2</v>
      </c>
      <c r="FY199" s="193">
        <f t="shared" si="31"/>
        <v>2</v>
      </c>
      <c r="FZ199" s="193">
        <f t="shared" si="31"/>
        <v>2</v>
      </c>
      <c r="GA199" s="193">
        <f t="shared" si="31"/>
        <v>2</v>
      </c>
      <c r="GB199" s="193">
        <f t="shared" si="31"/>
        <v>2</v>
      </c>
      <c r="GC199" s="193">
        <f t="shared" si="31"/>
        <v>2</v>
      </c>
      <c r="GD199" s="193">
        <f t="shared" si="31"/>
        <v>2</v>
      </c>
      <c r="GE199" s="193">
        <f t="shared" si="31"/>
        <v>2</v>
      </c>
      <c r="GF199" s="193">
        <f t="shared" si="32"/>
        <v>2</v>
      </c>
      <c r="GG199" s="193">
        <f t="shared" si="32"/>
        <v>2</v>
      </c>
      <c r="GH199" s="193">
        <f t="shared" si="32"/>
        <v>2</v>
      </c>
      <c r="GI199" s="193">
        <f t="shared" si="32"/>
        <v>2</v>
      </c>
      <c r="GJ199" s="193">
        <f t="shared" si="32"/>
        <v>2</v>
      </c>
      <c r="GK199" s="193">
        <f t="shared" si="32"/>
        <v>2</v>
      </c>
      <c r="GL199" s="193">
        <f t="shared" si="32"/>
        <v>2</v>
      </c>
      <c r="GM199" s="193">
        <f t="shared" si="32"/>
        <v>2</v>
      </c>
      <c r="GN199" s="193">
        <f t="shared" si="32"/>
        <v>2</v>
      </c>
      <c r="GO199" s="193">
        <f t="shared" si="32"/>
        <v>2</v>
      </c>
      <c r="GP199" s="193">
        <f t="shared" si="32"/>
        <v>2</v>
      </c>
      <c r="GQ199" s="193">
        <f t="shared" si="32"/>
        <v>2</v>
      </c>
      <c r="GR199" s="193">
        <f t="shared" si="32"/>
        <v>2</v>
      </c>
      <c r="GS199" s="193">
        <f t="shared" si="32"/>
        <v>2</v>
      </c>
      <c r="GT199" s="193">
        <f t="shared" si="32"/>
        <v>2</v>
      </c>
      <c r="GU199" s="193">
        <f t="shared" si="32"/>
        <v>2</v>
      </c>
      <c r="GV199" s="193">
        <f t="shared" si="33"/>
        <v>2</v>
      </c>
      <c r="GW199" s="193">
        <f t="shared" si="33"/>
        <v>2</v>
      </c>
      <c r="GX199" s="193">
        <f t="shared" si="33"/>
        <v>2</v>
      </c>
      <c r="GY199" s="193">
        <f t="shared" si="33"/>
        <v>2</v>
      </c>
      <c r="GZ199" s="193">
        <f t="shared" si="33"/>
        <v>2</v>
      </c>
      <c r="HA199" s="193">
        <f t="shared" si="33"/>
        <v>2</v>
      </c>
      <c r="HB199" s="193">
        <f t="shared" si="33"/>
        <v>2</v>
      </c>
      <c r="HC199" s="193">
        <f t="shared" si="33"/>
        <v>2</v>
      </c>
      <c r="HD199" s="193">
        <f t="shared" si="33"/>
        <v>2</v>
      </c>
      <c r="HE199" s="193">
        <f t="shared" si="33"/>
        <v>2</v>
      </c>
      <c r="HF199" s="193">
        <f t="shared" si="33"/>
        <v>2</v>
      </c>
      <c r="HG199" s="193">
        <f t="shared" si="33"/>
        <v>2</v>
      </c>
      <c r="HH199" s="193">
        <f t="shared" si="33"/>
        <v>2</v>
      </c>
      <c r="HI199" s="193">
        <f t="shared" si="33"/>
        <v>2</v>
      </c>
      <c r="HJ199" s="193">
        <f t="shared" si="33"/>
        <v>2</v>
      </c>
      <c r="HK199" s="193">
        <f t="shared" si="33"/>
        <v>2</v>
      </c>
      <c r="HL199" s="193">
        <f t="shared" si="34"/>
        <v>2</v>
      </c>
      <c r="HM199" s="193">
        <f t="shared" si="34"/>
        <v>2</v>
      </c>
      <c r="HN199" s="193">
        <f t="shared" si="34"/>
        <v>2</v>
      </c>
      <c r="HO199" s="193">
        <f t="shared" si="34"/>
        <v>2</v>
      </c>
      <c r="HP199" s="193">
        <f t="shared" si="34"/>
        <v>2</v>
      </c>
      <c r="HQ199" s="193">
        <f t="shared" si="34"/>
        <v>2</v>
      </c>
      <c r="HR199" s="193">
        <f t="shared" si="34"/>
        <v>2</v>
      </c>
      <c r="HS199" s="193">
        <f t="shared" si="34"/>
        <v>2</v>
      </c>
      <c r="HT199" s="193">
        <f t="shared" si="34"/>
        <v>2</v>
      </c>
      <c r="HU199" s="193">
        <f t="shared" si="34"/>
        <v>2</v>
      </c>
      <c r="HV199" s="193">
        <f t="shared" si="34"/>
        <v>2</v>
      </c>
      <c r="HW199" s="193">
        <f t="shared" si="34"/>
        <v>2</v>
      </c>
      <c r="HX199" s="193">
        <f t="shared" si="34"/>
        <v>2</v>
      </c>
      <c r="HY199" s="193">
        <f t="shared" si="34"/>
        <v>2</v>
      </c>
      <c r="HZ199" s="193">
        <f t="shared" si="34"/>
        <v>2</v>
      </c>
      <c r="IA199" s="193">
        <f t="shared" si="34"/>
        <v>2</v>
      </c>
      <c r="IB199" s="193">
        <f t="shared" si="35"/>
        <v>2</v>
      </c>
      <c r="IC199" s="193">
        <f t="shared" si="35"/>
        <v>2</v>
      </c>
      <c r="ID199" s="193">
        <f t="shared" si="35"/>
        <v>2</v>
      </c>
      <c r="IE199" s="193">
        <f t="shared" si="35"/>
        <v>2</v>
      </c>
      <c r="IF199" s="193">
        <f t="shared" si="35"/>
        <v>2</v>
      </c>
      <c r="IG199" s="193">
        <f t="shared" si="35"/>
        <v>2</v>
      </c>
      <c r="IH199" s="193">
        <f t="shared" si="35"/>
        <v>2</v>
      </c>
      <c r="II199" s="193">
        <f t="shared" si="35"/>
        <v>2</v>
      </c>
      <c r="IJ199" s="193">
        <f t="shared" si="35"/>
        <v>2</v>
      </c>
      <c r="IK199" s="193">
        <f t="shared" si="35"/>
        <v>2</v>
      </c>
      <c r="IL199" s="193">
        <f t="shared" si="35"/>
        <v>2</v>
      </c>
      <c r="IM199" s="193">
        <f t="shared" si="35"/>
        <v>2</v>
      </c>
      <c r="IN199" s="193">
        <f t="shared" si="35"/>
        <v>2</v>
      </c>
      <c r="IO199" s="193">
        <f t="shared" si="35"/>
        <v>2</v>
      </c>
      <c r="IP199" s="193">
        <f t="shared" si="35"/>
        <v>2</v>
      </c>
      <c r="IQ199" s="193">
        <f t="shared" si="35"/>
        <v>2</v>
      </c>
      <c r="IR199" s="193">
        <f t="shared" si="36"/>
        <v>2</v>
      </c>
      <c r="IS199" s="193">
        <f t="shared" si="36"/>
        <v>2</v>
      </c>
      <c r="IT199" s="193">
        <f t="shared" si="36"/>
        <v>2</v>
      </c>
      <c r="IU199" s="193">
        <f t="shared" si="36"/>
        <v>2</v>
      </c>
      <c r="IV199" s="193">
        <f t="shared" si="36"/>
        <v>2</v>
      </c>
      <c r="IW199" s="193" t="e">
        <f t="shared" si="36"/>
        <v>#N/A</v>
      </c>
      <c r="IX199" s="193" t="e">
        <f t="shared" si="36"/>
        <v>#N/A</v>
      </c>
      <c r="IY199" s="193" t="e">
        <f t="shared" si="36"/>
        <v>#N/A</v>
      </c>
      <c r="IZ199" s="193" t="e">
        <f t="shared" si="36"/>
        <v>#N/A</v>
      </c>
      <c r="JA199" s="193" t="e">
        <f t="shared" si="36"/>
        <v>#N/A</v>
      </c>
      <c r="JB199" s="193" t="e">
        <f t="shared" si="36"/>
        <v>#N/A</v>
      </c>
      <c r="JC199" s="193" t="e">
        <f t="shared" si="36"/>
        <v>#N/A</v>
      </c>
      <c r="JD199" s="193" t="e">
        <f t="shared" si="36"/>
        <v>#N/A</v>
      </c>
      <c r="JE199" s="193" t="e">
        <f t="shared" si="36"/>
        <v>#N/A</v>
      </c>
      <c r="JF199" s="193" t="e">
        <f t="shared" si="36"/>
        <v>#N/A</v>
      </c>
      <c r="JG199" s="193" t="e">
        <f t="shared" si="36"/>
        <v>#N/A</v>
      </c>
      <c r="JH199" s="193" t="e">
        <f t="shared" si="37"/>
        <v>#N/A</v>
      </c>
      <c r="JI199" s="193" t="e">
        <f t="shared" si="37"/>
        <v>#N/A</v>
      </c>
      <c r="JJ199" s="193" t="e">
        <f t="shared" si="37"/>
        <v>#N/A</v>
      </c>
      <c r="JK199" s="193" t="e">
        <f t="shared" si="37"/>
        <v>#N/A</v>
      </c>
      <c r="JL199" s="193" t="e">
        <f t="shared" si="37"/>
        <v>#N/A</v>
      </c>
      <c r="JM199" s="193" t="e">
        <f t="shared" si="37"/>
        <v>#N/A</v>
      </c>
      <c r="JN199" s="193" t="e">
        <f t="shared" si="37"/>
        <v>#N/A</v>
      </c>
      <c r="JO199" s="193" t="e">
        <f t="shared" si="37"/>
        <v>#N/A</v>
      </c>
      <c r="JP199" s="193" t="e">
        <f t="shared" si="37"/>
        <v>#N/A</v>
      </c>
      <c r="JQ199" s="193" t="e">
        <f t="shared" si="37"/>
        <v>#N/A</v>
      </c>
      <c r="JR199" s="193" t="e">
        <f t="shared" si="37"/>
        <v>#N/A</v>
      </c>
      <c r="JS199" s="193" t="e">
        <f t="shared" si="37"/>
        <v>#N/A</v>
      </c>
      <c r="JT199" s="193" t="e">
        <f t="shared" si="37"/>
        <v>#N/A</v>
      </c>
    </row>
    <row r="201" spans="4:280">
      <c r="D201" s="175" t="s">
        <v>248</v>
      </c>
      <c r="Z201" s="192">
        <v>40877</v>
      </c>
      <c r="AA201" s="192">
        <v>40908</v>
      </c>
      <c r="AB201" s="192">
        <v>40939</v>
      </c>
      <c r="AC201" s="192">
        <v>40968</v>
      </c>
      <c r="AD201" s="192">
        <v>40999</v>
      </c>
      <c r="AE201" s="192">
        <v>41029</v>
      </c>
      <c r="AF201" s="192">
        <v>41060</v>
      </c>
      <c r="AG201" s="192">
        <v>41090</v>
      </c>
      <c r="AH201" s="192">
        <v>41121</v>
      </c>
      <c r="AI201" s="192">
        <v>41152</v>
      </c>
      <c r="AJ201" s="192">
        <v>41182</v>
      </c>
      <c r="AK201" s="192">
        <v>41213</v>
      </c>
      <c r="AL201" s="192">
        <v>41243</v>
      </c>
      <c r="AM201" s="192">
        <v>41274</v>
      </c>
      <c r="AN201" s="192">
        <v>41305</v>
      </c>
      <c r="AO201" s="192">
        <v>41333</v>
      </c>
      <c r="AP201" s="192">
        <v>41364</v>
      </c>
      <c r="AQ201" s="192">
        <v>41394</v>
      </c>
      <c r="AR201" s="192">
        <v>41425</v>
      </c>
      <c r="AS201" s="192">
        <v>41426</v>
      </c>
      <c r="AT201" s="192">
        <v>41455</v>
      </c>
      <c r="AU201" s="192">
        <v>41486</v>
      </c>
      <c r="AV201" s="192">
        <v>41517</v>
      </c>
      <c r="AW201" s="192">
        <v>41547</v>
      </c>
      <c r="AX201" s="192">
        <v>41578</v>
      </c>
      <c r="AY201" s="192">
        <v>41608</v>
      </c>
      <c r="AZ201" s="192">
        <v>41639</v>
      </c>
      <c r="BA201" s="192">
        <v>41670</v>
      </c>
      <c r="BB201" s="192">
        <v>41698</v>
      </c>
      <c r="BC201" s="192">
        <v>41729</v>
      </c>
      <c r="BD201" s="192">
        <v>41759</v>
      </c>
      <c r="BE201" s="192">
        <v>41790</v>
      </c>
      <c r="BF201" s="192">
        <v>41820</v>
      </c>
      <c r="BG201" s="192">
        <v>41851</v>
      </c>
      <c r="BH201" s="192">
        <v>41882</v>
      </c>
      <c r="BI201" s="192">
        <v>41912</v>
      </c>
      <c r="BJ201" s="192">
        <v>41943</v>
      </c>
      <c r="BK201" s="192">
        <v>41973</v>
      </c>
      <c r="BL201" s="192">
        <v>42004</v>
      </c>
      <c r="BM201" s="192">
        <v>42035</v>
      </c>
      <c r="BN201" s="192">
        <v>42063</v>
      </c>
      <c r="BO201" s="192">
        <v>42094</v>
      </c>
      <c r="BP201" s="192">
        <v>42124</v>
      </c>
      <c r="BQ201" s="192">
        <v>42155</v>
      </c>
      <c r="BR201" s="192">
        <v>42185</v>
      </c>
      <c r="BS201" s="192">
        <v>42216</v>
      </c>
      <c r="BT201" s="192">
        <v>42247</v>
      </c>
      <c r="BU201" s="192">
        <v>42277</v>
      </c>
      <c r="BV201" s="192">
        <v>42308</v>
      </c>
      <c r="BW201" s="192">
        <v>42338</v>
      </c>
      <c r="BX201" s="192">
        <v>42369</v>
      </c>
      <c r="BY201" s="192">
        <v>42400</v>
      </c>
      <c r="BZ201" s="192">
        <v>42429</v>
      </c>
      <c r="CA201" s="192">
        <v>42460</v>
      </c>
      <c r="CB201" s="192">
        <v>42490</v>
      </c>
      <c r="CC201" s="192">
        <v>42521</v>
      </c>
      <c r="CD201" s="192">
        <v>42551</v>
      </c>
      <c r="CE201" s="192">
        <v>42582</v>
      </c>
      <c r="CF201" s="192">
        <v>42613</v>
      </c>
      <c r="CG201" s="192">
        <v>42643</v>
      </c>
      <c r="CH201" s="192">
        <v>42674</v>
      </c>
      <c r="CI201" s="192">
        <v>42704</v>
      </c>
      <c r="CJ201" s="192">
        <v>42735</v>
      </c>
      <c r="CK201" s="192">
        <v>42766</v>
      </c>
      <c r="CL201" s="192">
        <v>42794</v>
      </c>
      <c r="CM201" s="192">
        <v>42825</v>
      </c>
      <c r="CN201" s="192">
        <v>42855</v>
      </c>
      <c r="CO201" s="192">
        <v>42886</v>
      </c>
      <c r="CP201" s="192">
        <v>42916</v>
      </c>
      <c r="CQ201" s="192">
        <v>42947</v>
      </c>
      <c r="CR201" s="192">
        <v>42978</v>
      </c>
      <c r="CS201" s="192">
        <v>43008</v>
      </c>
      <c r="CT201" s="192">
        <v>43039</v>
      </c>
      <c r="CU201" s="192">
        <v>43069</v>
      </c>
      <c r="CV201" s="192">
        <v>43100</v>
      </c>
      <c r="CW201" s="192">
        <v>43131</v>
      </c>
      <c r="CX201" s="192">
        <v>43159</v>
      </c>
      <c r="CY201" s="192">
        <v>43190</v>
      </c>
      <c r="CZ201" s="192">
        <v>43220</v>
      </c>
      <c r="DA201" s="192">
        <v>43251</v>
      </c>
      <c r="DB201" s="192">
        <v>43281</v>
      </c>
      <c r="DC201" s="192">
        <v>43312</v>
      </c>
      <c r="DD201" s="192">
        <v>43343</v>
      </c>
      <c r="DE201" s="192">
        <v>43373</v>
      </c>
      <c r="DF201" s="192">
        <v>43404</v>
      </c>
      <c r="DG201" s="192">
        <v>43434</v>
      </c>
      <c r="DH201" s="192">
        <v>43465</v>
      </c>
      <c r="DI201" s="192">
        <v>43496</v>
      </c>
      <c r="DJ201" s="192">
        <v>43524</v>
      </c>
      <c r="DK201" s="192">
        <v>43555</v>
      </c>
      <c r="DL201" s="192">
        <v>43585</v>
      </c>
      <c r="DM201" s="192">
        <v>43616</v>
      </c>
      <c r="DN201" s="192">
        <v>43646</v>
      </c>
      <c r="DO201" s="192">
        <v>43677</v>
      </c>
      <c r="DP201" s="192">
        <v>43708</v>
      </c>
      <c r="DQ201" s="192">
        <v>43738</v>
      </c>
      <c r="DR201" s="192">
        <v>43769</v>
      </c>
      <c r="DS201" s="192">
        <v>43799</v>
      </c>
      <c r="DT201" s="192">
        <v>43830</v>
      </c>
      <c r="DU201" s="192">
        <v>43861</v>
      </c>
      <c r="DV201" s="192">
        <v>43890</v>
      </c>
      <c r="DW201" s="192">
        <v>43921</v>
      </c>
      <c r="DX201" s="192">
        <v>43951</v>
      </c>
      <c r="DY201" s="192">
        <v>43982</v>
      </c>
      <c r="DZ201" s="192">
        <v>44012</v>
      </c>
      <c r="EA201" s="192">
        <v>44043</v>
      </c>
      <c r="EB201" s="192">
        <v>44074</v>
      </c>
      <c r="EC201" s="192">
        <v>44104</v>
      </c>
      <c r="ED201" s="192">
        <v>44135</v>
      </c>
      <c r="EE201" s="192">
        <v>44165</v>
      </c>
      <c r="EF201" s="192">
        <v>44196</v>
      </c>
      <c r="EG201" s="192">
        <v>44227</v>
      </c>
      <c r="EH201" s="192">
        <v>44255</v>
      </c>
      <c r="EI201" s="192">
        <v>44286</v>
      </c>
      <c r="EJ201" s="192">
        <v>44316</v>
      </c>
      <c r="EK201" s="192">
        <v>44347</v>
      </c>
      <c r="EL201" s="192">
        <v>44377</v>
      </c>
      <c r="EM201" s="192">
        <v>44408</v>
      </c>
      <c r="EN201" s="192">
        <v>44439</v>
      </c>
      <c r="EO201" s="192">
        <v>44469</v>
      </c>
      <c r="EP201" s="192">
        <v>44500</v>
      </c>
      <c r="EQ201" s="192">
        <v>44530</v>
      </c>
      <c r="ER201" s="192">
        <v>44561</v>
      </c>
      <c r="ES201" s="192">
        <v>44592</v>
      </c>
      <c r="ET201" s="192">
        <v>44620</v>
      </c>
      <c r="EU201" s="192">
        <v>44651</v>
      </c>
      <c r="EV201" s="192">
        <v>44681</v>
      </c>
      <c r="EW201" s="192">
        <v>44712</v>
      </c>
      <c r="EX201" s="192">
        <v>44742</v>
      </c>
      <c r="EY201" s="192">
        <v>44773</v>
      </c>
      <c r="EZ201" s="192">
        <v>44804</v>
      </c>
      <c r="FA201" s="192">
        <v>44834</v>
      </c>
      <c r="FB201" s="192">
        <v>44865</v>
      </c>
      <c r="FC201" s="192">
        <v>44895</v>
      </c>
      <c r="FD201" s="192">
        <v>44926</v>
      </c>
      <c r="FE201" s="192">
        <v>44957</v>
      </c>
      <c r="FF201" s="192">
        <v>44985</v>
      </c>
      <c r="FG201" s="192">
        <v>45016</v>
      </c>
      <c r="FH201" s="192">
        <v>45046</v>
      </c>
      <c r="FI201" s="192">
        <v>45077</v>
      </c>
      <c r="FJ201" s="192">
        <v>45107</v>
      </c>
      <c r="FK201" s="192">
        <v>45138</v>
      </c>
      <c r="FL201" s="192">
        <v>45169</v>
      </c>
      <c r="FM201" s="192">
        <v>45199</v>
      </c>
      <c r="FN201" s="192">
        <v>45230</v>
      </c>
      <c r="FO201" s="192">
        <v>45260</v>
      </c>
      <c r="FP201" s="192">
        <v>45291</v>
      </c>
      <c r="FQ201" s="192">
        <v>45322</v>
      </c>
      <c r="FR201" s="192">
        <v>45351</v>
      </c>
      <c r="FS201" s="192">
        <v>45382</v>
      </c>
      <c r="FT201" s="192">
        <v>45412</v>
      </c>
      <c r="FU201" s="192">
        <v>45443</v>
      </c>
      <c r="FV201" s="192">
        <v>45473</v>
      </c>
      <c r="FW201" s="192">
        <v>45504</v>
      </c>
      <c r="FX201" s="192">
        <v>45535</v>
      </c>
      <c r="FY201" s="192">
        <v>45565</v>
      </c>
      <c r="FZ201" s="192">
        <v>45596</v>
      </c>
      <c r="GA201" s="192">
        <v>45626</v>
      </c>
      <c r="GB201" s="192">
        <v>45657</v>
      </c>
      <c r="GC201" s="192">
        <v>45688</v>
      </c>
      <c r="GD201" s="192">
        <v>45716</v>
      </c>
      <c r="GE201" s="192">
        <v>45747</v>
      </c>
      <c r="GF201" s="192">
        <v>45777</v>
      </c>
      <c r="GG201" s="192">
        <v>45808</v>
      </c>
      <c r="GH201" s="192">
        <v>45838</v>
      </c>
      <c r="GI201" s="192">
        <v>45869</v>
      </c>
      <c r="GJ201" s="192">
        <v>45900</v>
      </c>
      <c r="GK201" s="192">
        <v>45930</v>
      </c>
      <c r="GL201" s="192">
        <v>45961</v>
      </c>
      <c r="GM201" s="192">
        <v>45991</v>
      </c>
      <c r="GN201" s="192">
        <v>46022</v>
      </c>
      <c r="GO201" s="192">
        <v>46053</v>
      </c>
      <c r="GP201" s="192">
        <v>46081</v>
      </c>
      <c r="GQ201" s="192">
        <v>46112</v>
      </c>
      <c r="GR201" s="192">
        <v>46142</v>
      </c>
      <c r="GS201" s="192">
        <v>46173</v>
      </c>
      <c r="GT201" s="192">
        <v>46203</v>
      </c>
      <c r="GU201" s="192">
        <v>46234</v>
      </c>
      <c r="GV201" s="192">
        <v>46265</v>
      </c>
      <c r="GW201" s="192">
        <v>46295</v>
      </c>
      <c r="GX201" s="192">
        <v>46326</v>
      </c>
      <c r="GY201" s="192">
        <v>46356</v>
      </c>
      <c r="GZ201" s="192">
        <v>46387</v>
      </c>
      <c r="HA201" s="192">
        <v>46418</v>
      </c>
      <c r="HB201" s="192">
        <v>46446</v>
      </c>
      <c r="HC201" s="192">
        <v>46477</v>
      </c>
      <c r="HD201" s="192">
        <v>46507</v>
      </c>
      <c r="HE201" s="192">
        <v>46538</v>
      </c>
      <c r="HF201" s="192">
        <v>46568</v>
      </c>
      <c r="HG201" s="192">
        <v>46599</v>
      </c>
      <c r="HH201" s="192">
        <v>46630</v>
      </c>
      <c r="HI201" s="192">
        <v>46660</v>
      </c>
      <c r="HJ201" s="192">
        <v>46691</v>
      </c>
      <c r="HK201" s="192">
        <v>46721</v>
      </c>
      <c r="HL201" s="192">
        <v>46752</v>
      </c>
      <c r="HM201" s="192">
        <v>46783</v>
      </c>
      <c r="HN201" s="192">
        <v>46812</v>
      </c>
      <c r="HO201" s="192">
        <v>46843</v>
      </c>
      <c r="HP201" s="192">
        <v>46873</v>
      </c>
      <c r="HQ201" s="192">
        <v>46904</v>
      </c>
      <c r="HR201" s="192">
        <v>46934</v>
      </c>
      <c r="HS201" s="192">
        <v>46965</v>
      </c>
      <c r="HT201" s="192">
        <v>46996</v>
      </c>
      <c r="HU201" s="192">
        <v>47026</v>
      </c>
      <c r="HV201" s="192">
        <v>47057</v>
      </c>
      <c r="HW201" s="192">
        <v>47087</v>
      </c>
      <c r="HX201" s="192">
        <v>47118</v>
      </c>
      <c r="HY201" s="192">
        <v>47149</v>
      </c>
      <c r="HZ201" s="192">
        <v>47177</v>
      </c>
      <c r="IA201" s="192">
        <v>47208</v>
      </c>
      <c r="IB201" s="192">
        <v>47238</v>
      </c>
      <c r="IC201" s="192">
        <v>47269</v>
      </c>
      <c r="ID201" s="192">
        <v>47299</v>
      </c>
      <c r="IE201" s="192">
        <v>47330</v>
      </c>
      <c r="IF201" s="192">
        <v>47361</v>
      </c>
      <c r="IG201" s="192">
        <v>47391</v>
      </c>
      <c r="IH201" s="192">
        <v>47422</v>
      </c>
      <c r="II201" s="192">
        <v>47452</v>
      </c>
      <c r="IJ201" s="192">
        <v>47483</v>
      </c>
      <c r="IK201" s="192">
        <v>47514</v>
      </c>
      <c r="IL201" s="192">
        <v>47542</v>
      </c>
      <c r="IM201" s="192">
        <v>47573</v>
      </c>
      <c r="IN201" s="192">
        <v>47603</v>
      </c>
      <c r="IO201" s="192">
        <v>47634</v>
      </c>
      <c r="IP201" s="192">
        <v>47664</v>
      </c>
      <c r="IQ201" s="192">
        <v>47695</v>
      </c>
      <c r="IR201" s="192">
        <v>47726</v>
      </c>
      <c r="IS201" s="192">
        <v>47756</v>
      </c>
      <c r="IT201" s="192">
        <v>47787</v>
      </c>
      <c r="IU201" s="192">
        <v>47817</v>
      </c>
      <c r="IV201" s="192">
        <v>47848</v>
      </c>
      <c r="IW201" s="192">
        <v>47879</v>
      </c>
      <c r="IX201" s="192">
        <v>47907</v>
      </c>
      <c r="IY201" s="192">
        <v>47938</v>
      </c>
      <c r="IZ201" s="192">
        <v>47968</v>
      </c>
      <c r="JA201" s="192">
        <v>47999</v>
      </c>
      <c r="JB201" s="192">
        <v>48029</v>
      </c>
      <c r="JC201" s="192">
        <v>48060</v>
      </c>
      <c r="JD201" s="192">
        <v>48091</v>
      </c>
      <c r="JE201" s="192">
        <v>48121</v>
      </c>
      <c r="JF201" s="192">
        <v>48152</v>
      </c>
      <c r="JG201" s="192">
        <v>48182</v>
      </c>
      <c r="JH201" s="192">
        <v>48213</v>
      </c>
      <c r="JI201" s="192">
        <v>48244</v>
      </c>
      <c r="JJ201" s="192">
        <v>48273</v>
      </c>
      <c r="JK201" s="192">
        <v>48304</v>
      </c>
      <c r="JL201" s="192">
        <v>48334</v>
      </c>
      <c r="JM201" s="192">
        <v>48365</v>
      </c>
      <c r="JN201" s="192">
        <v>48395</v>
      </c>
      <c r="JO201" s="192">
        <v>48426</v>
      </c>
      <c r="JP201" s="192">
        <v>48457</v>
      </c>
      <c r="JQ201" s="192">
        <v>48487</v>
      </c>
      <c r="JR201" s="192">
        <v>48518</v>
      </c>
      <c r="JS201" s="192">
        <v>48548</v>
      </c>
      <c r="JT201" s="192">
        <v>48579</v>
      </c>
    </row>
    <row r="202" spans="4:280">
      <c r="D202" s="175">
        <v>10</v>
      </c>
      <c r="Z202" s="193">
        <f>+INDEX($D$177:$AV$187,MATCH($D202,$D$177:$D$187,0),MATCH(YEAR(Z$201),$D$177:$AV$177,0))/12/Z190</f>
        <v>2181.7529945950819</v>
      </c>
      <c r="AA202" s="193">
        <f t="shared" ref="AA202:CM211" si="39">+INDEX($D$177:$AV$187,MATCH($D202,$D$177:$D$187,0),MATCH(YEAR(AA$201),$D$177:$AV$177,0))/12/AA190</f>
        <v>2181.7529945950819</v>
      </c>
      <c r="AB202" s="193">
        <f t="shared" si="39"/>
        <v>2144.784099981428</v>
      </c>
      <c r="AC202" s="193">
        <f t="shared" si="39"/>
        <v>2144.784099981428</v>
      </c>
      <c r="AD202" s="193">
        <f t="shared" si="39"/>
        <v>2144.784099981428</v>
      </c>
      <c r="AE202" s="193">
        <f t="shared" si="39"/>
        <v>2144.784099981428</v>
      </c>
      <c r="AF202" s="193">
        <f t="shared" si="39"/>
        <v>2144.784099981428</v>
      </c>
      <c r="AG202" s="193">
        <f t="shared" si="39"/>
        <v>2144.784099981428</v>
      </c>
      <c r="AH202" s="193">
        <f t="shared" si="39"/>
        <v>2144.784099981428</v>
      </c>
      <c r="AI202" s="193">
        <f t="shared" si="39"/>
        <v>2144.784099981428</v>
      </c>
      <c r="AJ202" s="193">
        <f t="shared" si="39"/>
        <v>2144.784099981428</v>
      </c>
      <c r="AK202" s="193">
        <f t="shared" si="39"/>
        <v>2144.784099981428</v>
      </c>
      <c r="AL202" s="193">
        <f t="shared" si="39"/>
        <v>2144.784099981428</v>
      </c>
      <c r="AM202" s="193">
        <f t="shared" si="39"/>
        <v>2144.784099981428</v>
      </c>
      <c r="AN202" s="193">
        <f t="shared" si="39"/>
        <v>2117.8385399780873</v>
      </c>
      <c r="AO202" s="193">
        <f t="shared" si="39"/>
        <v>2117.8385399780873</v>
      </c>
      <c r="AP202" s="193">
        <f t="shared" si="39"/>
        <v>2117.8385399780873</v>
      </c>
      <c r="AQ202" s="193">
        <f t="shared" si="39"/>
        <v>2117.8385399780873</v>
      </c>
      <c r="AR202" s="193">
        <f t="shared" si="39"/>
        <v>2117.8385399780873</v>
      </c>
      <c r="AS202" s="193">
        <f t="shared" si="39"/>
        <v>2117.8385399780873</v>
      </c>
      <c r="AT202" s="193">
        <f t="shared" si="39"/>
        <v>2117.8385399780873</v>
      </c>
      <c r="AU202" s="193">
        <f t="shared" si="39"/>
        <v>2117.8385399780873</v>
      </c>
      <c r="AV202" s="193">
        <f t="shared" si="39"/>
        <v>2117.8385399780873</v>
      </c>
      <c r="AW202" s="193">
        <f t="shared" si="39"/>
        <v>2117.8385399780873</v>
      </c>
      <c r="AX202" s="193">
        <f t="shared" si="39"/>
        <v>2117.8385399780873</v>
      </c>
      <c r="AY202" s="193">
        <f t="shared" si="39"/>
        <v>2117.8385399780873</v>
      </c>
      <c r="AZ202" s="193">
        <f t="shared" si="39"/>
        <v>2117.8385399780873</v>
      </c>
      <c r="BA202" s="193">
        <f t="shared" si="39"/>
        <v>2060.4397580047121</v>
      </c>
      <c r="BB202" s="193">
        <f t="shared" si="39"/>
        <v>2060.4397580047121</v>
      </c>
      <c r="BC202" s="193">
        <f t="shared" si="39"/>
        <v>2060.4397580047121</v>
      </c>
      <c r="BD202" s="193">
        <f t="shared" si="39"/>
        <v>2060.4397580047121</v>
      </c>
      <c r="BE202" s="193">
        <f t="shared" si="39"/>
        <v>2060.4397580047121</v>
      </c>
      <c r="BF202" s="193">
        <f t="shared" si="39"/>
        <v>2060.4397580047121</v>
      </c>
      <c r="BG202" s="193">
        <f t="shared" si="39"/>
        <v>2060.4397580047121</v>
      </c>
      <c r="BH202" s="193">
        <f t="shared" si="39"/>
        <v>2060.4397580047121</v>
      </c>
      <c r="BI202" s="193">
        <f t="shared" si="39"/>
        <v>2060.4397580047121</v>
      </c>
      <c r="BJ202" s="193">
        <f t="shared" si="39"/>
        <v>2060.4397580047121</v>
      </c>
      <c r="BK202" s="193">
        <f t="shared" si="39"/>
        <v>2060.4397580047121</v>
      </c>
      <c r="BL202" s="193">
        <f t="shared" si="39"/>
        <v>2060.4397580047121</v>
      </c>
      <c r="BM202" s="193">
        <f t="shared" si="39"/>
        <v>2069.7413579938434</v>
      </c>
      <c r="BN202" s="193">
        <f t="shared" si="39"/>
        <v>2069.7413579938434</v>
      </c>
      <c r="BO202" s="193">
        <f t="shared" si="39"/>
        <v>2069.7413579938434</v>
      </c>
      <c r="BP202" s="193">
        <f t="shared" si="39"/>
        <v>2069.7413579938434</v>
      </c>
      <c r="BQ202" s="193">
        <f t="shared" si="39"/>
        <v>2069.7413579938434</v>
      </c>
      <c r="BR202" s="193">
        <f t="shared" si="39"/>
        <v>2069.7413579938434</v>
      </c>
      <c r="BS202" s="193">
        <f t="shared" si="39"/>
        <v>2069.7413579938434</v>
      </c>
      <c r="BT202" s="193">
        <f t="shared" si="39"/>
        <v>2069.7413579938434</v>
      </c>
      <c r="BU202" s="193">
        <f t="shared" si="39"/>
        <v>2069.7413579938434</v>
      </c>
      <c r="BV202" s="193">
        <f t="shared" si="39"/>
        <v>2069.7413579938434</v>
      </c>
      <c r="BW202" s="193">
        <f t="shared" si="39"/>
        <v>2069.7413579938434</v>
      </c>
      <c r="BX202" s="193">
        <f t="shared" si="39"/>
        <v>2069.7413579938434</v>
      </c>
      <c r="BY202" s="193">
        <f t="shared" si="39"/>
        <v>2042.0825134669133</v>
      </c>
      <c r="BZ202" s="193">
        <f t="shared" si="39"/>
        <v>2042.0825134669133</v>
      </c>
      <c r="CA202" s="193">
        <f t="shared" si="39"/>
        <v>2042.0825134669133</v>
      </c>
      <c r="CB202" s="193">
        <f t="shared" si="39"/>
        <v>2042.0825134669133</v>
      </c>
      <c r="CC202" s="193">
        <f t="shared" si="39"/>
        <v>2042.0825134669133</v>
      </c>
      <c r="CD202" s="193">
        <f t="shared" si="39"/>
        <v>2042.0825134669133</v>
      </c>
      <c r="CE202" s="193">
        <f t="shared" si="39"/>
        <v>2042.0825134669133</v>
      </c>
      <c r="CF202" s="193">
        <f t="shared" si="39"/>
        <v>2042.0825134669133</v>
      </c>
      <c r="CG202" s="193">
        <f t="shared" si="39"/>
        <v>2042.0825134669133</v>
      </c>
      <c r="CH202" s="193">
        <f t="shared" si="39"/>
        <v>2042.0825134669133</v>
      </c>
      <c r="CI202" s="193">
        <f t="shared" si="39"/>
        <v>2042.0825134669133</v>
      </c>
      <c r="CJ202" s="193">
        <f t="shared" si="39"/>
        <v>2042.0825134669133</v>
      </c>
      <c r="CK202" s="193">
        <f t="shared" si="39"/>
        <v>2043.8418737680752</v>
      </c>
      <c r="CL202" s="193">
        <f t="shared" si="39"/>
        <v>2043.8418737680752</v>
      </c>
      <c r="CM202" s="193">
        <f t="shared" si="39"/>
        <v>2043.8418737680752</v>
      </c>
      <c r="CN202" s="193">
        <f t="shared" ref="CN202:EY205" si="40">+INDEX($D$177:$AV$187,MATCH($D202,$D$177:$D$187,0),MATCH(YEAR(CN$201),$D$177:$AV$177,0))/12/CN190</f>
        <v>2043.8418737680752</v>
      </c>
      <c r="CO202" s="193">
        <f t="shared" si="40"/>
        <v>2043.8418737680752</v>
      </c>
      <c r="CP202" s="193">
        <f t="shared" si="40"/>
        <v>2043.8418737680752</v>
      </c>
      <c r="CQ202" s="193">
        <f t="shared" si="40"/>
        <v>2043.8418737680752</v>
      </c>
      <c r="CR202" s="193">
        <f t="shared" si="40"/>
        <v>2043.8418737680752</v>
      </c>
      <c r="CS202" s="193">
        <f t="shared" si="40"/>
        <v>2043.8418737680752</v>
      </c>
      <c r="CT202" s="193">
        <f t="shared" si="40"/>
        <v>2043.8418737680752</v>
      </c>
      <c r="CU202" s="193">
        <f t="shared" si="40"/>
        <v>2043.8418737680752</v>
      </c>
      <c r="CV202" s="193">
        <f t="shared" si="40"/>
        <v>2043.8418737680752</v>
      </c>
      <c r="CW202" s="193">
        <f t="shared" si="40"/>
        <v>2043.0941214754946</v>
      </c>
      <c r="CX202" s="193">
        <f t="shared" si="40"/>
        <v>2043.0941214754946</v>
      </c>
      <c r="CY202" s="193">
        <f t="shared" si="40"/>
        <v>2043.0941214754946</v>
      </c>
      <c r="CZ202" s="193">
        <f t="shared" si="40"/>
        <v>2043.0941214754946</v>
      </c>
      <c r="DA202" s="193">
        <f t="shared" si="40"/>
        <v>2043.0941214754946</v>
      </c>
      <c r="DB202" s="193">
        <f t="shared" si="40"/>
        <v>2043.0941214754946</v>
      </c>
      <c r="DC202" s="193">
        <f t="shared" si="40"/>
        <v>2043.0941214754946</v>
      </c>
      <c r="DD202" s="193">
        <f t="shared" si="40"/>
        <v>2043.0941214754946</v>
      </c>
      <c r="DE202" s="193">
        <f t="shared" si="40"/>
        <v>2043.0941214754946</v>
      </c>
      <c r="DF202" s="193">
        <f t="shared" si="40"/>
        <v>2043.0941214754946</v>
      </c>
      <c r="DG202" s="193">
        <f t="shared" si="40"/>
        <v>2043.0941214754946</v>
      </c>
      <c r="DH202" s="193">
        <f t="shared" si="40"/>
        <v>2043.0941214754946</v>
      </c>
      <c r="DI202" s="193">
        <f t="shared" si="40"/>
        <v>2008.5753030349899</v>
      </c>
      <c r="DJ202" s="193">
        <f t="shared" si="40"/>
        <v>2008.5753030349899</v>
      </c>
      <c r="DK202" s="193">
        <f t="shared" si="40"/>
        <v>2008.5753030349899</v>
      </c>
      <c r="DL202" s="193">
        <f t="shared" si="40"/>
        <v>2008.5753030349899</v>
      </c>
      <c r="DM202" s="193">
        <f t="shared" si="40"/>
        <v>2008.5753030349899</v>
      </c>
      <c r="DN202" s="193">
        <f t="shared" si="40"/>
        <v>2008.5753030349899</v>
      </c>
      <c r="DO202" s="193">
        <f t="shared" si="40"/>
        <v>2008.5753030349899</v>
      </c>
      <c r="DP202" s="193">
        <f t="shared" si="40"/>
        <v>2008.5753030349899</v>
      </c>
      <c r="DQ202" s="193">
        <f t="shared" si="40"/>
        <v>2008.5753030349899</v>
      </c>
      <c r="DR202" s="193">
        <f t="shared" si="40"/>
        <v>2008.5753030349899</v>
      </c>
      <c r="DS202" s="193">
        <f t="shared" si="40"/>
        <v>2008.5753030349899</v>
      </c>
      <c r="DT202" s="193">
        <f t="shared" si="40"/>
        <v>2008.5753030349899</v>
      </c>
      <c r="DU202" s="193">
        <f t="shared" si="40"/>
        <v>1978.8701457958073</v>
      </c>
      <c r="DV202" s="193">
        <f t="shared" si="40"/>
        <v>1978.8701457958073</v>
      </c>
      <c r="DW202" s="193">
        <f t="shared" si="40"/>
        <v>1978.8701457958073</v>
      </c>
      <c r="DX202" s="193">
        <f t="shared" si="40"/>
        <v>1978.8701457958073</v>
      </c>
      <c r="DY202" s="193">
        <f t="shared" si="40"/>
        <v>1978.8701457958073</v>
      </c>
      <c r="DZ202" s="193">
        <f t="shared" si="40"/>
        <v>1978.8701457958073</v>
      </c>
      <c r="EA202" s="193">
        <f t="shared" si="40"/>
        <v>1978.8701457958073</v>
      </c>
      <c r="EB202" s="193">
        <f t="shared" si="40"/>
        <v>1978.8701457958073</v>
      </c>
      <c r="EC202" s="193">
        <f t="shared" si="40"/>
        <v>1978.8701457958073</v>
      </c>
      <c r="ED202" s="193">
        <f t="shared" si="40"/>
        <v>1978.8701457958073</v>
      </c>
      <c r="EE202" s="193">
        <f t="shared" si="40"/>
        <v>1978.8701457958073</v>
      </c>
      <c r="EF202" s="193">
        <f t="shared" si="40"/>
        <v>1978.8701457958073</v>
      </c>
      <c r="EG202" s="193">
        <f t="shared" si="40"/>
        <v>1981.1952948482615</v>
      </c>
      <c r="EH202" s="193">
        <f t="shared" si="40"/>
        <v>1981.1952948482615</v>
      </c>
      <c r="EI202" s="193">
        <f t="shared" si="40"/>
        <v>1981.1952948482615</v>
      </c>
      <c r="EJ202" s="193">
        <f t="shared" si="40"/>
        <v>1981.1952948482615</v>
      </c>
      <c r="EK202" s="193">
        <f t="shared" si="40"/>
        <v>1981.1952948482615</v>
      </c>
      <c r="EL202" s="193">
        <f t="shared" si="40"/>
        <v>1981.1952948482615</v>
      </c>
      <c r="EM202" s="193">
        <f t="shared" si="40"/>
        <v>1981.1952948482615</v>
      </c>
      <c r="EN202" s="193">
        <f t="shared" si="40"/>
        <v>1981.1952948482615</v>
      </c>
      <c r="EO202" s="193">
        <f t="shared" si="40"/>
        <v>1981.1952948482615</v>
      </c>
      <c r="EP202" s="193">
        <f t="shared" si="40"/>
        <v>1981.1952948482615</v>
      </c>
      <c r="EQ202" s="193">
        <f t="shared" si="40"/>
        <v>1981.1952948482615</v>
      </c>
      <c r="ER202" s="193">
        <f t="shared" si="40"/>
        <v>1981.1952948482615</v>
      </c>
      <c r="ES202" s="193">
        <f t="shared" si="40"/>
        <v>1932.2691186836382</v>
      </c>
      <c r="ET202" s="193">
        <f t="shared" si="40"/>
        <v>1932.2691186836382</v>
      </c>
      <c r="EU202" s="193">
        <f t="shared" si="40"/>
        <v>1932.2691186836382</v>
      </c>
      <c r="EV202" s="193">
        <f t="shared" si="40"/>
        <v>1932.2691186836382</v>
      </c>
      <c r="EW202" s="193">
        <f t="shared" si="40"/>
        <v>1932.2691186836382</v>
      </c>
      <c r="EX202" s="193">
        <f t="shared" si="40"/>
        <v>1932.2691186836382</v>
      </c>
      <c r="EY202" s="193">
        <f t="shared" si="40"/>
        <v>1932.2691186836382</v>
      </c>
      <c r="EZ202" s="193">
        <f t="shared" ref="EZ202:HK211" si="41">+INDEX($D$177:$AV$187,MATCH($D202,$D$177:$D$187,0),MATCH(YEAR(EZ$201),$D$177:$AV$177,0))/12/EZ190</f>
        <v>1932.2691186836382</v>
      </c>
      <c r="FA202" s="193">
        <f t="shared" si="41"/>
        <v>1932.2691186836382</v>
      </c>
      <c r="FB202" s="193">
        <f t="shared" si="41"/>
        <v>1932.2691186836382</v>
      </c>
      <c r="FC202" s="193">
        <f t="shared" si="41"/>
        <v>1932.2691186836382</v>
      </c>
      <c r="FD202" s="193">
        <f t="shared" si="41"/>
        <v>1932.2691186836382</v>
      </c>
      <c r="FE202" s="193">
        <f t="shared" si="41"/>
        <v>1945.5438617330676</v>
      </c>
      <c r="FF202" s="193">
        <f t="shared" si="41"/>
        <v>1945.5438617330676</v>
      </c>
      <c r="FG202" s="193">
        <f t="shared" si="41"/>
        <v>1945.5438617330676</v>
      </c>
      <c r="FH202" s="193">
        <f t="shared" si="41"/>
        <v>1945.5438617330676</v>
      </c>
      <c r="FI202" s="193">
        <f t="shared" si="41"/>
        <v>1945.5438617330676</v>
      </c>
      <c r="FJ202" s="193">
        <f t="shared" si="41"/>
        <v>1945.5438617330676</v>
      </c>
      <c r="FK202" s="193">
        <f t="shared" si="41"/>
        <v>1945.5438617330676</v>
      </c>
      <c r="FL202" s="193">
        <f t="shared" si="41"/>
        <v>1945.5438617330676</v>
      </c>
      <c r="FM202" s="193">
        <f t="shared" si="41"/>
        <v>1945.5438617330676</v>
      </c>
      <c r="FN202" s="193">
        <f t="shared" si="41"/>
        <v>1945.5438617330676</v>
      </c>
      <c r="FO202" s="193">
        <f t="shared" si="41"/>
        <v>1945.5438617330676</v>
      </c>
      <c r="FP202" s="193">
        <f t="shared" si="41"/>
        <v>1945.5438617330676</v>
      </c>
      <c r="FQ202" s="193">
        <f t="shared" si="41"/>
        <v>1944.0397565942901</v>
      </c>
      <c r="FR202" s="193">
        <f t="shared" si="41"/>
        <v>1944.0397565942901</v>
      </c>
      <c r="FS202" s="193">
        <f t="shared" si="41"/>
        <v>1944.0397565942901</v>
      </c>
      <c r="FT202" s="193">
        <f t="shared" si="41"/>
        <v>1944.0397565942901</v>
      </c>
      <c r="FU202" s="193">
        <f t="shared" si="41"/>
        <v>1944.0397565942901</v>
      </c>
      <c r="FV202" s="193">
        <f t="shared" si="41"/>
        <v>1944.0397565942901</v>
      </c>
      <c r="FW202" s="193">
        <f t="shared" si="41"/>
        <v>1944.0397565942901</v>
      </c>
      <c r="FX202" s="193">
        <f t="shared" si="41"/>
        <v>1944.0397565942901</v>
      </c>
      <c r="FY202" s="193">
        <f t="shared" si="41"/>
        <v>1944.0397565942901</v>
      </c>
      <c r="FZ202" s="193">
        <f t="shared" si="41"/>
        <v>1944.0397565942901</v>
      </c>
      <c r="GA202" s="193">
        <f t="shared" si="41"/>
        <v>1944.0397565942901</v>
      </c>
      <c r="GB202" s="193">
        <f t="shared" si="41"/>
        <v>1944.0397565942901</v>
      </c>
      <c r="GC202" s="193">
        <f t="shared" si="41"/>
        <v>1904.4459721526503</v>
      </c>
      <c r="GD202" s="193">
        <f t="shared" si="41"/>
        <v>1904.4459721526503</v>
      </c>
      <c r="GE202" s="193">
        <f t="shared" si="41"/>
        <v>1904.4459721526503</v>
      </c>
      <c r="GF202" s="193">
        <f t="shared" si="41"/>
        <v>1904.4459721526503</v>
      </c>
      <c r="GG202" s="193">
        <f t="shared" si="41"/>
        <v>1904.4459721526503</v>
      </c>
      <c r="GH202" s="193">
        <f t="shared" si="41"/>
        <v>1904.4459721526503</v>
      </c>
      <c r="GI202" s="193">
        <f t="shared" si="41"/>
        <v>1904.4459721526503</v>
      </c>
      <c r="GJ202" s="193">
        <f t="shared" si="41"/>
        <v>1904.4459721526503</v>
      </c>
      <c r="GK202" s="193">
        <f t="shared" si="41"/>
        <v>1904.4459721526503</v>
      </c>
      <c r="GL202" s="193">
        <f t="shared" si="41"/>
        <v>1904.4459721526503</v>
      </c>
      <c r="GM202" s="193">
        <f t="shared" si="41"/>
        <v>1904.4459721526503</v>
      </c>
      <c r="GN202" s="193">
        <f t="shared" si="41"/>
        <v>1904.4459721526503</v>
      </c>
      <c r="GO202" s="193">
        <f t="shared" si="41"/>
        <v>1913.2317010692077</v>
      </c>
      <c r="GP202" s="193">
        <f t="shared" si="41"/>
        <v>1913.2317010692077</v>
      </c>
      <c r="GQ202" s="193">
        <f t="shared" si="41"/>
        <v>1913.2317010692077</v>
      </c>
      <c r="GR202" s="193">
        <f t="shared" si="41"/>
        <v>1913.2317010692077</v>
      </c>
      <c r="GS202" s="193">
        <f t="shared" si="41"/>
        <v>1913.2317010692077</v>
      </c>
      <c r="GT202" s="193">
        <f t="shared" si="41"/>
        <v>1913.2317010692077</v>
      </c>
      <c r="GU202" s="193">
        <f t="shared" si="41"/>
        <v>1913.2317010692077</v>
      </c>
      <c r="GV202" s="193">
        <f t="shared" si="41"/>
        <v>1913.2317010692077</v>
      </c>
      <c r="GW202" s="193">
        <f t="shared" si="41"/>
        <v>1913.2317010692077</v>
      </c>
      <c r="GX202" s="193">
        <f t="shared" si="41"/>
        <v>1913.2317010692077</v>
      </c>
      <c r="GY202" s="193">
        <f t="shared" si="41"/>
        <v>1913.2317010692077</v>
      </c>
      <c r="GZ202" s="193">
        <f t="shared" si="41"/>
        <v>1913.2317010692077</v>
      </c>
      <c r="HA202" s="193">
        <f t="shared" si="41"/>
        <v>1886.1053732111238</v>
      </c>
      <c r="HB202" s="193">
        <f t="shared" si="41"/>
        <v>1886.1053732111238</v>
      </c>
      <c r="HC202" s="193">
        <f t="shared" si="41"/>
        <v>1886.1053732111238</v>
      </c>
      <c r="HD202" s="193">
        <f t="shared" si="41"/>
        <v>1886.1053732111238</v>
      </c>
      <c r="HE202" s="193">
        <f t="shared" si="41"/>
        <v>1886.1053732111238</v>
      </c>
      <c r="HF202" s="193">
        <f t="shared" si="41"/>
        <v>1886.1053732111238</v>
      </c>
      <c r="HG202" s="193">
        <f t="shared" si="41"/>
        <v>1886.1053732111238</v>
      </c>
      <c r="HH202" s="193">
        <f t="shared" si="41"/>
        <v>1886.1053732111238</v>
      </c>
      <c r="HI202" s="193">
        <f t="shared" si="41"/>
        <v>1886.1053732111238</v>
      </c>
      <c r="HJ202" s="193">
        <f t="shared" si="41"/>
        <v>1886.1053732111238</v>
      </c>
      <c r="HK202" s="193">
        <f t="shared" si="41"/>
        <v>1886.1053732111238</v>
      </c>
      <c r="HL202" s="193">
        <f t="shared" ref="HL202:JT206" si="42">+INDEX($D$177:$AV$187,MATCH($D202,$D$177:$D$187,0),MATCH(YEAR(HL$201),$D$177:$AV$177,0))/12/HL190</f>
        <v>1886.1053732111238</v>
      </c>
      <c r="HM202" s="193">
        <f t="shared" si="42"/>
        <v>1851.3716986967654</v>
      </c>
      <c r="HN202" s="193">
        <f t="shared" si="42"/>
        <v>1851.3716986967654</v>
      </c>
      <c r="HO202" s="193">
        <f t="shared" si="42"/>
        <v>1851.3716986967654</v>
      </c>
      <c r="HP202" s="193">
        <f t="shared" si="42"/>
        <v>1851.3716986967654</v>
      </c>
      <c r="HQ202" s="193">
        <f t="shared" si="42"/>
        <v>1851.3716986967654</v>
      </c>
      <c r="HR202" s="193">
        <f t="shared" si="42"/>
        <v>1851.3716986967654</v>
      </c>
      <c r="HS202" s="193">
        <f t="shared" si="42"/>
        <v>1851.3716986967654</v>
      </c>
      <c r="HT202" s="193">
        <f t="shared" si="42"/>
        <v>1851.3716986967654</v>
      </c>
      <c r="HU202" s="193">
        <f t="shared" si="42"/>
        <v>1851.3716986967654</v>
      </c>
      <c r="HV202" s="193">
        <f t="shared" si="42"/>
        <v>1851.3716986967654</v>
      </c>
      <c r="HW202" s="193">
        <f t="shared" si="42"/>
        <v>1851.3716986967654</v>
      </c>
      <c r="HX202" s="193">
        <f t="shared" si="42"/>
        <v>1851.3716986967654</v>
      </c>
      <c r="HY202" s="193">
        <f t="shared" si="42"/>
        <v>1860.1835362795</v>
      </c>
      <c r="HZ202" s="193">
        <f t="shared" si="42"/>
        <v>1860.1835362795</v>
      </c>
      <c r="IA202" s="193">
        <f t="shared" si="42"/>
        <v>1860.1835362795</v>
      </c>
      <c r="IB202" s="193">
        <f t="shared" si="42"/>
        <v>1860.1835362795</v>
      </c>
      <c r="IC202" s="193">
        <f t="shared" si="42"/>
        <v>1860.1835362795</v>
      </c>
      <c r="ID202" s="193">
        <f t="shared" si="42"/>
        <v>1860.1835362795</v>
      </c>
      <c r="IE202" s="193">
        <f t="shared" si="42"/>
        <v>1860.1835362795</v>
      </c>
      <c r="IF202" s="193">
        <f t="shared" si="42"/>
        <v>1860.1835362795</v>
      </c>
      <c r="IG202" s="193">
        <f t="shared" si="42"/>
        <v>1860.1835362795</v>
      </c>
      <c r="IH202" s="193">
        <f t="shared" si="42"/>
        <v>1860.1835362795</v>
      </c>
      <c r="II202" s="193">
        <f t="shared" si="42"/>
        <v>1860.1835362795</v>
      </c>
      <c r="IJ202" s="193">
        <f t="shared" si="42"/>
        <v>1860.1835362795</v>
      </c>
      <c r="IK202" s="193">
        <f t="shared" si="42"/>
        <v>1860.1835362795</v>
      </c>
      <c r="IL202" s="193">
        <f t="shared" si="42"/>
        <v>1860.1835362795</v>
      </c>
      <c r="IM202" s="193">
        <f t="shared" si="42"/>
        <v>1860.1835362795</v>
      </c>
      <c r="IN202" s="193">
        <f t="shared" si="42"/>
        <v>1860.1835362795</v>
      </c>
      <c r="IO202" s="193">
        <f t="shared" si="42"/>
        <v>1860.1835362795</v>
      </c>
      <c r="IP202" s="193">
        <f t="shared" si="42"/>
        <v>1860.1835362795</v>
      </c>
      <c r="IQ202" s="193">
        <f t="shared" si="42"/>
        <v>1860.1835362795</v>
      </c>
      <c r="IR202" s="193">
        <f t="shared" si="42"/>
        <v>1860.1835362795</v>
      </c>
      <c r="IS202" s="193">
        <f t="shared" si="42"/>
        <v>1860.1835362795</v>
      </c>
      <c r="IT202" s="193">
        <f t="shared" si="42"/>
        <v>1860.1835362795</v>
      </c>
      <c r="IU202" s="193">
        <f t="shared" si="42"/>
        <v>1860.1835362795</v>
      </c>
      <c r="IV202" s="193">
        <f t="shared" si="42"/>
        <v>1860.1835362795</v>
      </c>
      <c r="IW202" s="193" t="e">
        <f t="shared" si="42"/>
        <v>#N/A</v>
      </c>
      <c r="IX202" s="193" t="e">
        <f t="shared" si="42"/>
        <v>#N/A</v>
      </c>
      <c r="IY202" s="193" t="e">
        <f t="shared" si="42"/>
        <v>#N/A</v>
      </c>
      <c r="IZ202" s="193" t="e">
        <f t="shared" si="42"/>
        <v>#N/A</v>
      </c>
      <c r="JA202" s="193" t="e">
        <f t="shared" si="42"/>
        <v>#N/A</v>
      </c>
      <c r="JB202" s="193" t="e">
        <f t="shared" si="42"/>
        <v>#N/A</v>
      </c>
      <c r="JC202" s="193" t="e">
        <f t="shared" si="42"/>
        <v>#N/A</v>
      </c>
      <c r="JD202" s="193" t="e">
        <f t="shared" si="42"/>
        <v>#N/A</v>
      </c>
      <c r="JE202" s="193" t="e">
        <f t="shared" si="42"/>
        <v>#N/A</v>
      </c>
      <c r="JF202" s="193" t="e">
        <f t="shared" si="42"/>
        <v>#N/A</v>
      </c>
      <c r="JG202" s="193" t="e">
        <f t="shared" si="42"/>
        <v>#N/A</v>
      </c>
      <c r="JH202" s="193" t="e">
        <f t="shared" si="42"/>
        <v>#N/A</v>
      </c>
      <c r="JI202" s="193" t="e">
        <f t="shared" si="42"/>
        <v>#N/A</v>
      </c>
      <c r="JJ202" s="193" t="e">
        <f t="shared" si="42"/>
        <v>#N/A</v>
      </c>
      <c r="JK202" s="193" t="e">
        <f t="shared" si="42"/>
        <v>#N/A</v>
      </c>
      <c r="JL202" s="193" t="e">
        <f t="shared" si="42"/>
        <v>#N/A</v>
      </c>
      <c r="JM202" s="193" t="e">
        <f t="shared" si="42"/>
        <v>#N/A</v>
      </c>
      <c r="JN202" s="193" t="e">
        <f t="shared" si="42"/>
        <v>#N/A</v>
      </c>
      <c r="JO202" s="193" t="e">
        <f t="shared" si="42"/>
        <v>#N/A</v>
      </c>
      <c r="JP202" s="193" t="e">
        <f t="shared" si="42"/>
        <v>#N/A</v>
      </c>
      <c r="JQ202" s="193" t="e">
        <f t="shared" si="42"/>
        <v>#N/A</v>
      </c>
      <c r="JR202" s="193" t="e">
        <f t="shared" si="42"/>
        <v>#N/A</v>
      </c>
      <c r="JS202" s="193" t="e">
        <f t="shared" si="42"/>
        <v>#N/A</v>
      </c>
      <c r="JT202" s="193" t="e">
        <f t="shared" si="42"/>
        <v>#N/A</v>
      </c>
    </row>
    <row r="203" spans="4:280">
      <c r="D203" s="175">
        <v>11</v>
      </c>
      <c r="Z203" s="193">
        <f t="shared" ref="Z203:CL206" si="43">+INDEX($D$177:$AV$187,MATCH($D203,$D$177:$D$187,0),MATCH(YEAR(Z$201),$D$177:$AV$177,0))/12/Z191</f>
        <v>2989.6187549107558</v>
      </c>
      <c r="AA203" s="193">
        <f t="shared" si="43"/>
        <v>2989.6187549107558</v>
      </c>
      <c r="AB203" s="193">
        <f t="shared" si="43"/>
        <v>2956.8782536506596</v>
      </c>
      <c r="AC203" s="193">
        <f t="shared" si="43"/>
        <v>2956.8782536506596</v>
      </c>
      <c r="AD203" s="193">
        <f t="shared" si="43"/>
        <v>2956.8782536506596</v>
      </c>
      <c r="AE203" s="193">
        <f t="shared" si="43"/>
        <v>2956.8782536506596</v>
      </c>
      <c r="AF203" s="193">
        <f t="shared" si="43"/>
        <v>2956.8782536506596</v>
      </c>
      <c r="AG203" s="193">
        <f t="shared" si="43"/>
        <v>2956.8782536506596</v>
      </c>
      <c r="AH203" s="193">
        <f t="shared" si="43"/>
        <v>2956.8782536506596</v>
      </c>
      <c r="AI203" s="193">
        <f t="shared" si="43"/>
        <v>2956.8782536506596</v>
      </c>
      <c r="AJ203" s="193">
        <f t="shared" si="43"/>
        <v>2956.8782536506596</v>
      </c>
      <c r="AK203" s="193">
        <f t="shared" si="43"/>
        <v>2956.8782536506596</v>
      </c>
      <c r="AL203" s="193">
        <f t="shared" si="43"/>
        <v>2956.8782536506596</v>
      </c>
      <c r="AM203" s="193">
        <f t="shared" si="43"/>
        <v>2956.8782536506596</v>
      </c>
      <c r="AN203" s="193">
        <f t="shared" si="43"/>
        <v>2931.535143811876</v>
      </c>
      <c r="AO203" s="193">
        <f t="shared" si="43"/>
        <v>2931.535143811876</v>
      </c>
      <c r="AP203" s="193">
        <f t="shared" si="43"/>
        <v>2931.535143811876</v>
      </c>
      <c r="AQ203" s="193">
        <f t="shared" si="43"/>
        <v>2931.535143811876</v>
      </c>
      <c r="AR203" s="193">
        <f t="shared" si="43"/>
        <v>2931.535143811876</v>
      </c>
      <c r="AS203" s="193">
        <f t="shared" si="39"/>
        <v>2931.535143811876</v>
      </c>
      <c r="AT203" s="193">
        <f t="shared" si="43"/>
        <v>2931.535143811876</v>
      </c>
      <c r="AU203" s="193">
        <f t="shared" si="43"/>
        <v>2931.535143811876</v>
      </c>
      <c r="AV203" s="193">
        <f t="shared" si="43"/>
        <v>2931.535143811876</v>
      </c>
      <c r="AW203" s="193">
        <f t="shared" si="43"/>
        <v>2931.535143811876</v>
      </c>
      <c r="AX203" s="193">
        <f t="shared" si="43"/>
        <v>2931.535143811876</v>
      </c>
      <c r="AY203" s="193">
        <f t="shared" si="43"/>
        <v>2931.535143811876</v>
      </c>
      <c r="AZ203" s="193">
        <f t="shared" si="43"/>
        <v>2931.535143811876</v>
      </c>
      <c r="BA203" s="193">
        <f t="shared" si="43"/>
        <v>2947.6813660176181</v>
      </c>
      <c r="BB203" s="193">
        <f t="shared" si="43"/>
        <v>2947.6813660176181</v>
      </c>
      <c r="BC203" s="193">
        <f t="shared" si="43"/>
        <v>2947.6813660176181</v>
      </c>
      <c r="BD203" s="193">
        <f t="shared" si="43"/>
        <v>2947.6813660176181</v>
      </c>
      <c r="BE203" s="193">
        <f t="shared" si="43"/>
        <v>2947.6813660176181</v>
      </c>
      <c r="BF203" s="193">
        <f t="shared" si="43"/>
        <v>2947.6813660176181</v>
      </c>
      <c r="BG203" s="193">
        <f t="shared" si="43"/>
        <v>2947.6813660176181</v>
      </c>
      <c r="BH203" s="193">
        <f t="shared" si="43"/>
        <v>2947.6813660176181</v>
      </c>
      <c r="BI203" s="193">
        <f t="shared" si="43"/>
        <v>2947.6813660176181</v>
      </c>
      <c r="BJ203" s="193">
        <f t="shared" si="43"/>
        <v>2947.6813660176181</v>
      </c>
      <c r="BK203" s="193">
        <f t="shared" si="43"/>
        <v>2947.6813660176181</v>
      </c>
      <c r="BL203" s="193">
        <f t="shared" si="43"/>
        <v>2947.6813660176181</v>
      </c>
      <c r="BM203" s="193">
        <f t="shared" si="43"/>
        <v>2944.4750313764848</v>
      </c>
      <c r="BN203" s="193">
        <f t="shared" si="43"/>
        <v>2944.4750313764848</v>
      </c>
      <c r="BO203" s="193">
        <f t="shared" si="43"/>
        <v>2944.4750313764848</v>
      </c>
      <c r="BP203" s="193">
        <f t="shared" si="43"/>
        <v>2944.4750313764848</v>
      </c>
      <c r="BQ203" s="193">
        <f t="shared" si="43"/>
        <v>2944.4750313764848</v>
      </c>
      <c r="BR203" s="193">
        <f t="shared" si="43"/>
        <v>2944.4750313764848</v>
      </c>
      <c r="BS203" s="193">
        <f t="shared" si="43"/>
        <v>2944.4750313764848</v>
      </c>
      <c r="BT203" s="193">
        <f t="shared" si="43"/>
        <v>2944.4750313764848</v>
      </c>
      <c r="BU203" s="193">
        <f t="shared" si="43"/>
        <v>2944.4750313764848</v>
      </c>
      <c r="BV203" s="193">
        <f t="shared" si="43"/>
        <v>2944.4750313764848</v>
      </c>
      <c r="BW203" s="193">
        <f t="shared" si="43"/>
        <v>2944.4750313764848</v>
      </c>
      <c r="BX203" s="193">
        <f t="shared" si="43"/>
        <v>2944.4750313764848</v>
      </c>
      <c r="BY203" s="193">
        <f t="shared" si="43"/>
        <v>2946.5972493189161</v>
      </c>
      <c r="BZ203" s="193">
        <f t="shared" si="43"/>
        <v>2946.5972493189161</v>
      </c>
      <c r="CA203" s="193">
        <f t="shared" si="43"/>
        <v>2946.5972493189161</v>
      </c>
      <c r="CB203" s="193">
        <f t="shared" si="43"/>
        <v>2946.5972493189161</v>
      </c>
      <c r="CC203" s="193">
        <f t="shared" si="43"/>
        <v>2946.5972493189161</v>
      </c>
      <c r="CD203" s="193">
        <f t="shared" si="43"/>
        <v>2946.5972493189161</v>
      </c>
      <c r="CE203" s="193">
        <f t="shared" si="43"/>
        <v>2946.5972493189161</v>
      </c>
      <c r="CF203" s="193">
        <f t="shared" si="43"/>
        <v>2946.5972493189161</v>
      </c>
      <c r="CG203" s="193">
        <f t="shared" si="43"/>
        <v>2946.5972493189161</v>
      </c>
      <c r="CH203" s="193">
        <f t="shared" si="43"/>
        <v>2946.5972493189161</v>
      </c>
      <c r="CI203" s="193">
        <f t="shared" si="43"/>
        <v>2946.5972493189161</v>
      </c>
      <c r="CJ203" s="193">
        <f t="shared" si="43"/>
        <v>2946.5972493189161</v>
      </c>
      <c r="CK203" s="193">
        <f t="shared" si="43"/>
        <v>2940.5763071594806</v>
      </c>
      <c r="CL203" s="193">
        <f t="shared" si="43"/>
        <v>2940.5763071594806</v>
      </c>
      <c r="CM203" s="193">
        <f t="shared" si="39"/>
        <v>2940.5763071594806</v>
      </c>
      <c r="CN203" s="193">
        <f t="shared" si="40"/>
        <v>2940.5763071594806</v>
      </c>
      <c r="CO203" s="193">
        <f t="shared" si="40"/>
        <v>2940.5763071594806</v>
      </c>
      <c r="CP203" s="193">
        <f t="shared" si="40"/>
        <v>2940.5763071594806</v>
      </c>
      <c r="CQ203" s="193">
        <f t="shared" si="40"/>
        <v>2940.5763071594806</v>
      </c>
      <c r="CR203" s="193">
        <f t="shared" si="40"/>
        <v>2940.5763071594806</v>
      </c>
      <c r="CS203" s="193">
        <f t="shared" si="40"/>
        <v>2940.5763071594806</v>
      </c>
      <c r="CT203" s="193">
        <f t="shared" si="40"/>
        <v>2940.5763071594806</v>
      </c>
      <c r="CU203" s="193">
        <f t="shared" si="40"/>
        <v>2940.5763071594806</v>
      </c>
      <c r="CV203" s="193">
        <f t="shared" si="40"/>
        <v>2940.5763071594806</v>
      </c>
      <c r="CW203" s="193">
        <f t="shared" si="40"/>
        <v>2934.1790809122435</v>
      </c>
      <c r="CX203" s="193">
        <f t="shared" si="40"/>
        <v>2934.1790809122435</v>
      </c>
      <c r="CY203" s="193">
        <f t="shared" si="40"/>
        <v>2934.1790809122435</v>
      </c>
      <c r="CZ203" s="193">
        <f t="shared" si="40"/>
        <v>2934.1790809122435</v>
      </c>
      <c r="DA203" s="193">
        <f t="shared" si="40"/>
        <v>2934.1790809122435</v>
      </c>
      <c r="DB203" s="193">
        <f t="shared" si="40"/>
        <v>2934.1790809122435</v>
      </c>
      <c r="DC203" s="193">
        <f t="shared" si="40"/>
        <v>2934.1790809122435</v>
      </c>
      <c r="DD203" s="193">
        <f t="shared" si="40"/>
        <v>2934.1790809122435</v>
      </c>
      <c r="DE203" s="193">
        <f t="shared" si="40"/>
        <v>2934.1790809122435</v>
      </c>
      <c r="DF203" s="193">
        <f t="shared" si="40"/>
        <v>2934.1790809122435</v>
      </c>
      <c r="DG203" s="193">
        <f t="shared" si="40"/>
        <v>2934.1790809122435</v>
      </c>
      <c r="DH203" s="193">
        <f t="shared" si="40"/>
        <v>2934.1790809122435</v>
      </c>
      <c r="DI203" s="193">
        <f t="shared" si="40"/>
        <v>2935.0490589102678</v>
      </c>
      <c r="DJ203" s="193">
        <f t="shared" si="40"/>
        <v>2935.0490589102678</v>
      </c>
      <c r="DK203" s="193">
        <f t="shared" si="40"/>
        <v>2935.0490589102678</v>
      </c>
      <c r="DL203" s="193">
        <f t="shared" si="40"/>
        <v>2935.0490589102678</v>
      </c>
      <c r="DM203" s="193">
        <f t="shared" si="40"/>
        <v>2935.0490589102678</v>
      </c>
      <c r="DN203" s="193">
        <f t="shared" si="40"/>
        <v>2935.0490589102678</v>
      </c>
      <c r="DO203" s="193">
        <f t="shared" si="40"/>
        <v>2935.0490589102678</v>
      </c>
      <c r="DP203" s="193">
        <f t="shared" si="40"/>
        <v>2935.0490589102678</v>
      </c>
      <c r="DQ203" s="193">
        <f t="shared" si="40"/>
        <v>2935.0490589102678</v>
      </c>
      <c r="DR203" s="193">
        <f t="shared" si="40"/>
        <v>2935.0490589102678</v>
      </c>
      <c r="DS203" s="193">
        <f t="shared" si="40"/>
        <v>2935.0490589102678</v>
      </c>
      <c r="DT203" s="193">
        <f t="shared" si="40"/>
        <v>2935.0490589102678</v>
      </c>
      <c r="DU203" s="193">
        <f t="shared" si="40"/>
        <v>2938.8681971502078</v>
      </c>
      <c r="DV203" s="193">
        <f t="shared" si="40"/>
        <v>2938.8681971502078</v>
      </c>
      <c r="DW203" s="193">
        <f t="shared" si="40"/>
        <v>2938.8681971502078</v>
      </c>
      <c r="DX203" s="193">
        <f t="shared" si="40"/>
        <v>2938.8681971502078</v>
      </c>
      <c r="DY203" s="193">
        <f t="shared" si="40"/>
        <v>2938.8681971502078</v>
      </c>
      <c r="DZ203" s="193">
        <f t="shared" si="40"/>
        <v>2938.8681971502078</v>
      </c>
      <c r="EA203" s="193">
        <f t="shared" si="40"/>
        <v>2938.8681971502078</v>
      </c>
      <c r="EB203" s="193">
        <f t="shared" si="40"/>
        <v>2938.8681971502078</v>
      </c>
      <c r="EC203" s="193">
        <f t="shared" si="40"/>
        <v>2938.8681971502078</v>
      </c>
      <c r="ED203" s="193">
        <f t="shared" si="40"/>
        <v>2938.8681971502078</v>
      </c>
      <c r="EE203" s="193">
        <f t="shared" si="40"/>
        <v>2938.8681971502078</v>
      </c>
      <c r="EF203" s="193">
        <f t="shared" si="40"/>
        <v>2938.8681971502078</v>
      </c>
      <c r="EG203" s="193">
        <f t="shared" si="40"/>
        <v>2902.4008647139603</v>
      </c>
      <c r="EH203" s="193">
        <f t="shared" si="40"/>
        <v>2902.4008647139603</v>
      </c>
      <c r="EI203" s="193">
        <f t="shared" si="40"/>
        <v>2902.4008647139603</v>
      </c>
      <c r="EJ203" s="193">
        <f t="shared" si="40"/>
        <v>2902.4008647139603</v>
      </c>
      <c r="EK203" s="193">
        <f t="shared" si="40"/>
        <v>2902.4008647139603</v>
      </c>
      <c r="EL203" s="193">
        <f t="shared" si="40"/>
        <v>2902.4008647139603</v>
      </c>
      <c r="EM203" s="193">
        <f t="shared" si="40"/>
        <v>2902.4008647139603</v>
      </c>
      <c r="EN203" s="193">
        <f t="shared" si="40"/>
        <v>2902.4008647139603</v>
      </c>
      <c r="EO203" s="193">
        <f t="shared" si="40"/>
        <v>2902.4008647139603</v>
      </c>
      <c r="EP203" s="193">
        <f t="shared" si="40"/>
        <v>2902.4008647139603</v>
      </c>
      <c r="EQ203" s="193">
        <f t="shared" si="40"/>
        <v>2902.4008647139603</v>
      </c>
      <c r="ER203" s="193">
        <f t="shared" si="40"/>
        <v>2902.4008647139603</v>
      </c>
      <c r="ES203" s="193">
        <f t="shared" si="40"/>
        <v>2898.7159081258601</v>
      </c>
      <c r="ET203" s="193">
        <f t="shared" si="40"/>
        <v>2898.7159081258601</v>
      </c>
      <c r="EU203" s="193">
        <f t="shared" si="40"/>
        <v>2898.7159081258601</v>
      </c>
      <c r="EV203" s="193">
        <f t="shared" si="40"/>
        <v>2898.7159081258601</v>
      </c>
      <c r="EW203" s="193">
        <f t="shared" si="40"/>
        <v>2898.7159081258601</v>
      </c>
      <c r="EX203" s="193">
        <f t="shared" si="40"/>
        <v>2898.7159081258601</v>
      </c>
      <c r="EY203" s="193">
        <f t="shared" si="40"/>
        <v>2898.7159081258601</v>
      </c>
      <c r="EZ203" s="193">
        <f t="shared" si="41"/>
        <v>2898.7159081258601</v>
      </c>
      <c r="FA203" s="193">
        <f t="shared" si="41"/>
        <v>2898.7159081258601</v>
      </c>
      <c r="FB203" s="193">
        <f t="shared" si="41"/>
        <v>2898.7159081258601</v>
      </c>
      <c r="FC203" s="193">
        <f t="shared" si="41"/>
        <v>2898.7159081258601</v>
      </c>
      <c r="FD203" s="193">
        <f t="shared" si="41"/>
        <v>2898.7159081258601</v>
      </c>
      <c r="FE203" s="193">
        <f t="shared" si="41"/>
        <v>2902.8769888056254</v>
      </c>
      <c r="FF203" s="193">
        <f t="shared" si="41"/>
        <v>2902.8769888056254</v>
      </c>
      <c r="FG203" s="193">
        <f t="shared" si="41"/>
        <v>2902.8769888056254</v>
      </c>
      <c r="FH203" s="193">
        <f t="shared" si="41"/>
        <v>2902.8769888056254</v>
      </c>
      <c r="FI203" s="193">
        <f t="shared" si="41"/>
        <v>2902.8769888056254</v>
      </c>
      <c r="FJ203" s="193">
        <f t="shared" si="41"/>
        <v>2902.8769888056254</v>
      </c>
      <c r="FK203" s="193">
        <f t="shared" si="41"/>
        <v>2902.8769888056254</v>
      </c>
      <c r="FL203" s="193">
        <f t="shared" si="41"/>
        <v>2902.8769888056254</v>
      </c>
      <c r="FM203" s="193">
        <f t="shared" si="41"/>
        <v>2902.8769888056254</v>
      </c>
      <c r="FN203" s="193">
        <f t="shared" si="41"/>
        <v>2902.8769888056254</v>
      </c>
      <c r="FO203" s="193">
        <f t="shared" si="41"/>
        <v>2902.8769888056254</v>
      </c>
      <c r="FP203" s="193">
        <f t="shared" si="41"/>
        <v>2902.8769888056254</v>
      </c>
      <c r="FQ203" s="193">
        <f t="shared" si="41"/>
        <v>2921.2407662981218</v>
      </c>
      <c r="FR203" s="193">
        <f t="shared" si="41"/>
        <v>2921.2407662981218</v>
      </c>
      <c r="FS203" s="193">
        <f t="shared" si="41"/>
        <v>2921.2407662981218</v>
      </c>
      <c r="FT203" s="193">
        <f t="shared" si="41"/>
        <v>2921.2407662981218</v>
      </c>
      <c r="FU203" s="193">
        <f t="shared" si="41"/>
        <v>2921.2407662981218</v>
      </c>
      <c r="FV203" s="193">
        <f t="shared" si="41"/>
        <v>2921.2407662981218</v>
      </c>
      <c r="FW203" s="193">
        <f t="shared" si="41"/>
        <v>2921.2407662981218</v>
      </c>
      <c r="FX203" s="193">
        <f t="shared" si="41"/>
        <v>2921.2407662981218</v>
      </c>
      <c r="FY203" s="193">
        <f t="shared" si="41"/>
        <v>2921.2407662981218</v>
      </c>
      <c r="FZ203" s="193">
        <f t="shared" si="41"/>
        <v>2921.2407662981218</v>
      </c>
      <c r="GA203" s="193">
        <f t="shared" si="41"/>
        <v>2921.2407662981218</v>
      </c>
      <c r="GB203" s="193">
        <f t="shared" si="41"/>
        <v>2921.2407662981218</v>
      </c>
      <c r="GC203" s="193">
        <f t="shared" si="41"/>
        <v>2924.2575532609881</v>
      </c>
      <c r="GD203" s="193">
        <f t="shared" si="41"/>
        <v>2924.2575532609881</v>
      </c>
      <c r="GE203" s="193">
        <f t="shared" si="41"/>
        <v>2924.2575532609881</v>
      </c>
      <c r="GF203" s="193">
        <f t="shared" si="41"/>
        <v>2924.2575532609881</v>
      </c>
      <c r="GG203" s="193">
        <f t="shared" si="41"/>
        <v>2924.2575532609881</v>
      </c>
      <c r="GH203" s="193">
        <f t="shared" si="41"/>
        <v>2924.2575532609881</v>
      </c>
      <c r="GI203" s="193">
        <f t="shared" si="41"/>
        <v>2924.2575532609881</v>
      </c>
      <c r="GJ203" s="193">
        <f t="shared" si="41"/>
        <v>2924.2575532609881</v>
      </c>
      <c r="GK203" s="193">
        <f t="shared" si="41"/>
        <v>2924.2575532609881</v>
      </c>
      <c r="GL203" s="193">
        <f t="shared" si="41"/>
        <v>2924.2575532609881</v>
      </c>
      <c r="GM203" s="193">
        <f t="shared" si="41"/>
        <v>2924.2575532609881</v>
      </c>
      <c r="GN203" s="193">
        <f t="shared" si="41"/>
        <v>2924.2575532609881</v>
      </c>
      <c r="GO203" s="193">
        <f t="shared" si="41"/>
        <v>2893.3553122544909</v>
      </c>
      <c r="GP203" s="193">
        <f t="shared" si="41"/>
        <v>2893.3553122544909</v>
      </c>
      <c r="GQ203" s="193">
        <f t="shared" si="41"/>
        <v>2893.3553122544909</v>
      </c>
      <c r="GR203" s="193">
        <f t="shared" si="41"/>
        <v>2893.3553122544909</v>
      </c>
      <c r="GS203" s="193">
        <f t="shared" si="41"/>
        <v>2893.3553122544909</v>
      </c>
      <c r="GT203" s="193">
        <f t="shared" si="41"/>
        <v>2893.3553122544909</v>
      </c>
      <c r="GU203" s="193">
        <f t="shared" si="41"/>
        <v>2893.3553122544909</v>
      </c>
      <c r="GV203" s="193">
        <f t="shared" si="41"/>
        <v>2893.3553122544909</v>
      </c>
      <c r="GW203" s="193">
        <f t="shared" si="41"/>
        <v>2893.3553122544909</v>
      </c>
      <c r="GX203" s="193">
        <f t="shared" si="41"/>
        <v>2893.3553122544909</v>
      </c>
      <c r="GY203" s="193">
        <f t="shared" si="41"/>
        <v>2893.3553122544909</v>
      </c>
      <c r="GZ203" s="193">
        <f t="shared" si="41"/>
        <v>2893.3553122544909</v>
      </c>
      <c r="HA203" s="193">
        <f t="shared" si="41"/>
        <v>2902.9836229121011</v>
      </c>
      <c r="HB203" s="193">
        <f t="shared" si="41"/>
        <v>2902.9836229121011</v>
      </c>
      <c r="HC203" s="193">
        <f t="shared" si="41"/>
        <v>2902.9836229121011</v>
      </c>
      <c r="HD203" s="193">
        <f t="shared" si="41"/>
        <v>2902.9836229121011</v>
      </c>
      <c r="HE203" s="193">
        <f t="shared" si="41"/>
        <v>2902.9836229121011</v>
      </c>
      <c r="HF203" s="193">
        <f t="shared" si="41"/>
        <v>2902.9836229121011</v>
      </c>
      <c r="HG203" s="193">
        <f t="shared" si="41"/>
        <v>2902.9836229121011</v>
      </c>
      <c r="HH203" s="193">
        <f t="shared" si="41"/>
        <v>2902.9836229121011</v>
      </c>
      <c r="HI203" s="193">
        <f t="shared" si="41"/>
        <v>2902.9836229121011</v>
      </c>
      <c r="HJ203" s="193">
        <f t="shared" si="41"/>
        <v>2902.9836229121011</v>
      </c>
      <c r="HK203" s="193">
        <f t="shared" si="41"/>
        <v>2902.9836229121011</v>
      </c>
      <c r="HL203" s="193">
        <f t="shared" si="42"/>
        <v>2902.9836229121011</v>
      </c>
      <c r="HM203" s="193">
        <f t="shared" si="42"/>
        <v>2910.4019959770185</v>
      </c>
      <c r="HN203" s="193">
        <f t="shared" si="42"/>
        <v>2910.4019959770185</v>
      </c>
      <c r="HO203" s="193">
        <f t="shared" si="42"/>
        <v>2910.4019959770185</v>
      </c>
      <c r="HP203" s="193">
        <f t="shared" si="42"/>
        <v>2910.4019959770185</v>
      </c>
      <c r="HQ203" s="193">
        <f t="shared" si="42"/>
        <v>2910.4019959770185</v>
      </c>
      <c r="HR203" s="193">
        <f t="shared" si="42"/>
        <v>2910.4019959770185</v>
      </c>
      <c r="HS203" s="193">
        <f t="shared" si="42"/>
        <v>2910.4019959770185</v>
      </c>
      <c r="HT203" s="193">
        <f t="shared" si="42"/>
        <v>2910.4019959770185</v>
      </c>
      <c r="HU203" s="193">
        <f t="shared" si="42"/>
        <v>2910.4019959770185</v>
      </c>
      <c r="HV203" s="193">
        <f t="shared" si="42"/>
        <v>2910.4019959770185</v>
      </c>
      <c r="HW203" s="193">
        <f t="shared" si="42"/>
        <v>2910.4019959770185</v>
      </c>
      <c r="HX203" s="193">
        <f t="shared" si="42"/>
        <v>2910.4019959770185</v>
      </c>
      <c r="HY203" s="193">
        <f t="shared" si="42"/>
        <v>2881.5713737349824</v>
      </c>
      <c r="HZ203" s="193">
        <f t="shared" si="42"/>
        <v>2881.5713737349824</v>
      </c>
      <c r="IA203" s="193">
        <f t="shared" si="42"/>
        <v>2881.5713737349824</v>
      </c>
      <c r="IB203" s="193">
        <f t="shared" si="42"/>
        <v>2881.5713737349824</v>
      </c>
      <c r="IC203" s="193">
        <f t="shared" si="42"/>
        <v>2881.5713737349824</v>
      </c>
      <c r="ID203" s="193">
        <f t="shared" si="42"/>
        <v>2881.5713737349824</v>
      </c>
      <c r="IE203" s="193">
        <f t="shared" si="42"/>
        <v>2881.5713737349824</v>
      </c>
      <c r="IF203" s="193">
        <f t="shared" si="42"/>
        <v>2881.5713737349824</v>
      </c>
      <c r="IG203" s="193">
        <f t="shared" si="42"/>
        <v>2881.5713737349824</v>
      </c>
      <c r="IH203" s="193">
        <f t="shared" si="42"/>
        <v>2881.5713737349824</v>
      </c>
      <c r="II203" s="193">
        <f t="shared" si="42"/>
        <v>2881.5713737349824</v>
      </c>
      <c r="IJ203" s="193">
        <f t="shared" si="42"/>
        <v>2881.5713737349824</v>
      </c>
      <c r="IK203" s="193">
        <f t="shared" si="42"/>
        <v>2881.5713737349824</v>
      </c>
      <c r="IL203" s="193">
        <f t="shared" si="42"/>
        <v>2881.5713737349824</v>
      </c>
      <c r="IM203" s="193">
        <f t="shared" si="42"/>
        <v>2881.5713737349824</v>
      </c>
      <c r="IN203" s="193">
        <f t="shared" si="42"/>
        <v>2881.5713737349824</v>
      </c>
      <c r="IO203" s="193">
        <f t="shared" si="42"/>
        <v>2881.5713737349824</v>
      </c>
      <c r="IP203" s="193">
        <f t="shared" si="42"/>
        <v>2881.5713737349824</v>
      </c>
      <c r="IQ203" s="193">
        <f t="shared" si="42"/>
        <v>2881.5713737349824</v>
      </c>
      <c r="IR203" s="193">
        <f t="shared" si="42"/>
        <v>2881.5713737349824</v>
      </c>
      <c r="IS203" s="193">
        <f t="shared" si="42"/>
        <v>2881.5713737349824</v>
      </c>
      <c r="IT203" s="193">
        <f t="shared" si="42"/>
        <v>2881.5713737349824</v>
      </c>
      <c r="IU203" s="193">
        <f t="shared" si="42"/>
        <v>2881.5713737349824</v>
      </c>
      <c r="IV203" s="193">
        <f t="shared" si="42"/>
        <v>2881.5713737349824</v>
      </c>
      <c r="IW203" s="193" t="e">
        <f t="shared" si="42"/>
        <v>#N/A</v>
      </c>
      <c r="IX203" s="193" t="e">
        <f t="shared" si="42"/>
        <v>#N/A</v>
      </c>
      <c r="IY203" s="193" t="e">
        <f t="shared" si="42"/>
        <v>#N/A</v>
      </c>
      <c r="IZ203" s="193" t="e">
        <f t="shared" si="42"/>
        <v>#N/A</v>
      </c>
      <c r="JA203" s="193" t="e">
        <f t="shared" si="42"/>
        <v>#N/A</v>
      </c>
      <c r="JB203" s="193" t="e">
        <f t="shared" si="42"/>
        <v>#N/A</v>
      </c>
      <c r="JC203" s="193" t="e">
        <f t="shared" si="42"/>
        <v>#N/A</v>
      </c>
      <c r="JD203" s="193" t="e">
        <f t="shared" si="42"/>
        <v>#N/A</v>
      </c>
      <c r="JE203" s="193" t="e">
        <f t="shared" si="42"/>
        <v>#N/A</v>
      </c>
      <c r="JF203" s="193" t="e">
        <f t="shared" si="42"/>
        <v>#N/A</v>
      </c>
      <c r="JG203" s="193" t="e">
        <f t="shared" si="42"/>
        <v>#N/A</v>
      </c>
      <c r="JH203" s="193" t="e">
        <f t="shared" si="42"/>
        <v>#N/A</v>
      </c>
      <c r="JI203" s="193" t="e">
        <f t="shared" si="42"/>
        <v>#N/A</v>
      </c>
      <c r="JJ203" s="193" t="e">
        <f t="shared" si="42"/>
        <v>#N/A</v>
      </c>
      <c r="JK203" s="193" t="e">
        <f t="shared" si="42"/>
        <v>#N/A</v>
      </c>
      <c r="JL203" s="193" t="e">
        <f t="shared" si="42"/>
        <v>#N/A</v>
      </c>
      <c r="JM203" s="193" t="e">
        <f t="shared" si="42"/>
        <v>#N/A</v>
      </c>
      <c r="JN203" s="193" t="e">
        <f t="shared" si="42"/>
        <v>#N/A</v>
      </c>
      <c r="JO203" s="193" t="e">
        <f t="shared" si="42"/>
        <v>#N/A</v>
      </c>
      <c r="JP203" s="193" t="e">
        <f t="shared" si="42"/>
        <v>#N/A</v>
      </c>
      <c r="JQ203" s="193" t="e">
        <f t="shared" si="42"/>
        <v>#N/A</v>
      </c>
      <c r="JR203" s="193" t="e">
        <f t="shared" si="42"/>
        <v>#N/A</v>
      </c>
      <c r="JS203" s="193" t="e">
        <f t="shared" si="42"/>
        <v>#N/A</v>
      </c>
      <c r="JT203" s="193" t="e">
        <f t="shared" si="42"/>
        <v>#N/A</v>
      </c>
    </row>
    <row r="204" spans="4:280">
      <c r="D204" s="175">
        <v>20</v>
      </c>
      <c r="Z204" s="193">
        <f t="shared" si="43"/>
        <v>2666.1270380670403</v>
      </c>
      <c r="AA204" s="193">
        <f t="shared" si="43"/>
        <v>2666.1270380670403</v>
      </c>
      <c r="AB204" s="193">
        <f>+INDEX($D$177:$AV$187,MATCH($D204,$D$177:$D$187,0),MATCH(YEAR(AB$201),$D$177:$AV$177,0))/12/AB192</f>
        <v>2519.8958168906956</v>
      </c>
      <c r="AC204" s="193">
        <f t="shared" si="43"/>
        <v>2519.8958168906956</v>
      </c>
      <c r="AD204" s="193">
        <f t="shared" si="43"/>
        <v>2519.8958168906956</v>
      </c>
      <c r="AE204" s="193">
        <f t="shared" si="43"/>
        <v>2519.8958168906956</v>
      </c>
      <c r="AF204" s="193">
        <f t="shared" si="43"/>
        <v>2519.8958168906956</v>
      </c>
      <c r="AG204" s="193">
        <f t="shared" si="43"/>
        <v>2519.8958168906956</v>
      </c>
      <c r="AH204" s="193">
        <f t="shared" si="43"/>
        <v>2519.8958168906956</v>
      </c>
      <c r="AI204" s="193">
        <f t="shared" si="43"/>
        <v>2519.8958168906956</v>
      </c>
      <c r="AJ204" s="193">
        <f t="shared" si="43"/>
        <v>2519.8958168906956</v>
      </c>
      <c r="AK204" s="193">
        <f t="shared" si="43"/>
        <v>2519.8958168906956</v>
      </c>
      <c r="AL204" s="193">
        <f t="shared" si="43"/>
        <v>2519.8958168906956</v>
      </c>
      <c r="AM204" s="193">
        <f t="shared" si="43"/>
        <v>2519.8958168906956</v>
      </c>
      <c r="AN204" s="193">
        <f t="shared" si="43"/>
        <v>2489.7782155657269</v>
      </c>
      <c r="AO204" s="193">
        <f t="shared" si="43"/>
        <v>2489.7782155657269</v>
      </c>
      <c r="AP204" s="193">
        <f t="shared" si="43"/>
        <v>2489.7782155657269</v>
      </c>
      <c r="AQ204" s="193">
        <f t="shared" si="43"/>
        <v>2489.7782155657269</v>
      </c>
      <c r="AR204" s="193">
        <f t="shared" si="43"/>
        <v>2489.7782155657269</v>
      </c>
      <c r="AS204" s="193">
        <f t="shared" si="39"/>
        <v>2489.7782155657269</v>
      </c>
      <c r="AT204" s="193">
        <f t="shared" si="43"/>
        <v>2489.7782155657269</v>
      </c>
      <c r="AU204" s="193">
        <f t="shared" si="43"/>
        <v>2489.7782155657269</v>
      </c>
      <c r="AV204" s="193">
        <f t="shared" si="43"/>
        <v>2489.7782155657269</v>
      </c>
      <c r="AW204" s="193">
        <f t="shared" si="43"/>
        <v>2489.7782155657269</v>
      </c>
      <c r="AX204" s="193">
        <f t="shared" si="43"/>
        <v>2489.7782155657269</v>
      </c>
      <c r="AY204" s="193">
        <f t="shared" si="43"/>
        <v>2489.7782155657269</v>
      </c>
      <c r="AZ204" s="193">
        <f t="shared" si="43"/>
        <v>2489.7782155657269</v>
      </c>
      <c r="BA204" s="193">
        <f t="shared" si="43"/>
        <v>2443.6967494310461</v>
      </c>
      <c r="BB204" s="193">
        <f t="shared" si="43"/>
        <v>2443.6967494310461</v>
      </c>
      <c r="BC204" s="193">
        <f t="shared" si="43"/>
        <v>2443.6967494310461</v>
      </c>
      <c r="BD204" s="193">
        <f t="shared" si="43"/>
        <v>2443.6967494310461</v>
      </c>
      <c r="BE204" s="193">
        <f t="shared" si="43"/>
        <v>2443.6967494310461</v>
      </c>
      <c r="BF204" s="193">
        <f t="shared" si="43"/>
        <v>2443.6967494310461</v>
      </c>
      <c r="BG204" s="193">
        <f t="shared" si="43"/>
        <v>2443.6967494310461</v>
      </c>
      <c r="BH204" s="193">
        <f t="shared" si="43"/>
        <v>2443.6967494310461</v>
      </c>
      <c r="BI204" s="193">
        <f t="shared" si="43"/>
        <v>2443.6967494310461</v>
      </c>
      <c r="BJ204" s="193">
        <f t="shared" si="43"/>
        <v>2443.6967494310461</v>
      </c>
      <c r="BK204" s="193">
        <f t="shared" si="43"/>
        <v>2443.6967494310461</v>
      </c>
      <c r="BL204" s="193">
        <f t="shared" si="43"/>
        <v>2443.6967494310461</v>
      </c>
      <c r="BM204" s="193">
        <f t="shared" si="43"/>
        <v>2464.7672273626999</v>
      </c>
      <c r="BN204" s="193">
        <f t="shared" si="43"/>
        <v>2464.7672273626999</v>
      </c>
      <c r="BO204" s="193">
        <f t="shared" si="43"/>
        <v>2464.7672273626999</v>
      </c>
      <c r="BP204" s="193">
        <f t="shared" si="43"/>
        <v>2464.7672273626999</v>
      </c>
      <c r="BQ204" s="193">
        <f t="shared" si="43"/>
        <v>2464.7672273626999</v>
      </c>
      <c r="BR204" s="193">
        <f t="shared" si="43"/>
        <v>2464.7672273626999</v>
      </c>
      <c r="BS204" s="193">
        <f t="shared" si="43"/>
        <v>2464.7672273626999</v>
      </c>
      <c r="BT204" s="193">
        <f t="shared" si="43"/>
        <v>2464.7672273626999</v>
      </c>
      <c r="BU204" s="193">
        <f t="shared" si="43"/>
        <v>2464.7672273626999</v>
      </c>
      <c r="BV204" s="193">
        <f t="shared" si="43"/>
        <v>2464.7672273626999</v>
      </c>
      <c r="BW204" s="193">
        <f t="shared" si="43"/>
        <v>2464.7672273626999</v>
      </c>
      <c r="BX204" s="193">
        <f t="shared" si="43"/>
        <v>2464.7672273626999</v>
      </c>
      <c r="BY204" s="193">
        <f t="shared" si="43"/>
        <v>2512.2651225584877</v>
      </c>
      <c r="BZ204" s="193">
        <f t="shared" si="43"/>
        <v>2512.2651225584877</v>
      </c>
      <c r="CA204" s="193">
        <f t="shared" si="43"/>
        <v>2512.2651225584877</v>
      </c>
      <c r="CB204" s="193">
        <f t="shared" si="43"/>
        <v>2512.2651225584877</v>
      </c>
      <c r="CC204" s="193">
        <f t="shared" si="43"/>
        <v>2512.2651225584877</v>
      </c>
      <c r="CD204" s="193">
        <f t="shared" si="43"/>
        <v>2512.2651225584877</v>
      </c>
      <c r="CE204" s="193">
        <f t="shared" si="43"/>
        <v>2512.2651225584877</v>
      </c>
      <c r="CF204" s="193">
        <f t="shared" si="43"/>
        <v>2512.2651225584877</v>
      </c>
      <c r="CG204" s="193">
        <f t="shared" si="43"/>
        <v>2512.2651225584877</v>
      </c>
      <c r="CH204" s="193">
        <f t="shared" si="43"/>
        <v>2512.2651225584877</v>
      </c>
      <c r="CI204" s="193">
        <f t="shared" si="43"/>
        <v>2512.2651225584877</v>
      </c>
      <c r="CJ204" s="193">
        <f t="shared" si="43"/>
        <v>2512.2651225584877</v>
      </c>
      <c r="CK204" s="193">
        <f t="shared" si="43"/>
        <v>2505.307801398139</v>
      </c>
      <c r="CL204" s="193">
        <f t="shared" si="43"/>
        <v>2505.307801398139</v>
      </c>
      <c r="CM204" s="193">
        <f t="shared" si="39"/>
        <v>2505.307801398139</v>
      </c>
      <c r="CN204" s="193">
        <f t="shared" si="40"/>
        <v>2505.307801398139</v>
      </c>
      <c r="CO204" s="193">
        <f t="shared" si="40"/>
        <v>2505.307801398139</v>
      </c>
      <c r="CP204" s="193">
        <f t="shared" si="40"/>
        <v>2505.307801398139</v>
      </c>
      <c r="CQ204" s="193">
        <f t="shared" si="40"/>
        <v>2505.307801398139</v>
      </c>
      <c r="CR204" s="193">
        <f t="shared" si="40"/>
        <v>2505.307801398139</v>
      </c>
      <c r="CS204" s="193">
        <f t="shared" si="40"/>
        <v>2505.307801398139</v>
      </c>
      <c r="CT204" s="193">
        <f t="shared" si="40"/>
        <v>2505.307801398139</v>
      </c>
      <c r="CU204" s="193">
        <f t="shared" si="40"/>
        <v>2505.307801398139</v>
      </c>
      <c r="CV204" s="193">
        <f t="shared" si="40"/>
        <v>2505.307801398139</v>
      </c>
      <c r="CW204" s="193">
        <f t="shared" si="40"/>
        <v>2488.1207842058648</v>
      </c>
      <c r="CX204" s="193">
        <f t="shared" si="40"/>
        <v>2488.1207842058648</v>
      </c>
      <c r="CY204" s="193">
        <f t="shared" si="40"/>
        <v>2488.1207842058648</v>
      </c>
      <c r="CZ204" s="193">
        <f t="shared" si="40"/>
        <v>2488.1207842058648</v>
      </c>
      <c r="DA204" s="193">
        <f t="shared" si="40"/>
        <v>2488.1207842058648</v>
      </c>
      <c r="DB204" s="193">
        <f t="shared" si="40"/>
        <v>2488.1207842058648</v>
      </c>
      <c r="DC204" s="193">
        <f t="shared" si="40"/>
        <v>2488.1207842058648</v>
      </c>
      <c r="DD204" s="193">
        <f t="shared" si="40"/>
        <v>2488.1207842058648</v>
      </c>
      <c r="DE204" s="193">
        <f t="shared" si="40"/>
        <v>2488.1207842058648</v>
      </c>
      <c r="DF204" s="193">
        <f t="shared" si="40"/>
        <v>2488.1207842058648</v>
      </c>
      <c r="DG204" s="193">
        <f t="shared" si="40"/>
        <v>2488.1207842058648</v>
      </c>
      <c r="DH204" s="193">
        <f t="shared" si="40"/>
        <v>2488.1207842058648</v>
      </c>
      <c r="DI204" s="193">
        <f t="shared" si="40"/>
        <v>2452.6522941171697</v>
      </c>
      <c r="DJ204" s="193">
        <f t="shared" si="40"/>
        <v>2452.6522941171697</v>
      </c>
      <c r="DK204" s="193">
        <f t="shared" si="40"/>
        <v>2452.6522941171697</v>
      </c>
      <c r="DL204" s="193">
        <f t="shared" si="40"/>
        <v>2452.6522941171697</v>
      </c>
      <c r="DM204" s="193">
        <f t="shared" si="40"/>
        <v>2452.6522941171697</v>
      </c>
      <c r="DN204" s="193">
        <f t="shared" si="40"/>
        <v>2452.6522941171697</v>
      </c>
      <c r="DO204" s="193">
        <f t="shared" si="40"/>
        <v>2452.6522941171697</v>
      </c>
      <c r="DP204" s="193">
        <f t="shared" si="40"/>
        <v>2452.6522941171697</v>
      </c>
      <c r="DQ204" s="193">
        <f t="shared" si="40"/>
        <v>2452.6522941171697</v>
      </c>
      <c r="DR204" s="193">
        <f t="shared" si="40"/>
        <v>2452.6522941171697</v>
      </c>
      <c r="DS204" s="193">
        <f t="shared" si="40"/>
        <v>2452.6522941171697</v>
      </c>
      <c r="DT204" s="193">
        <f t="shared" si="40"/>
        <v>2452.6522941171697</v>
      </c>
      <c r="DU204" s="193">
        <f t="shared" si="40"/>
        <v>2489.8293350439399</v>
      </c>
      <c r="DV204" s="193">
        <f t="shared" si="40"/>
        <v>2489.8293350439399</v>
      </c>
      <c r="DW204" s="193">
        <f t="shared" si="40"/>
        <v>2489.8293350439399</v>
      </c>
      <c r="DX204" s="193">
        <f t="shared" si="40"/>
        <v>2489.8293350439399</v>
      </c>
      <c r="DY204" s="193">
        <f t="shared" si="40"/>
        <v>2489.8293350439399</v>
      </c>
      <c r="DZ204" s="193">
        <f t="shared" si="40"/>
        <v>2489.8293350439399</v>
      </c>
      <c r="EA204" s="193">
        <f t="shared" si="40"/>
        <v>2489.8293350439399</v>
      </c>
      <c r="EB204" s="193">
        <f t="shared" si="40"/>
        <v>2489.8293350439399</v>
      </c>
      <c r="EC204" s="193">
        <f t="shared" si="40"/>
        <v>2489.8293350439399</v>
      </c>
      <c r="ED204" s="193">
        <f t="shared" si="40"/>
        <v>2489.8293350439399</v>
      </c>
      <c r="EE204" s="193">
        <f t="shared" si="40"/>
        <v>2489.8293350439399</v>
      </c>
      <c r="EF204" s="193">
        <f t="shared" si="40"/>
        <v>2489.8293350439399</v>
      </c>
      <c r="EG204" s="193">
        <f t="shared" si="40"/>
        <v>2481.5123251048044</v>
      </c>
      <c r="EH204" s="193">
        <f t="shared" si="40"/>
        <v>2481.5123251048044</v>
      </c>
      <c r="EI204" s="193">
        <f t="shared" si="40"/>
        <v>2481.5123251048044</v>
      </c>
      <c r="EJ204" s="193">
        <f t="shared" si="40"/>
        <v>2481.5123251048044</v>
      </c>
      <c r="EK204" s="193">
        <f t="shared" si="40"/>
        <v>2481.5123251048044</v>
      </c>
      <c r="EL204" s="193">
        <f t="shared" si="40"/>
        <v>2481.5123251048044</v>
      </c>
      <c r="EM204" s="193">
        <f t="shared" si="40"/>
        <v>2481.5123251048044</v>
      </c>
      <c r="EN204" s="193">
        <f t="shared" si="40"/>
        <v>2481.5123251048044</v>
      </c>
      <c r="EO204" s="193">
        <f t="shared" si="40"/>
        <v>2481.5123251048044</v>
      </c>
      <c r="EP204" s="193">
        <f t="shared" si="40"/>
        <v>2481.5123251048044</v>
      </c>
      <c r="EQ204" s="193">
        <f t="shared" si="40"/>
        <v>2481.5123251048044</v>
      </c>
      <c r="ER204" s="193">
        <f t="shared" si="40"/>
        <v>2481.5123251048044</v>
      </c>
      <c r="ES204" s="193">
        <f t="shared" si="40"/>
        <v>2458.6534307555189</v>
      </c>
      <c r="ET204" s="193">
        <f t="shared" si="40"/>
        <v>2458.6534307555189</v>
      </c>
      <c r="EU204" s="193">
        <f t="shared" si="40"/>
        <v>2458.6534307555189</v>
      </c>
      <c r="EV204" s="193">
        <f t="shared" si="40"/>
        <v>2458.6534307555189</v>
      </c>
      <c r="EW204" s="193">
        <f t="shared" si="40"/>
        <v>2458.6534307555189</v>
      </c>
      <c r="EX204" s="193">
        <f t="shared" si="40"/>
        <v>2458.6534307555189</v>
      </c>
      <c r="EY204" s="193">
        <f t="shared" si="40"/>
        <v>2458.6534307555189</v>
      </c>
      <c r="EZ204" s="193">
        <f t="shared" si="41"/>
        <v>2458.6534307555189</v>
      </c>
      <c r="FA204" s="193">
        <f t="shared" si="41"/>
        <v>2458.6534307555189</v>
      </c>
      <c r="FB204" s="193">
        <f t="shared" si="41"/>
        <v>2458.6534307555189</v>
      </c>
      <c r="FC204" s="193">
        <f t="shared" si="41"/>
        <v>2458.6534307555189</v>
      </c>
      <c r="FD204" s="193">
        <f t="shared" si="41"/>
        <v>2458.6534307555189</v>
      </c>
      <c r="FE204" s="193">
        <f t="shared" si="41"/>
        <v>2481.0441059739728</v>
      </c>
      <c r="FF204" s="193">
        <f t="shared" si="41"/>
        <v>2481.0441059739728</v>
      </c>
      <c r="FG204" s="193">
        <f t="shared" si="41"/>
        <v>2481.0441059739728</v>
      </c>
      <c r="FH204" s="193">
        <f t="shared" si="41"/>
        <v>2481.0441059739728</v>
      </c>
      <c r="FI204" s="193">
        <f t="shared" si="41"/>
        <v>2481.0441059739728</v>
      </c>
      <c r="FJ204" s="193">
        <f t="shared" si="41"/>
        <v>2481.0441059739728</v>
      </c>
      <c r="FK204" s="193">
        <f t="shared" si="41"/>
        <v>2481.0441059739728</v>
      </c>
      <c r="FL204" s="193">
        <f t="shared" si="41"/>
        <v>2481.0441059739728</v>
      </c>
      <c r="FM204" s="193">
        <f t="shared" si="41"/>
        <v>2481.0441059739728</v>
      </c>
      <c r="FN204" s="193">
        <f t="shared" si="41"/>
        <v>2481.0441059739728</v>
      </c>
      <c r="FO204" s="193">
        <f t="shared" si="41"/>
        <v>2481.0441059739728</v>
      </c>
      <c r="FP204" s="193">
        <f t="shared" si="41"/>
        <v>2481.0441059739728</v>
      </c>
      <c r="FQ204" s="193">
        <f t="shared" si="41"/>
        <v>2550.4119312876055</v>
      </c>
      <c r="FR204" s="193">
        <f t="shared" si="41"/>
        <v>2550.4119312876055</v>
      </c>
      <c r="FS204" s="193">
        <f t="shared" si="41"/>
        <v>2550.4119312876055</v>
      </c>
      <c r="FT204" s="193">
        <f t="shared" si="41"/>
        <v>2550.4119312876055</v>
      </c>
      <c r="FU204" s="193">
        <f t="shared" si="41"/>
        <v>2550.4119312876055</v>
      </c>
      <c r="FV204" s="193">
        <f t="shared" si="41"/>
        <v>2550.4119312876055</v>
      </c>
      <c r="FW204" s="193">
        <f t="shared" si="41"/>
        <v>2550.4119312876055</v>
      </c>
      <c r="FX204" s="193">
        <f t="shared" si="41"/>
        <v>2550.4119312876055</v>
      </c>
      <c r="FY204" s="193">
        <f t="shared" si="41"/>
        <v>2550.4119312876055</v>
      </c>
      <c r="FZ204" s="193">
        <f t="shared" si="41"/>
        <v>2550.4119312876055</v>
      </c>
      <c r="GA204" s="193">
        <f t="shared" si="41"/>
        <v>2550.4119312876055</v>
      </c>
      <c r="GB204" s="193">
        <f t="shared" si="41"/>
        <v>2550.4119312876055</v>
      </c>
      <c r="GC204" s="193">
        <f t="shared" si="41"/>
        <v>2552.3980198526756</v>
      </c>
      <c r="GD204" s="193">
        <f t="shared" si="41"/>
        <v>2552.3980198526756</v>
      </c>
      <c r="GE204" s="193">
        <f t="shared" si="41"/>
        <v>2552.3980198526756</v>
      </c>
      <c r="GF204" s="193">
        <f t="shared" si="41"/>
        <v>2552.3980198526756</v>
      </c>
      <c r="GG204" s="193">
        <f t="shared" si="41"/>
        <v>2552.3980198526756</v>
      </c>
      <c r="GH204" s="193">
        <f t="shared" si="41"/>
        <v>2552.3980198526756</v>
      </c>
      <c r="GI204" s="193">
        <f t="shared" si="41"/>
        <v>2552.3980198526756</v>
      </c>
      <c r="GJ204" s="193">
        <f t="shared" si="41"/>
        <v>2552.3980198526756</v>
      </c>
      <c r="GK204" s="193">
        <f t="shared" si="41"/>
        <v>2552.3980198526756</v>
      </c>
      <c r="GL204" s="193">
        <f t="shared" si="41"/>
        <v>2552.3980198526756</v>
      </c>
      <c r="GM204" s="193">
        <f t="shared" si="41"/>
        <v>2552.3980198526756</v>
      </c>
      <c r="GN204" s="193">
        <f t="shared" si="41"/>
        <v>2552.3980198526756</v>
      </c>
      <c r="GO204" s="193">
        <f t="shared" si="41"/>
        <v>2557.1998085657033</v>
      </c>
      <c r="GP204" s="193">
        <f t="shared" si="41"/>
        <v>2557.1998085657033</v>
      </c>
      <c r="GQ204" s="193">
        <f t="shared" si="41"/>
        <v>2557.1998085657033</v>
      </c>
      <c r="GR204" s="193">
        <f t="shared" si="41"/>
        <v>2557.1998085657033</v>
      </c>
      <c r="GS204" s="193">
        <f t="shared" si="41"/>
        <v>2557.1998085657033</v>
      </c>
      <c r="GT204" s="193">
        <f t="shared" si="41"/>
        <v>2557.1998085657033</v>
      </c>
      <c r="GU204" s="193">
        <f t="shared" si="41"/>
        <v>2557.1998085657033</v>
      </c>
      <c r="GV204" s="193">
        <f t="shared" si="41"/>
        <v>2557.1998085657033</v>
      </c>
      <c r="GW204" s="193">
        <f t="shared" si="41"/>
        <v>2557.1998085657033</v>
      </c>
      <c r="GX204" s="193">
        <f t="shared" si="41"/>
        <v>2557.1998085657033</v>
      </c>
      <c r="GY204" s="193">
        <f t="shared" si="41"/>
        <v>2557.1998085657033</v>
      </c>
      <c r="GZ204" s="193">
        <f t="shared" si="41"/>
        <v>2557.1998085657033</v>
      </c>
      <c r="HA204" s="193">
        <f t="shared" si="41"/>
        <v>2548.3567537282015</v>
      </c>
      <c r="HB204" s="193">
        <f t="shared" si="41"/>
        <v>2548.3567537282015</v>
      </c>
      <c r="HC204" s="193">
        <f t="shared" si="41"/>
        <v>2548.3567537282015</v>
      </c>
      <c r="HD204" s="193">
        <f t="shared" si="41"/>
        <v>2548.3567537282015</v>
      </c>
      <c r="HE204" s="193">
        <f t="shared" si="41"/>
        <v>2548.3567537282015</v>
      </c>
      <c r="HF204" s="193">
        <f t="shared" si="41"/>
        <v>2548.3567537282015</v>
      </c>
      <c r="HG204" s="193">
        <f t="shared" si="41"/>
        <v>2548.3567537282015</v>
      </c>
      <c r="HH204" s="193">
        <f t="shared" si="41"/>
        <v>2548.3567537282015</v>
      </c>
      <c r="HI204" s="193">
        <f t="shared" si="41"/>
        <v>2548.3567537282015</v>
      </c>
      <c r="HJ204" s="193">
        <f t="shared" si="41"/>
        <v>2548.3567537282015</v>
      </c>
      <c r="HK204" s="193">
        <f t="shared" si="41"/>
        <v>2548.3567537282015</v>
      </c>
      <c r="HL204" s="193">
        <f t="shared" si="42"/>
        <v>2548.3567537282015</v>
      </c>
      <c r="HM204" s="193">
        <f t="shared" si="42"/>
        <v>2562.5834057569073</v>
      </c>
      <c r="HN204" s="193">
        <f t="shared" si="42"/>
        <v>2562.5834057569073</v>
      </c>
      <c r="HO204" s="193">
        <f t="shared" si="42"/>
        <v>2562.5834057569073</v>
      </c>
      <c r="HP204" s="193">
        <f t="shared" si="42"/>
        <v>2562.5834057569073</v>
      </c>
      <c r="HQ204" s="193">
        <f t="shared" si="42"/>
        <v>2562.5834057569073</v>
      </c>
      <c r="HR204" s="193">
        <f t="shared" si="42"/>
        <v>2562.5834057569073</v>
      </c>
      <c r="HS204" s="193">
        <f t="shared" si="42"/>
        <v>2562.5834057569073</v>
      </c>
      <c r="HT204" s="193">
        <f t="shared" si="42"/>
        <v>2562.5834057569073</v>
      </c>
      <c r="HU204" s="193">
        <f t="shared" si="42"/>
        <v>2562.5834057569073</v>
      </c>
      <c r="HV204" s="193">
        <f t="shared" si="42"/>
        <v>2562.5834057569073</v>
      </c>
      <c r="HW204" s="193">
        <f t="shared" si="42"/>
        <v>2562.5834057569073</v>
      </c>
      <c r="HX204" s="193">
        <f t="shared" si="42"/>
        <v>2562.5834057569073</v>
      </c>
      <c r="HY204" s="193">
        <f t="shared" si="42"/>
        <v>2519.2748327635754</v>
      </c>
      <c r="HZ204" s="193">
        <f t="shared" si="42"/>
        <v>2519.2748327635754</v>
      </c>
      <c r="IA204" s="193">
        <f t="shared" si="42"/>
        <v>2519.2748327635754</v>
      </c>
      <c r="IB204" s="193">
        <f t="shared" si="42"/>
        <v>2519.2748327635754</v>
      </c>
      <c r="IC204" s="193">
        <f t="shared" si="42"/>
        <v>2519.2748327635754</v>
      </c>
      <c r="ID204" s="193">
        <f t="shared" si="42"/>
        <v>2519.2748327635754</v>
      </c>
      <c r="IE204" s="193">
        <f t="shared" si="42"/>
        <v>2519.2748327635754</v>
      </c>
      <c r="IF204" s="193">
        <f t="shared" si="42"/>
        <v>2519.2748327635754</v>
      </c>
      <c r="IG204" s="193">
        <f t="shared" si="42"/>
        <v>2519.2748327635754</v>
      </c>
      <c r="IH204" s="193">
        <f t="shared" si="42"/>
        <v>2519.2748327635754</v>
      </c>
      <c r="II204" s="193">
        <f t="shared" si="42"/>
        <v>2519.2748327635754</v>
      </c>
      <c r="IJ204" s="193">
        <f t="shared" si="42"/>
        <v>2519.2748327635754</v>
      </c>
      <c r="IK204" s="193">
        <f t="shared" si="42"/>
        <v>2519.2748327635754</v>
      </c>
      <c r="IL204" s="193">
        <f t="shared" si="42"/>
        <v>2519.2748327635754</v>
      </c>
      <c r="IM204" s="193">
        <f t="shared" si="42"/>
        <v>2519.2748327635754</v>
      </c>
      <c r="IN204" s="193">
        <f t="shared" si="42"/>
        <v>2519.2748327635754</v>
      </c>
      <c r="IO204" s="193">
        <f t="shared" si="42"/>
        <v>2519.2748327635754</v>
      </c>
      <c r="IP204" s="193">
        <f t="shared" si="42"/>
        <v>2519.2748327635754</v>
      </c>
      <c r="IQ204" s="193">
        <f t="shared" si="42"/>
        <v>2519.2748327635754</v>
      </c>
      <c r="IR204" s="193">
        <f t="shared" si="42"/>
        <v>2519.2748327635754</v>
      </c>
      <c r="IS204" s="193">
        <f t="shared" si="42"/>
        <v>2519.2748327635754</v>
      </c>
      <c r="IT204" s="193">
        <f t="shared" si="42"/>
        <v>2519.2748327635754</v>
      </c>
      <c r="IU204" s="193">
        <f t="shared" si="42"/>
        <v>2519.2748327635754</v>
      </c>
      <c r="IV204" s="193">
        <f t="shared" si="42"/>
        <v>2519.2748327635754</v>
      </c>
      <c r="IW204" s="193" t="e">
        <f t="shared" si="42"/>
        <v>#N/A</v>
      </c>
      <c r="IX204" s="193" t="e">
        <f t="shared" si="42"/>
        <v>#N/A</v>
      </c>
      <c r="IY204" s="193" t="e">
        <f t="shared" si="42"/>
        <v>#N/A</v>
      </c>
      <c r="IZ204" s="193" t="e">
        <f t="shared" si="42"/>
        <v>#N/A</v>
      </c>
      <c r="JA204" s="193" t="e">
        <f t="shared" si="42"/>
        <v>#N/A</v>
      </c>
      <c r="JB204" s="193" t="e">
        <f t="shared" si="42"/>
        <v>#N/A</v>
      </c>
      <c r="JC204" s="193" t="e">
        <f t="shared" si="42"/>
        <v>#N/A</v>
      </c>
      <c r="JD204" s="193" t="e">
        <f t="shared" si="42"/>
        <v>#N/A</v>
      </c>
      <c r="JE204" s="193" t="e">
        <f t="shared" si="42"/>
        <v>#N/A</v>
      </c>
      <c r="JF204" s="193" t="e">
        <f t="shared" si="42"/>
        <v>#N/A</v>
      </c>
      <c r="JG204" s="193" t="e">
        <f t="shared" si="42"/>
        <v>#N/A</v>
      </c>
      <c r="JH204" s="193" t="e">
        <f t="shared" si="42"/>
        <v>#N/A</v>
      </c>
      <c r="JI204" s="193" t="e">
        <f t="shared" si="42"/>
        <v>#N/A</v>
      </c>
      <c r="JJ204" s="193" t="e">
        <f t="shared" si="42"/>
        <v>#N/A</v>
      </c>
      <c r="JK204" s="193" t="e">
        <f t="shared" si="42"/>
        <v>#N/A</v>
      </c>
      <c r="JL204" s="193" t="e">
        <f t="shared" si="42"/>
        <v>#N/A</v>
      </c>
      <c r="JM204" s="193" t="e">
        <f t="shared" si="42"/>
        <v>#N/A</v>
      </c>
      <c r="JN204" s="193" t="e">
        <f t="shared" si="42"/>
        <v>#N/A</v>
      </c>
      <c r="JO204" s="193" t="e">
        <f t="shared" si="42"/>
        <v>#N/A</v>
      </c>
      <c r="JP204" s="193" t="e">
        <f t="shared" si="42"/>
        <v>#N/A</v>
      </c>
      <c r="JQ204" s="193" t="e">
        <f t="shared" si="42"/>
        <v>#N/A</v>
      </c>
      <c r="JR204" s="193" t="e">
        <f t="shared" si="42"/>
        <v>#N/A</v>
      </c>
      <c r="JS204" s="193" t="e">
        <f t="shared" si="42"/>
        <v>#N/A</v>
      </c>
      <c r="JT204" s="193" t="e">
        <f t="shared" si="42"/>
        <v>#N/A</v>
      </c>
    </row>
    <row r="205" spans="4:280">
      <c r="D205" s="175">
        <v>24</v>
      </c>
      <c r="Z205" s="193">
        <f t="shared" si="43"/>
        <v>4056.3049433993001</v>
      </c>
      <c r="AA205" s="193">
        <f t="shared" si="43"/>
        <v>4056.3049433993001</v>
      </c>
      <c r="AB205" s="193">
        <f t="shared" si="43"/>
        <v>4028.5538522100355</v>
      </c>
      <c r="AC205" s="193">
        <f t="shared" si="43"/>
        <v>4028.5538522100355</v>
      </c>
      <c r="AD205" s="193">
        <f t="shared" si="43"/>
        <v>4028.5538522100355</v>
      </c>
      <c r="AE205" s="193">
        <f t="shared" si="43"/>
        <v>4028.5538522100355</v>
      </c>
      <c r="AF205" s="193">
        <f t="shared" si="43"/>
        <v>4028.5538522100355</v>
      </c>
      <c r="AG205" s="193">
        <f t="shared" si="43"/>
        <v>4028.5538522100355</v>
      </c>
      <c r="AH205" s="193">
        <f t="shared" si="43"/>
        <v>4028.5538522100355</v>
      </c>
      <c r="AI205" s="193">
        <f t="shared" si="43"/>
        <v>4028.5538522100355</v>
      </c>
      <c r="AJ205" s="193">
        <f t="shared" si="43"/>
        <v>4028.5538522100355</v>
      </c>
      <c r="AK205" s="193">
        <f t="shared" si="43"/>
        <v>4028.5538522100355</v>
      </c>
      <c r="AL205" s="193">
        <f t="shared" si="43"/>
        <v>4028.5538522100355</v>
      </c>
      <c r="AM205" s="193">
        <f t="shared" si="43"/>
        <v>4028.5538522100355</v>
      </c>
      <c r="AN205" s="193">
        <f t="shared" si="43"/>
        <v>3755.9966768099621</v>
      </c>
      <c r="AO205" s="193">
        <f t="shared" si="43"/>
        <v>3755.9966768099621</v>
      </c>
      <c r="AP205" s="193">
        <f t="shared" si="43"/>
        <v>3755.9966768099621</v>
      </c>
      <c r="AQ205" s="193">
        <f t="shared" si="43"/>
        <v>3755.9966768099621</v>
      </c>
      <c r="AR205" s="193">
        <f t="shared" si="43"/>
        <v>3755.9966768099621</v>
      </c>
      <c r="AS205" s="193">
        <f t="shared" si="39"/>
        <v>3755.9966768099621</v>
      </c>
      <c r="AT205" s="193">
        <f t="shared" si="43"/>
        <v>3755.9966768099621</v>
      </c>
      <c r="AU205" s="193">
        <f t="shared" si="43"/>
        <v>3755.9966768099621</v>
      </c>
      <c r="AV205" s="193">
        <f t="shared" si="43"/>
        <v>3755.9966768099621</v>
      </c>
      <c r="AW205" s="193">
        <f t="shared" si="43"/>
        <v>3755.9966768099621</v>
      </c>
      <c r="AX205" s="193">
        <f t="shared" si="43"/>
        <v>3755.9966768099621</v>
      </c>
      <c r="AY205" s="193">
        <f t="shared" si="43"/>
        <v>3755.9966768099621</v>
      </c>
      <c r="AZ205" s="193">
        <f t="shared" si="43"/>
        <v>3755.9966768099621</v>
      </c>
      <c r="BA205" s="193">
        <f t="shared" si="43"/>
        <v>3547.0373710520435</v>
      </c>
      <c r="BB205" s="193">
        <f t="shared" si="43"/>
        <v>3547.0373710520435</v>
      </c>
      <c r="BC205" s="193">
        <f t="shared" si="43"/>
        <v>3547.0373710520435</v>
      </c>
      <c r="BD205" s="193">
        <f t="shared" si="43"/>
        <v>3547.0373710520435</v>
      </c>
      <c r="BE205" s="193">
        <f t="shared" si="43"/>
        <v>3547.0373710520435</v>
      </c>
      <c r="BF205" s="193">
        <f t="shared" si="43"/>
        <v>3547.0373710520435</v>
      </c>
      <c r="BG205" s="193">
        <f t="shared" si="43"/>
        <v>3547.0373710520435</v>
      </c>
      <c r="BH205" s="193">
        <f t="shared" si="43"/>
        <v>3547.0373710520435</v>
      </c>
      <c r="BI205" s="193">
        <f t="shared" si="43"/>
        <v>3547.0373710520435</v>
      </c>
      <c r="BJ205" s="193">
        <f t="shared" si="43"/>
        <v>3547.0373710520435</v>
      </c>
      <c r="BK205" s="193">
        <f t="shared" si="43"/>
        <v>3547.0373710520435</v>
      </c>
      <c r="BL205" s="193">
        <f t="shared" si="43"/>
        <v>3547.0373710520435</v>
      </c>
      <c r="BM205" s="193">
        <f t="shared" si="43"/>
        <v>3668.6930541280435</v>
      </c>
      <c r="BN205" s="193">
        <f t="shared" si="43"/>
        <v>3668.6930541280435</v>
      </c>
      <c r="BO205" s="193">
        <f t="shared" si="43"/>
        <v>3668.6930541280435</v>
      </c>
      <c r="BP205" s="193">
        <f t="shared" si="43"/>
        <v>3668.6930541280435</v>
      </c>
      <c r="BQ205" s="193">
        <f t="shared" si="43"/>
        <v>3668.6930541280435</v>
      </c>
      <c r="BR205" s="193">
        <f t="shared" si="43"/>
        <v>3668.6930541280435</v>
      </c>
      <c r="BS205" s="193">
        <f t="shared" si="43"/>
        <v>3668.6930541280435</v>
      </c>
      <c r="BT205" s="193">
        <f t="shared" si="43"/>
        <v>3668.6930541280435</v>
      </c>
      <c r="BU205" s="193">
        <f t="shared" si="43"/>
        <v>3668.6930541280435</v>
      </c>
      <c r="BV205" s="193">
        <f t="shared" si="43"/>
        <v>3668.6930541280435</v>
      </c>
      <c r="BW205" s="193">
        <f t="shared" si="43"/>
        <v>3668.6930541280435</v>
      </c>
      <c r="BX205" s="193">
        <f t="shared" si="43"/>
        <v>3668.6930541280435</v>
      </c>
      <c r="BY205" s="193">
        <f t="shared" si="43"/>
        <v>3522.1697357720914</v>
      </c>
      <c r="BZ205" s="193">
        <f t="shared" si="43"/>
        <v>3522.1697357720914</v>
      </c>
      <c r="CA205" s="193">
        <f t="shared" si="43"/>
        <v>3522.1697357720914</v>
      </c>
      <c r="CB205" s="193">
        <f t="shared" si="43"/>
        <v>3522.1697357720914</v>
      </c>
      <c r="CC205" s="193">
        <f t="shared" si="43"/>
        <v>3522.1697357720914</v>
      </c>
      <c r="CD205" s="193">
        <f t="shared" si="43"/>
        <v>3522.1697357720914</v>
      </c>
      <c r="CE205" s="193">
        <f t="shared" si="43"/>
        <v>3522.1697357720914</v>
      </c>
      <c r="CF205" s="193">
        <f t="shared" si="43"/>
        <v>3522.1697357720914</v>
      </c>
      <c r="CG205" s="193">
        <f t="shared" si="43"/>
        <v>3522.1697357720914</v>
      </c>
      <c r="CH205" s="193">
        <f t="shared" si="43"/>
        <v>3522.1697357720914</v>
      </c>
      <c r="CI205" s="193">
        <f t="shared" si="43"/>
        <v>3522.1697357720914</v>
      </c>
      <c r="CJ205" s="193">
        <f t="shared" si="43"/>
        <v>3522.1697357720914</v>
      </c>
      <c r="CK205" s="193">
        <f t="shared" si="43"/>
        <v>3363.2028298556393</v>
      </c>
      <c r="CL205" s="193">
        <f t="shared" si="43"/>
        <v>3363.2028298556393</v>
      </c>
      <c r="CM205" s="193">
        <f t="shared" si="39"/>
        <v>3363.2028298556393</v>
      </c>
      <c r="CN205" s="193">
        <f t="shared" si="40"/>
        <v>3363.2028298556393</v>
      </c>
      <c r="CO205" s="193">
        <f t="shared" si="40"/>
        <v>3363.2028298556393</v>
      </c>
      <c r="CP205" s="193">
        <f t="shared" si="40"/>
        <v>3363.2028298556393</v>
      </c>
      <c r="CQ205" s="193">
        <f t="shared" si="40"/>
        <v>3363.2028298556393</v>
      </c>
      <c r="CR205" s="193">
        <f t="shared" si="40"/>
        <v>3363.2028298556393</v>
      </c>
      <c r="CS205" s="193">
        <f t="shared" si="40"/>
        <v>3363.2028298556393</v>
      </c>
      <c r="CT205" s="193">
        <f t="shared" si="40"/>
        <v>3363.2028298556393</v>
      </c>
      <c r="CU205" s="193">
        <f t="shared" si="40"/>
        <v>3363.2028298556393</v>
      </c>
      <c r="CV205" s="193">
        <f t="shared" si="40"/>
        <v>3363.2028298556393</v>
      </c>
      <c r="CW205" s="193">
        <f t="shared" si="40"/>
        <v>3206.1698674186678</v>
      </c>
      <c r="CX205" s="193">
        <f t="shared" si="40"/>
        <v>3206.1698674186678</v>
      </c>
      <c r="CY205" s="193">
        <f t="shared" si="40"/>
        <v>3206.1698674186678</v>
      </c>
      <c r="CZ205" s="193">
        <f t="shared" si="40"/>
        <v>3206.1698674186678</v>
      </c>
      <c r="DA205" s="193">
        <f t="shared" si="40"/>
        <v>3206.1698674186678</v>
      </c>
      <c r="DB205" s="193">
        <f t="shared" si="40"/>
        <v>3206.1698674186678</v>
      </c>
      <c r="DC205" s="193">
        <f t="shared" si="40"/>
        <v>3206.1698674186678</v>
      </c>
      <c r="DD205" s="193">
        <f t="shared" si="40"/>
        <v>3206.1698674186678</v>
      </c>
      <c r="DE205" s="193">
        <f t="shared" si="40"/>
        <v>3206.1698674186678</v>
      </c>
      <c r="DF205" s="193">
        <f t="shared" si="40"/>
        <v>3206.1698674186678</v>
      </c>
      <c r="DG205" s="193">
        <f t="shared" si="40"/>
        <v>3206.1698674186678</v>
      </c>
      <c r="DH205" s="193">
        <f t="shared" si="40"/>
        <v>3206.1698674186678</v>
      </c>
      <c r="DI205" s="193">
        <f t="shared" si="40"/>
        <v>3076.2508538217171</v>
      </c>
      <c r="DJ205" s="193">
        <f t="shared" si="40"/>
        <v>3076.2508538217171</v>
      </c>
      <c r="DK205" s="193">
        <f t="shared" si="40"/>
        <v>3076.2508538217171</v>
      </c>
      <c r="DL205" s="193">
        <f t="shared" si="40"/>
        <v>3076.2508538217171</v>
      </c>
      <c r="DM205" s="193">
        <f t="shared" si="40"/>
        <v>3076.2508538217171</v>
      </c>
      <c r="DN205" s="193">
        <f t="shared" si="40"/>
        <v>3076.2508538217171</v>
      </c>
      <c r="DO205" s="193">
        <f t="shared" si="40"/>
        <v>3076.2508538217171</v>
      </c>
      <c r="DP205" s="193">
        <f t="shared" si="40"/>
        <v>3076.2508538217171</v>
      </c>
      <c r="DQ205" s="193">
        <f t="shared" si="40"/>
        <v>3076.2508538217171</v>
      </c>
      <c r="DR205" s="193">
        <f t="shared" si="40"/>
        <v>3076.2508538217171</v>
      </c>
      <c r="DS205" s="193">
        <f t="shared" si="40"/>
        <v>3076.2508538217171</v>
      </c>
      <c r="DT205" s="193">
        <f t="shared" si="40"/>
        <v>3076.2508538217171</v>
      </c>
      <c r="DU205" s="193">
        <f t="shared" si="40"/>
        <v>2956.9828638560775</v>
      </c>
      <c r="DV205" s="193">
        <f t="shared" si="40"/>
        <v>2956.9828638560775</v>
      </c>
      <c r="DW205" s="193">
        <f t="shared" si="40"/>
        <v>2956.9828638560775</v>
      </c>
      <c r="DX205" s="193">
        <f t="shared" si="40"/>
        <v>2956.9828638560775</v>
      </c>
      <c r="DY205" s="193">
        <f t="shared" si="40"/>
        <v>2956.9828638560775</v>
      </c>
      <c r="DZ205" s="193">
        <f t="shared" si="40"/>
        <v>2956.9828638560775</v>
      </c>
      <c r="EA205" s="193">
        <f t="shared" si="40"/>
        <v>2956.9828638560775</v>
      </c>
      <c r="EB205" s="193">
        <f t="shared" si="40"/>
        <v>2956.9828638560775</v>
      </c>
      <c r="EC205" s="193">
        <f t="shared" si="40"/>
        <v>2956.9828638560775</v>
      </c>
      <c r="ED205" s="193">
        <f t="shared" si="40"/>
        <v>2956.9828638560775</v>
      </c>
      <c r="EE205" s="193">
        <f t="shared" si="40"/>
        <v>2956.9828638560775</v>
      </c>
      <c r="EF205" s="193">
        <f t="shared" si="40"/>
        <v>2956.9828638560775</v>
      </c>
      <c r="EG205" s="193">
        <f t="shared" si="40"/>
        <v>2823.9600279351748</v>
      </c>
      <c r="EH205" s="193">
        <f t="shared" si="40"/>
        <v>2823.9600279351748</v>
      </c>
      <c r="EI205" s="193">
        <f t="shared" si="40"/>
        <v>2823.9600279351748</v>
      </c>
      <c r="EJ205" s="193">
        <f t="shared" si="40"/>
        <v>2823.9600279351748</v>
      </c>
      <c r="EK205" s="193">
        <f t="shared" si="40"/>
        <v>2823.9600279351748</v>
      </c>
      <c r="EL205" s="193">
        <f t="shared" si="40"/>
        <v>2823.9600279351748</v>
      </c>
      <c r="EM205" s="193">
        <f t="shared" si="40"/>
        <v>2823.9600279351748</v>
      </c>
      <c r="EN205" s="193">
        <f t="shared" si="40"/>
        <v>2823.9600279351748</v>
      </c>
      <c r="EO205" s="193">
        <f t="shared" si="40"/>
        <v>2823.9600279351748</v>
      </c>
      <c r="EP205" s="193">
        <f t="shared" si="40"/>
        <v>2823.9600279351748</v>
      </c>
      <c r="EQ205" s="193">
        <f t="shared" si="40"/>
        <v>2823.9600279351748</v>
      </c>
      <c r="ER205" s="193">
        <f t="shared" si="40"/>
        <v>2823.9600279351748</v>
      </c>
      <c r="ES205" s="193">
        <f t="shared" si="40"/>
        <v>2689.9911028113543</v>
      </c>
      <c r="ET205" s="193">
        <f t="shared" si="40"/>
        <v>2689.9911028113543</v>
      </c>
      <c r="EU205" s="193">
        <f t="shared" si="40"/>
        <v>2689.9911028113543</v>
      </c>
      <c r="EV205" s="193">
        <f t="shared" si="40"/>
        <v>2689.9911028113543</v>
      </c>
      <c r="EW205" s="193">
        <f t="shared" si="40"/>
        <v>2689.9911028113543</v>
      </c>
      <c r="EX205" s="193">
        <f t="shared" si="40"/>
        <v>2689.9911028113543</v>
      </c>
      <c r="EY205" s="193">
        <f t="shared" ref="EY205:HJ208" si="44">+INDEX($D$177:$AV$187,MATCH($D205,$D$177:$D$187,0),MATCH(YEAR(EY$201),$D$177:$AV$177,0))/12/EY193</f>
        <v>2689.9911028113543</v>
      </c>
      <c r="EZ205" s="193">
        <f t="shared" si="44"/>
        <v>2689.9911028113543</v>
      </c>
      <c r="FA205" s="193">
        <f t="shared" si="44"/>
        <v>2689.9911028113543</v>
      </c>
      <c r="FB205" s="193">
        <f t="shared" si="44"/>
        <v>2689.9911028113543</v>
      </c>
      <c r="FC205" s="193">
        <f t="shared" si="44"/>
        <v>2689.9911028113543</v>
      </c>
      <c r="FD205" s="193">
        <f t="shared" si="44"/>
        <v>2689.9911028113543</v>
      </c>
      <c r="FE205" s="193">
        <f t="shared" si="44"/>
        <v>2579.6578961162568</v>
      </c>
      <c r="FF205" s="193">
        <f t="shared" si="44"/>
        <v>2579.6578961162568</v>
      </c>
      <c r="FG205" s="193">
        <f t="shared" si="44"/>
        <v>2579.6578961162568</v>
      </c>
      <c r="FH205" s="193">
        <f t="shared" si="44"/>
        <v>2579.6578961162568</v>
      </c>
      <c r="FI205" s="193">
        <f t="shared" si="44"/>
        <v>2579.6578961162568</v>
      </c>
      <c r="FJ205" s="193">
        <f t="shared" si="44"/>
        <v>2579.6578961162568</v>
      </c>
      <c r="FK205" s="193">
        <f t="shared" si="44"/>
        <v>2579.6578961162568</v>
      </c>
      <c r="FL205" s="193">
        <f t="shared" si="44"/>
        <v>2579.6578961162568</v>
      </c>
      <c r="FM205" s="193">
        <f t="shared" si="44"/>
        <v>2579.6578961162568</v>
      </c>
      <c r="FN205" s="193">
        <f t="shared" si="44"/>
        <v>2579.6578961162568</v>
      </c>
      <c r="FO205" s="193">
        <f t="shared" si="44"/>
        <v>2579.6578961162568</v>
      </c>
      <c r="FP205" s="193">
        <f t="shared" si="44"/>
        <v>2579.6578961162568</v>
      </c>
      <c r="FQ205" s="193">
        <f t="shared" si="44"/>
        <v>2512.0317173520752</v>
      </c>
      <c r="FR205" s="193">
        <f t="shared" si="44"/>
        <v>2512.0317173520752</v>
      </c>
      <c r="FS205" s="193">
        <f t="shared" si="44"/>
        <v>2512.0317173520752</v>
      </c>
      <c r="FT205" s="193">
        <f t="shared" si="44"/>
        <v>2512.0317173520752</v>
      </c>
      <c r="FU205" s="193">
        <f t="shared" si="44"/>
        <v>2512.0317173520752</v>
      </c>
      <c r="FV205" s="193">
        <f t="shared" si="44"/>
        <v>2512.0317173520752</v>
      </c>
      <c r="FW205" s="193">
        <f t="shared" si="44"/>
        <v>2512.0317173520752</v>
      </c>
      <c r="FX205" s="193">
        <f t="shared" si="44"/>
        <v>2512.0317173520752</v>
      </c>
      <c r="FY205" s="193">
        <f t="shared" si="44"/>
        <v>2512.0317173520752</v>
      </c>
      <c r="FZ205" s="193">
        <f t="shared" si="44"/>
        <v>2512.0317173520752</v>
      </c>
      <c r="GA205" s="193">
        <f t="shared" si="44"/>
        <v>2512.0317173520752</v>
      </c>
      <c r="GB205" s="193">
        <f t="shared" si="44"/>
        <v>2512.0317173520752</v>
      </c>
      <c r="GC205" s="193">
        <f t="shared" si="44"/>
        <v>2404.702981492439</v>
      </c>
      <c r="GD205" s="193">
        <f t="shared" si="44"/>
        <v>2404.702981492439</v>
      </c>
      <c r="GE205" s="193">
        <f t="shared" si="44"/>
        <v>2404.702981492439</v>
      </c>
      <c r="GF205" s="193">
        <f t="shared" si="44"/>
        <v>2404.702981492439</v>
      </c>
      <c r="GG205" s="193">
        <f t="shared" si="44"/>
        <v>2404.702981492439</v>
      </c>
      <c r="GH205" s="193">
        <f t="shared" si="44"/>
        <v>2404.702981492439</v>
      </c>
      <c r="GI205" s="193">
        <f t="shared" si="44"/>
        <v>2404.702981492439</v>
      </c>
      <c r="GJ205" s="193">
        <f t="shared" si="44"/>
        <v>2404.702981492439</v>
      </c>
      <c r="GK205" s="193">
        <f t="shared" si="44"/>
        <v>2404.702981492439</v>
      </c>
      <c r="GL205" s="193">
        <f t="shared" si="44"/>
        <v>2404.702981492439</v>
      </c>
      <c r="GM205" s="193">
        <f t="shared" si="44"/>
        <v>2404.702981492439</v>
      </c>
      <c r="GN205" s="193">
        <f t="shared" si="44"/>
        <v>2404.702981492439</v>
      </c>
      <c r="GO205" s="193">
        <f t="shared" si="44"/>
        <v>2301.0725602782154</v>
      </c>
      <c r="GP205" s="193">
        <f t="shared" si="44"/>
        <v>2301.0725602782154</v>
      </c>
      <c r="GQ205" s="193">
        <f t="shared" si="44"/>
        <v>2301.0725602782154</v>
      </c>
      <c r="GR205" s="193">
        <f t="shared" si="44"/>
        <v>2301.0725602782154</v>
      </c>
      <c r="GS205" s="193">
        <f t="shared" si="44"/>
        <v>2301.0725602782154</v>
      </c>
      <c r="GT205" s="193">
        <f t="shared" si="44"/>
        <v>2301.0725602782154</v>
      </c>
      <c r="GU205" s="193">
        <f t="shared" si="44"/>
        <v>2301.0725602782154</v>
      </c>
      <c r="GV205" s="193">
        <f t="shared" si="44"/>
        <v>2301.0725602782154</v>
      </c>
      <c r="GW205" s="193">
        <f t="shared" si="44"/>
        <v>2301.0725602782154</v>
      </c>
      <c r="GX205" s="193">
        <f t="shared" si="44"/>
        <v>2301.0725602782154</v>
      </c>
      <c r="GY205" s="193">
        <f t="shared" si="44"/>
        <v>2301.0725602782154</v>
      </c>
      <c r="GZ205" s="193">
        <f t="shared" si="44"/>
        <v>2301.0725602782154</v>
      </c>
      <c r="HA205" s="193">
        <f t="shared" si="44"/>
        <v>2213.9183358586711</v>
      </c>
      <c r="HB205" s="193">
        <f t="shared" si="44"/>
        <v>2213.9183358586711</v>
      </c>
      <c r="HC205" s="193">
        <f t="shared" si="44"/>
        <v>2213.9183358586711</v>
      </c>
      <c r="HD205" s="193">
        <f t="shared" si="44"/>
        <v>2213.9183358586711</v>
      </c>
      <c r="HE205" s="193">
        <f t="shared" si="44"/>
        <v>2213.9183358586711</v>
      </c>
      <c r="HF205" s="193">
        <f t="shared" si="44"/>
        <v>2213.9183358586711</v>
      </c>
      <c r="HG205" s="193">
        <f t="shared" si="44"/>
        <v>2213.9183358586711</v>
      </c>
      <c r="HH205" s="193">
        <f t="shared" si="44"/>
        <v>2213.9183358586711</v>
      </c>
      <c r="HI205" s="193">
        <f t="shared" si="44"/>
        <v>2213.9183358586711</v>
      </c>
      <c r="HJ205" s="193">
        <f t="shared" si="44"/>
        <v>2213.9183358586711</v>
      </c>
      <c r="HK205" s="193">
        <f t="shared" si="41"/>
        <v>2213.9183358586711</v>
      </c>
      <c r="HL205" s="193">
        <f t="shared" si="42"/>
        <v>2213.9183358586711</v>
      </c>
      <c r="HM205" s="193">
        <f t="shared" si="42"/>
        <v>1962.7769005477667</v>
      </c>
      <c r="HN205" s="193">
        <f t="shared" si="42"/>
        <v>1962.7769005477667</v>
      </c>
      <c r="HO205" s="193">
        <f t="shared" si="42"/>
        <v>1962.7769005477667</v>
      </c>
      <c r="HP205" s="193">
        <f t="shared" si="42"/>
        <v>1962.7769005477667</v>
      </c>
      <c r="HQ205" s="193">
        <f t="shared" si="42"/>
        <v>1962.7769005477667</v>
      </c>
      <c r="HR205" s="193">
        <f t="shared" si="42"/>
        <v>1962.7769005477667</v>
      </c>
      <c r="HS205" s="193">
        <f t="shared" si="42"/>
        <v>1962.7769005477667</v>
      </c>
      <c r="HT205" s="193">
        <f t="shared" si="42"/>
        <v>1962.7769005477667</v>
      </c>
      <c r="HU205" s="193">
        <f t="shared" si="42"/>
        <v>1962.7769005477667</v>
      </c>
      <c r="HV205" s="193">
        <f t="shared" si="42"/>
        <v>1962.7769005477667</v>
      </c>
      <c r="HW205" s="193">
        <f t="shared" si="42"/>
        <v>1962.7769005477667</v>
      </c>
      <c r="HX205" s="193">
        <f t="shared" si="42"/>
        <v>1962.7769005477667</v>
      </c>
      <c r="HY205" s="193">
        <f t="shared" si="42"/>
        <v>1880.7165546908543</v>
      </c>
      <c r="HZ205" s="193">
        <f t="shared" si="42"/>
        <v>1880.7165546908543</v>
      </c>
      <c r="IA205" s="193">
        <f t="shared" si="42"/>
        <v>1880.7165546908543</v>
      </c>
      <c r="IB205" s="193">
        <f t="shared" si="42"/>
        <v>1880.7165546908543</v>
      </c>
      <c r="IC205" s="193">
        <f t="shared" si="42"/>
        <v>1880.7165546908543</v>
      </c>
      <c r="ID205" s="193">
        <f t="shared" si="42"/>
        <v>1880.7165546908543</v>
      </c>
      <c r="IE205" s="193">
        <f t="shared" si="42"/>
        <v>1880.7165546908543</v>
      </c>
      <c r="IF205" s="193">
        <f t="shared" si="42"/>
        <v>1880.7165546908543</v>
      </c>
      <c r="IG205" s="193">
        <f t="shared" si="42"/>
        <v>1880.7165546908543</v>
      </c>
      <c r="IH205" s="193">
        <f t="shared" si="42"/>
        <v>1880.7165546908543</v>
      </c>
      <c r="II205" s="193">
        <f t="shared" si="42"/>
        <v>1880.7165546908543</v>
      </c>
      <c r="IJ205" s="193">
        <f t="shared" si="42"/>
        <v>1880.7165546908543</v>
      </c>
      <c r="IK205" s="193">
        <f t="shared" si="42"/>
        <v>1880.7165546908543</v>
      </c>
      <c r="IL205" s="193">
        <f t="shared" si="42"/>
        <v>1880.7165546908543</v>
      </c>
      <c r="IM205" s="193">
        <f t="shared" si="42"/>
        <v>1880.7165546908543</v>
      </c>
      <c r="IN205" s="193">
        <f t="shared" si="42"/>
        <v>1880.7165546908543</v>
      </c>
      <c r="IO205" s="193">
        <f t="shared" si="42"/>
        <v>1880.7165546908543</v>
      </c>
      <c r="IP205" s="193">
        <f t="shared" si="42"/>
        <v>1880.7165546908543</v>
      </c>
      <c r="IQ205" s="193">
        <f t="shared" si="42"/>
        <v>1880.7165546908543</v>
      </c>
      <c r="IR205" s="193">
        <f t="shared" si="42"/>
        <v>1880.7165546908543</v>
      </c>
      <c r="IS205" s="193">
        <f t="shared" si="42"/>
        <v>1880.7165546908543</v>
      </c>
      <c r="IT205" s="193">
        <f t="shared" si="42"/>
        <v>1880.7165546908543</v>
      </c>
      <c r="IU205" s="193">
        <f t="shared" si="42"/>
        <v>1880.7165546908543</v>
      </c>
      <c r="IV205" s="193">
        <f t="shared" si="42"/>
        <v>1880.7165546908543</v>
      </c>
      <c r="IW205" s="193" t="e">
        <f t="shared" si="42"/>
        <v>#N/A</v>
      </c>
      <c r="IX205" s="193" t="e">
        <f t="shared" si="42"/>
        <v>#N/A</v>
      </c>
      <c r="IY205" s="193" t="e">
        <f t="shared" si="42"/>
        <v>#N/A</v>
      </c>
      <c r="IZ205" s="193" t="e">
        <f t="shared" si="42"/>
        <v>#N/A</v>
      </c>
      <c r="JA205" s="193" t="e">
        <f t="shared" si="42"/>
        <v>#N/A</v>
      </c>
      <c r="JB205" s="193" t="e">
        <f t="shared" si="42"/>
        <v>#N/A</v>
      </c>
      <c r="JC205" s="193" t="e">
        <f t="shared" si="42"/>
        <v>#N/A</v>
      </c>
      <c r="JD205" s="193" t="e">
        <f t="shared" si="42"/>
        <v>#N/A</v>
      </c>
      <c r="JE205" s="193" t="e">
        <f t="shared" si="42"/>
        <v>#N/A</v>
      </c>
      <c r="JF205" s="193" t="e">
        <f t="shared" si="42"/>
        <v>#N/A</v>
      </c>
      <c r="JG205" s="193" t="e">
        <f t="shared" si="42"/>
        <v>#N/A</v>
      </c>
      <c r="JH205" s="193" t="e">
        <f t="shared" si="42"/>
        <v>#N/A</v>
      </c>
      <c r="JI205" s="193" t="e">
        <f t="shared" si="42"/>
        <v>#N/A</v>
      </c>
      <c r="JJ205" s="193" t="e">
        <f t="shared" si="42"/>
        <v>#N/A</v>
      </c>
      <c r="JK205" s="193" t="e">
        <f t="shared" si="42"/>
        <v>#N/A</v>
      </c>
      <c r="JL205" s="193" t="e">
        <f t="shared" si="42"/>
        <v>#N/A</v>
      </c>
      <c r="JM205" s="193" t="e">
        <f t="shared" si="42"/>
        <v>#N/A</v>
      </c>
      <c r="JN205" s="193" t="e">
        <f t="shared" si="42"/>
        <v>#N/A</v>
      </c>
      <c r="JO205" s="193" t="e">
        <f t="shared" si="42"/>
        <v>#N/A</v>
      </c>
      <c r="JP205" s="193" t="e">
        <f t="shared" si="42"/>
        <v>#N/A</v>
      </c>
      <c r="JQ205" s="193" t="e">
        <f t="shared" si="42"/>
        <v>#N/A</v>
      </c>
      <c r="JR205" s="193" t="e">
        <f t="shared" si="42"/>
        <v>#N/A</v>
      </c>
      <c r="JS205" s="193" t="e">
        <f t="shared" si="42"/>
        <v>#N/A</v>
      </c>
      <c r="JT205" s="193" t="e">
        <f t="shared" si="42"/>
        <v>#N/A</v>
      </c>
    </row>
    <row r="206" spans="4:280">
      <c r="D206" s="175">
        <v>26</v>
      </c>
      <c r="Z206" s="193">
        <f t="shared" si="43"/>
        <v>2165.2672383990148</v>
      </c>
      <c r="AA206" s="193">
        <f t="shared" si="43"/>
        <v>2165.2672383990148</v>
      </c>
      <c r="AB206" s="193">
        <f t="shared" si="43"/>
        <v>1833.1965921750857</v>
      </c>
      <c r="AC206" s="193">
        <f t="shared" si="43"/>
        <v>1833.1965921750857</v>
      </c>
      <c r="AD206" s="193">
        <f t="shared" si="43"/>
        <v>1833.1965921750857</v>
      </c>
      <c r="AE206" s="193">
        <f t="shared" si="43"/>
        <v>1833.1965921750857</v>
      </c>
      <c r="AF206" s="193">
        <f t="shared" si="43"/>
        <v>1833.1965921750857</v>
      </c>
      <c r="AG206" s="193">
        <f t="shared" si="43"/>
        <v>1833.1965921750857</v>
      </c>
      <c r="AH206" s="193">
        <f t="shared" si="43"/>
        <v>1833.1965921750857</v>
      </c>
      <c r="AI206" s="193">
        <f t="shared" si="43"/>
        <v>1833.1965921750857</v>
      </c>
      <c r="AJ206" s="193">
        <f t="shared" si="43"/>
        <v>1833.1965921750857</v>
      </c>
      <c r="AK206" s="193">
        <f t="shared" si="43"/>
        <v>1833.1965921750857</v>
      </c>
      <c r="AL206" s="193">
        <f t="shared" si="43"/>
        <v>1833.1965921750857</v>
      </c>
      <c r="AM206" s="193">
        <f t="shared" si="43"/>
        <v>1833.1965921750857</v>
      </c>
      <c r="AN206" s="193">
        <f t="shared" si="43"/>
        <v>1649.4810345510712</v>
      </c>
      <c r="AO206" s="193">
        <f t="shared" si="43"/>
        <v>1649.4810345510712</v>
      </c>
      <c r="AP206" s="193">
        <f t="shared" si="43"/>
        <v>1649.4810345510712</v>
      </c>
      <c r="AQ206" s="193">
        <f t="shared" si="43"/>
        <v>1649.4810345510712</v>
      </c>
      <c r="AR206" s="193">
        <f t="shared" si="43"/>
        <v>1649.4810345510712</v>
      </c>
      <c r="AS206" s="193">
        <f t="shared" si="39"/>
        <v>1649.4810345510712</v>
      </c>
      <c r="AT206" s="193">
        <f t="shared" si="43"/>
        <v>1649.4810345510712</v>
      </c>
      <c r="AU206" s="193">
        <f t="shared" si="43"/>
        <v>1649.4810345510712</v>
      </c>
      <c r="AV206" s="193">
        <f t="shared" si="43"/>
        <v>1649.4810345510712</v>
      </c>
      <c r="AW206" s="193">
        <f t="shared" si="43"/>
        <v>1649.4810345510712</v>
      </c>
      <c r="AX206" s="193">
        <f t="shared" si="43"/>
        <v>1649.4810345510712</v>
      </c>
      <c r="AY206" s="193">
        <f t="shared" si="43"/>
        <v>1649.4810345510712</v>
      </c>
      <c r="AZ206" s="193">
        <f t="shared" si="43"/>
        <v>1649.4810345510712</v>
      </c>
      <c r="BA206" s="193">
        <f t="shared" si="43"/>
        <v>1555.826845417432</v>
      </c>
      <c r="BB206" s="193">
        <f t="shared" si="43"/>
        <v>1555.826845417432</v>
      </c>
      <c r="BC206" s="193">
        <f t="shared" si="43"/>
        <v>1555.826845417432</v>
      </c>
      <c r="BD206" s="193">
        <f t="shared" si="43"/>
        <v>1555.826845417432</v>
      </c>
      <c r="BE206" s="193">
        <f t="shared" si="43"/>
        <v>1555.826845417432</v>
      </c>
      <c r="BF206" s="193">
        <f t="shared" si="43"/>
        <v>1555.826845417432</v>
      </c>
      <c r="BG206" s="193">
        <f t="shared" si="43"/>
        <v>1555.826845417432</v>
      </c>
      <c r="BH206" s="193">
        <f t="shared" si="43"/>
        <v>1555.826845417432</v>
      </c>
      <c r="BI206" s="193">
        <f t="shared" si="43"/>
        <v>1555.826845417432</v>
      </c>
      <c r="BJ206" s="193">
        <f t="shared" si="43"/>
        <v>1555.826845417432</v>
      </c>
      <c r="BK206" s="193">
        <f t="shared" si="43"/>
        <v>1555.826845417432</v>
      </c>
      <c r="BL206" s="193">
        <f t="shared" si="43"/>
        <v>1555.826845417432</v>
      </c>
      <c r="BM206" s="193">
        <f t="shared" si="43"/>
        <v>1575.1178431149531</v>
      </c>
      <c r="BN206" s="193">
        <f t="shared" si="43"/>
        <v>1575.1178431149531</v>
      </c>
      <c r="BO206" s="193">
        <f t="shared" si="43"/>
        <v>1575.1178431149531</v>
      </c>
      <c r="BP206" s="193">
        <f t="shared" si="43"/>
        <v>1575.1178431149531</v>
      </c>
      <c r="BQ206" s="193">
        <f t="shared" si="43"/>
        <v>1575.1178431149531</v>
      </c>
      <c r="BR206" s="193">
        <f t="shared" si="43"/>
        <v>1575.1178431149531</v>
      </c>
      <c r="BS206" s="193">
        <f t="shared" si="43"/>
        <v>1575.1178431149531</v>
      </c>
      <c r="BT206" s="193">
        <f t="shared" si="43"/>
        <v>1575.1178431149531</v>
      </c>
      <c r="BU206" s="193">
        <f t="shared" si="43"/>
        <v>1575.1178431149531</v>
      </c>
      <c r="BV206" s="193">
        <f t="shared" si="43"/>
        <v>1575.1178431149531</v>
      </c>
      <c r="BW206" s="193">
        <f t="shared" si="43"/>
        <v>1575.1178431149531</v>
      </c>
      <c r="BX206" s="193">
        <f t="shared" si="43"/>
        <v>1575.1178431149531</v>
      </c>
      <c r="BY206" s="193">
        <f t="shared" si="43"/>
        <v>1639.0851138353189</v>
      </c>
      <c r="BZ206" s="193">
        <f t="shared" si="43"/>
        <v>1639.0851138353189</v>
      </c>
      <c r="CA206" s="193">
        <f t="shared" si="43"/>
        <v>1639.0851138353189</v>
      </c>
      <c r="CB206" s="193">
        <f t="shared" si="43"/>
        <v>1639.0851138353189</v>
      </c>
      <c r="CC206" s="193">
        <f t="shared" si="43"/>
        <v>1639.0851138353189</v>
      </c>
      <c r="CD206" s="193">
        <f t="shared" si="43"/>
        <v>1639.0851138353189</v>
      </c>
      <c r="CE206" s="193">
        <f t="shared" si="43"/>
        <v>1639.0851138353189</v>
      </c>
      <c r="CF206" s="193">
        <f t="shared" si="43"/>
        <v>1639.0851138353189</v>
      </c>
      <c r="CG206" s="193">
        <f t="shared" si="43"/>
        <v>1639.0851138353189</v>
      </c>
      <c r="CH206" s="193">
        <f t="shared" si="43"/>
        <v>1639.0851138353189</v>
      </c>
      <c r="CI206" s="193">
        <f t="shared" si="43"/>
        <v>1639.0851138353189</v>
      </c>
      <c r="CJ206" s="193">
        <f t="shared" si="43"/>
        <v>1639.0851138353189</v>
      </c>
      <c r="CK206" s="193">
        <f t="shared" si="43"/>
        <v>1603.1906385184404</v>
      </c>
      <c r="CL206" s="193">
        <f t="shared" si="43"/>
        <v>1603.1906385184404</v>
      </c>
      <c r="CM206" s="193">
        <f t="shared" si="39"/>
        <v>1603.1906385184404</v>
      </c>
      <c r="CN206" s="193">
        <f t="shared" ref="CN206:EY210" si="45">+INDEX($D$177:$AV$187,MATCH($D206,$D$177:$D$187,0),MATCH(YEAR(CN$201),$D$177:$AV$177,0))/12/CN194</f>
        <v>1603.1906385184404</v>
      </c>
      <c r="CO206" s="193">
        <f t="shared" si="45"/>
        <v>1603.1906385184404</v>
      </c>
      <c r="CP206" s="193">
        <f t="shared" si="45"/>
        <v>1603.1906385184404</v>
      </c>
      <c r="CQ206" s="193">
        <f t="shared" si="45"/>
        <v>1603.1906385184404</v>
      </c>
      <c r="CR206" s="193">
        <f t="shared" si="45"/>
        <v>1603.1906385184404</v>
      </c>
      <c r="CS206" s="193">
        <f t="shared" si="45"/>
        <v>1603.1906385184404</v>
      </c>
      <c r="CT206" s="193">
        <f t="shared" si="45"/>
        <v>1603.1906385184404</v>
      </c>
      <c r="CU206" s="193">
        <f t="shared" si="45"/>
        <v>1603.1906385184404</v>
      </c>
      <c r="CV206" s="193">
        <f t="shared" si="45"/>
        <v>1603.1906385184404</v>
      </c>
      <c r="CW206" s="193">
        <f t="shared" si="45"/>
        <v>1545.3101739909548</v>
      </c>
      <c r="CX206" s="193">
        <f t="shared" si="45"/>
        <v>1545.3101739909548</v>
      </c>
      <c r="CY206" s="193">
        <f t="shared" si="45"/>
        <v>1545.3101739909548</v>
      </c>
      <c r="CZ206" s="193">
        <f t="shared" si="45"/>
        <v>1545.3101739909548</v>
      </c>
      <c r="DA206" s="193">
        <f t="shared" si="45"/>
        <v>1545.3101739909548</v>
      </c>
      <c r="DB206" s="193">
        <f t="shared" si="45"/>
        <v>1545.3101739909548</v>
      </c>
      <c r="DC206" s="193">
        <f t="shared" si="45"/>
        <v>1545.3101739909548</v>
      </c>
      <c r="DD206" s="193">
        <f t="shared" si="45"/>
        <v>1545.3101739909548</v>
      </c>
      <c r="DE206" s="193">
        <f t="shared" si="45"/>
        <v>1545.3101739909548</v>
      </c>
      <c r="DF206" s="193">
        <f t="shared" si="45"/>
        <v>1545.3101739909548</v>
      </c>
      <c r="DG206" s="193">
        <f t="shared" si="45"/>
        <v>1545.3101739909548</v>
      </c>
      <c r="DH206" s="193">
        <f t="shared" si="45"/>
        <v>1545.3101739909548</v>
      </c>
      <c r="DI206" s="193">
        <f t="shared" si="45"/>
        <v>1557.1449426453144</v>
      </c>
      <c r="DJ206" s="193">
        <f t="shared" si="45"/>
        <v>1557.1449426453144</v>
      </c>
      <c r="DK206" s="193">
        <f t="shared" si="45"/>
        <v>1557.1449426453144</v>
      </c>
      <c r="DL206" s="193">
        <f t="shared" si="45"/>
        <v>1557.1449426453144</v>
      </c>
      <c r="DM206" s="193">
        <f t="shared" si="45"/>
        <v>1557.1449426453144</v>
      </c>
      <c r="DN206" s="193">
        <f t="shared" si="45"/>
        <v>1557.1449426453144</v>
      </c>
      <c r="DO206" s="193">
        <f t="shared" si="45"/>
        <v>1557.1449426453144</v>
      </c>
      <c r="DP206" s="193">
        <f t="shared" si="45"/>
        <v>1557.1449426453144</v>
      </c>
      <c r="DQ206" s="193">
        <f t="shared" si="45"/>
        <v>1557.1449426453144</v>
      </c>
      <c r="DR206" s="193">
        <f t="shared" si="45"/>
        <v>1557.1449426453144</v>
      </c>
      <c r="DS206" s="193">
        <f t="shared" si="45"/>
        <v>1557.1449426453144</v>
      </c>
      <c r="DT206" s="193">
        <f t="shared" si="45"/>
        <v>1557.1449426453144</v>
      </c>
      <c r="DU206" s="193">
        <f t="shared" si="45"/>
        <v>1591.425325922786</v>
      </c>
      <c r="DV206" s="193">
        <f t="shared" si="45"/>
        <v>1591.425325922786</v>
      </c>
      <c r="DW206" s="193">
        <f t="shared" si="45"/>
        <v>1591.425325922786</v>
      </c>
      <c r="DX206" s="193">
        <f t="shared" si="45"/>
        <v>1591.425325922786</v>
      </c>
      <c r="DY206" s="193">
        <f t="shared" si="45"/>
        <v>1591.425325922786</v>
      </c>
      <c r="DZ206" s="193">
        <f t="shared" si="45"/>
        <v>1591.425325922786</v>
      </c>
      <c r="EA206" s="193">
        <f t="shared" si="45"/>
        <v>1591.425325922786</v>
      </c>
      <c r="EB206" s="193">
        <f t="shared" si="45"/>
        <v>1591.425325922786</v>
      </c>
      <c r="EC206" s="193">
        <f t="shared" si="45"/>
        <v>1591.425325922786</v>
      </c>
      <c r="ED206" s="193">
        <f t="shared" si="45"/>
        <v>1591.425325922786</v>
      </c>
      <c r="EE206" s="193">
        <f t="shared" si="45"/>
        <v>1591.425325922786</v>
      </c>
      <c r="EF206" s="193">
        <f t="shared" si="45"/>
        <v>1591.425325922786</v>
      </c>
      <c r="EG206" s="193">
        <f t="shared" si="45"/>
        <v>1488.860193854184</v>
      </c>
      <c r="EH206" s="193">
        <f t="shared" si="45"/>
        <v>1488.860193854184</v>
      </c>
      <c r="EI206" s="193">
        <f t="shared" si="45"/>
        <v>1488.860193854184</v>
      </c>
      <c r="EJ206" s="193">
        <f t="shared" si="45"/>
        <v>1488.860193854184</v>
      </c>
      <c r="EK206" s="193">
        <f t="shared" si="45"/>
        <v>1488.860193854184</v>
      </c>
      <c r="EL206" s="193">
        <f t="shared" si="45"/>
        <v>1488.860193854184</v>
      </c>
      <c r="EM206" s="193">
        <f t="shared" si="45"/>
        <v>1488.860193854184</v>
      </c>
      <c r="EN206" s="193">
        <f t="shared" si="45"/>
        <v>1488.860193854184</v>
      </c>
      <c r="EO206" s="193">
        <f t="shared" si="45"/>
        <v>1488.860193854184</v>
      </c>
      <c r="EP206" s="193">
        <f t="shared" si="45"/>
        <v>1488.860193854184</v>
      </c>
      <c r="EQ206" s="193">
        <f t="shared" si="45"/>
        <v>1488.860193854184</v>
      </c>
      <c r="ER206" s="193">
        <f t="shared" si="45"/>
        <v>1488.860193854184</v>
      </c>
      <c r="ES206" s="193">
        <f t="shared" si="45"/>
        <v>1410.0150938845447</v>
      </c>
      <c r="ET206" s="193">
        <f t="shared" si="45"/>
        <v>1410.0150938845447</v>
      </c>
      <c r="EU206" s="193">
        <f t="shared" si="45"/>
        <v>1410.0150938845447</v>
      </c>
      <c r="EV206" s="193">
        <f t="shared" si="45"/>
        <v>1410.0150938845447</v>
      </c>
      <c r="EW206" s="193">
        <f t="shared" si="45"/>
        <v>1410.0150938845447</v>
      </c>
      <c r="EX206" s="193">
        <f t="shared" si="45"/>
        <v>1410.0150938845447</v>
      </c>
      <c r="EY206" s="193">
        <f t="shared" si="44"/>
        <v>1410.0150938845447</v>
      </c>
      <c r="EZ206" s="193">
        <f t="shared" si="44"/>
        <v>1410.0150938845447</v>
      </c>
      <c r="FA206" s="193">
        <f t="shared" si="44"/>
        <v>1410.0150938845447</v>
      </c>
      <c r="FB206" s="193">
        <f t="shared" si="44"/>
        <v>1410.0150938845447</v>
      </c>
      <c r="FC206" s="193">
        <f t="shared" si="44"/>
        <v>1410.0150938845447</v>
      </c>
      <c r="FD206" s="193">
        <f t="shared" si="44"/>
        <v>1410.0150938845447</v>
      </c>
      <c r="FE206" s="193">
        <f t="shared" si="44"/>
        <v>1410.1216460236594</v>
      </c>
      <c r="FF206" s="193">
        <f t="shared" si="44"/>
        <v>1410.1216460236594</v>
      </c>
      <c r="FG206" s="193">
        <f t="shared" si="44"/>
        <v>1410.1216460236594</v>
      </c>
      <c r="FH206" s="193">
        <f t="shared" si="44"/>
        <v>1410.1216460236594</v>
      </c>
      <c r="FI206" s="193">
        <f t="shared" si="44"/>
        <v>1410.1216460236594</v>
      </c>
      <c r="FJ206" s="193">
        <f t="shared" si="44"/>
        <v>1410.1216460236594</v>
      </c>
      <c r="FK206" s="193">
        <f t="shared" si="44"/>
        <v>1410.1216460236594</v>
      </c>
      <c r="FL206" s="193">
        <f t="shared" si="44"/>
        <v>1410.1216460236594</v>
      </c>
      <c r="FM206" s="193">
        <f t="shared" si="44"/>
        <v>1410.1216460236594</v>
      </c>
      <c r="FN206" s="193">
        <f t="shared" si="44"/>
        <v>1410.1216460236594</v>
      </c>
      <c r="FO206" s="193">
        <f t="shared" si="44"/>
        <v>1410.1216460236594</v>
      </c>
      <c r="FP206" s="193">
        <f t="shared" si="44"/>
        <v>1410.1216460236594</v>
      </c>
      <c r="FQ206" s="193">
        <f t="shared" si="44"/>
        <v>1589.0744979006527</v>
      </c>
      <c r="FR206" s="193">
        <f t="shared" si="44"/>
        <v>1589.0744979006527</v>
      </c>
      <c r="FS206" s="193">
        <f t="shared" si="44"/>
        <v>1589.0744979006527</v>
      </c>
      <c r="FT206" s="193">
        <f t="shared" si="44"/>
        <v>1589.0744979006527</v>
      </c>
      <c r="FU206" s="193">
        <f t="shared" si="44"/>
        <v>1589.0744979006527</v>
      </c>
      <c r="FV206" s="193">
        <f t="shared" si="44"/>
        <v>1589.0744979006527</v>
      </c>
      <c r="FW206" s="193">
        <f t="shared" si="44"/>
        <v>1589.0744979006527</v>
      </c>
      <c r="FX206" s="193">
        <f t="shared" si="44"/>
        <v>1589.0744979006527</v>
      </c>
      <c r="FY206" s="193">
        <f t="shared" si="44"/>
        <v>1589.0744979006527</v>
      </c>
      <c r="FZ206" s="193">
        <f t="shared" si="44"/>
        <v>1589.0744979006527</v>
      </c>
      <c r="GA206" s="193">
        <f t="shared" si="44"/>
        <v>1589.0744979006527</v>
      </c>
      <c r="GB206" s="193">
        <f t="shared" si="44"/>
        <v>1589.0744979006527</v>
      </c>
      <c r="GC206" s="193">
        <f t="shared" si="44"/>
        <v>1546.2861843786422</v>
      </c>
      <c r="GD206" s="193">
        <f t="shared" si="44"/>
        <v>1546.2861843786422</v>
      </c>
      <c r="GE206" s="193">
        <f t="shared" si="44"/>
        <v>1546.2861843786422</v>
      </c>
      <c r="GF206" s="193">
        <f t="shared" si="44"/>
        <v>1546.2861843786422</v>
      </c>
      <c r="GG206" s="193">
        <f t="shared" si="44"/>
        <v>1546.2861843786422</v>
      </c>
      <c r="GH206" s="193">
        <f t="shared" si="44"/>
        <v>1546.2861843786422</v>
      </c>
      <c r="GI206" s="193">
        <f t="shared" si="44"/>
        <v>1546.2861843786422</v>
      </c>
      <c r="GJ206" s="193">
        <f t="shared" si="44"/>
        <v>1546.2861843786422</v>
      </c>
      <c r="GK206" s="193">
        <f t="shared" si="44"/>
        <v>1546.2861843786422</v>
      </c>
      <c r="GL206" s="193">
        <f t="shared" si="44"/>
        <v>1546.2861843786422</v>
      </c>
      <c r="GM206" s="193">
        <f t="shared" si="44"/>
        <v>1546.2861843786422</v>
      </c>
      <c r="GN206" s="193">
        <f t="shared" si="44"/>
        <v>1546.2861843786422</v>
      </c>
      <c r="GO206" s="193">
        <f t="shared" si="44"/>
        <v>1460.9406889699876</v>
      </c>
      <c r="GP206" s="193">
        <f t="shared" si="44"/>
        <v>1460.9406889699876</v>
      </c>
      <c r="GQ206" s="193">
        <f t="shared" si="44"/>
        <v>1460.9406889699876</v>
      </c>
      <c r="GR206" s="193">
        <f t="shared" si="44"/>
        <v>1460.9406889699876</v>
      </c>
      <c r="GS206" s="193">
        <f t="shared" si="44"/>
        <v>1460.9406889699876</v>
      </c>
      <c r="GT206" s="193">
        <f t="shared" si="44"/>
        <v>1460.9406889699876</v>
      </c>
      <c r="GU206" s="193">
        <f t="shared" si="44"/>
        <v>1460.9406889699876</v>
      </c>
      <c r="GV206" s="193">
        <f t="shared" si="44"/>
        <v>1460.9406889699876</v>
      </c>
      <c r="GW206" s="193">
        <f t="shared" si="44"/>
        <v>1460.9406889699876</v>
      </c>
      <c r="GX206" s="193">
        <f t="shared" si="44"/>
        <v>1460.9406889699876</v>
      </c>
      <c r="GY206" s="193">
        <f t="shared" si="44"/>
        <v>1460.9406889699876</v>
      </c>
      <c r="GZ206" s="193">
        <f t="shared" si="44"/>
        <v>1460.9406889699876</v>
      </c>
      <c r="HA206" s="193">
        <f t="shared" si="44"/>
        <v>1483.7035111564085</v>
      </c>
      <c r="HB206" s="193">
        <f t="shared" si="44"/>
        <v>1483.7035111564085</v>
      </c>
      <c r="HC206" s="193">
        <f t="shared" si="44"/>
        <v>1483.7035111564085</v>
      </c>
      <c r="HD206" s="193">
        <f t="shared" si="44"/>
        <v>1483.7035111564085</v>
      </c>
      <c r="HE206" s="193">
        <f t="shared" si="44"/>
        <v>1483.7035111564085</v>
      </c>
      <c r="HF206" s="193">
        <f t="shared" si="44"/>
        <v>1483.7035111564085</v>
      </c>
      <c r="HG206" s="193">
        <f t="shared" si="44"/>
        <v>1483.7035111564085</v>
      </c>
      <c r="HH206" s="193">
        <f t="shared" si="44"/>
        <v>1483.7035111564085</v>
      </c>
      <c r="HI206" s="193">
        <f t="shared" si="44"/>
        <v>1483.7035111564085</v>
      </c>
      <c r="HJ206" s="193">
        <f t="shared" si="44"/>
        <v>1483.7035111564085</v>
      </c>
      <c r="HK206" s="193">
        <f t="shared" si="41"/>
        <v>1483.7035111564085</v>
      </c>
      <c r="HL206" s="193">
        <f t="shared" si="42"/>
        <v>1483.7035111564085</v>
      </c>
      <c r="HM206" s="193">
        <f t="shared" si="42"/>
        <v>1458.0791539517252</v>
      </c>
      <c r="HN206" s="193">
        <f t="shared" si="42"/>
        <v>1458.0791539517252</v>
      </c>
      <c r="HO206" s="193">
        <f t="shared" si="42"/>
        <v>1458.0791539517252</v>
      </c>
      <c r="HP206" s="193">
        <f t="shared" si="42"/>
        <v>1458.0791539517252</v>
      </c>
      <c r="HQ206" s="193">
        <f t="shared" si="42"/>
        <v>1458.0791539517252</v>
      </c>
      <c r="HR206" s="193">
        <f t="shared" si="42"/>
        <v>1458.0791539517252</v>
      </c>
      <c r="HS206" s="193">
        <f t="shared" si="42"/>
        <v>1458.0791539517252</v>
      </c>
      <c r="HT206" s="193">
        <f t="shared" si="42"/>
        <v>1458.0791539517252</v>
      </c>
      <c r="HU206" s="193">
        <f t="shared" si="42"/>
        <v>1458.0791539517252</v>
      </c>
      <c r="HV206" s="193">
        <f t="shared" si="42"/>
        <v>1458.0791539517252</v>
      </c>
      <c r="HW206" s="193">
        <f t="shared" ref="HW206:JT206" si="46">+INDEX($D$177:$AV$187,MATCH($D206,$D$177:$D$187,0),MATCH(YEAR(HW$201),$D$177:$AV$177,0))/12/HW194</f>
        <v>1458.0791539517252</v>
      </c>
      <c r="HX206" s="193">
        <f t="shared" si="46"/>
        <v>1458.0791539517252</v>
      </c>
      <c r="HY206" s="193">
        <f t="shared" si="46"/>
        <v>1410.990798850258</v>
      </c>
      <c r="HZ206" s="193">
        <f t="shared" si="46"/>
        <v>1410.990798850258</v>
      </c>
      <c r="IA206" s="193">
        <f t="shared" si="46"/>
        <v>1410.990798850258</v>
      </c>
      <c r="IB206" s="193">
        <f t="shared" si="46"/>
        <v>1410.990798850258</v>
      </c>
      <c r="IC206" s="193">
        <f t="shared" si="46"/>
        <v>1410.990798850258</v>
      </c>
      <c r="ID206" s="193">
        <f t="shared" si="46"/>
        <v>1410.990798850258</v>
      </c>
      <c r="IE206" s="193">
        <f t="shared" si="46"/>
        <v>1410.990798850258</v>
      </c>
      <c r="IF206" s="193">
        <f t="shared" si="46"/>
        <v>1410.990798850258</v>
      </c>
      <c r="IG206" s="193">
        <f t="shared" si="46"/>
        <v>1410.990798850258</v>
      </c>
      <c r="IH206" s="193">
        <f t="shared" si="46"/>
        <v>1410.990798850258</v>
      </c>
      <c r="II206" s="193">
        <f t="shared" si="46"/>
        <v>1410.990798850258</v>
      </c>
      <c r="IJ206" s="193">
        <f t="shared" si="46"/>
        <v>1410.990798850258</v>
      </c>
      <c r="IK206" s="193">
        <f t="shared" si="46"/>
        <v>1410.990798850258</v>
      </c>
      <c r="IL206" s="193">
        <f t="shared" si="46"/>
        <v>1410.990798850258</v>
      </c>
      <c r="IM206" s="193">
        <f t="shared" si="46"/>
        <v>1410.990798850258</v>
      </c>
      <c r="IN206" s="193">
        <f t="shared" si="46"/>
        <v>1410.990798850258</v>
      </c>
      <c r="IO206" s="193">
        <f t="shared" si="46"/>
        <v>1410.990798850258</v>
      </c>
      <c r="IP206" s="193">
        <f t="shared" si="46"/>
        <v>1410.990798850258</v>
      </c>
      <c r="IQ206" s="193">
        <f t="shared" si="46"/>
        <v>1410.990798850258</v>
      </c>
      <c r="IR206" s="193">
        <f t="shared" si="46"/>
        <v>1410.990798850258</v>
      </c>
      <c r="IS206" s="193">
        <f t="shared" si="46"/>
        <v>1410.990798850258</v>
      </c>
      <c r="IT206" s="193">
        <f t="shared" si="46"/>
        <v>1410.990798850258</v>
      </c>
      <c r="IU206" s="193">
        <f t="shared" si="46"/>
        <v>1410.990798850258</v>
      </c>
      <c r="IV206" s="193">
        <f t="shared" si="46"/>
        <v>1410.990798850258</v>
      </c>
      <c r="IW206" s="193" t="e">
        <f t="shared" si="46"/>
        <v>#N/A</v>
      </c>
      <c r="IX206" s="193" t="e">
        <f t="shared" si="46"/>
        <v>#N/A</v>
      </c>
      <c r="IY206" s="193" t="e">
        <f t="shared" si="46"/>
        <v>#N/A</v>
      </c>
      <c r="IZ206" s="193" t="e">
        <f t="shared" si="46"/>
        <v>#N/A</v>
      </c>
      <c r="JA206" s="193" t="e">
        <f t="shared" si="46"/>
        <v>#N/A</v>
      </c>
      <c r="JB206" s="193" t="e">
        <f t="shared" si="46"/>
        <v>#N/A</v>
      </c>
      <c r="JC206" s="193" t="e">
        <f t="shared" si="46"/>
        <v>#N/A</v>
      </c>
      <c r="JD206" s="193" t="e">
        <f t="shared" si="46"/>
        <v>#N/A</v>
      </c>
      <c r="JE206" s="193" t="e">
        <f t="shared" si="46"/>
        <v>#N/A</v>
      </c>
      <c r="JF206" s="193" t="e">
        <f t="shared" si="46"/>
        <v>#N/A</v>
      </c>
      <c r="JG206" s="193" t="e">
        <f t="shared" si="46"/>
        <v>#N/A</v>
      </c>
      <c r="JH206" s="193" t="e">
        <f t="shared" si="46"/>
        <v>#N/A</v>
      </c>
      <c r="JI206" s="193" t="e">
        <f t="shared" si="46"/>
        <v>#N/A</v>
      </c>
      <c r="JJ206" s="193" t="e">
        <f t="shared" si="46"/>
        <v>#N/A</v>
      </c>
      <c r="JK206" s="193" t="e">
        <f t="shared" si="46"/>
        <v>#N/A</v>
      </c>
      <c r="JL206" s="193" t="e">
        <f t="shared" si="46"/>
        <v>#N/A</v>
      </c>
      <c r="JM206" s="193" t="e">
        <f t="shared" si="46"/>
        <v>#N/A</v>
      </c>
      <c r="JN206" s="193" t="e">
        <f t="shared" si="46"/>
        <v>#N/A</v>
      </c>
      <c r="JO206" s="193" t="e">
        <f t="shared" si="46"/>
        <v>#N/A</v>
      </c>
      <c r="JP206" s="193" t="e">
        <f t="shared" si="46"/>
        <v>#N/A</v>
      </c>
      <c r="JQ206" s="193" t="e">
        <f t="shared" si="46"/>
        <v>#N/A</v>
      </c>
      <c r="JR206" s="193" t="e">
        <f t="shared" si="46"/>
        <v>#N/A</v>
      </c>
      <c r="JS206" s="193" t="e">
        <f t="shared" si="46"/>
        <v>#N/A</v>
      </c>
      <c r="JT206" s="193" t="e">
        <f t="shared" si="46"/>
        <v>#N/A</v>
      </c>
    </row>
    <row r="207" spans="4:280">
      <c r="D207" s="175" t="s">
        <v>210</v>
      </c>
      <c r="Z207" s="193">
        <f t="shared" ref="Z207:CL210" si="47">+INDEX($D$177:$AV$187,MATCH($D207,$D$177:$D$187,0),MATCH(YEAR(Z$201),$D$177:$AV$177,0))/12/Z195</f>
        <v>2074.3673228108933</v>
      </c>
      <c r="AA207" s="193">
        <f t="shared" si="47"/>
        <v>2074.3673228108933</v>
      </c>
      <c r="AB207" s="193">
        <f t="shared" si="47"/>
        <v>2021.2458597675884</v>
      </c>
      <c r="AC207" s="193">
        <f t="shared" si="47"/>
        <v>2021.2458597675884</v>
      </c>
      <c r="AD207" s="193">
        <f t="shared" si="47"/>
        <v>2021.2458597675884</v>
      </c>
      <c r="AE207" s="193">
        <f t="shared" si="47"/>
        <v>2021.2458597675884</v>
      </c>
      <c r="AF207" s="193">
        <f t="shared" si="47"/>
        <v>2021.2458597675884</v>
      </c>
      <c r="AG207" s="193">
        <f t="shared" si="47"/>
        <v>2021.2458597675884</v>
      </c>
      <c r="AH207" s="193">
        <f t="shared" si="47"/>
        <v>2021.2458597675884</v>
      </c>
      <c r="AI207" s="193">
        <f t="shared" si="47"/>
        <v>2021.2458597675884</v>
      </c>
      <c r="AJ207" s="193">
        <f t="shared" si="47"/>
        <v>2021.2458597675884</v>
      </c>
      <c r="AK207" s="193">
        <f t="shared" si="47"/>
        <v>2021.2458597675884</v>
      </c>
      <c r="AL207" s="193">
        <f t="shared" si="47"/>
        <v>2021.2458597675884</v>
      </c>
      <c r="AM207" s="193">
        <f t="shared" si="47"/>
        <v>2021.2458597675884</v>
      </c>
      <c r="AN207" s="193">
        <f t="shared" si="47"/>
        <v>1885.4516991793041</v>
      </c>
      <c r="AO207" s="193">
        <f t="shared" si="47"/>
        <v>1885.4516991793041</v>
      </c>
      <c r="AP207" s="193">
        <f t="shared" si="47"/>
        <v>1885.4516991793041</v>
      </c>
      <c r="AQ207" s="193">
        <f t="shared" si="47"/>
        <v>1885.4516991793041</v>
      </c>
      <c r="AR207" s="193">
        <f t="shared" si="47"/>
        <v>1885.4516991793041</v>
      </c>
      <c r="AS207" s="193">
        <f t="shared" si="39"/>
        <v>1885.4516991793041</v>
      </c>
      <c r="AT207" s="193">
        <f t="shared" si="47"/>
        <v>1885.4516991793041</v>
      </c>
      <c r="AU207" s="193">
        <f t="shared" si="47"/>
        <v>1885.4516991793041</v>
      </c>
      <c r="AV207" s="193">
        <f t="shared" si="47"/>
        <v>1885.4516991793041</v>
      </c>
      <c r="AW207" s="193">
        <f t="shared" si="47"/>
        <v>1885.4516991793041</v>
      </c>
      <c r="AX207" s="193">
        <f t="shared" si="47"/>
        <v>1885.4516991793041</v>
      </c>
      <c r="AY207" s="193">
        <f t="shared" si="47"/>
        <v>1885.4516991793041</v>
      </c>
      <c r="AZ207" s="193">
        <f t="shared" si="47"/>
        <v>1885.4516991793041</v>
      </c>
      <c r="BA207" s="193">
        <f t="shared" si="47"/>
        <v>1803.6393808517616</v>
      </c>
      <c r="BB207" s="193">
        <f t="shared" si="47"/>
        <v>1803.6393808517616</v>
      </c>
      <c r="BC207" s="193">
        <f t="shared" si="47"/>
        <v>1803.6393808517616</v>
      </c>
      <c r="BD207" s="193">
        <f t="shared" si="47"/>
        <v>1803.6393808517616</v>
      </c>
      <c r="BE207" s="193">
        <f t="shared" si="47"/>
        <v>1803.6393808517616</v>
      </c>
      <c r="BF207" s="193">
        <f t="shared" si="47"/>
        <v>1803.6393808517616</v>
      </c>
      <c r="BG207" s="193">
        <f t="shared" si="47"/>
        <v>1803.6393808517616</v>
      </c>
      <c r="BH207" s="193">
        <f t="shared" si="47"/>
        <v>1803.6393808517616</v>
      </c>
      <c r="BI207" s="193">
        <f t="shared" si="47"/>
        <v>1803.6393808517616</v>
      </c>
      <c r="BJ207" s="193">
        <f t="shared" si="47"/>
        <v>1803.6393808517616</v>
      </c>
      <c r="BK207" s="193">
        <f t="shared" si="47"/>
        <v>1803.6393808517616</v>
      </c>
      <c r="BL207" s="193">
        <f t="shared" si="47"/>
        <v>1803.6393808517616</v>
      </c>
      <c r="BM207" s="193">
        <f t="shared" si="47"/>
        <v>1776.0882242085331</v>
      </c>
      <c r="BN207" s="193">
        <f t="shared" si="47"/>
        <v>1776.0882242085331</v>
      </c>
      <c r="BO207" s="193">
        <f t="shared" si="47"/>
        <v>1776.0882242085331</v>
      </c>
      <c r="BP207" s="193">
        <f t="shared" si="47"/>
        <v>1776.0882242085331</v>
      </c>
      <c r="BQ207" s="193">
        <f t="shared" si="47"/>
        <v>1776.0882242085331</v>
      </c>
      <c r="BR207" s="193">
        <f t="shared" si="47"/>
        <v>1776.0882242085331</v>
      </c>
      <c r="BS207" s="193">
        <f t="shared" si="47"/>
        <v>1776.0882242085331</v>
      </c>
      <c r="BT207" s="193">
        <f t="shared" si="47"/>
        <v>1776.0882242085331</v>
      </c>
      <c r="BU207" s="193">
        <f t="shared" si="47"/>
        <v>1776.0882242085331</v>
      </c>
      <c r="BV207" s="193">
        <f t="shared" si="47"/>
        <v>1776.0882242085331</v>
      </c>
      <c r="BW207" s="193">
        <f t="shared" si="47"/>
        <v>1776.0882242085331</v>
      </c>
      <c r="BX207" s="193">
        <f t="shared" si="47"/>
        <v>1776.0882242085331</v>
      </c>
      <c r="BY207" s="193">
        <f t="shared" si="47"/>
        <v>1766.8877922530205</v>
      </c>
      <c r="BZ207" s="193">
        <f t="shared" si="47"/>
        <v>1766.8877922530205</v>
      </c>
      <c r="CA207" s="193">
        <f t="shared" si="47"/>
        <v>1766.8877922530205</v>
      </c>
      <c r="CB207" s="193">
        <f t="shared" si="47"/>
        <v>1766.8877922530205</v>
      </c>
      <c r="CC207" s="193">
        <f t="shared" si="47"/>
        <v>1766.8877922530205</v>
      </c>
      <c r="CD207" s="193">
        <f t="shared" si="47"/>
        <v>1766.8877922530205</v>
      </c>
      <c r="CE207" s="193">
        <f t="shared" si="47"/>
        <v>1766.8877922530205</v>
      </c>
      <c r="CF207" s="193">
        <f t="shared" si="47"/>
        <v>1766.8877922530205</v>
      </c>
      <c r="CG207" s="193">
        <f t="shared" si="47"/>
        <v>1766.8877922530205</v>
      </c>
      <c r="CH207" s="193">
        <f t="shared" si="47"/>
        <v>1766.8877922530205</v>
      </c>
      <c r="CI207" s="193">
        <f t="shared" si="47"/>
        <v>1766.8877922530205</v>
      </c>
      <c r="CJ207" s="193">
        <f t="shared" si="47"/>
        <v>1766.8877922530205</v>
      </c>
      <c r="CK207" s="193">
        <f t="shared" si="47"/>
        <v>1716.7131627315985</v>
      </c>
      <c r="CL207" s="193">
        <f t="shared" si="47"/>
        <v>1716.7131627315985</v>
      </c>
      <c r="CM207" s="193">
        <f t="shared" si="39"/>
        <v>1716.7131627315985</v>
      </c>
      <c r="CN207" s="193">
        <f t="shared" si="45"/>
        <v>1716.7131627315985</v>
      </c>
      <c r="CO207" s="193">
        <f t="shared" si="45"/>
        <v>1716.7131627315985</v>
      </c>
      <c r="CP207" s="193">
        <f t="shared" si="45"/>
        <v>1716.7131627315985</v>
      </c>
      <c r="CQ207" s="193">
        <f t="shared" si="45"/>
        <v>1716.7131627315985</v>
      </c>
      <c r="CR207" s="193">
        <f t="shared" si="45"/>
        <v>1716.7131627315985</v>
      </c>
      <c r="CS207" s="193">
        <f t="shared" si="45"/>
        <v>1716.7131627315985</v>
      </c>
      <c r="CT207" s="193">
        <f t="shared" si="45"/>
        <v>1716.7131627315985</v>
      </c>
      <c r="CU207" s="193">
        <f t="shared" si="45"/>
        <v>1716.7131627315985</v>
      </c>
      <c r="CV207" s="193">
        <f t="shared" si="45"/>
        <v>1716.7131627315985</v>
      </c>
      <c r="CW207" s="193">
        <f t="shared" si="45"/>
        <v>1660.5037055001264</v>
      </c>
      <c r="CX207" s="193">
        <f t="shared" si="45"/>
        <v>1660.5037055001264</v>
      </c>
      <c r="CY207" s="193">
        <f t="shared" si="45"/>
        <v>1660.5037055001264</v>
      </c>
      <c r="CZ207" s="193">
        <f t="shared" si="45"/>
        <v>1660.5037055001264</v>
      </c>
      <c r="DA207" s="193">
        <f t="shared" si="45"/>
        <v>1660.5037055001264</v>
      </c>
      <c r="DB207" s="193">
        <f t="shared" si="45"/>
        <v>1660.5037055001264</v>
      </c>
      <c r="DC207" s="193">
        <f t="shared" si="45"/>
        <v>1660.5037055001264</v>
      </c>
      <c r="DD207" s="193">
        <f t="shared" si="45"/>
        <v>1660.5037055001264</v>
      </c>
      <c r="DE207" s="193">
        <f t="shared" si="45"/>
        <v>1660.5037055001264</v>
      </c>
      <c r="DF207" s="193">
        <f t="shared" si="45"/>
        <v>1660.5037055001264</v>
      </c>
      <c r="DG207" s="193">
        <f t="shared" si="45"/>
        <v>1660.5037055001264</v>
      </c>
      <c r="DH207" s="193">
        <f t="shared" si="45"/>
        <v>1660.5037055001264</v>
      </c>
      <c r="DI207" s="193">
        <f t="shared" si="45"/>
        <v>1631.6374333455935</v>
      </c>
      <c r="DJ207" s="193">
        <f t="shared" si="45"/>
        <v>1631.6374333455935</v>
      </c>
      <c r="DK207" s="193">
        <f t="shared" si="45"/>
        <v>1631.6374333455935</v>
      </c>
      <c r="DL207" s="193">
        <f t="shared" si="45"/>
        <v>1631.6374333455935</v>
      </c>
      <c r="DM207" s="193">
        <f t="shared" si="45"/>
        <v>1631.6374333455935</v>
      </c>
      <c r="DN207" s="193">
        <f t="shared" si="45"/>
        <v>1631.6374333455935</v>
      </c>
      <c r="DO207" s="193">
        <f t="shared" si="45"/>
        <v>1631.6374333455935</v>
      </c>
      <c r="DP207" s="193">
        <f t="shared" si="45"/>
        <v>1631.6374333455935</v>
      </c>
      <c r="DQ207" s="193">
        <f t="shared" si="45"/>
        <v>1631.6374333455935</v>
      </c>
      <c r="DR207" s="193">
        <f t="shared" si="45"/>
        <v>1631.6374333455935</v>
      </c>
      <c r="DS207" s="193">
        <f t="shared" si="45"/>
        <v>1631.6374333455935</v>
      </c>
      <c r="DT207" s="193">
        <f t="shared" si="45"/>
        <v>1631.6374333455935</v>
      </c>
      <c r="DU207" s="193">
        <f t="shared" si="45"/>
        <v>1610.3557285005177</v>
      </c>
      <c r="DV207" s="193">
        <f t="shared" si="45"/>
        <v>1610.3557285005177</v>
      </c>
      <c r="DW207" s="193">
        <f t="shared" si="45"/>
        <v>1610.3557285005177</v>
      </c>
      <c r="DX207" s="193">
        <f t="shared" si="45"/>
        <v>1610.3557285005177</v>
      </c>
      <c r="DY207" s="193">
        <f t="shared" si="45"/>
        <v>1610.3557285005177</v>
      </c>
      <c r="DZ207" s="193">
        <f t="shared" si="45"/>
        <v>1610.3557285005177</v>
      </c>
      <c r="EA207" s="193">
        <f t="shared" si="45"/>
        <v>1610.3557285005177</v>
      </c>
      <c r="EB207" s="193">
        <f t="shared" si="45"/>
        <v>1610.3557285005177</v>
      </c>
      <c r="EC207" s="193">
        <f t="shared" si="45"/>
        <v>1610.3557285005177</v>
      </c>
      <c r="ED207" s="193">
        <f t="shared" si="45"/>
        <v>1610.3557285005177</v>
      </c>
      <c r="EE207" s="193">
        <f t="shared" si="45"/>
        <v>1610.3557285005177</v>
      </c>
      <c r="EF207" s="193">
        <f t="shared" si="45"/>
        <v>1610.3557285005177</v>
      </c>
      <c r="EG207" s="193">
        <f t="shared" si="45"/>
        <v>1561.3226227940795</v>
      </c>
      <c r="EH207" s="193">
        <f t="shared" si="45"/>
        <v>1561.3226227940795</v>
      </c>
      <c r="EI207" s="193">
        <f t="shared" si="45"/>
        <v>1561.3226227940795</v>
      </c>
      <c r="EJ207" s="193">
        <f t="shared" si="45"/>
        <v>1561.3226227940795</v>
      </c>
      <c r="EK207" s="193">
        <f t="shared" si="45"/>
        <v>1561.3226227940795</v>
      </c>
      <c r="EL207" s="193">
        <f t="shared" si="45"/>
        <v>1561.3226227940795</v>
      </c>
      <c r="EM207" s="193">
        <f t="shared" si="45"/>
        <v>1561.3226227940795</v>
      </c>
      <c r="EN207" s="193">
        <f t="shared" si="45"/>
        <v>1561.3226227940795</v>
      </c>
      <c r="EO207" s="193">
        <f t="shared" si="45"/>
        <v>1561.3226227940795</v>
      </c>
      <c r="EP207" s="193">
        <f t="shared" si="45"/>
        <v>1561.3226227940795</v>
      </c>
      <c r="EQ207" s="193">
        <f t="shared" si="45"/>
        <v>1561.3226227940795</v>
      </c>
      <c r="ER207" s="193">
        <f t="shared" si="45"/>
        <v>1561.3226227940795</v>
      </c>
      <c r="ES207" s="193">
        <f t="shared" si="45"/>
        <v>1506.3405973514555</v>
      </c>
      <c r="ET207" s="193">
        <f t="shared" si="45"/>
        <v>1506.3405973514555</v>
      </c>
      <c r="EU207" s="193">
        <f t="shared" si="45"/>
        <v>1506.3405973514555</v>
      </c>
      <c r="EV207" s="193">
        <f t="shared" si="45"/>
        <v>1506.3405973514555</v>
      </c>
      <c r="EW207" s="193">
        <f t="shared" si="45"/>
        <v>1506.3405973514555</v>
      </c>
      <c r="EX207" s="193">
        <f t="shared" si="45"/>
        <v>1506.3405973514555</v>
      </c>
      <c r="EY207" s="193">
        <f t="shared" si="44"/>
        <v>1506.3405973514555</v>
      </c>
      <c r="EZ207" s="193">
        <f t="shared" si="44"/>
        <v>1506.3405973514555</v>
      </c>
      <c r="FA207" s="193">
        <f t="shared" si="44"/>
        <v>1506.3405973514555</v>
      </c>
      <c r="FB207" s="193">
        <f t="shared" si="44"/>
        <v>1506.3405973514555</v>
      </c>
      <c r="FC207" s="193">
        <f t="shared" si="44"/>
        <v>1506.3405973514555</v>
      </c>
      <c r="FD207" s="193">
        <f t="shared" si="44"/>
        <v>1506.3405973514555</v>
      </c>
      <c r="FE207" s="193">
        <f t="shared" si="44"/>
        <v>1477.136074350977</v>
      </c>
      <c r="FF207" s="193">
        <f t="shared" si="44"/>
        <v>1477.136074350977</v>
      </c>
      <c r="FG207" s="193">
        <f t="shared" si="44"/>
        <v>1477.136074350977</v>
      </c>
      <c r="FH207" s="193">
        <f t="shared" si="44"/>
        <v>1477.136074350977</v>
      </c>
      <c r="FI207" s="193">
        <f t="shared" si="44"/>
        <v>1477.136074350977</v>
      </c>
      <c r="FJ207" s="193">
        <f t="shared" si="44"/>
        <v>1477.136074350977</v>
      </c>
      <c r="FK207" s="193">
        <f t="shared" si="44"/>
        <v>1477.136074350977</v>
      </c>
      <c r="FL207" s="193">
        <f t="shared" si="44"/>
        <v>1477.136074350977</v>
      </c>
      <c r="FM207" s="193">
        <f t="shared" si="44"/>
        <v>1477.136074350977</v>
      </c>
      <c r="FN207" s="193">
        <f t="shared" si="44"/>
        <v>1477.136074350977</v>
      </c>
      <c r="FO207" s="193">
        <f t="shared" si="44"/>
        <v>1477.136074350977</v>
      </c>
      <c r="FP207" s="193">
        <f t="shared" si="44"/>
        <v>1477.136074350977</v>
      </c>
      <c r="FQ207" s="193">
        <f t="shared" si="44"/>
        <v>1403.1821931313218</v>
      </c>
      <c r="FR207" s="193">
        <f t="shared" si="44"/>
        <v>1403.1821931313218</v>
      </c>
      <c r="FS207" s="193">
        <f t="shared" si="44"/>
        <v>1403.1821931313218</v>
      </c>
      <c r="FT207" s="193">
        <f t="shared" si="44"/>
        <v>1403.1821931313218</v>
      </c>
      <c r="FU207" s="193">
        <f t="shared" si="44"/>
        <v>1403.1821931313218</v>
      </c>
      <c r="FV207" s="193">
        <f t="shared" si="44"/>
        <v>1403.1821931313218</v>
      </c>
      <c r="FW207" s="193">
        <f t="shared" si="44"/>
        <v>1403.1821931313218</v>
      </c>
      <c r="FX207" s="193">
        <f t="shared" si="44"/>
        <v>1403.1821931313218</v>
      </c>
      <c r="FY207" s="193">
        <f t="shared" si="44"/>
        <v>1403.1821931313218</v>
      </c>
      <c r="FZ207" s="193">
        <f t="shared" si="44"/>
        <v>1403.1821931313218</v>
      </c>
      <c r="GA207" s="193">
        <f t="shared" si="44"/>
        <v>1403.1821931313218</v>
      </c>
      <c r="GB207" s="193">
        <f t="shared" si="44"/>
        <v>1403.1821931313218</v>
      </c>
      <c r="GC207" s="193">
        <f t="shared" si="44"/>
        <v>1363.5528120339293</v>
      </c>
      <c r="GD207" s="193">
        <f t="shared" si="44"/>
        <v>1363.5528120339293</v>
      </c>
      <c r="GE207" s="193">
        <f t="shared" si="44"/>
        <v>1363.5528120339293</v>
      </c>
      <c r="GF207" s="193">
        <f t="shared" si="44"/>
        <v>1363.5528120339293</v>
      </c>
      <c r="GG207" s="193">
        <f t="shared" si="44"/>
        <v>1363.5528120339293</v>
      </c>
      <c r="GH207" s="193">
        <f t="shared" si="44"/>
        <v>1363.5528120339293</v>
      </c>
      <c r="GI207" s="193">
        <f t="shared" si="44"/>
        <v>1363.5528120339293</v>
      </c>
      <c r="GJ207" s="193">
        <f t="shared" si="44"/>
        <v>1363.5528120339293</v>
      </c>
      <c r="GK207" s="193">
        <f t="shared" si="44"/>
        <v>1363.5528120339293</v>
      </c>
      <c r="GL207" s="193">
        <f t="shared" si="44"/>
        <v>1363.5528120339293</v>
      </c>
      <c r="GM207" s="193">
        <f t="shared" si="44"/>
        <v>1363.5528120339293</v>
      </c>
      <c r="GN207" s="193">
        <f t="shared" si="44"/>
        <v>1363.5528120339293</v>
      </c>
      <c r="GO207" s="193">
        <f t="shared" si="44"/>
        <v>1326.6676864660858</v>
      </c>
      <c r="GP207" s="193">
        <f t="shared" si="44"/>
        <v>1326.6676864660858</v>
      </c>
      <c r="GQ207" s="193">
        <f t="shared" si="44"/>
        <v>1326.6676864660858</v>
      </c>
      <c r="GR207" s="193">
        <f t="shared" si="44"/>
        <v>1326.6676864660858</v>
      </c>
      <c r="GS207" s="193">
        <f t="shared" si="44"/>
        <v>1326.6676864660858</v>
      </c>
      <c r="GT207" s="193">
        <f t="shared" si="44"/>
        <v>1326.6676864660858</v>
      </c>
      <c r="GU207" s="193">
        <f t="shared" si="44"/>
        <v>1326.6676864660858</v>
      </c>
      <c r="GV207" s="193">
        <f t="shared" si="44"/>
        <v>1326.6676864660858</v>
      </c>
      <c r="GW207" s="193">
        <f t="shared" si="44"/>
        <v>1326.6676864660858</v>
      </c>
      <c r="GX207" s="193">
        <f t="shared" si="44"/>
        <v>1326.6676864660858</v>
      </c>
      <c r="GY207" s="193">
        <f t="shared" si="44"/>
        <v>1326.6676864660858</v>
      </c>
      <c r="GZ207" s="193">
        <f t="shared" si="44"/>
        <v>1326.6676864660858</v>
      </c>
      <c r="HA207" s="193">
        <f t="shared" si="44"/>
        <v>1304.4429730248623</v>
      </c>
      <c r="HB207" s="193">
        <f t="shared" si="44"/>
        <v>1304.4429730248623</v>
      </c>
      <c r="HC207" s="193">
        <f t="shared" si="44"/>
        <v>1304.4429730248623</v>
      </c>
      <c r="HD207" s="193">
        <f t="shared" si="44"/>
        <v>1304.4429730248623</v>
      </c>
      <c r="HE207" s="193">
        <f t="shared" si="44"/>
        <v>1304.4429730248623</v>
      </c>
      <c r="HF207" s="193">
        <f t="shared" si="44"/>
        <v>1304.4429730248623</v>
      </c>
      <c r="HG207" s="193">
        <f t="shared" si="44"/>
        <v>1304.4429730248623</v>
      </c>
      <c r="HH207" s="193">
        <f t="shared" si="44"/>
        <v>1304.4429730248623</v>
      </c>
      <c r="HI207" s="193">
        <f t="shared" si="44"/>
        <v>1304.4429730248623</v>
      </c>
      <c r="HJ207" s="193">
        <f t="shared" si="44"/>
        <v>1304.4429730248623</v>
      </c>
      <c r="HK207" s="193">
        <f t="shared" si="41"/>
        <v>1304.4429730248623</v>
      </c>
      <c r="HL207" s="193">
        <f t="shared" ref="HL207:JT211" si="48">+INDEX($D$177:$AV$187,MATCH($D207,$D$177:$D$187,0),MATCH(YEAR(HL$201),$D$177:$AV$177,0))/12/HL195</f>
        <v>1304.4429730248623</v>
      </c>
      <c r="HM207" s="193">
        <f t="shared" si="48"/>
        <v>1272.1120433761944</v>
      </c>
      <c r="HN207" s="193">
        <f t="shared" si="48"/>
        <v>1272.1120433761944</v>
      </c>
      <c r="HO207" s="193">
        <f t="shared" si="48"/>
        <v>1272.1120433761944</v>
      </c>
      <c r="HP207" s="193">
        <f t="shared" si="48"/>
        <v>1272.1120433761944</v>
      </c>
      <c r="HQ207" s="193">
        <f t="shared" si="48"/>
        <v>1272.1120433761944</v>
      </c>
      <c r="HR207" s="193">
        <f t="shared" si="48"/>
        <v>1272.1120433761944</v>
      </c>
      <c r="HS207" s="193">
        <f t="shared" si="48"/>
        <v>1272.1120433761944</v>
      </c>
      <c r="HT207" s="193">
        <f t="shared" si="48"/>
        <v>1272.1120433761944</v>
      </c>
      <c r="HU207" s="193">
        <f t="shared" si="48"/>
        <v>1272.1120433761944</v>
      </c>
      <c r="HV207" s="193">
        <f t="shared" si="48"/>
        <v>1272.1120433761944</v>
      </c>
      <c r="HW207" s="193">
        <f t="shared" si="48"/>
        <v>1272.1120433761944</v>
      </c>
      <c r="HX207" s="193">
        <f t="shared" si="48"/>
        <v>1272.1120433761944</v>
      </c>
      <c r="HY207" s="193">
        <f t="shared" si="48"/>
        <v>1236.7485349039023</v>
      </c>
      <c r="HZ207" s="193">
        <f t="shared" si="48"/>
        <v>1236.7485349039023</v>
      </c>
      <c r="IA207" s="193">
        <f t="shared" si="48"/>
        <v>1236.7485349039023</v>
      </c>
      <c r="IB207" s="193">
        <f t="shared" si="48"/>
        <v>1236.7485349039023</v>
      </c>
      <c r="IC207" s="193">
        <f t="shared" si="48"/>
        <v>1236.7485349039023</v>
      </c>
      <c r="ID207" s="193">
        <f t="shared" si="48"/>
        <v>1236.7485349039023</v>
      </c>
      <c r="IE207" s="193">
        <f t="shared" si="48"/>
        <v>1236.7485349039023</v>
      </c>
      <c r="IF207" s="193">
        <f t="shared" si="48"/>
        <v>1236.7485349039023</v>
      </c>
      <c r="IG207" s="193">
        <f t="shared" si="48"/>
        <v>1236.7485349039023</v>
      </c>
      <c r="IH207" s="193">
        <f t="shared" si="48"/>
        <v>1236.7485349039023</v>
      </c>
      <c r="II207" s="193">
        <f t="shared" si="48"/>
        <v>1236.7485349039023</v>
      </c>
      <c r="IJ207" s="193">
        <f t="shared" si="48"/>
        <v>1236.7485349039023</v>
      </c>
      <c r="IK207" s="193">
        <f t="shared" si="48"/>
        <v>1236.7485349039023</v>
      </c>
      <c r="IL207" s="193">
        <f t="shared" si="48"/>
        <v>1236.7485349039023</v>
      </c>
      <c r="IM207" s="193">
        <f t="shared" si="48"/>
        <v>1236.7485349039023</v>
      </c>
      <c r="IN207" s="193">
        <f t="shared" si="48"/>
        <v>1236.7485349039023</v>
      </c>
      <c r="IO207" s="193">
        <f t="shared" si="48"/>
        <v>1236.7485349039023</v>
      </c>
      <c r="IP207" s="193">
        <f t="shared" si="48"/>
        <v>1236.7485349039023</v>
      </c>
      <c r="IQ207" s="193">
        <f t="shared" si="48"/>
        <v>1236.7485349039023</v>
      </c>
      <c r="IR207" s="193">
        <f t="shared" si="48"/>
        <v>1236.7485349039023</v>
      </c>
      <c r="IS207" s="193">
        <f t="shared" si="48"/>
        <v>1236.7485349039023</v>
      </c>
      <c r="IT207" s="193">
        <f t="shared" si="48"/>
        <v>1236.7485349039023</v>
      </c>
      <c r="IU207" s="193">
        <f t="shared" si="48"/>
        <v>1236.7485349039023</v>
      </c>
      <c r="IV207" s="193">
        <f t="shared" si="48"/>
        <v>1236.7485349039023</v>
      </c>
      <c r="IW207" s="193" t="e">
        <f t="shared" si="48"/>
        <v>#N/A</v>
      </c>
      <c r="IX207" s="193" t="e">
        <f t="shared" si="48"/>
        <v>#N/A</v>
      </c>
      <c r="IY207" s="193" t="e">
        <f t="shared" si="48"/>
        <v>#N/A</v>
      </c>
      <c r="IZ207" s="193" t="e">
        <f t="shared" si="48"/>
        <v>#N/A</v>
      </c>
      <c r="JA207" s="193" t="e">
        <f t="shared" si="48"/>
        <v>#N/A</v>
      </c>
      <c r="JB207" s="193" t="e">
        <f t="shared" si="48"/>
        <v>#N/A</v>
      </c>
      <c r="JC207" s="193" t="e">
        <f t="shared" si="48"/>
        <v>#N/A</v>
      </c>
      <c r="JD207" s="193" t="e">
        <f t="shared" si="48"/>
        <v>#N/A</v>
      </c>
      <c r="JE207" s="193" t="e">
        <f t="shared" si="48"/>
        <v>#N/A</v>
      </c>
      <c r="JF207" s="193" t="e">
        <f t="shared" si="48"/>
        <v>#N/A</v>
      </c>
      <c r="JG207" s="193" t="e">
        <f t="shared" si="48"/>
        <v>#N/A</v>
      </c>
      <c r="JH207" s="193" t="e">
        <f t="shared" si="48"/>
        <v>#N/A</v>
      </c>
      <c r="JI207" s="193" t="e">
        <f t="shared" si="48"/>
        <v>#N/A</v>
      </c>
      <c r="JJ207" s="193" t="e">
        <f t="shared" si="48"/>
        <v>#N/A</v>
      </c>
      <c r="JK207" s="193" t="e">
        <f t="shared" si="48"/>
        <v>#N/A</v>
      </c>
      <c r="JL207" s="193" t="e">
        <f t="shared" si="48"/>
        <v>#N/A</v>
      </c>
      <c r="JM207" s="193" t="e">
        <f t="shared" si="48"/>
        <v>#N/A</v>
      </c>
      <c r="JN207" s="193" t="e">
        <f t="shared" si="48"/>
        <v>#N/A</v>
      </c>
      <c r="JO207" s="193" t="e">
        <f t="shared" si="48"/>
        <v>#N/A</v>
      </c>
      <c r="JP207" s="193" t="e">
        <f t="shared" si="48"/>
        <v>#N/A</v>
      </c>
      <c r="JQ207" s="193" t="e">
        <f t="shared" si="48"/>
        <v>#N/A</v>
      </c>
      <c r="JR207" s="193" t="e">
        <f t="shared" si="48"/>
        <v>#N/A</v>
      </c>
      <c r="JS207" s="193" t="e">
        <f t="shared" si="48"/>
        <v>#N/A</v>
      </c>
      <c r="JT207" s="193" t="e">
        <f t="shared" si="48"/>
        <v>#N/A</v>
      </c>
    </row>
    <row r="208" spans="4:280">
      <c r="D208" s="175" t="s">
        <v>212</v>
      </c>
      <c r="Z208" s="193">
        <f t="shared" si="47"/>
        <v>1721.39720434325</v>
      </c>
      <c r="AA208" s="193">
        <f t="shared" si="47"/>
        <v>1721.39720434325</v>
      </c>
      <c r="AB208" s="193">
        <f t="shared" si="47"/>
        <v>1657.3543270992816</v>
      </c>
      <c r="AC208" s="193">
        <f t="shared" si="47"/>
        <v>1657.3543270992816</v>
      </c>
      <c r="AD208" s="193">
        <f t="shared" si="47"/>
        <v>1657.3543270992816</v>
      </c>
      <c r="AE208" s="193">
        <f t="shared" si="47"/>
        <v>1657.3543270992816</v>
      </c>
      <c r="AF208" s="193">
        <f t="shared" si="47"/>
        <v>1657.3543270992816</v>
      </c>
      <c r="AG208" s="193">
        <f t="shared" si="47"/>
        <v>1657.3543270992816</v>
      </c>
      <c r="AH208" s="193">
        <f t="shared" si="47"/>
        <v>1657.3543270992816</v>
      </c>
      <c r="AI208" s="193">
        <f t="shared" si="47"/>
        <v>1657.3543270992816</v>
      </c>
      <c r="AJ208" s="193">
        <f t="shared" si="47"/>
        <v>1657.3543270992816</v>
      </c>
      <c r="AK208" s="193">
        <f t="shared" si="47"/>
        <v>1657.3543270992816</v>
      </c>
      <c r="AL208" s="193">
        <f t="shared" si="47"/>
        <v>1657.3543270992816</v>
      </c>
      <c r="AM208" s="193">
        <f t="shared" si="47"/>
        <v>1657.3543270992816</v>
      </c>
      <c r="AN208" s="193">
        <f t="shared" si="47"/>
        <v>1616.5828840304921</v>
      </c>
      <c r="AO208" s="193">
        <f t="shared" si="47"/>
        <v>1616.5828840304921</v>
      </c>
      <c r="AP208" s="193">
        <f t="shared" si="47"/>
        <v>1616.5828840304921</v>
      </c>
      <c r="AQ208" s="193">
        <f t="shared" si="47"/>
        <v>1616.5828840304921</v>
      </c>
      <c r="AR208" s="193">
        <f t="shared" si="47"/>
        <v>1616.5828840304921</v>
      </c>
      <c r="AS208" s="193">
        <f t="shared" si="39"/>
        <v>1616.5828840304921</v>
      </c>
      <c r="AT208" s="193">
        <f t="shared" si="47"/>
        <v>1616.5828840304921</v>
      </c>
      <c r="AU208" s="193">
        <f t="shared" si="47"/>
        <v>1616.5828840304921</v>
      </c>
      <c r="AV208" s="193">
        <f t="shared" si="47"/>
        <v>1616.5828840304921</v>
      </c>
      <c r="AW208" s="193">
        <f t="shared" si="47"/>
        <v>1616.5828840304921</v>
      </c>
      <c r="AX208" s="193">
        <f t="shared" si="47"/>
        <v>1616.5828840304921</v>
      </c>
      <c r="AY208" s="193">
        <f t="shared" si="47"/>
        <v>1616.5828840304921</v>
      </c>
      <c r="AZ208" s="193">
        <f t="shared" si="47"/>
        <v>1616.5828840304921</v>
      </c>
      <c r="BA208" s="193">
        <f t="shared" si="47"/>
        <v>1593.9311007263168</v>
      </c>
      <c r="BB208" s="193">
        <f t="shared" si="47"/>
        <v>1593.9311007263168</v>
      </c>
      <c r="BC208" s="193">
        <f t="shared" si="47"/>
        <v>1593.9311007263168</v>
      </c>
      <c r="BD208" s="193">
        <f t="shared" si="47"/>
        <v>1593.9311007263168</v>
      </c>
      <c r="BE208" s="193">
        <f t="shared" si="47"/>
        <v>1593.9311007263168</v>
      </c>
      <c r="BF208" s="193">
        <f t="shared" si="47"/>
        <v>1593.9311007263168</v>
      </c>
      <c r="BG208" s="193">
        <f t="shared" si="47"/>
        <v>1593.9311007263168</v>
      </c>
      <c r="BH208" s="193">
        <f t="shared" si="47"/>
        <v>1593.9311007263168</v>
      </c>
      <c r="BI208" s="193">
        <f t="shared" si="47"/>
        <v>1593.9311007263168</v>
      </c>
      <c r="BJ208" s="193">
        <f t="shared" si="47"/>
        <v>1593.9311007263168</v>
      </c>
      <c r="BK208" s="193">
        <f t="shared" si="47"/>
        <v>1593.9311007263168</v>
      </c>
      <c r="BL208" s="193">
        <f t="shared" si="47"/>
        <v>1593.9311007263168</v>
      </c>
      <c r="BM208" s="193">
        <f t="shared" si="47"/>
        <v>1601.3491398676781</v>
      </c>
      <c r="BN208" s="193">
        <f t="shared" si="47"/>
        <v>1601.3491398676781</v>
      </c>
      <c r="BO208" s="193">
        <f t="shared" si="47"/>
        <v>1601.3491398676781</v>
      </c>
      <c r="BP208" s="193">
        <f t="shared" si="47"/>
        <v>1601.3491398676781</v>
      </c>
      <c r="BQ208" s="193">
        <f t="shared" si="47"/>
        <v>1601.3491398676781</v>
      </c>
      <c r="BR208" s="193">
        <f t="shared" si="47"/>
        <v>1601.3491398676781</v>
      </c>
      <c r="BS208" s="193">
        <f t="shared" si="47"/>
        <v>1601.3491398676781</v>
      </c>
      <c r="BT208" s="193">
        <f t="shared" si="47"/>
        <v>1601.3491398676781</v>
      </c>
      <c r="BU208" s="193">
        <f t="shared" si="47"/>
        <v>1601.3491398676781</v>
      </c>
      <c r="BV208" s="193">
        <f t="shared" si="47"/>
        <v>1601.3491398676781</v>
      </c>
      <c r="BW208" s="193">
        <f t="shared" si="47"/>
        <v>1601.3491398676781</v>
      </c>
      <c r="BX208" s="193">
        <f t="shared" si="47"/>
        <v>1601.3491398676781</v>
      </c>
      <c r="BY208" s="193">
        <f t="shared" si="47"/>
        <v>1631.5477730086932</v>
      </c>
      <c r="BZ208" s="193">
        <f t="shared" si="47"/>
        <v>1631.5477730086932</v>
      </c>
      <c r="CA208" s="193">
        <f t="shared" si="47"/>
        <v>1631.5477730086932</v>
      </c>
      <c r="CB208" s="193">
        <f t="shared" si="47"/>
        <v>1631.5477730086932</v>
      </c>
      <c r="CC208" s="193">
        <f t="shared" si="47"/>
        <v>1631.5477730086932</v>
      </c>
      <c r="CD208" s="193">
        <f t="shared" si="47"/>
        <v>1631.5477730086932</v>
      </c>
      <c r="CE208" s="193">
        <f t="shared" si="47"/>
        <v>1631.5477730086932</v>
      </c>
      <c r="CF208" s="193">
        <f t="shared" si="47"/>
        <v>1631.5477730086932</v>
      </c>
      <c r="CG208" s="193">
        <f t="shared" si="47"/>
        <v>1631.5477730086932</v>
      </c>
      <c r="CH208" s="193">
        <f t="shared" si="47"/>
        <v>1631.5477730086932</v>
      </c>
      <c r="CI208" s="193">
        <f t="shared" si="47"/>
        <v>1631.5477730086932</v>
      </c>
      <c r="CJ208" s="193">
        <f t="shared" si="47"/>
        <v>1631.5477730086932</v>
      </c>
      <c r="CK208" s="193">
        <f t="shared" si="47"/>
        <v>1630.7891084059529</v>
      </c>
      <c r="CL208" s="193">
        <f t="shared" si="47"/>
        <v>1630.7891084059529</v>
      </c>
      <c r="CM208" s="193">
        <f t="shared" si="39"/>
        <v>1630.7891084059529</v>
      </c>
      <c r="CN208" s="193">
        <f t="shared" si="45"/>
        <v>1630.7891084059529</v>
      </c>
      <c r="CO208" s="193">
        <f t="shared" si="45"/>
        <v>1630.7891084059529</v>
      </c>
      <c r="CP208" s="193">
        <f t="shared" si="45"/>
        <v>1630.7891084059529</v>
      </c>
      <c r="CQ208" s="193">
        <f t="shared" si="45"/>
        <v>1630.7891084059529</v>
      </c>
      <c r="CR208" s="193">
        <f t="shared" si="45"/>
        <v>1630.7891084059529</v>
      </c>
      <c r="CS208" s="193">
        <f t="shared" si="45"/>
        <v>1630.7891084059529</v>
      </c>
      <c r="CT208" s="193">
        <f t="shared" si="45"/>
        <v>1630.7891084059529</v>
      </c>
      <c r="CU208" s="193">
        <f t="shared" si="45"/>
        <v>1630.7891084059529</v>
      </c>
      <c r="CV208" s="193">
        <f t="shared" si="45"/>
        <v>1630.7891084059529</v>
      </c>
      <c r="CW208" s="193">
        <f t="shared" si="45"/>
        <v>1626.1172207724035</v>
      </c>
      <c r="CX208" s="193">
        <f t="shared" si="45"/>
        <v>1626.1172207724035</v>
      </c>
      <c r="CY208" s="193">
        <f t="shared" si="45"/>
        <v>1626.1172207724035</v>
      </c>
      <c r="CZ208" s="193">
        <f t="shared" si="45"/>
        <v>1626.1172207724035</v>
      </c>
      <c r="DA208" s="193">
        <f t="shared" si="45"/>
        <v>1626.1172207724035</v>
      </c>
      <c r="DB208" s="193">
        <f t="shared" si="45"/>
        <v>1626.1172207724035</v>
      </c>
      <c r="DC208" s="193">
        <f t="shared" si="45"/>
        <v>1626.1172207724035</v>
      </c>
      <c r="DD208" s="193">
        <f t="shared" si="45"/>
        <v>1626.1172207724035</v>
      </c>
      <c r="DE208" s="193">
        <f t="shared" si="45"/>
        <v>1626.1172207724035</v>
      </c>
      <c r="DF208" s="193">
        <f t="shared" si="45"/>
        <v>1626.1172207724035</v>
      </c>
      <c r="DG208" s="193">
        <f t="shared" si="45"/>
        <v>1626.1172207724035</v>
      </c>
      <c r="DH208" s="193">
        <f t="shared" si="45"/>
        <v>1626.1172207724035</v>
      </c>
      <c r="DI208" s="193">
        <f t="shared" si="45"/>
        <v>1636.7442274177158</v>
      </c>
      <c r="DJ208" s="193">
        <f t="shared" si="45"/>
        <v>1636.7442274177158</v>
      </c>
      <c r="DK208" s="193">
        <f t="shared" si="45"/>
        <v>1636.7442274177158</v>
      </c>
      <c r="DL208" s="193">
        <f t="shared" si="45"/>
        <v>1636.7442274177158</v>
      </c>
      <c r="DM208" s="193">
        <f t="shared" si="45"/>
        <v>1636.7442274177158</v>
      </c>
      <c r="DN208" s="193">
        <f t="shared" si="45"/>
        <v>1636.7442274177158</v>
      </c>
      <c r="DO208" s="193">
        <f t="shared" si="45"/>
        <v>1636.7442274177158</v>
      </c>
      <c r="DP208" s="193">
        <f t="shared" si="45"/>
        <v>1636.7442274177158</v>
      </c>
      <c r="DQ208" s="193">
        <f t="shared" si="45"/>
        <v>1636.7442274177158</v>
      </c>
      <c r="DR208" s="193">
        <f t="shared" si="45"/>
        <v>1636.7442274177158</v>
      </c>
      <c r="DS208" s="193">
        <f t="shared" si="45"/>
        <v>1636.7442274177158</v>
      </c>
      <c r="DT208" s="193">
        <f t="shared" si="45"/>
        <v>1636.7442274177158</v>
      </c>
      <c r="DU208" s="193">
        <f t="shared" si="45"/>
        <v>1661.9055427192457</v>
      </c>
      <c r="DV208" s="193">
        <f t="shared" si="45"/>
        <v>1661.9055427192457</v>
      </c>
      <c r="DW208" s="193">
        <f t="shared" si="45"/>
        <v>1661.9055427192457</v>
      </c>
      <c r="DX208" s="193">
        <f t="shared" si="45"/>
        <v>1661.9055427192457</v>
      </c>
      <c r="DY208" s="193">
        <f t="shared" si="45"/>
        <v>1661.9055427192457</v>
      </c>
      <c r="DZ208" s="193">
        <f t="shared" si="45"/>
        <v>1661.9055427192457</v>
      </c>
      <c r="EA208" s="193">
        <f t="shared" si="45"/>
        <v>1661.9055427192457</v>
      </c>
      <c r="EB208" s="193">
        <f t="shared" si="45"/>
        <v>1661.9055427192457</v>
      </c>
      <c r="EC208" s="193">
        <f t="shared" si="45"/>
        <v>1661.9055427192457</v>
      </c>
      <c r="ED208" s="193">
        <f t="shared" si="45"/>
        <v>1661.9055427192457</v>
      </c>
      <c r="EE208" s="193">
        <f t="shared" si="45"/>
        <v>1661.9055427192457</v>
      </c>
      <c r="EF208" s="193">
        <f t="shared" si="45"/>
        <v>1661.9055427192457</v>
      </c>
      <c r="EG208" s="193">
        <f t="shared" si="45"/>
        <v>1634.4435168850111</v>
      </c>
      <c r="EH208" s="193">
        <f t="shared" si="45"/>
        <v>1634.4435168850111</v>
      </c>
      <c r="EI208" s="193">
        <f t="shared" si="45"/>
        <v>1634.4435168850111</v>
      </c>
      <c r="EJ208" s="193">
        <f t="shared" si="45"/>
        <v>1634.4435168850111</v>
      </c>
      <c r="EK208" s="193">
        <f t="shared" si="45"/>
        <v>1634.4435168850111</v>
      </c>
      <c r="EL208" s="193">
        <f t="shared" si="45"/>
        <v>1634.4435168850111</v>
      </c>
      <c r="EM208" s="193">
        <f t="shared" si="45"/>
        <v>1634.4435168850111</v>
      </c>
      <c r="EN208" s="193">
        <f t="shared" si="45"/>
        <v>1634.4435168850111</v>
      </c>
      <c r="EO208" s="193">
        <f t="shared" si="45"/>
        <v>1634.4435168850111</v>
      </c>
      <c r="EP208" s="193">
        <f t="shared" si="45"/>
        <v>1634.4435168850111</v>
      </c>
      <c r="EQ208" s="193">
        <f t="shared" si="45"/>
        <v>1634.4435168850111</v>
      </c>
      <c r="ER208" s="193">
        <f t="shared" si="45"/>
        <v>1634.4435168850111</v>
      </c>
      <c r="ES208" s="193">
        <f t="shared" si="45"/>
        <v>1615.8571352580655</v>
      </c>
      <c r="ET208" s="193">
        <f t="shared" si="45"/>
        <v>1615.8571352580655</v>
      </c>
      <c r="EU208" s="193">
        <f t="shared" si="45"/>
        <v>1615.8571352580655</v>
      </c>
      <c r="EV208" s="193">
        <f t="shared" si="45"/>
        <v>1615.8571352580655</v>
      </c>
      <c r="EW208" s="193">
        <f t="shared" si="45"/>
        <v>1615.8571352580655</v>
      </c>
      <c r="EX208" s="193">
        <f t="shared" si="45"/>
        <v>1615.8571352580655</v>
      </c>
      <c r="EY208" s="193">
        <f t="shared" si="44"/>
        <v>1615.8571352580655</v>
      </c>
      <c r="EZ208" s="193">
        <f t="shared" si="44"/>
        <v>1615.8571352580655</v>
      </c>
      <c r="FA208" s="193">
        <f t="shared" si="44"/>
        <v>1615.8571352580655</v>
      </c>
      <c r="FB208" s="193">
        <f t="shared" si="44"/>
        <v>1615.8571352580655</v>
      </c>
      <c r="FC208" s="193">
        <f t="shared" si="44"/>
        <v>1615.8571352580655</v>
      </c>
      <c r="FD208" s="193">
        <f t="shared" si="44"/>
        <v>1615.8571352580655</v>
      </c>
      <c r="FE208" s="193">
        <f t="shared" si="44"/>
        <v>1618.0680979560993</v>
      </c>
      <c r="FF208" s="193">
        <f t="shared" si="44"/>
        <v>1618.0680979560993</v>
      </c>
      <c r="FG208" s="193">
        <f t="shared" si="44"/>
        <v>1618.0680979560993</v>
      </c>
      <c r="FH208" s="193">
        <f t="shared" si="44"/>
        <v>1618.0680979560993</v>
      </c>
      <c r="FI208" s="193">
        <f t="shared" si="44"/>
        <v>1618.0680979560993</v>
      </c>
      <c r="FJ208" s="193">
        <f t="shared" si="44"/>
        <v>1618.0680979560993</v>
      </c>
      <c r="FK208" s="193">
        <f t="shared" si="44"/>
        <v>1618.0680979560993</v>
      </c>
      <c r="FL208" s="193">
        <f t="shared" si="44"/>
        <v>1618.0680979560993</v>
      </c>
      <c r="FM208" s="193">
        <f t="shared" si="44"/>
        <v>1618.0680979560993</v>
      </c>
      <c r="FN208" s="193">
        <f t="shared" si="44"/>
        <v>1618.0680979560993</v>
      </c>
      <c r="FO208" s="193">
        <f t="shared" si="44"/>
        <v>1618.0680979560993</v>
      </c>
      <c r="FP208" s="193">
        <f t="shared" si="44"/>
        <v>1618.0680979560993</v>
      </c>
      <c r="FQ208" s="193">
        <f t="shared" si="44"/>
        <v>1734.8189463659796</v>
      </c>
      <c r="FR208" s="193">
        <f t="shared" si="44"/>
        <v>1734.8189463659796</v>
      </c>
      <c r="FS208" s="193">
        <f t="shared" si="44"/>
        <v>1734.8189463659796</v>
      </c>
      <c r="FT208" s="193">
        <f t="shared" si="44"/>
        <v>1734.8189463659796</v>
      </c>
      <c r="FU208" s="193">
        <f t="shared" si="44"/>
        <v>1734.8189463659796</v>
      </c>
      <c r="FV208" s="193">
        <f t="shared" si="44"/>
        <v>1734.8189463659796</v>
      </c>
      <c r="FW208" s="193">
        <f t="shared" si="44"/>
        <v>1734.8189463659796</v>
      </c>
      <c r="FX208" s="193">
        <f t="shared" si="44"/>
        <v>1734.8189463659796</v>
      </c>
      <c r="FY208" s="193">
        <f t="shared" si="44"/>
        <v>1734.8189463659796</v>
      </c>
      <c r="FZ208" s="193">
        <f t="shared" si="44"/>
        <v>1734.8189463659796</v>
      </c>
      <c r="GA208" s="193">
        <f t="shared" si="44"/>
        <v>1734.8189463659796</v>
      </c>
      <c r="GB208" s="193">
        <f t="shared" si="44"/>
        <v>1734.8189463659796</v>
      </c>
      <c r="GC208" s="193">
        <f t="shared" si="44"/>
        <v>1725.5038419936718</v>
      </c>
      <c r="GD208" s="193">
        <f t="shared" si="44"/>
        <v>1725.5038419936718</v>
      </c>
      <c r="GE208" s="193">
        <f t="shared" si="44"/>
        <v>1725.5038419936718</v>
      </c>
      <c r="GF208" s="193">
        <f t="shared" si="44"/>
        <v>1725.5038419936718</v>
      </c>
      <c r="GG208" s="193">
        <f t="shared" si="44"/>
        <v>1725.5038419936718</v>
      </c>
      <c r="GH208" s="193">
        <f t="shared" si="44"/>
        <v>1725.5038419936718</v>
      </c>
      <c r="GI208" s="193">
        <f t="shared" si="44"/>
        <v>1725.5038419936718</v>
      </c>
      <c r="GJ208" s="193">
        <f t="shared" si="44"/>
        <v>1725.5038419936718</v>
      </c>
      <c r="GK208" s="193">
        <f t="shared" si="44"/>
        <v>1725.5038419936718</v>
      </c>
      <c r="GL208" s="193">
        <f t="shared" si="44"/>
        <v>1725.5038419936718</v>
      </c>
      <c r="GM208" s="193">
        <f t="shared" si="44"/>
        <v>1725.5038419936718</v>
      </c>
      <c r="GN208" s="193">
        <f t="shared" si="44"/>
        <v>1725.5038419936718</v>
      </c>
      <c r="GO208" s="193">
        <f t="shared" si="44"/>
        <v>1697.6031148957429</v>
      </c>
      <c r="GP208" s="193">
        <f t="shared" si="44"/>
        <v>1697.6031148957429</v>
      </c>
      <c r="GQ208" s="193">
        <f t="shared" si="44"/>
        <v>1697.6031148957429</v>
      </c>
      <c r="GR208" s="193">
        <f t="shared" si="44"/>
        <v>1697.6031148957429</v>
      </c>
      <c r="GS208" s="193">
        <f t="shared" si="44"/>
        <v>1697.6031148957429</v>
      </c>
      <c r="GT208" s="193">
        <f t="shared" si="44"/>
        <v>1697.6031148957429</v>
      </c>
      <c r="GU208" s="193">
        <f t="shared" si="44"/>
        <v>1697.6031148957429</v>
      </c>
      <c r="GV208" s="193">
        <f t="shared" si="44"/>
        <v>1697.6031148957429</v>
      </c>
      <c r="GW208" s="193">
        <f t="shared" si="44"/>
        <v>1697.6031148957429</v>
      </c>
      <c r="GX208" s="193">
        <f t="shared" si="44"/>
        <v>1697.6031148957429</v>
      </c>
      <c r="GY208" s="193">
        <f t="shared" si="44"/>
        <v>1697.6031148957429</v>
      </c>
      <c r="GZ208" s="193">
        <f t="shared" si="44"/>
        <v>1697.6031148957429</v>
      </c>
      <c r="HA208" s="193">
        <f t="shared" si="44"/>
        <v>1728.4316551404224</v>
      </c>
      <c r="HB208" s="193">
        <f t="shared" si="44"/>
        <v>1728.4316551404224</v>
      </c>
      <c r="HC208" s="193">
        <f t="shared" si="44"/>
        <v>1728.4316551404224</v>
      </c>
      <c r="HD208" s="193">
        <f t="shared" si="44"/>
        <v>1728.4316551404224</v>
      </c>
      <c r="HE208" s="193">
        <f t="shared" si="44"/>
        <v>1728.4316551404224</v>
      </c>
      <c r="HF208" s="193">
        <f t="shared" si="44"/>
        <v>1728.4316551404224</v>
      </c>
      <c r="HG208" s="193">
        <f t="shared" si="44"/>
        <v>1728.4316551404224</v>
      </c>
      <c r="HH208" s="193">
        <f t="shared" si="44"/>
        <v>1728.4316551404224</v>
      </c>
      <c r="HI208" s="193">
        <f t="shared" si="44"/>
        <v>1728.4316551404224</v>
      </c>
      <c r="HJ208" s="193">
        <f t="shared" ref="HJ208" si="49">+INDEX($D$177:$AV$187,MATCH($D208,$D$177:$D$187,0),MATCH(YEAR(HJ$201),$D$177:$AV$177,0))/12/HJ196</f>
        <v>1728.4316551404224</v>
      </c>
      <c r="HK208" s="193">
        <f t="shared" si="41"/>
        <v>1728.4316551404224</v>
      </c>
      <c r="HL208" s="193">
        <f t="shared" si="48"/>
        <v>1728.4316551404224</v>
      </c>
      <c r="HM208" s="193">
        <f t="shared" si="48"/>
        <v>1736.2100411528472</v>
      </c>
      <c r="HN208" s="193">
        <f t="shared" si="48"/>
        <v>1736.2100411528472</v>
      </c>
      <c r="HO208" s="193">
        <f t="shared" si="48"/>
        <v>1736.2100411528472</v>
      </c>
      <c r="HP208" s="193">
        <f t="shared" si="48"/>
        <v>1736.2100411528472</v>
      </c>
      <c r="HQ208" s="193">
        <f t="shared" si="48"/>
        <v>1736.2100411528472</v>
      </c>
      <c r="HR208" s="193">
        <f t="shared" si="48"/>
        <v>1736.2100411528472</v>
      </c>
      <c r="HS208" s="193">
        <f t="shared" si="48"/>
        <v>1736.2100411528472</v>
      </c>
      <c r="HT208" s="193">
        <f t="shared" si="48"/>
        <v>1736.2100411528472</v>
      </c>
      <c r="HU208" s="193">
        <f t="shared" si="48"/>
        <v>1736.2100411528472</v>
      </c>
      <c r="HV208" s="193">
        <f t="shared" si="48"/>
        <v>1736.2100411528472</v>
      </c>
      <c r="HW208" s="193">
        <f t="shared" si="48"/>
        <v>1736.2100411528472</v>
      </c>
      <c r="HX208" s="193">
        <f t="shared" si="48"/>
        <v>1736.2100411528472</v>
      </c>
      <c r="HY208" s="193">
        <f t="shared" si="48"/>
        <v>1708.770494118673</v>
      </c>
      <c r="HZ208" s="193">
        <f t="shared" si="48"/>
        <v>1708.770494118673</v>
      </c>
      <c r="IA208" s="193">
        <f t="shared" si="48"/>
        <v>1708.770494118673</v>
      </c>
      <c r="IB208" s="193">
        <f t="shared" si="48"/>
        <v>1708.770494118673</v>
      </c>
      <c r="IC208" s="193">
        <f t="shared" si="48"/>
        <v>1708.770494118673</v>
      </c>
      <c r="ID208" s="193">
        <f t="shared" si="48"/>
        <v>1708.770494118673</v>
      </c>
      <c r="IE208" s="193">
        <f t="shared" si="48"/>
        <v>1708.770494118673</v>
      </c>
      <c r="IF208" s="193">
        <f t="shared" si="48"/>
        <v>1708.770494118673</v>
      </c>
      <c r="IG208" s="193">
        <f t="shared" si="48"/>
        <v>1708.770494118673</v>
      </c>
      <c r="IH208" s="193">
        <f t="shared" si="48"/>
        <v>1708.770494118673</v>
      </c>
      <c r="II208" s="193">
        <f t="shared" si="48"/>
        <v>1708.770494118673</v>
      </c>
      <c r="IJ208" s="193">
        <f t="shared" si="48"/>
        <v>1708.770494118673</v>
      </c>
      <c r="IK208" s="193">
        <f t="shared" si="48"/>
        <v>1708.770494118673</v>
      </c>
      <c r="IL208" s="193">
        <f t="shared" si="48"/>
        <v>1708.770494118673</v>
      </c>
      <c r="IM208" s="193">
        <f t="shared" si="48"/>
        <v>1708.770494118673</v>
      </c>
      <c r="IN208" s="193">
        <f t="shared" si="48"/>
        <v>1708.770494118673</v>
      </c>
      <c r="IO208" s="193">
        <f t="shared" si="48"/>
        <v>1708.770494118673</v>
      </c>
      <c r="IP208" s="193">
        <f t="shared" si="48"/>
        <v>1708.770494118673</v>
      </c>
      <c r="IQ208" s="193">
        <f t="shared" si="48"/>
        <v>1708.770494118673</v>
      </c>
      <c r="IR208" s="193">
        <f t="shared" si="48"/>
        <v>1708.770494118673</v>
      </c>
      <c r="IS208" s="193">
        <f t="shared" si="48"/>
        <v>1708.770494118673</v>
      </c>
      <c r="IT208" s="193">
        <f t="shared" si="48"/>
        <v>1708.770494118673</v>
      </c>
      <c r="IU208" s="193">
        <f t="shared" si="48"/>
        <v>1708.770494118673</v>
      </c>
      <c r="IV208" s="193">
        <f t="shared" si="48"/>
        <v>1708.770494118673</v>
      </c>
      <c r="IW208" s="193" t="e">
        <f t="shared" si="48"/>
        <v>#N/A</v>
      </c>
      <c r="IX208" s="193" t="e">
        <f t="shared" si="48"/>
        <v>#N/A</v>
      </c>
      <c r="IY208" s="193" t="e">
        <f t="shared" si="48"/>
        <v>#N/A</v>
      </c>
      <c r="IZ208" s="193" t="e">
        <f t="shared" si="48"/>
        <v>#N/A</v>
      </c>
      <c r="JA208" s="193" t="e">
        <f t="shared" si="48"/>
        <v>#N/A</v>
      </c>
      <c r="JB208" s="193" t="e">
        <f t="shared" si="48"/>
        <v>#N/A</v>
      </c>
      <c r="JC208" s="193" t="e">
        <f t="shared" si="48"/>
        <v>#N/A</v>
      </c>
      <c r="JD208" s="193" t="e">
        <f t="shared" si="48"/>
        <v>#N/A</v>
      </c>
      <c r="JE208" s="193" t="e">
        <f t="shared" si="48"/>
        <v>#N/A</v>
      </c>
      <c r="JF208" s="193" t="e">
        <f t="shared" si="48"/>
        <v>#N/A</v>
      </c>
      <c r="JG208" s="193" t="e">
        <f t="shared" si="48"/>
        <v>#N/A</v>
      </c>
      <c r="JH208" s="193" t="e">
        <f t="shared" si="48"/>
        <v>#N/A</v>
      </c>
      <c r="JI208" s="193" t="e">
        <f t="shared" si="48"/>
        <v>#N/A</v>
      </c>
      <c r="JJ208" s="193" t="e">
        <f t="shared" si="48"/>
        <v>#N/A</v>
      </c>
      <c r="JK208" s="193" t="e">
        <f t="shared" si="48"/>
        <v>#N/A</v>
      </c>
      <c r="JL208" s="193" t="e">
        <f t="shared" si="48"/>
        <v>#N/A</v>
      </c>
      <c r="JM208" s="193" t="e">
        <f t="shared" si="48"/>
        <v>#N/A</v>
      </c>
      <c r="JN208" s="193" t="e">
        <f t="shared" si="48"/>
        <v>#N/A</v>
      </c>
      <c r="JO208" s="193" t="e">
        <f t="shared" si="48"/>
        <v>#N/A</v>
      </c>
      <c r="JP208" s="193" t="e">
        <f t="shared" si="48"/>
        <v>#N/A</v>
      </c>
      <c r="JQ208" s="193" t="e">
        <f t="shared" si="48"/>
        <v>#N/A</v>
      </c>
      <c r="JR208" s="193" t="e">
        <f t="shared" si="48"/>
        <v>#N/A</v>
      </c>
      <c r="JS208" s="193" t="e">
        <f t="shared" si="48"/>
        <v>#N/A</v>
      </c>
      <c r="JT208" s="193" t="e">
        <f t="shared" si="48"/>
        <v>#N/A</v>
      </c>
    </row>
    <row r="209" spans="4:280">
      <c r="D209" s="175" t="s">
        <v>224</v>
      </c>
      <c r="Z209" s="193">
        <f t="shared" si="47"/>
        <v>3442.3913251106896</v>
      </c>
      <c r="AA209" s="193">
        <f t="shared" si="47"/>
        <v>3442.3913251106896</v>
      </c>
      <c r="AB209" s="193">
        <f t="shared" si="47"/>
        <v>3291.9408968206085</v>
      </c>
      <c r="AC209" s="193">
        <f t="shared" si="47"/>
        <v>3291.9408968206085</v>
      </c>
      <c r="AD209" s="193">
        <f t="shared" si="47"/>
        <v>3291.9408968206085</v>
      </c>
      <c r="AE209" s="193">
        <f t="shared" si="47"/>
        <v>3291.9408968206085</v>
      </c>
      <c r="AF209" s="193">
        <f t="shared" si="47"/>
        <v>3291.9408968206085</v>
      </c>
      <c r="AG209" s="193">
        <f t="shared" si="47"/>
        <v>3291.9408968206085</v>
      </c>
      <c r="AH209" s="193">
        <f t="shared" si="47"/>
        <v>3291.9408968206085</v>
      </c>
      <c r="AI209" s="193">
        <f t="shared" si="47"/>
        <v>3291.9408968206085</v>
      </c>
      <c r="AJ209" s="193">
        <f t="shared" si="47"/>
        <v>3291.9408968206085</v>
      </c>
      <c r="AK209" s="193">
        <f t="shared" si="47"/>
        <v>3291.9408968206085</v>
      </c>
      <c r="AL209" s="193">
        <f t="shared" si="47"/>
        <v>3291.9408968206085</v>
      </c>
      <c r="AM209" s="193">
        <f t="shared" si="47"/>
        <v>3291.9408968206085</v>
      </c>
      <c r="AN209" s="193">
        <f t="shared" si="47"/>
        <v>3251.8867109258767</v>
      </c>
      <c r="AO209" s="193">
        <f t="shared" si="47"/>
        <v>3251.8867109258767</v>
      </c>
      <c r="AP209" s="193">
        <f t="shared" si="47"/>
        <v>3251.8867109258767</v>
      </c>
      <c r="AQ209" s="193">
        <f t="shared" si="47"/>
        <v>3251.8867109258767</v>
      </c>
      <c r="AR209" s="193">
        <f t="shared" si="47"/>
        <v>3251.8867109258767</v>
      </c>
      <c r="AS209" s="193">
        <f t="shared" si="39"/>
        <v>3251.8867109258767</v>
      </c>
      <c r="AT209" s="193">
        <f t="shared" si="47"/>
        <v>3251.8867109258767</v>
      </c>
      <c r="AU209" s="193">
        <f t="shared" si="47"/>
        <v>3251.8867109258767</v>
      </c>
      <c r="AV209" s="193">
        <f t="shared" si="47"/>
        <v>3251.8867109258767</v>
      </c>
      <c r="AW209" s="193">
        <f t="shared" si="47"/>
        <v>3251.8867109258767</v>
      </c>
      <c r="AX209" s="193">
        <f t="shared" si="47"/>
        <v>3251.8867109258767</v>
      </c>
      <c r="AY209" s="193">
        <f t="shared" si="47"/>
        <v>3251.8867109258767</v>
      </c>
      <c r="AZ209" s="193">
        <f t="shared" si="47"/>
        <v>3251.8867109258767</v>
      </c>
      <c r="BA209" s="193">
        <f t="shared" si="47"/>
        <v>3204.3283350802963</v>
      </c>
      <c r="BB209" s="193">
        <f t="shared" si="47"/>
        <v>3204.3283350802963</v>
      </c>
      <c r="BC209" s="193">
        <f t="shared" si="47"/>
        <v>3204.3283350802963</v>
      </c>
      <c r="BD209" s="193">
        <f t="shared" si="47"/>
        <v>3204.3283350802963</v>
      </c>
      <c r="BE209" s="193">
        <f t="shared" si="47"/>
        <v>3204.3283350802963</v>
      </c>
      <c r="BF209" s="193">
        <f t="shared" si="47"/>
        <v>3204.3283350802963</v>
      </c>
      <c r="BG209" s="193">
        <f t="shared" si="47"/>
        <v>3204.3283350802963</v>
      </c>
      <c r="BH209" s="193">
        <f t="shared" si="47"/>
        <v>3204.3283350802963</v>
      </c>
      <c r="BI209" s="193">
        <f t="shared" si="47"/>
        <v>3204.3283350802963</v>
      </c>
      <c r="BJ209" s="193">
        <f t="shared" si="47"/>
        <v>3204.3283350802963</v>
      </c>
      <c r="BK209" s="193">
        <f t="shared" si="47"/>
        <v>3204.3283350802963</v>
      </c>
      <c r="BL209" s="193">
        <f t="shared" si="47"/>
        <v>3204.3283350802963</v>
      </c>
      <c r="BM209" s="193">
        <f t="shared" si="47"/>
        <v>3161.7805022569405</v>
      </c>
      <c r="BN209" s="193">
        <f t="shared" si="47"/>
        <v>3161.7805022569405</v>
      </c>
      <c r="BO209" s="193">
        <f t="shared" si="47"/>
        <v>3161.7805022569405</v>
      </c>
      <c r="BP209" s="193">
        <f t="shared" si="47"/>
        <v>3161.7805022569405</v>
      </c>
      <c r="BQ209" s="193">
        <f t="shared" si="47"/>
        <v>3161.7805022569405</v>
      </c>
      <c r="BR209" s="193">
        <f t="shared" si="47"/>
        <v>3161.7805022569405</v>
      </c>
      <c r="BS209" s="193">
        <f t="shared" si="47"/>
        <v>3161.7805022569405</v>
      </c>
      <c r="BT209" s="193">
        <f t="shared" si="47"/>
        <v>3161.7805022569405</v>
      </c>
      <c r="BU209" s="193">
        <f t="shared" si="47"/>
        <v>3161.7805022569405</v>
      </c>
      <c r="BV209" s="193">
        <f t="shared" si="47"/>
        <v>3161.7805022569405</v>
      </c>
      <c r="BW209" s="193">
        <f t="shared" si="47"/>
        <v>3161.7805022569405</v>
      </c>
      <c r="BX209" s="193">
        <f t="shared" si="47"/>
        <v>3161.7805022569405</v>
      </c>
      <c r="BY209" s="193">
        <f t="shared" si="47"/>
        <v>3226.2703222111681</v>
      </c>
      <c r="BZ209" s="193">
        <f t="shared" si="47"/>
        <v>3226.2703222111681</v>
      </c>
      <c r="CA209" s="193">
        <f t="shared" si="47"/>
        <v>3226.2703222111681</v>
      </c>
      <c r="CB209" s="193">
        <f t="shared" si="47"/>
        <v>3226.2703222111681</v>
      </c>
      <c r="CC209" s="193">
        <f t="shared" si="47"/>
        <v>3226.2703222111681</v>
      </c>
      <c r="CD209" s="193">
        <f t="shared" si="47"/>
        <v>3226.2703222111681</v>
      </c>
      <c r="CE209" s="193">
        <f t="shared" si="47"/>
        <v>3226.2703222111681</v>
      </c>
      <c r="CF209" s="193">
        <f t="shared" si="47"/>
        <v>3226.2703222111681</v>
      </c>
      <c r="CG209" s="193">
        <f t="shared" si="47"/>
        <v>3226.2703222111681</v>
      </c>
      <c r="CH209" s="193">
        <f t="shared" si="47"/>
        <v>3226.2703222111681</v>
      </c>
      <c r="CI209" s="193">
        <f t="shared" si="47"/>
        <v>3226.2703222111681</v>
      </c>
      <c r="CJ209" s="193">
        <f t="shared" si="47"/>
        <v>3226.2703222111681</v>
      </c>
      <c r="CK209" s="193">
        <f t="shared" si="47"/>
        <v>3175.7990326047634</v>
      </c>
      <c r="CL209" s="193">
        <f t="shared" si="47"/>
        <v>3175.7990326047634</v>
      </c>
      <c r="CM209" s="193">
        <f t="shared" si="39"/>
        <v>3175.7990326047634</v>
      </c>
      <c r="CN209" s="193">
        <f t="shared" si="45"/>
        <v>3175.7990326047634</v>
      </c>
      <c r="CO209" s="193">
        <f t="shared" si="45"/>
        <v>3175.7990326047634</v>
      </c>
      <c r="CP209" s="193">
        <f t="shared" si="45"/>
        <v>3175.7990326047634</v>
      </c>
      <c r="CQ209" s="193">
        <f t="shared" si="45"/>
        <v>3175.7990326047634</v>
      </c>
      <c r="CR209" s="193">
        <f t="shared" si="45"/>
        <v>3175.7990326047634</v>
      </c>
      <c r="CS209" s="193">
        <f t="shared" si="45"/>
        <v>3175.7990326047634</v>
      </c>
      <c r="CT209" s="193">
        <f t="shared" si="45"/>
        <v>3175.7990326047634</v>
      </c>
      <c r="CU209" s="193">
        <f t="shared" si="45"/>
        <v>3175.7990326047634</v>
      </c>
      <c r="CV209" s="193">
        <f t="shared" si="45"/>
        <v>3175.7990326047634</v>
      </c>
      <c r="CW209" s="193">
        <f t="shared" si="45"/>
        <v>3201.4830266487925</v>
      </c>
      <c r="CX209" s="193">
        <f t="shared" si="45"/>
        <v>3201.4830266487925</v>
      </c>
      <c r="CY209" s="193">
        <f t="shared" si="45"/>
        <v>3201.4830266487925</v>
      </c>
      <c r="CZ209" s="193">
        <f t="shared" si="45"/>
        <v>3201.4830266487925</v>
      </c>
      <c r="DA209" s="193">
        <f t="shared" si="45"/>
        <v>3201.4830266487925</v>
      </c>
      <c r="DB209" s="193">
        <f t="shared" si="45"/>
        <v>3201.4830266487925</v>
      </c>
      <c r="DC209" s="193">
        <f t="shared" si="45"/>
        <v>3201.4830266487925</v>
      </c>
      <c r="DD209" s="193">
        <f t="shared" si="45"/>
        <v>3201.4830266487925</v>
      </c>
      <c r="DE209" s="193">
        <f t="shared" si="45"/>
        <v>3201.4830266487925</v>
      </c>
      <c r="DF209" s="193">
        <f t="shared" si="45"/>
        <v>3201.4830266487925</v>
      </c>
      <c r="DG209" s="193">
        <f t="shared" si="45"/>
        <v>3201.4830266487925</v>
      </c>
      <c r="DH209" s="193">
        <f t="shared" si="45"/>
        <v>3201.4830266487925</v>
      </c>
      <c r="DI209" s="193">
        <f t="shared" si="45"/>
        <v>3198.1356353828014</v>
      </c>
      <c r="DJ209" s="193">
        <f t="shared" si="45"/>
        <v>3198.1356353828014</v>
      </c>
      <c r="DK209" s="193">
        <f t="shared" si="45"/>
        <v>3198.1356353828014</v>
      </c>
      <c r="DL209" s="193">
        <f t="shared" si="45"/>
        <v>3198.1356353828014</v>
      </c>
      <c r="DM209" s="193">
        <f t="shared" si="45"/>
        <v>3198.1356353828014</v>
      </c>
      <c r="DN209" s="193">
        <f t="shared" si="45"/>
        <v>3198.1356353828014</v>
      </c>
      <c r="DO209" s="193">
        <f t="shared" si="45"/>
        <v>3198.1356353828014</v>
      </c>
      <c r="DP209" s="193">
        <f t="shared" si="45"/>
        <v>3198.1356353828014</v>
      </c>
      <c r="DQ209" s="193">
        <f t="shared" si="45"/>
        <v>3198.1356353828014</v>
      </c>
      <c r="DR209" s="193">
        <f t="shared" si="45"/>
        <v>3198.1356353828014</v>
      </c>
      <c r="DS209" s="193">
        <f t="shared" si="45"/>
        <v>3198.1356353828014</v>
      </c>
      <c r="DT209" s="193">
        <f t="shared" si="45"/>
        <v>3198.1356353828014</v>
      </c>
      <c r="DU209" s="193">
        <f t="shared" si="45"/>
        <v>3216.2350208572079</v>
      </c>
      <c r="DV209" s="193">
        <f t="shared" si="45"/>
        <v>3216.2350208572079</v>
      </c>
      <c r="DW209" s="193">
        <f t="shared" si="45"/>
        <v>3216.2350208572079</v>
      </c>
      <c r="DX209" s="193">
        <f t="shared" si="45"/>
        <v>3216.2350208572079</v>
      </c>
      <c r="DY209" s="193">
        <f t="shared" si="45"/>
        <v>3216.2350208572079</v>
      </c>
      <c r="DZ209" s="193">
        <f t="shared" si="45"/>
        <v>3216.2350208572079</v>
      </c>
      <c r="EA209" s="193">
        <f t="shared" si="45"/>
        <v>3216.2350208572079</v>
      </c>
      <c r="EB209" s="193">
        <f t="shared" si="45"/>
        <v>3216.2350208572079</v>
      </c>
      <c r="EC209" s="193">
        <f t="shared" si="45"/>
        <v>3216.2350208572079</v>
      </c>
      <c r="ED209" s="193">
        <f t="shared" si="45"/>
        <v>3216.2350208572079</v>
      </c>
      <c r="EE209" s="193">
        <f t="shared" si="45"/>
        <v>3216.2350208572079</v>
      </c>
      <c r="EF209" s="193">
        <f t="shared" si="45"/>
        <v>3216.2350208572079</v>
      </c>
      <c r="EG209" s="193">
        <f t="shared" si="45"/>
        <v>3193.9952036932873</v>
      </c>
      <c r="EH209" s="193">
        <f t="shared" si="45"/>
        <v>3193.9952036932873</v>
      </c>
      <c r="EI209" s="193">
        <f t="shared" si="45"/>
        <v>3193.9952036932873</v>
      </c>
      <c r="EJ209" s="193">
        <f t="shared" si="45"/>
        <v>3193.9952036932873</v>
      </c>
      <c r="EK209" s="193">
        <f t="shared" si="45"/>
        <v>3193.9952036932873</v>
      </c>
      <c r="EL209" s="193">
        <f t="shared" si="45"/>
        <v>3193.9952036932873</v>
      </c>
      <c r="EM209" s="193">
        <f t="shared" si="45"/>
        <v>3193.9952036932873</v>
      </c>
      <c r="EN209" s="193">
        <f t="shared" si="45"/>
        <v>3193.9952036932873</v>
      </c>
      <c r="EO209" s="193">
        <f t="shared" si="45"/>
        <v>3193.9952036932873</v>
      </c>
      <c r="EP209" s="193">
        <f t="shared" si="45"/>
        <v>3193.9952036932873</v>
      </c>
      <c r="EQ209" s="193">
        <f t="shared" si="45"/>
        <v>3193.9952036932873</v>
      </c>
      <c r="ER209" s="193">
        <f t="shared" si="45"/>
        <v>3193.9952036932873</v>
      </c>
      <c r="ES209" s="193">
        <f t="shared" si="45"/>
        <v>3163.8851046039072</v>
      </c>
      <c r="ET209" s="193">
        <f t="shared" si="45"/>
        <v>3163.8851046039072</v>
      </c>
      <c r="EU209" s="193">
        <f t="shared" si="45"/>
        <v>3163.8851046039072</v>
      </c>
      <c r="EV209" s="193">
        <f t="shared" si="45"/>
        <v>3163.8851046039072</v>
      </c>
      <c r="EW209" s="193">
        <f t="shared" si="45"/>
        <v>3163.8851046039072</v>
      </c>
      <c r="EX209" s="193">
        <f t="shared" si="45"/>
        <v>3163.8851046039072</v>
      </c>
      <c r="EY209" s="193">
        <f t="shared" si="45"/>
        <v>3163.8851046039072</v>
      </c>
      <c r="EZ209" s="193">
        <f t="shared" ref="EZ209:HJ211" si="50">+INDEX($D$177:$AV$187,MATCH($D209,$D$177:$D$187,0),MATCH(YEAR(EZ$201),$D$177:$AV$177,0))/12/EZ197</f>
        <v>3163.8851046039072</v>
      </c>
      <c r="FA209" s="193">
        <f t="shared" si="50"/>
        <v>3163.8851046039072</v>
      </c>
      <c r="FB209" s="193">
        <f t="shared" si="50"/>
        <v>3163.8851046039072</v>
      </c>
      <c r="FC209" s="193">
        <f t="shared" si="50"/>
        <v>3163.8851046039072</v>
      </c>
      <c r="FD209" s="193">
        <f t="shared" si="50"/>
        <v>3163.8851046039072</v>
      </c>
      <c r="FE209" s="193">
        <f t="shared" si="50"/>
        <v>3100.1279877565084</v>
      </c>
      <c r="FF209" s="193">
        <f t="shared" si="50"/>
        <v>3100.1279877565084</v>
      </c>
      <c r="FG209" s="193">
        <f t="shared" si="50"/>
        <v>3100.1279877565084</v>
      </c>
      <c r="FH209" s="193">
        <f t="shared" si="50"/>
        <v>3100.1279877565084</v>
      </c>
      <c r="FI209" s="193">
        <f t="shared" si="50"/>
        <v>3100.1279877565084</v>
      </c>
      <c r="FJ209" s="193">
        <f t="shared" si="50"/>
        <v>3100.1279877565084</v>
      </c>
      <c r="FK209" s="193">
        <f t="shared" si="50"/>
        <v>3100.1279877565084</v>
      </c>
      <c r="FL209" s="193">
        <f t="shared" si="50"/>
        <v>3100.1279877565084</v>
      </c>
      <c r="FM209" s="193">
        <f t="shared" si="50"/>
        <v>3100.1279877565084</v>
      </c>
      <c r="FN209" s="193">
        <f t="shared" si="50"/>
        <v>3100.1279877565084</v>
      </c>
      <c r="FO209" s="193">
        <f t="shared" si="50"/>
        <v>3100.1279877565084</v>
      </c>
      <c r="FP209" s="193">
        <f t="shared" si="50"/>
        <v>3100.1279877565084</v>
      </c>
      <c r="FQ209" s="193">
        <f t="shared" si="50"/>
        <v>3233.3152569932085</v>
      </c>
      <c r="FR209" s="193">
        <f t="shared" si="50"/>
        <v>3233.3152569932085</v>
      </c>
      <c r="FS209" s="193">
        <f t="shared" si="50"/>
        <v>3233.3152569932085</v>
      </c>
      <c r="FT209" s="193">
        <f t="shared" si="50"/>
        <v>3233.3152569932085</v>
      </c>
      <c r="FU209" s="193">
        <f t="shared" si="50"/>
        <v>3233.3152569932085</v>
      </c>
      <c r="FV209" s="193">
        <f t="shared" si="50"/>
        <v>3233.3152569932085</v>
      </c>
      <c r="FW209" s="193">
        <f t="shared" si="50"/>
        <v>3233.3152569932085</v>
      </c>
      <c r="FX209" s="193">
        <f t="shared" si="50"/>
        <v>3233.3152569932085</v>
      </c>
      <c r="FY209" s="193">
        <f t="shared" si="50"/>
        <v>3233.3152569932085</v>
      </c>
      <c r="FZ209" s="193">
        <f t="shared" si="50"/>
        <v>3233.3152569932085</v>
      </c>
      <c r="GA209" s="193">
        <f t="shared" si="50"/>
        <v>3233.3152569932085</v>
      </c>
      <c r="GB209" s="193">
        <f t="shared" si="50"/>
        <v>3233.3152569932085</v>
      </c>
      <c r="GC209" s="193">
        <f t="shared" si="50"/>
        <v>3249.7447710290398</v>
      </c>
      <c r="GD209" s="193">
        <f t="shared" si="50"/>
        <v>3249.7447710290398</v>
      </c>
      <c r="GE209" s="193">
        <f t="shared" si="50"/>
        <v>3249.7447710290398</v>
      </c>
      <c r="GF209" s="193">
        <f t="shared" si="50"/>
        <v>3249.7447710290398</v>
      </c>
      <c r="GG209" s="193">
        <f t="shared" si="50"/>
        <v>3249.7447710290398</v>
      </c>
      <c r="GH209" s="193">
        <f t="shared" si="50"/>
        <v>3249.7447710290398</v>
      </c>
      <c r="GI209" s="193">
        <f t="shared" si="50"/>
        <v>3249.7447710290398</v>
      </c>
      <c r="GJ209" s="193">
        <f t="shared" si="50"/>
        <v>3249.7447710290398</v>
      </c>
      <c r="GK209" s="193">
        <f t="shared" si="50"/>
        <v>3249.7447710290398</v>
      </c>
      <c r="GL209" s="193">
        <f t="shared" si="50"/>
        <v>3249.7447710290398</v>
      </c>
      <c r="GM209" s="193">
        <f t="shared" si="50"/>
        <v>3249.7447710290398</v>
      </c>
      <c r="GN209" s="193">
        <f t="shared" si="50"/>
        <v>3249.7447710290398</v>
      </c>
      <c r="GO209" s="193">
        <f t="shared" si="50"/>
        <v>3181.6898825544122</v>
      </c>
      <c r="GP209" s="193">
        <f t="shared" si="50"/>
        <v>3181.6898825544122</v>
      </c>
      <c r="GQ209" s="193">
        <f t="shared" si="50"/>
        <v>3181.6898825544122</v>
      </c>
      <c r="GR209" s="193">
        <f t="shared" si="50"/>
        <v>3181.6898825544122</v>
      </c>
      <c r="GS209" s="193">
        <f t="shared" si="50"/>
        <v>3181.6898825544122</v>
      </c>
      <c r="GT209" s="193">
        <f t="shared" si="50"/>
        <v>3181.6898825544122</v>
      </c>
      <c r="GU209" s="193">
        <f t="shared" si="50"/>
        <v>3181.6898825544122</v>
      </c>
      <c r="GV209" s="193">
        <f t="shared" si="50"/>
        <v>3181.6898825544122</v>
      </c>
      <c r="GW209" s="193">
        <f t="shared" si="50"/>
        <v>3181.6898825544122</v>
      </c>
      <c r="GX209" s="193">
        <f t="shared" si="50"/>
        <v>3181.6898825544122</v>
      </c>
      <c r="GY209" s="193">
        <f t="shared" si="50"/>
        <v>3181.6898825544122</v>
      </c>
      <c r="GZ209" s="193">
        <f t="shared" si="50"/>
        <v>3181.6898825544122</v>
      </c>
      <c r="HA209" s="193">
        <f t="shared" si="50"/>
        <v>3249.9294672883771</v>
      </c>
      <c r="HB209" s="193">
        <f t="shared" si="50"/>
        <v>3249.9294672883771</v>
      </c>
      <c r="HC209" s="193">
        <f t="shared" si="50"/>
        <v>3249.9294672883771</v>
      </c>
      <c r="HD209" s="193">
        <f t="shared" si="50"/>
        <v>3249.9294672883771</v>
      </c>
      <c r="HE209" s="193">
        <f t="shared" si="50"/>
        <v>3249.9294672883771</v>
      </c>
      <c r="HF209" s="193">
        <f t="shared" si="50"/>
        <v>3249.9294672883771</v>
      </c>
      <c r="HG209" s="193">
        <f t="shared" si="50"/>
        <v>3249.9294672883771</v>
      </c>
      <c r="HH209" s="193">
        <f t="shared" si="50"/>
        <v>3249.9294672883771</v>
      </c>
      <c r="HI209" s="193">
        <f t="shared" si="50"/>
        <v>3249.9294672883771</v>
      </c>
      <c r="HJ209" s="193">
        <f t="shared" si="50"/>
        <v>3249.9294672883771</v>
      </c>
      <c r="HK209" s="193">
        <f t="shared" si="41"/>
        <v>3249.9294672883771</v>
      </c>
      <c r="HL209" s="193">
        <f t="shared" si="48"/>
        <v>3249.9294672883771</v>
      </c>
      <c r="HM209" s="193">
        <f t="shared" si="48"/>
        <v>3199.1409163291964</v>
      </c>
      <c r="HN209" s="193">
        <f t="shared" si="48"/>
        <v>3199.1409163291964</v>
      </c>
      <c r="HO209" s="193">
        <f t="shared" si="48"/>
        <v>3199.1409163291964</v>
      </c>
      <c r="HP209" s="193">
        <f t="shared" si="48"/>
        <v>3199.1409163291964</v>
      </c>
      <c r="HQ209" s="193">
        <f t="shared" si="48"/>
        <v>3199.1409163291964</v>
      </c>
      <c r="HR209" s="193">
        <f t="shared" si="48"/>
        <v>3199.1409163291964</v>
      </c>
      <c r="HS209" s="193">
        <f t="shared" si="48"/>
        <v>3199.1409163291964</v>
      </c>
      <c r="HT209" s="193">
        <f t="shared" si="48"/>
        <v>3199.1409163291964</v>
      </c>
      <c r="HU209" s="193">
        <f t="shared" si="48"/>
        <v>3199.1409163291964</v>
      </c>
      <c r="HV209" s="193">
        <f t="shared" si="48"/>
        <v>3199.1409163291964</v>
      </c>
      <c r="HW209" s="193">
        <f t="shared" si="48"/>
        <v>3199.1409163291964</v>
      </c>
      <c r="HX209" s="193">
        <f t="shared" si="48"/>
        <v>3199.1409163291964</v>
      </c>
      <c r="HY209" s="193">
        <f t="shared" si="48"/>
        <v>3141.0634464264294</v>
      </c>
      <c r="HZ209" s="193">
        <f t="shared" si="48"/>
        <v>3141.0634464264294</v>
      </c>
      <c r="IA209" s="193">
        <f t="shared" si="48"/>
        <v>3141.0634464264294</v>
      </c>
      <c r="IB209" s="193">
        <f t="shared" si="48"/>
        <v>3141.0634464264294</v>
      </c>
      <c r="IC209" s="193">
        <f t="shared" si="48"/>
        <v>3141.0634464264294</v>
      </c>
      <c r="ID209" s="193">
        <f t="shared" si="48"/>
        <v>3141.0634464264294</v>
      </c>
      <c r="IE209" s="193">
        <f t="shared" si="48"/>
        <v>3141.0634464264294</v>
      </c>
      <c r="IF209" s="193">
        <f t="shared" si="48"/>
        <v>3141.0634464264294</v>
      </c>
      <c r="IG209" s="193">
        <f t="shared" si="48"/>
        <v>3141.0634464264294</v>
      </c>
      <c r="IH209" s="193">
        <f t="shared" si="48"/>
        <v>3141.0634464264294</v>
      </c>
      <c r="II209" s="193">
        <f t="shared" si="48"/>
        <v>3141.0634464264294</v>
      </c>
      <c r="IJ209" s="193">
        <f t="shared" si="48"/>
        <v>3141.0634464264294</v>
      </c>
      <c r="IK209" s="193">
        <f t="shared" si="48"/>
        <v>3141.0634464264294</v>
      </c>
      <c r="IL209" s="193">
        <f t="shared" si="48"/>
        <v>3141.0634464264294</v>
      </c>
      <c r="IM209" s="193">
        <f t="shared" si="48"/>
        <v>3141.0634464264294</v>
      </c>
      <c r="IN209" s="193">
        <f t="shared" si="48"/>
        <v>3141.0634464264294</v>
      </c>
      <c r="IO209" s="193">
        <f t="shared" si="48"/>
        <v>3141.0634464264294</v>
      </c>
      <c r="IP209" s="193">
        <f t="shared" si="48"/>
        <v>3141.0634464264294</v>
      </c>
      <c r="IQ209" s="193">
        <f t="shared" si="48"/>
        <v>3141.0634464264294</v>
      </c>
      <c r="IR209" s="193">
        <f t="shared" si="48"/>
        <v>3141.0634464264294</v>
      </c>
      <c r="IS209" s="193">
        <f t="shared" si="48"/>
        <v>3141.0634464264294</v>
      </c>
      <c r="IT209" s="193">
        <f t="shared" si="48"/>
        <v>3141.0634464264294</v>
      </c>
      <c r="IU209" s="193">
        <f t="shared" si="48"/>
        <v>3141.0634464264294</v>
      </c>
      <c r="IV209" s="193">
        <f t="shared" si="48"/>
        <v>3141.0634464264294</v>
      </c>
      <c r="IW209" s="193" t="e">
        <f t="shared" si="48"/>
        <v>#N/A</v>
      </c>
      <c r="IX209" s="193" t="e">
        <f t="shared" si="48"/>
        <v>#N/A</v>
      </c>
      <c r="IY209" s="193" t="e">
        <f t="shared" si="48"/>
        <v>#N/A</v>
      </c>
      <c r="IZ209" s="193" t="e">
        <f t="shared" si="48"/>
        <v>#N/A</v>
      </c>
      <c r="JA209" s="193" t="e">
        <f t="shared" si="48"/>
        <v>#N/A</v>
      </c>
      <c r="JB209" s="193" t="e">
        <f t="shared" si="48"/>
        <v>#N/A</v>
      </c>
      <c r="JC209" s="193" t="e">
        <f t="shared" si="48"/>
        <v>#N/A</v>
      </c>
      <c r="JD209" s="193" t="e">
        <f t="shared" si="48"/>
        <v>#N/A</v>
      </c>
      <c r="JE209" s="193" t="e">
        <f t="shared" si="48"/>
        <v>#N/A</v>
      </c>
      <c r="JF209" s="193" t="e">
        <f t="shared" si="48"/>
        <v>#N/A</v>
      </c>
      <c r="JG209" s="193" t="e">
        <f t="shared" si="48"/>
        <v>#N/A</v>
      </c>
      <c r="JH209" s="193" t="e">
        <f t="shared" si="48"/>
        <v>#N/A</v>
      </c>
      <c r="JI209" s="193" t="e">
        <f t="shared" si="48"/>
        <v>#N/A</v>
      </c>
      <c r="JJ209" s="193" t="e">
        <f t="shared" si="48"/>
        <v>#N/A</v>
      </c>
      <c r="JK209" s="193" t="e">
        <f t="shared" si="48"/>
        <v>#N/A</v>
      </c>
      <c r="JL209" s="193" t="e">
        <f t="shared" si="48"/>
        <v>#N/A</v>
      </c>
      <c r="JM209" s="193" t="e">
        <f t="shared" si="48"/>
        <v>#N/A</v>
      </c>
      <c r="JN209" s="193" t="e">
        <f t="shared" si="48"/>
        <v>#N/A</v>
      </c>
      <c r="JO209" s="193" t="e">
        <f t="shared" si="48"/>
        <v>#N/A</v>
      </c>
      <c r="JP209" s="193" t="e">
        <f t="shared" si="48"/>
        <v>#N/A</v>
      </c>
      <c r="JQ209" s="193" t="e">
        <f t="shared" si="48"/>
        <v>#N/A</v>
      </c>
      <c r="JR209" s="193" t="e">
        <f t="shared" si="48"/>
        <v>#N/A</v>
      </c>
      <c r="JS209" s="193" t="e">
        <f t="shared" si="48"/>
        <v>#N/A</v>
      </c>
      <c r="JT209" s="193" t="e">
        <f t="shared" si="48"/>
        <v>#N/A</v>
      </c>
    </row>
    <row r="210" spans="4:280">
      <c r="D210" s="175" t="s">
        <v>228</v>
      </c>
      <c r="Z210" s="193">
        <f t="shared" si="47"/>
        <v>4516.6529806332428</v>
      </c>
      <c r="AA210" s="193">
        <f t="shared" si="47"/>
        <v>4516.6529806332428</v>
      </c>
      <c r="AB210" s="193">
        <f t="shared" si="47"/>
        <v>4438.2029870430633</v>
      </c>
      <c r="AC210" s="193">
        <f t="shared" si="47"/>
        <v>4438.2029870430633</v>
      </c>
      <c r="AD210" s="193">
        <f t="shared" si="47"/>
        <v>4438.2029870430633</v>
      </c>
      <c r="AE210" s="193">
        <f t="shared" si="47"/>
        <v>4438.2029870430633</v>
      </c>
      <c r="AF210" s="193">
        <f t="shared" si="47"/>
        <v>4438.2029870430633</v>
      </c>
      <c r="AG210" s="193">
        <f t="shared" si="47"/>
        <v>4438.2029870430633</v>
      </c>
      <c r="AH210" s="193">
        <f t="shared" si="47"/>
        <v>4438.2029870430633</v>
      </c>
      <c r="AI210" s="193">
        <f t="shared" si="47"/>
        <v>4438.2029870430633</v>
      </c>
      <c r="AJ210" s="193">
        <f t="shared" si="47"/>
        <v>4438.2029870430633</v>
      </c>
      <c r="AK210" s="193">
        <f t="shared" si="47"/>
        <v>4438.2029870430633</v>
      </c>
      <c r="AL210" s="193">
        <f t="shared" si="47"/>
        <v>4438.2029870430633</v>
      </c>
      <c r="AM210" s="193">
        <f t="shared" si="47"/>
        <v>4438.2029870430633</v>
      </c>
      <c r="AN210" s="193">
        <f t="shared" si="47"/>
        <v>4346.8886652066521</v>
      </c>
      <c r="AO210" s="193">
        <f t="shared" si="47"/>
        <v>4346.8886652066521</v>
      </c>
      <c r="AP210" s="193">
        <f t="shared" si="47"/>
        <v>4346.8886652066521</v>
      </c>
      <c r="AQ210" s="193">
        <f t="shared" si="47"/>
        <v>4346.8886652066521</v>
      </c>
      <c r="AR210" s="193">
        <f t="shared" si="47"/>
        <v>4346.8886652066521</v>
      </c>
      <c r="AS210" s="193">
        <f t="shared" si="39"/>
        <v>4346.8886652066521</v>
      </c>
      <c r="AT210" s="193">
        <f t="shared" si="47"/>
        <v>4346.8886652066521</v>
      </c>
      <c r="AU210" s="193">
        <f t="shared" si="47"/>
        <v>4346.8886652066521</v>
      </c>
      <c r="AV210" s="193">
        <f t="shared" si="47"/>
        <v>4346.8886652066521</v>
      </c>
      <c r="AW210" s="193">
        <f t="shared" si="47"/>
        <v>4346.8886652066521</v>
      </c>
      <c r="AX210" s="193">
        <f t="shared" si="47"/>
        <v>4346.8886652066521</v>
      </c>
      <c r="AY210" s="193">
        <f t="shared" si="47"/>
        <v>4346.8886652066521</v>
      </c>
      <c r="AZ210" s="193">
        <f t="shared" si="47"/>
        <v>4346.8886652066521</v>
      </c>
      <c r="BA210" s="193">
        <f t="shared" si="47"/>
        <v>4237.664843241967</v>
      </c>
      <c r="BB210" s="193">
        <f t="shared" si="47"/>
        <v>4237.664843241967</v>
      </c>
      <c r="BC210" s="193">
        <f t="shared" si="47"/>
        <v>4237.664843241967</v>
      </c>
      <c r="BD210" s="193">
        <f t="shared" si="47"/>
        <v>4237.664843241967</v>
      </c>
      <c r="BE210" s="193">
        <f t="shared" si="47"/>
        <v>4237.664843241967</v>
      </c>
      <c r="BF210" s="193">
        <f t="shared" si="47"/>
        <v>4237.664843241967</v>
      </c>
      <c r="BG210" s="193">
        <f t="shared" si="47"/>
        <v>4237.664843241967</v>
      </c>
      <c r="BH210" s="193">
        <f t="shared" si="47"/>
        <v>4237.664843241967</v>
      </c>
      <c r="BI210" s="193">
        <f t="shared" si="47"/>
        <v>4237.664843241967</v>
      </c>
      <c r="BJ210" s="193">
        <f t="shared" si="47"/>
        <v>4237.664843241967</v>
      </c>
      <c r="BK210" s="193">
        <f t="shared" si="47"/>
        <v>4237.664843241967</v>
      </c>
      <c r="BL210" s="193">
        <f t="shared" si="47"/>
        <v>4237.664843241967</v>
      </c>
      <c r="BM210" s="193">
        <f t="shared" si="47"/>
        <v>4101.4648519096136</v>
      </c>
      <c r="BN210" s="193">
        <f t="shared" si="47"/>
        <v>4101.4648519096136</v>
      </c>
      <c r="BO210" s="193">
        <f t="shared" si="47"/>
        <v>4101.4648519096136</v>
      </c>
      <c r="BP210" s="193">
        <f t="shared" si="47"/>
        <v>4101.4648519096136</v>
      </c>
      <c r="BQ210" s="193">
        <f t="shared" si="47"/>
        <v>4101.4648519096136</v>
      </c>
      <c r="BR210" s="193">
        <f t="shared" si="47"/>
        <v>4101.4648519096136</v>
      </c>
      <c r="BS210" s="193">
        <f t="shared" si="47"/>
        <v>4101.4648519096136</v>
      </c>
      <c r="BT210" s="193">
        <f t="shared" si="47"/>
        <v>4101.4648519096136</v>
      </c>
      <c r="BU210" s="193">
        <f t="shared" si="47"/>
        <v>4101.4648519096136</v>
      </c>
      <c r="BV210" s="193">
        <f t="shared" si="47"/>
        <v>4101.4648519096136</v>
      </c>
      <c r="BW210" s="193">
        <f t="shared" si="47"/>
        <v>4101.4648519096136</v>
      </c>
      <c r="BX210" s="193">
        <f t="shared" si="47"/>
        <v>4101.4648519096136</v>
      </c>
      <c r="BY210" s="193">
        <f t="shared" si="47"/>
        <v>3956.7404408935458</v>
      </c>
      <c r="BZ210" s="193">
        <f t="shared" si="47"/>
        <v>3956.7404408935458</v>
      </c>
      <c r="CA210" s="193">
        <f t="shared" si="47"/>
        <v>3956.7404408935458</v>
      </c>
      <c r="CB210" s="193">
        <f t="shared" si="47"/>
        <v>3956.7404408935458</v>
      </c>
      <c r="CC210" s="193">
        <f t="shared" si="47"/>
        <v>3956.7404408935458</v>
      </c>
      <c r="CD210" s="193">
        <f t="shared" si="47"/>
        <v>3956.7404408935458</v>
      </c>
      <c r="CE210" s="193">
        <f t="shared" si="47"/>
        <v>3956.7404408935458</v>
      </c>
      <c r="CF210" s="193">
        <f t="shared" si="47"/>
        <v>3956.7404408935458</v>
      </c>
      <c r="CG210" s="193">
        <f t="shared" si="47"/>
        <v>3956.7404408935458</v>
      </c>
      <c r="CH210" s="193">
        <f t="shared" si="47"/>
        <v>3956.7404408935458</v>
      </c>
      <c r="CI210" s="193">
        <f t="shared" si="47"/>
        <v>3956.7404408935458</v>
      </c>
      <c r="CJ210" s="193">
        <f t="shared" si="47"/>
        <v>3956.7404408935458</v>
      </c>
      <c r="CK210" s="193">
        <f t="shared" si="47"/>
        <v>3833.6895883998322</v>
      </c>
      <c r="CL210" s="193">
        <f t="shared" ref="CL210" si="51">+INDEX($D$177:$AV$187,MATCH($D210,$D$177:$D$187,0),MATCH(YEAR(CL$201),$D$177:$AV$177,0))/12/CL198</f>
        <v>3833.6895883998322</v>
      </c>
      <c r="CM210" s="193">
        <f t="shared" si="39"/>
        <v>3833.6895883998322</v>
      </c>
      <c r="CN210" s="193">
        <f t="shared" si="45"/>
        <v>3833.6895883998322</v>
      </c>
      <c r="CO210" s="193">
        <f t="shared" si="45"/>
        <v>3833.6895883998322</v>
      </c>
      <c r="CP210" s="193">
        <f t="shared" ref="CP210:FA211" si="52">+INDEX($D$177:$AV$187,MATCH($D210,$D$177:$D$187,0),MATCH(YEAR(CP$201),$D$177:$AV$177,0))/12/CP198</f>
        <v>3833.6895883998322</v>
      </c>
      <c r="CQ210" s="193">
        <f t="shared" si="52"/>
        <v>3833.6895883998322</v>
      </c>
      <c r="CR210" s="193">
        <f t="shared" si="52"/>
        <v>3833.6895883998322</v>
      </c>
      <c r="CS210" s="193">
        <f t="shared" si="52"/>
        <v>3833.6895883998322</v>
      </c>
      <c r="CT210" s="193">
        <f t="shared" si="52"/>
        <v>3833.6895883998322</v>
      </c>
      <c r="CU210" s="193">
        <f t="shared" si="52"/>
        <v>3833.6895883998322</v>
      </c>
      <c r="CV210" s="193">
        <f t="shared" si="52"/>
        <v>3833.6895883998322</v>
      </c>
      <c r="CW210" s="193">
        <f t="shared" si="52"/>
        <v>3715.8570737636896</v>
      </c>
      <c r="CX210" s="193">
        <f t="shared" si="52"/>
        <v>3715.8570737636896</v>
      </c>
      <c r="CY210" s="193">
        <f t="shared" si="52"/>
        <v>3715.8570737636896</v>
      </c>
      <c r="CZ210" s="193">
        <f t="shared" si="52"/>
        <v>3715.8570737636896</v>
      </c>
      <c r="DA210" s="193">
        <f t="shared" si="52"/>
        <v>3715.8570737636896</v>
      </c>
      <c r="DB210" s="193">
        <f t="shared" si="52"/>
        <v>3715.8570737636896</v>
      </c>
      <c r="DC210" s="193">
        <f t="shared" si="52"/>
        <v>3715.8570737636896</v>
      </c>
      <c r="DD210" s="193">
        <f t="shared" si="52"/>
        <v>3715.8570737636896</v>
      </c>
      <c r="DE210" s="193">
        <f t="shared" si="52"/>
        <v>3715.8570737636896</v>
      </c>
      <c r="DF210" s="193">
        <f t="shared" si="52"/>
        <v>3715.8570737636896</v>
      </c>
      <c r="DG210" s="193">
        <f t="shared" si="52"/>
        <v>3715.8570737636896</v>
      </c>
      <c r="DH210" s="193">
        <f t="shared" si="52"/>
        <v>3715.8570737636896</v>
      </c>
      <c r="DI210" s="193">
        <f t="shared" si="52"/>
        <v>3584.4537160782656</v>
      </c>
      <c r="DJ210" s="193">
        <f t="shared" si="52"/>
        <v>3584.4537160782656</v>
      </c>
      <c r="DK210" s="193">
        <f t="shared" si="52"/>
        <v>3584.4537160782656</v>
      </c>
      <c r="DL210" s="193">
        <f t="shared" si="52"/>
        <v>3584.4537160782656</v>
      </c>
      <c r="DM210" s="193">
        <f t="shared" si="52"/>
        <v>3584.4537160782656</v>
      </c>
      <c r="DN210" s="193">
        <f t="shared" si="52"/>
        <v>3584.4537160782656</v>
      </c>
      <c r="DO210" s="193">
        <f t="shared" si="52"/>
        <v>3584.4537160782656</v>
      </c>
      <c r="DP210" s="193">
        <f t="shared" si="52"/>
        <v>3584.4537160782656</v>
      </c>
      <c r="DQ210" s="193">
        <f t="shared" si="52"/>
        <v>3584.4537160782656</v>
      </c>
      <c r="DR210" s="193">
        <f t="shared" si="52"/>
        <v>3584.4537160782656</v>
      </c>
      <c r="DS210" s="193">
        <f t="shared" si="52"/>
        <v>3584.4537160782656</v>
      </c>
      <c r="DT210" s="193">
        <f t="shared" si="52"/>
        <v>3584.4537160782656</v>
      </c>
      <c r="DU210" s="193">
        <f t="shared" si="52"/>
        <v>3451.0030602082838</v>
      </c>
      <c r="DV210" s="193">
        <f t="shared" si="52"/>
        <v>3451.0030602082838</v>
      </c>
      <c r="DW210" s="193">
        <f t="shared" si="52"/>
        <v>3451.0030602082838</v>
      </c>
      <c r="DX210" s="193">
        <f t="shared" si="52"/>
        <v>3451.0030602082838</v>
      </c>
      <c r="DY210" s="193">
        <f t="shared" si="52"/>
        <v>3451.0030602082838</v>
      </c>
      <c r="DZ210" s="193">
        <f t="shared" si="52"/>
        <v>3451.0030602082838</v>
      </c>
      <c r="EA210" s="193">
        <f t="shared" si="52"/>
        <v>3451.0030602082838</v>
      </c>
      <c r="EB210" s="193">
        <f t="shared" si="52"/>
        <v>3451.0030602082838</v>
      </c>
      <c r="EC210" s="193">
        <f t="shared" si="52"/>
        <v>3451.0030602082838</v>
      </c>
      <c r="ED210" s="193">
        <f t="shared" si="52"/>
        <v>3451.0030602082838</v>
      </c>
      <c r="EE210" s="193">
        <f t="shared" si="52"/>
        <v>3451.0030602082838</v>
      </c>
      <c r="EF210" s="193">
        <f t="shared" si="52"/>
        <v>3451.0030602082838</v>
      </c>
      <c r="EG210" s="193">
        <f t="shared" si="52"/>
        <v>3335.6610389657098</v>
      </c>
      <c r="EH210" s="193">
        <f t="shared" si="52"/>
        <v>3335.6610389657098</v>
      </c>
      <c r="EI210" s="193">
        <f t="shared" si="52"/>
        <v>3335.6610389657098</v>
      </c>
      <c r="EJ210" s="193">
        <f t="shared" si="52"/>
        <v>3335.6610389657098</v>
      </c>
      <c r="EK210" s="193">
        <f t="shared" si="52"/>
        <v>3335.6610389657098</v>
      </c>
      <c r="EL210" s="193">
        <f t="shared" si="52"/>
        <v>3335.6610389657098</v>
      </c>
      <c r="EM210" s="193">
        <f t="shared" si="52"/>
        <v>3335.6610389657098</v>
      </c>
      <c r="EN210" s="193">
        <f t="shared" si="52"/>
        <v>3335.6610389657098</v>
      </c>
      <c r="EO210" s="193">
        <f t="shared" si="52"/>
        <v>3335.6610389657098</v>
      </c>
      <c r="EP210" s="193">
        <f t="shared" si="52"/>
        <v>3335.6610389657098</v>
      </c>
      <c r="EQ210" s="193">
        <f t="shared" si="52"/>
        <v>3335.6610389657098</v>
      </c>
      <c r="ER210" s="193">
        <f t="shared" si="52"/>
        <v>3335.6610389657098</v>
      </c>
      <c r="ES210" s="193">
        <f t="shared" si="52"/>
        <v>3227.464328380302</v>
      </c>
      <c r="ET210" s="193">
        <f t="shared" si="52"/>
        <v>3227.464328380302</v>
      </c>
      <c r="EU210" s="193">
        <f t="shared" si="52"/>
        <v>3227.464328380302</v>
      </c>
      <c r="EV210" s="193">
        <f t="shared" si="52"/>
        <v>3227.464328380302</v>
      </c>
      <c r="EW210" s="193">
        <f t="shared" si="52"/>
        <v>3227.464328380302</v>
      </c>
      <c r="EX210" s="193">
        <f t="shared" si="52"/>
        <v>3227.464328380302</v>
      </c>
      <c r="EY210" s="193">
        <f t="shared" si="52"/>
        <v>3227.464328380302</v>
      </c>
      <c r="EZ210" s="193">
        <f t="shared" si="52"/>
        <v>3227.464328380302</v>
      </c>
      <c r="FA210" s="193">
        <f t="shared" si="52"/>
        <v>3227.464328380302</v>
      </c>
      <c r="FB210" s="193">
        <f t="shared" si="50"/>
        <v>3227.464328380302</v>
      </c>
      <c r="FC210" s="193">
        <f t="shared" si="50"/>
        <v>3227.464328380302</v>
      </c>
      <c r="FD210" s="193">
        <f t="shared" si="50"/>
        <v>3227.464328380302</v>
      </c>
      <c r="FE210" s="193">
        <f t="shared" si="50"/>
        <v>3105.5947671387967</v>
      </c>
      <c r="FF210" s="193">
        <f t="shared" si="50"/>
        <v>3105.5947671387967</v>
      </c>
      <c r="FG210" s="193">
        <f t="shared" si="50"/>
        <v>3105.5947671387967</v>
      </c>
      <c r="FH210" s="193">
        <f t="shared" si="50"/>
        <v>3105.5947671387967</v>
      </c>
      <c r="FI210" s="193">
        <f t="shared" si="50"/>
        <v>3105.5947671387967</v>
      </c>
      <c r="FJ210" s="193">
        <f t="shared" si="50"/>
        <v>3105.5947671387967</v>
      </c>
      <c r="FK210" s="193">
        <f t="shared" si="50"/>
        <v>3105.5947671387967</v>
      </c>
      <c r="FL210" s="193">
        <f t="shared" si="50"/>
        <v>3105.5947671387967</v>
      </c>
      <c r="FM210" s="193">
        <f t="shared" si="50"/>
        <v>3105.5947671387967</v>
      </c>
      <c r="FN210" s="193">
        <f t="shared" si="50"/>
        <v>3105.5947671387967</v>
      </c>
      <c r="FO210" s="193">
        <f t="shared" si="50"/>
        <v>3105.5947671387967</v>
      </c>
      <c r="FP210" s="193">
        <f t="shared" si="50"/>
        <v>3105.5947671387967</v>
      </c>
      <c r="FQ210" s="193">
        <f t="shared" si="50"/>
        <v>2956.0141758270211</v>
      </c>
      <c r="FR210" s="193">
        <f t="shared" si="50"/>
        <v>2956.0141758270211</v>
      </c>
      <c r="FS210" s="193">
        <f t="shared" si="50"/>
        <v>2956.0141758270211</v>
      </c>
      <c r="FT210" s="193">
        <f t="shared" si="50"/>
        <v>2956.0141758270211</v>
      </c>
      <c r="FU210" s="193">
        <f t="shared" si="50"/>
        <v>2956.0141758270211</v>
      </c>
      <c r="FV210" s="193">
        <f t="shared" si="50"/>
        <v>2956.0141758270211</v>
      </c>
      <c r="FW210" s="193">
        <f t="shared" si="50"/>
        <v>2956.0141758270211</v>
      </c>
      <c r="FX210" s="193">
        <f t="shared" si="50"/>
        <v>2956.0141758270211</v>
      </c>
      <c r="FY210" s="193">
        <f t="shared" si="50"/>
        <v>2956.0141758270211</v>
      </c>
      <c r="FZ210" s="193">
        <f t="shared" si="50"/>
        <v>2956.0141758270211</v>
      </c>
      <c r="GA210" s="193">
        <f t="shared" si="50"/>
        <v>2956.0141758270211</v>
      </c>
      <c r="GB210" s="193">
        <f t="shared" si="50"/>
        <v>2956.0141758270211</v>
      </c>
      <c r="GC210" s="193">
        <f t="shared" si="50"/>
        <v>2845.6758752639062</v>
      </c>
      <c r="GD210" s="193">
        <f t="shared" si="50"/>
        <v>2845.6758752639062</v>
      </c>
      <c r="GE210" s="193">
        <f t="shared" si="50"/>
        <v>2845.6758752639062</v>
      </c>
      <c r="GF210" s="193">
        <f t="shared" si="50"/>
        <v>2845.6758752639062</v>
      </c>
      <c r="GG210" s="193">
        <f t="shared" si="50"/>
        <v>2845.6758752639062</v>
      </c>
      <c r="GH210" s="193">
        <f t="shared" si="50"/>
        <v>2845.6758752639062</v>
      </c>
      <c r="GI210" s="193">
        <f t="shared" si="50"/>
        <v>2845.6758752639062</v>
      </c>
      <c r="GJ210" s="193">
        <f t="shared" si="50"/>
        <v>2845.6758752639062</v>
      </c>
      <c r="GK210" s="193">
        <f t="shared" si="50"/>
        <v>2845.6758752639062</v>
      </c>
      <c r="GL210" s="193">
        <f t="shared" si="50"/>
        <v>2845.6758752639062</v>
      </c>
      <c r="GM210" s="193">
        <f t="shared" si="50"/>
        <v>2845.6758752639062</v>
      </c>
      <c r="GN210" s="193">
        <f t="shared" si="50"/>
        <v>2845.6758752639062</v>
      </c>
      <c r="GO210" s="193">
        <f t="shared" si="50"/>
        <v>2622.7893307713543</v>
      </c>
      <c r="GP210" s="193">
        <f t="shared" si="50"/>
        <v>2622.7893307713543</v>
      </c>
      <c r="GQ210" s="193">
        <f t="shared" si="50"/>
        <v>2622.7893307713543</v>
      </c>
      <c r="GR210" s="193">
        <f t="shared" si="50"/>
        <v>2622.7893307713543</v>
      </c>
      <c r="GS210" s="193">
        <f t="shared" si="50"/>
        <v>2622.7893307713543</v>
      </c>
      <c r="GT210" s="193">
        <f t="shared" si="50"/>
        <v>2622.7893307713543</v>
      </c>
      <c r="GU210" s="193">
        <f t="shared" si="50"/>
        <v>2622.7893307713543</v>
      </c>
      <c r="GV210" s="193">
        <f t="shared" si="50"/>
        <v>2622.7893307713543</v>
      </c>
      <c r="GW210" s="193">
        <f t="shared" si="50"/>
        <v>2622.7893307713543</v>
      </c>
      <c r="GX210" s="193">
        <f t="shared" si="50"/>
        <v>2622.7893307713543</v>
      </c>
      <c r="GY210" s="193">
        <f t="shared" si="50"/>
        <v>2622.7893307713543</v>
      </c>
      <c r="GZ210" s="193">
        <f t="shared" si="50"/>
        <v>2622.7893307713543</v>
      </c>
      <c r="HA210" s="193">
        <f t="shared" si="50"/>
        <v>2511.9018815436416</v>
      </c>
      <c r="HB210" s="193">
        <f t="shared" si="50"/>
        <v>2511.9018815436416</v>
      </c>
      <c r="HC210" s="193">
        <f t="shared" si="50"/>
        <v>2511.9018815436416</v>
      </c>
      <c r="HD210" s="193">
        <f t="shared" si="50"/>
        <v>2511.9018815436416</v>
      </c>
      <c r="HE210" s="193">
        <f t="shared" si="50"/>
        <v>2511.9018815436416</v>
      </c>
      <c r="HF210" s="193">
        <f t="shared" si="50"/>
        <v>2511.9018815436416</v>
      </c>
      <c r="HG210" s="193">
        <f t="shared" si="50"/>
        <v>2511.9018815436416</v>
      </c>
      <c r="HH210" s="193">
        <f t="shared" si="50"/>
        <v>2511.9018815436416</v>
      </c>
      <c r="HI210" s="193">
        <f t="shared" si="50"/>
        <v>2511.9018815436416</v>
      </c>
      <c r="HJ210" s="193">
        <f t="shared" si="50"/>
        <v>2511.9018815436416</v>
      </c>
      <c r="HK210" s="193">
        <f t="shared" si="41"/>
        <v>2511.9018815436416</v>
      </c>
      <c r="HL210" s="193">
        <f t="shared" si="48"/>
        <v>2511.9018815436416</v>
      </c>
      <c r="HM210" s="193">
        <f t="shared" si="48"/>
        <v>2410.5337937339314</v>
      </c>
      <c r="HN210" s="193">
        <f t="shared" si="48"/>
        <v>2410.5337937339314</v>
      </c>
      <c r="HO210" s="193">
        <f t="shared" si="48"/>
        <v>2410.5337937339314</v>
      </c>
      <c r="HP210" s="193">
        <f t="shared" si="48"/>
        <v>2410.5337937339314</v>
      </c>
      <c r="HQ210" s="193">
        <f t="shared" si="48"/>
        <v>2410.5337937339314</v>
      </c>
      <c r="HR210" s="193">
        <f t="shared" si="48"/>
        <v>2410.5337937339314</v>
      </c>
      <c r="HS210" s="193">
        <f t="shared" si="48"/>
        <v>2410.5337937339314</v>
      </c>
      <c r="HT210" s="193">
        <f t="shared" si="48"/>
        <v>2410.5337937339314</v>
      </c>
      <c r="HU210" s="193">
        <f t="shared" si="48"/>
        <v>2410.5337937339314</v>
      </c>
      <c r="HV210" s="193">
        <f t="shared" si="48"/>
        <v>2410.5337937339314</v>
      </c>
      <c r="HW210" s="193">
        <f t="shared" si="48"/>
        <v>2410.5337937339314</v>
      </c>
      <c r="HX210" s="193">
        <f t="shared" si="48"/>
        <v>2410.5337937339314</v>
      </c>
      <c r="HY210" s="193">
        <f t="shared" si="48"/>
        <v>2315.0107506146169</v>
      </c>
      <c r="HZ210" s="193">
        <f t="shared" si="48"/>
        <v>2315.0107506146169</v>
      </c>
      <c r="IA210" s="193">
        <f t="shared" si="48"/>
        <v>2315.0107506146169</v>
      </c>
      <c r="IB210" s="193">
        <f t="shared" si="48"/>
        <v>2315.0107506146169</v>
      </c>
      <c r="IC210" s="193">
        <f t="shared" si="48"/>
        <v>2315.0107506146169</v>
      </c>
      <c r="ID210" s="193">
        <f t="shared" si="48"/>
        <v>2315.0107506146169</v>
      </c>
      <c r="IE210" s="193">
        <f t="shared" si="48"/>
        <v>2315.0107506146169</v>
      </c>
      <c r="IF210" s="193">
        <f t="shared" si="48"/>
        <v>2315.0107506146169</v>
      </c>
      <c r="IG210" s="193">
        <f t="shared" si="48"/>
        <v>2315.0107506146169</v>
      </c>
      <c r="IH210" s="193">
        <f t="shared" si="48"/>
        <v>2315.0107506146169</v>
      </c>
      <c r="II210" s="193">
        <f t="shared" si="48"/>
        <v>2315.0107506146169</v>
      </c>
      <c r="IJ210" s="193">
        <f t="shared" si="48"/>
        <v>2315.0107506146169</v>
      </c>
      <c r="IK210" s="193">
        <f t="shared" si="48"/>
        <v>2315.0107506146169</v>
      </c>
      <c r="IL210" s="193">
        <f t="shared" si="48"/>
        <v>2315.0107506146169</v>
      </c>
      <c r="IM210" s="193">
        <f t="shared" si="48"/>
        <v>2315.0107506146169</v>
      </c>
      <c r="IN210" s="193">
        <f t="shared" si="48"/>
        <v>2315.0107506146169</v>
      </c>
      <c r="IO210" s="193">
        <f t="shared" si="48"/>
        <v>2315.0107506146169</v>
      </c>
      <c r="IP210" s="193">
        <f t="shared" si="48"/>
        <v>2315.0107506146169</v>
      </c>
      <c r="IQ210" s="193">
        <f t="shared" si="48"/>
        <v>2315.0107506146169</v>
      </c>
      <c r="IR210" s="193">
        <f t="shared" si="48"/>
        <v>2315.0107506146169</v>
      </c>
      <c r="IS210" s="193">
        <f t="shared" si="48"/>
        <v>2315.0107506146169</v>
      </c>
      <c r="IT210" s="193">
        <f t="shared" si="48"/>
        <v>2315.0107506146169</v>
      </c>
      <c r="IU210" s="193">
        <f t="shared" si="48"/>
        <v>2315.0107506146169</v>
      </c>
      <c r="IV210" s="193">
        <f t="shared" si="48"/>
        <v>2315.0107506146169</v>
      </c>
      <c r="IW210" s="193" t="e">
        <f t="shared" si="48"/>
        <v>#N/A</v>
      </c>
      <c r="IX210" s="193" t="e">
        <f t="shared" si="48"/>
        <v>#N/A</v>
      </c>
      <c r="IY210" s="193" t="e">
        <f t="shared" si="48"/>
        <v>#N/A</v>
      </c>
      <c r="IZ210" s="193" t="e">
        <f t="shared" si="48"/>
        <v>#N/A</v>
      </c>
      <c r="JA210" s="193" t="e">
        <f t="shared" si="48"/>
        <v>#N/A</v>
      </c>
      <c r="JB210" s="193" t="e">
        <f t="shared" si="48"/>
        <v>#N/A</v>
      </c>
      <c r="JC210" s="193" t="e">
        <f t="shared" si="48"/>
        <v>#N/A</v>
      </c>
      <c r="JD210" s="193" t="e">
        <f t="shared" si="48"/>
        <v>#N/A</v>
      </c>
      <c r="JE210" s="193" t="e">
        <f t="shared" si="48"/>
        <v>#N/A</v>
      </c>
      <c r="JF210" s="193" t="e">
        <f t="shared" si="48"/>
        <v>#N/A</v>
      </c>
      <c r="JG210" s="193" t="e">
        <f t="shared" si="48"/>
        <v>#N/A</v>
      </c>
      <c r="JH210" s="193" t="e">
        <f t="shared" si="48"/>
        <v>#N/A</v>
      </c>
      <c r="JI210" s="193" t="e">
        <f t="shared" si="48"/>
        <v>#N/A</v>
      </c>
      <c r="JJ210" s="193" t="e">
        <f t="shared" si="48"/>
        <v>#N/A</v>
      </c>
      <c r="JK210" s="193" t="e">
        <f t="shared" si="48"/>
        <v>#N/A</v>
      </c>
      <c r="JL210" s="193" t="e">
        <f t="shared" si="48"/>
        <v>#N/A</v>
      </c>
      <c r="JM210" s="193" t="e">
        <f t="shared" si="48"/>
        <v>#N/A</v>
      </c>
      <c r="JN210" s="193" t="e">
        <f t="shared" si="48"/>
        <v>#N/A</v>
      </c>
      <c r="JO210" s="193" t="e">
        <f t="shared" si="48"/>
        <v>#N/A</v>
      </c>
      <c r="JP210" s="193" t="e">
        <f t="shared" si="48"/>
        <v>#N/A</v>
      </c>
      <c r="JQ210" s="193" t="e">
        <f t="shared" si="48"/>
        <v>#N/A</v>
      </c>
      <c r="JR210" s="193" t="e">
        <f t="shared" si="48"/>
        <v>#N/A</v>
      </c>
      <c r="JS210" s="193" t="e">
        <f t="shared" si="48"/>
        <v>#N/A</v>
      </c>
      <c r="JT210" s="193" t="e">
        <f t="shared" si="48"/>
        <v>#N/A</v>
      </c>
    </row>
    <row r="211" spans="4:280">
      <c r="D211" s="175" t="s">
        <v>220</v>
      </c>
      <c r="Z211" s="193">
        <f t="shared" ref="Z211:CL211" si="53">+INDEX($D$177:$AV$187,MATCH($D211,$D$177:$D$187,0),MATCH(YEAR(Z$201),$D$177:$AV$177,0))/12/Z199</f>
        <v>3204.080595786676</v>
      </c>
      <c r="AA211" s="193">
        <f t="shared" si="53"/>
        <v>3204.080595786676</v>
      </c>
      <c r="AB211" s="193">
        <f t="shared" si="53"/>
        <v>3275.1435748409331</v>
      </c>
      <c r="AC211" s="193">
        <f t="shared" si="53"/>
        <v>3275.1435748409331</v>
      </c>
      <c r="AD211" s="193">
        <f t="shared" si="53"/>
        <v>3275.1435748409331</v>
      </c>
      <c r="AE211" s="193">
        <f t="shared" si="53"/>
        <v>3275.1435748409331</v>
      </c>
      <c r="AF211" s="193">
        <f t="shared" si="53"/>
        <v>3275.1435748409331</v>
      </c>
      <c r="AG211" s="193">
        <f t="shared" si="53"/>
        <v>3275.1435748409331</v>
      </c>
      <c r="AH211" s="193">
        <f t="shared" si="53"/>
        <v>3275.1435748409331</v>
      </c>
      <c r="AI211" s="193">
        <f t="shared" si="53"/>
        <v>3275.1435748409331</v>
      </c>
      <c r="AJ211" s="193">
        <f t="shared" si="53"/>
        <v>3275.1435748409331</v>
      </c>
      <c r="AK211" s="193">
        <f t="shared" si="53"/>
        <v>3275.1435748409331</v>
      </c>
      <c r="AL211" s="193">
        <f t="shared" si="53"/>
        <v>3275.1435748409331</v>
      </c>
      <c r="AM211" s="193">
        <f t="shared" si="53"/>
        <v>3275.1435748409331</v>
      </c>
      <c r="AN211" s="193">
        <f t="shared" si="53"/>
        <v>3312.19618348209</v>
      </c>
      <c r="AO211" s="193">
        <f t="shared" si="53"/>
        <v>3312.19618348209</v>
      </c>
      <c r="AP211" s="193">
        <f t="shared" si="53"/>
        <v>3312.19618348209</v>
      </c>
      <c r="AQ211" s="193">
        <f t="shared" si="53"/>
        <v>3312.19618348209</v>
      </c>
      <c r="AR211" s="193">
        <f t="shared" si="53"/>
        <v>3312.19618348209</v>
      </c>
      <c r="AS211" s="193">
        <f t="shared" si="39"/>
        <v>3312.19618348209</v>
      </c>
      <c r="AT211" s="193">
        <f t="shared" si="53"/>
        <v>3312.19618348209</v>
      </c>
      <c r="AU211" s="193">
        <f t="shared" si="53"/>
        <v>3312.19618348209</v>
      </c>
      <c r="AV211" s="193">
        <f t="shared" si="53"/>
        <v>3312.19618348209</v>
      </c>
      <c r="AW211" s="193">
        <f t="shared" si="53"/>
        <v>3312.19618348209</v>
      </c>
      <c r="AX211" s="193">
        <f t="shared" si="53"/>
        <v>3312.19618348209</v>
      </c>
      <c r="AY211" s="193">
        <f t="shared" si="53"/>
        <v>3312.19618348209</v>
      </c>
      <c r="AZ211" s="193">
        <f t="shared" si="53"/>
        <v>3312.19618348209</v>
      </c>
      <c r="BA211" s="193">
        <f t="shared" si="53"/>
        <v>3288.2335675482641</v>
      </c>
      <c r="BB211" s="193">
        <f t="shared" si="53"/>
        <v>3288.2335675482641</v>
      </c>
      <c r="BC211" s="193">
        <f t="shared" si="53"/>
        <v>3288.2335675482641</v>
      </c>
      <c r="BD211" s="193">
        <f t="shared" si="53"/>
        <v>3288.2335675482641</v>
      </c>
      <c r="BE211" s="193">
        <f t="shared" si="53"/>
        <v>3288.2335675482641</v>
      </c>
      <c r="BF211" s="193">
        <f t="shared" si="53"/>
        <v>3288.2335675482641</v>
      </c>
      <c r="BG211" s="193">
        <f t="shared" si="53"/>
        <v>3288.2335675482641</v>
      </c>
      <c r="BH211" s="193">
        <f t="shared" si="53"/>
        <v>3288.2335675482641</v>
      </c>
      <c r="BI211" s="193">
        <f t="shared" si="53"/>
        <v>3288.2335675482641</v>
      </c>
      <c r="BJ211" s="193">
        <f t="shared" si="53"/>
        <v>3288.2335675482641</v>
      </c>
      <c r="BK211" s="193">
        <f t="shared" si="53"/>
        <v>3288.2335675482641</v>
      </c>
      <c r="BL211" s="193">
        <f t="shared" si="53"/>
        <v>3288.2335675482641</v>
      </c>
      <c r="BM211" s="193">
        <f t="shared" si="53"/>
        <v>3170.0334578975658</v>
      </c>
      <c r="BN211" s="193">
        <f t="shared" si="53"/>
        <v>3170.0334578975658</v>
      </c>
      <c r="BO211" s="193">
        <f t="shared" si="53"/>
        <v>3170.0334578975658</v>
      </c>
      <c r="BP211" s="193">
        <f t="shared" si="53"/>
        <v>3170.0334578975658</v>
      </c>
      <c r="BQ211" s="193">
        <f t="shared" si="53"/>
        <v>3170.0334578975658</v>
      </c>
      <c r="BR211" s="193">
        <f t="shared" si="53"/>
        <v>3170.0334578975658</v>
      </c>
      <c r="BS211" s="193">
        <f t="shared" si="53"/>
        <v>3170.0334578975658</v>
      </c>
      <c r="BT211" s="193">
        <f t="shared" si="53"/>
        <v>3170.0334578975658</v>
      </c>
      <c r="BU211" s="193">
        <f t="shared" si="53"/>
        <v>3170.0334578975658</v>
      </c>
      <c r="BV211" s="193">
        <f t="shared" si="53"/>
        <v>3170.0334578975658</v>
      </c>
      <c r="BW211" s="193">
        <f t="shared" si="53"/>
        <v>3170.0334578975658</v>
      </c>
      <c r="BX211" s="193">
        <f t="shared" si="53"/>
        <v>3170.0334578975658</v>
      </c>
      <c r="BY211" s="193">
        <f t="shared" si="53"/>
        <v>4538.509910619734</v>
      </c>
      <c r="BZ211" s="193">
        <f t="shared" si="53"/>
        <v>4538.509910619734</v>
      </c>
      <c r="CA211" s="193">
        <f t="shared" si="53"/>
        <v>4538.509910619734</v>
      </c>
      <c r="CB211" s="193">
        <f t="shared" si="53"/>
        <v>4538.509910619734</v>
      </c>
      <c r="CC211" s="193">
        <f t="shared" si="53"/>
        <v>4538.509910619734</v>
      </c>
      <c r="CD211" s="193">
        <f t="shared" si="53"/>
        <v>4538.509910619734</v>
      </c>
      <c r="CE211" s="193">
        <f t="shared" si="53"/>
        <v>4538.509910619734</v>
      </c>
      <c r="CF211" s="193">
        <f t="shared" si="53"/>
        <v>4538.509910619734</v>
      </c>
      <c r="CG211" s="193">
        <f t="shared" si="53"/>
        <v>4538.509910619734</v>
      </c>
      <c r="CH211" s="193">
        <f t="shared" si="53"/>
        <v>4538.509910619734</v>
      </c>
      <c r="CI211" s="193">
        <f t="shared" si="53"/>
        <v>4538.509910619734</v>
      </c>
      <c r="CJ211" s="193">
        <f t="shared" si="53"/>
        <v>4538.509910619734</v>
      </c>
      <c r="CK211" s="193">
        <f t="shared" si="53"/>
        <v>4441.0316479429503</v>
      </c>
      <c r="CL211" s="193">
        <f t="shared" si="53"/>
        <v>4441.0316479429503</v>
      </c>
      <c r="CM211" s="193">
        <f t="shared" si="39"/>
        <v>4441.0316479429503</v>
      </c>
      <c r="CN211" s="193">
        <f t="shared" ref="CN211:EX211" si="54">+INDEX($D$177:$AV$187,MATCH($D211,$D$177:$D$187,0),MATCH(YEAR(CN$201),$D$177:$AV$177,0))/12/CN199</f>
        <v>4441.0316479429503</v>
      </c>
      <c r="CO211" s="193">
        <f t="shared" si="54"/>
        <v>4441.0316479429503</v>
      </c>
      <c r="CP211" s="193">
        <f t="shared" si="54"/>
        <v>4441.0316479429503</v>
      </c>
      <c r="CQ211" s="193">
        <f t="shared" si="54"/>
        <v>4441.0316479429503</v>
      </c>
      <c r="CR211" s="193">
        <f t="shared" si="54"/>
        <v>4441.0316479429503</v>
      </c>
      <c r="CS211" s="193">
        <f t="shared" si="54"/>
        <v>4441.0316479429503</v>
      </c>
      <c r="CT211" s="193">
        <f t="shared" si="54"/>
        <v>4441.0316479429503</v>
      </c>
      <c r="CU211" s="193">
        <f t="shared" si="54"/>
        <v>4441.0316479429503</v>
      </c>
      <c r="CV211" s="193">
        <f t="shared" si="54"/>
        <v>4441.0316479429503</v>
      </c>
      <c r="CW211" s="193">
        <f t="shared" si="54"/>
        <v>4373.6155430722529</v>
      </c>
      <c r="CX211" s="193">
        <f t="shared" si="54"/>
        <v>4373.6155430722529</v>
      </c>
      <c r="CY211" s="193">
        <f t="shared" si="54"/>
        <v>4373.6155430722529</v>
      </c>
      <c r="CZ211" s="193">
        <f t="shared" si="54"/>
        <v>4373.6155430722529</v>
      </c>
      <c r="DA211" s="193">
        <f t="shared" si="54"/>
        <v>4373.6155430722529</v>
      </c>
      <c r="DB211" s="193">
        <f t="shared" si="54"/>
        <v>4373.6155430722529</v>
      </c>
      <c r="DC211" s="193">
        <f t="shared" si="54"/>
        <v>4373.6155430722529</v>
      </c>
      <c r="DD211" s="193">
        <f t="shared" si="54"/>
        <v>4373.6155430722529</v>
      </c>
      <c r="DE211" s="193">
        <f t="shared" si="54"/>
        <v>4373.6155430722529</v>
      </c>
      <c r="DF211" s="193">
        <f t="shared" si="54"/>
        <v>4373.6155430722529</v>
      </c>
      <c r="DG211" s="193">
        <f t="shared" si="54"/>
        <v>4373.6155430722529</v>
      </c>
      <c r="DH211" s="193">
        <f t="shared" si="54"/>
        <v>4373.6155430722529</v>
      </c>
      <c r="DI211" s="193">
        <f t="shared" si="54"/>
        <v>4229.11888436563</v>
      </c>
      <c r="DJ211" s="193">
        <f t="shared" si="54"/>
        <v>4229.11888436563</v>
      </c>
      <c r="DK211" s="193">
        <f t="shared" si="54"/>
        <v>4229.11888436563</v>
      </c>
      <c r="DL211" s="193">
        <f t="shared" si="54"/>
        <v>4229.11888436563</v>
      </c>
      <c r="DM211" s="193">
        <f t="shared" si="54"/>
        <v>4229.11888436563</v>
      </c>
      <c r="DN211" s="193">
        <f t="shared" si="54"/>
        <v>4229.11888436563</v>
      </c>
      <c r="DO211" s="193">
        <f t="shared" si="54"/>
        <v>4229.11888436563</v>
      </c>
      <c r="DP211" s="193">
        <f t="shared" si="54"/>
        <v>4229.11888436563</v>
      </c>
      <c r="DQ211" s="193">
        <f t="shared" si="54"/>
        <v>4229.11888436563</v>
      </c>
      <c r="DR211" s="193">
        <f t="shared" si="54"/>
        <v>4229.11888436563</v>
      </c>
      <c r="DS211" s="193">
        <f t="shared" si="54"/>
        <v>4229.11888436563</v>
      </c>
      <c r="DT211" s="193">
        <f t="shared" si="54"/>
        <v>4229.11888436563</v>
      </c>
      <c r="DU211" s="193">
        <f t="shared" si="54"/>
        <v>4068.0739706333989</v>
      </c>
      <c r="DV211" s="193">
        <f t="shared" si="54"/>
        <v>4068.0739706333989</v>
      </c>
      <c r="DW211" s="193">
        <f t="shared" si="54"/>
        <v>4068.0739706333989</v>
      </c>
      <c r="DX211" s="193">
        <f t="shared" si="54"/>
        <v>4068.0739706333989</v>
      </c>
      <c r="DY211" s="193">
        <f t="shared" si="54"/>
        <v>4068.0739706333989</v>
      </c>
      <c r="DZ211" s="193">
        <f t="shared" si="54"/>
        <v>4068.0739706333989</v>
      </c>
      <c r="EA211" s="193">
        <f t="shared" si="54"/>
        <v>4068.0739706333989</v>
      </c>
      <c r="EB211" s="193">
        <f t="shared" si="54"/>
        <v>4068.0739706333989</v>
      </c>
      <c r="EC211" s="193">
        <f t="shared" si="54"/>
        <v>4068.0739706333989</v>
      </c>
      <c r="ED211" s="193">
        <f t="shared" si="54"/>
        <v>4068.0739706333989</v>
      </c>
      <c r="EE211" s="193">
        <f t="shared" si="54"/>
        <v>4068.0739706333989</v>
      </c>
      <c r="EF211" s="193">
        <f t="shared" si="54"/>
        <v>4068.0739706333989</v>
      </c>
      <c r="EG211" s="193">
        <f t="shared" si="54"/>
        <v>4001.768256820953</v>
      </c>
      <c r="EH211" s="193">
        <f t="shared" si="54"/>
        <v>4001.768256820953</v>
      </c>
      <c r="EI211" s="193">
        <f t="shared" si="54"/>
        <v>4001.768256820953</v>
      </c>
      <c r="EJ211" s="193">
        <f t="shared" si="54"/>
        <v>4001.768256820953</v>
      </c>
      <c r="EK211" s="193">
        <f t="shared" si="54"/>
        <v>4001.768256820953</v>
      </c>
      <c r="EL211" s="193">
        <f t="shared" si="54"/>
        <v>4001.768256820953</v>
      </c>
      <c r="EM211" s="193">
        <f t="shared" si="54"/>
        <v>4001.768256820953</v>
      </c>
      <c r="EN211" s="193">
        <f t="shared" si="54"/>
        <v>4001.768256820953</v>
      </c>
      <c r="EO211" s="193">
        <f t="shared" si="54"/>
        <v>4001.768256820953</v>
      </c>
      <c r="EP211" s="193">
        <f t="shared" si="54"/>
        <v>4001.768256820953</v>
      </c>
      <c r="EQ211" s="193">
        <f t="shared" si="54"/>
        <v>4001.768256820953</v>
      </c>
      <c r="ER211" s="193">
        <f t="shared" si="54"/>
        <v>4001.768256820953</v>
      </c>
      <c r="ES211" s="193">
        <f t="shared" si="54"/>
        <v>3970.7051562529045</v>
      </c>
      <c r="ET211" s="193">
        <f t="shared" si="54"/>
        <v>3970.7051562529045</v>
      </c>
      <c r="EU211" s="193">
        <f t="shared" si="54"/>
        <v>3970.7051562529045</v>
      </c>
      <c r="EV211" s="193">
        <f t="shared" si="54"/>
        <v>3970.7051562529045</v>
      </c>
      <c r="EW211" s="193">
        <f t="shared" si="54"/>
        <v>3970.7051562529045</v>
      </c>
      <c r="EX211" s="193">
        <f t="shared" si="54"/>
        <v>3970.7051562529045</v>
      </c>
      <c r="EY211" s="193">
        <f t="shared" si="52"/>
        <v>3970.7051562529045</v>
      </c>
      <c r="EZ211" s="193">
        <f t="shared" si="52"/>
        <v>3970.7051562529045</v>
      </c>
      <c r="FA211" s="193">
        <f t="shared" si="52"/>
        <v>3970.7051562529045</v>
      </c>
      <c r="FB211" s="193">
        <f t="shared" si="50"/>
        <v>3970.7051562529045</v>
      </c>
      <c r="FC211" s="193">
        <f t="shared" si="50"/>
        <v>3970.7051562529045</v>
      </c>
      <c r="FD211" s="193">
        <f t="shared" si="50"/>
        <v>3970.7051562529045</v>
      </c>
      <c r="FE211" s="193">
        <f t="shared" si="50"/>
        <v>3853.3994960919376</v>
      </c>
      <c r="FF211" s="193">
        <f t="shared" si="50"/>
        <v>3853.3994960919376</v>
      </c>
      <c r="FG211" s="193">
        <f t="shared" si="50"/>
        <v>3853.3994960919376</v>
      </c>
      <c r="FH211" s="193">
        <f t="shared" si="50"/>
        <v>3853.3994960919376</v>
      </c>
      <c r="FI211" s="193">
        <f t="shared" si="50"/>
        <v>3853.3994960919376</v>
      </c>
      <c r="FJ211" s="193">
        <f t="shared" si="50"/>
        <v>3853.3994960919376</v>
      </c>
      <c r="FK211" s="193">
        <f t="shared" si="50"/>
        <v>3853.3994960919376</v>
      </c>
      <c r="FL211" s="193">
        <f t="shared" si="50"/>
        <v>3853.3994960919376</v>
      </c>
      <c r="FM211" s="193">
        <f t="shared" si="50"/>
        <v>3853.3994960919376</v>
      </c>
      <c r="FN211" s="193">
        <f t="shared" si="50"/>
        <v>3853.3994960919376</v>
      </c>
      <c r="FO211" s="193">
        <f t="shared" si="50"/>
        <v>3853.3994960919376</v>
      </c>
      <c r="FP211" s="193">
        <f t="shared" si="50"/>
        <v>3853.3994960919376</v>
      </c>
      <c r="FQ211" s="193">
        <f t="shared" si="50"/>
        <v>3560.7445447841205</v>
      </c>
      <c r="FR211" s="193">
        <f t="shared" si="50"/>
        <v>3560.7445447841205</v>
      </c>
      <c r="FS211" s="193">
        <f t="shared" si="50"/>
        <v>3560.7445447841205</v>
      </c>
      <c r="FT211" s="193">
        <f t="shared" si="50"/>
        <v>3560.7445447841205</v>
      </c>
      <c r="FU211" s="193">
        <f t="shared" si="50"/>
        <v>3560.7445447841205</v>
      </c>
      <c r="FV211" s="193">
        <f t="shared" si="50"/>
        <v>3560.7445447841205</v>
      </c>
      <c r="FW211" s="193">
        <f t="shared" si="50"/>
        <v>3560.7445447841205</v>
      </c>
      <c r="FX211" s="193">
        <f t="shared" si="50"/>
        <v>3560.7445447841205</v>
      </c>
      <c r="FY211" s="193">
        <f t="shared" si="50"/>
        <v>3560.7445447841205</v>
      </c>
      <c r="FZ211" s="193">
        <f t="shared" si="50"/>
        <v>3560.7445447841205</v>
      </c>
      <c r="GA211" s="193">
        <f t="shared" si="50"/>
        <v>3560.7445447841205</v>
      </c>
      <c r="GB211" s="193">
        <f t="shared" si="50"/>
        <v>3560.7445447841205</v>
      </c>
      <c r="GC211" s="193">
        <f t="shared" si="50"/>
        <v>3493.4425916247469</v>
      </c>
      <c r="GD211" s="193">
        <f t="shared" si="50"/>
        <v>3493.4425916247469</v>
      </c>
      <c r="GE211" s="193">
        <f t="shared" si="50"/>
        <v>3493.4425916247469</v>
      </c>
      <c r="GF211" s="193">
        <f t="shared" si="50"/>
        <v>3493.4425916247469</v>
      </c>
      <c r="GG211" s="193">
        <f t="shared" si="50"/>
        <v>3493.4425916247469</v>
      </c>
      <c r="GH211" s="193">
        <f t="shared" si="50"/>
        <v>3493.4425916247469</v>
      </c>
      <c r="GI211" s="193">
        <f t="shared" si="50"/>
        <v>3493.4425916247469</v>
      </c>
      <c r="GJ211" s="193">
        <f t="shared" si="50"/>
        <v>3493.4425916247469</v>
      </c>
      <c r="GK211" s="193">
        <f t="shared" si="50"/>
        <v>3493.4425916247469</v>
      </c>
      <c r="GL211" s="193">
        <f t="shared" si="50"/>
        <v>3493.4425916247469</v>
      </c>
      <c r="GM211" s="193">
        <f t="shared" si="50"/>
        <v>3493.4425916247469</v>
      </c>
      <c r="GN211" s="193">
        <f t="shared" si="50"/>
        <v>3493.4425916247469</v>
      </c>
      <c r="GO211" s="193">
        <f t="shared" si="50"/>
        <v>3424.1871127515501</v>
      </c>
      <c r="GP211" s="193">
        <f t="shared" si="50"/>
        <v>3424.1871127515501</v>
      </c>
      <c r="GQ211" s="193">
        <f t="shared" si="50"/>
        <v>3424.1871127515501</v>
      </c>
      <c r="GR211" s="193">
        <f t="shared" si="50"/>
        <v>3424.1871127515501</v>
      </c>
      <c r="GS211" s="193">
        <f t="shared" si="50"/>
        <v>3424.1871127515501</v>
      </c>
      <c r="GT211" s="193">
        <f t="shared" si="50"/>
        <v>3424.1871127515501</v>
      </c>
      <c r="GU211" s="193">
        <f t="shared" si="50"/>
        <v>3424.1871127515501</v>
      </c>
      <c r="GV211" s="193">
        <f t="shared" si="50"/>
        <v>3424.1871127515501</v>
      </c>
      <c r="GW211" s="193">
        <f t="shared" si="50"/>
        <v>3424.1871127515501</v>
      </c>
      <c r="GX211" s="193">
        <f t="shared" si="50"/>
        <v>3424.1871127515501</v>
      </c>
      <c r="GY211" s="193">
        <f t="shared" si="50"/>
        <v>3424.1871127515501</v>
      </c>
      <c r="GZ211" s="193">
        <f t="shared" si="50"/>
        <v>3424.1871127515501</v>
      </c>
      <c r="HA211" s="193">
        <f t="shared" si="50"/>
        <v>3300.6900846481317</v>
      </c>
      <c r="HB211" s="193">
        <f t="shared" si="50"/>
        <v>3300.6900846481317</v>
      </c>
      <c r="HC211" s="193">
        <f t="shared" si="50"/>
        <v>3300.6900846481317</v>
      </c>
      <c r="HD211" s="193">
        <f t="shared" si="50"/>
        <v>3300.6900846481317</v>
      </c>
      <c r="HE211" s="193">
        <f t="shared" si="50"/>
        <v>3300.6900846481317</v>
      </c>
      <c r="HF211" s="193">
        <f t="shared" si="50"/>
        <v>3300.6900846481317</v>
      </c>
      <c r="HG211" s="193">
        <f t="shared" si="50"/>
        <v>3300.6900846481317</v>
      </c>
      <c r="HH211" s="193">
        <f t="shared" si="50"/>
        <v>3300.6900846481317</v>
      </c>
      <c r="HI211" s="193">
        <f t="shared" si="50"/>
        <v>3300.6900846481317</v>
      </c>
      <c r="HJ211" s="193">
        <f t="shared" si="50"/>
        <v>3300.6900846481317</v>
      </c>
      <c r="HK211" s="193">
        <f t="shared" si="41"/>
        <v>3300.6900846481317</v>
      </c>
      <c r="HL211" s="193">
        <f t="shared" si="48"/>
        <v>3300.6900846481317</v>
      </c>
      <c r="HM211" s="193">
        <f t="shared" si="48"/>
        <v>3224.024565387524</v>
      </c>
      <c r="HN211" s="193">
        <f t="shared" si="48"/>
        <v>3224.024565387524</v>
      </c>
      <c r="HO211" s="193">
        <f t="shared" si="48"/>
        <v>3224.024565387524</v>
      </c>
      <c r="HP211" s="193">
        <f t="shared" si="48"/>
        <v>3224.024565387524</v>
      </c>
      <c r="HQ211" s="193">
        <f t="shared" si="48"/>
        <v>3224.024565387524</v>
      </c>
      <c r="HR211" s="193">
        <f t="shared" si="48"/>
        <v>3224.024565387524</v>
      </c>
      <c r="HS211" s="193">
        <f t="shared" si="48"/>
        <v>3224.024565387524</v>
      </c>
      <c r="HT211" s="193">
        <f t="shared" si="48"/>
        <v>3224.024565387524</v>
      </c>
      <c r="HU211" s="193">
        <f t="shared" si="48"/>
        <v>3224.024565387524</v>
      </c>
      <c r="HV211" s="193">
        <f t="shared" si="48"/>
        <v>3224.024565387524</v>
      </c>
      <c r="HW211" s="193">
        <f t="shared" ref="HW211:JT211" si="55">+INDEX($D$177:$AV$187,MATCH($D211,$D$177:$D$187,0),MATCH(YEAR(HW$201),$D$177:$AV$177,0))/12/HW199</f>
        <v>3224.024565387524</v>
      </c>
      <c r="HX211" s="193">
        <f t="shared" si="55"/>
        <v>3224.024565387524</v>
      </c>
      <c r="HY211" s="193">
        <f t="shared" si="55"/>
        <v>3170.6314067569779</v>
      </c>
      <c r="HZ211" s="193">
        <f t="shared" si="55"/>
        <v>3170.6314067569779</v>
      </c>
      <c r="IA211" s="193">
        <f t="shared" si="55"/>
        <v>3170.6314067569779</v>
      </c>
      <c r="IB211" s="193">
        <f t="shared" si="55"/>
        <v>3170.6314067569779</v>
      </c>
      <c r="IC211" s="193">
        <f t="shared" si="55"/>
        <v>3170.6314067569779</v>
      </c>
      <c r="ID211" s="193">
        <f t="shared" si="55"/>
        <v>3170.6314067569779</v>
      </c>
      <c r="IE211" s="193">
        <f t="shared" si="55"/>
        <v>3170.6314067569779</v>
      </c>
      <c r="IF211" s="193">
        <f t="shared" si="55"/>
        <v>3170.6314067569779</v>
      </c>
      <c r="IG211" s="193">
        <f t="shared" si="55"/>
        <v>3170.6314067569779</v>
      </c>
      <c r="IH211" s="193">
        <f t="shared" si="55"/>
        <v>3170.6314067569779</v>
      </c>
      <c r="II211" s="193">
        <f t="shared" si="55"/>
        <v>3170.6314067569779</v>
      </c>
      <c r="IJ211" s="193">
        <f t="shared" si="55"/>
        <v>3170.6314067569779</v>
      </c>
      <c r="IK211" s="193">
        <f t="shared" si="55"/>
        <v>3170.6314067569779</v>
      </c>
      <c r="IL211" s="193">
        <f t="shared" si="55"/>
        <v>3170.6314067569779</v>
      </c>
      <c r="IM211" s="193">
        <f t="shared" si="55"/>
        <v>3170.6314067569779</v>
      </c>
      <c r="IN211" s="193">
        <f t="shared" si="55"/>
        <v>3170.6314067569779</v>
      </c>
      <c r="IO211" s="193">
        <f t="shared" si="55"/>
        <v>3170.6314067569779</v>
      </c>
      <c r="IP211" s="193">
        <f t="shared" si="55"/>
        <v>3170.6314067569779</v>
      </c>
      <c r="IQ211" s="193">
        <f t="shared" si="55"/>
        <v>3170.6314067569779</v>
      </c>
      <c r="IR211" s="193">
        <f t="shared" si="55"/>
        <v>3170.6314067569779</v>
      </c>
      <c r="IS211" s="193">
        <f t="shared" si="55"/>
        <v>3170.6314067569779</v>
      </c>
      <c r="IT211" s="193">
        <f t="shared" si="55"/>
        <v>3170.6314067569779</v>
      </c>
      <c r="IU211" s="193">
        <f t="shared" si="55"/>
        <v>3170.6314067569779</v>
      </c>
      <c r="IV211" s="193">
        <f t="shared" si="55"/>
        <v>3170.6314067569779</v>
      </c>
      <c r="IW211" s="193" t="e">
        <f t="shared" si="55"/>
        <v>#N/A</v>
      </c>
      <c r="IX211" s="193" t="e">
        <f t="shared" si="55"/>
        <v>#N/A</v>
      </c>
      <c r="IY211" s="193" t="e">
        <f t="shared" si="55"/>
        <v>#N/A</v>
      </c>
      <c r="IZ211" s="193" t="e">
        <f t="shared" si="55"/>
        <v>#N/A</v>
      </c>
      <c r="JA211" s="193" t="e">
        <f t="shared" si="55"/>
        <v>#N/A</v>
      </c>
      <c r="JB211" s="193" t="e">
        <f t="shared" si="55"/>
        <v>#N/A</v>
      </c>
      <c r="JC211" s="193" t="e">
        <f t="shared" si="55"/>
        <v>#N/A</v>
      </c>
      <c r="JD211" s="193" t="e">
        <f t="shared" si="55"/>
        <v>#N/A</v>
      </c>
      <c r="JE211" s="193" t="e">
        <f t="shared" si="55"/>
        <v>#N/A</v>
      </c>
      <c r="JF211" s="193" t="e">
        <f t="shared" si="55"/>
        <v>#N/A</v>
      </c>
      <c r="JG211" s="193" t="e">
        <f t="shared" si="55"/>
        <v>#N/A</v>
      </c>
      <c r="JH211" s="193" t="e">
        <f t="shared" si="55"/>
        <v>#N/A</v>
      </c>
      <c r="JI211" s="193" t="e">
        <f t="shared" si="55"/>
        <v>#N/A</v>
      </c>
      <c r="JJ211" s="193" t="e">
        <f t="shared" si="55"/>
        <v>#N/A</v>
      </c>
      <c r="JK211" s="193" t="e">
        <f t="shared" si="55"/>
        <v>#N/A</v>
      </c>
      <c r="JL211" s="193" t="e">
        <f t="shared" si="55"/>
        <v>#N/A</v>
      </c>
      <c r="JM211" s="193" t="e">
        <f t="shared" si="55"/>
        <v>#N/A</v>
      </c>
      <c r="JN211" s="193" t="e">
        <f t="shared" si="55"/>
        <v>#N/A</v>
      </c>
      <c r="JO211" s="193" t="e">
        <f t="shared" si="55"/>
        <v>#N/A</v>
      </c>
      <c r="JP211" s="193" t="e">
        <f t="shared" si="55"/>
        <v>#N/A</v>
      </c>
      <c r="JQ211" s="193" t="e">
        <f t="shared" si="55"/>
        <v>#N/A</v>
      </c>
      <c r="JR211" s="193" t="e">
        <f t="shared" si="55"/>
        <v>#N/A</v>
      </c>
      <c r="JS211" s="193" t="e">
        <f t="shared" si="55"/>
        <v>#N/A</v>
      </c>
      <c r="JT211" s="193" t="e">
        <f t="shared" si="55"/>
        <v>#N/A</v>
      </c>
    </row>
    <row r="213" spans="4:280">
      <c r="Z213" s="193"/>
      <c r="AA213" s="193"/>
      <c r="AB213" s="193">
        <f>+AB204*AB192</f>
        <v>90716.24940806505</v>
      </c>
      <c r="AC213" s="193">
        <f t="shared" ref="AC213:AM213" si="56">+AC204*AC192</f>
        <v>90716.24940806505</v>
      </c>
      <c r="AD213" s="193">
        <f t="shared" si="56"/>
        <v>90716.24940806505</v>
      </c>
      <c r="AE213" s="193">
        <f t="shared" si="56"/>
        <v>90716.24940806505</v>
      </c>
      <c r="AF213" s="193">
        <f t="shared" si="56"/>
        <v>90716.24940806505</v>
      </c>
      <c r="AG213" s="193">
        <f t="shared" si="56"/>
        <v>90716.24940806505</v>
      </c>
      <c r="AH213" s="193">
        <f t="shared" si="56"/>
        <v>90716.24940806505</v>
      </c>
      <c r="AI213" s="193">
        <f t="shared" si="56"/>
        <v>90716.24940806505</v>
      </c>
      <c r="AJ213" s="193">
        <f t="shared" si="56"/>
        <v>90716.24940806505</v>
      </c>
      <c r="AK213" s="193">
        <f t="shared" si="56"/>
        <v>90716.24940806505</v>
      </c>
      <c r="AL213" s="193">
        <f t="shared" si="56"/>
        <v>90716.24940806505</v>
      </c>
      <c r="AM213" s="193">
        <f t="shared" si="56"/>
        <v>90716.24940806505</v>
      </c>
    </row>
    <row r="214" spans="4:280">
      <c r="AB214" s="158">
        <f>+AB204/31</f>
        <v>81.286961835183732</v>
      </c>
    </row>
    <row r="215" spans="4:280">
      <c r="AB215" s="158">
        <f>+AB214*31</f>
        <v>2519.8958168906956</v>
      </c>
    </row>
    <row r="216" spans="4:280">
      <c r="AB216" s="171">
        <f>+AB215*AB192</f>
        <v>90716.24940806505</v>
      </c>
    </row>
  </sheetData>
  <mergeCells count="3">
    <mergeCell ref="A1:A53"/>
    <mergeCell ref="A56:A108"/>
    <mergeCell ref="A111:A163"/>
  </mergeCells>
  <pageMargins left="0.7" right="0.7" top="0.75" bottom="0.75" header="0.3" footer="0.3"/>
  <pageSetup scale="90" orientation="portrait" r:id="rId1"/>
  <headerFooter>
    <oddHeader>&amp;L2012 CNGC IRP&amp;CAPPENDIX B Industrial&amp;RPAGE &amp;P</oddHeader>
  </headerFooter>
  <rowBreaks count="1" manualBreakCount="1">
    <brk id="54" min="24" max="45" man="1"/>
  </rowBreak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5" tint="0.59999389629810485"/>
    <pageSetUpPr fitToPage="1"/>
  </sheetPr>
  <dimension ref="A1:Y152"/>
  <sheetViews>
    <sheetView view="pageBreakPreview" topLeftCell="A113" zoomScale="42" zoomScaleNormal="100" zoomScaleSheetLayoutView="42" workbookViewId="0">
      <selection activeCell="S16" sqref="S16"/>
    </sheetView>
  </sheetViews>
  <sheetFormatPr defaultRowHeight="14.5"/>
  <cols>
    <col min="1" max="1" width="14.7265625" bestFit="1" customWidth="1"/>
    <col min="2" max="2" width="15.453125" bestFit="1" customWidth="1"/>
    <col min="3" max="3" width="10" style="203" bestFit="1" customWidth="1"/>
    <col min="4" max="4" width="12.26953125" style="203" bestFit="1" customWidth="1"/>
    <col min="5" max="5" width="13.7265625" bestFit="1" customWidth="1"/>
    <col min="6" max="6" width="13.54296875" customWidth="1"/>
    <col min="7" max="7" width="12.7265625" bestFit="1" customWidth="1"/>
    <col min="8" max="8" width="18.7265625" bestFit="1" customWidth="1"/>
    <col min="9" max="9" width="14" customWidth="1"/>
    <col min="10" max="10" width="10.81640625" customWidth="1"/>
    <col min="11" max="11" width="9" customWidth="1"/>
    <col min="12" max="12" width="12" customWidth="1"/>
    <col min="13" max="13" width="11.453125" customWidth="1"/>
    <col min="14" max="14" width="7.81640625" bestFit="1" customWidth="1"/>
    <col min="15" max="15" width="8.453125" customWidth="1"/>
    <col min="16" max="16" width="7.7265625" bestFit="1" customWidth="1"/>
    <col min="17" max="17" width="13.81640625" bestFit="1" customWidth="1"/>
    <col min="18" max="18" width="7.7265625" customWidth="1"/>
    <col min="19" max="19" width="10.1796875" bestFit="1" customWidth="1"/>
    <col min="20" max="20" width="8.54296875" customWidth="1"/>
    <col min="21" max="24" width="5" customWidth="1"/>
    <col min="25" max="25" width="10.26953125" customWidth="1"/>
    <col min="26" max="26" width="6" customWidth="1"/>
    <col min="27" max="27" width="7.81640625" customWidth="1"/>
    <col min="28" max="46" width="6" customWidth="1"/>
    <col min="47" max="53" width="7" customWidth="1"/>
    <col min="54" max="54" width="7.26953125" customWidth="1"/>
    <col min="55" max="55" width="11.26953125" bestFit="1" customWidth="1"/>
  </cols>
  <sheetData>
    <row r="1" spans="1:25">
      <c r="A1" s="202" t="s">
        <v>268</v>
      </c>
      <c r="B1" s="202" t="s">
        <v>269</v>
      </c>
      <c r="C1" s="203" t="s">
        <v>231</v>
      </c>
      <c r="D1" s="203" t="s">
        <v>209</v>
      </c>
      <c r="E1" s="202" t="s">
        <v>388</v>
      </c>
      <c r="F1" s="204" t="s">
        <v>389</v>
      </c>
      <c r="G1" s="204" t="s">
        <v>390</v>
      </c>
      <c r="H1" s="204"/>
      <c r="I1" s="202"/>
      <c r="J1" s="202"/>
    </row>
    <row r="2" spans="1:25">
      <c r="A2" s="205" t="s">
        <v>270</v>
      </c>
      <c r="B2" s="203" t="s">
        <v>271</v>
      </c>
      <c r="C2" s="203">
        <v>20</v>
      </c>
      <c r="D2" s="203" t="s">
        <v>25</v>
      </c>
      <c r="E2" s="206">
        <v>36007</v>
      </c>
      <c r="F2" s="207">
        <v>1201</v>
      </c>
      <c r="G2" s="206">
        <v>1933528.7393723768</v>
      </c>
      <c r="H2" s="202"/>
    </row>
    <row r="3" spans="1:25">
      <c r="A3" s="205" t="s">
        <v>31</v>
      </c>
      <c r="B3" s="203" t="s">
        <v>272</v>
      </c>
      <c r="C3" s="203">
        <v>24</v>
      </c>
      <c r="D3" s="203" t="s">
        <v>31</v>
      </c>
      <c r="E3" s="206">
        <v>47492</v>
      </c>
      <c r="F3" s="207">
        <v>3127</v>
      </c>
      <c r="G3" s="206">
        <v>3789448</v>
      </c>
      <c r="H3" s="202"/>
      <c r="L3" s="208"/>
      <c r="M3" s="208"/>
      <c r="Q3" s="208"/>
      <c r="R3" s="208"/>
    </row>
    <row r="4" spans="1:25">
      <c r="A4" s="205" t="s">
        <v>273</v>
      </c>
      <c r="B4" s="203" t="s">
        <v>272</v>
      </c>
      <c r="C4" s="203">
        <v>24</v>
      </c>
      <c r="D4" s="203" t="s">
        <v>31</v>
      </c>
      <c r="E4" s="206">
        <v>1428</v>
      </c>
      <c r="F4" s="207">
        <v>34</v>
      </c>
      <c r="G4" s="206">
        <v>78887.197175699243</v>
      </c>
      <c r="H4" s="202"/>
      <c r="L4" s="208"/>
      <c r="M4" s="208"/>
      <c r="Q4" s="208"/>
      <c r="R4" s="208"/>
    </row>
    <row r="5" spans="1:25">
      <c r="A5" s="205" t="s">
        <v>274</v>
      </c>
      <c r="B5" s="203" t="s">
        <v>275</v>
      </c>
      <c r="C5" s="203">
        <v>20</v>
      </c>
      <c r="D5" s="203" t="s">
        <v>23</v>
      </c>
      <c r="E5" s="206">
        <v>1267</v>
      </c>
      <c r="F5" s="207">
        <v>211</v>
      </c>
      <c r="G5" s="206">
        <v>483055.23350269487</v>
      </c>
      <c r="H5" s="202"/>
      <c r="L5" s="208"/>
      <c r="M5" s="208"/>
      <c r="Q5" s="208"/>
      <c r="R5" s="208"/>
    </row>
    <row r="6" spans="1:25">
      <c r="A6" s="205" t="s">
        <v>23</v>
      </c>
      <c r="B6" s="203" t="s">
        <v>275</v>
      </c>
      <c r="C6" s="203">
        <v>20</v>
      </c>
      <c r="D6" s="203" t="s">
        <v>23</v>
      </c>
      <c r="E6" s="206">
        <v>161961</v>
      </c>
      <c r="F6" s="207">
        <v>11876</v>
      </c>
      <c r="G6" s="206">
        <v>13341360.972570829</v>
      </c>
      <c r="H6" s="202"/>
      <c r="L6" s="208"/>
      <c r="M6" s="208"/>
      <c r="Q6" s="208"/>
      <c r="R6" s="208"/>
    </row>
    <row r="7" spans="1:25">
      <c r="A7" s="205" t="s">
        <v>276</v>
      </c>
      <c r="B7" s="203" t="s">
        <v>275</v>
      </c>
      <c r="C7" s="203">
        <v>10</v>
      </c>
      <c r="D7" s="203" t="s">
        <v>23</v>
      </c>
      <c r="E7" s="206">
        <v>14068</v>
      </c>
      <c r="F7" s="207">
        <v>527</v>
      </c>
      <c r="G7" s="206">
        <v>716612.41188932559</v>
      </c>
      <c r="H7" s="202"/>
      <c r="L7" s="208"/>
      <c r="M7" s="208"/>
      <c r="Q7" s="208"/>
      <c r="R7" s="208"/>
    </row>
    <row r="8" spans="1:25">
      <c r="A8" s="205" t="s">
        <v>277</v>
      </c>
      <c r="B8" s="203" t="s">
        <v>275</v>
      </c>
      <c r="C8" s="203">
        <v>20</v>
      </c>
      <c r="D8" s="203" t="s">
        <v>23</v>
      </c>
      <c r="E8" s="202">
        <v>0</v>
      </c>
      <c r="F8" s="202"/>
      <c r="G8" s="202">
        <v>0</v>
      </c>
      <c r="H8" s="202"/>
      <c r="L8" s="208"/>
      <c r="M8" s="208"/>
      <c r="Q8" s="208"/>
      <c r="R8" s="208"/>
    </row>
    <row r="9" spans="1:25">
      <c r="A9" s="205" t="s">
        <v>28</v>
      </c>
      <c r="B9" s="203" t="s">
        <v>278</v>
      </c>
      <c r="C9" s="203">
        <v>11</v>
      </c>
      <c r="D9" s="203" t="s">
        <v>28</v>
      </c>
      <c r="E9" s="206">
        <v>58720</v>
      </c>
      <c r="F9" s="209">
        <v>4994</v>
      </c>
      <c r="G9" s="206">
        <v>5456546.9476651689</v>
      </c>
      <c r="H9" s="202"/>
      <c r="L9" s="208"/>
      <c r="M9" s="208"/>
      <c r="Q9" s="208"/>
      <c r="R9" s="208"/>
    </row>
    <row r="10" spans="1:25">
      <c r="A10" s="205" t="s">
        <v>279</v>
      </c>
      <c r="B10" s="203" t="s">
        <v>280</v>
      </c>
      <c r="C10" s="203">
        <v>26</v>
      </c>
      <c r="D10" s="203" t="s">
        <v>24</v>
      </c>
      <c r="E10" s="206">
        <v>2431</v>
      </c>
      <c r="F10" s="207">
        <v>248</v>
      </c>
      <c r="G10">
        <v>189407.48189655173</v>
      </c>
      <c r="M10" s="208"/>
      <c r="Q10" s="208"/>
      <c r="R10" s="208"/>
    </row>
    <row r="11" spans="1:25">
      <c r="A11" s="205" t="s">
        <v>281</v>
      </c>
      <c r="B11" s="203" t="s">
        <v>280</v>
      </c>
      <c r="C11" s="203">
        <v>26</v>
      </c>
      <c r="D11" s="203" t="s">
        <v>24</v>
      </c>
      <c r="E11" s="206">
        <v>3904</v>
      </c>
      <c r="F11" s="206">
        <v>617</v>
      </c>
      <c r="G11" s="206">
        <v>309689.66863642161</v>
      </c>
      <c r="M11" s="208"/>
      <c r="Q11" s="208"/>
      <c r="R11" s="208"/>
    </row>
    <row r="12" spans="1:25">
      <c r="A12" s="205" t="s">
        <v>282</v>
      </c>
      <c r="B12" s="203" t="s">
        <v>280</v>
      </c>
      <c r="C12" s="203">
        <v>26</v>
      </c>
      <c r="D12" s="203" t="s">
        <v>24</v>
      </c>
      <c r="E12">
        <v>0</v>
      </c>
      <c r="G12">
        <v>0</v>
      </c>
      <c r="M12" s="208"/>
      <c r="Q12" s="208"/>
      <c r="R12" s="208"/>
    </row>
    <row r="13" spans="1:25">
      <c r="A13" s="205" t="s">
        <v>24</v>
      </c>
      <c r="B13" s="203" t="s">
        <v>280</v>
      </c>
      <c r="C13" s="203">
        <v>26</v>
      </c>
      <c r="D13" s="203" t="s">
        <v>24</v>
      </c>
      <c r="E13">
        <v>46360</v>
      </c>
      <c r="F13" s="207">
        <v>5351</v>
      </c>
      <c r="G13">
        <v>5119490.6107891491</v>
      </c>
      <c r="M13" s="208"/>
      <c r="N13" s="210" t="s">
        <v>284</v>
      </c>
      <c r="O13" s="210" t="s">
        <v>9</v>
      </c>
      <c r="P13" s="210" t="s">
        <v>125</v>
      </c>
      <c r="Q13" s="210" t="s">
        <v>391</v>
      </c>
      <c r="R13" s="208" t="s">
        <v>285</v>
      </c>
      <c r="S13" s="211" t="s">
        <v>286</v>
      </c>
    </row>
    <row r="14" spans="1:25">
      <c r="A14" s="205" t="s">
        <v>287</v>
      </c>
      <c r="B14" s="203" t="s">
        <v>280</v>
      </c>
      <c r="C14" s="203">
        <v>26</v>
      </c>
      <c r="D14" s="203" t="s">
        <v>24</v>
      </c>
      <c r="E14" s="206">
        <v>17090</v>
      </c>
      <c r="F14" s="206">
        <v>1246</v>
      </c>
      <c r="G14" s="206">
        <v>859275.55244130979</v>
      </c>
      <c r="M14" s="208"/>
      <c r="N14" s="212" t="s">
        <v>19</v>
      </c>
      <c r="O14" s="213">
        <v>79046.943659254175</v>
      </c>
      <c r="P14" s="213">
        <v>5375</v>
      </c>
      <c r="Q14" s="214">
        <v>6251</v>
      </c>
      <c r="R14" s="208">
        <f>O14/Q14</f>
        <v>12.645487707447476</v>
      </c>
      <c r="S14">
        <f t="shared" ref="S14:S26" si="0">P14/T37</f>
        <v>8.5046774988356089E-4</v>
      </c>
      <c r="T14">
        <f>O14/$O$29</f>
        <v>2.5167739790047831E-2</v>
      </c>
      <c r="Y14" s="213"/>
    </row>
    <row r="15" spans="1:25">
      <c r="A15" s="205" t="s">
        <v>288</v>
      </c>
      <c r="B15" s="203" t="s">
        <v>289</v>
      </c>
      <c r="C15" s="203" t="s">
        <v>224</v>
      </c>
      <c r="D15" s="203" t="s">
        <v>32</v>
      </c>
      <c r="E15" s="206">
        <v>40646</v>
      </c>
      <c r="F15" s="206">
        <v>2440</v>
      </c>
      <c r="G15" s="206">
        <v>3568118.8818924325</v>
      </c>
      <c r="M15" s="208"/>
      <c r="N15" s="212" t="s">
        <v>31</v>
      </c>
      <c r="O15" s="213">
        <v>49142.943531943922</v>
      </c>
      <c r="P15" s="213">
        <v>3161</v>
      </c>
      <c r="Q15" s="214">
        <v>3596</v>
      </c>
      <c r="R15" s="215">
        <v>6.802002224694105</v>
      </c>
      <c r="S15">
        <f t="shared" si="0"/>
        <v>8.171473874104472E-4</v>
      </c>
      <c r="T15">
        <f t="shared" ref="T15:T28" si="1">O15/$O$29</f>
        <v>1.5646611470020853E-2</v>
      </c>
      <c r="Y15" s="213"/>
    </row>
    <row r="16" spans="1:25">
      <c r="A16" s="205" t="s">
        <v>32</v>
      </c>
      <c r="B16" s="203" t="s">
        <v>290</v>
      </c>
      <c r="C16" s="203" t="s">
        <v>224</v>
      </c>
      <c r="D16" s="203" t="s">
        <v>32</v>
      </c>
      <c r="E16" s="206">
        <v>267993</v>
      </c>
      <c r="F16" s="206">
        <v>20737</v>
      </c>
      <c r="G16" s="206">
        <v>23458988.761056162</v>
      </c>
      <c r="M16" s="208"/>
      <c r="N16" s="212" t="s">
        <v>21</v>
      </c>
      <c r="O16" s="213">
        <v>600851.8645976102</v>
      </c>
      <c r="P16" s="213">
        <v>39970</v>
      </c>
      <c r="Q16" s="214">
        <v>40225</v>
      </c>
      <c r="R16" s="208">
        <f t="shared" ref="R16:R26" si="2">O16/Q16</f>
        <v>14.93727444618049</v>
      </c>
      <c r="S16">
        <f t="shared" si="0"/>
        <v>9.8446941617976076E-4</v>
      </c>
      <c r="T16">
        <f t="shared" si="1"/>
        <v>0.19130509897693349</v>
      </c>
      <c r="Y16" s="213"/>
    </row>
    <row r="17" spans="1:25">
      <c r="A17" s="205" t="s">
        <v>291</v>
      </c>
      <c r="B17" s="203" t="s">
        <v>290</v>
      </c>
      <c r="C17" s="203" t="s">
        <v>224</v>
      </c>
      <c r="D17" s="203" t="s">
        <v>32</v>
      </c>
      <c r="E17" s="206">
        <v>0</v>
      </c>
      <c r="F17" s="207">
        <v>0</v>
      </c>
      <c r="G17" s="206">
        <v>0</v>
      </c>
      <c r="N17" s="212" t="s">
        <v>32</v>
      </c>
      <c r="O17" s="213">
        <v>437472.77251849481</v>
      </c>
      <c r="P17" s="213">
        <v>32945</v>
      </c>
      <c r="Q17" s="214">
        <v>33620</v>
      </c>
      <c r="R17" s="208">
        <f t="shared" si="2"/>
        <v>13.012277588295502</v>
      </c>
      <c r="S17">
        <f t="shared" si="0"/>
        <v>8.425715768015183E-4</v>
      </c>
      <c r="T17">
        <f t="shared" si="1"/>
        <v>0.13928686416311908</v>
      </c>
      <c r="Y17" s="213"/>
    </row>
    <row r="18" spans="1:25">
      <c r="A18" s="205" t="s">
        <v>292</v>
      </c>
      <c r="B18" s="203" t="s">
        <v>290</v>
      </c>
      <c r="C18" s="203" t="s">
        <v>224</v>
      </c>
      <c r="D18" s="203" t="s">
        <v>32</v>
      </c>
      <c r="E18" s="206">
        <v>61180</v>
      </c>
      <c r="F18" s="207">
        <v>3893</v>
      </c>
      <c r="G18" s="206">
        <v>5162173.2666648552</v>
      </c>
      <c r="N18" s="212" t="s">
        <v>22</v>
      </c>
      <c r="O18" s="213">
        <v>318291.97408441064</v>
      </c>
      <c r="P18" s="213">
        <v>33417</v>
      </c>
      <c r="Q18" s="213">
        <v>28132</v>
      </c>
      <c r="R18" s="208">
        <f t="shared" si="2"/>
        <v>11.314231980819374</v>
      </c>
      <c r="S18">
        <f t="shared" si="0"/>
        <v>1.1270209575955765E-3</v>
      </c>
      <c r="T18">
        <f t="shared" si="1"/>
        <v>0.10134091478031823</v>
      </c>
      <c r="Y18" s="213"/>
    </row>
    <row r="19" spans="1:25">
      <c r="A19" s="205" t="s">
        <v>293</v>
      </c>
      <c r="B19" s="203" t="s">
        <v>290</v>
      </c>
      <c r="C19" s="203" t="s">
        <v>224</v>
      </c>
      <c r="D19" s="203" t="s">
        <v>32</v>
      </c>
      <c r="E19" s="206">
        <v>37499</v>
      </c>
      <c r="F19" s="206">
        <v>3804</v>
      </c>
      <c r="G19" s="206">
        <v>4201643.1859154934</v>
      </c>
      <c r="N19" s="212" t="s">
        <v>23</v>
      </c>
      <c r="O19" s="213">
        <v>248569.2517937813</v>
      </c>
      <c r="P19" s="213">
        <v>16335</v>
      </c>
      <c r="Q19" s="214">
        <v>15749</v>
      </c>
      <c r="R19" s="208">
        <f t="shared" si="2"/>
        <v>15.783176823530464</v>
      </c>
      <c r="S19">
        <f t="shared" si="0"/>
        <v>8.0520807810863725E-4</v>
      </c>
      <c r="T19">
        <f t="shared" si="1"/>
        <v>7.9141911873532311E-2</v>
      </c>
      <c r="Y19" s="213"/>
    </row>
    <row r="20" spans="1:25">
      <c r="A20" s="205" t="s">
        <v>294</v>
      </c>
      <c r="B20" s="203" t="s">
        <v>295</v>
      </c>
      <c r="C20" s="203">
        <v>11</v>
      </c>
      <c r="D20" s="203" t="s">
        <v>28</v>
      </c>
      <c r="N20" s="212" t="s">
        <v>24</v>
      </c>
      <c r="O20" s="213">
        <v>68020.763503338909</v>
      </c>
      <c r="P20" s="213">
        <v>7462</v>
      </c>
      <c r="Q20" s="214">
        <v>3202</v>
      </c>
      <c r="R20" s="208">
        <f t="shared" si="2"/>
        <v>21.24321158755119</v>
      </c>
      <c r="S20">
        <f t="shared" si="0"/>
        <v>1.1519230398309864E-3</v>
      </c>
      <c r="T20">
        <f t="shared" si="1"/>
        <v>2.165711660594985E-2</v>
      </c>
      <c r="Y20" s="213"/>
    </row>
    <row r="21" spans="1:25">
      <c r="A21" s="205" t="s">
        <v>296</v>
      </c>
      <c r="B21" s="203" t="s">
        <v>297</v>
      </c>
      <c r="C21" s="203">
        <v>20</v>
      </c>
      <c r="D21" s="203" t="s">
        <v>23</v>
      </c>
      <c r="E21" s="206">
        <v>72620</v>
      </c>
      <c r="F21" s="207">
        <v>3721</v>
      </c>
      <c r="G21" s="206">
        <v>5745653.1033252338</v>
      </c>
      <c r="N21" s="212" t="s">
        <v>26</v>
      </c>
      <c r="O21" s="213">
        <v>424564.70840983553</v>
      </c>
      <c r="P21" s="213">
        <v>35365</v>
      </c>
      <c r="Q21" s="214">
        <v>35055</v>
      </c>
      <c r="R21" s="208">
        <f t="shared" si="2"/>
        <v>12.111388059045373</v>
      </c>
      <c r="S21">
        <f t="shared" si="0"/>
        <v>9.7963673867311539E-4</v>
      </c>
      <c r="T21">
        <f t="shared" si="1"/>
        <v>0.13517706834254456</v>
      </c>
      <c r="Y21" s="213"/>
    </row>
    <row r="22" spans="1:25">
      <c r="A22" s="205" t="s">
        <v>25</v>
      </c>
      <c r="B22" s="203" t="s">
        <v>298</v>
      </c>
      <c r="C22" s="203">
        <v>20</v>
      </c>
      <c r="D22" s="203" t="s">
        <v>25</v>
      </c>
      <c r="E22" s="206">
        <v>37910</v>
      </c>
      <c r="F22" s="207">
        <v>2515</v>
      </c>
      <c r="G22" s="206">
        <v>2309542.2025283403</v>
      </c>
      <c r="N22" s="212" t="s">
        <v>33</v>
      </c>
      <c r="O22" s="213">
        <v>5610.6216518900601</v>
      </c>
      <c r="P22" s="213">
        <v>3483</v>
      </c>
      <c r="Q22" s="214">
        <v>4374</v>
      </c>
      <c r="R22" s="216">
        <v>6.802002224694105</v>
      </c>
      <c r="S22">
        <f t="shared" si="0"/>
        <v>7.4285913139445056E-4</v>
      </c>
      <c r="T22">
        <f t="shared" si="1"/>
        <v>1.7863646493895277E-3</v>
      </c>
      <c r="Y22" s="213"/>
    </row>
    <row r="23" spans="1:25">
      <c r="A23" s="205" t="s">
        <v>299</v>
      </c>
      <c r="B23" s="203" t="s">
        <v>298</v>
      </c>
      <c r="C23" s="203">
        <v>11</v>
      </c>
      <c r="D23" s="203" t="s">
        <v>28</v>
      </c>
      <c r="E23" s="206">
        <v>6723</v>
      </c>
      <c r="F23" s="206">
        <v>366</v>
      </c>
      <c r="G23" s="206">
        <v>538211.87622507999</v>
      </c>
      <c r="N23" s="212" t="s">
        <v>34</v>
      </c>
      <c r="O23" s="213">
        <v>254790.89294204002</v>
      </c>
      <c r="P23" s="213">
        <v>17847</v>
      </c>
      <c r="Q23" s="214">
        <v>11711</v>
      </c>
      <c r="R23" s="216">
        <v>15.868690075560353</v>
      </c>
      <c r="S23">
        <f t="shared" si="0"/>
        <v>1.0280856763167547E-3</v>
      </c>
      <c r="T23">
        <f t="shared" si="1"/>
        <v>8.1122818892042925E-2</v>
      </c>
      <c r="Y23" s="213"/>
    </row>
    <row r="24" spans="1:25">
      <c r="A24" s="205" t="s">
        <v>19</v>
      </c>
      <c r="B24" s="203" t="s">
        <v>300</v>
      </c>
      <c r="C24" s="203" t="s">
        <v>210</v>
      </c>
      <c r="D24" s="203" t="s">
        <v>19</v>
      </c>
      <c r="E24" s="206">
        <v>80278</v>
      </c>
      <c r="F24" s="206">
        <v>5375</v>
      </c>
      <c r="G24">
        <v>6320051.5254527889</v>
      </c>
      <c r="N24" s="212" t="s">
        <v>27</v>
      </c>
      <c r="O24" s="213">
        <v>147595.84570795432</v>
      </c>
      <c r="P24" s="213">
        <v>7559</v>
      </c>
      <c r="Q24" s="214">
        <v>10892</v>
      </c>
      <c r="R24" s="208">
        <f t="shared" si="2"/>
        <v>13.550848853099001</v>
      </c>
      <c r="S24">
        <f t="shared" si="0"/>
        <v>6.8815873841404987E-4</v>
      </c>
      <c r="T24">
        <f t="shared" si="1"/>
        <v>4.6993010316534363E-2</v>
      </c>
      <c r="Y24" s="213"/>
    </row>
    <row r="25" spans="1:25">
      <c r="A25" s="205" t="s">
        <v>301</v>
      </c>
      <c r="B25" s="203" t="s">
        <v>300</v>
      </c>
      <c r="C25" s="203" t="s">
        <v>210</v>
      </c>
      <c r="D25" s="203" t="s">
        <v>19</v>
      </c>
      <c r="N25" s="212" t="s">
        <v>28</v>
      </c>
      <c r="O25" s="213">
        <v>64439.43712963166</v>
      </c>
      <c r="P25" s="213">
        <v>5360</v>
      </c>
      <c r="Q25" s="214">
        <v>2507</v>
      </c>
      <c r="R25" s="208">
        <f t="shared" si="2"/>
        <v>25.703804200092407</v>
      </c>
      <c r="S25">
        <f t="shared" si="0"/>
        <v>8.9411436847790856E-4</v>
      </c>
      <c r="T25">
        <f t="shared" si="1"/>
        <v>2.0516858853983657E-2</v>
      </c>
      <c r="Y25" s="213"/>
    </row>
    <row r="26" spans="1:25">
      <c r="A26" s="205" t="s">
        <v>302</v>
      </c>
      <c r="B26" s="203" t="s">
        <v>300</v>
      </c>
      <c r="C26" s="203" t="s">
        <v>210</v>
      </c>
      <c r="D26" s="203" t="s">
        <v>19</v>
      </c>
      <c r="N26" s="212" t="s">
        <v>29</v>
      </c>
      <c r="O26" s="213">
        <v>281465.52975976164</v>
      </c>
      <c r="P26" s="213">
        <v>19125</v>
      </c>
      <c r="Q26" s="214">
        <v>21039</v>
      </c>
      <c r="R26" s="208">
        <f t="shared" si="2"/>
        <v>13.3782750967138</v>
      </c>
      <c r="S26">
        <f t="shared" si="0"/>
        <v>7.2204374322741701E-4</v>
      </c>
      <c r="T26">
        <f t="shared" si="1"/>
        <v>8.9615750906168329E-2</v>
      </c>
      <c r="Y26" s="213"/>
    </row>
    <row r="27" spans="1:25">
      <c r="A27" s="205" t="s">
        <v>303</v>
      </c>
      <c r="B27" s="203" t="s">
        <v>300</v>
      </c>
      <c r="C27" s="203" t="s">
        <v>210</v>
      </c>
      <c r="D27" s="203" t="s">
        <v>19</v>
      </c>
      <c r="F27" s="217"/>
      <c r="N27" s="212" t="s">
        <v>30</v>
      </c>
      <c r="O27" s="213">
        <v>88892.381079312283</v>
      </c>
      <c r="P27" s="213">
        <v>5657</v>
      </c>
      <c r="Q27" s="214">
        <v>6047</v>
      </c>
      <c r="R27" s="208">
        <f>O27/Q27</f>
        <v>14.700244927949774</v>
      </c>
      <c r="S27">
        <f>P27/T51</f>
        <v>7.006308274000011E-4</v>
      </c>
      <c r="T27">
        <f t="shared" si="1"/>
        <v>2.830242654245857E-2</v>
      </c>
      <c r="Y27" s="213"/>
    </row>
    <row r="28" spans="1:25">
      <c r="A28" s="205" t="s">
        <v>305</v>
      </c>
      <c r="B28" s="203" t="s">
        <v>300</v>
      </c>
      <c r="C28" s="203" t="s">
        <v>210</v>
      </c>
      <c r="D28" s="203" t="s">
        <v>19</v>
      </c>
      <c r="N28" s="212" t="s">
        <v>25</v>
      </c>
      <c r="O28" s="213">
        <v>72048.302298148628</v>
      </c>
      <c r="P28" s="213">
        <v>3716</v>
      </c>
      <c r="Q28" s="214">
        <v>2333</v>
      </c>
      <c r="R28" s="208">
        <f>O28/Q28</f>
        <v>30.882255592862677</v>
      </c>
      <c r="S28">
        <f>P28/T52</f>
        <v>8.7578078492729335E-4</v>
      </c>
      <c r="T28">
        <f t="shared" si="1"/>
        <v>2.2939443836956296E-2</v>
      </c>
      <c r="Y28" s="213"/>
    </row>
    <row r="29" spans="1:25">
      <c r="A29" s="205" t="s">
        <v>306</v>
      </c>
      <c r="B29" s="203" t="s">
        <v>307</v>
      </c>
      <c r="C29" s="203" t="s">
        <v>212</v>
      </c>
      <c r="D29" s="203" t="s">
        <v>26</v>
      </c>
      <c r="E29">
        <v>0</v>
      </c>
      <c r="G29">
        <v>0</v>
      </c>
      <c r="O29">
        <f>SUM(O14:O28)</f>
        <v>3140804.2326674084</v>
      </c>
      <c r="Q29" s="214">
        <v>224733</v>
      </c>
    </row>
    <row r="30" spans="1:25">
      <c r="A30" s="205" t="s">
        <v>308</v>
      </c>
      <c r="B30" s="203" t="s">
        <v>307</v>
      </c>
      <c r="C30" s="203" t="s">
        <v>212</v>
      </c>
      <c r="D30" s="203" t="s">
        <v>26</v>
      </c>
      <c r="E30" s="206">
        <v>81924</v>
      </c>
      <c r="F30" s="207">
        <v>7124</v>
      </c>
      <c r="G30" s="206">
        <v>7341170.4448867338</v>
      </c>
    </row>
    <row r="31" spans="1:25">
      <c r="A31" s="205" t="s">
        <v>310</v>
      </c>
      <c r="B31" s="203" t="s">
        <v>311</v>
      </c>
      <c r="C31" s="203" t="s">
        <v>224</v>
      </c>
      <c r="D31" s="203" t="s">
        <v>32</v>
      </c>
      <c r="E31" s="206">
        <v>30088</v>
      </c>
      <c r="F31" s="206">
        <v>1793</v>
      </c>
      <c r="G31" s="206">
        <v>2282000.6344563072</v>
      </c>
    </row>
    <row r="32" spans="1:25">
      <c r="A32" s="205" t="s">
        <v>312</v>
      </c>
      <c r="B32" s="203" t="s">
        <v>311</v>
      </c>
      <c r="C32" s="203" t="s">
        <v>224</v>
      </c>
      <c r="D32" s="203" t="s">
        <v>32</v>
      </c>
      <c r="E32">
        <v>0</v>
      </c>
      <c r="F32" s="217"/>
      <c r="G32">
        <v>0</v>
      </c>
    </row>
    <row r="33" spans="1:20">
      <c r="A33" s="205" t="s">
        <v>22</v>
      </c>
      <c r="B33" s="203" t="s">
        <v>313</v>
      </c>
      <c r="C33" s="203" t="s">
        <v>210</v>
      </c>
      <c r="D33" s="203" t="s">
        <v>22</v>
      </c>
      <c r="E33">
        <v>316848</v>
      </c>
      <c r="F33" s="206">
        <v>33417</v>
      </c>
      <c r="G33" s="206">
        <v>29650735.219061878</v>
      </c>
      <c r="P33" s="202"/>
      <c r="T33" s="208"/>
    </row>
    <row r="34" spans="1:20">
      <c r="A34" s="205" t="s">
        <v>314</v>
      </c>
      <c r="B34" s="203" t="s">
        <v>313</v>
      </c>
      <c r="C34" s="203" t="s">
        <v>210</v>
      </c>
      <c r="D34" s="203" t="s">
        <v>22</v>
      </c>
      <c r="F34" s="217"/>
      <c r="H34" s="202"/>
      <c r="P34" s="202"/>
      <c r="T34" s="208"/>
    </row>
    <row r="35" spans="1:20">
      <c r="A35" s="205" t="s">
        <v>315</v>
      </c>
      <c r="B35" s="203" t="s">
        <v>313</v>
      </c>
      <c r="C35" s="203" t="s">
        <v>210</v>
      </c>
      <c r="D35" s="203" t="s">
        <v>22</v>
      </c>
      <c r="H35" s="202"/>
      <c r="P35" s="202"/>
      <c r="R35" t="s">
        <v>283</v>
      </c>
    </row>
    <row r="36" spans="1:20">
      <c r="A36" s="205" t="s">
        <v>316</v>
      </c>
      <c r="B36" s="203" t="s">
        <v>313</v>
      </c>
      <c r="C36" s="203" t="s">
        <v>210</v>
      </c>
      <c r="D36" s="203" t="s">
        <v>22</v>
      </c>
      <c r="F36" s="217"/>
      <c r="H36" s="202"/>
      <c r="I36" s="212"/>
      <c r="K36" s="219"/>
      <c r="L36" s="219"/>
      <c r="M36" s="219"/>
      <c r="P36" s="202"/>
      <c r="Q36" t="s">
        <v>284</v>
      </c>
      <c r="R36" t="s">
        <v>9</v>
      </c>
      <c r="S36" t="s">
        <v>125</v>
      </c>
      <c r="T36" t="s">
        <v>126</v>
      </c>
    </row>
    <row r="37" spans="1:20">
      <c r="A37" s="205" t="s">
        <v>317</v>
      </c>
      <c r="B37" s="203" t="s">
        <v>313</v>
      </c>
      <c r="C37" s="203" t="s">
        <v>210</v>
      </c>
      <c r="D37" s="203" t="s">
        <v>22</v>
      </c>
      <c r="H37" s="202"/>
      <c r="I37" s="212"/>
      <c r="K37" s="219"/>
      <c r="L37" s="219"/>
      <c r="M37" s="219"/>
      <c r="P37" s="202"/>
      <c r="Q37" s="212" t="s">
        <v>19</v>
      </c>
      <c r="R37" s="213">
        <v>80278</v>
      </c>
      <c r="S37" s="213">
        <v>5375</v>
      </c>
      <c r="T37" s="213">
        <v>6320051.5254527889</v>
      </c>
    </row>
    <row r="38" spans="1:20">
      <c r="A38" s="205" t="s">
        <v>318</v>
      </c>
      <c r="B38" s="203" t="s">
        <v>313</v>
      </c>
      <c r="C38" s="203" t="s">
        <v>210</v>
      </c>
      <c r="D38" s="203" t="s">
        <v>22</v>
      </c>
      <c r="F38" s="217"/>
      <c r="H38" s="202"/>
      <c r="I38" s="212"/>
      <c r="K38" s="219"/>
      <c r="L38" s="219"/>
      <c r="M38" s="219"/>
      <c r="P38" s="202"/>
      <c r="Q38" s="212" t="s">
        <v>31</v>
      </c>
      <c r="R38" s="213">
        <v>48920</v>
      </c>
      <c r="S38" s="213">
        <v>3161</v>
      </c>
      <c r="T38" s="213">
        <v>3868335.1971756993</v>
      </c>
    </row>
    <row r="39" spans="1:20">
      <c r="A39" s="205" t="s">
        <v>319</v>
      </c>
      <c r="B39" s="203" t="s">
        <v>313</v>
      </c>
      <c r="C39" s="203" t="s">
        <v>210</v>
      </c>
      <c r="D39" s="203" t="s">
        <v>22</v>
      </c>
      <c r="H39" s="202"/>
      <c r="I39" s="212"/>
      <c r="K39" s="219"/>
      <c r="L39" s="219"/>
      <c r="M39" s="219"/>
      <c r="P39" s="202"/>
      <c r="Q39" s="212" t="s">
        <v>21</v>
      </c>
      <c r="R39" s="213">
        <v>616436</v>
      </c>
      <c r="S39" s="213">
        <v>39970</v>
      </c>
      <c r="T39" s="213">
        <v>40600550.248786613</v>
      </c>
    </row>
    <row r="40" spans="1:20">
      <c r="A40" s="205" t="s">
        <v>320</v>
      </c>
      <c r="B40" s="203" t="s">
        <v>313</v>
      </c>
      <c r="C40" s="203" t="s">
        <v>210</v>
      </c>
      <c r="D40" s="203" t="s">
        <v>22</v>
      </c>
      <c r="H40" s="202"/>
      <c r="I40" s="212"/>
      <c r="K40" s="219"/>
      <c r="L40" s="219"/>
      <c r="M40" s="219"/>
      <c r="P40" s="202"/>
      <c r="Q40" s="212" t="s">
        <v>32</v>
      </c>
      <c r="R40" s="213">
        <v>439843</v>
      </c>
      <c r="S40" s="213">
        <v>32945</v>
      </c>
      <c r="T40" s="213">
        <v>39100535.678004175</v>
      </c>
    </row>
    <row r="41" spans="1:20">
      <c r="A41" s="205" t="s">
        <v>321</v>
      </c>
      <c r="B41" s="203" t="s">
        <v>322</v>
      </c>
      <c r="C41" s="203" t="s">
        <v>224</v>
      </c>
      <c r="D41" s="203" t="s">
        <v>32</v>
      </c>
      <c r="E41" s="206">
        <v>376</v>
      </c>
      <c r="F41" s="206">
        <v>78</v>
      </c>
      <c r="G41" s="206">
        <v>59441.87841798264</v>
      </c>
      <c r="H41" s="202"/>
      <c r="I41" s="212"/>
      <c r="K41" s="219"/>
      <c r="L41" s="219"/>
      <c r="M41" s="219"/>
      <c r="P41" s="202"/>
      <c r="Q41" s="212" t="s">
        <v>22</v>
      </c>
      <c r="R41" s="213">
        <v>316848</v>
      </c>
      <c r="S41" s="213">
        <v>33417</v>
      </c>
      <c r="T41" s="213">
        <v>29650735.219061878</v>
      </c>
    </row>
    <row r="42" spans="1:20">
      <c r="A42" s="205" t="s">
        <v>323</v>
      </c>
      <c r="B42" s="203" t="s">
        <v>322</v>
      </c>
      <c r="C42" s="203" t="s">
        <v>224</v>
      </c>
      <c r="D42" s="203" t="s">
        <v>32</v>
      </c>
      <c r="E42" s="206">
        <v>2061</v>
      </c>
      <c r="F42" s="206">
        <v>200</v>
      </c>
      <c r="G42" s="206">
        <v>368169.06960093899</v>
      </c>
      <c r="H42" s="202"/>
      <c r="I42" s="212"/>
      <c r="K42" s="219"/>
      <c r="L42" s="219"/>
      <c r="M42" s="219"/>
      <c r="P42" s="202"/>
      <c r="Q42" s="212" t="s">
        <v>23</v>
      </c>
      <c r="R42" s="213">
        <v>249916</v>
      </c>
      <c r="S42" s="213">
        <v>16335</v>
      </c>
      <c r="T42" s="213">
        <v>20286681.721288085</v>
      </c>
    </row>
    <row r="43" spans="1:20">
      <c r="A43" s="205" t="s">
        <v>324</v>
      </c>
      <c r="B43" s="203" t="s">
        <v>322</v>
      </c>
      <c r="C43" s="203" t="s">
        <v>224</v>
      </c>
      <c r="D43" s="203" t="s">
        <v>32</v>
      </c>
      <c r="E43">
        <v>0</v>
      </c>
      <c r="F43" s="217"/>
      <c r="G43">
        <v>0</v>
      </c>
      <c r="H43" s="202"/>
      <c r="I43" s="212"/>
      <c r="K43" s="219"/>
      <c r="L43" s="219"/>
      <c r="M43" s="219"/>
      <c r="P43" s="202"/>
      <c r="Q43" s="212" t="s">
        <v>24</v>
      </c>
      <c r="R43" s="213">
        <v>69785</v>
      </c>
      <c r="S43" s="213">
        <v>7462</v>
      </c>
      <c r="T43" s="213">
        <v>6477863.3137634322</v>
      </c>
    </row>
    <row r="44" spans="1:20">
      <c r="A44" s="205" t="s">
        <v>325</v>
      </c>
      <c r="B44" s="203" t="s">
        <v>326</v>
      </c>
      <c r="C44" s="203">
        <v>24</v>
      </c>
      <c r="D44" s="203" t="s">
        <v>33</v>
      </c>
      <c r="E44">
        <v>0</v>
      </c>
      <c r="G44">
        <v>0</v>
      </c>
      <c r="H44" s="202"/>
      <c r="I44" s="212"/>
      <c r="K44" s="219"/>
      <c r="L44" s="219"/>
      <c r="M44" s="219"/>
      <c r="P44" s="202"/>
      <c r="Q44" s="212" t="s">
        <v>26</v>
      </c>
      <c r="R44" s="213">
        <v>426865</v>
      </c>
      <c r="S44" s="213">
        <v>35365</v>
      </c>
      <c r="T44" s="213">
        <v>36100116.098035164</v>
      </c>
    </row>
    <row r="45" spans="1:20">
      <c r="A45" s="205" t="s">
        <v>33</v>
      </c>
      <c r="B45" s="203" t="s">
        <v>326</v>
      </c>
      <c r="C45" s="203">
        <v>24</v>
      </c>
      <c r="D45" s="203" t="s">
        <v>33</v>
      </c>
      <c r="E45" s="206">
        <v>5698</v>
      </c>
      <c r="F45" s="207">
        <v>3483</v>
      </c>
      <c r="G45" s="206">
        <v>4688641.2952371221</v>
      </c>
      <c r="H45" s="202"/>
      <c r="I45" s="212"/>
      <c r="K45" s="219"/>
      <c r="L45" s="219"/>
      <c r="M45" s="219"/>
      <c r="P45" s="202"/>
      <c r="Q45" s="212" t="s">
        <v>33</v>
      </c>
      <c r="R45" s="213">
        <v>5698</v>
      </c>
      <c r="S45" s="213">
        <v>3483</v>
      </c>
      <c r="T45" s="213">
        <v>4688641.2952371221</v>
      </c>
    </row>
    <row r="46" spans="1:20">
      <c r="A46" s="205" t="s">
        <v>327</v>
      </c>
      <c r="B46" s="203" t="s">
        <v>326</v>
      </c>
      <c r="C46" s="203">
        <v>24</v>
      </c>
      <c r="D46" s="203" t="s">
        <v>33</v>
      </c>
      <c r="E46" s="206">
        <v>0</v>
      </c>
      <c r="F46" s="206"/>
      <c r="G46" s="206">
        <v>0</v>
      </c>
      <c r="H46" s="202"/>
      <c r="I46" s="212"/>
      <c r="K46" s="219"/>
      <c r="L46" s="219"/>
      <c r="M46" s="219"/>
      <c r="P46" s="202"/>
      <c r="Q46" s="212" t="s">
        <v>34</v>
      </c>
      <c r="R46" s="213">
        <v>253635</v>
      </c>
      <c r="S46" s="213">
        <v>17847</v>
      </c>
      <c r="T46" s="213">
        <v>17359448.157997012</v>
      </c>
    </row>
    <row r="47" spans="1:20">
      <c r="A47" s="205" t="s">
        <v>328</v>
      </c>
      <c r="B47" s="203" t="s">
        <v>329</v>
      </c>
      <c r="C47" s="203" t="s">
        <v>210</v>
      </c>
      <c r="D47" s="203" t="s">
        <v>22</v>
      </c>
      <c r="H47" s="202"/>
      <c r="I47" s="212"/>
      <c r="K47" s="219"/>
      <c r="L47" s="219"/>
      <c r="M47" s="219"/>
      <c r="P47" s="202"/>
      <c r="Q47" s="212" t="s">
        <v>27</v>
      </c>
      <c r="R47" s="213">
        <v>151424</v>
      </c>
      <c r="S47" s="213">
        <v>7559</v>
      </c>
      <c r="T47" s="213">
        <v>10984384.238759629</v>
      </c>
    </row>
    <row r="48" spans="1:20">
      <c r="A48" s="205" t="s">
        <v>330</v>
      </c>
      <c r="B48" s="203" t="s">
        <v>329</v>
      </c>
      <c r="C48" s="203" t="s">
        <v>210</v>
      </c>
      <c r="D48" s="203" t="s">
        <v>19</v>
      </c>
      <c r="E48">
        <v>0</v>
      </c>
      <c r="G48">
        <v>0</v>
      </c>
      <c r="H48" s="202"/>
      <c r="I48" s="212"/>
      <c r="K48" s="219"/>
      <c r="L48" s="219"/>
      <c r="M48" s="219"/>
      <c r="P48" s="202"/>
      <c r="Q48" s="212" t="s">
        <v>28</v>
      </c>
      <c r="R48" s="213">
        <v>65443</v>
      </c>
      <c r="S48" s="213">
        <v>5360</v>
      </c>
      <c r="T48" s="213">
        <v>5994758.8238902492</v>
      </c>
    </row>
    <row r="49" spans="1:20">
      <c r="A49" s="205" t="s">
        <v>331</v>
      </c>
      <c r="B49" s="203" t="s">
        <v>332</v>
      </c>
      <c r="C49" s="203" t="s">
        <v>228</v>
      </c>
      <c r="D49" s="203" t="s">
        <v>34</v>
      </c>
      <c r="E49">
        <v>0</v>
      </c>
      <c r="G49">
        <v>0</v>
      </c>
      <c r="H49" s="202"/>
      <c r="I49" s="212"/>
      <c r="K49" s="219"/>
      <c r="L49" s="219"/>
      <c r="M49" s="219"/>
      <c r="P49" s="202"/>
      <c r="Q49" s="212" t="s">
        <v>29</v>
      </c>
      <c r="R49" s="213">
        <v>285849</v>
      </c>
      <c r="S49" s="213">
        <v>19125</v>
      </c>
      <c r="T49" s="213">
        <v>26487314.902161453</v>
      </c>
    </row>
    <row r="50" spans="1:20">
      <c r="A50" s="205" t="s">
        <v>333</v>
      </c>
      <c r="B50" s="203" t="s">
        <v>332</v>
      </c>
      <c r="C50" s="203" t="s">
        <v>228</v>
      </c>
      <c r="D50" s="203" t="s">
        <v>34</v>
      </c>
      <c r="E50">
        <v>0</v>
      </c>
      <c r="F50" s="217"/>
      <c r="G50">
        <v>0</v>
      </c>
      <c r="H50" s="202"/>
      <c r="I50" s="212"/>
      <c r="K50" s="219"/>
      <c r="L50" s="219"/>
      <c r="M50" s="219"/>
      <c r="P50" s="202"/>
      <c r="Q50" s="212" t="s">
        <v>304</v>
      </c>
      <c r="R50" s="213"/>
      <c r="S50" s="213"/>
      <c r="T50" s="213"/>
    </row>
    <row r="51" spans="1:20">
      <c r="A51" s="205" t="s">
        <v>334</v>
      </c>
      <c r="B51" s="203" t="s">
        <v>335</v>
      </c>
      <c r="C51" s="203" t="s">
        <v>212</v>
      </c>
      <c r="D51" s="203" t="s">
        <v>26</v>
      </c>
      <c r="E51" s="206">
        <v>292617</v>
      </c>
      <c r="F51" s="206">
        <v>22077</v>
      </c>
      <c r="G51" s="206">
        <v>24666259.712683618</v>
      </c>
      <c r="H51" s="202"/>
      <c r="J51" s="213"/>
      <c r="P51" s="202"/>
      <c r="Q51" s="212" t="s">
        <v>30</v>
      </c>
      <c r="R51" s="213">
        <v>89374</v>
      </c>
      <c r="S51" s="213">
        <v>5657</v>
      </c>
      <c r="T51" s="213">
        <v>8074152.2907189038</v>
      </c>
    </row>
    <row r="52" spans="1:20">
      <c r="A52" s="205" t="s">
        <v>336</v>
      </c>
      <c r="B52" s="203" t="s">
        <v>335</v>
      </c>
      <c r="C52" s="203" t="s">
        <v>212</v>
      </c>
      <c r="D52" s="203" t="s">
        <v>26</v>
      </c>
      <c r="E52">
        <v>0</v>
      </c>
      <c r="G52">
        <v>0</v>
      </c>
      <c r="H52" s="202"/>
      <c r="I52" s="212"/>
      <c r="K52" s="220"/>
      <c r="L52" s="220"/>
      <c r="M52" s="220"/>
      <c r="N52" s="219"/>
      <c r="O52" s="219"/>
      <c r="P52" s="202"/>
      <c r="Q52" s="212" t="s">
        <v>25</v>
      </c>
      <c r="R52" s="213">
        <v>73917</v>
      </c>
      <c r="S52" s="213">
        <v>3716</v>
      </c>
      <c r="T52" s="213">
        <v>4243070.9419007171</v>
      </c>
    </row>
    <row r="53" spans="1:20">
      <c r="A53" s="205" t="s">
        <v>337</v>
      </c>
      <c r="B53" s="203" t="s">
        <v>335</v>
      </c>
      <c r="C53" s="203" t="s">
        <v>212</v>
      </c>
      <c r="D53" s="203" t="s">
        <v>26</v>
      </c>
      <c r="E53">
        <v>0</v>
      </c>
      <c r="F53" s="217"/>
      <c r="G53">
        <v>0</v>
      </c>
      <c r="H53" s="202"/>
      <c r="P53" s="202"/>
      <c r="Q53" s="212" t="s">
        <v>309</v>
      </c>
      <c r="R53" s="214">
        <v>3174231</v>
      </c>
      <c r="S53" s="213">
        <v>236777</v>
      </c>
      <c r="T53" s="213">
        <v>260236639.65223294</v>
      </c>
    </row>
    <row r="54" spans="1:20">
      <c r="A54" s="205" t="s">
        <v>26</v>
      </c>
      <c r="B54" s="203" t="s">
        <v>335</v>
      </c>
      <c r="C54" s="203" t="s">
        <v>212</v>
      </c>
      <c r="D54" s="203" t="s">
        <v>26</v>
      </c>
      <c r="E54">
        <v>0</v>
      </c>
      <c r="G54">
        <v>0</v>
      </c>
      <c r="H54" s="202"/>
      <c r="P54" s="202"/>
      <c r="T54" s="218"/>
    </row>
    <row r="55" spans="1:20">
      <c r="A55" s="205" t="s">
        <v>338</v>
      </c>
      <c r="B55" s="203" t="s">
        <v>335</v>
      </c>
      <c r="C55" s="203" t="s">
        <v>212</v>
      </c>
      <c r="D55" s="203" t="s">
        <v>26</v>
      </c>
      <c r="E55">
        <v>0</v>
      </c>
      <c r="G55">
        <v>0</v>
      </c>
      <c r="H55" s="202"/>
      <c r="J55" s="220"/>
      <c r="K55" s="220"/>
      <c r="P55" s="202"/>
    </row>
    <row r="56" spans="1:20">
      <c r="A56" s="205" t="s">
        <v>339</v>
      </c>
      <c r="B56" s="203" t="s">
        <v>340</v>
      </c>
      <c r="C56" s="203" t="s">
        <v>212</v>
      </c>
      <c r="D56" s="203" t="s">
        <v>26</v>
      </c>
      <c r="E56" s="206">
        <v>52324</v>
      </c>
      <c r="F56" s="206">
        <v>6164</v>
      </c>
      <c r="G56" s="206">
        <v>4092685.9404648142</v>
      </c>
      <c r="H56" s="202"/>
      <c r="J56" s="220"/>
      <c r="K56" s="220"/>
      <c r="P56" s="202"/>
    </row>
    <row r="57" spans="1:20">
      <c r="A57" s="205" t="s">
        <v>341</v>
      </c>
      <c r="B57" s="203" t="s">
        <v>340</v>
      </c>
      <c r="C57" s="203" t="s">
        <v>212</v>
      </c>
      <c r="D57" s="203" t="s">
        <v>26</v>
      </c>
      <c r="H57" s="202"/>
      <c r="J57" s="220"/>
      <c r="K57" s="220"/>
    </row>
    <row r="58" spans="1:20">
      <c r="A58" s="205" t="s">
        <v>342</v>
      </c>
      <c r="B58" s="203" t="s">
        <v>340</v>
      </c>
      <c r="C58" s="203" t="s">
        <v>212</v>
      </c>
      <c r="D58" s="203" t="s">
        <v>26</v>
      </c>
      <c r="E58">
        <v>0</v>
      </c>
      <c r="F58" s="217"/>
      <c r="G58">
        <v>0</v>
      </c>
      <c r="H58" s="202"/>
    </row>
    <row r="59" spans="1:20">
      <c r="A59" s="205" t="s">
        <v>343</v>
      </c>
      <c r="B59" s="203" t="s">
        <v>344</v>
      </c>
      <c r="C59" s="203" t="s">
        <v>228</v>
      </c>
      <c r="D59" s="203" t="s">
        <v>34</v>
      </c>
      <c r="E59" s="206">
        <v>68038</v>
      </c>
      <c r="F59" s="207">
        <v>8703</v>
      </c>
      <c r="G59" s="206">
        <v>2793422.565754063</v>
      </c>
      <c r="H59" s="202"/>
    </row>
    <row r="60" spans="1:20">
      <c r="A60" s="205" t="s">
        <v>345</v>
      </c>
      <c r="B60" s="203" t="s">
        <v>344</v>
      </c>
      <c r="C60" s="203" t="s">
        <v>228</v>
      </c>
      <c r="D60" s="203" t="s">
        <v>34</v>
      </c>
      <c r="E60" s="206">
        <v>91639</v>
      </c>
      <c r="F60" s="207">
        <v>3439</v>
      </c>
      <c r="G60" s="206">
        <v>5552783.4169350443</v>
      </c>
      <c r="H60" s="202"/>
    </row>
    <row r="61" spans="1:20">
      <c r="A61" s="205" t="s">
        <v>346</v>
      </c>
      <c r="B61" s="203" t="s">
        <v>344</v>
      </c>
      <c r="C61" s="203" t="s">
        <v>228</v>
      </c>
      <c r="D61" s="203" t="s">
        <v>34</v>
      </c>
      <c r="E61" s="206">
        <v>7116</v>
      </c>
      <c r="F61" s="207">
        <v>1221</v>
      </c>
      <c r="G61" s="206">
        <v>1876224.6547032627</v>
      </c>
      <c r="H61" s="202"/>
    </row>
    <row r="62" spans="1:20">
      <c r="A62" s="205" t="s">
        <v>347</v>
      </c>
      <c r="B62" s="203" t="s">
        <v>344</v>
      </c>
      <c r="C62" s="203" t="s">
        <v>228</v>
      </c>
      <c r="D62" s="203" t="s">
        <v>34</v>
      </c>
      <c r="F62" s="217"/>
      <c r="H62" s="202"/>
    </row>
    <row r="63" spans="1:20">
      <c r="A63" s="205" t="s">
        <v>34</v>
      </c>
      <c r="B63" s="203" t="s">
        <v>344</v>
      </c>
      <c r="C63" s="203" t="s">
        <v>228</v>
      </c>
      <c r="D63" s="203" t="s">
        <v>34</v>
      </c>
      <c r="E63" s="206">
        <v>84259</v>
      </c>
      <c r="F63" s="206">
        <v>4379</v>
      </c>
      <c r="G63" s="206">
        <v>6921078.7103490354</v>
      </c>
      <c r="H63" s="202"/>
    </row>
    <row r="64" spans="1:20">
      <c r="A64" s="205" t="s">
        <v>348</v>
      </c>
      <c r="B64" s="203" t="s">
        <v>344</v>
      </c>
      <c r="C64" s="203" t="s">
        <v>228</v>
      </c>
      <c r="D64" s="203" t="s">
        <v>34</v>
      </c>
      <c r="H64" s="202"/>
    </row>
    <row r="65" spans="1:8">
      <c r="A65" s="205" t="s">
        <v>349</v>
      </c>
      <c r="B65" s="203" t="s">
        <v>344</v>
      </c>
      <c r="C65" s="203" t="s">
        <v>228</v>
      </c>
      <c r="D65" s="203" t="s">
        <v>34</v>
      </c>
      <c r="E65" s="206">
        <v>2583</v>
      </c>
      <c r="F65" s="206">
        <v>105</v>
      </c>
      <c r="G65" s="206">
        <v>215938.81025560608</v>
      </c>
      <c r="H65" s="202"/>
    </row>
    <row r="66" spans="1:8">
      <c r="A66" s="205" t="s">
        <v>350</v>
      </c>
      <c r="B66" s="203" t="s">
        <v>344</v>
      </c>
      <c r="C66" s="203" t="s">
        <v>228</v>
      </c>
      <c r="D66" s="203" t="s">
        <v>34</v>
      </c>
      <c r="E66">
        <v>0</v>
      </c>
      <c r="F66" s="217"/>
      <c r="G66">
        <v>0</v>
      </c>
      <c r="H66" s="202"/>
    </row>
    <row r="67" spans="1:8">
      <c r="A67" s="205" t="s">
        <v>351</v>
      </c>
      <c r="B67" s="203" t="s">
        <v>344</v>
      </c>
      <c r="C67" s="203" t="s">
        <v>228</v>
      </c>
      <c r="D67" s="203" t="s">
        <v>34</v>
      </c>
      <c r="F67" s="217"/>
      <c r="H67" s="202"/>
    </row>
    <row r="68" spans="1:8">
      <c r="A68" s="205" t="s">
        <v>352</v>
      </c>
      <c r="B68" s="203" t="s">
        <v>353</v>
      </c>
      <c r="C68" s="203">
        <v>20</v>
      </c>
      <c r="D68" s="203" t="s">
        <v>27</v>
      </c>
      <c r="E68">
        <v>0</v>
      </c>
      <c r="F68" s="217"/>
      <c r="G68">
        <v>0</v>
      </c>
      <c r="H68" s="202"/>
    </row>
    <row r="69" spans="1:8">
      <c r="A69" s="205" t="s">
        <v>354</v>
      </c>
      <c r="B69" s="203" t="s">
        <v>353</v>
      </c>
      <c r="C69" s="203" t="s">
        <v>220</v>
      </c>
      <c r="D69" s="203" t="s">
        <v>27</v>
      </c>
      <c r="E69">
        <v>0</v>
      </c>
      <c r="F69" s="217"/>
      <c r="G69">
        <v>0</v>
      </c>
      <c r="H69" s="202"/>
    </row>
    <row r="70" spans="1:8">
      <c r="A70" s="205" t="s">
        <v>27</v>
      </c>
      <c r="B70" s="203" t="s">
        <v>353</v>
      </c>
      <c r="C70" s="203" t="s">
        <v>220</v>
      </c>
      <c r="D70" s="203" t="s">
        <v>27</v>
      </c>
      <c r="E70" s="206">
        <v>151424</v>
      </c>
      <c r="F70" s="206">
        <v>7559</v>
      </c>
      <c r="G70" s="206">
        <v>10984384.238759629</v>
      </c>
      <c r="H70" s="202"/>
    </row>
    <row r="71" spans="1:8">
      <c r="A71" s="205" t="s">
        <v>355</v>
      </c>
      <c r="B71" s="203" t="s">
        <v>356</v>
      </c>
      <c r="C71" s="203" t="s">
        <v>212</v>
      </c>
      <c r="D71" s="203" t="s">
        <v>21</v>
      </c>
      <c r="E71" s="206">
        <v>1188</v>
      </c>
      <c r="F71" s="206">
        <v>54</v>
      </c>
      <c r="G71">
        <v>82075.276530039308</v>
      </c>
      <c r="H71" s="202"/>
    </row>
    <row r="72" spans="1:8">
      <c r="A72" s="205" t="s">
        <v>21</v>
      </c>
      <c r="B72" s="203" t="s">
        <v>356</v>
      </c>
      <c r="C72" s="203" t="s">
        <v>212</v>
      </c>
      <c r="D72" s="203" t="s">
        <v>21</v>
      </c>
      <c r="E72" s="206" t="e">
        <f>295500+35565+272706+1488-#REF!</f>
        <v>#REF!</v>
      </c>
      <c r="F72" s="206">
        <v>39290</v>
      </c>
      <c r="G72">
        <v>39921924.621440269</v>
      </c>
      <c r="H72" s="202"/>
    </row>
    <row r="73" spans="1:8">
      <c r="A73" s="205" t="s">
        <v>357</v>
      </c>
      <c r="B73" s="203" t="s">
        <v>356</v>
      </c>
      <c r="C73" s="203" t="s">
        <v>212</v>
      </c>
      <c r="D73" s="203" t="s">
        <v>21</v>
      </c>
      <c r="H73" s="202"/>
    </row>
    <row r="74" spans="1:8">
      <c r="A74" s="205" t="s">
        <v>358</v>
      </c>
      <c r="B74" s="203" t="s">
        <v>356</v>
      </c>
      <c r="C74" s="203" t="s">
        <v>212</v>
      </c>
      <c r="D74" s="203" t="s">
        <v>21</v>
      </c>
      <c r="E74" s="206">
        <v>2018</v>
      </c>
      <c r="F74" s="206">
        <v>182</v>
      </c>
      <c r="G74" s="206">
        <v>149006.02136440203</v>
      </c>
      <c r="H74" s="202"/>
    </row>
    <row r="75" spans="1:8">
      <c r="A75" s="205" t="s">
        <v>359</v>
      </c>
      <c r="B75" s="203" t="s">
        <v>356</v>
      </c>
      <c r="C75" s="203" t="s">
        <v>212</v>
      </c>
      <c r="D75" s="203" t="s">
        <v>21</v>
      </c>
      <c r="E75">
        <v>0</v>
      </c>
      <c r="F75" s="217"/>
      <c r="H75" s="202"/>
    </row>
    <row r="76" spans="1:8">
      <c r="A76" s="205" t="s">
        <v>360</v>
      </c>
      <c r="B76" s="203" t="s">
        <v>356</v>
      </c>
      <c r="C76" s="203" t="s">
        <v>212</v>
      </c>
      <c r="D76" s="203" t="s">
        <v>21</v>
      </c>
      <c r="E76">
        <v>0</v>
      </c>
      <c r="H76" s="202"/>
    </row>
    <row r="77" spans="1:8">
      <c r="A77" s="205" t="s">
        <v>361</v>
      </c>
      <c r="B77" s="203" t="s">
        <v>356</v>
      </c>
      <c r="C77" s="203" t="s">
        <v>212</v>
      </c>
      <c r="D77" s="203" t="s">
        <v>21</v>
      </c>
      <c r="E77">
        <v>0</v>
      </c>
      <c r="F77" s="217"/>
      <c r="H77" s="202"/>
    </row>
    <row r="78" spans="1:8">
      <c r="A78" s="205" t="s">
        <v>362</v>
      </c>
      <c r="B78" s="203" t="s">
        <v>356</v>
      </c>
      <c r="C78" s="203" t="s">
        <v>212</v>
      </c>
      <c r="D78" s="203" t="s">
        <v>21</v>
      </c>
      <c r="E78">
        <v>0</v>
      </c>
      <c r="F78" s="217"/>
      <c r="H78" s="202"/>
    </row>
    <row r="79" spans="1:8">
      <c r="A79" s="205" t="s">
        <v>363</v>
      </c>
      <c r="B79" s="203" t="s">
        <v>356</v>
      </c>
      <c r="C79" s="203" t="s">
        <v>212</v>
      </c>
      <c r="D79" s="203" t="s">
        <v>21</v>
      </c>
      <c r="E79">
        <v>0</v>
      </c>
      <c r="F79" s="217"/>
      <c r="H79" s="202"/>
    </row>
    <row r="80" spans="1:8">
      <c r="A80" s="205" t="s">
        <v>364</v>
      </c>
      <c r="B80" s="203" t="s">
        <v>356</v>
      </c>
      <c r="C80" s="203" t="s">
        <v>212</v>
      </c>
      <c r="D80" s="203" t="s">
        <v>21</v>
      </c>
      <c r="E80" s="206">
        <v>7971</v>
      </c>
      <c r="F80" s="207">
        <v>444</v>
      </c>
      <c r="G80">
        <v>447544.32945190684</v>
      </c>
      <c r="H80" s="202"/>
    </row>
    <row r="81" spans="1:8">
      <c r="A81" s="205" t="s">
        <v>365</v>
      </c>
      <c r="B81" s="203" t="s">
        <v>366</v>
      </c>
      <c r="C81" s="203">
        <v>10</v>
      </c>
      <c r="D81" s="203" t="s">
        <v>30</v>
      </c>
      <c r="E81" s="206">
        <v>16887</v>
      </c>
      <c r="F81" s="206">
        <v>520</v>
      </c>
      <c r="G81" s="206">
        <v>1221179.0694494687</v>
      </c>
      <c r="H81" s="202"/>
    </row>
    <row r="82" spans="1:8">
      <c r="A82" s="205" t="s">
        <v>367</v>
      </c>
      <c r="B82" s="203" t="s">
        <v>366</v>
      </c>
      <c r="C82" s="203">
        <v>10</v>
      </c>
      <c r="D82" s="203" t="s">
        <v>30</v>
      </c>
      <c r="E82">
        <v>0</v>
      </c>
      <c r="G82">
        <v>0</v>
      </c>
      <c r="H82" s="202"/>
    </row>
    <row r="83" spans="1:8">
      <c r="A83" s="205" t="s">
        <v>368</v>
      </c>
      <c r="B83" s="203" t="s">
        <v>366</v>
      </c>
      <c r="C83" s="203">
        <v>11</v>
      </c>
      <c r="D83" s="203" t="s">
        <v>29</v>
      </c>
      <c r="H83" s="202"/>
    </row>
    <row r="84" spans="1:8">
      <c r="A84" s="205" t="s">
        <v>369</v>
      </c>
      <c r="B84" s="203" t="s">
        <v>366</v>
      </c>
      <c r="C84" s="203">
        <v>11</v>
      </c>
      <c r="D84" s="203" t="s">
        <v>29</v>
      </c>
      <c r="F84" s="217"/>
      <c r="H84" s="202"/>
    </row>
    <row r="85" spans="1:8">
      <c r="A85" s="205" t="s">
        <v>30</v>
      </c>
      <c r="B85" s="203" t="s">
        <v>366</v>
      </c>
      <c r="C85" s="203">
        <v>10</v>
      </c>
      <c r="D85" s="203" t="s">
        <v>30</v>
      </c>
      <c r="E85" s="206">
        <v>30668</v>
      </c>
      <c r="F85" s="206">
        <v>2402</v>
      </c>
      <c r="G85" s="206">
        <v>3082785.8150883592</v>
      </c>
      <c r="H85" s="202"/>
    </row>
    <row r="86" spans="1:8">
      <c r="A86" s="205" t="s">
        <v>370</v>
      </c>
      <c r="B86" s="203" t="s">
        <v>366</v>
      </c>
      <c r="C86" s="203">
        <v>10</v>
      </c>
      <c r="D86" s="203" t="s">
        <v>30</v>
      </c>
      <c r="E86" s="206">
        <v>41819</v>
      </c>
      <c r="F86" s="207">
        <v>2735</v>
      </c>
      <c r="G86" s="206">
        <v>3770187.4061810756</v>
      </c>
      <c r="H86" s="202"/>
    </row>
    <row r="87" spans="1:8">
      <c r="A87" s="205" t="s">
        <v>371</v>
      </c>
      <c r="B87" s="203" t="s">
        <v>366</v>
      </c>
      <c r="C87" s="203">
        <v>11</v>
      </c>
      <c r="D87" s="203" t="s">
        <v>29</v>
      </c>
      <c r="H87" s="202"/>
    </row>
    <row r="88" spans="1:8">
      <c r="A88" s="205" t="s">
        <v>372</v>
      </c>
      <c r="B88" s="203" t="s">
        <v>366</v>
      </c>
      <c r="C88" s="203">
        <v>10</v>
      </c>
      <c r="D88" s="203" t="s">
        <v>30</v>
      </c>
      <c r="E88">
        <v>0</v>
      </c>
      <c r="F88" s="217"/>
      <c r="G88">
        <v>0</v>
      </c>
      <c r="H88" s="202"/>
    </row>
    <row r="89" spans="1:8">
      <c r="A89" s="205" t="s">
        <v>29</v>
      </c>
      <c r="B89" s="203" t="s">
        <v>366</v>
      </c>
      <c r="C89" s="203">
        <v>11</v>
      </c>
      <c r="D89" s="203" t="s">
        <v>29</v>
      </c>
      <c r="E89" s="206">
        <v>285849</v>
      </c>
      <c r="F89" s="207">
        <v>19125</v>
      </c>
      <c r="G89" s="206">
        <v>26487314.902161453</v>
      </c>
      <c r="H89" s="202"/>
    </row>
    <row r="90" spans="1:8">
      <c r="A90" s="205" t="s">
        <v>373</v>
      </c>
      <c r="B90" s="203" t="s">
        <v>366</v>
      </c>
      <c r="C90" s="203">
        <v>10</v>
      </c>
      <c r="D90" s="203" t="s">
        <v>30</v>
      </c>
      <c r="E90">
        <v>0</v>
      </c>
      <c r="G90">
        <v>0</v>
      </c>
      <c r="H90" s="202"/>
    </row>
    <row r="91" spans="1:8">
      <c r="A91" s="205"/>
      <c r="B91" s="203"/>
      <c r="H91" s="202"/>
    </row>
    <row r="92" spans="1:8" ht="15" thickBot="1">
      <c r="A92" t="s">
        <v>374</v>
      </c>
    </row>
    <row r="93" spans="1:8">
      <c r="A93" s="236" t="s">
        <v>285</v>
      </c>
      <c r="B93" s="237"/>
      <c r="C93" s="238"/>
      <c r="E93" s="236" t="s">
        <v>8</v>
      </c>
      <c r="F93" s="237"/>
      <c r="G93" s="238"/>
    </row>
    <row r="94" spans="1:8">
      <c r="A94" s="221" t="s">
        <v>375</v>
      </c>
      <c r="B94" s="202"/>
      <c r="C94" s="222"/>
      <c r="E94" s="221" t="s">
        <v>376</v>
      </c>
      <c r="F94" s="202"/>
      <c r="G94" s="222"/>
    </row>
    <row r="95" spans="1:8">
      <c r="A95" s="221" t="s">
        <v>377</v>
      </c>
      <c r="B95" s="202" t="s">
        <v>378</v>
      </c>
      <c r="C95" s="222"/>
      <c r="E95" s="221" t="s">
        <v>377</v>
      </c>
      <c r="F95" s="202" t="s">
        <v>378</v>
      </c>
      <c r="G95" s="222"/>
    </row>
    <row r="96" spans="1:8">
      <c r="A96" s="221" t="s">
        <v>21</v>
      </c>
      <c r="B96" s="202">
        <v>50</v>
      </c>
      <c r="C96" s="222"/>
      <c r="E96" s="221" t="s">
        <v>21</v>
      </c>
      <c r="F96" s="202">
        <v>0</v>
      </c>
      <c r="G96" s="222"/>
    </row>
    <row r="97" spans="1:7">
      <c r="A97" s="221" t="s">
        <v>19</v>
      </c>
      <c r="B97" s="202">
        <v>46</v>
      </c>
      <c r="C97" s="222"/>
      <c r="E97" s="221" t="s">
        <v>19</v>
      </c>
      <c r="F97" s="202">
        <v>0</v>
      </c>
      <c r="G97" s="222"/>
    </row>
    <row r="98" spans="1:7">
      <c r="A98" s="221" t="s">
        <v>27</v>
      </c>
      <c r="B98" s="202">
        <v>71</v>
      </c>
      <c r="C98" s="222"/>
      <c r="E98" s="221" t="s">
        <v>27</v>
      </c>
      <c r="F98" s="202">
        <v>0</v>
      </c>
      <c r="G98" s="222"/>
    </row>
    <row r="99" spans="1:7">
      <c r="A99" s="221" t="s">
        <v>29</v>
      </c>
      <c r="B99" s="202">
        <v>65</v>
      </c>
      <c r="C99" s="222"/>
      <c r="E99" s="221" t="s">
        <v>29</v>
      </c>
      <c r="F99" s="202">
        <v>0</v>
      </c>
      <c r="G99" s="222"/>
    </row>
    <row r="100" spans="1:7">
      <c r="A100" s="221" t="s">
        <v>292</v>
      </c>
      <c r="B100" s="202">
        <v>75</v>
      </c>
      <c r="C100" s="222"/>
      <c r="E100" s="221" t="s">
        <v>292</v>
      </c>
      <c r="F100" s="202">
        <v>0</v>
      </c>
      <c r="G100" s="222"/>
    </row>
    <row r="101" spans="1:7">
      <c r="A101" s="221"/>
      <c r="B101" s="202"/>
      <c r="C101" s="222"/>
      <c r="E101" s="221"/>
      <c r="F101" s="202"/>
      <c r="G101" s="222"/>
    </row>
    <row r="102" spans="1:7">
      <c r="A102" s="221" t="s">
        <v>379</v>
      </c>
      <c r="B102" s="223">
        <f>SUM(C105:C127)</f>
        <v>2385231.1645000004</v>
      </c>
      <c r="C102" s="222"/>
      <c r="E102" s="221" t="s">
        <v>379</v>
      </c>
      <c r="F102" s="223">
        <f>SUM(G105:G127)</f>
        <v>173408.13239999997</v>
      </c>
      <c r="G102" s="222"/>
    </row>
    <row r="103" spans="1:7">
      <c r="A103" s="221"/>
      <c r="B103" s="202"/>
      <c r="C103" s="222"/>
      <c r="E103" s="221"/>
      <c r="F103" s="202"/>
      <c r="G103" s="222"/>
    </row>
    <row r="104" spans="1:7">
      <c r="A104" s="221" t="s">
        <v>380</v>
      </c>
      <c r="B104" s="202" t="s">
        <v>208</v>
      </c>
      <c r="C104" s="222" t="s">
        <v>381</v>
      </c>
      <c r="E104" s="221" t="s">
        <v>380</v>
      </c>
      <c r="F104" s="202" t="s">
        <v>208</v>
      </c>
      <c r="G104" s="222" t="s">
        <v>381</v>
      </c>
    </row>
    <row r="105" spans="1:7">
      <c r="A105" s="221" t="s">
        <v>21</v>
      </c>
      <c r="B105" s="202" t="s">
        <v>21</v>
      </c>
      <c r="C105" s="224">
        <v>214984.31</v>
      </c>
      <c r="E105" s="221" t="s">
        <v>21</v>
      </c>
      <c r="F105" s="202" t="s">
        <v>21</v>
      </c>
      <c r="G105" s="224">
        <v>16932.473899999997</v>
      </c>
    </row>
    <row r="106" spans="1:7">
      <c r="A106" s="221" t="s">
        <v>308</v>
      </c>
      <c r="B106" s="202" t="s">
        <v>21</v>
      </c>
      <c r="C106" s="224">
        <v>69595.642000000007</v>
      </c>
      <c r="E106" s="221" t="s">
        <v>308</v>
      </c>
      <c r="F106" s="202" t="s">
        <v>21</v>
      </c>
      <c r="G106" s="224">
        <v>8271.3948999999993</v>
      </c>
    </row>
    <row r="107" spans="1:7">
      <c r="A107" s="221" t="s">
        <v>334</v>
      </c>
      <c r="B107" s="202" t="s">
        <v>21</v>
      </c>
      <c r="C107" s="224">
        <v>146660.22</v>
      </c>
      <c r="E107" s="221" t="s">
        <v>334</v>
      </c>
      <c r="F107" s="202" t="s">
        <v>21</v>
      </c>
      <c r="G107" s="224">
        <v>8675.3810000000012</v>
      </c>
    </row>
    <row r="108" spans="1:7">
      <c r="A108" s="221" t="s">
        <v>382</v>
      </c>
      <c r="B108" s="202" t="s">
        <v>21</v>
      </c>
      <c r="C108" s="224">
        <v>21936.095700000002</v>
      </c>
      <c r="E108" s="221" t="s">
        <v>382</v>
      </c>
      <c r="F108" s="202" t="s">
        <v>21</v>
      </c>
      <c r="G108" s="224">
        <v>1460.5130999999999</v>
      </c>
    </row>
    <row r="109" spans="1:7">
      <c r="A109" s="221" t="s">
        <v>26</v>
      </c>
      <c r="B109" s="202" t="s">
        <v>21</v>
      </c>
      <c r="C109" s="224">
        <v>77099.33</v>
      </c>
      <c r="E109" s="221" t="s">
        <v>26</v>
      </c>
      <c r="F109" s="202" t="s">
        <v>21</v>
      </c>
      <c r="G109" s="224">
        <v>5328.3600000000006</v>
      </c>
    </row>
    <row r="110" spans="1:7">
      <c r="A110" s="221" t="s">
        <v>19</v>
      </c>
      <c r="B110" s="202" t="s">
        <v>19</v>
      </c>
      <c r="C110" s="224">
        <v>63039.119099999996</v>
      </c>
      <c r="E110" s="221" t="s">
        <v>19</v>
      </c>
      <c r="F110" s="202" t="s">
        <v>19</v>
      </c>
      <c r="G110" s="224">
        <v>4886.5147999999999</v>
      </c>
    </row>
    <row r="111" spans="1:7">
      <c r="A111" s="221" t="s">
        <v>330</v>
      </c>
      <c r="B111" s="202" t="s">
        <v>19</v>
      </c>
      <c r="C111" s="224">
        <v>306734.57199999999</v>
      </c>
      <c r="E111" s="221" t="s">
        <v>330</v>
      </c>
      <c r="F111" s="202" t="s">
        <v>19</v>
      </c>
      <c r="G111" s="224">
        <v>24492.617999999999</v>
      </c>
    </row>
    <row r="112" spans="1:7">
      <c r="A112" s="221" t="s">
        <v>24</v>
      </c>
      <c r="B112" s="202" t="s">
        <v>19</v>
      </c>
      <c r="C112" s="224">
        <v>59114.700000000004</v>
      </c>
      <c r="E112" s="221" t="s">
        <v>24</v>
      </c>
      <c r="F112" s="202" t="s">
        <v>19</v>
      </c>
      <c r="G112" s="224">
        <v>4127.6821999999993</v>
      </c>
    </row>
    <row r="113" spans="1:7">
      <c r="A113" s="221" t="s">
        <v>27</v>
      </c>
      <c r="B113" s="202" t="s">
        <v>27</v>
      </c>
      <c r="C113" s="224">
        <v>149663.78000000003</v>
      </c>
      <c r="E113" s="221" t="s">
        <v>27</v>
      </c>
      <c r="F113" s="202" t="s">
        <v>27</v>
      </c>
      <c r="G113" s="224">
        <v>8135.94</v>
      </c>
    </row>
    <row r="114" spans="1:7">
      <c r="A114" s="221" t="s">
        <v>383</v>
      </c>
      <c r="B114" s="202" t="s">
        <v>27</v>
      </c>
      <c r="C114" s="224">
        <v>125711.958</v>
      </c>
      <c r="E114" s="221" t="s">
        <v>383</v>
      </c>
      <c r="F114" s="202" t="s">
        <v>27</v>
      </c>
      <c r="G114" s="224">
        <v>15056.6921</v>
      </c>
    </row>
    <row r="115" spans="1:7">
      <c r="A115" s="221" t="s">
        <v>23</v>
      </c>
      <c r="B115" s="202" t="s">
        <v>27</v>
      </c>
      <c r="C115" s="224">
        <v>188436.45100000003</v>
      </c>
      <c r="E115" s="221" t="s">
        <v>23</v>
      </c>
      <c r="F115" s="202" t="s">
        <v>27</v>
      </c>
      <c r="G115" s="224">
        <v>13389.9</v>
      </c>
    </row>
    <row r="116" spans="1:7">
      <c r="A116" s="221" t="s">
        <v>28</v>
      </c>
      <c r="B116" s="202" t="s">
        <v>27</v>
      </c>
      <c r="C116" s="224">
        <v>51011.3007</v>
      </c>
      <c r="E116" s="221" t="s">
        <v>28</v>
      </c>
      <c r="F116" s="202" t="s">
        <v>27</v>
      </c>
      <c r="G116" s="224">
        <v>4803.8999999999996</v>
      </c>
    </row>
    <row r="117" spans="1:7">
      <c r="A117" s="221" t="s">
        <v>34</v>
      </c>
      <c r="B117" s="202" t="s">
        <v>27</v>
      </c>
      <c r="C117" s="224">
        <v>73936.612800000003</v>
      </c>
      <c r="E117" s="221" t="s">
        <v>34</v>
      </c>
      <c r="F117" s="202" t="s">
        <v>27</v>
      </c>
      <c r="G117" s="224">
        <v>3397.6535000000003</v>
      </c>
    </row>
    <row r="118" spans="1:7">
      <c r="A118" s="221" t="s">
        <v>25</v>
      </c>
      <c r="B118" s="202" t="s">
        <v>27</v>
      </c>
      <c r="C118" s="224">
        <v>32305.509999999995</v>
      </c>
      <c r="E118" s="221" t="s">
        <v>25</v>
      </c>
      <c r="F118" s="202" t="s">
        <v>27</v>
      </c>
      <c r="G118" s="224">
        <v>1883.8599999999997</v>
      </c>
    </row>
    <row r="119" spans="1:7">
      <c r="A119" s="221" t="s">
        <v>270</v>
      </c>
      <c r="B119" s="202" t="s">
        <v>27</v>
      </c>
      <c r="C119" s="224">
        <v>17869.571800000002</v>
      </c>
      <c r="E119" s="221" t="s">
        <v>270</v>
      </c>
      <c r="F119" s="202" t="s">
        <v>27</v>
      </c>
      <c r="G119" s="224">
        <v>1607.2090000000001</v>
      </c>
    </row>
    <row r="120" spans="1:7">
      <c r="A120" s="221" t="s">
        <v>299</v>
      </c>
      <c r="B120" s="202" t="s">
        <v>27</v>
      </c>
      <c r="C120" s="224">
        <v>3917.306</v>
      </c>
      <c r="E120" s="221" t="s">
        <v>299</v>
      </c>
      <c r="F120" s="202" t="s">
        <v>27</v>
      </c>
      <c r="G120" s="224">
        <v>457.31000000000006</v>
      </c>
    </row>
    <row r="121" spans="1:7">
      <c r="A121" s="221" t="s">
        <v>350</v>
      </c>
      <c r="B121" s="202" t="s">
        <v>27</v>
      </c>
      <c r="C121" s="224">
        <v>12655.541300000001</v>
      </c>
      <c r="E121" s="221" t="s">
        <v>350</v>
      </c>
      <c r="F121" s="202" t="s">
        <v>27</v>
      </c>
      <c r="G121" s="224">
        <v>1441.944</v>
      </c>
    </row>
    <row r="122" spans="1:7">
      <c r="A122" s="221" t="s">
        <v>29</v>
      </c>
      <c r="B122" s="202" t="s">
        <v>29</v>
      </c>
      <c r="C122" s="224">
        <v>278375.891</v>
      </c>
      <c r="E122" s="221" t="s">
        <v>29</v>
      </c>
      <c r="F122" s="202" t="s">
        <v>29</v>
      </c>
      <c r="G122" s="224">
        <v>18224.449999999997</v>
      </c>
    </row>
    <row r="123" spans="1:7">
      <c r="A123" s="221" t="s">
        <v>370</v>
      </c>
      <c r="B123" s="202" t="s">
        <v>29</v>
      </c>
      <c r="C123" s="224">
        <v>38585.163200000003</v>
      </c>
      <c r="E123" s="221" t="s">
        <v>370</v>
      </c>
      <c r="F123" s="202" t="s">
        <v>29</v>
      </c>
      <c r="G123" s="224">
        <v>2401.9900000000002</v>
      </c>
    </row>
    <row r="124" spans="1:7">
      <c r="A124" s="221" t="s">
        <v>276</v>
      </c>
      <c r="B124" s="202" t="s">
        <v>29</v>
      </c>
      <c r="C124" s="224">
        <v>8583.0567999999985</v>
      </c>
      <c r="E124" s="221" t="s">
        <v>276</v>
      </c>
      <c r="F124" s="202" t="s">
        <v>29</v>
      </c>
      <c r="G124" s="224">
        <v>284.45320000000004</v>
      </c>
    </row>
    <row r="125" spans="1:7">
      <c r="A125" s="221" t="s">
        <v>32</v>
      </c>
      <c r="B125" s="202" t="s">
        <v>292</v>
      </c>
      <c r="C125" s="224">
        <v>362464.734</v>
      </c>
      <c r="E125" s="221" t="s">
        <v>32</v>
      </c>
      <c r="F125" s="202" t="s">
        <v>292</v>
      </c>
      <c r="G125" s="224">
        <v>22828.81</v>
      </c>
    </row>
    <row r="126" spans="1:7">
      <c r="A126" s="221" t="s">
        <v>31</v>
      </c>
      <c r="B126" s="202" t="s">
        <v>292</v>
      </c>
      <c r="C126" s="224">
        <v>35955.619099999996</v>
      </c>
      <c r="E126" s="221" t="s">
        <v>31</v>
      </c>
      <c r="F126" s="202" t="s">
        <v>292</v>
      </c>
      <c r="G126" s="224">
        <v>1781.5027000000002</v>
      </c>
    </row>
    <row r="127" spans="1:7" ht="15" thickBot="1">
      <c r="A127" s="225" t="s">
        <v>384</v>
      </c>
      <c r="B127" s="226" t="s">
        <v>292</v>
      </c>
      <c r="C127" s="227">
        <v>46594.68</v>
      </c>
      <c r="E127" s="225" t="s">
        <v>384</v>
      </c>
      <c r="F127" s="226" t="s">
        <v>292</v>
      </c>
      <c r="G127" s="227">
        <v>3537.58</v>
      </c>
    </row>
    <row r="130" spans="1:12">
      <c r="C130"/>
      <c r="D130" s="208"/>
      <c r="E130" s="208"/>
      <c r="I130" s="208"/>
      <c r="J130" s="208"/>
    </row>
    <row r="131" spans="1:12">
      <c r="B131" s="228" t="s">
        <v>283</v>
      </c>
      <c r="C131"/>
      <c r="D131"/>
      <c r="E131" s="208"/>
      <c r="I131" s="208"/>
      <c r="J131" s="208"/>
    </row>
    <row r="132" spans="1:12">
      <c r="A132" s="228" t="s">
        <v>284</v>
      </c>
      <c r="B132" t="s">
        <v>9</v>
      </c>
      <c r="C132" t="s">
        <v>125</v>
      </c>
      <c r="D132" t="s">
        <v>126</v>
      </c>
      <c r="E132" s="208"/>
      <c r="F132" s="210" t="s">
        <v>284</v>
      </c>
      <c r="G132" s="210" t="s">
        <v>9</v>
      </c>
      <c r="H132" s="210" t="s">
        <v>125</v>
      </c>
      <c r="I132" s="210" t="s">
        <v>391</v>
      </c>
      <c r="J132" s="208" t="s">
        <v>285</v>
      </c>
      <c r="K132" s="211" t="s">
        <v>286</v>
      </c>
    </row>
    <row r="133" spans="1:12">
      <c r="A133" s="212" t="s">
        <v>19</v>
      </c>
      <c r="B133" s="213">
        <v>80278</v>
      </c>
      <c r="C133" s="213">
        <v>5375</v>
      </c>
      <c r="D133" s="213">
        <v>6320051.5254527889</v>
      </c>
      <c r="E133" s="208"/>
      <c r="F133" s="212" t="s">
        <v>19</v>
      </c>
      <c r="G133" s="213">
        <v>79046.943659254175</v>
      </c>
      <c r="H133" s="213">
        <v>5375</v>
      </c>
      <c r="I133" s="214">
        <v>6251</v>
      </c>
      <c r="J133" s="208">
        <f>G133/I133</f>
        <v>12.645487707447476</v>
      </c>
      <c r="K133">
        <f>H133/D133</f>
        <v>8.5046774988356089E-4</v>
      </c>
      <c r="L133">
        <f>G133/$O$29</f>
        <v>2.5167739790047831E-2</v>
      </c>
    </row>
    <row r="134" spans="1:12">
      <c r="A134" s="212" t="s">
        <v>31</v>
      </c>
      <c r="B134" s="213">
        <v>48920</v>
      </c>
      <c r="C134" s="213">
        <v>3161</v>
      </c>
      <c r="D134" s="213">
        <v>3868335.1971756993</v>
      </c>
      <c r="E134" s="208"/>
      <c r="F134" s="212" t="s">
        <v>31</v>
      </c>
      <c r="G134" s="213">
        <v>49142.943531943922</v>
      </c>
      <c r="H134" s="213">
        <v>3161</v>
      </c>
      <c r="I134" s="214">
        <v>3596</v>
      </c>
      <c r="J134" s="215">
        <v>6.802002224694105</v>
      </c>
      <c r="K134">
        <f t="shared" ref="K134:K145" si="3">H134/D134</f>
        <v>8.171473874104472E-4</v>
      </c>
      <c r="L134">
        <f t="shared" ref="L134:L147" si="4">G134/$O$29</f>
        <v>1.5646611470020853E-2</v>
      </c>
    </row>
    <row r="135" spans="1:12">
      <c r="A135" s="212" t="s">
        <v>21</v>
      </c>
      <c r="B135" s="213">
        <v>616436</v>
      </c>
      <c r="C135" s="213">
        <v>39970</v>
      </c>
      <c r="D135" s="213">
        <v>40600550.248786613</v>
      </c>
      <c r="E135" s="208"/>
      <c r="F135" s="212" t="s">
        <v>21</v>
      </c>
      <c r="G135" s="213">
        <v>600851.8645976102</v>
      </c>
      <c r="H135" s="213">
        <v>39970</v>
      </c>
      <c r="I135" s="214">
        <v>40225</v>
      </c>
      <c r="J135" s="208">
        <f t="shared" ref="J135:J140" si="5">G135/I135</f>
        <v>14.93727444618049</v>
      </c>
      <c r="K135">
        <f t="shared" si="3"/>
        <v>9.8446941617976076E-4</v>
      </c>
      <c r="L135">
        <f t="shared" si="4"/>
        <v>0.19130509897693349</v>
      </c>
    </row>
    <row r="136" spans="1:12">
      <c r="A136" s="212" t="s">
        <v>32</v>
      </c>
      <c r="B136" s="213">
        <v>439843</v>
      </c>
      <c r="C136" s="213">
        <v>32945</v>
      </c>
      <c r="D136" s="213">
        <v>39100535.678004175</v>
      </c>
      <c r="F136" s="212" t="s">
        <v>32</v>
      </c>
      <c r="G136" s="213">
        <v>437472.77251849481</v>
      </c>
      <c r="H136" s="213">
        <v>32945</v>
      </c>
      <c r="I136" s="214">
        <v>33620</v>
      </c>
      <c r="J136" s="208">
        <f t="shared" si="5"/>
        <v>13.012277588295502</v>
      </c>
      <c r="K136">
        <f t="shared" si="3"/>
        <v>8.425715768015183E-4</v>
      </c>
      <c r="L136">
        <f t="shared" si="4"/>
        <v>0.13928686416311908</v>
      </c>
    </row>
    <row r="137" spans="1:12">
      <c r="A137" s="212" t="s">
        <v>22</v>
      </c>
      <c r="B137" s="213">
        <v>316848</v>
      </c>
      <c r="C137" s="213">
        <v>33417</v>
      </c>
      <c r="D137" s="213">
        <v>29650735.219061878</v>
      </c>
      <c r="F137" s="212" t="s">
        <v>22</v>
      </c>
      <c r="G137" s="213">
        <v>318291.97408441064</v>
      </c>
      <c r="H137" s="213">
        <v>33417</v>
      </c>
      <c r="I137" s="213">
        <v>28132</v>
      </c>
      <c r="J137" s="208">
        <f t="shared" si="5"/>
        <v>11.314231980819374</v>
      </c>
      <c r="K137">
        <f t="shared" si="3"/>
        <v>1.1270209575955765E-3</v>
      </c>
      <c r="L137">
        <f t="shared" si="4"/>
        <v>0.10134091478031823</v>
      </c>
    </row>
    <row r="138" spans="1:12">
      <c r="A138" s="212" t="s">
        <v>23</v>
      </c>
      <c r="B138" s="213">
        <v>249916</v>
      </c>
      <c r="C138" s="213">
        <v>16335</v>
      </c>
      <c r="D138" s="213">
        <v>20286681.721288085</v>
      </c>
      <c r="F138" s="212" t="s">
        <v>23</v>
      </c>
      <c r="G138" s="213">
        <v>248569.2517937813</v>
      </c>
      <c r="H138" s="213">
        <v>16335</v>
      </c>
      <c r="I138" s="214">
        <v>15749</v>
      </c>
      <c r="J138" s="208">
        <f t="shared" si="5"/>
        <v>15.783176823530464</v>
      </c>
      <c r="K138">
        <f t="shared" si="3"/>
        <v>8.0520807810863725E-4</v>
      </c>
      <c r="L138">
        <f t="shared" si="4"/>
        <v>7.9141911873532311E-2</v>
      </c>
    </row>
    <row r="139" spans="1:12">
      <c r="A139" s="212" t="s">
        <v>24</v>
      </c>
      <c r="B139" s="213">
        <v>69785</v>
      </c>
      <c r="C139" s="213">
        <v>7462</v>
      </c>
      <c r="D139" s="213">
        <v>6477863.3137634322</v>
      </c>
      <c r="F139" s="212" t="s">
        <v>24</v>
      </c>
      <c r="G139" s="213">
        <v>68020.763503338909</v>
      </c>
      <c r="H139" s="213">
        <v>7462</v>
      </c>
      <c r="I139" s="214">
        <v>3202</v>
      </c>
      <c r="J139" s="208">
        <f t="shared" si="5"/>
        <v>21.24321158755119</v>
      </c>
      <c r="K139">
        <f t="shared" si="3"/>
        <v>1.1519230398309864E-3</v>
      </c>
      <c r="L139">
        <f t="shared" si="4"/>
        <v>2.165711660594985E-2</v>
      </c>
    </row>
    <row r="140" spans="1:12">
      <c r="A140" s="212" t="s">
        <v>26</v>
      </c>
      <c r="B140" s="213">
        <v>426865</v>
      </c>
      <c r="C140" s="213">
        <v>35365</v>
      </c>
      <c r="D140" s="213">
        <v>36100116.098035164</v>
      </c>
      <c r="F140" s="212" t="s">
        <v>26</v>
      </c>
      <c r="G140" s="213">
        <v>424564.70840983553</v>
      </c>
      <c r="H140" s="213">
        <v>35365</v>
      </c>
      <c r="I140" s="214">
        <v>35055</v>
      </c>
      <c r="J140" s="208">
        <f t="shared" si="5"/>
        <v>12.111388059045373</v>
      </c>
      <c r="K140">
        <f t="shared" si="3"/>
        <v>9.7963673867311539E-4</v>
      </c>
      <c r="L140">
        <f t="shared" si="4"/>
        <v>0.13517706834254456</v>
      </c>
    </row>
    <row r="141" spans="1:12">
      <c r="A141" s="212" t="s">
        <v>33</v>
      </c>
      <c r="B141" s="213">
        <v>5698</v>
      </c>
      <c r="C141" s="213">
        <v>3483</v>
      </c>
      <c r="D141" s="213">
        <v>4688641.2952371221</v>
      </c>
      <c r="F141" s="212" t="s">
        <v>33</v>
      </c>
      <c r="G141" s="213">
        <v>5610.6216518900601</v>
      </c>
      <c r="H141" s="213">
        <v>3483</v>
      </c>
      <c r="I141" s="214">
        <v>4374</v>
      </c>
      <c r="J141" s="216">
        <v>6.802002224694105</v>
      </c>
      <c r="K141">
        <f t="shared" si="3"/>
        <v>7.4285913139445056E-4</v>
      </c>
      <c r="L141">
        <f t="shared" si="4"/>
        <v>1.7863646493895277E-3</v>
      </c>
    </row>
    <row r="142" spans="1:12">
      <c r="A142" s="212" t="s">
        <v>34</v>
      </c>
      <c r="B142" s="213">
        <v>253635</v>
      </c>
      <c r="C142" s="213">
        <v>17847</v>
      </c>
      <c r="D142" s="213">
        <v>17359448.157997012</v>
      </c>
      <c r="F142" s="212" t="s">
        <v>34</v>
      </c>
      <c r="G142" s="213">
        <v>254790.89294204002</v>
      </c>
      <c r="H142" s="213">
        <v>17847</v>
      </c>
      <c r="I142" s="214">
        <v>11711</v>
      </c>
      <c r="J142" s="216">
        <v>15.868690075560353</v>
      </c>
      <c r="K142">
        <f t="shared" si="3"/>
        <v>1.0280856763167547E-3</v>
      </c>
      <c r="L142">
        <f t="shared" si="4"/>
        <v>8.1122818892042925E-2</v>
      </c>
    </row>
    <row r="143" spans="1:12">
      <c r="A143" s="212" t="s">
        <v>27</v>
      </c>
      <c r="B143" s="213">
        <v>151424</v>
      </c>
      <c r="C143" s="213">
        <v>7559</v>
      </c>
      <c r="D143" s="213">
        <v>10984384.238759629</v>
      </c>
      <c r="F143" s="212" t="s">
        <v>27</v>
      </c>
      <c r="G143" s="213">
        <v>147595.84570795432</v>
      </c>
      <c r="H143" s="213">
        <v>7559</v>
      </c>
      <c r="I143" s="214">
        <v>10892</v>
      </c>
      <c r="J143" s="208">
        <f t="shared" ref="J143:J145" si="6">G143/I143</f>
        <v>13.550848853099001</v>
      </c>
      <c r="K143">
        <f t="shared" si="3"/>
        <v>6.8815873841404987E-4</v>
      </c>
      <c r="L143">
        <f t="shared" si="4"/>
        <v>4.6993010316534363E-2</v>
      </c>
    </row>
    <row r="144" spans="1:12">
      <c r="A144" s="212" t="s">
        <v>28</v>
      </c>
      <c r="B144" s="213">
        <v>65443</v>
      </c>
      <c r="C144" s="213">
        <v>5360</v>
      </c>
      <c r="D144" s="213">
        <v>5994758.8238902492</v>
      </c>
      <c r="F144" s="212" t="s">
        <v>28</v>
      </c>
      <c r="G144" s="213">
        <v>64439.43712963166</v>
      </c>
      <c r="H144" s="213">
        <v>5360</v>
      </c>
      <c r="I144" s="214">
        <v>2507</v>
      </c>
      <c r="J144" s="208">
        <f t="shared" si="6"/>
        <v>25.703804200092407</v>
      </c>
      <c r="K144">
        <f t="shared" si="3"/>
        <v>8.9411436847790856E-4</v>
      </c>
      <c r="L144">
        <f t="shared" si="4"/>
        <v>2.0516858853983657E-2</v>
      </c>
    </row>
    <row r="145" spans="1:12">
      <c r="A145" s="212" t="s">
        <v>29</v>
      </c>
      <c r="B145" s="213">
        <v>285849</v>
      </c>
      <c r="C145" s="213">
        <v>19125</v>
      </c>
      <c r="D145" s="213">
        <v>26487314.902161453</v>
      </c>
      <c r="F145" s="212" t="s">
        <v>29</v>
      </c>
      <c r="G145" s="213">
        <v>281465.52975976164</v>
      </c>
      <c r="H145" s="213">
        <v>19125</v>
      </c>
      <c r="I145" s="214">
        <v>21039</v>
      </c>
      <c r="J145" s="208">
        <f t="shared" si="6"/>
        <v>13.3782750967138</v>
      </c>
      <c r="K145">
        <f t="shared" si="3"/>
        <v>7.2204374322741701E-4</v>
      </c>
      <c r="L145">
        <f t="shared" si="4"/>
        <v>8.9615750906168329E-2</v>
      </c>
    </row>
    <row r="146" spans="1:12">
      <c r="A146" s="212" t="s">
        <v>304</v>
      </c>
      <c r="B146" s="213"/>
      <c r="C146" s="213"/>
      <c r="D146" s="213"/>
      <c r="F146" s="212" t="s">
        <v>30</v>
      </c>
      <c r="G146" s="213">
        <v>88892.381079312283</v>
      </c>
      <c r="H146" s="213">
        <v>5657</v>
      </c>
      <c r="I146" s="214">
        <v>6047</v>
      </c>
      <c r="J146" s="208">
        <f>G146/I146</f>
        <v>14.700244927949774</v>
      </c>
      <c r="K146">
        <f>H146/D147</f>
        <v>7.006308274000011E-4</v>
      </c>
      <c r="L146">
        <f t="shared" si="4"/>
        <v>2.830242654245857E-2</v>
      </c>
    </row>
    <row r="147" spans="1:12">
      <c r="A147" s="212" t="s">
        <v>30</v>
      </c>
      <c r="B147" s="213">
        <v>89374</v>
      </c>
      <c r="C147" s="213">
        <v>5657</v>
      </c>
      <c r="D147" s="213">
        <v>8074152.2907189038</v>
      </c>
      <c r="F147" s="212" t="s">
        <v>25</v>
      </c>
      <c r="G147" s="213">
        <v>72048.302298148628</v>
      </c>
      <c r="H147" s="213">
        <v>3716</v>
      </c>
      <c r="I147" s="214">
        <v>2333</v>
      </c>
      <c r="J147" s="208">
        <f>G147/I147</f>
        <v>30.882255592862677</v>
      </c>
      <c r="K147">
        <f>H147/D148</f>
        <v>8.7578078492729335E-4</v>
      </c>
      <c r="L147">
        <f t="shared" si="4"/>
        <v>2.2939443836956296E-2</v>
      </c>
    </row>
    <row r="148" spans="1:12">
      <c r="A148" s="212" t="s">
        <v>25</v>
      </c>
      <c r="B148" s="213">
        <v>73917</v>
      </c>
      <c r="C148" s="213">
        <v>3716</v>
      </c>
      <c r="D148" s="213">
        <v>4243070.9419007171</v>
      </c>
      <c r="G148">
        <f>SUM(G133:G147)</f>
        <v>3140804.2326674084</v>
      </c>
      <c r="I148" s="214">
        <v>224733</v>
      </c>
    </row>
    <row r="149" spans="1:12">
      <c r="A149" s="212" t="s">
        <v>309</v>
      </c>
      <c r="B149" s="214">
        <v>3174231</v>
      </c>
      <c r="C149" s="213">
        <v>236777</v>
      </c>
      <c r="D149" s="213">
        <v>260236639.65223294</v>
      </c>
    </row>
    <row r="150" spans="1:12">
      <c r="A150" s="202"/>
      <c r="C150"/>
      <c r="D150"/>
      <c r="E150" s="218"/>
    </row>
    <row r="151" spans="1:12">
      <c r="A151" s="202"/>
      <c r="C151"/>
      <c r="D151"/>
    </row>
    <row r="152" spans="1:12">
      <c r="A152" s="202"/>
      <c r="C152"/>
      <c r="D152"/>
    </row>
  </sheetData>
  <mergeCells count="2">
    <mergeCell ref="A93:C93"/>
    <mergeCell ref="E93:G93"/>
  </mergeCells>
  <pageMargins left="0.7" right="0.7" top="0.75" bottom="0.75" header="0.3" footer="0.3"/>
  <pageSetup scale="61" fitToHeight="2" orientation="portrait" r:id="rId3"/>
  <headerFooter>
    <oddHeader>&amp;L2012 CNGC IRP&amp;CAPPENDIX B
PEAK BASELOAD FACTORS&amp;RPAGE &amp;P</oddHeader>
  </headerFooter>
  <colBreaks count="1" manualBreakCount="1">
    <brk id="8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>
  <dimension ref="A1:AG264"/>
  <sheetViews>
    <sheetView view="pageBreakPreview" zoomScale="80" zoomScaleNormal="100" zoomScaleSheetLayoutView="80" workbookViewId="0">
      <pane xSplit="2" ySplit="37" topLeftCell="C74" activePane="bottomRight" state="frozenSplit"/>
      <selection activeCell="H46" sqref="H46"/>
      <selection pane="topRight" activeCell="H46" sqref="H46"/>
      <selection pane="bottomLeft" activeCell="H46" sqref="H46"/>
      <selection pane="bottomRight" activeCell="C37" sqref="C37:K37"/>
    </sheetView>
  </sheetViews>
  <sheetFormatPr defaultColWidth="9.1796875" defaultRowHeight="13"/>
  <cols>
    <col min="1" max="1" width="1.453125" style="1" customWidth="1"/>
    <col min="2" max="2" width="6.7265625" style="1" bestFit="1" customWidth="1"/>
    <col min="3" max="3" width="11" style="1" bestFit="1" customWidth="1"/>
    <col min="4" max="4" width="10.81640625" style="1" customWidth="1"/>
    <col min="5" max="5" width="11" style="1" bestFit="1" customWidth="1"/>
    <col min="6" max="6" width="15.453125" style="1" customWidth="1"/>
    <col min="7" max="7" width="14.7265625" style="1" customWidth="1"/>
    <col min="8" max="8" width="11" style="1" customWidth="1"/>
    <col min="9" max="11" width="11" style="1" bestFit="1" customWidth="1"/>
    <col min="12" max="12" width="0.7265625" style="1" customWidth="1"/>
    <col min="13" max="13" width="8.54296875" style="1" bestFit="1" customWidth="1"/>
    <col min="14" max="14" width="9" style="1" customWidth="1"/>
    <col min="15" max="15" width="6.54296875" style="1" bestFit="1" customWidth="1"/>
    <col min="16" max="16" width="8.54296875" style="1" bestFit="1" customWidth="1"/>
    <col min="17" max="17" width="9" style="1" customWidth="1"/>
    <col min="18" max="18" width="6.54296875" style="1" bestFit="1" customWidth="1"/>
    <col min="19" max="19" width="8.54296875" style="1" bestFit="1" customWidth="1"/>
    <col min="20" max="20" width="9" style="1" bestFit="1" customWidth="1"/>
    <col min="21" max="21" width="6.7265625" style="1" bestFit="1" customWidth="1"/>
    <col min="22" max="22" width="1.81640625" style="2" customWidth="1"/>
    <col min="23" max="23" width="9.1796875" style="1"/>
    <col min="24" max="25" width="15" style="1" bestFit="1" customWidth="1"/>
    <col min="26" max="26" width="31.54296875" style="1" bestFit="1" customWidth="1"/>
    <col min="27" max="27" width="15" style="1" bestFit="1" customWidth="1"/>
    <col min="28" max="29" width="9.1796875" style="1"/>
    <col min="30" max="30" width="16.81640625" style="1" bestFit="1" customWidth="1"/>
    <col min="31" max="32" width="12" style="1" bestFit="1" customWidth="1"/>
    <col min="33" max="33" width="12.453125" style="1" bestFit="1" customWidth="1"/>
    <col min="34" max="16384" width="9.1796875" style="1"/>
  </cols>
  <sheetData>
    <row r="1" spans="1:29" ht="38.5">
      <c r="A1" s="1" t="s">
        <v>0</v>
      </c>
      <c r="C1" s="249" t="s">
        <v>1</v>
      </c>
      <c r="D1" s="249"/>
      <c r="E1" s="249"/>
      <c r="Z1" s="3">
        <v>3</v>
      </c>
    </row>
    <row r="2" spans="1:29" ht="24.75" customHeight="1">
      <c r="B2" s="4"/>
      <c r="C2" s="4">
        <v>2</v>
      </c>
      <c r="D2" s="4">
        <v>3</v>
      </c>
      <c r="E2" s="4">
        <v>4</v>
      </c>
      <c r="F2" s="4">
        <v>5</v>
      </c>
      <c r="G2" s="4">
        <v>6</v>
      </c>
      <c r="H2" s="4">
        <v>7</v>
      </c>
      <c r="I2" s="4">
        <v>8</v>
      </c>
      <c r="J2" s="4">
        <v>9</v>
      </c>
      <c r="K2" s="4">
        <v>10</v>
      </c>
      <c r="L2" s="4">
        <v>11</v>
      </c>
      <c r="M2" s="4">
        <v>12</v>
      </c>
      <c r="N2" s="4">
        <v>13</v>
      </c>
      <c r="O2" s="4">
        <v>14</v>
      </c>
      <c r="P2" s="4">
        <v>15</v>
      </c>
      <c r="Q2" s="4">
        <v>16</v>
      </c>
      <c r="R2" s="4" t="s">
        <v>2</v>
      </c>
      <c r="Z2" s="5"/>
      <c r="AC2" s="6"/>
    </row>
    <row r="3" spans="1:29" s="7" customFormat="1" ht="44.5">
      <c r="B3" s="8"/>
      <c r="C3" s="9" t="s">
        <v>3</v>
      </c>
      <c r="D3" s="9" t="s">
        <v>4</v>
      </c>
      <c r="E3" s="9" t="s">
        <v>5</v>
      </c>
      <c r="F3" s="9" t="s">
        <v>6</v>
      </c>
      <c r="G3" s="9" t="s">
        <v>7</v>
      </c>
      <c r="H3" s="9" t="s">
        <v>8</v>
      </c>
      <c r="I3" s="9" t="s">
        <v>9</v>
      </c>
      <c r="J3" s="9" t="s">
        <v>10</v>
      </c>
      <c r="K3" s="9" t="s">
        <v>11</v>
      </c>
      <c r="L3" s="9" t="s">
        <v>12</v>
      </c>
      <c r="M3" s="9" t="s">
        <v>13</v>
      </c>
      <c r="N3" s="9" t="s">
        <v>14</v>
      </c>
      <c r="O3" s="9" t="s">
        <v>15</v>
      </c>
      <c r="P3" s="9" t="s">
        <v>16</v>
      </c>
      <c r="Q3" s="9" t="s">
        <v>17</v>
      </c>
      <c r="R3" s="8" t="s">
        <v>18</v>
      </c>
      <c r="S3" s="10"/>
      <c r="V3" s="11"/>
      <c r="Z3" s="12">
        <f ca="1">MIN(E121:E142)</f>
        <v>11647.882430038087</v>
      </c>
      <c r="AC3" s="13"/>
    </row>
    <row r="4" spans="1:29" ht="14.5" hidden="1">
      <c r="B4" s="14" t="s">
        <v>19</v>
      </c>
      <c r="C4" s="15">
        <v>11</v>
      </c>
      <c r="D4" s="15">
        <f>+C4+1</f>
        <v>12</v>
      </c>
      <c r="E4" s="15">
        <f>+D4+1</f>
        <v>13</v>
      </c>
      <c r="F4" s="15">
        <f>+E4+1</f>
        <v>14</v>
      </c>
      <c r="G4" s="15">
        <f>+F4+1</f>
        <v>15</v>
      </c>
      <c r="H4" s="15">
        <f>+G4+1</f>
        <v>16</v>
      </c>
      <c r="I4" s="15">
        <f t="shared" ref="I4:Q4" si="0">+H4+1</f>
        <v>17</v>
      </c>
      <c r="J4" s="15">
        <f t="shared" si="0"/>
        <v>18</v>
      </c>
      <c r="K4" s="15">
        <f t="shared" si="0"/>
        <v>19</v>
      </c>
      <c r="L4" s="15">
        <f t="shared" si="0"/>
        <v>20</v>
      </c>
      <c r="M4" s="15">
        <f t="shared" si="0"/>
        <v>21</v>
      </c>
      <c r="N4" s="15">
        <f t="shared" si="0"/>
        <v>22</v>
      </c>
      <c r="O4" s="15">
        <f t="shared" si="0"/>
        <v>23</v>
      </c>
      <c r="P4" s="15">
        <f t="shared" si="0"/>
        <v>24</v>
      </c>
      <c r="Q4" s="15">
        <f t="shared" si="0"/>
        <v>25</v>
      </c>
      <c r="R4" s="16" t="s">
        <v>20</v>
      </c>
      <c r="S4" s="17"/>
      <c r="AC4" s="6"/>
    </row>
    <row r="5" spans="1:29" ht="14.5" hidden="1">
      <c r="B5" s="14" t="s">
        <v>21</v>
      </c>
      <c r="C5" s="15">
        <f t="shared" ref="C5:Q20" si="1">+C4+19</f>
        <v>30</v>
      </c>
      <c r="D5" s="15">
        <f t="shared" si="1"/>
        <v>31</v>
      </c>
      <c r="E5" s="15">
        <f t="shared" si="1"/>
        <v>32</v>
      </c>
      <c r="F5" s="15">
        <f t="shared" si="1"/>
        <v>33</v>
      </c>
      <c r="G5" s="15">
        <f t="shared" si="1"/>
        <v>34</v>
      </c>
      <c r="H5" s="15">
        <f t="shared" si="1"/>
        <v>35</v>
      </c>
      <c r="I5" s="15">
        <f t="shared" si="1"/>
        <v>36</v>
      </c>
      <c r="J5" s="15">
        <f t="shared" si="1"/>
        <v>37</v>
      </c>
      <c r="K5" s="15">
        <f t="shared" si="1"/>
        <v>38</v>
      </c>
      <c r="L5" s="15">
        <f t="shared" si="1"/>
        <v>39</v>
      </c>
      <c r="M5" s="15">
        <f t="shared" si="1"/>
        <v>40</v>
      </c>
      <c r="N5" s="15">
        <f t="shared" si="1"/>
        <v>41</v>
      </c>
      <c r="O5" s="15">
        <f t="shared" si="1"/>
        <v>42</v>
      </c>
      <c r="P5" s="15">
        <f t="shared" si="1"/>
        <v>43</v>
      </c>
      <c r="Q5" s="15">
        <f t="shared" si="1"/>
        <v>44</v>
      </c>
      <c r="R5" s="16" t="s">
        <v>20</v>
      </c>
      <c r="S5" s="17"/>
      <c r="AC5" s="6"/>
    </row>
    <row r="6" spans="1:29" ht="14.5" hidden="1">
      <c r="B6" s="14" t="s">
        <v>22</v>
      </c>
      <c r="C6" s="15">
        <f t="shared" si="1"/>
        <v>49</v>
      </c>
      <c r="D6" s="15">
        <f t="shared" si="1"/>
        <v>50</v>
      </c>
      <c r="E6" s="15">
        <f t="shared" si="1"/>
        <v>51</v>
      </c>
      <c r="F6" s="15">
        <f t="shared" si="1"/>
        <v>52</v>
      </c>
      <c r="G6" s="15">
        <f t="shared" si="1"/>
        <v>53</v>
      </c>
      <c r="H6" s="15">
        <f t="shared" si="1"/>
        <v>54</v>
      </c>
      <c r="I6" s="15">
        <f t="shared" si="1"/>
        <v>55</v>
      </c>
      <c r="J6" s="15">
        <f t="shared" si="1"/>
        <v>56</v>
      </c>
      <c r="K6" s="15">
        <f t="shared" si="1"/>
        <v>57</v>
      </c>
      <c r="L6" s="15">
        <f t="shared" si="1"/>
        <v>58</v>
      </c>
      <c r="M6" s="15">
        <f t="shared" si="1"/>
        <v>59</v>
      </c>
      <c r="N6" s="15">
        <f t="shared" si="1"/>
        <v>60</v>
      </c>
      <c r="O6" s="15">
        <f t="shared" si="1"/>
        <v>61</v>
      </c>
      <c r="P6" s="15">
        <f t="shared" si="1"/>
        <v>62</v>
      </c>
      <c r="Q6" s="15">
        <f t="shared" si="1"/>
        <v>63</v>
      </c>
      <c r="R6" s="16" t="s">
        <v>20</v>
      </c>
      <c r="S6" s="17"/>
      <c r="AC6" s="6"/>
    </row>
    <row r="7" spans="1:29" ht="14.5" hidden="1">
      <c r="B7" s="14" t="s">
        <v>23</v>
      </c>
      <c r="C7" s="15">
        <f t="shared" si="1"/>
        <v>68</v>
      </c>
      <c r="D7" s="15">
        <f t="shared" si="1"/>
        <v>69</v>
      </c>
      <c r="E7" s="15">
        <f t="shared" si="1"/>
        <v>70</v>
      </c>
      <c r="F7" s="15">
        <f t="shared" si="1"/>
        <v>71</v>
      </c>
      <c r="G7" s="15">
        <f t="shared" si="1"/>
        <v>72</v>
      </c>
      <c r="H7" s="15">
        <f t="shared" si="1"/>
        <v>73</v>
      </c>
      <c r="I7" s="15">
        <f t="shared" si="1"/>
        <v>74</v>
      </c>
      <c r="J7" s="15">
        <f t="shared" si="1"/>
        <v>75</v>
      </c>
      <c r="K7" s="15">
        <f t="shared" si="1"/>
        <v>76</v>
      </c>
      <c r="L7" s="15">
        <f t="shared" si="1"/>
        <v>77</v>
      </c>
      <c r="M7" s="15">
        <f t="shared" si="1"/>
        <v>78</v>
      </c>
      <c r="N7" s="15">
        <f t="shared" si="1"/>
        <v>79</v>
      </c>
      <c r="O7" s="15">
        <f t="shared" si="1"/>
        <v>80</v>
      </c>
      <c r="P7" s="15">
        <f t="shared" si="1"/>
        <v>81</v>
      </c>
      <c r="Q7" s="15">
        <f t="shared" si="1"/>
        <v>82</v>
      </c>
      <c r="R7" s="16" t="s">
        <v>20</v>
      </c>
      <c r="S7" s="17"/>
      <c r="AC7" s="6"/>
    </row>
    <row r="8" spans="1:29" ht="14.5" hidden="1">
      <c r="B8" s="14" t="s">
        <v>24</v>
      </c>
      <c r="C8" s="15">
        <f t="shared" si="1"/>
        <v>87</v>
      </c>
      <c r="D8" s="15">
        <f t="shared" si="1"/>
        <v>88</v>
      </c>
      <c r="E8" s="15">
        <f t="shared" si="1"/>
        <v>89</v>
      </c>
      <c r="F8" s="15">
        <f t="shared" si="1"/>
        <v>90</v>
      </c>
      <c r="G8" s="15">
        <f t="shared" si="1"/>
        <v>91</v>
      </c>
      <c r="H8" s="15">
        <f t="shared" si="1"/>
        <v>92</v>
      </c>
      <c r="I8" s="15">
        <f t="shared" si="1"/>
        <v>93</v>
      </c>
      <c r="J8" s="15">
        <f t="shared" si="1"/>
        <v>94</v>
      </c>
      <c r="K8" s="15">
        <f t="shared" si="1"/>
        <v>95</v>
      </c>
      <c r="L8" s="15">
        <f t="shared" si="1"/>
        <v>96</v>
      </c>
      <c r="M8" s="15">
        <f t="shared" si="1"/>
        <v>97</v>
      </c>
      <c r="N8" s="15">
        <f t="shared" si="1"/>
        <v>98</v>
      </c>
      <c r="O8" s="15">
        <f t="shared" si="1"/>
        <v>99</v>
      </c>
      <c r="P8" s="15">
        <f t="shared" si="1"/>
        <v>100</v>
      </c>
      <c r="Q8" s="15">
        <f t="shared" si="1"/>
        <v>101</v>
      </c>
      <c r="R8" s="16" t="s">
        <v>20</v>
      </c>
      <c r="S8" s="17"/>
      <c r="AC8" s="6"/>
    </row>
    <row r="9" spans="1:29" ht="14.5" hidden="1">
      <c r="B9" s="14" t="s">
        <v>25</v>
      </c>
      <c r="C9" s="15">
        <f t="shared" si="1"/>
        <v>106</v>
      </c>
      <c r="D9" s="15">
        <f t="shared" si="1"/>
        <v>107</v>
      </c>
      <c r="E9" s="15">
        <f t="shared" si="1"/>
        <v>108</v>
      </c>
      <c r="F9" s="15">
        <f t="shared" si="1"/>
        <v>109</v>
      </c>
      <c r="G9" s="15">
        <f t="shared" si="1"/>
        <v>110</v>
      </c>
      <c r="H9" s="15">
        <f t="shared" si="1"/>
        <v>111</v>
      </c>
      <c r="I9" s="15">
        <f t="shared" si="1"/>
        <v>112</v>
      </c>
      <c r="J9" s="15">
        <f t="shared" si="1"/>
        <v>113</v>
      </c>
      <c r="K9" s="15">
        <f t="shared" si="1"/>
        <v>114</v>
      </c>
      <c r="L9" s="15">
        <f t="shared" si="1"/>
        <v>115</v>
      </c>
      <c r="M9" s="15">
        <f t="shared" si="1"/>
        <v>116</v>
      </c>
      <c r="N9" s="15">
        <f t="shared" si="1"/>
        <v>117</v>
      </c>
      <c r="O9" s="15">
        <f t="shared" si="1"/>
        <v>118</v>
      </c>
      <c r="P9" s="15">
        <f t="shared" si="1"/>
        <v>119</v>
      </c>
      <c r="Q9" s="15">
        <f t="shared" si="1"/>
        <v>120</v>
      </c>
      <c r="R9" s="16" t="s">
        <v>20</v>
      </c>
      <c r="S9" s="17"/>
      <c r="AC9" s="6"/>
    </row>
    <row r="10" spans="1:29" ht="14.5" hidden="1">
      <c r="B10" s="14" t="s">
        <v>26</v>
      </c>
      <c r="C10" s="15">
        <f t="shared" si="1"/>
        <v>125</v>
      </c>
      <c r="D10" s="15">
        <f t="shared" si="1"/>
        <v>126</v>
      </c>
      <c r="E10" s="15">
        <f t="shared" si="1"/>
        <v>127</v>
      </c>
      <c r="F10" s="15">
        <f t="shared" si="1"/>
        <v>128</v>
      </c>
      <c r="G10" s="15">
        <f t="shared" si="1"/>
        <v>129</v>
      </c>
      <c r="H10" s="15">
        <f t="shared" si="1"/>
        <v>130</v>
      </c>
      <c r="I10" s="15">
        <f t="shared" si="1"/>
        <v>131</v>
      </c>
      <c r="J10" s="15">
        <f t="shared" si="1"/>
        <v>132</v>
      </c>
      <c r="K10" s="15">
        <f t="shared" si="1"/>
        <v>133</v>
      </c>
      <c r="L10" s="15">
        <f t="shared" si="1"/>
        <v>134</v>
      </c>
      <c r="M10" s="15">
        <f t="shared" si="1"/>
        <v>135</v>
      </c>
      <c r="N10" s="15">
        <f t="shared" si="1"/>
        <v>136</v>
      </c>
      <c r="O10" s="15">
        <f t="shared" si="1"/>
        <v>137</v>
      </c>
      <c r="P10" s="15">
        <f t="shared" si="1"/>
        <v>138</v>
      </c>
      <c r="Q10" s="15">
        <f t="shared" si="1"/>
        <v>139</v>
      </c>
      <c r="R10" s="16" t="s">
        <v>20</v>
      </c>
      <c r="S10" s="17"/>
      <c r="AC10" s="6"/>
    </row>
    <row r="11" spans="1:29" ht="14.5" hidden="1">
      <c r="B11" s="14" t="s">
        <v>27</v>
      </c>
      <c r="C11" s="15">
        <f t="shared" si="1"/>
        <v>144</v>
      </c>
      <c r="D11" s="15">
        <f t="shared" si="1"/>
        <v>145</v>
      </c>
      <c r="E11" s="15">
        <f t="shared" si="1"/>
        <v>146</v>
      </c>
      <c r="F11" s="15">
        <f t="shared" si="1"/>
        <v>147</v>
      </c>
      <c r="G11" s="15">
        <f t="shared" si="1"/>
        <v>148</v>
      </c>
      <c r="H11" s="15">
        <f t="shared" si="1"/>
        <v>149</v>
      </c>
      <c r="I11" s="15">
        <f t="shared" si="1"/>
        <v>150</v>
      </c>
      <c r="J11" s="15">
        <f t="shared" si="1"/>
        <v>151</v>
      </c>
      <c r="K11" s="15">
        <f t="shared" si="1"/>
        <v>152</v>
      </c>
      <c r="L11" s="15">
        <f t="shared" si="1"/>
        <v>153</v>
      </c>
      <c r="M11" s="15">
        <f t="shared" si="1"/>
        <v>154</v>
      </c>
      <c r="N11" s="15">
        <f t="shared" si="1"/>
        <v>155</v>
      </c>
      <c r="O11" s="15">
        <f t="shared" si="1"/>
        <v>156</v>
      </c>
      <c r="P11" s="15">
        <f t="shared" si="1"/>
        <v>157</v>
      </c>
      <c r="Q11" s="15">
        <f t="shared" si="1"/>
        <v>158</v>
      </c>
      <c r="R11" s="16" t="s">
        <v>20</v>
      </c>
      <c r="S11" s="17"/>
      <c r="AC11" s="6"/>
    </row>
    <row r="12" spans="1:29" ht="14.5" hidden="1">
      <c r="B12" s="14" t="s">
        <v>28</v>
      </c>
      <c r="C12" s="15">
        <f t="shared" si="1"/>
        <v>163</v>
      </c>
      <c r="D12" s="15">
        <f t="shared" si="1"/>
        <v>164</v>
      </c>
      <c r="E12" s="15">
        <f t="shared" si="1"/>
        <v>165</v>
      </c>
      <c r="F12" s="15">
        <f t="shared" si="1"/>
        <v>166</v>
      </c>
      <c r="G12" s="15">
        <f t="shared" si="1"/>
        <v>167</v>
      </c>
      <c r="H12" s="15">
        <f t="shared" si="1"/>
        <v>168</v>
      </c>
      <c r="I12" s="15">
        <f t="shared" si="1"/>
        <v>169</v>
      </c>
      <c r="J12" s="15">
        <f t="shared" si="1"/>
        <v>170</v>
      </c>
      <c r="K12" s="15">
        <f t="shared" si="1"/>
        <v>171</v>
      </c>
      <c r="L12" s="15">
        <f t="shared" si="1"/>
        <v>172</v>
      </c>
      <c r="M12" s="15">
        <f t="shared" si="1"/>
        <v>173</v>
      </c>
      <c r="N12" s="15">
        <f t="shared" si="1"/>
        <v>174</v>
      </c>
      <c r="O12" s="15">
        <f t="shared" si="1"/>
        <v>175</v>
      </c>
      <c r="P12" s="15">
        <f t="shared" si="1"/>
        <v>176</v>
      </c>
      <c r="Q12" s="15">
        <f t="shared" si="1"/>
        <v>177</v>
      </c>
      <c r="R12" s="16" t="s">
        <v>20</v>
      </c>
      <c r="S12" s="17"/>
      <c r="AC12" s="6"/>
    </row>
    <row r="13" spans="1:29" ht="14.5" hidden="1">
      <c r="B13" s="14" t="s">
        <v>29</v>
      </c>
      <c r="C13" s="15">
        <f t="shared" si="1"/>
        <v>182</v>
      </c>
      <c r="D13" s="15">
        <f t="shared" si="1"/>
        <v>183</v>
      </c>
      <c r="E13" s="15">
        <f t="shared" si="1"/>
        <v>184</v>
      </c>
      <c r="F13" s="15">
        <f t="shared" si="1"/>
        <v>185</v>
      </c>
      <c r="G13" s="15">
        <f t="shared" si="1"/>
        <v>186</v>
      </c>
      <c r="H13" s="15">
        <f t="shared" si="1"/>
        <v>187</v>
      </c>
      <c r="I13" s="15">
        <f t="shared" si="1"/>
        <v>188</v>
      </c>
      <c r="J13" s="15">
        <f t="shared" si="1"/>
        <v>189</v>
      </c>
      <c r="K13" s="15">
        <f t="shared" si="1"/>
        <v>190</v>
      </c>
      <c r="L13" s="15">
        <f t="shared" si="1"/>
        <v>191</v>
      </c>
      <c r="M13" s="15">
        <f t="shared" si="1"/>
        <v>192</v>
      </c>
      <c r="N13" s="15">
        <f t="shared" si="1"/>
        <v>193</v>
      </c>
      <c r="O13" s="15">
        <f t="shared" si="1"/>
        <v>194</v>
      </c>
      <c r="P13" s="15">
        <f t="shared" si="1"/>
        <v>195</v>
      </c>
      <c r="Q13" s="15">
        <f t="shared" si="1"/>
        <v>196</v>
      </c>
      <c r="R13" s="16" t="s">
        <v>20</v>
      </c>
      <c r="S13" s="17"/>
      <c r="AC13" s="6"/>
    </row>
    <row r="14" spans="1:29" ht="14.5" hidden="1">
      <c r="B14" s="14" t="s">
        <v>30</v>
      </c>
      <c r="C14" s="15">
        <f t="shared" si="1"/>
        <v>201</v>
      </c>
      <c r="D14" s="15">
        <f t="shared" si="1"/>
        <v>202</v>
      </c>
      <c r="E14" s="15">
        <f t="shared" si="1"/>
        <v>203</v>
      </c>
      <c r="F14" s="15">
        <f t="shared" si="1"/>
        <v>204</v>
      </c>
      <c r="G14" s="15">
        <f t="shared" si="1"/>
        <v>205</v>
      </c>
      <c r="H14" s="15">
        <f t="shared" si="1"/>
        <v>206</v>
      </c>
      <c r="I14" s="15">
        <f t="shared" si="1"/>
        <v>207</v>
      </c>
      <c r="J14" s="15">
        <f t="shared" si="1"/>
        <v>208</v>
      </c>
      <c r="K14" s="15">
        <f t="shared" si="1"/>
        <v>209</v>
      </c>
      <c r="L14" s="15">
        <f t="shared" si="1"/>
        <v>210</v>
      </c>
      <c r="M14" s="15">
        <f t="shared" si="1"/>
        <v>211</v>
      </c>
      <c r="N14" s="15">
        <f t="shared" si="1"/>
        <v>212</v>
      </c>
      <c r="O14" s="15">
        <f t="shared" si="1"/>
        <v>213</v>
      </c>
      <c r="P14" s="15">
        <f t="shared" si="1"/>
        <v>214</v>
      </c>
      <c r="Q14" s="15">
        <f t="shared" si="1"/>
        <v>215</v>
      </c>
      <c r="R14" s="16" t="s">
        <v>20</v>
      </c>
      <c r="S14" s="17"/>
      <c r="AC14" s="6"/>
    </row>
    <row r="15" spans="1:29" ht="14.5" hidden="1">
      <c r="B15" s="14" t="s">
        <v>31</v>
      </c>
      <c r="C15" s="15">
        <f t="shared" si="1"/>
        <v>220</v>
      </c>
      <c r="D15" s="15">
        <f t="shared" si="1"/>
        <v>221</v>
      </c>
      <c r="E15" s="15">
        <f t="shared" si="1"/>
        <v>222</v>
      </c>
      <c r="F15" s="15">
        <f t="shared" si="1"/>
        <v>223</v>
      </c>
      <c r="G15" s="15">
        <f t="shared" si="1"/>
        <v>224</v>
      </c>
      <c r="H15" s="15">
        <f t="shared" si="1"/>
        <v>225</v>
      </c>
      <c r="I15" s="15">
        <f t="shared" si="1"/>
        <v>226</v>
      </c>
      <c r="J15" s="15">
        <f t="shared" si="1"/>
        <v>227</v>
      </c>
      <c r="K15" s="15">
        <f t="shared" si="1"/>
        <v>228</v>
      </c>
      <c r="L15" s="15">
        <f t="shared" si="1"/>
        <v>229</v>
      </c>
      <c r="M15" s="15">
        <f t="shared" si="1"/>
        <v>230</v>
      </c>
      <c r="N15" s="15">
        <f t="shared" si="1"/>
        <v>231</v>
      </c>
      <c r="O15" s="15">
        <f t="shared" si="1"/>
        <v>232</v>
      </c>
      <c r="P15" s="15">
        <f t="shared" si="1"/>
        <v>233</v>
      </c>
      <c r="Q15" s="15">
        <f t="shared" si="1"/>
        <v>234</v>
      </c>
      <c r="R15" s="16" t="s">
        <v>20</v>
      </c>
      <c r="S15" s="17"/>
      <c r="AC15" s="6"/>
    </row>
    <row r="16" spans="1:29" ht="14.5" hidden="1">
      <c r="B16" s="14" t="s">
        <v>32</v>
      </c>
      <c r="C16" s="15">
        <f t="shared" si="1"/>
        <v>239</v>
      </c>
      <c r="D16" s="15">
        <f t="shared" si="1"/>
        <v>240</v>
      </c>
      <c r="E16" s="15">
        <f t="shared" si="1"/>
        <v>241</v>
      </c>
      <c r="F16" s="15">
        <f t="shared" si="1"/>
        <v>242</v>
      </c>
      <c r="G16" s="15">
        <f t="shared" si="1"/>
        <v>243</v>
      </c>
      <c r="H16" s="15">
        <f t="shared" si="1"/>
        <v>244</v>
      </c>
      <c r="I16" s="15">
        <f t="shared" si="1"/>
        <v>245</v>
      </c>
      <c r="J16" s="15">
        <f t="shared" si="1"/>
        <v>246</v>
      </c>
      <c r="K16" s="15">
        <f t="shared" si="1"/>
        <v>247</v>
      </c>
      <c r="L16" s="15">
        <f t="shared" si="1"/>
        <v>248</v>
      </c>
      <c r="M16" s="15">
        <f t="shared" si="1"/>
        <v>249</v>
      </c>
      <c r="N16" s="15">
        <f t="shared" si="1"/>
        <v>250</v>
      </c>
      <c r="O16" s="15">
        <f t="shared" si="1"/>
        <v>251</v>
      </c>
      <c r="P16" s="15">
        <f t="shared" si="1"/>
        <v>252</v>
      </c>
      <c r="Q16" s="15">
        <f t="shared" si="1"/>
        <v>253</v>
      </c>
      <c r="R16" s="16" t="s">
        <v>20</v>
      </c>
      <c r="S16" s="17"/>
      <c r="AC16" s="6"/>
    </row>
    <row r="17" spans="2:29" ht="14.5" hidden="1">
      <c r="B17" s="14" t="s">
        <v>33</v>
      </c>
      <c r="C17" s="15">
        <f t="shared" si="1"/>
        <v>258</v>
      </c>
      <c r="D17" s="15">
        <f t="shared" si="1"/>
        <v>259</v>
      </c>
      <c r="E17" s="15">
        <f t="shared" si="1"/>
        <v>260</v>
      </c>
      <c r="F17" s="15">
        <f t="shared" si="1"/>
        <v>261</v>
      </c>
      <c r="G17" s="15">
        <f t="shared" si="1"/>
        <v>262</v>
      </c>
      <c r="H17" s="15">
        <f t="shared" si="1"/>
        <v>263</v>
      </c>
      <c r="I17" s="15">
        <f t="shared" si="1"/>
        <v>264</v>
      </c>
      <c r="J17" s="15">
        <f t="shared" si="1"/>
        <v>265</v>
      </c>
      <c r="K17" s="15">
        <f t="shared" si="1"/>
        <v>266</v>
      </c>
      <c r="L17" s="15">
        <f t="shared" si="1"/>
        <v>267</v>
      </c>
      <c r="M17" s="15">
        <f t="shared" si="1"/>
        <v>268</v>
      </c>
      <c r="N17" s="15">
        <f t="shared" si="1"/>
        <v>269</v>
      </c>
      <c r="O17" s="15">
        <f t="shared" si="1"/>
        <v>270</v>
      </c>
      <c r="P17" s="15">
        <f t="shared" si="1"/>
        <v>271</v>
      </c>
      <c r="Q17" s="15">
        <f t="shared" si="1"/>
        <v>272</v>
      </c>
      <c r="R17" s="16" t="s">
        <v>20</v>
      </c>
      <c r="S17" s="17"/>
      <c r="AC17" s="6"/>
    </row>
    <row r="18" spans="2:29" ht="14.5" hidden="1">
      <c r="B18" s="14" t="s">
        <v>34</v>
      </c>
      <c r="C18" s="15">
        <f t="shared" si="1"/>
        <v>277</v>
      </c>
      <c r="D18" s="15">
        <f t="shared" si="1"/>
        <v>278</v>
      </c>
      <c r="E18" s="15">
        <f t="shared" si="1"/>
        <v>279</v>
      </c>
      <c r="F18" s="15">
        <f t="shared" si="1"/>
        <v>280</v>
      </c>
      <c r="G18" s="15">
        <f t="shared" si="1"/>
        <v>281</v>
      </c>
      <c r="H18" s="15">
        <f t="shared" si="1"/>
        <v>282</v>
      </c>
      <c r="I18" s="15">
        <f t="shared" si="1"/>
        <v>283</v>
      </c>
      <c r="J18" s="15">
        <f t="shared" si="1"/>
        <v>284</v>
      </c>
      <c r="K18" s="15">
        <f t="shared" si="1"/>
        <v>285</v>
      </c>
      <c r="L18" s="15">
        <f t="shared" si="1"/>
        <v>286</v>
      </c>
      <c r="M18" s="15">
        <f t="shared" si="1"/>
        <v>287</v>
      </c>
      <c r="N18" s="15">
        <f t="shared" si="1"/>
        <v>288</v>
      </c>
      <c r="O18" s="15">
        <f t="shared" si="1"/>
        <v>289</v>
      </c>
      <c r="P18" s="15">
        <f t="shared" si="1"/>
        <v>290</v>
      </c>
      <c r="Q18" s="15">
        <f t="shared" si="1"/>
        <v>291</v>
      </c>
      <c r="R18" s="16" t="s">
        <v>20</v>
      </c>
      <c r="S18" s="17"/>
      <c r="AC18" s="6"/>
    </row>
    <row r="19" spans="2:29" ht="14.5" hidden="1">
      <c r="B19" s="16" t="s">
        <v>35</v>
      </c>
      <c r="C19" s="15">
        <f t="shared" si="1"/>
        <v>296</v>
      </c>
      <c r="D19" s="15">
        <f t="shared" si="1"/>
        <v>297</v>
      </c>
      <c r="E19" s="15">
        <f t="shared" si="1"/>
        <v>298</v>
      </c>
      <c r="F19" s="15">
        <f t="shared" si="1"/>
        <v>299</v>
      </c>
      <c r="G19" s="15">
        <f t="shared" si="1"/>
        <v>300</v>
      </c>
      <c r="H19" s="15">
        <f t="shared" si="1"/>
        <v>301</v>
      </c>
      <c r="I19" s="15">
        <f t="shared" si="1"/>
        <v>302</v>
      </c>
      <c r="J19" s="15">
        <f t="shared" si="1"/>
        <v>303</v>
      </c>
      <c r="K19" s="15">
        <f t="shared" si="1"/>
        <v>304</v>
      </c>
      <c r="L19" s="15">
        <f t="shared" si="1"/>
        <v>305</v>
      </c>
      <c r="M19" s="15">
        <f t="shared" si="1"/>
        <v>306</v>
      </c>
      <c r="N19" s="15">
        <f t="shared" si="1"/>
        <v>307</v>
      </c>
      <c r="O19" s="15">
        <f t="shared" si="1"/>
        <v>308</v>
      </c>
      <c r="P19" s="15">
        <f t="shared" si="1"/>
        <v>309</v>
      </c>
      <c r="Q19" s="15">
        <f t="shared" si="1"/>
        <v>310</v>
      </c>
      <c r="R19" s="16" t="s">
        <v>36</v>
      </c>
      <c r="S19" s="17"/>
      <c r="AC19" s="6"/>
    </row>
    <row r="20" spans="2:29" ht="14.5" hidden="1">
      <c r="B20" s="16" t="s">
        <v>37</v>
      </c>
      <c r="C20" s="15">
        <f t="shared" si="1"/>
        <v>315</v>
      </c>
      <c r="D20" s="15">
        <f t="shared" si="1"/>
        <v>316</v>
      </c>
      <c r="E20" s="15">
        <f t="shared" si="1"/>
        <v>317</v>
      </c>
      <c r="F20" s="15">
        <f t="shared" si="1"/>
        <v>318</v>
      </c>
      <c r="G20" s="15">
        <f t="shared" si="1"/>
        <v>319</v>
      </c>
      <c r="H20" s="15">
        <f t="shared" si="1"/>
        <v>320</v>
      </c>
      <c r="I20" s="15">
        <f t="shared" si="1"/>
        <v>321</v>
      </c>
      <c r="J20" s="15">
        <f t="shared" si="1"/>
        <v>322</v>
      </c>
      <c r="K20" s="15">
        <f t="shared" si="1"/>
        <v>323</v>
      </c>
      <c r="L20" s="15">
        <f t="shared" si="1"/>
        <v>324</v>
      </c>
      <c r="M20" s="15">
        <f t="shared" si="1"/>
        <v>325</v>
      </c>
      <c r="N20" s="15">
        <f t="shared" si="1"/>
        <v>326</v>
      </c>
      <c r="O20" s="15">
        <f t="shared" si="1"/>
        <v>327</v>
      </c>
      <c r="P20" s="15">
        <f t="shared" si="1"/>
        <v>328</v>
      </c>
      <c r="Q20" s="15">
        <f t="shared" si="1"/>
        <v>329</v>
      </c>
      <c r="R20" s="16" t="s">
        <v>38</v>
      </c>
      <c r="S20" s="17"/>
      <c r="AC20" s="6"/>
    </row>
    <row r="21" spans="2:29" ht="14.5" hidden="1">
      <c r="B21" s="16" t="s">
        <v>39</v>
      </c>
      <c r="C21" s="15">
        <f t="shared" ref="C21:Q31" si="2">+C20+19</f>
        <v>334</v>
      </c>
      <c r="D21" s="15">
        <f t="shared" si="2"/>
        <v>335</v>
      </c>
      <c r="E21" s="15">
        <f t="shared" si="2"/>
        <v>336</v>
      </c>
      <c r="F21" s="15">
        <f t="shared" si="2"/>
        <v>337</v>
      </c>
      <c r="G21" s="15">
        <f t="shared" si="2"/>
        <v>338</v>
      </c>
      <c r="H21" s="15">
        <f t="shared" si="2"/>
        <v>339</v>
      </c>
      <c r="I21" s="15">
        <f t="shared" si="2"/>
        <v>340</v>
      </c>
      <c r="J21" s="15">
        <f t="shared" si="2"/>
        <v>341</v>
      </c>
      <c r="K21" s="15">
        <f t="shared" si="2"/>
        <v>342</v>
      </c>
      <c r="L21" s="15">
        <f t="shared" si="2"/>
        <v>343</v>
      </c>
      <c r="M21" s="15">
        <f t="shared" si="2"/>
        <v>344</v>
      </c>
      <c r="N21" s="15">
        <f t="shared" si="2"/>
        <v>345</v>
      </c>
      <c r="O21" s="15">
        <f t="shared" si="2"/>
        <v>346</v>
      </c>
      <c r="P21" s="15">
        <f t="shared" si="2"/>
        <v>347</v>
      </c>
      <c r="Q21" s="15">
        <f t="shared" si="2"/>
        <v>348</v>
      </c>
      <c r="R21" s="16" t="s">
        <v>40</v>
      </c>
      <c r="S21" s="17"/>
      <c r="AC21" s="6"/>
    </row>
    <row r="22" spans="2:29" ht="15.5" hidden="1">
      <c r="B22" s="16" t="s">
        <v>41</v>
      </c>
      <c r="C22" s="15">
        <f t="shared" si="2"/>
        <v>353</v>
      </c>
      <c r="D22" s="15">
        <f t="shared" si="2"/>
        <v>354</v>
      </c>
      <c r="E22" s="15">
        <f t="shared" si="2"/>
        <v>355</v>
      </c>
      <c r="F22" s="15">
        <f t="shared" si="2"/>
        <v>356</v>
      </c>
      <c r="G22" s="15">
        <f t="shared" si="2"/>
        <v>357</v>
      </c>
      <c r="H22" s="15">
        <f t="shared" si="2"/>
        <v>358</v>
      </c>
      <c r="I22" s="15">
        <f t="shared" si="2"/>
        <v>359</v>
      </c>
      <c r="J22" s="15">
        <f t="shared" si="2"/>
        <v>360</v>
      </c>
      <c r="K22" s="15">
        <f t="shared" si="2"/>
        <v>361</v>
      </c>
      <c r="L22" s="15">
        <f t="shared" si="2"/>
        <v>362</v>
      </c>
      <c r="M22" s="15">
        <f t="shared" si="2"/>
        <v>363</v>
      </c>
      <c r="N22" s="15">
        <f t="shared" si="2"/>
        <v>364</v>
      </c>
      <c r="O22" s="15">
        <f t="shared" si="2"/>
        <v>365</v>
      </c>
      <c r="P22" s="15">
        <f t="shared" si="2"/>
        <v>366</v>
      </c>
      <c r="Q22" s="15">
        <f t="shared" si="2"/>
        <v>367</v>
      </c>
      <c r="R22" s="16" t="s">
        <v>42</v>
      </c>
      <c r="S22" s="17"/>
      <c r="T22" s="18"/>
      <c r="AC22" s="6"/>
    </row>
    <row r="23" spans="2:29" ht="15.5" hidden="1">
      <c r="B23" s="16" t="s">
        <v>43</v>
      </c>
      <c r="C23" s="15">
        <f t="shared" si="2"/>
        <v>372</v>
      </c>
      <c r="D23" s="15">
        <f t="shared" si="2"/>
        <v>373</v>
      </c>
      <c r="E23" s="15">
        <f t="shared" si="2"/>
        <v>374</v>
      </c>
      <c r="F23" s="15">
        <f t="shared" si="2"/>
        <v>375</v>
      </c>
      <c r="G23" s="15">
        <f t="shared" si="2"/>
        <v>376</v>
      </c>
      <c r="H23" s="15">
        <f t="shared" si="2"/>
        <v>377</v>
      </c>
      <c r="I23" s="15">
        <f t="shared" si="2"/>
        <v>378</v>
      </c>
      <c r="J23" s="15">
        <f t="shared" si="2"/>
        <v>379</v>
      </c>
      <c r="K23" s="15">
        <f t="shared" si="2"/>
        <v>380</v>
      </c>
      <c r="L23" s="15">
        <f t="shared" si="2"/>
        <v>381</v>
      </c>
      <c r="M23" s="15">
        <f t="shared" si="2"/>
        <v>382</v>
      </c>
      <c r="N23" s="15">
        <f t="shared" si="2"/>
        <v>383</v>
      </c>
      <c r="O23" s="15">
        <f t="shared" si="2"/>
        <v>384</v>
      </c>
      <c r="P23" s="15">
        <f t="shared" si="2"/>
        <v>385</v>
      </c>
      <c r="Q23" s="15">
        <f t="shared" si="2"/>
        <v>386</v>
      </c>
      <c r="R23" s="16" t="s">
        <v>44</v>
      </c>
      <c r="S23" s="17"/>
      <c r="T23" s="19"/>
      <c r="AC23" s="6"/>
    </row>
    <row r="24" spans="2:29" ht="15.5" hidden="1">
      <c r="B24" s="16" t="s">
        <v>45</v>
      </c>
      <c r="C24" s="15">
        <f t="shared" si="2"/>
        <v>391</v>
      </c>
      <c r="D24" s="15">
        <f t="shared" si="2"/>
        <v>392</v>
      </c>
      <c r="E24" s="15">
        <f t="shared" si="2"/>
        <v>393</v>
      </c>
      <c r="F24" s="15">
        <f t="shared" si="2"/>
        <v>394</v>
      </c>
      <c r="G24" s="15">
        <f t="shared" si="2"/>
        <v>395</v>
      </c>
      <c r="H24" s="15">
        <f t="shared" si="2"/>
        <v>396</v>
      </c>
      <c r="I24" s="15">
        <f t="shared" si="2"/>
        <v>397</v>
      </c>
      <c r="J24" s="15">
        <f t="shared" si="2"/>
        <v>398</v>
      </c>
      <c r="K24" s="15">
        <f t="shared" si="2"/>
        <v>399</v>
      </c>
      <c r="L24" s="15">
        <f t="shared" si="2"/>
        <v>400</v>
      </c>
      <c r="M24" s="15">
        <f t="shared" si="2"/>
        <v>401</v>
      </c>
      <c r="N24" s="15">
        <f t="shared" si="2"/>
        <v>402</v>
      </c>
      <c r="O24" s="15">
        <f t="shared" si="2"/>
        <v>403</v>
      </c>
      <c r="P24" s="15">
        <f t="shared" si="2"/>
        <v>404</v>
      </c>
      <c r="Q24" s="15">
        <f t="shared" si="2"/>
        <v>405</v>
      </c>
      <c r="R24" s="16" t="s">
        <v>46</v>
      </c>
      <c r="S24" s="17"/>
      <c r="T24" s="19"/>
      <c r="AC24" s="6"/>
    </row>
    <row r="25" spans="2:29" ht="15.5" hidden="1">
      <c r="B25" s="16" t="s">
        <v>47</v>
      </c>
      <c r="C25" s="15">
        <f t="shared" si="2"/>
        <v>410</v>
      </c>
      <c r="D25" s="15">
        <f t="shared" si="2"/>
        <v>411</v>
      </c>
      <c r="E25" s="15">
        <f t="shared" si="2"/>
        <v>412</v>
      </c>
      <c r="F25" s="15">
        <f t="shared" si="2"/>
        <v>413</v>
      </c>
      <c r="G25" s="15">
        <f t="shared" si="2"/>
        <v>414</v>
      </c>
      <c r="H25" s="15">
        <f t="shared" si="2"/>
        <v>415</v>
      </c>
      <c r="I25" s="15">
        <f t="shared" si="2"/>
        <v>416</v>
      </c>
      <c r="J25" s="15">
        <f t="shared" si="2"/>
        <v>417</v>
      </c>
      <c r="K25" s="15">
        <f t="shared" si="2"/>
        <v>418</v>
      </c>
      <c r="L25" s="15">
        <f t="shared" si="2"/>
        <v>419</v>
      </c>
      <c r="M25" s="15">
        <f t="shared" si="2"/>
        <v>420</v>
      </c>
      <c r="N25" s="15">
        <f t="shared" si="2"/>
        <v>421</v>
      </c>
      <c r="O25" s="15">
        <f t="shared" si="2"/>
        <v>422</v>
      </c>
      <c r="P25" s="15">
        <f t="shared" si="2"/>
        <v>423</v>
      </c>
      <c r="Q25" s="15">
        <f t="shared" si="2"/>
        <v>424</v>
      </c>
      <c r="R25" s="16" t="s">
        <v>48</v>
      </c>
      <c r="S25" s="17"/>
      <c r="T25" s="19"/>
      <c r="AC25" s="6"/>
    </row>
    <row r="26" spans="2:29" ht="15.5" hidden="1">
      <c r="B26" s="16" t="s">
        <v>49</v>
      </c>
      <c r="C26" s="15">
        <f t="shared" si="2"/>
        <v>429</v>
      </c>
      <c r="D26" s="15">
        <f t="shared" si="2"/>
        <v>430</v>
      </c>
      <c r="E26" s="15">
        <f t="shared" si="2"/>
        <v>431</v>
      </c>
      <c r="F26" s="15">
        <f t="shared" si="2"/>
        <v>432</v>
      </c>
      <c r="G26" s="15">
        <f t="shared" si="2"/>
        <v>433</v>
      </c>
      <c r="H26" s="15">
        <f t="shared" si="2"/>
        <v>434</v>
      </c>
      <c r="I26" s="15">
        <f t="shared" si="2"/>
        <v>435</v>
      </c>
      <c r="J26" s="15">
        <f t="shared" si="2"/>
        <v>436</v>
      </c>
      <c r="K26" s="15">
        <f t="shared" si="2"/>
        <v>437</v>
      </c>
      <c r="L26" s="15">
        <f t="shared" si="2"/>
        <v>438</v>
      </c>
      <c r="M26" s="15">
        <f t="shared" si="2"/>
        <v>439</v>
      </c>
      <c r="N26" s="15">
        <f t="shared" si="2"/>
        <v>440</v>
      </c>
      <c r="O26" s="15">
        <f t="shared" si="2"/>
        <v>441</v>
      </c>
      <c r="P26" s="15">
        <f t="shared" si="2"/>
        <v>442</v>
      </c>
      <c r="Q26" s="15">
        <f t="shared" si="2"/>
        <v>443</v>
      </c>
      <c r="R26" s="16" t="s">
        <v>50</v>
      </c>
      <c r="S26" s="17"/>
      <c r="T26" s="19"/>
      <c r="AC26" s="6"/>
    </row>
    <row r="27" spans="2:29" ht="15.5" hidden="1">
      <c r="B27" s="16" t="s">
        <v>51</v>
      </c>
      <c r="C27" s="15">
        <f t="shared" si="2"/>
        <v>448</v>
      </c>
      <c r="D27" s="15">
        <f t="shared" si="2"/>
        <v>449</v>
      </c>
      <c r="E27" s="15">
        <f t="shared" si="2"/>
        <v>450</v>
      </c>
      <c r="F27" s="15">
        <f t="shared" si="2"/>
        <v>451</v>
      </c>
      <c r="G27" s="15">
        <f t="shared" si="2"/>
        <v>452</v>
      </c>
      <c r="H27" s="15">
        <f t="shared" si="2"/>
        <v>453</v>
      </c>
      <c r="I27" s="15">
        <f t="shared" si="2"/>
        <v>454</v>
      </c>
      <c r="J27" s="15">
        <f t="shared" si="2"/>
        <v>455</v>
      </c>
      <c r="K27" s="15">
        <f t="shared" si="2"/>
        <v>456</v>
      </c>
      <c r="L27" s="15">
        <f t="shared" si="2"/>
        <v>457</v>
      </c>
      <c r="M27" s="15">
        <f t="shared" si="2"/>
        <v>458</v>
      </c>
      <c r="N27" s="15">
        <f t="shared" si="2"/>
        <v>459</v>
      </c>
      <c r="O27" s="15">
        <f t="shared" si="2"/>
        <v>460</v>
      </c>
      <c r="P27" s="15">
        <f t="shared" si="2"/>
        <v>461</v>
      </c>
      <c r="Q27" s="15">
        <f t="shared" si="2"/>
        <v>462</v>
      </c>
      <c r="R27" s="16" t="s">
        <v>52</v>
      </c>
      <c r="S27" s="17"/>
      <c r="T27" s="18"/>
      <c r="AC27" s="6"/>
    </row>
    <row r="28" spans="2:29" ht="15.5" hidden="1">
      <c r="B28" s="16" t="s">
        <v>53</v>
      </c>
      <c r="C28" s="15">
        <f t="shared" si="2"/>
        <v>467</v>
      </c>
      <c r="D28" s="15">
        <f t="shared" si="2"/>
        <v>468</v>
      </c>
      <c r="E28" s="15">
        <f t="shared" si="2"/>
        <v>469</v>
      </c>
      <c r="F28" s="15">
        <f t="shared" si="2"/>
        <v>470</v>
      </c>
      <c r="G28" s="15">
        <f t="shared" si="2"/>
        <v>471</v>
      </c>
      <c r="H28" s="15">
        <f t="shared" si="2"/>
        <v>472</v>
      </c>
      <c r="I28" s="15">
        <f t="shared" si="2"/>
        <v>473</v>
      </c>
      <c r="J28" s="15">
        <f t="shared" si="2"/>
        <v>474</v>
      </c>
      <c r="K28" s="15">
        <f t="shared" si="2"/>
        <v>475</v>
      </c>
      <c r="L28" s="15">
        <f t="shared" si="2"/>
        <v>476</v>
      </c>
      <c r="M28" s="15">
        <f t="shared" si="2"/>
        <v>477</v>
      </c>
      <c r="N28" s="15">
        <f t="shared" si="2"/>
        <v>478</v>
      </c>
      <c r="O28" s="15">
        <f t="shared" si="2"/>
        <v>479</v>
      </c>
      <c r="P28" s="15">
        <f t="shared" si="2"/>
        <v>480</v>
      </c>
      <c r="Q28" s="15">
        <f t="shared" si="2"/>
        <v>481</v>
      </c>
      <c r="R28" s="16" t="s">
        <v>54</v>
      </c>
      <c r="S28" s="17"/>
      <c r="T28" s="18"/>
      <c r="AC28" s="6"/>
    </row>
    <row r="29" spans="2:29" ht="15.5" hidden="1">
      <c r="B29" s="16" t="s">
        <v>55</v>
      </c>
      <c r="C29" s="15">
        <f t="shared" si="2"/>
        <v>486</v>
      </c>
      <c r="D29" s="15">
        <f t="shared" si="2"/>
        <v>487</v>
      </c>
      <c r="E29" s="15">
        <f t="shared" si="2"/>
        <v>488</v>
      </c>
      <c r="F29" s="15">
        <f t="shared" si="2"/>
        <v>489</v>
      </c>
      <c r="G29" s="15">
        <f t="shared" si="2"/>
        <v>490</v>
      </c>
      <c r="H29" s="15">
        <f t="shared" si="2"/>
        <v>491</v>
      </c>
      <c r="I29" s="15">
        <f t="shared" si="2"/>
        <v>492</v>
      </c>
      <c r="J29" s="15">
        <f t="shared" si="2"/>
        <v>493</v>
      </c>
      <c r="K29" s="15">
        <f t="shared" si="2"/>
        <v>494</v>
      </c>
      <c r="L29" s="15">
        <f t="shared" si="2"/>
        <v>495</v>
      </c>
      <c r="M29" s="15">
        <f t="shared" si="2"/>
        <v>496</v>
      </c>
      <c r="N29" s="15">
        <f t="shared" si="2"/>
        <v>497</v>
      </c>
      <c r="O29" s="15">
        <f t="shared" si="2"/>
        <v>498</v>
      </c>
      <c r="P29" s="15">
        <f t="shared" si="2"/>
        <v>499</v>
      </c>
      <c r="Q29" s="15">
        <f t="shared" si="2"/>
        <v>500</v>
      </c>
      <c r="R29" s="16" t="s">
        <v>56</v>
      </c>
      <c r="S29" s="17"/>
      <c r="T29" s="18"/>
      <c r="AC29" s="6"/>
    </row>
    <row r="30" spans="2:29" ht="15.5" hidden="1">
      <c r="B30" s="16" t="s">
        <v>57</v>
      </c>
      <c r="C30" s="15">
        <f t="shared" si="2"/>
        <v>505</v>
      </c>
      <c r="D30" s="15">
        <f t="shared" si="2"/>
        <v>506</v>
      </c>
      <c r="E30" s="15">
        <f t="shared" si="2"/>
        <v>507</v>
      </c>
      <c r="F30" s="15">
        <f t="shared" si="2"/>
        <v>508</v>
      </c>
      <c r="G30" s="15">
        <f t="shared" si="2"/>
        <v>509</v>
      </c>
      <c r="H30" s="15">
        <f t="shared" si="2"/>
        <v>510</v>
      </c>
      <c r="I30" s="15">
        <f t="shared" si="2"/>
        <v>511</v>
      </c>
      <c r="J30" s="15">
        <f t="shared" si="2"/>
        <v>512</v>
      </c>
      <c r="K30" s="15">
        <f t="shared" si="2"/>
        <v>513</v>
      </c>
      <c r="L30" s="15">
        <f t="shared" si="2"/>
        <v>514</v>
      </c>
      <c r="M30" s="15">
        <f t="shared" si="2"/>
        <v>515</v>
      </c>
      <c r="N30" s="15">
        <f t="shared" si="2"/>
        <v>516</v>
      </c>
      <c r="O30" s="15">
        <f t="shared" si="2"/>
        <v>517</v>
      </c>
      <c r="P30" s="15">
        <f t="shared" si="2"/>
        <v>518</v>
      </c>
      <c r="Q30" s="15">
        <f t="shared" si="2"/>
        <v>519</v>
      </c>
      <c r="R30" s="16" t="s">
        <v>58</v>
      </c>
      <c r="S30" s="17"/>
      <c r="T30" s="18"/>
      <c r="AC30" s="6"/>
    </row>
    <row r="31" spans="2:29" ht="15.5" hidden="1">
      <c r="B31" s="16" t="s">
        <v>59</v>
      </c>
      <c r="C31" s="15">
        <f t="shared" si="2"/>
        <v>524</v>
      </c>
      <c r="D31" s="15">
        <f t="shared" si="2"/>
        <v>525</v>
      </c>
      <c r="E31" s="15">
        <f t="shared" si="2"/>
        <v>526</v>
      </c>
      <c r="F31" s="15">
        <f t="shared" si="2"/>
        <v>527</v>
      </c>
      <c r="G31" s="15">
        <f t="shared" si="2"/>
        <v>528</v>
      </c>
      <c r="H31" s="15">
        <f t="shared" si="2"/>
        <v>529</v>
      </c>
      <c r="I31" s="15">
        <f t="shared" si="2"/>
        <v>530</v>
      </c>
      <c r="J31" s="15">
        <f t="shared" si="2"/>
        <v>531</v>
      </c>
      <c r="K31" s="15">
        <f t="shared" si="2"/>
        <v>532</v>
      </c>
      <c r="L31" s="15">
        <f t="shared" si="2"/>
        <v>533</v>
      </c>
      <c r="M31" s="15">
        <f t="shared" si="2"/>
        <v>534</v>
      </c>
      <c r="N31" s="15">
        <f t="shared" si="2"/>
        <v>535</v>
      </c>
      <c r="O31" s="15">
        <f t="shared" si="2"/>
        <v>536</v>
      </c>
      <c r="P31" s="15">
        <f t="shared" si="2"/>
        <v>537</v>
      </c>
      <c r="Q31" s="15">
        <f t="shared" si="2"/>
        <v>538</v>
      </c>
      <c r="R31" s="16" t="s">
        <v>60</v>
      </c>
      <c r="S31" s="17"/>
      <c r="T31" s="18"/>
      <c r="AC31" s="6"/>
    </row>
    <row r="32" spans="2:29" ht="14.5" hidden="1"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20"/>
      <c r="S32" s="17"/>
      <c r="AC32" s="6"/>
    </row>
    <row r="33" spans="1:33" ht="14.5">
      <c r="B33" s="21" t="s">
        <v>61</v>
      </c>
      <c r="C33" s="16" t="str">
        <f t="shared" ref="C33:R35" si="3">$B33&amp;"!B"&amp;VLOOKUP(District,Locs,C$2,FALSE)&amp;":W"&amp;VLOOKUP(District,Locs,C$2,FALSE)</f>
        <v>Low!B524:W524</v>
      </c>
      <c r="D33" s="16" t="str">
        <f t="shared" si="3"/>
        <v>Low!B525:W525</v>
      </c>
      <c r="E33" s="16" t="str">
        <f t="shared" si="3"/>
        <v>Low!B526:W526</v>
      </c>
      <c r="F33" s="16" t="str">
        <f t="shared" si="3"/>
        <v>Low!B527:W527</v>
      </c>
      <c r="G33" s="16" t="str">
        <f t="shared" si="3"/>
        <v>Low!B528:W528</v>
      </c>
      <c r="H33" s="16" t="str">
        <f t="shared" si="3"/>
        <v>Low!B529:W529</v>
      </c>
      <c r="I33" s="16" t="str">
        <f t="shared" si="3"/>
        <v>Low!B530:W530</v>
      </c>
      <c r="J33" s="16" t="str">
        <f t="shared" si="3"/>
        <v>Low!B531:W531</v>
      </c>
      <c r="K33" s="16" t="str">
        <f t="shared" si="3"/>
        <v>Low!B532:W532</v>
      </c>
      <c r="L33" s="16" t="str">
        <f t="shared" si="3"/>
        <v>Low!B533:W533</v>
      </c>
      <c r="M33" s="16" t="str">
        <f t="shared" si="3"/>
        <v>Low!B534:W534</v>
      </c>
      <c r="N33" s="16" t="str">
        <f t="shared" si="3"/>
        <v>Low!B535:W535</v>
      </c>
      <c r="O33" s="16" t="str">
        <f t="shared" si="3"/>
        <v>Low!B536:W536</v>
      </c>
      <c r="P33" s="16" t="str">
        <f t="shared" si="3"/>
        <v>Low!B537:W537</v>
      </c>
      <c r="Q33" s="16" t="str">
        <f t="shared" si="3"/>
        <v>Low!B538:W538</v>
      </c>
      <c r="R33" s="16" t="str">
        <f t="shared" si="3"/>
        <v>Low!B583:W583</v>
      </c>
      <c r="S33" s="17"/>
      <c r="AC33" s="6"/>
    </row>
    <row r="34" spans="1:33" ht="14.5">
      <c r="B34" s="21" t="s">
        <v>62</v>
      </c>
      <c r="C34" s="16" t="str">
        <f t="shared" si="3"/>
        <v>Mid!B524:W524</v>
      </c>
      <c r="D34" s="16" t="str">
        <f t="shared" si="3"/>
        <v>Mid!B525:W525</v>
      </c>
      <c r="E34" s="16" t="str">
        <f t="shared" si="3"/>
        <v>Mid!B526:W526</v>
      </c>
      <c r="F34" s="16" t="str">
        <f t="shared" si="3"/>
        <v>Mid!B527:W527</v>
      </c>
      <c r="G34" s="16" t="str">
        <f t="shared" si="3"/>
        <v>Mid!B528:W528</v>
      </c>
      <c r="H34" s="16" t="str">
        <f t="shared" si="3"/>
        <v>Mid!B529:W529</v>
      </c>
      <c r="I34" s="16" t="str">
        <f t="shared" si="3"/>
        <v>Mid!B530:W530</v>
      </c>
      <c r="J34" s="16" t="str">
        <f t="shared" si="3"/>
        <v>Mid!B531:W531</v>
      </c>
      <c r="K34" s="16" t="str">
        <f t="shared" si="3"/>
        <v>Mid!B532:W532</v>
      </c>
      <c r="L34" s="16" t="str">
        <f t="shared" si="3"/>
        <v>Mid!B533:W533</v>
      </c>
      <c r="M34" s="16" t="str">
        <f t="shared" si="3"/>
        <v>Mid!B534:W534</v>
      </c>
      <c r="N34" s="16" t="str">
        <f t="shared" si="3"/>
        <v>Mid!B535:W535</v>
      </c>
      <c r="O34" s="16" t="str">
        <f t="shared" si="3"/>
        <v>Mid!B536:W536</v>
      </c>
      <c r="P34" s="16" t="str">
        <f t="shared" si="3"/>
        <v>Mid!B537:W537</v>
      </c>
      <c r="Q34" s="16" t="str">
        <f t="shared" si="3"/>
        <v>Mid!B538:W538</v>
      </c>
      <c r="R34" s="16" t="str">
        <f t="shared" si="3"/>
        <v>Mid!B583:W583</v>
      </c>
      <c r="S34" s="17"/>
      <c r="AC34" s="6"/>
    </row>
    <row r="35" spans="1:33" ht="14.5">
      <c r="B35" s="21" t="s">
        <v>63</v>
      </c>
      <c r="C35" s="16" t="str">
        <f t="shared" si="3"/>
        <v>High!B524:W524</v>
      </c>
      <c r="D35" s="16" t="str">
        <f t="shared" si="3"/>
        <v>High!B525:W525</v>
      </c>
      <c r="E35" s="16" t="str">
        <f t="shared" si="3"/>
        <v>High!B526:W526</v>
      </c>
      <c r="F35" s="16" t="str">
        <f t="shared" si="3"/>
        <v>High!B527:W527</v>
      </c>
      <c r="G35" s="16" t="str">
        <f t="shared" si="3"/>
        <v>High!B528:W528</v>
      </c>
      <c r="H35" s="16" t="str">
        <f t="shared" si="3"/>
        <v>High!B529:W529</v>
      </c>
      <c r="I35" s="16" t="str">
        <f t="shared" si="3"/>
        <v>High!B530:W530</v>
      </c>
      <c r="J35" s="16" t="str">
        <f t="shared" si="3"/>
        <v>High!B531:W531</v>
      </c>
      <c r="K35" s="16" t="str">
        <f t="shared" si="3"/>
        <v>High!B532:W532</v>
      </c>
      <c r="L35" s="16" t="str">
        <f t="shared" si="3"/>
        <v>High!B533:W533</v>
      </c>
      <c r="M35" s="16" t="str">
        <f t="shared" si="3"/>
        <v>High!B534:W534</v>
      </c>
      <c r="N35" s="16" t="str">
        <f t="shared" si="3"/>
        <v>High!B535:W535</v>
      </c>
      <c r="O35" s="16" t="str">
        <f t="shared" si="3"/>
        <v>High!B536:W536</v>
      </c>
      <c r="P35" s="16" t="str">
        <f t="shared" si="3"/>
        <v>High!B537:W537</v>
      </c>
      <c r="Q35" s="16" t="str">
        <f t="shared" si="3"/>
        <v>High!B538:W538</v>
      </c>
      <c r="R35" s="16" t="str">
        <f t="shared" si="3"/>
        <v>High!B583:W583</v>
      </c>
      <c r="S35" s="17"/>
      <c r="AC35" s="6"/>
    </row>
    <row r="36" spans="1:33" ht="48.75" customHeight="1" thickBot="1">
      <c r="B36" s="250" t="s">
        <v>64</v>
      </c>
      <c r="C36" s="250"/>
      <c r="D36" s="250"/>
      <c r="E36" s="250"/>
      <c r="F36" s="250"/>
      <c r="G36" s="250"/>
      <c r="H36" s="250"/>
      <c r="I36" s="250"/>
      <c r="J36" s="250"/>
      <c r="K36" s="250"/>
      <c r="L36" s="250"/>
      <c r="M36" s="250"/>
      <c r="N36" s="250"/>
      <c r="O36" s="250"/>
      <c r="P36" s="250"/>
      <c r="Q36" s="250"/>
      <c r="R36" s="250"/>
      <c r="S36" s="250"/>
      <c r="T36" s="250"/>
      <c r="U36" s="250"/>
      <c r="V36" s="22"/>
      <c r="AC36" s="6"/>
    </row>
    <row r="37" spans="1:33" ht="31.5" thickBot="1">
      <c r="B37" s="23"/>
      <c r="C37" s="251" t="s">
        <v>59</v>
      </c>
      <c r="D37" s="252"/>
      <c r="E37" s="252"/>
      <c r="F37" s="252"/>
      <c r="G37" s="252"/>
      <c r="H37" s="252"/>
      <c r="I37" s="252"/>
      <c r="J37" s="252"/>
      <c r="K37" s="252"/>
      <c r="L37" s="24"/>
      <c r="M37" s="24"/>
      <c r="N37" s="24"/>
      <c r="O37" s="24"/>
      <c r="P37" s="24"/>
      <c r="Q37" s="24"/>
      <c r="R37" s="24"/>
      <c r="S37" s="24"/>
      <c r="T37" s="24"/>
      <c r="U37" s="25"/>
      <c r="V37" s="26"/>
      <c r="Z37" s="27"/>
      <c r="AC37" s="6"/>
    </row>
    <row r="38" spans="1:33" s="28" customFormat="1" ht="3" customHeight="1" thickBot="1">
      <c r="B38" s="29"/>
      <c r="C38" s="30"/>
      <c r="D38" s="31"/>
      <c r="E38" s="31"/>
      <c r="F38" s="32"/>
      <c r="G38" s="32"/>
      <c r="H38" s="32"/>
      <c r="I38" s="32"/>
      <c r="J38" s="32"/>
      <c r="K38" s="32"/>
      <c r="L38" s="33"/>
      <c r="M38" s="32"/>
      <c r="N38" s="32"/>
      <c r="O38" s="32"/>
      <c r="P38" s="32"/>
      <c r="Q38" s="32"/>
      <c r="R38" s="32"/>
      <c r="S38" s="32"/>
      <c r="T38" s="32"/>
      <c r="U38" s="32"/>
      <c r="V38" s="26"/>
      <c r="W38" s="34"/>
      <c r="X38" s="34"/>
      <c r="Y38" s="34"/>
      <c r="Z38" s="34"/>
      <c r="AA38" s="34"/>
      <c r="AB38" s="34"/>
      <c r="AC38" s="35"/>
    </row>
    <row r="39" spans="1:33" ht="13.5" thickBot="1">
      <c r="A39" s="36"/>
      <c r="B39" s="37"/>
      <c r="C39" s="239" t="s">
        <v>65</v>
      </c>
      <c r="D39" s="240"/>
      <c r="E39" s="240"/>
      <c r="F39" s="240"/>
      <c r="G39" s="240"/>
      <c r="H39" s="240"/>
      <c r="I39" s="240"/>
      <c r="J39" s="240"/>
      <c r="K39" s="241"/>
      <c r="M39" s="239" t="s">
        <v>66</v>
      </c>
      <c r="N39" s="240"/>
      <c r="O39" s="240"/>
      <c r="P39" s="240"/>
      <c r="Q39" s="240"/>
      <c r="R39" s="240"/>
      <c r="S39" s="240"/>
      <c r="T39" s="240"/>
      <c r="U39" s="241"/>
      <c r="V39" s="38"/>
    </row>
    <row r="40" spans="1:33" ht="3.75" customHeight="1" thickBot="1">
      <c r="A40" s="36"/>
      <c r="B40" s="23"/>
      <c r="C40" s="39"/>
      <c r="D40" s="40"/>
      <c r="E40" s="40"/>
      <c r="F40" s="40"/>
      <c r="G40" s="40"/>
      <c r="H40" s="40"/>
      <c r="I40" s="40"/>
      <c r="J40" s="40"/>
      <c r="K40" s="40"/>
      <c r="L40" s="41"/>
      <c r="M40" s="42"/>
      <c r="N40" s="40"/>
      <c r="O40" s="40"/>
      <c r="P40" s="40"/>
      <c r="Q40" s="40"/>
      <c r="R40" s="40"/>
      <c r="S40" s="40"/>
      <c r="T40" s="40"/>
      <c r="U40" s="40"/>
      <c r="V40" s="38"/>
      <c r="W40" s="41"/>
      <c r="X40" s="41"/>
      <c r="Y40" s="41"/>
      <c r="Z40" s="41"/>
      <c r="AA40" s="41"/>
      <c r="AB40" s="41"/>
    </row>
    <row r="41" spans="1:33">
      <c r="A41" s="36"/>
      <c r="B41" s="43"/>
      <c r="C41" s="242" t="s">
        <v>61</v>
      </c>
      <c r="D41" s="243"/>
      <c r="E41" s="244"/>
      <c r="F41" s="242" t="s">
        <v>67</v>
      </c>
      <c r="G41" s="243"/>
      <c r="H41" s="244"/>
      <c r="I41" s="242" t="s">
        <v>63</v>
      </c>
      <c r="J41" s="243"/>
      <c r="K41" s="244"/>
      <c r="M41" s="242" t="s">
        <v>61</v>
      </c>
      <c r="N41" s="243"/>
      <c r="O41" s="244"/>
      <c r="P41" s="242" t="s">
        <v>67</v>
      </c>
      <c r="Q41" s="243"/>
      <c r="R41" s="244"/>
      <c r="S41" s="242" t="s">
        <v>63</v>
      </c>
      <c r="T41" s="243"/>
      <c r="U41" s="244"/>
      <c r="V41" s="44"/>
      <c r="AD41" s="1" t="s">
        <v>68</v>
      </c>
    </row>
    <row r="42" spans="1:33" ht="13.5" thickBot="1">
      <c r="A42" s="36"/>
      <c r="B42" s="45"/>
      <c r="C42" s="46" t="s">
        <v>69</v>
      </c>
      <c r="D42" s="47" t="s">
        <v>8</v>
      </c>
      <c r="E42" s="48" t="s">
        <v>70</v>
      </c>
      <c r="F42" s="46" t="s">
        <v>69</v>
      </c>
      <c r="G42" s="47" t="s">
        <v>8</v>
      </c>
      <c r="H42" s="49" t="s">
        <v>70</v>
      </c>
      <c r="I42" s="50" t="s">
        <v>69</v>
      </c>
      <c r="J42" s="47" t="s">
        <v>8</v>
      </c>
      <c r="K42" s="48" t="s">
        <v>70</v>
      </c>
      <c r="L42" s="51"/>
      <c r="M42" s="46" t="s">
        <v>69</v>
      </c>
      <c r="N42" s="47" t="s">
        <v>8</v>
      </c>
      <c r="O42" s="48" t="s">
        <v>70</v>
      </c>
      <c r="P42" s="46" t="s">
        <v>69</v>
      </c>
      <c r="Q42" s="47" t="s">
        <v>8</v>
      </c>
      <c r="R42" s="49" t="s">
        <v>70</v>
      </c>
      <c r="S42" s="50" t="s">
        <v>69</v>
      </c>
      <c r="T42" s="47" t="s">
        <v>8</v>
      </c>
      <c r="U42" s="48" t="s">
        <v>70</v>
      </c>
      <c r="V42" s="52"/>
      <c r="AD42" s="1" t="s">
        <v>61</v>
      </c>
      <c r="AE42" s="1" t="s">
        <v>71</v>
      </c>
      <c r="AF42" s="1" t="s">
        <v>63</v>
      </c>
    </row>
    <row r="43" spans="1:33" hidden="1">
      <c r="B43" s="53">
        <v>2009</v>
      </c>
      <c r="C43" s="54">
        <f ca="1">E43-D43</f>
        <v>7495403.3059928305</v>
      </c>
      <c r="D43" s="55">
        <f t="array" ref="D43:D64" ca="1">TRANSPOSE(INDIRECT(H33))*365</f>
        <v>2514188.694007169</v>
      </c>
      <c r="E43" s="58">
        <f t="array" ref="E43:E64" ca="1">TRANSPOSE(INDIRECT(G33))</f>
        <v>10009592</v>
      </c>
      <c r="F43" s="54">
        <f ca="1">H43-G43</f>
        <v>7437749.249090381</v>
      </c>
      <c r="G43" s="55">
        <f t="array" ref="G43:G64" ca="1">TRANSPOSE(INDIRECT(H34))*365</f>
        <v>2494849.7509096186</v>
      </c>
      <c r="H43" s="58">
        <f t="array" ref="H43:H64" ca="1">TRANSPOSE(INDIRECT(G34))</f>
        <v>9932599</v>
      </c>
      <c r="I43" s="54">
        <f ca="1">K43-J43</f>
        <v>-57679104.051374167</v>
      </c>
      <c r="J43" s="55">
        <f t="array" ref="J43:J64" ca="1">TRANSPOSE(INDIRECT(H35))*365</f>
        <v>57685895.813398182</v>
      </c>
      <c r="K43" s="58">
        <f t="array" ref="K43:K64" ca="1">TRANSPOSE(INDIRECT(G35))</f>
        <v>6791.7620240153128</v>
      </c>
      <c r="L43" s="41"/>
      <c r="M43" s="60"/>
      <c r="N43" s="61"/>
      <c r="O43" s="62"/>
      <c r="P43" s="63"/>
      <c r="Q43" s="61"/>
      <c r="R43" s="64"/>
      <c r="S43" s="60"/>
      <c r="T43" s="61"/>
      <c r="U43" s="62"/>
      <c r="V43" s="52"/>
      <c r="AC43" s="1" t="s">
        <v>72</v>
      </c>
      <c r="AD43" s="65">
        <f ca="1">E44</f>
        <v>10501515.918686129</v>
      </c>
      <c r="AE43" s="65">
        <f ca="1">H44</f>
        <v>10514672.042448472</v>
      </c>
      <c r="AF43" s="65">
        <f ca="1">K44</f>
        <v>7292.6649182816436</v>
      </c>
      <c r="AG43" s="66"/>
    </row>
    <row r="44" spans="1:33">
      <c r="B44" s="67" t="s">
        <v>73</v>
      </c>
      <c r="C44" s="54">
        <f ca="1">E44-D44</f>
        <v>7863766.7883822192</v>
      </c>
      <c r="D44" s="56">
        <f ca="1"/>
        <v>2637749.1303039095</v>
      </c>
      <c r="E44" s="58">
        <f ca="1"/>
        <v>10501515.918686129</v>
      </c>
      <c r="F44" s="54">
        <f ca="1">H44-G44</f>
        <v>7873618.3840858527</v>
      </c>
      <c r="G44" s="56">
        <f ca="1"/>
        <v>2641053.65836262</v>
      </c>
      <c r="H44" s="58">
        <f ca="1"/>
        <v>10514672.042448472</v>
      </c>
      <c r="I44" s="54">
        <f ca="1">K44-J44</f>
        <v>-58271282.296955124</v>
      </c>
      <c r="J44" s="56">
        <f ca="1"/>
        <v>58278574.961873405</v>
      </c>
      <c r="K44" s="58">
        <f ca="1"/>
        <v>7292.6649182816436</v>
      </c>
      <c r="M44" s="68">
        <f ca="1">+(C44-C43)/C43</f>
        <v>4.9145251743140952E-2</v>
      </c>
      <c r="N44" s="69">
        <f t="shared" ref="N44:U59" ca="1" si="4">+(D44-D43)/D43</f>
        <v>4.914525174314073E-2</v>
      </c>
      <c r="O44" s="70">
        <f t="shared" ca="1" si="4"/>
        <v>4.9145251743140897E-2</v>
      </c>
      <c r="P44" s="68">
        <f t="shared" ca="1" si="4"/>
        <v>5.8602289536552665E-2</v>
      </c>
      <c r="Q44" s="69">
        <f t="shared" ca="1" si="4"/>
        <v>5.8602289536552547E-2</v>
      </c>
      <c r="R44" s="70">
        <f t="shared" ca="1" si="4"/>
        <v>5.860228953655254E-2</v>
      </c>
      <c r="S44" s="68">
        <f t="shared" ca="1" si="4"/>
        <v>1.0266772608907196E-2</v>
      </c>
      <c r="T44" s="69">
        <f t="shared" ca="1" si="4"/>
        <v>1.0274247112195595E-2</v>
      </c>
      <c r="U44" s="70">
        <f t="shared" ca="1" si="4"/>
        <v>7.3751537891811367E-2</v>
      </c>
      <c r="V44" s="71"/>
      <c r="AC44" s="1" t="s">
        <v>74</v>
      </c>
      <c r="AD44" s="65">
        <f ca="1">E49</f>
        <v>10839793.877525408</v>
      </c>
      <c r="AE44" s="65">
        <f ca="1">H49</f>
        <v>10916410.898335842</v>
      </c>
      <c r="AF44" s="65">
        <f ca="1">K49</f>
        <v>7623.040797197682</v>
      </c>
      <c r="AG44" s="66"/>
    </row>
    <row r="45" spans="1:33">
      <c r="B45" s="67" t="s">
        <v>75</v>
      </c>
      <c r="C45" s="54">
        <f t="shared" ref="C45:C64" ca="1" si="5">E45-D45</f>
        <v>7869398.1139827631</v>
      </c>
      <c r="D45" s="56">
        <f ca="1"/>
        <v>2639638.050029662</v>
      </c>
      <c r="E45" s="58">
        <f ca="1"/>
        <v>10509036.164012425</v>
      </c>
      <c r="F45" s="54">
        <f t="shared" ref="F45:F64" ca="1" si="6">H45-G45</f>
        <v>7926449.1343905386</v>
      </c>
      <c r="G45" s="56">
        <f ca="1"/>
        <v>2658774.7161482312</v>
      </c>
      <c r="H45" s="58">
        <f ca="1"/>
        <v>10585223.85053877</v>
      </c>
      <c r="I45" s="54">
        <f t="shared" ref="I45:I64" ca="1" si="7">K45-J45</f>
        <v>-59210343.605312526</v>
      </c>
      <c r="J45" s="56">
        <f ca="1"/>
        <v>59217738.035291754</v>
      </c>
      <c r="K45" s="58">
        <f ca="1"/>
        <v>7394.4299792273951</v>
      </c>
      <c r="M45" s="68">
        <f t="shared" ref="M45:U64" ca="1" si="8">+(C45-C44)/C44</f>
        <v>7.161104534360817E-4</v>
      </c>
      <c r="N45" s="69">
        <f t="shared" ca="1" si="4"/>
        <v>7.1611045343603346E-4</v>
      </c>
      <c r="O45" s="70">
        <f t="shared" ca="1" si="4"/>
        <v>7.1611045343598087E-4</v>
      </c>
      <c r="P45" s="68">
        <f t="shared" ca="1" si="4"/>
        <v>6.709843902451172E-3</v>
      </c>
      <c r="Q45" s="69">
        <f t="shared" ca="1" si="4"/>
        <v>6.7098439024513038E-3</v>
      </c>
      <c r="R45" s="70">
        <f t="shared" ca="1" si="4"/>
        <v>6.7098439024512492E-3</v>
      </c>
      <c r="S45" s="68">
        <f t="shared" ca="1" si="4"/>
        <v>1.6115336257264273E-2</v>
      </c>
      <c r="T45" s="69">
        <f t="shared" ca="1" si="4"/>
        <v>1.6115065854523068E-2</v>
      </c>
      <c r="U45" s="70">
        <f t="shared" ca="1" si="4"/>
        <v>1.395444080951002E-2</v>
      </c>
      <c r="V45" s="71"/>
      <c r="AC45" s="1" t="s">
        <v>76</v>
      </c>
      <c r="AD45" s="65">
        <f ca="1">E54</f>
        <v>11229993.347219283</v>
      </c>
      <c r="AE45" s="65">
        <f ca="1">H54</f>
        <v>11314991.441606721</v>
      </c>
      <c r="AF45" s="65">
        <f ca="1">K54</f>
        <v>7902.4123858642397</v>
      </c>
      <c r="AG45" s="66"/>
    </row>
    <row r="46" spans="1:33">
      <c r="B46" s="67" t="s">
        <v>77</v>
      </c>
      <c r="C46" s="54">
        <f t="shared" ca="1" si="5"/>
        <v>7907749.1853553168</v>
      </c>
      <c r="D46" s="56">
        <f ca="1"/>
        <v>2652502.1783642699</v>
      </c>
      <c r="E46" s="58">
        <f ca="1"/>
        <v>10560251.363719586</v>
      </c>
      <c r="F46" s="54">
        <f t="shared" ca="1" si="6"/>
        <v>7982417.3490162678</v>
      </c>
      <c r="G46" s="56">
        <f ca="1"/>
        <v>2677548.1759196706</v>
      </c>
      <c r="H46" s="58">
        <f ca="1"/>
        <v>10659965.524935938</v>
      </c>
      <c r="I46" s="54">
        <f t="shared" ca="1" si="7"/>
        <v>-59935795.874985188</v>
      </c>
      <c r="J46" s="56">
        <f ca="1"/>
        <v>59943230.839670949</v>
      </c>
      <c r="K46" s="58">
        <f ca="1"/>
        <v>7434.9646857593443</v>
      </c>
      <c r="M46" s="68">
        <f t="shared" ca="1" si="8"/>
        <v>4.8734440445209514E-3</v>
      </c>
      <c r="N46" s="69">
        <f t="shared" ca="1" si="4"/>
        <v>4.8734440445209418E-3</v>
      </c>
      <c r="O46" s="70">
        <f t="shared" ca="1" si="4"/>
        <v>4.8734440445209496E-3</v>
      </c>
      <c r="P46" s="68">
        <f t="shared" ca="1" si="4"/>
        <v>7.060944147474507E-3</v>
      </c>
      <c r="Q46" s="69">
        <f t="shared" ca="1" si="4"/>
        <v>7.0609441474742763E-3</v>
      </c>
      <c r="R46" s="70">
        <f t="shared" ca="1" si="4"/>
        <v>7.0609441474744489E-3</v>
      </c>
      <c r="S46" s="68">
        <f t="shared" ca="1" si="4"/>
        <v>1.2252120584005061E-2</v>
      </c>
      <c r="T46" s="69">
        <f t="shared" ca="1" si="4"/>
        <v>1.2251275182899184E-2</v>
      </c>
      <c r="U46" s="70">
        <f t="shared" ca="1" si="4"/>
        <v>5.4817892178058766E-3</v>
      </c>
      <c r="V46" s="71"/>
      <c r="AC46" s="1" t="s">
        <v>78</v>
      </c>
      <c r="AD46" s="65">
        <f ca="1">E59</f>
        <v>11626024.65549136</v>
      </c>
      <c r="AE46" s="65">
        <f ca="1">H59</f>
        <v>11699728.383743286</v>
      </c>
      <c r="AF46" s="65">
        <f ca="1">K59</f>
        <v>8151.1180784640155</v>
      </c>
      <c r="AG46" s="66"/>
    </row>
    <row r="47" spans="1:33">
      <c r="B47" s="67" t="s">
        <v>74</v>
      </c>
      <c r="C47" s="54">
        <f t="shared" ca="1" si="5"/>
        <v>7972274.908246506</v>
      </c>
      <c r="D47" s="56">
        <f ca="1"/>
        <v>2674146.0894845636</v>
      </c>
      <c r="E47" s="58">
        <f ca="1"/>
        <v>10646420.997731069</v>
      </c>
      <c r="F47" s="54">
        <f t="shared" ca="1" si="6"/>
        <v>8032272.179287822</v>
      </c>
      <c r="G47" s="56">
        <f ca="1"/>
        <v>2694271.0186398448</v>
      </c>
      <c r="H47" s="58">
        <f ca="1"/>
        <v>10726543.197927667</v>
      </c>
      <c r="I47" s="54">
        <f t="shared" ca="1" si="7"/>
        <v>-60680676.33720766</v>
      </c>
      <c r="J47" s="56">
        <f ca="1"/>
        <v>60688177.511075661</v>
      </c>
      <c r="K47" s="58">
        <f ca="1"/>
        <v>7501.1738679993869</v>
      </c>
      <c r="M47" s="68">
        <f t="shared" ca="1" si="8"/>
        <v>8.159808989729591E-3</v>
      </c>
      <c r="N47" s="69">
        <f t="shared" ca="1" si="4"/>
        <v>8.1598089897294279E-3</v>
      </c>
      <c r="O47" s="70">
        <f t="shared" ca="1" si="4"/>
        <v>8.1598089897295494E-3</v>
      </c>
      <c r="P47" s="68">
        <f t="shared" ca="1" si="4"/>
        <v>6.2455805167463659E-3</v>
      </c>
      <c r="Q47" s="69">
        <f t="shared" ca="1" si="4"/>
        <v>6.2455805167465767E-3</v>
      </c>
      <c r="R47" s="70">
        <f t="shared" ca="1" si="4"/>
        <v>6.2455805167464188E-3</v>
      </c>
      <c r="S47" s="68">
        <f t="shared" ca="1" si="4"/>
        <v>1.2427973156077757E-2</v>
      </c>
      <c r="T47" s="69">
        <f t="shared" ca="1" si="4"/>
        <v>1.2427536203332232E-2</v>
      </c>
      <c r="U47" s="70">
        <f t="shared" ca="1" si="4"/>
        <v>8.9051105201423692E-3</v>
      </c>
      <c r="V47" s="71"/>
      <c r="AC47" s="1" t="s">
        <v>79</v>
      </c>
      <c r="AD47" s="65">
        <f ca="1">E64</f>
        <v>11859338.223820925</v>
      </c>
      <c r="AE47" s="65">
        <f ca="1">H64</f>
        <v>11936851.907065405</v>
      </c>
      <c r="AF47" s="65">
        <f ca="1">K64</f>
        <v>8316.6294845046996</v>
      </c>
      <c r="AG47" s="66"/>
    </row>
    <row r="48" spans="1:33">
      <c r="B48" s="67" t="s">
        <v>80</v>
      </c>
      <c r="C48" s="54">
        <f t="shared" ca="1" si="5"/>
        <v>8051033.8594722487</v>
      </c>
      <c r="D48" s="56">
        <f ca="1"/>
        <v>2700564.2629489996</v>
      </c>
      <c r="E48" s="58">
        <f ca="1"/>
        <v>10751598.122421248</v>
      </c>
      <c r="F48" s="54">
        <f t="shared" ca="1" si="6"/>
        <v>8110479.4664609665</v>
      </c>
      <c r="G48" s="56">
        <f ca="1"/>
        <v>2720504.1470216727</v>
      </c>
      <c r="H48" s="58">
        <f ca="1"/>
        <v>10830983.613482639</v>
      </c>
      <c r="I48" s="54">
        <f t="shared" ca="1" si="7"/>
        <v>-61405903.652394064</v>
      </c>
      <c r="J48" s="56">
        <f ca="1"/>
        <v>61413467.996348545</v>
      </c>
      <c r="K48" s="58">
        <f ca="1"/>
        <v>7564.3439544802623</v>
      </c>
      <c r="M48" s="68">
        <f t="shared" ca="1" si="8"/>
        <v>9.8791062942742459E-3</v>
      </c>
      <c r="N48" s="69">
        <f t="shared" ca="1" si="4"/>
        <v>9.8791062942743466E-3</v>
      </c>
      <c r="O48" s="70">
        <f t="shared" ca="1" si="4"/>
        <v>9.879106294274272E-3</v>
      </c>
      <c r="P48" s="68">
        <f t="shared" ca="1" si="4"/>
        <v>9.7366331005081467E-3</v>
      </c>
      <c r="Q48" s="69">
        <f t="shared" ca="1" si="4"/>
        <v>9.7366331005078986E-3</v>
      </c>
      <c r="R48" s="70">
        <f t="shared" ca="1" si="4"/>
        <v>9.7366331005080842E-3</v>
      </c>
      <c r="S48" s="68">
        <f t="shared" ca="1" si="4"/>
        <v>1.1951536452168959E-2</v>
      </c>
      <c r="T48" s="69">
        <f t="shared" ca="1" si="4"/>
        <v>1.1951100115677687E-2</v>
      </c>
      <c r="U48" s="70">
        <f t="shared" ca="1" si="4"/>
        <v>8.4213601220955673E-3</v>
      </c>
      <c r="V48" s="71"/>
      <c r="AC48" s="1" t="s">
        <v>81</v>
      </c>
      <c r="AD48" s="65">
        <f ca="1">+AD47-AE47</f>
        <v>-77513.68324447982</v>
      </c>
      <c r="AE48" s="65">
        <v>0</v>
      </c>
      <c r="AF48" s="65">
        <f ca="1">+AF47-AE47</f>
        <v>-11928535.2775809</v>
      </c>
    </row>
    <row r="49" spans="2:33">
      <c r="B49" s="67" t="s">
        <v>82</v>
      </c>
      <c r="C49" s="54">
        <f t="shared" ca="1" si="5"/>
        <v>8117076.7865348347</v>
      </c>
      <c r="D49" s="56">
        <f ca="1"/>
        <v>2722717.0909905727</v>
      </c>
      <c r="E49" s="58">
        <f ca="1"/>
        <v>10839793.877525408</v>
      </c>
      <c r="F49" s="54">
        <f t="shared" ca="1" si="6"/>
        <v>8174449.3019258576</v>
      </c>
      <c r="G49" s="56">
        <f ca="1"/>
        <v>2741961.5964099849</v>
      </c>
      <c r="H49" s="58">
        <f ca="1"/>
        <v>10916410.898335842</v>
      </c>
      <c r="I49" s="54">
        <f t="shared" ca="1" si="7"/>
        <v>-62114988.028937139</v>
      </c>
      <c r="J49" s="56">
        <f ca="1"/>
        <v>62122611.069734335</v>
      </c>
      <c r="K49" s="58">
        <f ca="1"/>
        <v>7623.040797197682</v>
      </c>
      <c r="M49" s="68">
        <f t="shared" ca="1" si="8"/>
        <v>8.2030368043831715E-3</v>
      </c>
      <c r="N49" s="69">
        <f t="shared" ca="1" si="4"/>
        <v>8.2030368043833554E-3</v>
      </c>
      <c r="O49" s="70">
        <f t="shared" ca="1" si="4"/>
        <v>8.2030368043833051E-3</v>
      </c>
      <c r="P49" s="68">
        <f t="shared" ca="1" si="4"/>
        <v>7.8873062596883058E-3</v>
      </c>
      <c r="Q49" s="69">
        <f t="shared" ca="1" si="4"/>
        <v>7.8873062596883578E-3</v>
      </c>
      <c r="R49" s="70">
        <f t="shared" ca="1" si="4"/>
        <v>7.8873062596883179E-3</v>
      </c>
      <c r="S49" s="68">
        <f t="shared" ca="1" si="4"/>
        <v>1.1547495181522817E-2</v>
      </c>
      <c r="T49" s="69">
        <f t="shared" ca="1" si="4"/>
        <v>1.154702863267636E-2</v>
      </c>
      <c r="U49" s="70">
        <f t="shared" ca="1" si="4"/>
        <v>7.7596739480169114E-3</v>
      </c>
      <c r="V49" s="71"/>
      <c r="X49" s="1" t="s">
        <v>83</v>
      </c>
    </row>
    <row r="50" spans="2:33">
      <c r="B50" s="67" t="s">
        <v>84</v>
      </c>
      <c r="C50" s="54">
        <f t="shared" ca="1" si="5"/>
        <v>8171567.9257425088</v>
      </c>
      <c r="D50" s="56">
        <f ca="1"/>
        <v>2740995.0942582511</v>
      </c>
      <c r="E50" s="58">
        <f ca="1"/>
        <v>10912563.02000076</v>
      </c>
      <c r="F50" s="54">
        <f t="shared" ca="1" si="6"/>
        <v>8237851.7424124349</v>
      </c>
      <c r="G50" s="56">
        <f ca="1"/>
        <v>2763228.7240796015</v>
      </c>
      <c r="H50" s="58">
        <f ca="1"/>
        <v>11001080.466492036</v>
      </c>
      <c r="I50" s="54">
        <f t="shared" ca="1" si="7"/>
        <v>-62804007.580418035</v>
      </c>
      <c r="J50" s="56">
        <f ca="1"/>
        <v>62811687.670483515</v>
      </c>
      <c r="K50" s="58">
        <f ca="1"/>
        <v>7680.0900654812394</v>
      </c>
      <c r="M50" s="68">
        <f t="shared" ca="1" si="8"/>
        <v>6.7131481739913859E-3</v>
      </c>
      <c r="N50" s="69">
        <f t="shared" ca="1" si="4"/>
        <v>6.7131481739913608E-3</v>
      </c>
      <c r="O50" s="70">
        <f t="shared" ca="1" si="4"/>
        <v>6.7131481739912931E-3</v>
      </c>
      <c r="P50" s="68">
        <f t="shared" ca="1" si="4"/>
        <v>7.7561726967515787E-3</v>
      </c>
      <c r="Q50" s="69">
        <f t="shared" ca="1" si="4"/>
        <v>7.7561726967516178E-3</v>
      </c>
      <c r="R50" s="70">
        <f t="shared" ca="1" si="4"/>
        <v>7.7561726967515883E-3</v>
      </c>
      <c r="S50" s="68">
        <f t="shared" ca="1" si="4"/>
        <v>1.1092645645522902E-2</v>
      </c>
      <c r="T50" s="69">
        <f t="shared" ca="1" si="4"/>
        <v>1.1092202804799566E-2</v>
      </c>
      <c r="U50" s="70">
        <f t="shared" ca="1" si="4"/>
        <v>7.483794171025483E-3</v>
      </c>
      <c r="V50" s="71"/>
      <c r="X50" s="1" t="s">
        <v>85</v>
      </c>
      <c r="Y50" s="1" t="s">
        <v>67</v>
      </c>
      <c r="Z50" s="1" t="s">
        <v>86</v>
      </c>
      <c r="AD50" s="1" t="s">
        <v>87</v>
      </c>
    </row>
    <row r="51" spans="2:33">
      <c r="B51" s="67" t="s">
        <v>88</v>
      </c>
      <c r="C51" s="54">
        <f t="shared" ca="1" si="5"/>
        <v>8235362.6313455971</v>
      </c>
      <c r="D51" s="56">
        <f ca="1"/>
        <v>2762393.7997070374</v>
      </c>
      <c r="E51" s="58">
        <f ca="1"/>
        <v>10997756.431052634</v>
      </c>
      <c r="F51" s="54">
        <f t="shared" ca="1" si="6"/>
        <v>8301706.3785897829</v>
      </c>
      <c r="G51" s="56">
        <f ca="1"/>
        <v>2784647.5320853922</v>
      </c>
      <c r="H51" s="58">
        <f ca="1"/>
        <v>11086353.910675175</v>
      </c>
      <c r="I51" s="54">
        <f t="shared" ca="1" si="7"/>
        <v>-63467171.639903225</v>
      </c>
      <c r="J51" s="56">
        <f ca="1"/>
        <v>63474913.99160073</v>
      </c>
      <c r="K51" s="58">
        <f ca="1"/>
        <v>7742.3516975009752</v>
      </c>
      <c r="M51" s="68">
        <f t="shared" ca="1" si="8"/>
        <v>7.8069112540958959E-3</v>
      </c>
      <c r="N51" s="69">
        <f t="shared" ca="1" si="4"/>
        <v>7.8069112540958526E-3</v>
      </c>
      <c r="O51" s="70">
        <f t="shared" ca="1" si="4"/>
        <v>7.806911254095928E-3</v>
      </c>
      <c r="P51" s="68">
        <f t="shared" ca="1" si="4"/>
        <v>7.7513699170614469E-3</v>
      </c>
      <c r="Q51" s="69">
        <f t="shared" ca="1" si="4"/>
        <v>7.7513699170614408E-3</v>
      </c>
      <c r="R51" s="70">
        <f t="shared" ca="1" si="4"/>
        <v>7.7513699170614877E-3</v>
      </c>
      <c r="S51" s="68">
        <f t="shared" ca="1" si="4"/>
        <v>1.055926341382012E-2</v>
      </c>
      <c r="T51" s="69">
        <f t="shared" ca="1" si="4"/>
        <v>1.055896355781057E-2</v>
      </c>
      <c r="U51" s="70">
        <f t="shared" ca="1" si="4"/>
        <v>8.1068882641852739E-3</v>
      </c>
      <c r="V51" s="71"/>
      <c r="X51" s="1" t="s">
        <v>89</v>
      </c>
      <c r="Y51" s="1" t="s">
        <v>90</v>
      </c>
      <c r="Z51" s="1" t="s">
        <v>91</v>
      </c>
      <c r="AD51" s="1" t="s">
        <v>92</v>
      </c>
      <c r="AE51" s="1" t="s">
        <v>93</v>
      </c>
      <c r="AF51" s="1" t="s">
        <v>94</v>
      </c>
    </row>
    <row r="52" spans="2:33">
      <c r="B52" s="67" t="s">
        <v>76</v>
      </c>
      <c r="C52" s="54">
        <f t="shared" ca="1" si="5"/>
        <v>8308366.0976092415</v>
      </c>
      <c r="D52" s="56">
        <f ca="1"/>
        <v>2786881.4065789236</v>
      </c>
      <c r="E52" s="58">
        <f ca="1"/>
        <v>11095247.504188165</v>
      </c>
      <c r="F52" s="54">
        <f t="shared" ca="1" si="6"/>
        <v>8364817.1187489508</v>
      </c>
      <c r="G52" s="56">
        <f ca="1"/>
        <v>2805816.814497686</v>
      </c>
      <c r="H52" s="58">
        <f ca="1"/>
        <v>11170633.933246637</v>
      </c>
      <c r="I52" s="54">
        <f t="shared" ca="1" si="7"/>
        <v>-64120360.696139775</v>
      </c>
      <c r="J52" s="56">
        <f ca="1"/>
        <v>64128158.976354979</v>
      </c>
      <c r="K52" s="58">
        <f ca="1"/>
        <v>7798.2802152059021</v>
      </c>
      <c r="M52" s="68">
        <f t="shared" ca="1" si="8"/>
        <v>8.8646328682330505E-3</v>
      </c>
      <c r="N52" s="69">
        <f t="shared" ca="1" si="4"/>
        <v>8.864632868233047E-3</v>
      </c>
      <c r="O52" s="70">
        <f t="shared" ca="1" si="4"/>
        <v>8.8646328682330487E-3</v>
      </c>
      <c r="P52" s="68">
        <f t="shared" ca="1" si="4"/>
        <v>7.602140726385047E-3</v>
      </c>
      <c r="Q52" s="69">
        <f t="shared" ca="1" si="4"/>
        <v>7.6021407263849967E-3</v>
      </c>
      <c r="R52" s="70">
        <f t="shared" ca="1" si="4"/>
        <v>7.6021407263849924E-3</v>
      </c>
      <c r="S52" s="68">
        <f t="shared" ca="1" si="4"/>
        <v>1.0291762486952793E-2</v>
      </c>
      <c r="T52" s="69">
        <f t="shared" ca="1" si="4"/>
        <v>1.0291388261521546E-2</v>
      </c>
      <c r="U52" s="70">
        <f t="shared" ca="1" si="4"/>
        <v>7.2237118501061017E-3</v>
      </c>
      <c r="V52" s="71"/>
      <c r="W52" s="1" t="s">
        <v>72</v>
      </c>
      <c r="X52" s="65" t="s">
        <v>95</v>
      </c>
      <c r="Y52" s="65">
        <f ca="1">+AE43</f>
        <v>10514672.042448472</v>
      </c>
      <c r="Z52" s="65" t="s">
        <v>96</v>
      </c>
      <c r="AC52" s="1" t="s">
        <v>97</v>
      </c>
      <c r="AD52" s="72">
        <f ca="1">(AD44/AD43)^(1/5)-1</f>
        <v>6.3610180665973903E-3</v>
      </c>
      <c r="AE52" s="72">
        <f t="shared" ref="AE52:AF52" ca="1" si="9">(AE44/AE43)^(1/5)-1</f>
        <v>7.5273138187474942E-3</v>
      </c>
      <c r="AF52" s="72">
        <f t="shared" ca="1" si="9"/>
        <v>8.9006387152055222E-3</v>
      </c>
      <c r="AG52" s="66"/>
    </row>
    <row r="53" spans="2:33">
      <c r="B53" s="67" t="s">
        <v>98</v>
      </c>
      <c r="C53" s="54">
        <f t="shared" ca="1" si="5"/>
        <v>8360109.762256965</v>
      </c>
      <c r="D53" s="56">
        <f ca="1"/>
        <v>2804237.8224157859</v>
      </c>
      <c r="E53" s="58">
        <f ca="1"/>
        <v>11164347.584672751</v>
      </c>
      <c r="F53" s="54">
        <f t="shared" ca="1" si="6"/>
        <v>8423422.6366805658</v>
      </c>
      <c r="G53" s="56">
        <f ca="1"/>
        <v>2825474.9068744224</v>
      </c>
      <c r="H53" s="58">
        <f ca="1"/>
        <v>11248897.543554988</v>
      </c>
      <c r="I53" s="54">
        <f t="shared" ca="1" si="7"/>
        <v>-64773074.284292154</v>
      </c>
      <c r="J53" s="56">
        <f ca="1"/>
        <v>64780926.445749365</v>
      </c>
      <c r="K53" s="58">
        <f ca="1"/>
        <v>7852.1614572103572</v>
      </c>
      <c r="M53" s="68">
        <f t="shared" ca="1" si="8"/>
        <v>6.2278989683197698E-3</v>
      </c>
      <c r="N53" s="69">
        <f t="shared" ca="1" si="4"/>
        <v>6.2278989683197204E-3</v>
      </c>
      <c r="O53" s="70">
        <f t="shared" ca="1" si="4"/>
        <v>6.2278989683197577E-3</v>
      </c>
      <c r="P53" s="68">
        <f t="shared" ca="1" si="4"/>
        <v>7.0061923769087842E-3</v>
      </c>
      <c r="Q53" s="69">
        <f t="shared" ca="1" si="4"/>
        <v>7.0061923769088848E-3</v>
      </c>
      <c r="R53" s="70">
        <f t="shared" ca="1" si="4"/>
        <v>7.0061923769087677E-3</v>
      </c>
      <c r="S53" s="68">
        <f t="shared" ca="1" si="4"/>
        <v>1.0179505870928047E-2</v>
      </c>
      <c r="T53" s="69">
        <f t="shared" ca="1" si="4"/>
        <v>1.0179108207910211E-2</v>
      </c>
      <c r="U53" s="70">
        <f t="shared" ca="1" si="4"/>
        <v>6.9093749541587141E-3</v>
      </c>
      <c r="V53" s="71"/>
      <c r="W53" s="1" t="s">
        <v>74</v>
      </c>
      <c r="X53" s="65" t="s">
        <v>99</v>
      </c>
      <c r="Y53" s="65">
        <f t="shared" ref="Y53:Y55" ca="1" si="10">+AE44</f>
        <v>10916410.898335842</v>
      </c>
      <c r="Z53" s="65" t="s">
        <v>100</v>
      </c>
      <c r="AC53" s="1" t="s">
        <v>101</v>
      </c>
      <c r="AD53" s="72">
        <f t="shared" ref="AD53:AF55" ca="1" si="11">(AD45/AD44)^(1/5)-1</f>
        <v>7.0979107000257446E-3</v>
      </c>
      <c r="AE53" s="72">
        <f t="shared" ca="1" si="11"/>
        <v>7.1980379744389644E-3</v>
      </c>
      <c r="AF53" s="72">
        <f t="shared" ca="1" si="11"/>
        <v>7.2245184814083707E-3</v>
      </c>
      <c r="AG53" s="66"/>
    </row>
    <row r="54" spans="2:33">
      <c r="B54" s="67" t="s">
        <v>102</v>
      </c>
      <c r="C54" s="54">
        <f t="shared" ca="1" si="5"/>
        <v>8409266.7574287653</v>
      </c>
      <c r="D54" s="56">
        <f ca="1"/>
        <v>2820726.589790517</v>
      </c>
      <c r="E54" s="58">
        <f ca="1"/>
        <v>11229993.347219283</v>
      </c>
      <c r="F54" s="54">
        <f t="shared" ca="1" si="6"/>
        <v>8472915.2056047451</v>
      </c>
      <c r="G54" s="56">
        <f ca="1"/>
        <v>2842076.2360019758</v>
      </c>
      <c r="H54" s="58">
        <f ca="1"/>
        <v>11314991.441606721</v>
      </c>
      <c r="I54" s="54">
        <f t="shared" ca="1" si="7"/>
        <v>-65405728.037015438</v>
      </c>
      <c r="J54" s="56">
        <f ca="1"/>
        <v>65413630.449401304</v>
      </c>
      <c r="K54" s="58">
        <f ca="1"/>
        <v>7902.4123858642397</v>
      </c>
      <c r="M54" s="68">
        <f t="shared" ca="1" si="8"/>
        <v>5.8799461454115435E-3</v>
      </c>
      <c r="N54" s="69">
        <f t="shared" ca="1" si="4"/>
        <v>5.879946145411606E-3</v>
      </c>
      <c r="O54" s="70">
        <f t="shared" ca="1" si="4"/>
        <v>5.8799461454116008E-3</v>
      </c>
      <c r="P54" s="68">
        <f t="shared" ca="1" si="4"/>
        <v>5.8755889451230165E-3</v>
      </c>
      <c r="Q54" s="69">
        <f t="shared" ca="1" si="4"/>
        <v>5.8755889451228551E-3</v>
      </c>
      <c r="R54" s="70">
        <f t="shared" ca="1" si="4"/>
        <v>5.8755889451230173E-3</v>
      </c>
      <c r="S54" s="68">
        <f t="shared" ca="1" si="4"/>
        <v>9.7672336802563393E-3</v>
      </c>
      <c r="T54" s="69">
        <f t="shared" ca="1" si="4"/>
        <v>9.7668254896261138E-3</v>
      </c>
      <c r="U54" s="70">
        <f t="shared" ca="1" si="4"/>
        <v>6.3996300799111679E-3</v>
      </c>
      <c r="V54" s="71"/>
      <c r="W54" s="1" t="s">
        <v>76</v>
      </c>
      <c r="X54" s="65" t="s">
        <v>103</v>
      </c>
      <c r="Y54" s="65">
        <f t="shared" ca="1" si="10"/>
        <v>11314991.441606721</v>
      </c>
      <c r="Z54" s="65" t="s">
        <v>104</v>
      </c>
      <c r="AC54" s="1" t="s">
        <v>105</v>
      </c>
      <c r="AD54" s="72">
        <f t="shared" ca="1" si="11"/>
        <v>6.9556617543273802E-3</v>
      </c>
      <c r="AE54" s="72">
        <f t="shared" ca="1" si="11"/>
        <v>6.7098314790070557E-3</v>
      </c>
      <c r="AF54" s="72">
        <f t="shared" ca="1" si="11"/>
        <v>6.2166490956088172E-3</v>
      </c>
      <c r="AG54" s="66"/>
    </row>
    <row r="55" spans="2:33">
      <c r="B55" s="67" t="s">
        <v>106</v>
      </c>
      <c r="C55" s="54">
        <f t="shared" ca="1" si="5"/>
        <v>8468288.7873723954</v>
      </c>
      <c r="D55" s="56">
        <f ca="1"/>
        <v>2840524.3931005783</v>
      </c>
      <c r="E55" s="58">
        <f ca="1"/>
        <v>11308813.180472974</v>
      </c>
      <c r="F55" s="54">
        <f t="shared" ca="1" si="6"/>
        <v>8531404.7201374341</v>
      </c>
      <c r="G55" s="56">
        <f ca="1"/>
        <v>2861695.4172725133</v>
      </c>
      <c r="H55" s="58">
        <f ca="1"/>
        <v>11393100.137409948</v>
      </c>
      <c r="I55" s="54">
        <f t="shared" ca="1" si="7"/>
        <v>-66012682.720999844</v>
      </c>
      <c r="J55" s="56">
        <f ca="1"/>
        <v>66020634.563273616</v>
      </c>
      <c r="K55" s="58">
        <f ca="1"/>
        <v>7951.8422737753244</v>
      </c>
      <c r="M55" s="68">
        <f t="shared" ca="1" si="8"/>
        <v>7.0186892206136643E-3</v>
      </c>
      <c r="N55" s="69">
        <f t="shared" ca="1" si="4"/>
        <v>7.0186892206137693E-3</v>
      </c>
      <c r="O55" s="70">
        <f t="shared" ca="1" si="4"/>
        <v>7.0186892206136496E-3</v>
      </c>
      <c r="P55" s="68">
        <f t="shared" ca="1" si="4"/>
        <v>6.9031157651617712E-3</v>
      </c>
      <c r="Q55" s="69">
        <f t="shared" ca="1" si="4"/>
        <v>6.9031157651619707E-3</v>
      </c>
      <c r="R55" s="70">
        <f t="shared" ca="1" si="4"/>
        <v>6.9031157651618623E-3</v>
      </c>
      <c r="S55" s="68">
        <f t="shared" ca="1" si="4"/>
        <v>9.279839888654844E-3</v>
      </c>
      <c r="T55" s="69">
        <f t="shared" ca="1" si="4"/>
        <v>9.2794744719426839E-3</v>
      </c>
      <c r="U55" s="70">
        <f t="shared" ca="1" si="4"/>
        <v>6.255037765366997E-3</v>
      </c>
      <c r="V55" s="71"/>
      <c r="W55" s="1" t="s">
        <v>78</v>
      </c>
      <c r="X55" s="65" t="s">
        <v>107</v>
      </c>
      <c r="Y55" s="65">
        <f t="shared" ca="1" si="10"/>
        <v>11699728.383743286</v>
      </c>
      <c r="Z55" s="65" t="s">
        <v>108</v>
      </c>
      <c r="AC55" s="1" t="s">
        <v>109</v>
      </c>
      <c r="AD55" s="72">
        <f t="shared" ca="1" si="11"/>
        <v>3.9818070151287355E-3</v>
      </c>
      <c r="AE55" s="72">
        <f t="shared" ca="1" si="11"/>
        <v>4.0210201664887535E-3</v>
      </c>
      <c r="AF55" s="72">
        <f t="shared" ca="1" si="11"/>
        <v>4.0284840819722056E-3</v>
      </c>
      <c r="AG55" s="66"/>
    </row>
    <row r="56" spans="2:33">
      <c r="B56" s="67" t="s">
        <v>110</v>
      </c>
      <c r="C56" s="54">
        <f t="shared" ca="1" si="5"/>
        <v>8544013.2447995264</v>
      </c>
      <c r="D56" s="56">
        <f ca="1"/>
        <v>2865924.7040579482</v>
      </c>
      <c r="E56" s="58">
        <f ca="1"/>
        <v>11409937.948857475</v>
      </c>
      <c r="F56" s="54">
        <f t="shared" ca="1" si="6"/>
        <v>8605113.7456659507</v>
      </c>
      <c r="G56" s="56">
        <f ca="1"/>
        <v>2886419.6904122806</v>
      </c>
      <c r="H56" s="58">
        <f ca="1"/>
        <v>11491533.436078232</v>
      </c>
      <c r="I56" s="54">
        <f t="shared" ca="1" si="7"/>
        <v>-66584145.785066165</v>
      </c>
      <c r="J56" s="56">
        <f ca="1"/>
        <v>66592163.072250254</v>
      </c>
      <c r="K56" s="58">
        <f ca="1"/>
        <v>8017.2871840930966</v>
      </c>
      <c r="M56" s="68">
        <f t="shared" ca="1" si="8"/>
        <v>8.9421203419572295E-3</v>
      </c>
      <c r="N56" s="69">
        <f t="shared" ca="1" si="4"/>
        <v>8.9421203419570404E-3</v>
      </c>
      <c r="O56" s="70">
        <f t="shared" ca="1" si="4"/>
        <v>8.9421203419572225E-3</v>
      </c>
      <c r="P56" s="68">
        <f t="shared" ca="1" si="4"/>
        <v>8.6397290887554132E-3</v>
      </c>
      <c r="Q56" s="69">
        <f t="shared" ca="1" si="4"/>
        <v>8.6397290887553976E-3</v>
      </c>
      <c r="R56" s="70">
        <f t="shared" ca="1" si="4"/>
        <v>8.639729088755408E-3</v>
      </c>
      <c r="S56" s="68">
        <f t="shared" ca="1" si="4"/>
        <v>8.6568677489080106E-3</v>
      </c>
      <c r="T56" s="69">
        <f t="shared" ca="1" si="4"/>
        <v>8.6568163538157192E-3</v>
      </c>
      <c r="U56" s="70">
        <f t="shared" ca="1" si="4"/>
        <v>8.2301569956443124E-3</v>
      </c>
      <c r="V56" s="71"/>
      <c r="W56" s="1" t="s">
        <v>79</v>
      </c>
      <c r="X56" s="65" t="s">
        <v>111</v>
      </c>
      <c r="Y56" s="65">
        <f ca="1">+AE47</f>
        <v>11936851.907065405</v>
      </c>
      <c r="Z56" s="65" t="s">
        <v>112</v>
      </c>
      <c r="AC56" s="1" t="s">
        <v>113</v>
      </c>
      <c r="AD56" s="72">
        <f ca="1">(AD47/AD43)^(1/20)-1</f>
        <v>6.0983181413234444E-3</v>
      </c>
      <c r="AE56" s="72">
        <f t="shared" ref="AE56:AF56" ca="1" si="12">(AE47/AE43)^(1/20)-1</f>
        <v>6.3630987748821699E-3</v>
      </c>
      <c r="AF56" s="72">
        <f t="shared" ca="1" si="12"/>
        <v>6.5910271186147007E-3</v>
      </c>
      <c r="AG56" s="66"/>
    </row>
    <row r="57" spans="2:33">
      <c r="B57" s="67" t="s">
        <v>78</v>
      </c>
      <c r="C57" s="54">
        <f t="shared" ca="1" si="5"/>
        <v>8603364.3992799427</v>
      </c>
      <c r="D57" s="56">
        <f ca="1"/>
        <v>2885832.9058556594</v>
      </c>
      <c r="E57" s="58">
        <f ca="1"/>
        <v>11489197.305135602</v>
      </c>
      <c r="F57" s="54">
        <f t="shared" ca="1" si="6"/>
        <v>8661468.6115219668</v>
      </c>
      <c r="G57" s="56">
        <f ca="1"/>
        <v>2905322.8448928683</v>
      </c>
      <c r="H57" s="58">
        <f ca="1"/>
        <v>11566791.456414836</v>
      </c>
      <c r="I57" s="54">
        <f t="shared" ca="1" si="7"/>
        <v>-67140753.800862566</v>
      </c>
      <c r="J57" s="56">
        <f ca="1"/>
        <v>67148812.167545825</v>
      </c>
      <c r="K57" s="58">
        <f ca="1"/>
        <v>8058.3666832599329</v>
      </c>
      <c r="M57" s="68">
        <f t="shared" ca="1" si="8"/>
        <v>6.946519484452054E-3</v>
      </c>
      <c r="N57" s="69">
        <f t="shared" ca="1" si="4"/>
        <v>6.9465194844521147E-3</v>
      </c>
      <c r="O57" s="70">
        <f t="shared" ca="1" si="4"/>
        <v>6.9465194844520279E-3</v>
      </c>
      <c r="P57" s="68">
        <f t="shared" ca="1" si="4"/>
        <v>6.5489972034826075E-3</v>
      </c>
      <c r="Q57" s="69">
        <f t="shared" ca="1" si="4"/>
        <v>6.5489972034827914E-3</v>
      </c>
      <c r="R57" s="70">
        <f t="shared" ca="1" si="4"/>
        <v>6.5489972034826534E-3</v>
      </c>
      <c r="S57" s="68">
        <f t="shared" ca="1" si="4"/>
        <v>8.3594676966065318E-3</v>
      </c>
      <c r="T57" s="69">
        <f t="shared" ca="1" si="4"/>
        <v>8.359078149956253E-3</v>
      </c>
      <c r="U57" s="70">
        <f t="shared" ca="1" si="4"/>
        <v>5.1238652456333505E-3</v>
      </c>
      <c r="V57" s="71"/>
      <c r="W57" s="1" t="s">
        <v>81</v>
      </c>
      <c r="X57" s="65">
        <f ca="1">+X56-Y56</f>
        <v>291319762.09293461</v>
      </c>
      <c r="Y57" s="65" t="s">
        <v>114</v>
      </c>
      <c r="Z57" s="65">
        <f ca="1">+Z56-Y56</f>
        <v>529590929.09293461</v>
      </c>
    </row>
    <row r="58" spans="2:33">
      <c r="B58" s="67" t="s">
        <v>115</v>
      </c>
      <c r="C58" s="54">
        <f t="shared" ca="1" si="5"/>
        <v>8650855.7303745449</v>
      </c>
      <c r="D58" s="56">
        <f ca="1"/>
        <v>2901762.9582927218</v>
      </c>
      <c r="E58" s="58">
        <f ca="1"/>
        <v>11552618.688667266</v>
      </c>
      <c r="F58" s="54">
        <f t="shared" ca="1" si="6"/>
        <v>8708056.5612813365</v>
      </c>
      <c r="G58" s="56">
        <f ca="1"/>
        <v>2920949.8754581655</v>
      </c>
      <c r="H58" s="58">
        <f ca="1"/>
        <v>11629006.436739502</v>
      </c>
      <c r="I58" s="54">
        <f t="shared" ca="1" si="7"/>
        <v>-67676678.507807925</v>
      </c>
      <c r="J58" s="56">
        <f ca="1"/>
        <v>67684785.185956225</v>
      </c>
      <c r="K58" s="58">
        <f ca="1"/>
        <v>8106.6781482966217</v>
      </c>
      <c r="M58" s="68">
        <f t="shared" ca="1" si="8"/>
        <v>5.5200882922705101E-3</v>
      </c>
      <c r="N58" s="69">
        <f t="shared" ca="1" si="4"/>
        <v>5.5200882922703592E-3</v>
      </c>
      <c r="O58" s="70">
        <f t="shared" ca="1" si="4"/>
        <v>5.5200882922703913E-3</v>
      </c>
      <c r="P58" s="68">
        <f t="shared" ca="1" si="4"/>
        <v>5.378758712742529E-3</v>
      </c>
      <c r="Q58" s="69">
        <f t="shared" ca="1" si="4"/>
        <v>5.3787587127424614E-3</v>
      </c>
      <c r="R58" s="70">
        <f t="shared" ca="1" si="4"/>
        <v>5.3787587127425117E-3</v>
      </c>
      <c r="S58" s="68">
        <f t="shared" ca="1" si="4"/>
        <v>7.9821073879345478E-3</v>
      </c>
      <c r="T58" s="69">
        <f t="shared" ca="1" si="4"/>
        <v>7.9818689431626986E-3</v>
      </c>
      <c r="U58" s="70">
        <f t="shared" ca="1" si="4"/>
        <v>5.9951931868586624E-3</v>
      </c>
      <c r="V58" s="71"/>
    </row>
    <row r="59" spans="2:33">
      <c r="B59" s="67" t="s">
        <v>116</v>
      </c>
      <c r="C59" s="54">
        <f t="shared" ca="1" si="5"/>
        <v>8705823.737703206</v>
      </c>
      <c r="D59" s="56">
        <f ca="1"/>
        <v>2920200.917788154</v>
      </c>
      <c r="E59" s="58">
        <f ca="1"/>
        <v>11626024.65549136</v>
      </c>
      <c r="F59" s="54">
        <f t="shared" ca="1" si="6"/>
        <v>8761014.7153577879</v>
      </c>
      <c r="G59" s="56">
        <f ca="1"/>
        <v>2938713.6683854982</v>
      </c>
      <c r="H59" s="58">
        <f ca="1"/>
        <v>11699728.383743286</v>
      </c>
      <c r="I59" s="54">
        <f t="shared" ca="1" si="7"/>
        <v>-68181975.841954619</v>
      </c>
      <c r="J59" s="56">
        <f ca="1"/>
        <v>68190126.960033089</v>
      </c>
      <c r="K59" s="58">
        <f ca="1"/>
        <v>8151.1180784640155</v>
      </c>
      <c r="M59" s="68">
        <f t="shared" ca="1" si="8"/>
        <v>6.3540543319500348E-3</v>
      </c>
      <c r="N59" s="69">
        <f t="shared" ca="1" si="4"/>
        <v>6.3540543319501007E-3</v>
      </c>
      <c r="O59" s="70">
        <f t="shared" ca="1" si="4"/>
        <v>6.354054331950092E-3</v>
      </c>
      <c r="P59" s="68">
        <f t="shared" ca="1" si="4"/>
        <v>6.0815124136790136E-3</v>
      </c>
      <c r="Q59" s="69">
        <f t="shared" ca="1" si="4"/>
        <v>6.0815124136789061E-3</v>
      </c>
      <c r="R59" s="70">
        <f t="shared" ca="1" si="4"/>
        <v>6.0815124136789469E-3</v>
      </c>
      <c r="S59" s="68">
        <f t="shared" ca="1" si="4"/>
        <v>7.4663435808008322E-3</v>
      </c>
      <c r="T59" s="69">
        <f t="shared" ca="1" si="4"/>
        <v>7.4661059008829722E-3</v>
      </c>
      <c r="U59" s="70">
        <f t="shared" ca="1" si="4"/>
        <v>5.4818915164075686E-3</v>
      </c>
      <c r="V59" s="71"/>
    </row>
    <row r="60" spans="2:33">
      <c r="B60" s="67" t="s">
        <v>117</v>
      </c>
      <c r="C60" s="54">
        <f t="shared" ca="1" si="5"/>
        <v>8752854.0648015775</v>
      </c>
      <c r="D60" s="56">
        <f ca="1"/>
        <v>2935976.3353126049</v>
      </c>
      <c r="E60" s="58">
        <f ca="1"/>
        <v>11688830.400114182</v>
      </c>
      <c r="F60" s="54">
        <f t="shared" ca="1" si="6"/>
        <v>8806491.4184908308</v>
      </c>
      <c r="G60" s="56">
        <f ca="1"/>
        <v>2953967.9526701607</v>
      </c>
      <c r="H60" s="58">
        <f ca="1"/>
        <v>11760459.371160991</v>
      </c>
      <c r="I60" s="54">
        <f t="shared" ca="1" si="7"/>
        <v>-68682537.933337525</v>
      </c>
      <c r="J60" s="56">
        <f ca="1"/>
        <v>68690727.454998314</v>
      </c>
      <c r="K60" s="58">
        <f ca="1"/>
        <v>8189.5216607865477</v>
      </c>
      <c r="M60" s="68">
        <f t="shared" ca="1" si="8"/>
        <v>5.4021685385947328E-3</v>
      </c>
      <c r="N60" s="69">
        <f t="shared" ca="1" si="8"/>
        <v>5.4021685385948334E-3</v>
      </c>
      <c r="O60" s="70">
        <f t="shared" ca="1" si="8"/>
        <v>5.4021685385947987E-3</v>
      </c>
      <c r="P60" s="68">
        <f t="shared" ca="1" si="8"/>
        <v>5.1908031901057817E-3</v>
      </c>
      <c r="Q60" s="69">
        <f t="shared" ca="1" si="8"/>
        <v>5.1908031901056273E-3</v>
      </c>
      <c r="R60" s="70">
        <f t="shared" ca="1" si="8"/>
        <v>5.1908031901057427E-3</v>
      </c>
      <c r="S60" s="68">
        <f t="shared" ca="1" si="8"/>
        <v>7.3415603640352919E-3</v>
      </c>
      <c r="T60" s="69">
        <f t="shared" ca="1" si="8"/>
        <v>7.3412459733156439E-3</v>
      </c>
      <c r="U60" s="70">
        <f t="shared" ca="1" si="8"/>
        <v>4.7114496383015118E-3</v>
      </c>
      <c r="V60" s="71"/>
    </row>
    <row r="61" spans="2:33">
      <c r="B61" s="67" t="s">
        <v>118</v>
      </c>
      <c r="C61" s="54">
        <f t="shared" ca="1" si="5"/>
        <v>8793597.7336092908</v>
      </c>
      <c r="D61" s="56">
        <f ca="1"/>
        <v>2949643.0143806706</v>
      </c>
      <c r="E61" s="58">
        <f ca="1"/>
        <v>11743240.747989962</v>
      </c>
      <c r="F61" s="54">
        <f t="shared" ca="1" si="6"/>
        <v>8845400.2688593511</v>
      </c>
      <c r="G61" s="56">
        <f ca="1"/>
        <v>2967019.1772273686</v>
      </c>
      <c r="H61" s="58">
        <f ca="1"/>
        <v>11812419.44608672</v>
      </c>
      <c r="I61" s="54">
        <f t="shared" ca="1" si="7"/>
        <v>-69157639.147942483</v>
      </c>
      <c r="J61" s="56">
        <f ca="1"/>
        <v>69165860.656585768</v>
      </c>
      <c r="K61" s="58">
        <f ca="1"/>
        <v>8221.5086432897187</v>
      </c>
      <c r="M61" s="68">
        <f t="shared" ca="1" si="8"/>
        <v>4.6549009621397073E-3</v>
      </c>
      <c r="N61" s="69">
        <f t="shared" ca="1" si="8"/>
        <v>4.6549009621395911E-3</v>
      </c>
      <c r="O61" s="70">
        <f t="shared" ca="1" si="8"/>
        <v>4.6549009621397186E-3</v>
      </c>
      <c r="P61" s="68">
        <f t="shared" ca="1" si="8"/>
        <v>4.4182011336346772E-3</v>
      </c>
      <c r="Q61" s="69">
        <f t="shared" ca="1" si="8"/>
        <v>4.4182011336347067E-3</v>
      </c>
      <c r="R61" s="70">
        <f t="shared" ca="1" si="8"/>
        <v>4.418201133634685E-3</v>
      </c>
      <c r="S61" s="68">
        <f t="shared" ca="1" si="8"/>
        <v>6.9173508856950894E-3</v>
      </c>
      <c r="T61" s="69">
        <f t="shared" ca="1" si="8"/>
        <v>6.9169918443319697E-3</v>
      </c>
      <c r="U61" s="70">
        <f t="shared" ca="1" si="8"/>
        <v>3.9058425910676311E-3</v>
      </c>
      <c r="V61" s="71"/>
    </row>
    <row r="62" spans="2:33">
      <c r="B62" s="67" t="s">
        <v>79</v>
      </c>
      <c r="C62" s="54">
        <f t="shared" ca="1" si="5"/>
        <v>8823268.859072594</v>
      </c>
      <c r="D62" s="56">
        <f ca="1"/>
        <v>2959595.6220166949</v>
      </c>
      <c r="E62" s="58">
        <f ca="1"/>
        <v>11782864.481089288</v>
      </c>
      <c r="F62" s="54">
        <f t="shared" ca="1" si="6"/>
        <v>8882911.6619232148</v>
      </c>
      <c r="G62" s="56">
        <f ca="1"/>
        <v>2979601.6516436846</v>
      </c>
      <c r="H62" s="58">
        <f ca="1"/>
        <v>11862513.313566899</v>
      </c>
      <c r="I62" s="54">
        <f t="shared" ca="1" si="7"/>
        <v>-69612026.116848379</v>
      </c>
      <c r="J62" s="56">
        <f ca="1"/>
        <v>69620279.327533394</v>
      </c>
      <c r="K62" s="58">
        <f ca="1"/>
        <v>8253.2106850177788</v>
      </c>
      <c r="M62" s="68">
        <f t="shared" ca="1" si="8"/>
        <v>3.3741736160956735E-3</v>
      </c>
      <c r="N62" s="69">
        <f t="shared" ca="1" si="8"/>
        <v>3.3741736160956986E-3</v>
      </c>
      <c r="O62" s="70">
        <f t="shared" ca="1" si="8"/>
        <v>3.3741736160956002E-3</v>
      </c>
      <c r="P62" s="68">
        <f t="shared" ca="1" si="8"/>
        <v>4.2407796056357526E-3</v>
      </c>
      <c r="Q62" s="69">
        <f t="shared" ca="1" si="8"/>
        <v>4.2407796056357612E-3</v>
      </c>
      <c r="R62" s="70">
        <f t="shared" ca="1" si="8"/>
        <v>4.2407796056357153E-3</v>
      </c>
      <c r="S62" s="68">
        <f t="shared" ca="1" si="8"/>
        <v>6.5703076985301409E-3</v>
      </c>
      <c r="T62" s="69">
        <f t="shared" ca="1" si="8"/>
        <v>6.5699850567009152E-3</v>
      </c>
      <c r="U62" s="70">
        <f t="shared" ca="1" si="8"/>
        <v>3.8559883719072453E-3</v>
      </c>
      <c r="V62" s="71"/>
    </row>
    <row r="63" spans="2:33">
      <c r="B63" s="67" t="s">
        <v>119</v>
      </c>
      <c r="C63" s="54">
        <f t="shared" ca="1" si="5"/>
        <v>8850877.9284424484</v>
      </c>
      <c r="D63" s="56">
        <f ca="1"/>
        <v>2968856.5526468391</v>
      </c>
      <c r="E63" s="58">
        <f ca="1"/>
        <v>11819734.481089288</v>
      </c>
      <c r="F63" s="54">
        <f t="shared" ca="1" si="6"/>
        <v>8910787.3119466007</v>
      </c>
      <c r="G63" s="56">
        <f ca="1"/>
        <v>2988952.0016202983</v>
      </c>
      <c r="H63" s="58">
        <f ca="1"/>
        <v>11899739.313566899</v>
      </c>
      <c r="I63" s="54">
        <f t="shared" ca="1" si="7"/>
        <v>-70017568.827037588</v>
      </c>
      <c r="J63" s="56">
        <f ca="1"/>
        <v>70025856.233706638</v>
      </c>
      <c r="K63" s="58">
        <f ca="1"/>
        <v>8287.4066690470499</v>
      </c>
      <c r="M63" s="68">
        <f t="shared" ca="1" si="8"/>
        <v>3.1291202626637822E-3</v>
      </c>
      <c r="N63" s="69">
        <f t="shared" ca="1" si="8"/>
        <v>3.1291202626640311E-3</v>
      </c>
      <c r="O63" s="70">
        <f t="shared" ca="1" si="8"/>
        <v>3.1291202626639635E-3</v>
      </c>
      <c r="P63" s="68">
        <f t="shared" ca="1" si="8"/>
        <v>3.138120819424045E-3</v>
      </c>
      <c r="Q63" s="69">
        <f t="shared" ca="1" si="8"/>
        <v>3.1381208194241573E-3</v>
      </c>
      <c r="R63" s="70">
        <f t="shared" ca="1" si="8"/>
        <v>3.1381208194241122E-3</v>
      </c>
      <c r="S63" s="68">
        <f t="shared" ca="1" si="8"/>
        <v>5.8257564505948753E-3</v>
      </c>
      <c r="T63" s="69">
        <f t="shared" ca="1" si="8"/>
        <v>5.8255570085431526E-3</v>
      </c>
      <c r="U63" s="70">
        <f t="shared" ca="1" si="8"/>
        <v>4.1433552752200781E-3</v>
      </c>
      <c r="V63" s="71"/>
    </row>
    <row r="64" spans="2:33" ht="13.5" thickBot="1">
      <c r="B64" s="67" t="s">
        <v>120</v>
      </c>
      <c r="C64" s="73">
        <f t="shared" ca="1" si="5"/>
        <v>8880534.084677428</v>
      </c>
      <c r="D64" s="57">
        <f ca="1"/>
        <v>2978804.1391434963</v>
      </c>
      <c r="E64" s="59">
        <f ca="1"/>
        <v>11859338.223820925</v>
      </c>
      <c r="F64" s="73">
        <f t="shared" ca="1" si="6"/>
        <v>8938578.0406798664</v>
      </c>
      <c r="G64" s="57">
        <f ca="1"/>
        <v>2998273.8663855381</v>
      </c>
      <c r="H64" s="59">
        <f ca="1"/>
        <v>11936851.907065405</v>
      </c>
      <c r="I64" s="73">
        <f t="shared" ca="1" si="7"/>
        <v>-70456976.081186906</v>
      </c>
      <c r="J64" s="57">
        <f ca="1"/>
        <v>70465292.71067141</v>
      </c>
      <c r="K64" s="59">
        <f ca="1"/>
        <v>8316.6294845046996</v>
      </c>
      <c r="M64" s="74">
        <f t="shared" ca="1" si="8"/>
        <v>3.3506457183958057E-3</v>
      </c>
      <c r="N64" s="75">
        <f t="shared" ca="1" si="8"/>
        <v>3.3506457183957259E-3</v>
      </c>
      <c r="O64" s="76">
        <f t="shared" ca="1" si="8"/>
        <v>3.3506457183957463E-3</v>
      </c>
      <c r="P64" s="74">
        <f t="shared" ca="1" si="8"/>
        <v>3.1187736571836955E-3</v>
      </c>
      <c r="Q64" s="77">
        <f t="shared" ca="1" si="8"/>
        <v>3.1187736571837007E-3</v>
      </c>
      <c r="R64" s="78">
        <f t="shared" ca="1" si="8"/>
        <v>3.1187736571836968E-3</v>
      </c>
      <c r="S64" s="74">
        <f t="shared" ca="1" si="8"/>
        <v>6.2756713994850779E-3</v>
      </c>
      <c r="T64" s="75">
        <f t="shared" ca="1" si="8"/>
        <v>6.2753460021707083E-3</v>
      </c>
      <c r="U64" s="76">
        <f t="shared" ca="1" si="8"/>
        <v>3.5261712891193134E-3</v>
      </c>
      <c r="V64" s="71"/>
    </row>
    <row r="65" spans="1:33" ht="3.75" customHeight="1" thickBot="1"/>
    <row r="66" spans="1:33" ht="13.5" thickBot="1">
      <c r="A66" s="79"/>
      <c r="B66" s="37"/>
      <c r="C66" s="239" t="s">
        <v>121</v>
      </c>
      <c r="D66" s="240"/>
      <c r="E66" s="240"/>
      <c r="F66" s="240"/>
      <c r="G66" s="240"/>
      <c r="H66" s="240"/>
      <c r="I66" s="240"/>
      <c r="J66" s="240"/>
      <c r="K66" s="241"/>
      <c r="M66" s="239" t="s">
        <v>66</v>
      </c>
      <c r="N66" s="240"/>
      <c r="O66" s="240"/>
      <c r="P66" s="240"/>
      <c r="Q66" s="240"/>
      <c r="R66" s="240"/>
      <c r="S66" s="240"/>
      <c r="T66" s="240"/>
      <c r="U66" s="241"/>
      <c r="V66" s="38"/>
    </row>
    <row r="67" spans="1:33">
      <c r="A67" s="80"/>
      <c r="B67" s="43"/>
      <c r="C67" s="246" t="s">
        <v>61</v>
      </c>
      <c r="D67" s="247"/>
      <c r="E67" s="248"/>
      <c r="F67" s="246" t="s">
        <v>67</v>
      </c>
      <c r="G67" s="247"/>
      <c r="H67" s="248"/>
      <c r="I67" s="246" t="s">
        <v>63</v>
      </c>
      <c r="J67" s="247"/>
      <c r="K67" s="248"/>
      <c r="M67" s="246" t="s">
        <v>61</v>
      </c>
      <c r="N67" s="247"/>
      <c r="O67" s="248"/>
      <c r="P67" s="246" t="s">
        <v>67</v>
      </c>
      <c r="Q67" s="247"/>
      <c r="R67" s="248"/>
      <c r="S67" s="246" t="s">
        <v>63</v>
      </c>
      <c r="T67" s="247"/>
      <c r="U67" s="248"/>
      <c r="V67" s="44"/>
      <c r="AD67" s="1" t="s">
        <v>122</v>
      </c>
    </row>
    <row r="68" spans="1:33" ht="26" thickBot="1">
      <c r="A68" s="36"/>
      <c r="B68" s="45"/>
      <c r="C68" s="81" t="s">
        <v>123</v>
      </c>
      <c r="D68" s="47" t="s">
        <v>9</v>
      </c>
      <c r="E68" s="82" t="s">
        <v>124</v>
      </c>
      <c r="F68" s="81" t="s">
        <v>123</v>
      </c>
      <c r="G68" s="47" t="s">
        <v>9</v>
      </c>
      <c r="H68" s="82" t="s">
        <v>124</v>
      </c>
      <c r="I68" s="81" t="s">
        <v>123</v>
      </c>
      <c r="J68" s="47" t="s">
        <v>9</v>
      </c>
      <c r="K68" s="82" t="s">
        <v>124</v>
      </c>
      <c r="L68" s="51"/>
      <c r="M68" s="46" t="s">
        <v>125</v>
      </c>
      <c r="N68" s="47" t="s">
        <v>9</v>
      </c>
      <c r="O68" s="48" t="s">
        <v>70</v>
      </c>
      <c r="P68" s="46" t="s">
        <v>125</v>
      </c>
      <c r="Q68" s="47" t="s">
        <v>9</v>
      </c>
      <c r="R68" s="48" t="s">
        <v>70</v>
      </c>
      <c r="S68" s="46" t="s">
        <v>125</v>
      </c>
      <c r="T68" s="47" t="s">
        <v>9</v>
      </c>
      <c r="U68" s="48" t="s">
        <v>70</v>
      </c>
      <c r="V68" s="52"/>
      <c r="X68" s="1" t="s">
        <v>125</v>
      </c>
      <c r="Y68" s="1" t="s">
        <v>9</v>
      </c>
      <c r="Z68" s="1" t="s">
        <v>126</v>
      </c>
      <c r="AD68" s="1" t="s">
        <v>9</v>
      </c>
      <c r="AE68" s="1" t="s">
        <v>126</v>
      </c>
      <c r="AG68" s="1" t="s">
        <v>127</v>
      </c>
    </row>
    <row r="69" spans="1:33" hidden="1">
      <c r="B69" s="53">
        <v>2009</v>
      </c>
      <c r="C69" s="83">
        <f t="array" ref="C69:C90" ca="1">TRANSPOSE(INDIRECT(H33))</f>
        <v>6888.1882027593665</v>
      </c>
      <c r="D69" s="85">
        <f ca="1">+E69-C69</f>
        <v>151155.36197093429</v>
      </c>
      <c r="E69" s="55">
        <f t="array" ref="E69:E90" ca="1">TRANSPOSE(INDIRECT(I33))</f>
        <v>158043.55017369366</v>
      </c>
      <c r="F69" s="54">
        <f t="array" ref="F69:F90" ca="1">TRANSPOSE(INDIRECT(H34))</f>
        <v>6835.2047970126532</v>
      </c>
      <c r="G69" s="85">
        <f ca="1">+H69-F69</f>
        <v>151208.34537668101</v>
      </c>
      <c r="H69" s="55">
        <f t="array" ref="H69:H90" ca="1">TRANSPOSE(INDIRECT(I34))</f>
        <v>158043.55017369366</v>
      </c>
      <c r="I69" s="54">
        <f t="array" ref="I69:I90" ca="1">TRANSPOSE(INDIRECT(H35))</f>
        <v>158043.55017369366</v>
      </c>
      <c r="J69" s="85">
        <f ca="1">+K69-I69</f>
        <v>-157468.55017369366</v>
      </c>
      <c r="K69" s="55">
        <f t="array" ref="K69:K90" ca="1">TRANSPOSE(INDIRECT(I35))</f>
        <v>575</v>
      </c>
      <c r="L69" s="41"/>
      <c r="M69" s="60"/>
      <c r="N69" s="61"/>
      <c r="O69" s="62"/>
      <c r="P69" s="63"/>
      <c r="Q69" s="61"/>
      <c r="R69" s="64"/>
      <c r="S69" s="60"/>
      <c r="T69" s="61"/>
      <c r="U69" s="62"/>
      <c r="V69" s="52"/>
      <c r="W69" s="87">
        <f>B69</f>
        <v>2009</v>
      </c>
      <c r="X69" s="65"/>
      <c r="Y69" s="65"/>
      <c r="Z69" s="65"/>
      <c r="AA69" s="65"/>
      <c r="AC69" s="1" t="s">
        <v>97</v>
      </c>
      <c r="AD69" s="66">
        <f ca="1">(Y75/Y70)^(1/5)-1</f>
        <v>1.2100320512213436E-2</v>
      </c>
      <c r="AE69" s="66">
        <f ca="1">(Z75/Z70)^(1/5)-1</f>
        <v>7.5273138187474942E-3</v>
      </c>
      <c r="AF69" s="88">
        <v>2010</v>
      </c>
      <c r="AG69" s="65">
        <f ca="1">Y70</f>
        <v>158561.14620946447</v>
      </c>
    </row>
    <row r="70" spans="1:33">
      <c r="B70" s="67" t="s">
        <v>73</v>
      </c>
      <c r="C70" s="83">
        <f ca="1"/>
        <v>7226.7099460381087</v>
      </c>
      <c r="D70" s="89">
        <f t="shared" ref="D70:D90" ca="1" si="13">+E70-C70</f>
        <v>150611.9843220755</v>
      </c>
      <c r="E70" s="56">
        <f ca="1"/>
        <v>157838.69426811361</v>
      </c>
      <c r="F70" s="54">
        <f ca="1"/>
        <v>7235.7634475688219</v>
      </c>
      <c r="G70" s="89">
        <f t="shared" ref="G70:G90" ca="1" si="14">+H70-F70</f>
        <v>151325.38276189566</v>
      </c>
      <c r="H70" s="56">
        <f ca="1"/>
        <v>158561.14620946447</v>
      </c>
      <c r="I70" s="54">
        <f ca="1"/>
        <v>159667.32866266687</v>
      </c>
      <c r="J70" s="89">
        <f t="shared" ref="J70:J90" ca="1" si="15">+K70-I70</f>
        <v>-159053.32866266687</v>
      </c>
      <c r="K70" s="56">
        <f ca="1"/>
        <v>614</v>
      </c>
      <c r="M70" s="68">
        <f ca="1">+(C70-C69)/C69</f>
        <v>4.9145251743140876E-2</v>
      </c>
      <c r="N70" s="69">
        <f t="shared" ref="N70:U85" ca="1" si="16">+(D70-D69)/D69</f>
        <v>-3.5948288024560868E-3</v>
      </c>
      <c r="O70" s="70">
        <f t="shared" ca="1" si="16"/>
        <v>-1.2961990878773717E-3</v>
      </c>
      <c r="P70" s="68">
        <f t="shared" ca="1" si="16"/>
        <v>5.8602289536552589E-2</v>
      </c>
      <c r="Q70" s="69">
        <f t="shared" ca="1" si="16"/>
        <v>7.7401405936350679E-4</v>
      </c>
      <c r="R70" s="70">
        <f t="shared" ca="1" si="16"/>
        <v>3.2750215696999941E-3</v>
      </c>
      <c r="S70" s="68">
        <f t="shared" ca="1" si="16"/>
        <v>1.0274247112195609E-2</v>
      </c>
      <c r="T70" s="69">
        <f t="shared" ca="1" si="16"/>
        <v>1.00640952572761E-2</v>
      </c>
      <c r="U70" s="70">
        <f t="shared" ca="1" si="16"/>
        <v>6.7826086956521744E-2</v>
      </c>
      <c r="V70" s="71"/>
      <c r="W70" s="5" t="str">
        <f t="shared" ref="W70:W90" si="17">B70</f>
        <v>2012</v>
      </c>
      <c r="X70" s="65">
        <f t="shared" ref="X70:X90" ca="1" si="18">F70</f>
        <v>7235.7634475688219</v>
      </c>
      <c r="Y70" s="65">
        <f t="shared" ref="Y70:Y90" ca="1" si="19">H70</f>
        <v>158561.14620946447</v>
      </c>
      <c r="Z70" s="65">
        <f ca="1">H44</f>
        <v>10514672.042448472</v>
      </c>
      <c r="AA70" s="65"/>
      <c r="AC70" s="1" t="s">
        <v>101</v>
      </c>
      <c r="AD70" s="66">
        <f ca="1">(Y80/Y75)^(1/5)-1</f>
        <v>1.0505290198067785E-2</v>
      </c>
      <c r="AE70" s="66">
        <f ca="1">(Z80/Z75)^(1/5)-1</f>
        <v>7.1980379744389644E-3</v>
      </c>
      <c r="AF70" s="88">
        <v>2015</v>
      </c>
      <c r="AG70" s="65">
        <f ca="1">Y75</f>
        <v>168389.3376000959</v>
      </c>
    </row>
    <row r="71" spans="1:33">
      <c r="B71" s="67" t="s">
        <v>75</v>
      </c>
      <c r="C71" s="83">
        <f ca="1"/>
        <v>7231.8850685744164</v>
      </c>
      <c r="D71" s="89">
        <f t="shared" ca="1" si="13"/>
        <v>152198.51717567397</v>
      </c>
      <c r="E71" s="86">
        <f ca="1"/>
        <v>159430.4022442484</v>
      </c>
      <c r="F71" s="54">
        <f ca="1"/>
        <v>7284.3142908170712</v>
      </c>
      <c r="G71" s="89">
        <f t="shared" ca="1" si="14"/>
        <v>153242.19118269978</v>
      </c>
      <c r="H71" s="56">
        <f ca="1"/>
        <v>160526.50547351685</v>
      </c>
      <c r="I71" s="54">
        <f ca="1"/>
        <v>162240.37817888151</v>
      </c>
      <c r="J71" s="89">
        <f t="shared" ca="1" si="15"/>
        <v>-161626.37817888151</v>
      </c>
      <c r="K71" s="56">
        <f ca="1"/>
        <v>614</v>
      </c>
      <c r="M71" s="68">
        <f t="shared" ref="M71:U90" ca="1" si="20">+(C71-C70)/C70</f>
        <v>7.1611045343599345E-4</v>
      </c>
      <c r="N71" s="69">
        <f t="shared" ca="1" si="16"/>
        <v>1.0533908445198888E-2</v>
      </c>
      <c r="O71" s="70">
        <f t="shared" ca="1" si="16"/>
        <v>1.0084396500588259E-2</v>
      </c>
      <c r="P71" s="68">
        <f t="shared" ca="1" si="16"/>
        <v>6.7098439024512501E-3</v>
      </c>
      <c r="Q71" s="69">
        <f t="shared" ca="1" si="16"/>
        <v>1.2666800412592683E-2</v>
      </c>
      <c r="R71" s="70">
        <f t="shared" ca="1" si="16"/>
        <v>1.2394961256499002E-2</v>
      </c>
      <c r="S71" s="68">
        <f t="shared" ca="1" si="16"/>
        <v>1.6115065854522971E-2</v>
      </c>
      <c r="T71" s="69">
        <f t="shared" ca="1" si="16"/>
        <v>1.6177275495263422E-2</v>
      </c>
      <c r="U71" s="70">
        <f t="shared" ca="1" si="16"/>
        <v>0</v>
      </c>
      <c r="V71" s="71"/>
      <c r="W71" s="5" t="str">
        <f t="shared" si="17"/>
        <v>2013</v>
      </c>
      <c r="X71" s="65">
        <f t="shared" ca="1" si="18"/>
        <v>7284.3142908170712</v>
      </c>
      <c r="Y71" s="65">
        <f t="shared" ca="1" si="19"/>
        <v>160526.50547351685</v>
      </c>
      <c r="Z71" s="65">
        <f t="shared" ref="Z71:Z90" ca="1" si="21">H45</f>
        <v>10585223.85053877</v>
      </c>
      <c r="AA71" s="65"/>
      <c r="AC71" s="1" t="s">
        <v>105</v>
      </c>
      <c r="AD71" s="66">
        <f ca="1">(Y85/Y80)^(1/5)-1</f>
        <v>8.5687760860255757E-3</v>
      </c>
      <c r="AE71" s="66">
        <f ca="1">(Z85/Z80)^(1/5)-1</f>
        <v>6.7098314790070557E-3</v>
      </c>
      <c r="AF71" s="88">
        <v>2020</v>
      </c>
      <c r="AG71" s="65">
        <f ca="1">Y80</f>
        <v>177422.03079241008</v>
      </c>
    </row>
    <row r="72" spans="1:33">
      <c r="B72" s="67" t="s">
        <v>77</v>
      </c>
      <c r="C72" s="83">
        <f ca="1"/>
        <v>7267.1292557925199</v>
      </c>
      <c r="D72" s="89">
        <f t="shared" ca="1" si="13"/>
        <v>154142.35014206573</v>
      </c>
      <c r="E72" s="56">
        <f ca="1"/>
        <v>161409.47939785826</v>
      </c>
      <c r="F72" s="54">
        <f ca="1"/>
        <v>7335.74842717718</v>
      </c>
      <c r="G72" s="89">
        <f t="shared" ca="1" si="14"/>
        <v>155127.62183520215</v>
      </c>
      <c r="H72" s="56">
        <f ca="1"/>
        <v>162463.37026237932</v>
      </c>
      <c r="I72" s="54">
        <f ca="1"/>
        <v>164228.02969772863</v>
      </c>
      <c r="J72" s="89">
        <f t="shared" ca="1" si="15"/>
        <v>-163619.02969772863</v>
      </c>
      <c r="K72" s="56">
        <f ca="1"/>
        <v>609</v>
      </c>
      <c r="M72" s="68">
        <f t="shared" ca="1" si="20"/>
        <v>4.8734440445208759E-3</v>
      </c>
      <c r="N72" s="69">
        <f t="shared" ca="1" si="16"/>
        <v>1.2771694510979365E-2</v>
      </c>
      <c r="O72" s="70">
        <f t="shared" ca="1" si="16"/>
        <v>1.2413423824760243E-2</v>
      </c>
      <c r="P72" s="68">
        <f t="shared" ca="1" si="16"/>
        <v>7.0609441474743847E-3</v>
      </c>
      <c r="Q72" s="69">
        <f t="shared" ca="1" si="16"/>
        <v>1.2303600189679527E-2</v>
      </c>
      <c r="R72" s="70">
        <f t="shared" ca="1" si="16"/>
        <v>1.2065700820865418E-2</v>
      </c>
      <c r="S72" s="68">
        <f t="shared" ca="1" si="16"/>
        <v>1.2251275182899275E-2</v>
      </c>
      <c r="T72" s="69">
        <f t="shared" ca="1" si="16"/>
        <v>1.2328751911038544E-2</v>
      </c>
      <c r="U72" s="70">
        <f t="shared" ca="1" si="16"/>
        <v>-8.1433224755700327E-3</v>
      </c>
      <c r="V72" s="71"/>
      <c r="W72" s="5" t="str">
        <f t="shared" si="17"/>
        <v>2014</v>
      </c>
      <c r="X72" s="65">
        <f t="shared" ca="1" si="18"/>
        <v>7335.74842717718</v>
      </c>
      <c r="Y72" s="65">
        <f t="shared" ca="1" si="19"/>
        <v>162463.37026237932</v>
      </c>
      <c r="Z72" s="65">
        <f t="shared" ca="1" si="21"/>
        <v>10659965.524935938</v>
      </c>
      <c r="AA72" s="65"/>
      <c r="AC72" s="1" t="s">
        <v>109</v>
      </c>
      <c r="AD72" s="66">
        <f ca="1">(Y90/Y85)^(1/5)-1</f>
        <v>6.7141312818441712E-3</v>
      </c>
      <c r="AE72" s="66">
        <f ca="1">(Z90/Z85)^(1/5)-1</f>
        <v>4.0210201664887535E-3</v>
      </c>
      <c r="AF72" s="88">
        <v>2025</v>
      </c>
      <c r="AG72" s="65">
        <f ca="1">Y85</f>
        <v>185154.87032869703</v>
      </c>
    </row>
    <row r="73" spans="1:33">
      <c r="B73" s="67" t="s">
        <v>74</v>
      </c>
      <c r="C73" s="83">
        <f ca="1"/>
        <v>7326.4276424234622</v>
      </c>
      <c r="D73" s="89">
        <f t="shared" ca="1" si="13"/>
        <v>156060.51132718293</v>
      </c>
      <c r="E73" s="56">
        <f ca="1"/>
        <v>163386.93896960639</v>
      </c>
      <c r="F73" s="54">
        <f ca="1"/>
        <v>7381.5644346297113</v>
      </c>
      <c r="G73" s="89">
        <f t="shared" ca="1" si="14"/>
        <v>157085.06132078136</v>
      </c>
      <c r="H73" s="56">
        <f ca="1"/>
        <v>164466.62575541108</v>
      </c>
      <c r="I73" s="54">
        <f ca="1"/>
        <v>166268.97948239907</v>
      </c>
      <c r="J73" s="89">
        <f t="shared" ca="1" si="15"/>
        <v>-165660.97948239907</v>
      </c>
      <c r="K73" s="56">
        <f ca="1"/>
        <v>608</v>
      </c>
      <c r="M73" s="68">
        <f t="shared" ca="1" si="20"/>
        <v>8.1598089897295389E-3</v>
      </c>
      <c r="N73" s="69">
        <f t="shared" ca="1" si="16"/>
        <v>1.2444089397555747E-2</v>
      </c>
      <c r="O73" s="70">
        <f t="shared" ca="1" si="16"/>
        <v>1.2251198499153123E-2</v>
      </c>
      <c r="P73" s="68">
        <f t="shared" ca="1" si="16"/>
        <v>6.2455805167464578E-3</v>
      </c>
      <c r="Q73" s="69">
        <f t="shared" ca="1" si="16"/>
        <v>1.2618252393881639E-2</v>
      </c>
      <c r="R73" s="70">
        <f t="shared" ca="1" si="16"/>
        <v>1.233050557671238E-2</v>
      </c>
      <c r="S73" s="68">
        <f t="shared" ca="1" si="16"/>
        <v>1.2427536203332165E-2</v>
      </c>
      <c r="T73" s="69">
        <f t="shared" ca="1" si="16"/>
        <v>1.2479904008982025E-2</v>
      </c>
      <c r="U73" s="70">
        <f t="shared" ca="1" si="16"/>
        <v>-1.6420361247947454E-3</v>
      </c>
      <c r="V73" s="71"/>
      <c r="W73" s="5" t="str">
        <f t="shared" si="17"/>
        <v>2015</v>
      </c>
      <c r="X73" s="65">
        <f t="shared" ca="1" si="18"/>
        <v>7381.5644346297113</v>
      </c>
      <c r="Y73" s="65">
        <f t="shared" ca="1" si="19"/>
        <v>164466.62575541108</v>
      </c>
      <c r="Z73" s="65">
        <f t="shared" ca="1" si="21"/>
        <v>10726543.197927667</v>
      </c>
      <c r="AA73" s="65"/>
      <c r="AC73" s="1" t="s">
        <v>113</v>
      </c>
      <c r="AD73" s="66">
        <f ca="1">(Y90/Y70)^(1/20)-1</f>
        <v>9.4700988702440814E-3</v>
      </c>
      <c r="AE73" s="66">
        <f ca="1">(Z90/Z70)^(1/20)-1</f>
        <v>6.3630987748821699E-3</v>
      </c>
      <c r="AF73" s="88">
        <v>2030</v>
      </c>
      <c r="AG73" s="65">
        <f ca="1">Y90</f>
        <v>191454.6701540073</v>
      </c>
    </row>
    <row r="74" spans="1:33">
      <c r="B74" s="67" t="s">
        <v>80</v>
      </c>
      <c r="C74" s="83">
        <f ca="1"/>
        <v>7398.8061998602734</v>
      </c>
      <c r="D74" s="89">
        <f t="shared" ca="1" si="13"/>
        <v>157952.17978417664</v>
      </c>
      <c r="E74" s="56">
        <f ca="1"/>
        <v>165350.9859840369</v>
      </c>
      <c r="F74" s="54">
        <f ca="1"/>
        <v>7453.4360192374597</v>
      </c>
      <c r="G74" s="89">
        <f t="shared" ca="1" si="14"/>
        <v>158989.69916829898</v>
      </c>
      <c r="H74" s="56">
        <f ca="1"/>
        <v>166443.13518753645</v>
      </c>
      <c r="I74" s="54">
        <f ca="1"/>
        <v>168256.07670232479</v>
      </c>
      <c r="J74" s="89">
        <f t="shared" ca="1" si="15"/>
        <v>-167648.07670232479</v>
      </c>
      <c r="K74" s="56">
        <f ca="1"/>
        <v>608</v>
      </c>
      <c r="M74" s="68">
        <f t="shared" ca="1" si="20"/>
        <v>9.87910629427435E-3</v>
      </c>
      <c r="N74" s="69">
        <f t="shared" ca="1" si="16"/>
        <v>1.2121378053335978E-2</v>
      </c>
      <c r="O74" s="70">
        <f t="shared" ca="1" si="16"/>
        <v>1.2020832428936508E-2</v>
      </c>
      <c r="P74" s="68">
        <f t="shared" ca="1" si="16"/>
        <v>9.7366331005080235E-3</v>
      </c>
      <c r="Q74" s="69">
        <f t="shared" ca="1" si="16"/>
        <v>1.2124882095746718E-2</v>
      </c>
      <c r="R74" s="70">
        <f t="shared" ca="1" si="16"/>
        <v>1.2017693091513688E-2</v>
      </c>
      <c r="S74" s="68">
        <f t="shared" ca="1" si="16"/>
        <v>1.1951100115677763E-2</v>
      </c>
      <c r="T74" s="69">
        <f t="shared" ca="1" si="16"/>
        <v>1.1994962399318939E-2</v>
      </c>
      <c r="U74" s="70">
        <f t="shared" ca="1" si="16"/>
        <v>0</v>
      </c>
      <c r="V74" s="71"/>
      <c r="W74" s="5" t="str">
        <f t="shared" si="17"/>
        <v>2016</v>
      </c>
      <c r="X74" s="65">
        <f t="shared" ca="1" si="18"/>
        <v>7453.4360192374597</v>
      </c>
      <c r="Y74" s="65">
        <f t="shared" ca="1" si="19"/>
        <v>166443.13518753645</v>
      </c>
      <c r="Z74" s="65">
        <f t="shared" ca="1" si="21"/>
        <v>10830983.613482639</v>
      </c>
      <c r="AA74" s="65"/>
      <c r="AD74" s="66"/>
      <c r="AE74" s="66"/>
      <c r="AF74" s="66"/>
      <c r="AG74" s="66"/>
    </row>
    <row r="75" spans="1:33">
      <c r="B75" s="67" t="s">
        <v>82</v>
      </c>
      <c r="C75" s="83">
        <f ca="1"/>
        <v>7459.4988794262263</v>
      </c>
      <c r="D75" s="89">
        <f t="shared" ca="1" si="13"/>
        <v>159812.1247427068</v>
      </c>
      <c r="E75" s="56">
        <f ca="1"/>
        <v>167271.62362213302</v>
      </c>
      <c r="F75" s="54">
        <f ca="1"/>
        <v>7512.2235518081779</v>
      </c>
      <c r="G75" s="89">
        <f t="shared" ca="1" si="14"/>
        <v>160877.11404828771</v>
      </c>
      <c r="H75" s="56">
        <f ca="1"/>
        <v>168389.3376000959</v>
      </c>
      <c r="I75" s="54">
        <f ca="1"/>
        <v>170198.93443762831</v>
      </c>
      <c r="J75" s="89">
        <f t="shared" ca="1" si="15"/>
        <v>-169590.93443762831</v>
      </c>
      <c r="K75" s="56">
        <f ca="1"/>
        <v>608</v>
      </c>
      <c r="M75" s="68">
        <f t="shared" ca="1" si="20"/>
        <v>8.2030368043832583E-3</v>
      </c>
      <c r="N75" s="69">
        <f t="shared" ca="1" si="16"/>
        <v>1.1775367462934429E-2</v>
      </c>
      <c r="O75" s="70">
        <f t="shared" ca="1" si="16"/>
        <v>1.1615519718047132E-2</v>
      </c>
      <c r="P75" s="68">
        <f t="shared" ca="1" si="16"/>
        <v>7.8873062596883474E-3</v>
      </c>
      <c r="Q75" s="69">
        <f t="shared" ca="1" si="16"/>
        <v>1.1871302920013739E-2</v>
      </c>
      <c r="R75" s="70">
        <f t="shared" ca="1" si="16"/>
        <v>1.1692896858537319E-2</v>
      </c>
      <c r="S75" s="68">
        <f t="shared" ca="1" si="16"/>
        <v>1.1547028632676285E-2</v>
      </c>
      <c r="T75" s="69">
        <f t="shared" ca="1" si="16"/>
        <v>1.158890560225902E-2</v>
      </c>
      <c r="U75" s="70">
        <f t="shared" ca="1" si="16"/>
        <v>0</v>
      </c>
      <c r="V75" s="71"/>
      <c r="W75" s="5" t="str">
        <f t="shared" si="17"/>
        <v>2017</v>
      </c>
      <c r="X75" s="65">
        <f t="shared" ca="1" si="18"/>
        <v>7512.2235518081779</v>
      </c>
      <c r="Y75" s="65">
        <f t="shared" ca="1" si="19"/>
        <v>168389.3376000959</v>
      </c>
      <c r="Z75" s="65">
        <f t="shared" ca="1" si="21"/>
        <v>10916410.898335842</v>
      </c>
      <c r="AA75" s="65"/>
    </row>
    <row r="76" spans="1:33">
      <c r="B76" s="67" t="s">
        <v>84</v>
      </c>
      <c r="C76" s="83">
        <f ca="1"/>
        <v>7509.575600707537</v>
      </c>
      <c r="D76" s="89">
        <f t="shared" ca="1" si="13"/>
        <v>161641.15054930339</v>
      </c>
      <c r="E76" s="56">
        <f ca="1"/>
        <v>169150.72615001092</v>
      </c>
      <c r="F76" s="54">
        <f ca="1"/>
        <v>7570.4896550126068</v>
      </c>
      <c r="G76" s="89">
        <f t="shared" ca="1" si="14"/>
        <v>162710.07028136088</v>
      </c>
      <c r="H76" s="56">
        <f ca="1"/>
        <v>170280.55993637349</v>
      </c>
      <c r="I76" s="54">
        <f ca="1"/>
        <v>172086.81553557128</v>
      </c>
      <c r="J76" s="89">
        <f t="shared" ca="1" si="15"/>
        <v>-171479.81553557128</v>
      </c>
      <c r="K76" s="56">
        <f ca="1"/>
        <v>607</v>
      </c>
      <c r="M76" s="68">
        <f t="shared" ca="1" si="20"/>
        <v>6.7131481739913521E-3</v>
      </c>
      <c r="N76" s="69">
        <f t="shared" ca="1" si="16"/>
        <v>1.1444850067172763E-2</v>
      </c>
      <c r="O76" s="70">
        <f t="shared" ca="1" si="16"/>
        <v>1.1233839232186774E-2</v>
      </c>
      <c r="P76" s="68">
        <f t="shared" ca="1" si="16"/>
        <v>7.7561726967515943E-3</v>
      </c>
      <c r="Q76" s="69">
        <f t="shared" ca="1" si="16"/>
        <v>1.1393517616949572E-2</v>
      </c>
      <c r="R76" s="70">
        <f t="shared" ca="1" si="16"/>
        <v>1.123124755540651E-2</v>
      </c>
      <c r="S76" s="68">
        <f t="shared" ca="1" si="16"/>
        <v>1.109220280479963E-2</v>
      </c>
      <c r="T76" s="69">
        <f t="shared" ca="1" si="16"/>
        <v>1.113786597265113E-2</v>
      </c>
      <c r="U76" s="70">
        <f t="shared" ca="1" si="16"/>
        <v>-1.6447368421052631E-3</v>
      </c>
      <c r="V76" s="71"/>
      <c r="W76" s="5" t="str">
        <f t="shared" si="17"/>
        <v>2018</v>
      </c>
      <c r="X76" s="65">
        <f t="shared" ca="1" si="18"/>
        <v>7570.4896550126068</v>
      </c>
      <c r="Y76" s="65">
        <f t="shared" ca="1" si="19"/>
        <v>170280.55993637349</v>
      </c>
      <c r="Z76" s="65">
        <f t="shared" ca="1" si="21"/>
        <v>11001080.466492036</v>
      </c>
      <c r="AA76" s="65"/>
    </row>
    <row r="77" spans="1:33">
      <c r="B77" s="67" t="s">
        <v>88</v>
      </c>
      <c r="C77" s="83">
        <f ca="1"/>
        <v>7568.2021909781843</v>
      </c>
      <c r="D77" s="89">
        <f t="shared" ca="1" si="13"/>
        <v>163418.66494234937</v>
      </c>
      <c r="E77" s="56">
        <f ca="1"/>
        <v>170986.86713332756</v>
      </c>
      <c r="F77" s="54">
        <f ca="1"/>
        <v>7629.1713207818966</v>
      </c>
      <c r="G77" s="89">
        <f t="shared" ca="1" si="14"/>
        <v>164499.29614860064</v>
      </c>
      <c r="H77" s="56">
        <f ca="1"/>
        <v>172128.46746938254</v>
      </c>
      <c r="I77" s="54">
        <f ca="1"/>
        <v>173903.87394959104</v>
      </c>
      <c r="J77" s="89">
        <f t="shared" ca="1" si="15"/>
        <v>-173296.87394959104</v>
      </c>
      <c r="K77" s="56">
        <f ca="1"/>
        <v>607</v>
      </c>
      <c r="M77" s="68">
        <f t="shared" ca="1" si="20"/>
        <v>7.8069112540958517E-3</v>
      </c>
      <c r="N77" s="69">
        <f t="shared" ca="1" si="16"/>
        <v>1.0996670012589407E-2</v>
      </c>
      <c r="O77" s="70">
        <f t="shared" ca="1" si="16"/>
        <v>1.0855058237753366E-2</v>
      </c>
      <c r="P77" s="68">
        <f t="shared" ca="1" si="16"/>
        <v>7.7513699170614712E-3</v>
      </c>
      <c r="Q77" s="69">
        <f t="shared" ca="1" si="16"/>
        <v>1.0996405226460785E-2</v>
      </c>
      <c r="R77" s="70">
        <f t="shared" ca="1" si="16"/>
        <v>1.0852134463849104E-2</v>
      </c>
      <c r="S77" s="68">
        <f t="shared" ca="1" si="16"/>
        <v>1.0558963557810533E-2</v>
      </c>
      <c r="T77" s="69">
        <f t="shared" ca="1" si="16"/>
        <v>1.0596339915252797E-2</v>
      </c>
      <c r="U77" s="70">
        <f t="shared" ca="1" si="16"/>
        <v>0</v>
      </c>
      <c r="V77" s="71"/>
      <c r="W77" s="5" t="str">
        <f t="shared" si="17"/>
        <v>2019</v>
      </c>
      <c r="X77" s="65">
        <f t="shared" ca="1" si="18"/>
        <v>7629.1713207818966</v>
      </c>
      <c r="Y77" s="65">
        <f t="shared" ca="1" si="19"/>
        <v>172128.46746938254</v>
      </c>
      <c r="Z77" s="65">
        <f t="shared" ca="1" si="21"/>
        <v>11086353.910675175</v>
      </c>
      <c r="AA77" s="65"/>
    </row>
    <row r="78" spans="1:33">
      <c r="B78" s="67" t="s">
        <v>76</v>
      </c>
      <c r="C78" s="83">
        <f ca="1"/>
        <v>7635.2915248737636</v>
      </c>
      <c r="D78" s="89">
        <f t="shared" ca="1" si="13"/>
        <v>165132.38293080049</v>
      </c>
      <c r="E78" s="56">
        <f ca="1"/>
        <v>172767.67445567425</v>
      </c>
      <c r="F78" s="54">
        <f ca="1"/>
        <v>7687.1693547881814</v>
      </c>
      <c r="G78" s="89">
        <f t="shared" ca="1" si="14"/>
        <v>166234.27480082732</v>
      </c>
      <c r="H78" s="56">
        <f ca="1"/>
        <v>173921.44415561549</v>
      </c>
      <c r="I78" s="54">
        <f ca="1"/>
        <v>175693.58623658898</v>
      </c>
      <c r="J78" s="89">
        <f t="shared" ca="1" si="15"/>
        <v>-175086.58623658898</v>
      </c>
      <c r="K78" s="56">
        <f ca="1"/>
        <v>607</v>
      </c>
      <c r="M78" s="68">
        <f t="shared" ca="1" si="20"/>
        <v>8.8646328682331476E-3</v>
      </c>
      <c r="N78" s="69">
        <f t="shared" ca="1" si="16"/>
        <v>1.0486672309161817E-2</v>
      </c>
      <c r="O78" s="70">
        <f t="shared" ca="1" si="16"/>
        <v>1.0414877775134054E-2</v>
      </c>
      <c r="P78" s="68">
        <f t="shared" ca="1" si="16"/>
        <v>7.6021407263850392E-3</v>
      </c>
      <c r="Q78" s="69">
        <f t="shared" ca="1" si="16"/>
        <v>1.0547027816212572E-2</v>
      </c>
      <c r="R78" s="70">
        <f t="shared" ca="1" si="16"/>
        <v>1.0416502932914819E-2</v>
      </c>
      <c r="S78" s="68">
        <f t="shared" ca="1" si="16"/>
        <v>1.0291388261521499E-2</v>
      </c>
      <c r="T78" s="69">
        <f t="shared" ca="1" si="16"/>
        <v>1.0327435493836612E-2</v>
      </c>
      <c r="U78" s="70">
        <f t="shared" ca="1" si="16"/>
        <v>0</v>
      </c>
      <c r="V78" s="71"/>
      <c r="W78" s="5" t="str">
        <f t="shared" si="17"/>
        <v>2020</v>
      </c>
      <c r="X78" s="65">
        <f t="shared" ca="1" si="18"/>
        <v>7687.1693547881814</v>
      </c>
      <c r="Y78" s="65">
        <f t="shared" ca="1" si="19"/>
        <v>173921.44415561549</v>
      </c>
      <c r="Z78" s="65">
        <f t="shared" ca="1" si="21"/>
        <v>11170633.933246637</v>
      </c>
      <c r="AA78" s="65"/>
    </row>
    <row r="79" spans="1:33">
      <c r="B79" s="67" t="s">
        <v>98</v>
      </c>
      <c r="C79" s="83">
        <f ca="1"/>
        <v>7682.8433490843454</v>
      </c>
      <c r="D79" s="89">
        <f t="shared" ca="1" si="13"/>
        <v>166836.69442281546</v>
      </c>
      <c r="E79" s="56">
        <f ca="1"/>
        <v>174519.53777189981</v>
      </c>
      <c r="F79" s="54">
        <f ca="1"/>
        <v>7741.0271421217049</v>
      </c>
      <c r="G79" s="89">
        <f t="shared" ca="1" si="14"/>
        <v>167944.6099705972</v>
      </c>
      <c r="H79" s="56">
        <f ca="1"/>
        <v>175685.63711271892</v>
      </c>
      <c r="I79" s="54">
        <f ca="1"/>
        <v>177481.99026232702</v>
      </c>
      <c r="J79" s="89">
        <f t="shared" ca="1" si="15"/>
        <v>-176874.99026232702</v>
      </c>
      <c r="K79" s="56">
        <f ca="1"/>
        <v>607</v>
      </c>
      <c r="M79" s="68">
        <f t="shared" ca="1" si="20"/>
        <v>6.2278989683197446E-3</v>
      </c>
      <c r="N79" s="69">
        <f t="shared" ca="1" si="16"/>
        <v>1.0320879901122527E-2</v>
      </c>
      <c r="O79" s="70">
        <f t="shared" ca="1" si="16"/>
        <v>1.0139994774746015E-2</v>
      </c>
      <c r="P79" s="68">
        <f t="shared" ca="1" si="16"/>
        <v>7.0061923769087417E-3</v>
      </c>
      <c r="Q79" s="69">
        <f t="shared" ca="1" si="16"/>
        <v>1.0288703528914903E-2</v>
      </c>
      <c r="R79" s="70">
        <f t="shared" ca="1" si="16"/>
        <v>1.0143619527014293E-2</v>
      </c>
      <c r="S79" s="68">
        <f t="shared" ca="1" si="16"/>
        <v>1.0179108207910193E-2</v>
      </c>
      <c r="T79" s="69">
        <f t="shared" ca="1" si="16"/>
        <v>1.0214397711321108E-2</v>
      </c>
      <c r="U79" s="70">
        <f t="shared" ca="1" si="16"/>
        <v>0</v>
      </c>
      <c r="V79" s="71"/>
      <c r="W79" s="5" t="str">
        <f t="shared" si="17"/>
        <v>2021</v>
      </c>
      <c r="X79" s="65">
        <f t="shared" ca="1" si="18"/>
        <v>7741.0271421217049</v>
      </c>
      <c r="Y79" s="65">
        <f t="shared" ca="1" si="19"/>
        <v>175685.63711271892</v>
      </c>
      <c r="Z79" s="65">
        <f t="shared" ca="1" si="21"/>
        <v>11248897.543554988</v>
      </c>
      <c r="AA79" s="65"/>
    </row>
    <row r="80" spans="1:33">
      <c r="B80" s="67" t="s">
        <v>102</v>
      </c>
      <c r="C80" s="83">
        <f ca="1"/>
        <v>7728.0180542205944</v>
      </c>
      <c r="D80" s="89">
        <f t="shared" ca="1" si="13"/>
        <v>168502.00458145115</v>
      </c>
      <c r="E80" s="56">
        <f ca="1"/>
        <v>176230.02263567175</v>
      </c>
      <c r="F80" s="54">
        <f ca="1"/>
        <v>7786.5102356218522</v>
      </c>
      <c r="G80" s="89">
        <f t="shared" ca="1" si="14"/>
        <v>169635.52055678822</v>
      </c>
      <c r="H80" s="56">
        <f ca="1"/>
        <v>177422.03079241008</v>
      </c>
      <c r="I80" s="54">
        <f ca="1"/>
        <v>179215.4258887707</v>
      </c>
      <c r="J80" s="89">
        <f t="shared" ca="1" si="15"/>
        <v>-178609.4258887707</v>
      </c>
      <c r="K80" s="56">
        <f ca="1"/>
        <v>606</v>
      </c>
      <c r="M80" s="68">
        <f t="shared" ca="1" si="20"/>
        <v>5.8799461454115201E-3</v>
      </c>
      <c r="N80" s="69">
        <f t="shared" ca="1" si="16"/>
        <v>9.9816779779590067E-3</v>
      </c>
      <c r="O80" s="70">
        <f t="shared" ca="1" si="16"/>
        <v>9.8011081487482232E-3</v>
      </c>
      <c r="P80" s="68">
        <f t="shared" ca="1" si="16"/>
        <v>5.8755889451229939E-3</v>
      </c>
      <c r="Q80" s="69">
        <f t="shared" ca="1" si="16"/>
        <v>1.0068263497632084E-2</v>
      </c>
      <c r="R80" s="70">
        <f t="shared" ca="1" si="16"/>
        <v>9.8835266685864485E-3</v>
      </c>
      <c r="S80" s="68">
        <f t="shared" ca="1" si="16"/>
        <v>9.7668254896261693E-3</v>
      </c>
      <c r="T80" s="69">
        <f t="shared" ca="1" si="16"/>
        <v>9.805997014452417E-3</v>
      </c>
      <c r="U80" s="70">
        <f t="shared" ca="1" si="16"/>
        <v>-1.6474464579901153E-3</v>
      </c>
      <c r="V80" s="71"/>
      <c r="W80" s="5" t="str">
        <f t="shared" si="17"/>
        <v>2022</v>
      </c>
      <c r="X80" s="65">
        <f t="shared" ca="1" si="18"/>
        <v>7786.5102356218522</v>
      </c>
      <c r="Y80" s="65">
        <f t="shared" ca="1" si="19"/>
        <v>177422.03079241008</v>
      </c>
      <c r="Z80" s="65">
        <f t="shared" ca="1" si="21"/>
        <v>11314991.441606721</v>
      </c>
      <c r="AA80" s="65"/>
    </row>
    <row r="81" spans="1:33">
      <c r="B81" s="67" t="s">
        <v>106</v>
      </c>
      <c r="C81" s="83">
        <f ca="1"/>
        <v>7782.2586112344607</v>
      </c>
      <c r="D81" s="89">
        <f t="shared" ca="1" si="13"/>
        <v>170115.88102901206</v>
      </c>
      <c r="E81" s="56">
        <f ca="1"/>
        <v>177898.13964024652</v>
      </c>
      <c r="F81" s="54">
        <f ca="1"/>
        <v>7840.2614171849682</v>
      </c>
      <c r="G81" s="89">
        <f t="shared" ca="1" si="14"/>
        <v>171261.85380046847</v>
      </c>
      <c r="H81" s="56">
        <f ca="1"/>
        <v>179102.11521765342</v>
      </c>
      <c r="I81" s="54">
        <f ca="1"/>
        <v>180878.45085828388</v>
      </c>
      <c r="J81" s="89">
        <f t="shared" ca="1" si="15"/>
        <v>-180273.45085828388</v>
      </c>
      <c r="K81" s="56">
        <f ca="1"/>
        <v>605</v>
      </c>
      <c r="M81" s="68">
        <f t="shared" ca="1" si="20"/>
        <v>7.018689220613712E-3</v>
      </c>
      <c r="N81" s="69">
        <f t="shared" ca="1" si="16"/>
        <v>9.5777878225821577E-3</v>
      </c>
      <c r="O81" s="70">
        <f t="shared" ca="1" si="16"/>
        <v>9.4655665341616887E-3</v>
      </c>
      <c r="P81" s="68">
        <f t="shared" ca="1" si="16"/>
        <v>6.9031157651619386E-3</v>
      </c>
      <c r="Q81" s="69">
        <f t="shared" ca="1" si="16"/>
        <v>9.5872211099549964E-3</v>
      </c>
      <c r="R81" s="70">
        <f t="shared" ca="1" si="16"/>
        <v>9.4694239364732681E-3</v>
      </c>
      <c r="S81" s="68">
        <f t="shared" ca="1" si="16"/>
        <v>9.2794744719426562E-3</v>
      </c>
      <c r="T81" s="69">
        <f t="shared" ca="1" si="16"/>
        <v>9.3165574058194055E-3</v>
      </c>
      <c r="U81" s="70">
        <f t="shared" ca="1" si="16"/>
        <v>-1.6501650165016502E-3</v>
      </c>
      <c r="V81" s="71"/>
      <c r="W81" s="5" t="str">
        <f t="shared" si="17"/>
        <v>2023</v>
      </c>
      <c r="X81" s="65">
        <f t="shared" ca="1" si="18"/>
        <v>7840.2614171849682</v>
      </c>
      <c r="Y81" s="65">
        <f t="shared" ca="1" si="19"/>
        <v>179102.11521765342</v>
      </c>
      <c r="Z81" s="65">
        <f t="shared" ca="1" si="21"/>
        <v>11393100.137409948</v>
      </c>
      <c r="AA81" s="65"/>
    </row>
    <row r="82" spans="1:33">
      <c r="B82" s="67" t="s">
        <v>110</v>
      </c>
      <c r="C82" s="83">
        <f ca="1"/>
        <v>7851.8485042683515</v>
      </c>
      <c r="D82" s="89">
        <f t="shared" ca="1" si="13"/>
        <v>171658.30171225799</v>
      </c>
      <c r="E82" s="56">
        <f ca="1"/>
        <v>179510.15021652635</v>
      </c>
      <c r="F82" s="54">
        <f ca="1"/>
        <v>7907.999151814468</v>
      </c>
      <c r="G82" s="89">
        <f t="shared" ca="1" si="14"/>
        <v>172790.8127684085</v>
      </c>
      <c r="H82" s="56">
        <f ca="1"/>
        <v>180698.81192022297</v>
      </c>
      <c r="I82" s="54">
        <f ca="1"/>
        <v>182444.28238972672</v>
      </c>
      <c r="J82" s="89">
        <f t="shared" ca="1" si="15"/>
        <v>-181837.28238972672</v>
      </c>
      <c r="K82" s="56">
        <f ca="1"/>
        <v>607</v>
      </c>
      <c r="M82" s="68">
        <f t="shared" ca="1" si="20"/>
        <v>8.942120341957141E-3</v>
      </c>
      <c r="N82" s="69">
        <f t="shared" ca="1" si="16"/>
        <v>9.0668823740382137E-3</v>
      </c>
      <c r="O82" s="70">
        <f t="shared" ca="1" si="16"/>
        <v>9.0614245856629697E-3</v>
      </c>
      <c r="P82" s="68">
        <f t="shared" ca="1" si="16"/>
        <v>8.6397290887554185E-3</v>
      </c>
      <c r="Q82" s="69">
        <f t="shared" ca="1" si="16"/>
        <v>8.9276095873712623E-3</v>
      </c>
      <c r="R82" s="70">
        <f t="shared" ca="1" si="16"/>
        <v>8.9150075119390215E-3</v>
      </c>
      <c r="S82" s="68">
        <f t="shared" ca="1" si="16"/>
        <v>8.6568163538157331E-3</v>
      </c>
      <c r="T82" s="69">
        <f t="shared" ca="1" si="16"/>
        <v>8.6747744828616098E-3</v>
      </c>
      <c r="U82" s="70">
        <f t="shared" ca="1" si="16"/>
        <v>3.3057851239669421E-3</v>
      </c>
      <c r="V82" s="71"/>
      <c r="W82" s="5" t="str">
        <f t="shared" si="17"/>
        <v>2024</v>
      </c>
      <c r="X82" s="65">
        <f t="shared" ca="1" si="18"/>
        <v>7907.999151814468</v>
      </c>
      <c r="Y82" s="65">
        <f t="shared" ca="1" si="19"/>
        <v>180698.81192022297</v>
      </c>
      <c r="Z82" s="65">
        <f t="shared" ca="1" si="21"/>
        <v>11491533.436078232</v>
      </c>
      <c r="AA82" s="65"/>
    </row>
    <row r="83" spans="1:33">
      <c r="B83" s="67" t="s">
        <v>78</v>
      </c>
      <c r="C83" s="83">
        <f ca="1"/>
        <v>7906.3915228922178</v>
      </c>
      <c r="D83" s="89">
        <f t="shared" ca="1" si="13"/>
        <v>173133.37816254477</v>
      </c>
      <c r="E83" s="56">
        <f ca="1"/>
        <v>181039.769685437</v>
      </c>
      <c r="F83" s="54">
        <f ca="1"/>
        <v>7959.7886161448441</v>
      </c>
      <c r="G83" s="89">
        <f t="shared" ca="1" si="14"/>
        <v>174294.43025187028</v>
      </c>
      <c r="H83" s="56">
        <f ca="1"/>
        <v>182254.21886801513</v>
      </c>
      <c r="I83" s="54">
        <f ca="1"/>
        <v>183969.34840423515</v>
      </c>
      <c r="J83" s="89">
        <f t="shared" ca="1" si="15"/>
        <v>-183361.34840423515</v>
      </c>
      <c r="K83" s="56">
        <f ca="1"/>
        <v>608</v>
      </c>
      <c r="M83" s="68">
        <f t="shared" ca="1" si="20"/>
        <v>6.9465194844521242E-3</v>
      </c>
      <c r="N83" s="69">
        <f t="shared" ca="1" si="16"/>
        <v>8.5930970746720854E-3</v>
      </c>
      <c r="O83" s="70">
        <f t="shared" ca="1" si="16"/>
        <v>8.5210750872059954E-3</v>
      </c>
      <c r="P83" s="68">
        <f t="shared" ca="1" si="16"/>
        <v>6.5489972034826569E-3</v>
      </c>
      <c r="Q83" s="69">
        <f t="shared" ca="1" si="16"/>
        <v>8.7019527217402966E-3</v>
      </c>
      <c r="R83" s="70">
        <f t="shared" ca="1" si="16"/>
        <v>8.6077320114249442E-3</v>
      </c>
      <c r="S83" s="68">
        <f t="shared" ca="1" si="16"/>
        <v>8.3590781499563224E-3</v>
      </c>
      <c r="T83" s="69">
        <f t="shared" ca="1" si="16"/>
        <v>8.3814825787042833E-3</v>
      </c>
      <c r="U83" s="70">
        <f t="shared" ca="1" si="16"/>
        <v>1.6474464579901153E-3</v>
      </c>
      <c r="V83" s="71"/>
      <c r="W83" s="5" t="str">
        <f t="shared" si="17"/>
        <v>2025</v>
      </c>
      <c r="X83" s="65">
        <f t="shared" ca="1" si="18"/>
        <v>7959.7886161448441</v>
      </c>
      <c r="Y83" s="65">
        <f t="shared" ca="1" si="19"/>
        <v>182254.21886801513</v>
      </c>
      <c r="Z83" s="65">
        <f t="shared" ca="1" si="21"/>
        <v>11566791.456414836</v>
      </c>
      <c r="AA83" s="65"/>
    </row>
    <row r="84" spans="1:33">
      <c r="B84" s="67" t="s">
        <v>115</v>
      </c>
      <c r="C84" s="83">
        <f ca="1"/>
        <v>7950.0355021718406</v>
      </c>
      <c r="D84" s="89">
        <f t="shared" ca="1" si="13"/>
        <v>174576.56258868324</v>
      </c>
      <c r="E84" s="56">
        <f ca="1"/>
        <v>182526.59809085508</v>
      </c>
      <c r="F84" s="54">
        <f ca="1"/>
        <v>8002.6023985155216</v>
      </c>
      <c r="G84" s="89">
        <f t="shared" ca="1" si="14"/>
        <v>175736.96308352108</v>
      </c>
      <c r="H84" s="56">
        <f ca="1"/>
        <v>183739.56548203662</v>
      </c>
      <c r="I84" s="54">
        <f ca="1"/>
        <v>185437.76763275679</v>
      </c>
      <c r="J84" s="89">
        <f t="shared" ca="1" si="15"/>
        <v>-184829.76763275679</v>
      </c>
      <c r="K84" s="56">
        <f ca="1"/>
        <v>608</v>
      </c>
      <c r="M84" s="68">
        <f t="shared" ca="1" si="20"/>
        <v>5.5200882922703315E-3</v>
      </c>
      <c r="N84" s="69">
        <f t="shared" ca="1" si="16"/>
        <v>8.3356799333260123E-3</v>
      </c>
      <c r="O84" s="70">
        <f t="shared" ca="1" si="16"/>
        <v>8.2127170621212175E-3</v>
      </c>
      <c r="P84" s="68">
        <f t="shared" ca="1" si="16"/>
        <v>5.3787587127424779E-3</v>
      </c>
      <c r="Q84" s="69">
        <f t="shared" ca="1" si="16"/>
        <v>8.2764138220953291E-3</v>
      </c>
      <c r="R84" s="70">
        <f t="shared" ca="1" si="16"/>
        <v>8.1498613488730602E-3</v>
      </c>
      <c r="S84" s="68">
        <f t="shared" ca="1" si="16"/>
        <v>7.9818689431626916E-3</v>
      </c>
      <c r="T84" s="69">
        <f t="shared" ca="1" si="16"/>
        <v>8.0083356787079823E-3</v>
      </c>
      <c r="U84" s="70">
        <f t="shared" ca="1" si="16"/>
        <v>0</v>
      </c>
      <c r="V84" s="71"/>
      <c r="W84" s="5" t="str">
        <f t="shared" si="17"/>
        <v>2026</v>
      </c>
      <c r="X84" s="65">
        <f t="shared" ca="1" si="18"/>
        <v>8002.6023985155216</v>
      </c>
      <c r="Y84" s="65">
        <f t="shared" ca="1" si="19"/>
        <v>183739.56548203662</v>
      </c>
      <c r="Z84" s="65">
        <f t="shared" ca="1" si="21"/>
        <v>11629006.436739502</v>
      </c>
      <c r="AA84" s="65"/>
    </row>
    <row r="85" spans="1:33">
      <c r="B85" s="67" t="s">
        <v>116</v>
      </c>
      <c r="C85" s="83">
        <f ca="1"/>
        <v>8000.5504596935725</v>
      </c>
      <c r="D85" s="89">
        <f t="shared" ca="1" si="13"/>
        <v>175943.09314274031</v>
      </c>
      <c r="E85" s="56">
        <f ca="1"/>
        <v>183943.64360243388</v>
      </c>
      <c r="F85" s="54">
        <f ca="1"/>
        <v>8051.2703243438309</v>
      </c>
      <c r="G85" s="89">
        <f t="shared" ca="1" si="14"/>
        <v>177103.60000435318</v>
      </c>
      <c r="H85" s="56">
        <f ca="1"/>
        <v>185154.87032869703</v>
      </c>
      <c r="I85" s="54">
        <f ca="1"/>
        <v>186822.26564392628</v>
      </c>
      <c r="J85" s="89">
        <f t="shared" ca="1" si="15"/>
        <v>-186214.26564392628</v>
      </c>
      <c r="K85" s="56">
        <f ca="1"/>
        <v>608</v>
      </c>
      <c r="M85" s="68">
        <f t="shared" ca="1" si="20"/>
        <v>6.3540543319500859E-3</v>
      </c>
      <c r="N85" s="69">
        <f t="shared" ca="1" si="16"/>
        <v>7.827686224277014E-3</v>
      </c>
      <c r="O85" s="70">
        <f t="shared" ca="1" si="16"/>
        <v>7.7635014644465029E-3</v>
      </c>
      <c r="P85" s="68">
        <f t="shared" ca="1" si="16"/>
        <v>6.0815124136789781E-3</v>
      </c>
      <c r="Q85" s="69">
        <f t="shared" ca="1" si="16"/>
        <v>7.7766048579238677E-3</v>
      </c>
      <c r="R85" s="70">
        <f t="shared" ca="1" si="16"/>
        <v>7.7027767152240082E-3</v>
      </c>
      <c r="S85" s="68">
        <f t="shared" ca="1" si="16"/>
        <v>7.4661059008829644E-3</v>
      </c>
      <c r="T85" s="69">
        <f t="shared" ca="1" si="16"/>
        <v>7.4906657563969109E-3</v>
      </c>
      <c r="U85" s="70">
        <f t="shared" ca="1" si="16"/>
        <v>0</v>
      </c>
      <c r="V85" s="71"/>
      <c r="W85" s="5" t="str">
        <f t="shared" si="17"/>
        <v>2027</v>
      </c>
      <c r="X85" s="65">
        <f t="shared" ca="1" si="18"/>
        <v>8051.2703243438309</v>
      </c>
      <c r="Y85" s="65">
        <f t="shared" ca="1" si="19"/>
        <v>185154.87032869703</v>
      </c>
      <c r="Z85" s="65">
        <f t="shared" ca="1" si="21"/>
        <v>11699728.383743286</v>
      </c>
      <c r="AA85" s="65"/>
    </row>
    <row r="86" spans="1:33">
      <c r="B86" s="67" t="s">
        <v>117</v>
      </c>
      <c r="C86" s="83">
        <f ca="1"/>
        <v>8043.7707816783695</v>
      </c>
      <c r="D86" s="89">
        <f t="shared" ca="1" si="13"/>
        <v>177261.65445638515</v>
      </c>
      <c r="E86" s="56">
        <f ca="1"/>
        <v>185305.42523806353</v>
      </c>
      <c r="F86" s="54">
        <f ca="1"/>
        <v>8093.0628840278378</v>
      </c>
      <c r="G86" s="89">
        <f t="shared" ca="1" si="14"/>
        <v>178436.0751506339</v>
      </c>
      <c r="H86" s="56">
        <f ca="1"/>
        <v>186529.13803466174</v>
      </c>
      <c r="I86" s="54">
        <f ca="1"/>
        <v>188193.77384931044</v>
      </c>
      <c r="J86" s="89">
        <f t="shared" ca="1" si="15"/>
        <v>-187585.77384931044</v>
      </c>
      <c r="K86" s="56">
        <f ca="1"/>
        <v>608</v>
      </c>
      <c r="M86" s="68">
        <f t="shared" ca="1" si="20"/>
        <v>5.4021685385948282E-3</v>
      </c>
      <c r="N86" s="69">
        <f t="shared" ca="1" si="20"/>
        <v>7.4942487942684169E-3</v>
      </c>
      <c r="O86" s="70">
        <f t="shared" ca="1" si="20"/>
        <v>7.4032546543056233E-3</v>
      </c>
      <c r="P86" s="68">
        <f t="shared" ca="1" si="20"/>
        <v>5.1908031901056421E-3</v>
      </c>
      <c r="Q86" s="69">
        <f t="shared" ca="1" si="20"/>
        <v>7.5237044659056396E-3</v>
      </c>
      <c r="R86" s="70">
        <f t="shared" ca="1" si="20"/>
        <v>7.4222606379461438E-3</v>
      </c>
      <c r="S86" s="68">
        <f t="shared" ca="1" si="20"/>
        <v>7.3412459733155485E-3</v>
      </c>
      <c r="T86" s="69">
        <f t="shared" ca="1" si="20"/>
        <v>7.3652155523182168E-3</v>
      </c>
      <c r="U86" s="70">
        <f t="shared" ca="1" si="20"/>
        <v>0</v>
      </c>
      <c r="V86" s="71"/>
      <c r="W86" s="5" t="str">
        <f t="shared" si="17"/>
        <v>2028</v>
      </c>
      <c r="X86" s="65">
        <f t="shared" ca="1" si="18"/>
        <v>8093.0628840278378</v>
      </c>
      <c r="Y86" s="65">
        <f t="shared" ca="1" si="19"/>
        <v>186529.13803466174</v>
      </c>
      <c r="Z86" s="65">
        <f t="shared" ca="1" si="21"/>
        <v>11760459.371160991</v>
      </c>
      <c r="AA86" s="65"/>
    </row>
    <row r="87" spans="1:33">
      <c r="B87" s="67" t="s">
        <v>118</v>
      </c>
      <c r="C87" s="83">
        <f ca="1"/>
        <v>8081.2137380292352</v>
      </c>
      <c r="D87" s="89">
        <f t="shared" ca="1" si="13"/>
        <v>178530.51038342301</v>
      </c>
      <c r="E87" s="56">
        <f ca="1"/>
        <v>186611.72412145225</v>
      </c>
      <c r="F87" s="54">
        <f ca="1"/>
        <v>8128.8196636366265</v>
      </c>
      <c r="G87" s="89">
        <f t="shared" ca="1" si="14"/>
        <v>179718.82190941216</v>
      </c>
      <c r="H87" s="56">
        <f ca="1"/>
        <v>187847.64157304878</v>
      </c>
      <c r="I87" s="54">
        <f ca="1"/>
        <v>189495.5086481802</v>
      </c>
      <c r="J87" s="89">
        <f t="shared" ca="1" si="15"/>
        <v>-188888.5086481802</v>
      </c>
      <c r="K87" s="56">
        <f ca="1"/>
        <v>607</v>
      </c>
      <c r="M87" s="68">
        <f t="shared" ca="1" si="20"/>
        <v>4.6549009621396744E-3</v>
      </c>
      <c r="N87" s="69">
        <f t="shared" ca="1" si="20"/>
        <v>7.1580959284686142E-3</v>
      </c>
      <c r="O87" s="70">
        <f t="shared" ca="1" si="20"/>
        <v>7.0494367971715198E-3</v>
      </c>
      <c r="P87" s="68">
        <f t="shared" ca="1" si="20"/>
        <v>4.4182011336347049E-3</v>
      </c>
      <c r="Q87" s="69">
        <f t="shared" ca="1" si="20"/>
        <v>7.18883083308898E-3</v>
      </c>
      <c r="R87" s="70">
        <f t="shared" ca="1" si="20"/>
        <v>7.0686196927690252E-3</v>
      </c>
      <c r="S87" s="68">
        <f t="shared" ca="1" si="20"/>
        <v>6.916991844332092E-3</v>
      </c>
      <c r="T87" s="69">
        <f t="shared" ca="1" si="20"/>
        <v>6.944741981959989E-3</v>
      </c>
      <c r="U87" s="70">
        <f t="shared" ca="1" si="20"/>
        <v>-1.6447368421052631E-3</v>
      </c>
      <c r="V87" s="71"/>
      <c r="W87" s="5" t="str">
        <f t="shared" si="17"/>
        <v>2029</v>
      </c>
      <c r="X87" s="65">
        <f t="shared" ca="1" si="18"/>
        <v>8128.8196636366265</v>
      </c>
      <c r="Y87" s="65">
        <f t="shared" ca="1" si="19"/>
        <v>187847.64157304878</v>
      </c>
      <c r="Z87" s="65">
        <f t="shared" ca="1" si="21"/>
        <v>11812419.44608672</v>
      </c>
      <c r="AA87" s="65"/>
    </row>
    <row r="88" spans="1:33">
      <c r="B88" s="67" t="s">
        <v>79</v>
      </c>
      <c r="C88" s="83">
        <f ca="1"/>
        <v>8108.4811562101231</v>
      </c>
      <c r="D88" s="89">
        <f t="shared" ca="1" si="13"/>
        <v>179739.43150633821</v>
      </c>
      <c r="E88" s="56">
        <f ca="1"/>
        <v>187847.91266254833</v>
      </c>
      <c r="F88" s="54">
        <f ca="1"/>
        <v>8163.2921962840674</v>
      </c>
      <c r="G88" s="89">
        <f t="shared" ca="1" si="14"/>
        <v>180932.57809255301</v>
      </c>
      <c r="H88" s="56">
        <f ca="1"/>
        <v>189095.87028883709</v>
      </c>
      <c r="I88" s="54">
        <f ca="1"/>
        <v>190740.49130831065</v>
      </c>
      <c r="J88" s="89">
        <f t="shared" ca="1" si="15"/>
        <v>-190134.49130831065</v>
      </c>
      <c r="K88" s="56">
        <f ca="1"/>
        <v>606</v>
      </c>
      <c r="M88" s="68">
        <f t="shared" ca="1" si="20"/>
        <v>3.3741736160956492E-3</v>
      </c>
      <c r="N88" s="69">
        <f t="shared" ca="1" si="20"/>
        <v>6.7715099246557133E-3</v>
      </c>
      <c r="O88" s="70">
        <f t="shared" ca="1" si="20"/>
        <v>6.6243884027968967E-3</v>
      </c>
      <c r="P88" s="68">
        <f t="shared" ca="1" si="20"/>
        <v>4.2407796056357248E-3</v>
      </c>
      <c r="Q88" s="69">
        <f t="shared" ca="1" si="20"/>
        <v>6.7536397704223245E-3</v>
      </c>
      <c r="R88" s="70">
        <f t="shared" ca="1" si="20"/>
        <v>6.6448995863645664E-3</v>
      </c>
      <c r="S88" s="68">
        <f t="shared" ca="1" si="20"/>
        <v>6.5699850567007521E-3</v>
      </c>
      <c r="T88" s="69">
        <f t="shared" ca="1" si="20"/>
        <v>6.5963920677207183E-3</v>
      </c>
      <c r="U88" s="70">
        <f t="shared" ca="1" si="20"/>
        <v>-1.6474464579901153E-3</v>
      </c>
      <c r="V88" s="71"/>
      <c r="W88" s="5" t="str">
        <f t="shared" si="17"/>
        <v>2030</v>
      </c>
      <c r="X88" s="65">
        <f t="shared" ca="1" si="18"/>
        <v>8163.2921962840674</v>
      </c>
      <c r="Y88" s="65">
        <f t="shared" ca="1" si="19"/>
        <v>189095.87028883709</v>
      </c>
      <c r="Z88" s="65">
        <f t="shared" ca="1" si="21"/>
        <v>11862513.313566899</v>
      </c>
      <c r="AA88" s="65"/>
    </row>
    <row r="89" spans="1:33">
      <c r="B89" s="67" t="s">
        <v>119</v>
      </c>
      <c r="C89" s="83">
        <f ca="1"/>
        <v>8133.8535688954489</v>
      </c>
      <c r="D89" s="89">
        <f t="shared" ca="1" si="13"/>
        <v>180865.8812461663</v>
      </c>
      <c r="E89" s="56">
        <f ca="1"/>
        <v>188999.73481506176</v>
      </c>
      <c r="F89" s="54">
        <f ca="1"/>
        <v>8188.909593480269</v>
      </c>
      <c r="G89" s="89">
        <f t="shared" ca="1" si="14"/>
        <v>182045.23199901715</v>
      </c>
      <c r="H89" s="56">
        <f ca="1"/>
        <v>190234.14159249741</v>
      </c>
      <c r="I89" s="54">
        <f ca="1"/>
        <v>191851.66091426476</v>
      </c>
      <c r="J89" s="89">
        <f t="shared" ca="1" si="15"/>
        <v>-191245.66091426476</v>
      </c>
      <c r="K89" s="56">
        <f ca="1"/>
        <v>606</v>
      </c>
      <c r="M89" s="68">
        <f t="shared" ca="1" si="20"/>
        <v>3.1291202626639362E-3</v>
      </c>
      <c r="N89" s="69">
        <f t="shared" ca="1" si="20"/>
        <v>6.2671264195490253E-3</v>
      </c>
      <c r="O89" s="70">
        <f t="shared" ca="1" si="20"/>
        <v>6.1316739493537638E-3</v>
      </c>
      <c r="P89" s="68">
        <f t="shared" ca="1" si="20"/>
        <v>3.1381208194241391E-3</v>
      </c>
      <c r="Q89" s="69">
        <f t="shared" ca="1" si="20"/>
        <v>6.1495498389183443E-3</v>
      </c>
      <c r="R89" s="70">
        <f t="shared" ca="1" si="20"/>
        <v>6.0195460742831428E-3</v>
      </c>
      <c r="S89" s="68">
        <f t="shared" ca="1" si="20"/>
        <v>5.8255570085432584E-3</v>
      </c>
      <c r="T89" s="69">
        <f t="shared" ca="1" si="20"/>
        <v>5.8441243264606207E-3</v>
      </c>
      <c r="U89" s="70">
        <f t="shared" ca="1" si="20"/>
        <v>0</v>
      </c>
      <c r="V89" s="71"/>
      <c r="W89" s="5" t="str">
        <f t="shared" si="17"/>
        <v>2031</v>
      </c>
      <c r="X89" s="65">
        <f t="shared" ca="1" si="18"/>
        <v>8188.909593480269</v>
      </c>
      <c r="Y89" s="65">
        <f t="shared" ca="1" si="19"/>
        <v>190234.14159249741</v>
      </c>
      <c r="Z89" s="65">
        <f t="shared" ca="1" si="21"/>
        <v>11899739.313566899</v>
      </c>
      <c r="AA89" s="65"/>
    </row>
    <row r="90" spans="1:33" ht="13.5" thickBot="1">
      <c r="B90" s="67" t="s">
        <v>120</v>
      </c>
      <c r="C90" s="84">
        <f ca="1"/>
        <v>8161.1072305301268</v>
      </c>
      <c r="D90" s="90">
        <f t="shared" ca="1" si="13"/>
        <v>182060.45327361638</v>
      </c>
      <c r="E90" s="57">
        <f ca="1"/>
        <v>190221.5605041465</v>
      </c>
      <c r="F90" s="73">
        <f ca="1"/>
        <v>8214.4489490014748</v>
      </c>
      <c r="G90" s="90">
        <f t="shared" ca="1" si="14"/>
        <v>183240.22120500583</v>
      </c>
      <c r="H90" s="57">
        <f ca="1"/>
        <v>191454.6701540073</v>
      </c>
      <c r="I90" s="73">
        <f ca="1"/>
        <v>193055.5964675929</v>
      </c>
      <c r="J90" s="90">
        <f t="shared" ca="1" si="15"/>
        <v>-192450.5964675929</v>
      </c>
      <c r="K90" s="57">
        <f ca="1"/>
        <v>605</v>
      </c>
      <c r="M90" s="74">
        <f t="shared" ca="1" si="20"/>
        <v>3.350645718395794E-3</v>
      </c>
      <c r="N90" s="75">
        <f t="shared" ca="1" si="20"/>
        <v>6.6047394855208424E-3</v>
      </c>
      <c r="O90" s="76">
        <f t="shared" ca="1" si="20"/>
        <v>6.4646952562145655E-3</v>
      </c>
      <c r="P90" s="74">
        <f t="shared" ca="1" si="20"/>
        <v>3.1187736571837844E-3</v>
      </c>
      <c r="Q90" s="77">
        <f t="shared" ca="1" si="20"/>
        <v>6.5642433634028304E-3</v>
      </c>
      <c r="R90" s="78">
        <f t="shared" ca="1" si="20"/>
        <v>6.4159280310702111E-3</v>
      </c>
      <c r="S90" s="74">
        <f t="shared" ca="1" si="20"/>
        <v>6.2753460021706684E-3</v>
      </c>
      <c r="T90" s="75">
        <f t="shared" ca="1" si="20"/>
        <v>6.3004595637247193E-3</v>
      </c>
      <c r="U90" s="76">
        <f t="shared" ca="1" si="20"/>
        <v>-1.6501650165016502E-3</v>
      </c>
      <c r="V90" s="71"/>
      <c r="W90" s="5" t="str">
        <f t="shared" si="17"/>
        <v>2032</v>
      </c>
      <c r="X90" s="65">
        <f t="shared" ca="1" si="18"/>
        <v>8214.4489490014748</v>
      </c>
      <c r="Y90" s="65">
        <f t="shared" ca="1" si="19"/>
        <v>191454.6701540073</v>
      </c>
      <c r="Z90" s="65">
        <f t="shared" ca="1" si="21"/>
        <v>11936851.907065405</v>
      </c>
      <c r="AA90" s="65"/>
    </row>
    <row r="91" spans="1:33" ht="3.75" customHeight="1" thickBot="1">
      <c r="B91" s="67" t="s">
        <v>120</v>
      </c>
    </row>
    <row r="92" spans="1:33" ht="15.75" customHeight="1" thickBot="1">
      <c r="A92" s="36"/>
      <c r="C92" s="239" t="s">
        <v>128</v>
      </c>
      <c r="D92" s="240"/>
      <c r="E92" s="240"/>
      <c r="F92" s="240"/>
      <c r="G92" s="240"/>
      <c r="H92" s="240"/>
      <c r="I92" s="240"/>
      <c r="J92" s="240"/>
      <c r="K92" s="241"/>
      <c r="M92" s="239" t="s">
        <v>66</v>
      </c>
      <c r="N92" s="240"/>
      <c r="O92" s="240"/>
      <c r="P92" s="240"/>
      <c r="Q92" s="240"/>
      <c r="R92" s="240"/>
      <c r="S92" s="240"/>
      <c r="T92" s="240"/>
      <c r="U92" s="241"/>
      <c r="V92" s="38"/>
      <c r="AC92" s="245" t="s">
        <v>129</v>
      </c>
      <c r="AD92" s="245"/>
      <c r="AE92" s="245"/>
      <c r="AF92" s="245"/>
      <c r="AG92" s="245"/>
    </row>
    <row r="93" spans="1:33">
      <c r="A93" s="36"/>
      <c r="B93" s="91"/>
      <c r="C93" s="246" t="s">
        <v>61</v>
      </c>
      <c r="D93" s="247"/>
      <c r="E93" s="248"/>
      <c r="F93" s="246" t="s">
        <v>67</v>
      </c>
      <c r="G93" s="247"/>
      <c r="H93" s="248"/>
      <c r="I93" s="246" t="s">
        <v>63</v>
      </c>
      <c r="J93" s="247"/>
      <c r="K93" s="248"/>
      <c r="M93" s="246" t="s">
        <v>61</v>
      </c>
      <c r="N93" s="247"/>
      <c r="O93" s="248"/>
      <c r="P93" s="246" t="s">
        <v>67</v>
      </c>
      <c r="Q93" s="247"/>
      <c r="R93" s="248"/>
      <c r="S93" s="246" t="s">
        <v>63</v>
      </c>
      <c r="T93" s="247"/>
      <c r="U93" s="248"/>
      <c r="V93" s="44"/>
      <c r="AD93" s="1" t="s">
        <v>130</v>
      </c>
    </row>
    <row r="94" spans="1:33" ht="13.5" thickBot="1">
      <c r="A94" s="36"/>
      <c r="B94" s="45"/>
      <c r="C94" s="46" t="s">
        <v>131</v>
      </c>
      <c r="D94" s="47" t="s">
        <v>132</v>
      </c>
      <c r="E94" s="48" t="s">
        <v>70</v>
      </c>
      <c r="F94" s="46" t="s">
        <v>131</v>
      </c>
      <c r="G94" s="47" t="s">
        <v>132</v>
      </c>
      <c r="H94" s="48" t="s">
        <v>70</v>
      </c>
      <c r="I94" s="46" t="s">
        <v>131</v>
      </c>
      <c r="J94" s="47" t="s">
        <v>132</v>
      </c>
      <c r="K94" s="48" t="s">
        <v>70</v>
      </c>
      <c r="L94" s="51"/>
      <c r="M94" s="46" t="s">
        <v>131</v>
      </c>
      <c r="N94" s="47" t="s">
        <v>132</v>
      </c>
      <c r="O94" s="48" t="s">
        <v>70</v>
      </c>
      <c r="P94" s="46" t="s">
        <v>131</v>
      </c>
      <c r="Q94" s="47" t="s">
        <v>132</v>
      </c>
      <c r="R94" s="48" t="s">
        <v>70</v>
      </c>
      <c r="S94" s="46" t="s">
        <v>131</v>
      </c>
      <c r="T94" s="47" t="s">
        <v>132</v>
      </c>
      <c r="U94" s="48" t="s">
        <v>70</v>
      </c>
      <c r="V94" s="52"/>
      <c r="X94" s="1" t="s">
        <v>131</v>
      </c>
      <c r="Y94" s="1" t="s">
        <v>133</v>
      </c>
      <c r="Z94" s="1" t="s">
        <v>134</v>
      </c>
      <c r="AA94" s="1" t="s">
        <v>135</v>
      </c>
      <c r="AD94" s="1" t="s">
        <v>92</v>
      </c>
      <c r="AE94" s="1" t="s">
        <v>93</v>
      </c>
      <c r="AF94" s="1" t="s">
        <v>94</v>
      </c>
      <c r="AG94" s="1" t="s">
        <v>135</v>
      </c>
    </row>
    <row r="95" spans="1:33" hidden="1">
      <c r="B95" s="53">
        <v>2009</v>
      </c>
      <c r="C95" s="54">
        <f t="array" aca="1" ref="C95:C116" ca="1">TRANSPOSE(INDIRECT(C33))</f>
        <v>6045886</v>
      </c>
      <c r="D95" s="55">
        <f ca="1">+E95-C95</f>
        <v>3963706</v>
      </c>
      <c r="E95" s="58">
        <f t="array" ref="E95:E116" ca="1">TRANSPOSE(INDIRECT(G33))</f>
        <v>10009592</v>
      </c>
      <c r="F95" s="54">
        <f t="array" aca="1" ref="F95:F116" ca="1">TRANSPOSE(INDIRECT(C34))</f>
        <v>6045886</v>
      </c>
      <c r="G95" s="55">
        <f ca="1">+H95-F95</f>
        <v>3886713</v>
      </c>
      <c r="H95" s="58">
        <f t="array" ref="H95:H116" ca="1">TRANSPOSE(INDIRECT(G34))</f>
        <v>9932599</v>
      </c>
      <c r="I95" s="54">
        <f t="array" aca="1" ref="I95:I116" ca="1">TRANSPOSE(INDIRECT(C35))</f>
        <v>3816638</v>
      </c>
      <c r="J95" s="55">
        <f ca="1">+K95-I95</f>
        <v>-3809846.2379759848</v>
      </c>
      <c r="K95" s="58">
        <f t="array" ref="K95:K116" ca="1">TRANSPOSE(INDIRECT(G35))</f>
        <v>6791.7620240153128</v>
      </c>
      <c r="L95" s="41"/>
      <c r="M95" s="60"/>
      <c r="N95" s="61"/>
      <c r="O95" s="62"/>
      <c r="P95" s="63"/>
      <c r="Q95" s="61"/>
      <c r="R95" s="64"/>
      <c r="S95" s="60"/>
      <c r="T95" s="61"/>
      <c r="U95" s="62"/>
      <c r="V95" s="52"/>
      <c r="W95" s="87">
        <f>B95</f>
        <v>2009</v>
      </c>
      <c r="X95" s="65">
        <f ca="1">F95</f>
        <v>6045886</v>
      </c>
      <c r="Y95" s="65">
        <f t="array" aca="1" ref="Y95:Y116" ca="1">TRANSPOSE(INDIRECT(D34))</f>
        <v>3816638</v>
      </c>
      <c r="Z95" s="65">
        <f t="array" aca="1" ref="Z95:Z116" ca="1">TRANSPOSE(INDIRECT(E34))</f>
        <v>70074</v>
      </c>
      <c r="AA95" s="65">
        <f t="array" ref="AA95:AA116" ca="1">TRANSPOSE(INDIRECT(G34))</f>
        <v>9932599</v>
      </c>
      <c r="AC95" s="1" t="s">
        <v>97</v>
      </c>
      <c r="AD95" s="72">
        <f ca="1">(X101/X96)^(1/5)-1</f>
        <v>8.8798720174803059E-3</v>
      </c>
      <c r="AE95" s="66">
        <f t="shared" ref="AE95:AG95" ca="1" si="22">(Y101/Y96)^(1/5)-1</f>
        <v>5.8995352896187292E-3</v>
      </c>
      <c r="AF95" s="66">
        <f t="shared" ca="1" si="22"/>
        <v>-1.1392913004083849E-2</v>
      </c>
      <c r="AG95" s="66">
        <f t="shared" ca="1" si="22"/>
        <v>7.5273138187474942E-3</v>
      </c>
    </row>
    <row r="96" spans="1:33">
      <c r="B96" s="67" t="s">
        <v>73</v>
      </c>
      <c r="C96" s="54">
        <f ca="1"/>
        <v>6277976</v>
      </c>
      <c r="D96" s="56">
        <f t="shared" ref="D96:D116" ca="1" si="23">+E96-C96</f>
        <v>4223539.9186861292</v>
      </c>
      <c r="E96" s="58">
        <f ca="1"/>
        <v>10501515.918686129</v>
      </c>
      <c r="F96" s="54">
        <f ca="1"/>
        <v>6370230</v>
      </c>
      <c r="G96" s="56">
        <f t="shared" ref="G96:G116" ca="1" si="24">+H96-F96</f>
        <v>4144442.0424484722</v>
      </c>
      <c r="H96" s="58">
        <f ca="1"/>
        <v>10514672.042448472</v>
      </c>
      <c r="I96" s="54">
        <f ca="1"/>
        <v>4026479.9981656941</v>
      </c>
      <c r="J96" s="56">
        <f t="shared" ref="J96:J116" ca="1" si="25">+K96-I96</f>
        <v>-4019187.3332474125</v>
      </c>
      <c r="K96" s="58">
        <f ca="1"/>
        <v>7292.6649182816436</v>
      </c>
      <c r="M96" s="68">
        <f ca="1">+(C96-C95)/C95</f>
        <v>3.838808737048631E-2</v>
      </c>
      <c r="N96" s="69">
        <f t="shared" ref="N96:U116" ca="1" si="26">+(D96-D95)/D95</f>
        <v>6.5553277333417051E-2</v>
      </c>
      <c r="O96" s="70">
        <f t="shared" ca="1" si="26"/>
        <v>4.9145251743140897E-2</v>
      </c>
      <c r="P96" s="68">
        <f t="shared" ca="1" si="26"/>
        <v>5.3647058512184979E-2</v>
      </c>
      <c r="Q96" s="69">
        <f t="shared" ca="1" si="26"/>
        <v>6.6310283895021888E-2</v>
      </c>
      <c r="R96" s="70">
        <f t="shared" ca="1" si="26"/>
        <v>5.860228953655254E-2</v>
      </c>
      <c r="S96" s="68">
        <f t="shared" ca="1" si="26"/>
        <v>5.4980849157214823E-2</v>
      </c>
      <c r="T96" s="69">
        <f t="shared" ca="1" si="26"/>
        <v>5.4947386901010996E-2</v>
      </c>
      <c r="U96" s="70">
        <f t="shared" ca="1" si="26"/>
        <v>7.3751537891811367E-2</v>
      </c>
      <c r="V96" s="71"/>
      <c r="W96" s="5" t="str">
        <f t="shared" ref="W96:W116" si="27">B96</f>
        <v>2012</v>
      </c>
      <c r="X96" s="65">
        <f t="shared" ref="X96:X116" ca="1" si="28">F96</f>
        <v>6370230</v>
      </c>
      <c r="Y96" s="65">
        <f ca="1"/>
        <v>4029094.1410001521</v>
      </c>
      <c r="Z96" s="65">
        <f ca="1"/>
        <v>115346.90144832034</v>
      </c>
      <c r="AA96" s="65">
        <f ca="1"/>
        <v>10514672.042448472</v>
      </c>
      <c r="AC96" s="1" t="s">
        <v>101</v>
      </c>
      <c r="AD96" s="66">
        <f ca="1">(X106/X101)^(1/5)-1</f>
        <v>9.7985003133722604E-3</v>
      </c>
      <c r="AE96" s="66">
        <f t="shared" ref="AE96:AG96" ca="1" si="29">(Y106/Y101)^(1/5)-1</f>
        <v>3.7700501129183106E-3</v>
      </c>
      <c r="AF96" s="66">
        <f t="shared" ca="1" si="29"/>
        <v>-2.4858298237310894E-2</v>
      </c>
      <c r="AG96" s="66">
        <f t="shared" ca="1" si="29"/>
        <v>7.1980379744389644E-3</v>
      </c>
    </row>
    <row r="97" spans="2:33">
      <c r="B97" s="67" t="s">
        <v>75</v>
      </c>
      <c r="C97" s="54">
        <f ca="1"/>
        <v>6251070</v>
      </c>
      <c r="D97" s="56">
        <f t="shared" ca="1" si="23"/>
        <v>4257966.1640124246</v>
      </c>
      <c r="E97" s="58">
        <f ca="1"/>
        <v>10509036.164012425</v>
      </c>
      <c r="F97" s="54">
        <f ca="1"/>
        <v>6401505</v>
      </c>
      <c r="G97" s="56">
        <f t="shared" ca="1" si="24"/>
        <v>4183718.8505387697</v>
      </c>
      <c r="H97" s="58">
        <f ca="1"/>
        <v>10585223.85053877</v>
      </c>
      <c r="I97" s="54">
        <f ca="1"/>
        <v>4066558.0028431891</v>
      </c>
      <c r="J97" s="56">
        <f t="shared" ca="1" si="25"/>
        <v>-4059163.5728639616</v>
      </c>
      <c r="K97" s="58">
        <f ca="1"/>
        <v>7394.4299792273951</v>
      </c>
      <c r="M97" s="68">
        <f t="shared" ref="M97:M116" ca="1" si="30">+(C97-C96)/C96</f>
        <v>-4.2857761800937115E-3</v>
      </c>
      <c r="N97" s="69">
        <f t="shared" ca="1" si="26"/>
        <v>8.1510405936934798E-3</v>
      </c>
      <c r="O97" s="70">
        <f t="shared" ca="1" si="26"/>
        <v>7.1611045343598087E-4</v>
      </c>
      <c r="P97" s="68">
        <f t="shared" ca="1" si="26"/>
        <v>4.9095558559110108E-3</v>
      </c>
      <c r="Q97" s="69">
        <f t="shared" ca="1" si="26"/>
        <v>9.4769833159721005E-3</v>
      </c>
      <c r="R97" s="70">
        <f t="shared" ca="1" si="26"/>
        <v>6.7098439024512492E-3</v>
      </c>
      <c r="S97" s="68">
        <f t="shared" ca="1" si="26"/>
        <v>9.9536082870777826E-3</v>
      </c>
      <c r="T97" s="69">
        <f t="shared" ca="1" si="26"/>
        <v>9.9463489262764E-3</v>
      </c>
      <c r="U97" s="70">
        <f t="shared" ca="1" si="26"/>
        <v>1.395444080951002E-2</v>
      </c>
      <c r="V97" s="71"/>
      <c r="W97" s="5" t="str">
        <f t="shared" si="27"/>
        <v>2013</v>
      </c>
      <c r="X97" s="65">
        <f t="shared" ca="1" si="28"/>
        <v>6401505</v>
      </c>
      <c r="Y97" s="65">
        <f ca="1"/>
        <v>4065812.6818444943</v>
      </c>
      <c r="Z97" s="65">
        <f ca="1"/>
        <v>117905.16869427358</v>
      </c>
      <c r="AA97" s="65">
        <f ca="1"/>
        <v>10585223.85053877</v>
      </c>
      <c r="AC97" s="1" t="s">
        <v>105</v>
      </c>
      <c r="AD97" s="66">
        <f ca="1">(X111/X106)^(1/5)-1</f>
        <v>9.7240873536659223E-3</v>
      </c>
      <c r="AE97" s="66">
        <f t="shared" ref="AE97:AG97" ca="1" si="31">(Y111/Y106)^(1/5)-1</f>
        <v>2.4490391489007113E-3</v>
      </c>
      <c r="AF97" s="66">
        <f t="shared" ca="1" si="31"/>
        <v>-3.0693532037940674E-2</v>
      </c>
      <c r="AG97" s="66">
        <f t="shared" ca="1" si="31"/>
        <v>6.7098314790070557E-3</v>
      </c>
    </row>
    <row r="98" spans="2:33">
      <c r="B98" s="67" t="s">
        <v>77</v>
      </c>
      <c r="C98" s="54">
        <f ca="1"/>
        <v>6270494</v>
      </c>
      <c r="D98" s="56">
        <f t="shared" ca="1" si="23"/>
        <v>4289757.3637195863</v>
      </c>
      <c r="E98" s="58">
        <f ca="1"/>
        <v>10560251.363719586</v>
      </c>
      <c r="F98" s="54">
        <f ca="1"/>
        <v>6440917</v>
      </c>
      <c r="G98" s="56">
        <f t="shared" ca="1" si="24"/>
        <v>4219048.5249359384</v>
      </c>
      <c r="H98" s="58">
        <f ca="1"/>
        <v>10659965.524935938</v>
      </c>
      <c r="I98" s="54">
        <f ca="1"/>
        <v>4097850.9260571301</v>
      </c>
      <c r="J98" s="56">
        <f t="shared" ca="1" si="25"/>
        <v>-4090415.9613713706</v>
      </c>
      <c r="K98" s="58">
        <f ca="1"/>
        <v>7434.9646857593443</v>
      </c>
      <c r="M98" s="68">
        <f t="shared" ca="1" si="30"/>
        <v>3.1073080288654582E-3</v>
      </c>
      <c r="N98" s="69">
        <f t="shared" ca="1" si="26"/>
        <v>7.4662875378990138E-3</v>
      </c>
      <c r="O98" s="70">
        <f t="shared" ca="1" si="26"/>
        <v>4.8734440445209496E-3</v>
      </c>
      <c r="P98" s="68">
        <f t="shared" ca="1" si="26"/>
        <v>6.1566772188727491E-3</v>
      </c>
      <c r="Q98" s="69">
        <f t="shared" ca="1" si="26"/>
        <v>8.4445622804264209E-3</v>
      </c>
      <c r="R98" s="70">
        <f t="shared" ca="1" si="26"/>
        <v>7.0609441474744489E-3</v>
      </c>
      <c r="S98" s="68">
        <f t="shared" ca="1" si="26"/>
        <v>7.6951867382838695E-3</v>
      </c>
      <c r="T98" s="69">
        <f t="shared" ca="1" si="26"/>
        <v>7.6992188036804719E-3</v>
      </c>
      <c r="U98" s="70">
        <f t="shared" ca="1" si="26"/>
        <v>5.4817892178058766E-3</v>
      </c>
      <c r="V98" s="71"/>
      <c r="W98" s="5" t="str">
        <f t="shared" si="27"/>
        <v>2014</v>
      </c>
      <c r="X98" s="65">
        <f t="shared" ca="1" si="28"/>
        <v>6440917</v>
      </c>
      <c r="Y98" s="65">
        <f ca="1"/>
        <v>4099808.4623305826</v>
      </c>
      <c r="Z98" s="65">
        <f ca="1"/>
        <v>119239.06260535524</v>
      </c>
      <c r="AA98" s="65">
        <f ca="1"/>
        <v>10659965.524935938</v>
      </c>
      <c r="AC98" s="1" t="s">
        <v>109</v>
      </c>
      <c r="AD98" s="66">
        <f ca="1">(X116/X111)^(1/5)-1</f>
        <v>5.4157183227376837E-3</v>
      </c>
      <c r="AE98" s="66">
        <f t="shared" ref="AE98:AG98" ca="1" si="32">(Y116/Y111)^(1/5)-1</f>
        <v>2.0261600099942267E-3</v>
      </c>
      <c r="AF98" s="66">
        <f t="shared" ca="1" si="32"/>
        <v>-1.8336727776094408E-2</v>
      </c>
      <c r="AG98" s="66">
        <f t="shared" ca="1" si="32"/>
        <v>4.0210201664887535E-3</v>
      </c>
    </row>
    <row r="99" spans="2:33">
      <c r="B99" s="67" t="s">
        <v>74</v>
      </c>
      <c r="C99" s="54">
        <f ca="1"/>
        <v>6331382</v>
      </c>
      <c r="D99" s="56">
        <f t="shared" ca="1" si="23"/>
        <v>4315038.9977310691</v>
      </c>
      <c r="E99" s="58">
        <f ca="1"/>
        <v>10646420.997731069</v>
      </c>
      <c r="F99" s="54">
        <f ca="1"/>
        <v>6482226</v>
      </c>
      <c r="G99" s="56">
        <f t="shared" ca="1" si="24"/>
        <v>4244317.1979276668</v>
      </c>
      <c r="H99" s="58">
        <f ca="1"/>
        <v>10726543.197927667</v>
      </c>
      <c r="I99" s="54">
        <f ca="1"/>
        <v>4121289.3234485863</v>
      </c>
      <c r="J99" s="56">
        <f t="shared" ca="1" si="25"/>
        <v>-4113788.1495805867</v>
      </c>
      <c r="K99" s="58">
        <f ca="1"/>
        <v>7501.1738679993869</v>
      </c>
      <c r="M99" s="68">
        <f t="shared" ca="1" si="30"/>
        <v>9.7102397354977138E-3</v>
      </c>
      <c r="N99" s="69">
        <f t="shared" ca="1" si="26"/>
        <v>5.8934881085119187E-3</v>
      </c>
      <c r="O99" s="70">
        <f t="shared" ca="1" si="26"/>
        <v>8.1598089897295494E-3</v>
      </c>
      <c r="P99" s="68">
        <f t="shared" ca="1" si="26"/>
        <v>6.4135277632051462E-3</v>
      </c>
      <c r="Q99" s="69">
        <f t="shared" ca="1" si="26"/>
        <v>5.9891875721225767E-3</v>
      </c>
      <c r="R99" s="70">
        <f t="shared" ca="1" si="26"/>
        <v>6.2455805167464188E-3</v>
      </c>
      <c r="S99" s="68">
        <f t="shared" ca="1" si="26"/>
        <v>5.7196803432788936E-3</v>
      </c>
      <c r="T99" s="69">
        <f t="shared" ca="1" si="26"/>
        <v>5.7138903304543749E-3</v>
      </c>
      <c r="U99" s="70">
        <f t="shared" ca="1" si="26"/>
        <v>8.9051105201423692E-3</v>
      </c>
      <c r="V99" s="71"/>
      <c r="W99" s="5" t="str">
        <f t="shared" si="27"/>
        <v>2015</v>
      </c>
      <c r="X99" s="65">
        <f t="shared" ca="1" si="28"/>
        <v>6482226</v>
      </c>
      <c r="Y99" s="65">
        <f ca="1"/>
        <v>4125939.7894959305</v>
      </c>
      <c r="Z99" s="65">
        <f ca="1"/>
        <v>118376.40843173751</v>
      </c>
      <c r="AA99" s="65">
        <f ca="1"/>
        <v>10726543.197927667</v>
      </c>
      <c r="AC99" s="1" t="s">
        <v>113</v>
      </c>
      <c r="AD99" s="66">
        <f ca="1">(X116/X96)^(1/20)-1</f>
        <v>8.4529518541851534E-3</v>
      </c>
      <c r="AE99" s="66">
        <f t="shared" ref="AE99:AG99" ca="1" si="33">(Y116/Y96)^(1/20)-1</f>
        <v>3.5350630775827785E-3</v>
      </c>
      <c r="AF99" s="66">
        <f t="shared" ca="1" si="33"/>
        <v>-2.1346901290629106E-2</v>
      </c>
      <c r="AG99" s="66">
        <f t="shared" ca="1" si="33"/>
        <v>6.3630987748821699E-3</v>
      </c>
    </row>
    <row r="100" spans="2:33">
      <c r="B100" s="67" t="s">
        <v>80</v>
      </c>
      <c r="C100" s="54">
        <f ca="1"/>
        <v>6423900</v>
      </c>
      <c r="D100" s="56">
        <f t="shared" ca="1" si="23"/>
        <v>4327698.1224212479</v>
      </c>
      <c r="E100" s="58">
        <f ca="1"/>
        <v>10751598.122421248</v>
      </c>
      <c r="F100" s="54">
        <f ca="1"/>
        <v>6576206</v>
      </c>
      <c r="G100" s="56">
        <f t="shared" ca="1" si="24"/>
        <v>4254777.6134826392</v>
      </c>
      <c r="H100" s="58">
        <f ca="1"/>
        <v>10830983.613482639</v>
      </c>
      <c r="I100" s="54">
        <f ca="1"/>
        <v>4131881.5624552094</v>
      </c>
      <c r="J100" s="56">
        <f t="shared" ca="1" si="25"/>
        <v>-4124317.2185007292</v>
      </c>
      <c r="K100" s="58">
        <f ca="1"/>
        <v>7564.3439544802623</v>
      </c>
      <c r="M100" s="68">
        <f t="shared" ca="1" si="30"/>
        <v>1.4612607484432308E-2</v>
      </c>
      <c r="N100" s="69">
        <f t="shared" ca="1" si="26"/>
        <v>2.9337219656265434E-3</v>
      </c>
      <c r="O100" s="70">
        <f t="shared" ca="1" si="26"/>
        <v>9.879106294274272E-3</v>
      </c>
      <c r="P100" s="68">
        <f t="shared" ca="1" si="26"/>
        <v>1.4498106051840834E-2</v>
      </c>
      <c r="Q100" s="69">
        <f t="shared" ca="1" si="26"/>
        <v>2.4645696980611568E-3</v>
      </c>
      <c r="R100" s="70">
        <f t="shared" ca="1" si="26"/>
        <v>9.7366331005080842E-3</v>
      </c>
      <c r="S100" s="68">
        <f t="shared" ca="1" si="26"/>
        <v>2.5701274953828898E-3</v>
      </c>
      <c r="T100" s="69">
        <f t="shared" ca="1" si="26"/>
        <v>2.5594582261646006E-3</v>
      </c>
      <c r="U100" s="70">
        <f t="shared" ca="1" si="26"/>
        <v>8.4213601220955673E-3</v>
      </c>
      <c r="V100" s="71"/>
      <c r="W100" s="5" t="str">
        <f t="shared" si="27"/>
        <v>2016</v>
      </c>
      <c r="X100" s="65">
        <f t="shared" ca="1" si="28"/>
        <v>6576206</v>
      </c>
      <c r="Y100" s="65">
        <f ca="1"/>
        <v>4140655.4089983278</v>
      </c>
      <c r="Z100" s="65">
        <f ca="1"/>
        <v>114121.20448431237</v>
      </c>
      <c r="AA100" s="65">
        <f ca="1"/>
        <v>10830983.613482639</v>
      </c>
    </row>
    <row r="101" spans="2:33">
      <c r="B101" s="67" t="s">
        <v>82</v>
      </c>
      <c r="C101" s="54">
        <f ca="1"/>
        <v>6503868</v>
      </c>
      <c r="D101" s="56">
        <f t="shared" ca="1" si="23"/>
        <v>4335925.8775254078</v>
      </c>
      <c r="E101" s="58">
        <f ca="1"/>
        <v>10839793.877525408</v>
      </c>
      <c r="F101" s="54">
        <f ca="1"/>
        <v>6658132</v>
      </c>
      <c r="G101" s="56">
        <f t="shared" ca="1" si="24"/>
        <v>4258278.8983358424</v>
      </c>
      <c r="H101" s="58">
        <f ca="1"/>
        <v>10916410.898335842</v>
      </c>
      <c r="I101" s="54">
        <f ca="1"/>
        <v>4137543.7260543075</v>
      </c>
      <c r="J101" s="56">
        <f t="shared" ca="1" si="25"/>
        <v>-4129920.6852571098</v>
      </c>
      <c r="K101" s="58">
        <f ca="1"/>
        <v>7623.040797197682</v>
      </c>
      <c r="M101" s="68">
        <f t="shared" ca="1" si="30"/>
        <v>1.2448512585812357E-2</v>
      </c>
      <c r="N101" s="69">
        <f t="shared" ca="1" si="26"/>
        <v>1.9011850807090713E-3</v>
      </c>
      <c r="O101" s="70">
        <f t="shared" ca="1" si="26"/>
        <v>8.2030368043833051E-3</v>
      </c>
      <c r="P101" s="68">
        <f t="shared" ca="1" si="26"/>
        <v>1.2457943075384196E-2</v>
      </c>
      <c r="Q101" s="69">
        <f t="shared" ca="1" si="26"/>
        <v>8.2290666428916717E-4</v>
      </c>
      <c r="R101" s="70">
        <f t="shared" ca="1" si="26"/>
        <v>7.8873062596883179E-3</v>
      </c>
      <c r="S101" s="68">
        <f t="shared" ca="1" si="26"/>
        <v>1.3703596082104497E-3</v>
      </c>
      <c r="T101" s="69">
        <f t="shared" ca="1" si="26"/>
        <v>1.358641069422298E-3</v>
      </c>
      <c r="U101" s="70">
        <f t="shared" ca="1" si="26"/>
        <v>7.7596739480169114E-3</v>
      </c>
      <c r="V101" s="71"/>
      <c r="W101" s="5" t="str">
        <f t="shared" si="27"/>
        <v>2017</v>
      </c>
      <c r="X101" s="65">
        <f t="shared" ca="1" si="28"/>
        <v>6658132</v>
      </c>
      <c r="Y101" s="65">
        <f ca="1"/>
        <v>4149353.6604809682</v>
      </c>
      <c r="Z101" s="65">
        <f ca="1"/>
        <v>108924.23785487362</v>
      </c>
      <c r="AA101" s="65">
        <f ca="1"/>
        <v>10916410.898335842</v>
      </c>
      <c r="AD101" s="1" t="s">
        <v>136</v>
      </c>
    </row>
    <row r="102" spans="2:33">
      <c r="B102" s="67" t="s">
        <v>84</v>
      </c>
      <c r="C102" s="54">
        <f ca="1"/>
        <v>6559684</v>
      </c>
      <c r="D102" s="56">
        <f t="shared" ca="1" si="23"/>
        <v>4352879.0200007595</v>
      </c>
      <c r="E102" s="58">
        <f ca="1"/>
        <v>10912563.02000076</v>
      </c>
      <c r="F102" s="54">
        <f ca="1"/>
        <v>6726399</v>
      </c>
      <c r="G102" s="56">
        <f t="shared" ca="1" si="24"/>
        <v>4274681.4664920364</v>
      </c>
      <c r="H102" s="58">
        <f ca="1"/>
        <v>11001080.466492036</v>
      </c>
      <c r="I102" s="54">
        <f ca="1"/>
        <v>4154565.3930563554</v>
      </c>
      <c r="J102" s="56">
        <f t="shared" ca="1" si="25"/>
        <v>-4146885.3029908743</v>
      </c>
      <c r="K102" s="58">
        <f ca="1"/>
        <v>7680.0900654812394</v>
      </c>
      <c r="M102" s="68">
        <f t="shared" ca="1" si="30"/>
        <v>8.5819699907808706E-3</v>
      </c>
      <c r="N102" s="69">
        <f t="shared" ca="1" si="26"/>
        <v>3.9099244208084015E-3</v>
      </c>
      <c r="O102" s="70">
        <f t="shared" ca="1" si="26"/>
        <v>6.7131481739912931E-3</v>
      </c>
      <c r="P102" s="68">
        <f t="shared" ca="1" si="26"/>
        <v>1.0253176116063785E-2</v>
      </c>
      <c r="Q102" s="69">
        <f t="shared" ca="1" si="26"/>
        <v>3.8519243449751848E-3</v>
      </c>
      <c r="R102" s="70">
        <f t="shared" ca="1" si="26"/>
        <v>7.7561726967515883E-3</v>
      </c>
      <c r="S102" s="68">
        <f t="shared" ca="1" si="26"/>
        <v>4.1139545897392309E-3</v>
      </c>
      <c r="T102" s="69">
        <f t="shared" ca="1" si="26"/>
        <v>4.1077345127533181E-3</v>
      </c>
      <c r="U102" s="70">
        <f t="shared" ca="1" si="26"/>
        <v>7.483794171025483E-3</v>
      </c>
      <c r="V102" s="71"/>
      <c r="W102" s="5" t="str">
        <f t="shared" si="27"/>
        <v>2018</v>
      </c>
      <c r="X102" s="65">
        <f t="shared" ca="1" si="28"/>
        <v>6726399</v>
      </c>
      <c r="Y102" s="65">
        <f ca="1"/>
        <v>4168095.7069414048</v>
      </c>
      <c r="Z102" s="65">
        <f ca="1"/>
        <v>106584.7595506308</v>
      </c>
      <c r="AA102" s="65">
        <f ca="1"/>
        <v>11001080.466492036</v>
      </c>
      <c r="AD102" s="1" t="s">
        <v>92</v>
      </c>
      <c r="AE102" s="1" t="s">
        <v>93</v>
      </c>
      <c r="AF102" s="1" t="s">
        <v>94</v>
      </c>
    </row>
    <row r="103" spans="2:33">
      <c r="B103" s="67" t="s">
        <v>88</v>
      </c>
      <c r="C103" s="54">
        <f ca="1"/>
        <v>6624540</v>
      </c>
      <c r="D103" s="56">
        <f t="shared" ca="1" si="23"/>
        <v>4373216.4310526345</v>
      </c>
      <c r="E103" s="58">
        <f ca="1"/>
        <v>10997756.431052634</v>
      </c>
      <c r="F103" s="54">
        <f ca="1"/>
        <v>6792612</v>
      </c>
      <c r="G103" s="56">
        <f t="shared" ca="1" si="24"/>
        <v>4293741.9106751755</v>
      </c>
      <c r="H103" s="58">
        <f ca="1"/>
        <v>11086353.910675175</v>
      </c>
      <c r="I103" s="54">
        <f ca="1"/>
        <v>4170781.620726001</v>
      </c>
      <c r="J103" s="56">
        <f t="shared" ca="1" si="25"/>
        <v>-4163039.2690285002</v>
      </c>
      <c r="K103" s="58">
        <f ca="1"/>
        <v>7742.3516975009752</v>
      </c>
      <c r="M103" s="68">
        <f t="shared" ca="1" si="30"/>
        <v>9.8870616328469475E-3</v>
      </c>
      <c r="N103" s="69">
        <f t="shared" ca="1" si="26"/>
        <v>4.6721746592147265E-3</v>
      </c>
      <c r="O103" s="70">
        <f t="shared" ca="1" si="26"/>
        <v>7.806911254095928E-3</v>
      </c>
      <c r="P103" s="68">
        <f t="shared" ca="1" si="26"/>
        <v>9.8437514634502048E-3</v>
      </c>
      <c r="Q103" s="69">
        <f t="shared" ca="1" si="26"/>
        <v>4.4589156718572633E-3</v>
      </c>
      <c r="R103" s="70">
        <f t="shared" ca="1" si="26"/>
        <v>7.7513699170614877E-3</v>
      </c>
      <c r="S103" s="68">
        <f t="shared" ca="1" si="26"/>
        <v>3.9032308160916697E-3</v>
      </c>
      <c r="T103" s="69">
        <f t="shared" ca="1" si="26"/>
        <v>3.8954455832128092E-3</v>
      </c>
      <c r="U103" s="70">
        <f t="shared" ca="1" si="26"/>
        <v>8.1068882641852739E-3</v>
      </c>
      <c r="V103" s="71"/>
      <c r="W103" s="5" t="str">
        <f t="shared" si="27"/>
        <v>2019</v>
      </c>
      <c r="X103" s="65">
        <f t="shared" ca="1" si="28"/>
        <v>6792612</v>
      </c>
      <c r="Y103" s="65">
        <f ca="1"/>
        <v>4188774.1376414406</v>
      </c>
      <c r="Z103" s="65">
        <f ca="1"/>
        <v>104966.77303373408</v>
      </c>
      <c r="AA103" s="65">
        <f ca="1"/>
        <v>11086353.910675175</v>
      </c>
      <c r="AC103" s="1" t="s">
        <v>72</v>
      </c>
      <c r="AD103" s="65">
        <f ca="1">X96</f>
        <v>6370230</v>
      </c>
      <c r="AE103" s="65">
        <f t="shared" ref="AE103:AF103" ca="1" si="34">Y96</f>
        <v>4029094.1410001521</v>
      </c>
      <c r="AF103" s="65">
        <f t="shared" ca="1" si="34"/>
        <v>115346.90144832034</v>
      </c>
      <c r="AG103" s="65"/>
    </row>
    <row r="104" spans="2:33">
      <c r="B104" s="67" t="s">
        <v>76</v>
      </c>
      <c r="C104" s="54">
        <f ca="1"/>
        <v>6709700</v>
      </c>
      <c r="D104" s="56">
        <f t="shared" ca="1" si="23"/>
        <v>4385547.5041881651</v>
      </c>
      <c r="E104" s="58">
        <f ca="1"/>
        <v>11095247.504188165</v>
      </c>
      <c r="F104" s="54">
        <f ca="1"/>
        <v>6867708</v>
      </c>
      <c r="G104" s="56">
        <f t="shared" ca="1" si="24"/>
        <v>4302925.9332466368</v>
      </c>
      <c r="H104" s="58">
        <f ca="1"/>
        <v>11170633.933246637</v>
      </c>
      <c r="I104" s="54">
        <f ca="1"/>
        <v>4178941.5763465874</v>
      </c>
      <c r="J104" s="56">
        <f t="shared" ca="1" si="25"/>
        <v>-4171143.2961313813</v>
      </c>
      <c r="K104" s="58">
        <f ca="1"/>
        <v>7798.2802152059021</v>
      </c>
      <c r="M104" s="68">
        <f t="shared" ca="1" si="30"/>
        <v>1.2855232212349839E-2</v>
      </c>
      <c r="N104" s="69">
        <f t="shared" ca="1" si="26"/>
        <v>2.8196805097438281E-3</v>
      </c>
      <c r="O104" s="70">
        <f t="shared" ca="1" si="26"/>
        <v>8.8646328682330487E-3</v>
      </c>
      <c r="P104" s="68">
        <f t="shared" ca="1" si="26"/>
        <v>1.1055540931824164E-2</v>
      </c>
      <c r="Q104" s="69">
        <f t="shared" ca="1" si="26"/>
        <v>2.138932139500001E-3</v>
      </c>
      <c r="R104" s="70">
        <f t="shared" ca="1" si="26"/>
        <v>7.6021407263849924E-3</v>
      </c>
      <c r="S104" s="68">
        <f t="shared" ca="1" si="26"/>
        <v>1.956457173407707E-3</v>
      </c>
      <c r="T104" s="69">
        <f t="shared" ca="1" si="26"/>
        <v>1.9466612201263938E-3</v>
      </c>
      <c r="U104" s="70">
        <f t="shared" ca="1" si="26"/>
        <v>7.2237118501061017E-3</v>
      </c>
      <c r="V104" s="71"/>
      <c r="W104" s="5" t="str">
        <f t="shared" si="27"/>
        <v>2020</v>
      </c>
      <c r="X104" s="65">
        <f t="shared" ca="1" si="28"/>
        <v>6867708</v>
      </c>
      <c r="Y104" s="65">
        <f ca="1"/>
        <v>4201426.080021861</v>
      </c>
      <c r="Z104" s="65">
        <f ca="1"/>
        <v>101498.85322477511</v>
      </c>
      <c r="AA104" s="65">
        <f ca="1"/>
        <v>11170633.933246637</v>
      </c>
      <c r="AC104" s="1" t="s">
        <v>74</v>
      </c>
      <c r="AD104" s="65">
        <f ca="1">X101</f>
        <v>6658132</v>
      </c>
      <c r="AE104" s="65">
        <f t="shared" ref="AE104:AF104" ca="1" si="35">Y101</f>
        <v>4149353.6604809682</v>
      </c>
      <c r="AF104" s="65">
        <f t="shared" ca="1" si="35"/>
        <v>108924.23785487362</v>
      </c>
      <c r="AG104" s="65"/>
    </row>
    <row r="105" spans="2:33">
      <c r="B105" s="67" t="s">
        <v>98</v>
      </c>
      <c r="C105" s="54">
        <f ca="1"/>
        <v>6770790</v>
      </c>
      <c r="D105" s="56">
        <f t="shared" ca="1" si="23"/>
        <v>4393557.5846727509</v>
      </c>
      <c r="E105" s="58">
        <f ca="1"/>
        <v>11164347.584672751</v>
      </c>
      <c r="F105" s="54">
        <f ca="1"/>
        <v>6941612</v>
      </c>
      <c r="G105" s="56">
        <f t="shared" ca="1" si="24"/>
        <v>4307285.5435549878</v>
      </c>
      <c r="H105" s="58">
        <f ca="1"/>
        <v>11248897.543554988</v>
      </c>
      <c r="I105" s="54">
        <f ca="1"/>
        <v>4183973.0977711841</v>
      </c>
      <c r="J105" s="56">
        <f t="shared" ca="1" si="25"/>
        <v>-4176120.9363139737</v>
      </c>
      <c r="K105" s="58">
        <f ca="1"/>
        <v>7852.1614572103572</v>
      </c>
      <c r="M105" s="68">
        <f t="shared" ca="1" si="30"/>
        <v>9.1047289744697977E-3</v>
      </c>
      <c r="N105" s="69">
        <f t="shared" ca="1" si="26"/>
        <v>1.8264721740982783E-3</v>
      </c>
      <c r="O105" s="70">
        <f t="shared" ca="1" si="26"/>
        <v>6.2278989683197577E-3</v>
      </c>
      <c r="P105" s="68">
        <f t="shared" ca="1" si="26"/>
        <v>1.0761086522606961E-2</v>
      </c>
      <c r="Q105" s="69">
        <f t="shared" ca="1" si="26"/>
        <v>1.0131734489470026E-3</v>
      </c>
      <c r="R105" s="70">
        <f t="shared" ca="1" si="26"/>
        <v>7.0061923769087677E-3</v>
      </c>
      <c r="S105" s="68">
        <f t="shared" ca="1" si="26"/>
        <v>1.204018130589765E-3</v>
      </c>
      <c r="T105" s="69">
        <f t="shared" ca="1" si="26"/>
        <v>1.1933515176064708E-3</v>
      </c>
      <c r="U105" s="70">
        <f t="shared" ca="1" si="26"/>
        <v>6.9093749541587141E-3</v>
      </c>
      <c r="V105" s="71"/>
      <c r="W105" s="5" t="str">
        <f t="shared" si="27"/>
        <v>2021</v>
      </c>
      <c r="X105" s="65">
        <f t="shared" ca="1" si="28"/>
        <v>6941612</v>
      </c>
      <c r="Y105" s="65">
        <f ca="1"/>
        <v>4209650.7682597851</v>
      </c>
      <c r="Z105" s="65">
        <f ca="1"/>
        <v>97633.775295201573</v>
      </c>
      <c r="AA105" s="65">
        <f ca="1"/>
        <v>11248897.543554988</v>
      </c>
      <c r="AC105" s="1" t="s">
        <v>76</v>
      </c>
      <c r="AD105" s="65">
        <f ca="1">X106</f>
        <v>6990786</v>
      </c>
      <c r="AE105" s="65">
        <f t="shared" ref="AE105:AF105" ca="1" si="36">Y106</f>
        <v>4228162.0034430185</v>
      </c>
      <c r="AF105" s="65">
        <f t="shared" ca="1" si="36"/>
        <v>96042.438163702871</v>
      </c>
      <c r="AG105" s="65"/>
    </row>
    <row r="106" spans="2:33">
      <c r="B106" s="67" t="s">
        <v>102</v>
      </c>
      <c r="C106" s="54">
        <f ca="1"/>
        <v>6818185</v>
      </c>
      <c r="D106" s="56">
        <f t="shared" ca="1" si="23"/>
        <v>4411808.3472192828</v>
      </c>
      <c r="E106" s="58">
        <f ca="1"/>
        <v>11229993.347219283</v>
      </c>
      <c r="F106" s="54">
        <f ca="1"/>
        <v>6990786</v>
      </c>
      <c r="G106" s="56">
        <f t="shared" ca="1" si="24"/>
        <v>4324205.4416067209</v>
      </c>
      <c r="H106" s="58">
        <f ca="1"/>
        <v>11314991.441606721</v>
      </c>
      <c r="I106" s="54">
        <f ca="1"/>
        <v>4197979.9445191603</v>
      </c>
      <c r="J106" s="56">
        <f t="shared" ca="1" si="25"/>
        <v>-4190077.5321332961</v>
      </c>
      <c r="K106" s="58">
        <f ca="1"/>
        <v>7902.4123858642397</v>
      </c>
      <c r="M106" s="68">
        <f t="shared" ca="1" si="30"/>
        <v>6.999921722575948E-3</v>
      </c>
      <c r="N106" s="69">
        <f t="shared" ca="1" si="26"/>
        <v>4.1539827792859679E-3</v>
      </c>
      <c r="O106" s="70">
        <f t="shared" ca="1" si="26"/>
        <v>5.8799461454116008E-3</v>
      </c>
      <c r="P106" s="68">
        <f t="shared" ca="1" si="26"/>
        <v>7.0839453429549218E-3</v>
      </c>
      <c r="Q106" s="69">
        <f t="shared" ca="1" si="26"/>
        <v>3.9282044063808303E-3</v>
      </c>
      <c r="R106" s="70">
        <f t="shared" ca="1" si="26"/>
        <v>5.8755889451230173E-3</v>
      </c>
      <c r="S106" s="68">
        <f t="shared" ca="1" si="26"/>
        <v>3.3477382432113996E-3</v>
      </c>
      <c r="T106" s="69">
        <f t="shared" ca="1" si="26"/>
        <v>3.3419999162287413E-3</v>
      </c>
      <c r="U106" s="70">
        <f t="shared" ca="1" si="26"/>
        <v>6.3996300799111679E-3</v>
      </c>
      <c r="V106" s="71"/>
      <c r="W106" s="5" t="str">
        <f t="shared" si="27"/>
        <v>2022</v>
      </c>
      <c r="X106" s="65">
        <f t="shared" ca="1" si="28"/>
        <v>6990786</v>
      </c>
      <c r="Y106" s="65">
        <f ca="1"/>
        <v>4228162.0034430185</v>
      </c>
      <c r="Z106" s="65">
        <f ca="1"/>
        <v>96042.438163702871</v>
      </c>
      <c r="AA106" s="65">
        <f ca="1"/>
        <v>11314991.441606721</v>
      </c>
      <c r="AC106" s="1" t="s">
        <v>78</v>
      </c>
      <c r="AD106" s="65">
        <f ca="1">X111</f>
        <v>7337356</v>
      </c>
      <c r="AE106" s="65">
        <f t="shared" ref="AE106:AF106" ca="1" si="37">Y111</f>
        <v>4280190.8930372493</v>
      </c>
      <c r="AF106" s="65">
        <f t="shared" ca="1" si="37"/>
        <v>82180.490706037206</v>
      </c>
      <c r="AG106" s="65"/>
    </row>
    <row r="107" spans="2:33">
      <c r="B107" s="67" t="s">
        <v>106</v>
      </c>
      <c r="C107" s="54">
        <f ca="1"/>
        <v>6875166</v>
      </c>
      <c r="D107" s="56">
        <f t="shared" ca="1" si="23"/>
        <v>4433647.1804729737</v>
      </c>
      <c r="E107" s="58">
        <f ca="1"/>
        <v>11308813.180472974</v>
      </c>
      <c r="F107" s="54">
        <f ca="1"/>
        <v>7048991</v>
      </c>
      <c r="G107" s="56">
        <f t="shared" ca="1" si="24"/>
        <v>4344109.1374099478</v>
      </c>
      <c r="H107" s="58">
        <f ca="1"/>
        <v>11393100.137409948</v>
      </c>
      <c r="I107" s="54">
        <f ca="1"/>
        <v>4213962.1111333081</v>
      </c>
      <c r="J107" s="56">
        <f t="shared" ca="1" si="25"/>
        <v>-4206010.2688595327</v>
      </c>
      <c r="K107" s="58">
        <f ca="1"/>
        <v>7951.8422737753244</v>
      </c>
      <c r="M107" s="68">
        <f t="shared" ca="1" si="30"/>
        <v>8.3572094333022647E-3</v>
      </c>
      <c r="N107" s="69">
        <f t="shared" ca="1" si="26"/>
        <v>4.9500865710668876E-3</v>
      </c>
      <c r="O107" s="70">
        <f t="shared" ca="1" si="26"/>
        <v>7.0186892206136496E-3</v>
      </c>
      <c r="P107" s="68">
        <f t="shared" ca="1" si="26"/>
        <v>8.3259593413387272E-3</v>
      </c>
      <c r="Q107" s="69">
        <f t="shared" ca="1" si="26"/>
        <v>4.6028561945085098E-3</v>
      </c>
      <c r="R107" s="70">
        <f t="shared" ca="1" si="26"/>
        <v>6.9031157651618623E-3</v>
      </c>
      <c r="S107" s="68">
        <f t="shared" ca="1" si="26"/>
        <v>3.8071088536318493E-3</v>
      </c>
      <c r="T107" s="69">
        <f t="shared" ca="1" si="26"/>
        <v>3.8024921028429488E-3</v>
      </c>
      <c r="U107" s="70">
        <f t="shared" ca="1" si="26"/>
        <v>6.255037765366997E-3</v>
      </c>
      <c r="V107" s="71"/>
      <c r="W107" s="5" t="str">
        <f t="shared" si="27"/>
        <v>2023</v>
      </c>
      <c r="X107" s="65">
        <f t="shared" ca="1" si="28"/>
        <v>7048991</v>
      </c>
      <c r="Y107" s="65">
        <f ca="1"/>
        <v>4248811.2136598798</v>
      </c>
      <c r="Z107" s="65">
        <f ca="1"/>
        <v>95296.923750069705</v>
      </c>
      <c r="AA107" s="65">
        <f ca="1"/>
        <v>11393100.137409948</v>
      </c>
      <c r="AC107" s="1" t="s">
        <v>79</v>
      </c>
      <c r="AD107" s="65">
        <f ca="1">X116</f>
        <v>7538205</v>
      </c>
      <c r="AE107" s="65">
        <f t="shared" ref="AE107:AF107" ca="1" si="38">Y116</f>
        <v>4323728.7232598169</v>
      </c>
      <c r="AF107" s="65">
        <f t="shared" ca="1" si="38"/>
        <v>74917.183805587614</v>
      </c>
      <c r="AG107" s="92"/>
    </row>
    <row r="108" spans="2:33">
      <c r="B108" s="67" t="s">
        <v>110</v>
      </c>
      <c r="C108" s="54">
        <f ca="1"/>
        <v>6965368</v>
      </c>
      <c r="D108" s="56">
        <f t="shared" ca="1" si="23"/>
        <v>4444569.9488574751</v>
      </c>
      <c r="E108" s="58">
        <f ca="1"/>
        <v>11409937.948857475</v>
      </c>
      <c r="F108" s="54">
        <f ca="1"/>
        <v>7139405</v>
      </c>
      <c r="G108" s="56">
        <f t="shared" ca="1" si="24"/>
        <v>4352128.4360782318</v>
      </c>
      <c r="H108" s="58">
        <f ca="1"/>
        <v>11491533.436078232</v>
      </c>
      <c r="I108" s="54">
        <f ca="1"/>
        <v>4221255.6249730373</v>
      </c>
      <c r="J108" s="56">
        <f t="shared" ca="1" si="25"/>
        <v>-4213238.3377889441</v>
      </c>
      <c r="K108" s="58">
        <f ca="1"/>
        <v>8017.2871840930966</v>
      </c>
      <c r="M108" s="68">
        <f t="shared" ca="1" si="30"/>
        <v>1.3119974121352124E-2</v>
      </c>
      <c r="N108" s="69">
        <f t="shared" ca="1" si="26"/>
        <v>2.4636079371873061E-3</v>
      </c>
      <c r="O108" s="70">
        <f t="shared" ca="1" si="26"/>
        <v>8.9421203419572225E-3</v>
      </c>
      <c r="P108" s="68">
        <f t="shared" ca="1" si="26"/>
        <v>1.282651658939556E-2</v>
      </c>
      <c r="Q108" s="69">
        <f t="shared" ca="1" si="26"/>
        <v>1.8460168505493048E-3</v>
      </c>
      <c r="R108" s="70">
        <f t="shared" ca="1" si="26"/>
        <v>8.639729088755408E-3</v>
      </c>
      <c r="S108" s="68">
        <f t="shared" ca="1" si="26"/>
        <v>1.7307972040041916E-3</v>
      </c>
      <c r="T108" s="69">
        <f t="shared" ca="1" si="26"/>
        <v>1.7185095773366657E-3</v>
      </c>
      <c r="U108" s="70">
        <f t="shared" ca="1" si="26"/>
        <v>8.2301569956443124E-3</v>
      </c>
      <c r="V108" s="71"/>
      <c r="W108" s="5" t="str">
        <f t="shared" si="27"/>
        <v>2024</v>
      </c>
      <c r="X108" s="65">
        <f t="shared" ca="1" si="28"/>
        <v>7139405</v>
      </c>
      <c r="Y108" s="65">
        <f ca="1"/>
        <v>4259645.8481720258</v>
      </c>
      <c r="Z108" s="65">
        <f ca="1"/>
        <v>92481.587906206507</v>
      </c>
      <c r="AA108" s="65">
        <f ca="1"/>
        <v>11491533.436078232</v>
      </c>
      <c r="AC108" s="1" t="s">
        <v>137</v>
      </c>
      <c r="AD108" s="92">
        <f ca="1">(AD107-AD103)/AD103</f>
        <v>0.18334895286355438</v>
      </c>
      <c r="AE108" s="92">
        <f ca="1">(AE107-AE103)/AE103</f>
        <v>7.3126755530841706E-2</v>
      </c>
      <c r="AF108" s="92">
        <f ca="1">(AF107-AF103)/AF103</f>
        <v>-0.35050545038565017</v>
      </c>
    </row>
    <row r="109" spans="2:33">
      <c r="B109" s="67" t="s">
        <v>78</v>
      </c>
      <c r="C109" s="54">
        <f ca="1"/>
        <v>7052510</v>
      </c>
      <c r="D109" s="56">
        <f t="shared" ca="1" si="23"/>
        <v>4436687.3051356021</v>
      </c>
      <c r="E109" s="58">
        <f ca="1"/>
        <v>11489197.305135602</v>
      </c>
      <c r="F109" s="54">
        <f ca="1"/>
        <v>7228476</v>
      </c>
      <c r="G109" s="56">
        <f t="shared" ca="1" si="24"/>
        <v>4338315.4564148355</v>
      </c>
      <c r="H109" s="58">
        <f ca="1"/>
        <v>11566791.456414836</v>
      </c>
      <c r="I109" s="54">
        <f ca="1"/>
        <v>4206718.0816913657</v>
      </c>
      <c r="J109" s="56">
        <f t="shared" ca="1" si="25"/>
        <v>-4198659.7150081061</v>
      </c>
      <c r="K109" s="58">
        <f ca="1"/>
        <v>8058.3666832599329</v>
      </c>
      <c r="M109" s="68">
        <f t="shared" ca="1" si="30"/>
        <v>1.2510753200692339E-2</v>
      </c>
      <c r="N109" s="69">
        <f t="shared" ca="1" si="26"/>
        <v>-1.7735447551903778E-3</v>
      </c>
      <c r="O109" s="70">
        <f t="shared" ca="1" si="26"/>
        <v>6.9465194844520279E-3</v>
      </c>
      <c r="P109" s="68">
        <f t="shared" ca="1" si="26"/>
        <v>1.2475969636125139E-2</v>
      </c>
      <c r="Q109" s="69">
        <f t="shared" ca="1" si="26"/>
        <v>-3.1738446753752829E-3</v>
      </c>
      <c r="R109" s="70">
        <f t="shared" ca="1" si="26"/>
        <v>6.5489972034826534E-3</v>
      </c>
      <c r="S109" s="68">
        <f t="shared" ca="1" si="26"/>
        <v>-3.443890769293188E-3</v>
      </c>
      <c r="T109" s="69">
        <f t="shared" ca="1" si="26"/>
        <v>-3.4601941812977834E-3</v>
      </c>
      <c r="U109" s="70">
        <f t="shared" ca="1" si="26"/>
        <v>5.1238652456333505E-3</v>
      </c>
      <c r="V109" s="71"/>
      <c r="W109" s="5" t="str">
        <f t="shared" si="27"/>
        <v>2025</v>
      </c>
      <c r="X109" s="65">
        <f t="shared" ca="1" si="28"/>
        <v>7228476</v>
      </c>
      <c r="Y109" s="65">
        <f ca="1"/>
        <v>4252856.587340015</v>
      </c>
      <c r="Z109" s="65">
        <f ca="1"/>
        <v>85457.869074818896</v>
      </c>
      <c r="AA109" s="65">
        <f ca="1"/>
        <v>11566791.456414836</v>
      </c>
    </row>
    <row r="110" spans="2:33">
      <c r="B110" s="67" t="s">
        <v>115</v>
      </c>
      <c r="C110" s="54">
        <f ca="1"/>
        <v>7101900</v>
      </c>
      <c r="D110" s="56">
        <f t="shared" ca="1" si="23"/>
        <v>4450718.6886672657</v>
      </c>
      <c r="E110" s="58">
        <f ca="1"/>
        <v>11552618.688667266</v>
      </c>
      <c r="F110" s="54">
        <f ca="1"/>
        <v>7278352</v>
      </c>
      <c r="G110" s="56">
        <f t="shared" ca="1" si="24"/>
        <v>4350654.4367395025</v>
      </c>
      <c r="H110" s="58">
        <f ca="1"/>
        <v>11629006.436739502</v>
      </c>
      <c r="I110" s="54">
        <f ca="1"/>
        <v>4217129.0847798986</v>
      </c>
      <c r="J110" s="56">
        <f t="shared" ca="1" si="25"/>
        <v>-4209022.406631602</v>
      </c>
      <c r="K110" s="58">
        <f ca="1"/>
        <v>8106.6781482966217</v>
      </c>
      <c r="M110" s="68">
        <f t="shared" ca="1" si="30"/>
        <v>7.0031804279611087E-3</v>
      </c>
      <c r="N110" s="69">
        <f t="shared" ca="1" si="26"/>
        <v>3.1625811256569309E-3</v>
      </c>
      <c r="O110" s="70">
        <f t="shared" ca="1" si="26"/>
        <v>5.5200882922703913E-3</v>
      </c>
      <c r="P110" s="68">
        <f t="shared" ca="1" si="26"/>
        <v>6.8999329872576187E-3</v>
      </c>
      <c r="Q110" s="69">
        <f t="shared" ca="1" si="26"/>
        <v>2.844186977325947E-3</v>
      </c>
      <c r="R110" s="70">
        <f t="shared" ca="1" si="26"/>
        <v>5.3787587127425117E-3</v>
      </c>
      <c r="S110" s="68">
        <f t="shared" ca="1" si="26"/>
        <v>2.4748516269355201E-3</v>
      </c>
      <c r="T110" s="69">
        <f t="shared" ca="1" si="26"/>
        <v>2.4680951367538687E-3</v>
      </c>
      <c r="U110" s="70">
        <f t="shared" ca="1" si="26"/>
        <v>5.9951931868586624E-3</v>
      </c>
      <c r="V110" s="71"/>
      <c r="W110" s="5" t="str">
        <f t="shared" si="27"/>
        <v>2026</v>
      </c>
      <c r="X110" s="65">
        <f t="shared" ca="1" si="28"/>
        <v>7278352</v>
      </c>
      <c r="Y110" s="65">
        <f ca="1"/>
        <v>4266810.8145405101</v>
      </c>
      <c r="Z110" s="65">
        <f ca="1"/>
        <v>83842.622198993922</v>
      </c>
      <c r="AA110" s="65">
        <f ca="1"/>
        <v>11629006.436739502</v>
      </c>
    </row>
    <row r="111" spans="2:33">
      <c r="B111" s="67" t="s">
        <v>116</v>
      </c>
      <c r="C111" s="54">
        <f ca="1"/>
        <v>7160400</v>
      </c>
      <c r="D111" s="56">
        <f t="shared" ca="1" si="23"/>
        <v>4465624.6554913595</v>
      </c>
      <c r="E111" s="58">
        <f ca="1"/>
        <v>11626024.65549136</v>
      </c>
      <c r="F111" s="54">
        <f ca="1"/>
        <v>7337356</v>
      </c>
      <c r="G111" s="56">
        <f t="shared" ca="1" si="24"/>
        <v>4362372.3837432861</v>
      </c>
      <c r="H111" s="58">
        <f ca="1"/>
        <v>11699728.383743286</v>
      </c>
      <c r="I111" s="54">
        <f ca="1"/>
        <v>4225479.9568353239</v>
      </c>
      <c r="J111" s="56">
        <f t="shared" ca="1" si="25"/>
        <v>-4217328.8387568602</v>
      </c>
      <c r="K111" s="58">
        <f ca="1"/>
        <v>8151.1180784640155</v>
      </c>
      <c r="M111" s="68">
        <f t="shared" ca="1" si="30"/>
        <v>8.2372322899505763E-3</v>
      </c>
      <c r="N111" s="69">
        <f t="shared" ca="1" si="26"/>
        <v>3.3491145737987124E-3</v>
      </c>
      <c r="O111" s="70">
        <f t="shared" ca="1" si="26"/>
        <v>6.354054331950092E-3</v>
      </c>
      <c r="P111" s="68">
        <f t="shared" ca="1" si="26"/>
        <v>8.1067802161808051E-3</v>
      </c>
      <c r="Q111" s="69">
        <f t="shared" ca="1" si="26"/>
        <v>2.6933757148879431E-3</v>
      </c>
      <c r="R111" s="70">
        <f t="shared" ca="1" si="26"/>
        <v>6.0815124136789469E-3</v>
      </c>
      <c r="S111" s="68">
        <f t="shared" ca="1" si="26"/>
        <v>1.9802268053791764E-3</v>
      </c>
      <c r="T111" s="69">
        <f t="shared" ca="1" si="26"/>
        <v>1.9734825151253433E-3</v>
      </c>
      <c r="U111" s="70">
        <f t="shared" ca="1" si="26"/>
        <v>5.4818915164075686E-3</v>
      </c>
      <c r="V111" s="71"/>
      <c r="W111" s="5" t="str">
        <f t="shared" si="27"/>
        <v>2027</v>
      </c>
      <c r="X111" s="65">
        <f t="shared" ca="1" si="28"/>
        <v>7337356</v>
      </c>
      <c r="Y111" s="65">
        <f ca="1"/>
        <v>4280190.8930372493</v>
      </c>
      <c r="Z111" s="65">
        <f ca="1"/>
        <v>82180.490706037206</v>
      </c>
      <c r="AA111" s="65">
        <f ca="1"/>
        <v>11699728.383743286</v>
      </c>
    </row>
    <row r="112" spans="2:33">
      <c r="B112" s="67" t="s">
        <v>117</v>
      </c>
      <c r="C112" s="54">
        <f ca="1"/>
        <v>7216560</v>
      </c>
      <c r="D112" s="56">
        <f t="shared" ca="1" si="23"/>
        <v>4472270.4001141824</v>
      </c>
      <c r="E112" s="58">
        <f ca="1"/>
        <v>11688830.400114182</v>
      </c>
      <c r="F112" s="54">
        <f ca="1"/>
        <v>7394572</v>
      </c>
      <c r="G112" s="56">
        <f t="shared" ca="1" si="24"/>
        <v>4365887.3711609915</v>
      </c>
      <c r="H112" s="58">
        <f ca="1"/>
        <v>11760459.371160991</v>
      </c>
      <c r="I112" s="54">
        <f ca="1"/>
        <v>4225615.1844258169</v>
      </c>
      <c r="J112" s="56">
        <f t="shared" ca="1" si="25"/>
        <v>-4217425.6627650307</v>
      </c>
      <c r="K112" s="58">
        <f ca="1"/>
        <v>8189.5216607865477</v>
      </c>
      <c r="M112" s="68">
        <f t="shared" ca="1" si="30"/>
        <v>7.8431372549019607E-3</v>
      </c>
      <c r="N112" s="69">
        <f t="shared" ca="1" si="26"/>
        <v>1.4882004502215849E-3</v>
      </c>
      <c r="O112" s="70">
        <f t="shared" ca="1" si="26"/>
        <v>5.4021685385947987E-3</v>
      </c>
      <c r="P112" s="68">
        <f t="shared" ca="1" si="26"/>
        <v>7.7979043132158235E-3</v>
      </c>
      <c r="Q112" s="69">
        <f t="shared" ca="1" si="26"/>
        <v>8.0575134548444927E-4</v>
      </c>
      <c r="R112" s="70">
        <f t="shared" ca="1" si="26"/>
        <v>5.1908031901057427E-3</v>
      </c>
      <c r="S112" s="68">
        <f t="shared" ca="1" si="26"/>
        <v>3.2002894789307044E-5</v>
      </c>
      <c r="T112" s="69">
        <f t="shared" ca="1" si="26"/>
        <v>2.2958610028393247E-5</v>
      </c>
      <c r="U112" s="70">
        <f t="shared" ca="1" si="26"/>
        <v>4.7114496383015118E-3</v>
      </c>
      <c r="V112" s="71"/>
      <c r="W112" s="5" t="str">
        <f t="shared" si="27"/>
        <v>2028</v>
      </c>
      <c r="X112" s="65">
        <f t="shared" ca="1" si="28"/>
        <v>7394572</v>
      </c>
      <c r="Y112" s="65">
        <f ca="1"/>
        <v>4286669.8091294356</v>
      </c>
      <c r="Z112" s="65">
        <f ca="1"/>
        <v>79216.562031555164</v>
      </c>
      <c r="AA112" s="65">
        <f ca="1"/>
        <v>11760459.371160991</v>
      </c>
      <c r="AD112" s="65"/>
      <c r="AE112" s="65"/>
      <c r="AF112" s="65"/>
    </row>
    <row r="113" spans="1:32">
      <c r="B113" s="67" t="s">
        <v>118</v>
      </c>
      <c r="C113" s="54">
        <f ca="1"/>
        <v>7257952</v>
      </c>
      <c r="D113" s="56">
        <f t="shared" ca="1" si="23"/>
        <v>4485288.7479899619</v>
      </c>
      <c r="E113" s="58">
        <f ca="1"/>
        <v>11743240.747989962</v>
      </c>
      <c r="F113" s="54">
        <f ca="1"/>
        <v>7436905</v>
      </c>
      <c r="G113" s="56">
        <f t="shared" ca="1" si="24"/>
        <v>4375514.4460867196</v>
      </c>
      <c r="H113" s="58">
        <f ca="1"/>
        <v>11812419.44608672</v>
      </c>
      <c r="I113" s="54">
        <f ca="1"/>
        <v>4232011.3282422507</v>
      </c>
      <c r="J113" s="56">
        <f t="shared" ca="1" si="25"/>
        <v>-4223789.8195989607</v>
      </c>
      <c r="K113" s="58">
        <f ca="1"/>
        <v>8221.5086432897187</v>
      </c>
      <c r="M113" s="68">
        <f t="shared" ca="1" si="30"/>
        <v>5.7356967862804437E-3</v>
      </c>
      <c r="N113" s="69">
        <f t="shared" ca="1" si="26"/>
        <v>2.9109035704654889E-3</v>
      </c>
      <c r="O113" s="70">
        <f t="shared" ca="1" si="26"/>
        <v>4.6549009621397186E-3</v>
      </c>
      <c r="P113" s="68">
        <f t="shared" ca="1" si="26"/>
        <v>5.7248749488138058E-3</v>
      </c>
      <c r="Q113" s="69">
        <f t="shared" ca="1" si="26"/>
        <v>2.2050671735876866E-3</v>
      </c>
      <c r="R113" s="70">
        <f t="shared" ca="1" si="26"/>
        <v>4.418201133634685E-3</v>
      </c>
      <c r="S113" s="68">
        <f t="shared" ca="1" si="26"/>
        <v>1.5136597956216793E-3</v>
      </c>
      <c r="T113" s="69">
        <f t="shared" ca="1" si="26"/>
        <v>1.5090145844461594E-3</v>
      </c>
      <c r="U113" s="70">
        <f t="shared" ca="1" si="26"/>
        <v>3.9058425910676311E-3</v>
      </c>
      <c r="V113" s="71"/>
      <c r="W113" s="5" t="str">
        <f t="shared" si="27"/>
        <v>2029</v>
      </c>
      <c r="X113" s="65">
        <f t="shared" ca="1" si="28"/>
        <v>7436905</v>
      </c>
      <c r="Y113" s="65">
        <f ca="1"/>
        <v>4298136.8565174202</v>
      </c>
      <c r="Z113" s="65">
        <f ca="1"/>
        <v>77376.589569300573</v>
      </c>
      <c r="AA113" s="65">
        <f ca="1"/>
        <v>11812419.44608672</v>
      </c>
      <c r="AD113" s="65"/>
      <c r="AE113" s="65"/>
      <c r="AF113" s="65"/>
    </row>
    <row r="114" spans="1:32">
      <c r="B114" s="67" t="s">
        <v>79</v>
      </c>
      <c r="C114" s="54">
        <f ca="1"/>
        <v>7283730</v>
      </c>
      <c r="D114" s="56">
        <f t="shared" ca="1" si="23"/>
        <v>4499134.4810892884</v>
      </c>
      <c r="E114" s="58">
        <f ca="1"/>
        <v>11782864.481089288</v>
      </c>
      <c r="F114" s="54">
        <f ca="1"/>
        <v>7476084</v>
      </c>
      <c r="G114" s="56">
        <f t="shared" ca="1" si="24"/>
        <v>4386429.3135668989</v>
      </c>
      <c r="H114" s="58">
        <f ca="1"/>
        <v>11862513.313566899</v>
      </c>
      <c r="I114" s="54">
        <f ca="1"/>
        <v>4240484.1350564687</v>
      </c>
      <c r="J114" s="56">
        <f t="shared" ca="1" si="25"/>
        <v>-4232230.9243714511</v>
      </c>
      <c r="K114" s="58">
        <f ca="1"/>
        <v>8253.2106850177788</v>
      </c>
      <c r="M114" s="68">
        <f t="shared" ca="1" si="30"/>
        <v>3.5516906146527286E-3</v>
      </c>
      <c r="N114" s="69">
        <f t="shared" ca="1" si="26"/>
        <v>3.0869212390242035E-3</v>
      </c>
      <c r="O114" s="70">
        <f t="shared" ca="1" si="26"/>
        <v>3.3741736160956002E-3</v>
      </c>
      <c r="P114" s="68">
        <f t="shared" ca="1" si="26"/>
        <v>5.2681861607752145E-3</v>
      </c>
      <c r="Q114" s="69">
        <f t="shared" ca="1" si="26"/>
        <v>2.4945335262099534E-3</v>
      </c>
      <c r="R114" s="70">
        <f t="shared" ca="1" si="26"/>
        <v>4.2407796056357153E-3</v>
      </c>
      <c r="S114" s="68">
        <f t="shared" ca="1" si="26"/>
        <v>2.0020756460822344E-3</v>
      </c>
      <c r="T114" s="69">
        <f t="shared" ca="1" si="26"/>
        <v>1.998467048081458E-3</v>
      </c>
      <c r="U114" s="70">
        <f t="shared" ca="1" si="26"/>
        <v>3.8559883719072453E-3</v>
      </c>
      <c r="V114" s="71"/>
      <c r="W114" s="5" t="str">
        <f t="shared" si="27"/>
        <v>2030</v>
      </c>
      <c r="X114" s="65">
        <f t="shared" ca="1" si="28"/>
        <v>7476084</v>
      </c>
      <c r="Y114" s="65">
        <f ca="1"/>
        <v>4310333.1598047325</v>
      </c>
      <c r="Z114" s="65">
        <f ca="1"/>
        <v>76095.153762167465</v>
      </c>
      <c r="AA114" s="65">
        <f ca="1"/>
        <v>11862513.313566899</v>
      </c>
      <c r="AD114" s="65"/>
      <c r="AE114" s="65"/>
      <c r="AF114" s="65"/>
    </row>
    <row r="115" spans="1:32">
      <c r="B115" s="67" t="s">
        <v>119</v>
      </c>
      <c r="C115" s="54">
        <f ca="1"/>
        <v>7320600</v>
      </c>
      <c r="D115" s="56">
        <f t="shared" ca="1" si="23"/>
        <v>4499134.4810892884</v>
      </c>
      <c r="E115" s="58">
        <f ca="1"/>
        <v>11819734.481089288</v>
      </c>
      <c r="F115" s="54">
        <f ca="1"/>
        <v>7513310</v>
      </c>
      <c r="G115" s="56">
        <f t="shared" ca="1" si="24"/>
        <v>4386429.3135668989</v>
      </c>
      <c r="H115" s="58">
        <f ca="1"/>
        <v>11899739.313566899</v>
      </c>
      <c r="I115" s="54">
        <f ca="1"/>
        <v>4240484.1350564687</v>
      </c>
      <c r="J115" s="56">
        <f t="shared" ca="1" si="25"/>
        <v>-4232196.7283874219</v>
      </c>
      <c r="K115" s="58">
        <f ca="1"/>
        <v>8287.4066690470499</v>
      </c>
      <c r="M115" s="68">
        <f t="shared" ca="1" si="30"/>
        <v>5.061966876861169E-3</v>
      </c>
      <c r="N115" s="69">
        <f t="shared" ca="1" si="26"/>
        <v>0</v>
      </c>
      <c r="O115" s="70">
        <f t="shared" ca="1" si="26"/>
        <v>3.1291202626639635E-3</v>
      </c>
      <c r="P115" s="68">
        <f t="shared" ca="1" si="26"/>
        <v>4.9793448013692732E-3</v>
      </c>
      <c r="Q115" s="69">
        <f t="shared" ca="1" si="26"/>
        <v>0</v>
      </c>
      <c r="R115" s="70">
        <f t="shared" ca="1" si="26"/>
        <v>3.1381208194241122E-3</v>
      </c>
      <c r="S115" s="68">
        <f t="shared" ca="1" si="26"/>
        <v>0</v>
      </c>
      <c r="T115" s="69">
        <f t="shared" ca="1" si="26"/>
        <v>-8.0798956012282601E-6</v>
      </c>
      <c r="U115" s="70">
        <f t="shared" ca="1" si="26"/>
        <v>4.1433552752200781E-3</v>
      </c>
      <c r="V115" s="71"/>
      <c r="W115" s="5" t="str">
        <f t="shared" si="27"/>
        <v>2031</v>
      </c>
      <c r="X115" s="65">
        <f t="shared" ca="1" si="28"/>
        <v>7513310</v>
      </c>
      <c r="Y115" s="65">
        <f ca="1"/>
        <v>4310333.1598047325</v>
      </c>
      <c r="Z115" s="65">
        <f ca="1"/>
        <v>76095.153762167465</v>
      </c>
      <c r="AA115" s="65">
        <f ca="1"/>
        <v>11899739.313566899</v>
      </c>
      <c r="AD115" s="65"/>
      <c r="AE115" s="65"/>
      <c r="AF115" s="65"/>
    </row>
    <row r="116" spans="1:32" ht="13.5" thickBot="1">
      <c r="B116" s="67" t="s">
        <v>120</v>
      </c>
      <c r="C116" s="73">
        <f ca="1"/>
        <v>7345194</v>
      </c>
      <c r="D116" s="57">
        <f t="shared" ca="1" si="23"/>
        <v>4514144.2238209248</v>
      </c>
      <c r="E116" s="59">
        <f ca="1"/>
        <v>11859338.223820925</v>
      </c>
      <c r="F116" s="73">
        <f ca="1"/>
        <v>7538205</v>
      </c>
      <c r="G116" s="57">
        <f t="shared" ca="1" si="24"/>
        <v>4398646.9070654046</v>
      </c>
      <c r="H116" s="59">
        <f ca="1"/>
        <v>11936851.907065405</v>
      </c>
      <c r="I116" s="73">
        <f ca="1"/>
        <v>4247391.480078971</v>
      </c>
      <c r="J116" s="57">
        <f t="shared" ca="1" si="25"/>
        <v>-4239074.8505944666</v>
      </c>
      <c r="K116" s="59">
        <f ca="1"/>
        <v>8316.6294845046996</v>
      </c>
      <c r="M116" s="74">
        <f t="shared" ca="1" si="30"/>
        <v>3.3595606917465781E-3</v>
      </c>
      <c r="N116" s="75">
        <f t="shared" ca="1" si="26"/>
        <v>3.336140049764054E-3</v>
      </c>
      <c r="O116" s="76">
        <f t="shared" ca="1" si="26"/>
        <v>3.3506457183957463E-3</v>
      </c>
      <c r="P116" s="74">
        <f t="shared" ca="1" si="26"/>
        <v>3.3134530586386027E-3</v>
      </c>
      <c r="Q116" s="77">
        <f t="shared" ca="1" si="26"/>
        <v>2.7853163986291869E-3</v>
      </c>
      <c r="R116" s="78">
        <f t="shared" ca="1" si="26"/>
        <v>3.1187736571836968E-3</v>
      </c>
      <c r="S116" s="74">
        <f t="shared" ca="1" si="26"/>
        <v>1.6289048142872898E-3</v>
      </c>
      <c r="T116" s="75">
        <f t="shared" ca="1" si="26"/>
        <v>1.6251896233721085E-3</v>
      </c>
      <c r="U116" s="76">
        <f t="shared" ca="1" si="26"/>
        <v>3.5261712891193134E-3</v>
      </c>
      <c r="V116" s="71"/>
      <c r="W116" s="5" t="str">
        <f t="shared" si="27"/>
        <v>2032</v>
      </c>
      <c r="X116" s="65">
        <f t="shared" ca="1" si="28"/>
        <v>7538205</v>
      </c>
      <c r="Y116" s="65">
        <f ca="1"/>
        <v>4323728.7232598169</v>
      </c>
      <c r="Z116" s="65">
        <f ca="1"/>
        <v>74917.183805587614</v>
      </c>
      <c r="AA116" s="65">
        <f ca="1"/>
        <v>11936851.907065405</v>
      </c>
      <c r="AD116" s="92"/>
      <c r="AE116" s="92"/>
      <c r="AF116" s="92"/>
    </row>
    <row r="117" spans="1:32" ht="3.75" customHeight="1" thickBot="1">
      <c r="B117" s="93"/>
    </row>
    <row r="118" spans="1:32" ht="13.5" thickBot="1">
      <c r="A118" s="36"/>
      <c r="B118" s="37"/>
      <c r="C118" s="239" t="s">
        <v>138</v>
      </c>
      <c r="D118" s="240"/>
      <c r="E118" s="240"/>
      <c r="F118" s="240"/>
      <c r="G118" s="240"/>
      <c r="H118" s="240"/>
      <c r="I118" s="240"/>
      <c r="J118" s="240"/>
      <c r="K118" s="241"/>
      <c r="M118" s="239" t="s">
        <v>66</v>
      </c>
      <c r="N118" s="240"/>
      <c r="O118" s="240"/>
      <c r="P118" s="240"/>
      <c r="Q118" s="240"/>
      <c r="R118" s="240"/>
      <c r="S118" s="240"/>
      <c r="T118" s="240"/>
      <c r="U118" s="241"/>
      <c r="V118" s="38"/>
    </row>
    <row r="119" spans="1:32">
      <c r="A119" s="36"/>
      <c r="B119" s="43"/>
      <c r="C119" s="242" t="s">
        <v>61</v>
      </c>
      <c r="D119" s="243"/>
      <c r="E119" s="244"/>
      <c r="F119" s="242" t="s">
        <v>67</v>
      </c>
      <c r="G119" s="243"/>
      <c r="H119" s="244"/>
      <c r="I119" s="242" t="s">
        <v>63</v>
      </c>
      <c r="J119" s="243"/>
      <c r="K119" s="244"/>
      <c r="M119" s="242" t="s">
        <v>61</v>
      </c>
      <c r="N119" s="243"/>
      <c r="O119" s="244"/>
      <c r="P119" s="242" t="s">
        <v>67</v>
      </c>
      <c r="Q119" s="243"/>
      <c r="R119" s="244"/>
      <c r="S119" s="242" t="s">
        <v>63</v>
      </c>
      <c r="T119" s="243"/>
      <c r="U119" s="244"/>
      <c r="V119" s="44"/>
    </row>
    <row r="120" spans="1:32" ht="13.5" thickBot="1">
      <c r="A120" s="36"/>
      <c r="B120" s="45"/>
      <c r="C120" s="46" t="s">
        <v>131</v>
      </c>
      <c r="D120" s="47" t="s">
        <v>132</v>
      </c>
      <c r="E120" s="48" t="s">
        <v>70</v>
      </c>
      <c r="F120" s="46" t="s">
        <v>131</v>
      </c>
      <c r="G120" s="47" t="s">
        <v>132</v>
      </c>
      <c r="H120" s="48" t="s">
        <v>70</v>
      </c>
      <c r="I120" s="46" t="s">
        <v>131</v>
      </c>
      <c r="J120" s="47" t="s">
        <v>132</v>
      </c>
      <c r="K120" s="48" t="s">
        <v>70</v>
      </c>
      <c r="L120" s="51"/>
      <c r="M120" s="46" t="s">
        <v>131</v>
      </c>
      <c r="N120" s="47" t="s">
        <v>132</v>
      </c>
      <c r="O120" s="48" t="s">
        <v>70</v>
      </c>
      <c r="P120" s="46" t="s">
        <v>131</v>
      </c>
      <c r="Q120" s="47" t="s">
        <v>132</v>
      </c>
      <c r="R120" s="48" t="s">
        <v>70</v>
      </c>
      <c r="S120" s="46" t="s">
        <v>131</v>
      </c>
      <c r="T120" s="47" t="s">
        <v>132</v>
      </c>
      <c r="U120" s="48" t="s">
        <v>70</v>
      </c>
      <c r="V120" s="52"/>
      <c r="X120" s="1" t="s">
        <v>131</v>
      </c>
      <c r="Y120" s="1" t="s">
        <v>133</v>
      </c>
      <c r="Z120" s="1" t="s">
        <v>134</v>
      </c>
      <c r="AA120" s="1" t="s">
        <v>135</v>
      </c>
    </row>
    <row r="121" spans="1:32" hidden="1">
      <c r="B121" s="53">
        <v>2009</v>
      </c>
      <c r="C121" s="54">
        <f t="array" aca="1" ref="C121:C142" ca="1">TRANSPOSE(INDIRECT(M33))</f>
        <v>10406</v>
      </c>
      <c r="D121" s="55">
        <f ca="1">+E121-C121</f>
        <v>1257</v>
      </c>
      <c r="E121" s="58">
        <f t="array" aca="1" ref="E121:E142" ca="1">TRANSPOSE(INDIRECT(Q33))</f>
        <v>11663</v>
      </c>
      <c r="F121" s="54">
        <f t="array" aca="1" ref="F121:F142" ca="1">TRANSPOSE(INDIRECT(M34))</f>
        <v>10406</v>
      </c>
      <c r="G121" s="55">
        <f ca="1">+H121-F121</f>
        <v>1257</v>
      </c>
      <c r="H121" s="58">
        <f t="array" aca="1" ref="H121:H142" ca="1">TRANSPOSE(INDIRECT(Q34))</f>
        <v>11663</v>
      </c>
      <c r="I121" s="54">
        <f t="array" aca="1" ref="I121:I142" ca="1">TRANSPOSE(INDIRECT(M35))</f>
        <v>1253</v>
      </c>
      <c r="J121" s="55">
        <f ca="1">+K121-I121</f>
        <v>-1253</v>
      </c>
      <c r="K121" s="58">
        <f t="array" aca="1" ref="K121:K142" ca="1">TRANSPOSE(INDIRECT(Q35))</f>
        <v>0</v>
      </c>
      <c r="L121" s="41"/>
      <c r="M121" s="60"/>
      <c r="N121" s="61"/>
      <c r="O121" s="62"/>
      <c r="P121" s="63"/>
      <c r="Q121" s="61"/>
      <c r="R121" s="64"/>
      <c r="S121" s="60"/>
      <c r="T121" s="61"/>
      <c r="U121" s="62"/>
      <c r="V121" s="52"/>
      <c r="W121" s="87">
        <f>B121</f>
        <v>2009</v>
      </c>
      <c r="X121" s="65">
        <f ca="1">F121</f>
        <v>10406</v>
      </c>
      <c r="Y121" s="65">
        <f t="array" aca="1" ref="Y121:Y142" ca="1">TRANSPOSE(INDIRECT(N34))</f>
        <v>1253</v>
      </c>
      <c r="Z121" s="65">
        <f t="array" aca="1" ref="Z121:Z142" ca="1">TRANSPOSE(INDIRECT(O34))</f>
        <v>3</v>
      </c>
      <c r="AA121" s="65">
        <f t="array" aca="1" ref="AA121:AA142" ca="1">TRANSPOSE(INDIRECT(Q34))</f>
        <v>11663</v>
      </c>
    </row>
    <row r="122" spans="1:32">
      <c r="B122" s="67" t="s">
        <v>73</v>
      </c>
      <c r="C122" s="54">
        <f ca="1"/>
        <v>10394</v>
      </c>
      <c r="D122" s="56">
        <f t="shared" ref="D122:D142" ca="1" si="39">+E122-C122</f>
        <v>1253.8824300380875</v>
      </c>
      <c r="E122" s="58">
        <f ca="1"/>
        <v>11647.882430038087</v>
      </c>
      <c r="F122" s="54">
        <f ca="1"/>
        <v>10443</v>
      </c>
      <c r="G122" s="56">
        <f t="shared" ref="G122:G142" ca="1" si="40">+H122-F122</f>
        <v>1258.1965765674122</v>
      </c>
      <c r="H122" s="58">
        <f ca="1"/>
        <v>11701.196576567412</v>
      </c>
      <c r="I122" s="54">
        <f ca="1"/>
        <v>1259.061913122481</v>
      </c>
      <c r="J122" s="56">
        <f t="shared" ref="J122:J142" ca="1" si="41">+K122-I122</f>
        <v>-1259.061913122481</v>
      </c>
      <c r="K122" s="58">
        <f ca="1"/>
        <v>0</v>
      </c>
      <c r="M122" s="68">
        <f ca="1">+(C122-C121)/C121</f>
        <v>-1.1531808571977706E-3</v>
      </c>
      <c r="N122" s="69">
        <f t="shared" ref="N122:U142" ca="1" si="42">+(D122-D121)/D121</f>
        <v>-2.4801670341388403E-3</v>
      </c>
      <c r="O122" s="70">
        <f t="shared" ca="1" si="42"/>
        <v>-1.2961990878772635E-3</v>
      </c>
      <c r="P122" s="68">
        <f t="shared" ca="1" si="42"/>
        <v>3.5556409763597926E-3</v>
      </c>
      <c r="Q122" s="69">
        <f t="shared" ca="1" si="42"/>
        <v>9.5193044344645504E-4</v>
      </c>
      <c r="R122" s="70">
        <f t="shared" ca="1" si="42"/>
        <v>3.2750215697000939E-3</v>
      </c>
      <c r="S122" s="68">
        <f t="shared" ca="1" si="42"/>
        <v>4.8379194912058845E-3</v>
      </c>
      <c r="T122" s="69">
        <f t="shared" ca="1" si="42"/>
        <v>4.8379194912058845E-3</v>
      </c>
      <c r="U122" s="70" t="e">
        <f t="shared" ca="1" si="42"/>
        <v>#DIV/0!</v>
      </c>
      <c r="V122" s="71"/>
      <c r="W122" s="5" t="str">
        <f t="shared" ref="W122:W142" si="43">B122</f>
        <v>2012</v>
      </c>
      <c r="X122" s="65">
        <f t="shared" ref="X122:X142" ca="1" si="44">F122</f>
        <v>10443</v>
      </c>
      <c r="Y122" s="65">
        <f ca="1"/>
        <v>1254.3879641968094</v>
      </c>
      <c r="Z122" s="65">
        <f ca="1"/>
        <v>2.8086123706036266</v>
      </c>
      <c r="AA122" s="65">
        <f ca="1"/>
        <v>11701.196576567412</v>
      </c>
    </row>
    <row r="123" spans="1:32">
      <c r="B123" s="67" t="s">
        <v>75</v>
      </c>
      <c r="C123" s="54">
        <f ca="1"/>
        <v>10506</v>
      </c>
      <c r="D123" s="56">
        <f t="shared" ca="1" si="39"/>
        <v>1259.3442948548254</v>
      </c>
      <c r="E123" s="58">
        <f ca="1"/>
        <v>11765.344294854825</v>
      </c>
      <c r="F123" s="54">
        <f ca="1"/>
        <v>10581</v>
      </c>
      <c r="G123" s="56">
        <f t="shared" ca="1" si="40"/>
        <v>1265.2324547886437</v>
      </c>
      <c r="H123" s="58">
        <f ca="1"/>
        <v>11846.232454788644</v>
      </c>
      <c r="I123" s="54">
        <f ca="1"/>
        <v>1268.0255699542217</v>
      </c>
      <c r="J123" s="56">
        <f t="shared" ca="1" si="41"/>
        <v>-1268.0255699542217</v>
      </c>
      <c r="K123" s="58">
        <f ca="1"/>
        <v>0</v>
      </c>
      <c r="M123" s="68">
        <f t="shared" ref="M123:M142" ca="1" si="45">+(C123-C122)/C122</f>
        <v>1.0775447373484702E-2</v>
      </c>
      <c r="N123" s="69">
        <f t="shared" ca="1" si="42"/>
        <v>4.3559624777356806E-3</v>
      </c>
      <c r="O123" s="70">
        <f t="shared" ca="1" si="42"/>
        <v>1.008439650058812E-2</v>
      </c>
      <c r="P123" s="68">
        <f t="shared" ca="1" si="42"/>
        <v>1.3214593507612756E-2</v>
      </c>
      <c r="Q123" s="69">
        <f t="shared" ca="1" si="42"/>
        <v>5.5920341481350156E-3</v>
      </c>
      <c r="R123" s="70">
        <f t="shared" ca="1" si="42"/>
        <v>1.2394961256498978E-2</v>
      </c>
      <c r="S123" s="68">
        <f t="shared" ca="1" si="42"/>
        <v>7.1193137829980435E-3</v>
      </c>
      <c r="T123" s="69">
        <f t="shared" ca="1" si="42"/>
        <v>7.1193137829980435E-3</v>
      </c>
      <c r="U123" s="70" t="e">
        <f t="shared" ca="1" si="42"/>
        <v>#DIV/0!</v>
      </c>
      <c r="V123" s="71"/>
      <c r="W123" s="5" t="str">
        <f t="shared" si="43"/>
        <v>2013</v>
      </c>
      <c r="X123" s="65">
        <f t="shared" ca="1" si="44"/>
        <v>10581</v>
      </c>
      <c r="Y123" s="65">
        <f ca="1"/>
        <v>1261.4994358810097</v>
      </c>
      <c r="Z123" s="65">
        <f ca="1"/>
        <v>2.7330189076348157</v>
      </c>
      <c r="AA123" s="65">
        <f ca="1"/>
        <v>11846.232454788644</v>
      </c>
    </row>
    <row r="124" spans="1:32">
      <c r="B124" s="67" t="s">
        <v>77</v>
      </c>
      <c r="C124" s="54">
        <f ca="1"/>
        <v>10646</v>
      </c>
      <c r="D124" s="56">
        <f t="shared" ca="1" si="39"/>
        <v>1265.3925000310846</v>
      </c>
      <c r="E124" s="58">
        <f ca="1"/>
        <v>11911.392500031085</v>
      </c>
      <c r="F124" s="54">
        <f ca="1"/>
        <v>10717</v>
      </c>
      <c r="G124" s="56">
        <f t="shared" ca="1" si="40"/>
        <v>1272.1655514425493</v>
      </c>
      <c r="H124" s="58">
        <f ca="1"/>
        <v>11989.165551442549</v>
      </c>
      <c r="I124" s="54">
        <f ca="1"/>
        <v>1275.7941861946233</v>
      </c>
      <c r="J124" s="56">
        <f t="shared" ca="1" si="41"/>
        <v>-1275.7941861946233</v>
      </c>
      <c r="K124" s="58">
        <f ca="1"/>
        <v>0</v>
      </c>
      <c r="M124" s="68">
        <f t="shared" ca="1" si="45"/>
        <v>1.3325718636969351E-2</v>
      </c>
      <c r="N124" s="69">
        <f t="shared" ca="1" si="42"/>
        <v>4.8026621480477989E-3</v>
      </c>
      <c r="O124" s="70">
        <f t="shared" ca="1" si="42"/>
        <v>1.2413423824760355E-2</v>
      </c>
      <c r="P124" s="68">
        <f t="shared" ca="1" si="42"/>
        <v>1.2853227483224648E-2</v>
      </c>
      <c r="Q124" s="69">
        <f t="shared" ca="1" si="42"/>
        <v>5.479701874280242E-3</v>
      </c>
      <c r="R124" s="70">
        <f t="shared" ca="1" si="42"/>
        <v>1.2065700820865386E-2</v>
      </c>
      <c r="S124" s="68">
        <f t="shared" ca="1" si="42"/>
        <v>6.1265454139714497E-3</v>
      </c>
      <c r="T124" s="69">
        <f t="shared" ca="1" si="42"/>
        <v>6.1265454139714497E-3</v>
      </c>
      <c r="U124" s="70" t="e">
        <f t="shared" ca="1" si="42"/>
        <v>#DIV/0!</v>
      </c>
      <c r="V124" s="71"/>
      <c r="W124" s="5" t="str">
        <f t="shared" si="43"/>
        <v>2014</v>
      </c>
      <c r="X124" s="65">
        <f t="shared" ca="1" si="44"/>
        <v>10717</v>
      </c>
      <c r="Y124" s="65">
        <f ca="1"/>
        <v>1268.5050935428783</v>
      </c>
      <c r="Z124" s="65">
        <f ca="1"/>
        <v>2.6604578996710155</v>
      </c>
      <c r="AA124" s="65">
        <f ca="1"/>
        <v>11989.165551442549</v>
      </c>
    </row>
    <row r="125" spans="1:32">
      <c r="B125" s="67" t="s">
        <v>74</v>
      </c>
      <c r="C125" s="54">
        <f ca="1"/>
        <v>10786</v>
      </c>
      <c r="D125" s="56">
        <f t="shared" ca="1" si="39"/>
        <v>1271.321333950289</v>
      </c>
      <c r="E125" s="58">
        <f ca="1"/>
        <v>12057.321333950289</v>
      </c>
      <c r="F125" s="54">
        <f ca="1"/>
        <v>10858</v>
      </c>
      <c r="G125" s="56">
        <f t="shared" ca="1" si="40"/>
        <v>1278.9980241347403</v>
      </c>
      <c r="H125" s="58">
        <f ca="1"/>
        <v>12136.99802413474</v>
      </c>
      <c r="I125" s="54">
        <f ca="1"/>
        <v>1283.4909135623127</v>
      </c>
      <c r="J125" s="56">
        <f t="shared" ca="1" si="41"/>
        <v>-1283.4909135623127</v>
      </c>
      <c r="K125" s="58">
        <f ca="1"/>
        <v>0</v>
      </c>
      <c r="M125" s="68">
        <f t="shared" ca="1" si="45"/>
        <v>1.3150479053165508E-2</v>
      </c>
      <c r="N125" s="69">
        <f t="shared" ca="1" si="42"/>
        <v>4.6853714709536882E-3</v>
      </c>
      <c r="O125" s="70">
        <f t="shared" ca="1" si="42"/>
        <v>1.2251198499153107E-2</v>
      </c>
      <c r="P125" s="68">
        <f t="shared" ca="1" si="42"/>
        <v>1.3156666977698983E-2</v>
      </c>
      <c r="Q125" s="69">
        <f t="shared" ca="1" si="42"/>
        <v>5.370741790990524E-3</v>
      </c>
      <c r="R125" s="70">
        <f t="shared" ca="1" si="42"/>
        <v>1.2330505576712439E-2</v>
      </c>
      <c r="S125" s="68">
        <f t="shared" ca="1" si="42"/>
        <v>6.0328910814735834E-3</v>
      </c>
      <c r="T125" s="69">
        <f t="shared" ca="1" si="42"/>
        <v>6.0328910814735834E-3</v>
      </c>
      <c r="U125" s="70" t="e">
        <f t="shared" ca="1" si="42"/>
        <v>#DIV/0!</v>
      </c>
      <c r="V125" s="71"/>
      <c r="W125" s="5" t="str">
        <f t="shared" si="43"/>
        <v>2015</v>
      </c>
      <c r="X125" s="65">
        <f t="shared" ca="1" si="44"/>
        <v>10858</v>
      </c>
      <c r="Y125" s="65">
        <f ca="1"/>
        <v>1275.4064264284175</v>
      </c>
      <c r="Z125" s="65">
        <f ca="1"/>
        <v>2.5915977063234781</v>
      </c>
      <c r="AA125" s="65">
        <f ca="1"/>
        <v>12136.99802413474</v>
      </c>
    </row>
    <row r="126" spans="1:32">
      <c r="B126" s="67" t="s">
        <v>80</v>
      </c>
      <c r="C126" s="54">
        <f ca="1"/>
        <v>10925</v>
      </c>
      <c r="D126" s="56">
        <f t="shared" ca="1" si="39"/>
        <v>1277.2603732475454</v>
      </c>
      <c r="E126" s="58">
        <f ca="1"/>
        <v>12202.260373247545</v>
      </c>
      <c r="F126" s="54">
        <f ca="1"/>
        <v>10997</v>
      </c>
      <c r="G126" s="56">
        <f t="shared" ca="1" si="40"/>
        <v>1285.8567414410991</v>
      </c>
      <c r="H126" s="58">
        <f ca="1"/>
        <v>12282.856741441099</v>
      </c>
      <c r="I126" s="54">
        <f ca="1"/>
        <v>1291.212988267253</v>
      </c>
      <c r="J126" s="56">
        <f t="shared" ca="1" si="41"/>
        <v>-1291.212988267253</v>
      </c>
      <c r="K126" s="58">
        <f ca="1"/>
        <v>0</v>
      </c>
      <c r="M126" s="68">
        <f t="shared" ca="1" si="45"/>
        <v>1.2887075839050622E-2</v>
      </c>
      <c r="N126" s="69">
        <f t="shared" ca="1" si="42"/>
        <v>4.6715485209411368E-3</v>
      </c>
      <c r="O126" s="70">
        <f t="shared" ca="1" si="42"/>
        <v>1.2020832428936404E-2</v>
      </c>
      <c r="P126" s="68">
        <f t="shared" ca="1" si="42"/>
        <v>1.2801620924663842E-2</v>
      </c>
      <c r="Q126" s="69">
        <f t="shared" ca="1" si="42"/>
        <v>5.3625706818420061E-3</v>
      </c>
      <c r="R126" s="70">
        <f t="shared" ca="1" si="42"/>
        <v>1.2017693091513643E-2</v>
      </c>
      <c r="S126" s="68">
        <f t="shared" ca="1" si="42"/>
        <v>6.0164623086483319E-3</v>
      </c>
      <c r="T126" s="69">
        <f t="shared" ca="1" si="42"/>
        <v>6.0164623086483319E-3</v>
      </c>
      <c r="U126" s="70" t="e">
        <f t="shared" ca="1" si="42"/>
        <v>#DIV/0!</v>
      </c>
      <c r="V126" s="71"/>
      <c r="W126" s="5" t="str">
        <f t="shared" si="43"/>
        <v>2016</v>
      </c>
      <c r="X126" s="65">
        <f t="shared" ca="1" si="44"/>
        <v>10997</v>
      </c>
      <c r="Y126" s="65">
        <f ca="1"/>
        <v>1282.3336664596866</v>
      </c>
      <c r="Z126" s="65">
        <f ca="1"/>
        <v>2.5230749814134636</v>
      </c>
      <c r="AA126" s="65">
        <f ca="1"/>
        <v>12282.856741441099</v>
      </c>
    </row>
    <row r="127" spans="1:32">
      <c r="B127" s="67" t="s">
        <v>82</v>
      </c>
      <c r="C127" s="54">
        <f ca="1"/>
        <v>11061</v>
      </c>
      <c r="D127" s="56">
        <f t="shared" ca="1" si="39"/>
        <v>1282.995969217749</v>
      </c>
      <c r="E127" s="58">
        <f ca="1"/>
        <v>12343.995969217749</v>
      </c>
      <c r="F127" s="54">
        <f ca="1"/>
        <v>11134</v>
      </c>
      <c r="G127" s="56">
        <f t="shared" ca="1" si="40"/>
        <v>1292.4789184469591</v>
      </c>
      <c r="H127" s="58">
        <f ca="1"/>
        <v>12426.478918446959</v>
      </c>
      <c r="I127" s="54">
        <f ca="1"/>
        <v>1298.664069696895</v>
      </c>
      <c r="J127" s="56">
        <f t="shared" ca="1" si="41"/>
        <v>-1298.664069696895</v>
      </c>
      <c r="K127" s="58">
        <f ca="1"/>
        <v>0</v>
      </c>
      <c r="M127" s="68">
        <f t="shared" ca="1" si="45"/>
        <v>1.2448512585812357E-2</v>
      </c>
      <c r="N127" s="69">
        <f t="shared" ca="1" si="42"/>
        <v>4.4905456164903365E-3</v>
      </c>
      <c r="O127" s="70">
        <f t="shared" ca="1" si="42"/>
        <v>1.161551971804726E-2</v>
      </c>
      <c r="P127" s="68">
        <f t="shared" ca="1" si="42"/>
        <v>1.2457943075384196E-2</v>
      </c>
      <c r="Q127" s="69">
        <f t="shared" ca="1" si="42"/>
        <v>5.1500115000667878E-3</v>
      </c>
      <c r="R127" s="70">
        <f t="shared" ca="1" si="42"/>
        <v>1.1692896858537279E-2</v>
      </c>
      <c r="S127" s="68">
        <f t="shared" ca="1" si="42"/>
        <v>5.7706060095019992E-3</v>
      </c>
      <c r="T127" s="69">
        <f t="shared" ca="1" si="42"/>
        <v>5.7706060095019992E-3</v>
      </c>
      <c r="U127" s="70" t="e">
        <f t="shared" ca="1" si="42"/>
        <v>#DIV/0!</v>
      </c>
      <c r="V127" s="71"/>
      <c r="W127" s="5" t="str">
        <f t="shared" si="43"/>
        <v>2017</v>
      </c>
      <c r="X127" s="65">
        <f t="shared" ca="1" si="44"/>
        <v>11134</v>
      </c>
      <c r="Y127" s="65">
        <f ca="1"/>
        <v>1289.0194658219846</v>
      </c>
      <c r="Z127" s="65">
        <f ca="1"/>
        <v>2.459452624974567</v>
      </c>
      <c r="AA127" s="65">
        <f ca="1"/>
        <v>12426.478918446959</v>
      </c>
    </row>
    <row r="128" spans="1:32">
      <c r="B128" s="67" t="s">
        <v>84</v>
      </c>
      <c r="C128" s="54">
        <f ca="1"/>
        <v>11194</v>
      </c>
      <c r="D128" s="56">
        <f t="shared" ca="1" si="39"/>
        <v>1288.6664354187014</v>
      </c>
      <c r="E128" s="58">
        <f ca="1"/>
        <v>12482.666435418701</v>
      </c>
      <c r="F128" s="54">
        <f ca="1"/>
        <v>11267</v>
      </c>
      <c r="G128" s="56">
        <f t="shared" ca="1" si="40"/>
        <v>1299.0437794220761</v>
      </c>
      <c r="H128" s="58">
        <f ca="1"/>
        <v>12566.043779422076</v>
      </c>
      <c r="I128" s="54">
        <f ca="1"/>
        <v>1306.0563951764714</v>
      </c>
      <c r="J128" s="56">
        <f t="shared" ca="1" si="41"/>
        <v>-1306.0563951764714</v>
      </c>
      <c r="K128" s="58">
        <f ca="1"/>
        <v>0</v>
      </c>
      <c r="M128" s="68">
        <f t="shared" ca="1" si="45"/>
        <v>1.2024229274025857E-2</v>
      </c>
      <c r="N128" s="69">
        <f t="shared" ca="1" si="42"/>
        <v>4.4197069492040207E-3</v>
      </c>
      <c r="O128" s="70">
        <f t="shared" ca="1" si="42"/>
        <v>1.1233839232186666E-2</v>
      </c>
      <c r="P128" s="68">
        <f t="shared" ca="1" si="42"/>
        <v>1.1945392491467578E-2</v>
      </c>
      <c r="Q128" s="69">
        <f t="shared" ca="1" si="42"/>
        <v>5.079278958766538E-3</v>
      </c>
      <c r="R128" s="70">
        <f t="shared" ca="1" si="42"/>
        <v>1.1231247555406432E-2</v>
      </c>
      <c r="S128" s="68">
        <f t="shared" ca="1" si="42"/>
        <v>5.6922537953188364E-3</v>
      </c>
      <c r="T128" s="69">
        <f t="shared" ca="1" si="42"/>
        <v>5.6922537953188364E-3</v>
      </c>
      <c r="U128" s="70" t="e">
        <f t="shared" ca="1" si="42"/>
        <v>#DIV/0!</v>
      </c>
      <c r="V128" s="71"/>
      <c r="W128" s="5" t="str">
        <f t="shared" si="43"/>
        <v>2018</v>
      </c>
      <c r="X128" s="65">
        <f t="shared" ca="1" si="44"/>
        <v>11267</v>
      </c>
      <c r="Y128" s="65">
        <f ca="1"/>
        <v>1295.6467848745431</v>
      </c>
      <c r="Z128" s="65">
        <f ca="1"/>
        <v>2.3969945475336392</v>
      </c>
      <c r="AA128" s="65">
        <f ca="1"/>
        <v>12566.043779422076</v>
      </c>
      <c r="AD128" s="1" t="s">
        <v>139</v>
      </c>
    </row>
    <row r="129" spans="2:32">
      <c r="B129" s="67" t="s">
        <v>88</v>
      </c>
      <c r="C129" s="54">
        <f ca="1"/>
        <v>11324</v>
      </c>
      <c r="D129" s="56">
        <f t="shared" ca="1" si="39"/>
        <v>1294.1665065376219</v>
      </c>
      <c r="E129" s="58">
        <f ca="1"/>
        <v>12618.166506537622</v>
      </c>
      <c r="F129" s="54">
        <f ca="1"/>
        <v>11397</v>
      </c>
      <c r="G129" s="56">
        <f t="shared" ca="1" si="40"/>
        <v>1305.4121761949791</v>
      </c>
      <c r="H129" s="58">
        <f ca="1"/>
        <v>12702.412176194979</v>
      </c>
      <c r="I129" s="54">
        <f ca="1"/>
        <v>1313.2183944351389</v>
      </c>
      <c r="J129" s="56">
        <f t="shared" ca="1" si="41"/>
        <v>-1313.2183944351389</v>
      </c>
      <c r="K129" s="58">
        <f ca="1"/>
        <v>0</v>
      </c>
      <c r="M129" s="68">
        <f t="shared" ca="1" si="45"/>
        <v>1.1613364302304805E-2</v>
      </c>
      <c r="N129" s="69">
        <f t="shared" ca="1" si="42"/>
        <v>4.2680331913304064E-3</v>
      </c>
      <c r="O129" s="70">
        <f t="shared" ca="1" si="42"/>
        <v>1.0855058237753465E-2</v>
      </c>
      <c r="P129" s="68">
        <f t="shared" ca="1" si="42"/>
        <v>1.1538120173959351E-2</v>
      </c>
      <c r="Q129" s="69">
        <f t="shared" ca="1" si="42"/>
        <v>4.9023727096681805E-3</v>
      </c>
      <c r="R129" s="70">
        <f t="shared" ca="1" si="42"/>
        <v>1.0852134463849106E-2</v>
      </c>
      <c r="S129" s="68">
        <f t="shared" ca="1" si="42"/>
        <v>5.4836830056636107E-3</v>
      </c>
      <c r="T129" s="69">
        <f t="shared" ca="1" si="42"/>
        <v>5.4836830056636107E-3</v>
      </c>
      <c r="U129" s="70" t="e">
        <f t="shared" ca="1" si="42"/>
        <v>#DIV/0!</v>
      </c>
      <c r="V129" s="71"/>
      <c r="W129" s="5" t="str">
        <f t="shared" si="43"/>
        <v>2019</v>
      </c>
      <c r="X129" s="65">
        <f t="shared" ca="1" si="44"/>
        <v>11397</v>
      </c>
      <c r="Y129" s="65">
        <f ca="1"/>
        <v>1302.0746464536651</v>
      </c>
      <c r="Z129" s="65">
        <f ca="1"/>
        <v>2.3375297413146439</v>
      </c>
      <c r="AA129" s="65">
        <f ca="1"/>
        <v>12702.412176194979</v>
      </c>
      <c r="AD129" s="1" t="s">
        <v>92</v>
      </c>
      <c r="AE129" s="1" t="s">
        <v>93</v>
      </c>
      <c r="AF129" s="1" t="s">
        <v>94</v>
      </c>
    </row>
    <row r="130" spans="2:32">
      <c r="B130" s="67" t="s">
        <v>76</v>
      </c>
      <c r="C130" s="54">
        <f ca="1"/>
        <v>11450</v>
      </c>
      <c r="D130" s="56">
        <f t="shared" ca="1" si="39"/>
        <v>1299.5831684495006</v>
      </c>
      <c r="E130" s="58">
        <f ca="1"/>
        <v>12749.583168449501</v>
      </c>
      <c r="F130" s="54">
        <f ca="1"/>
        <v>11523</v>
      </c>
      <c r="G130" s="56">
        <f t="shared" ca="1" si="40"/>
        <v>1311.7268898834081</v>
      </c>
      <c r="H130" s="58">
        <f ca="1"/>
        <v>12834.726889883408</v>
      </c>
      <c r="I130" s="54">
        <f ca="1"/>
        <v>1320.3606876292536</v>
      </c>
      <c r="J130" s="56">
        <f t="shared" ca="1" si="41"/>
        <v>-1320.3606876292536</v>
      </c>
      <c r="K130" s="58">
        <f ca="1"/>
        <v>0</v>
      </c>
      <c r="M130" s="68">
        <f t="shared" ca="1" si="45"/>
        <v>1.1126810314376545E-2</v>
      </c>
      <c r="N130" s="69">
        <f t="shared" ca="1" si="42"/>
        <v>4.1854443647829226E-3</v>
      </c>
      <c r="O130" s="70">
        <f t="shared" ca="1" si="42"/>
        <v>1.0414877775133983E-2</v>
      </c>
      <c r="P130" s="68">
        <f t="shared" ca="1" si="42"/>
        <v>1.1055540931824164E-2</v>
      </c>
      <c r="Q130" s="69">
        <f t="shared" ca="1" si="42"/>
        <v>4.8373332220901996E-3</v>
      </c>
      <c r="R130" s="70">
        <f t="shared" ca="1" si="42"/>
        <v>1.0416502932914908E-2</v>
      </c>
      <c r="S130" s="68">
        <f t="shared" ca="1" si="42"/>
        <v>5.4387702947055125E-3</v>
      </c>
      <c r="T130" s="69">
        <f t="shared" ca="1" si="42"/>
        <v>5.4387702947055125E-3</v>
      </c>
      <c r="U130" s="70" t="e">
        <f t="shared" ca="1" si="42"/>
        <v>#DIV/0!</v>
      </c>
      <c r="V130" s="71"/>
      <c r="W130" s="5" t="str">
        <f t="shared" si="43"/>
        <v>2020</v>
      </c>
      <c r="X130" s="65">
        <f t="shared" ca="1" si="44"/>
        <v>11523</v>
      </c>
      <c r="Y130" s="65">
        <f ca="1"/>
        <v>1308.4478604864096</v>
      </c>
      <c r="Z130" s="65">
        <f ca="1"/>
        <v>2.2790293969996207</v>
      </c>
      <c r="AA130" s="65">
        <f ca="1"/>
        <v>12834.726889883408</v>
      </c>
      <c r="AC130" s="1" t="s">
        <v>72</v>
      </c>
      <c r="AD130" s="65">
        <f ca="1">X122</f>
        <v>10443</v>
      </c>
      <c r="AE130" s="65">
        <f t="shared" ref="AE130:AF130" ca="1" si="46">Y122</f>
        <v>1254.3879641968094</v>
      </c>
      <c r="AF130" s="65">
        <f t="shared" ca="1" si="46"/>
        <v>2.8086123706036266</v>
      </c>
    </row>
    <row r="131" spans="2:32">
      <c r="B131" s="67" t="s">
        <v>98</v>
      </c>
      <c r="C131" s="54">
        <f ca="1"/>
        <v>11574</v>
      </c>
      <c r="D131" s="56">
        <f t="shared" ca="1" si="39"/>
        <v>1304.8638751577691</v>
      </c>
      <c r="E131" s="58">
        <f ca="1"/>
        <v>12878.863875157769</v>
      </c>
      <c r="F131" s="54">
        <f ca="1"/>
        <v>11647</v>
      </c>
      <c r="G131" s="56">
        <f t="shared" ca="1" si="40"/>
        <v>1317.9174761875256</v>
      </c>
      <c r="H131" s="58">
        <f ca="1"/>
        <v>12964.917476187526</v>
      </c>
      <c r="I131" s="54">
        <f ca="1"/>
        <v>1327.4026325416194</v>
      </c>
      <c r="J131" s="56">
        <f t="shared" ca="1" si="41"/>
        <v>-1327.4026325416194</v>
      </c>
      <c r="K131" s="58">
        <f ca="1"/>
        <v>0</v>
      </c>
      <c r="M131" s="68">
        <f t="shared" ca="1" si="45"/>
        <v>1.0829694323144104E-2</v>
      </c>
      <c r="N131" s="69">
        <f t="shared" ca="1" si="42"/>
        <v>4.0633849656338886E-3</v>
      </c>
      <c r="O131" s="70">
        <f t="shared" ca="1" si="42"/>
        <v>1.0139994774746084E-2</v>
      </c>
      <c r="P131" s="68">
        <f t="shared" ca="1" si="42"/>
        <v>1.0761086522606961E-2</v>
      </c>
      <c r="Q131" s="69">
        <f t="shared" ca="1" si="42"/>
        <v>4.7194170919738522E-3</v>
      </c>
      <c r="R131" s="70">
        <f t="shared" ca="1" si="42"/>
        <v>1.0143619527014347E-2</v>
      </c>
      <c r="S131" s="68">
        <f t="shared" ca="1" si="42"/>
        <v>5.3333494236410704E-3</v>
      </c>
      <c r="T131" s="69">
        <f t="shared" ca="1" si="42"/>
        <v>5.3333494236410704E-3</v>
      </c>
      <c r="U131" s="70" t="e">
        <f t="shared" ca="1" si="42"/>
        <v>#DIV/0!</v>
      </c>
      <c r="V131" s="71"/>
      <c r="W131" s="5" t="str">
        <f t="shared" si="43"/>
        <v>2021</v>
      </c>
      <c r="X131" s="65">
        <f t="shared" ca="1" si="44"/>
        <v>11647</v>
      </c>
      <c r="Y131" s="65">
        <f ca="1"/>
        <v>1314.6941812179216</v>
      </c>
      <c r="Z131" s="65">
        <f ca="1"/>
        <v>2.2232949696042623</v>
      </c>
      <c r="AA131" s="65">
        <f ca="1"/>
        <v>12964.917476187526</v>
      </c>
      <c r="AC131" s="1" t="s">
        <v>74</v>
      </c>
      <c r="AD131" s="65">
        <f ca="1">X127</f>
        <v>11134</v>
      </c>
      <c r="AE131" s="65">
        <f t="shared" ref="AE131:AF131" ca="1" si="47">Y127</f>
        <v>1289.0194658219846</v>
      </c>
      <c r="AF131" s="65">
        <f t="shared" ca="1" si="47"/>
        <v>2.459452624974567</v>
      </c>
    </row>
    <row r="132" spans="2:32">
      <c r="B132" s="67" t="s">
        <v>102</v>
      </c>
      <c r="C132" s="54">
        <f ca="1"/>
        <v>11695</v>
      </c>
      <c r="D132" s="56">
        <f t="shared" ca="1" si="39"/>
        <v>1310.0910128311953</v>
      </c>
      <c r="E132" s="58">
        <f ca="1"/>
        <v>13005.091012831195</v>
      </c>
      <c r="F132" s="54">
        <f ca="1"/>
        <v>11769</v>
      </c>
      <c r="G132" s="56">
        <f t="shared" ca="1" si="40"/>
        <v>1324.056583819447</v>
      </c>
      <c r="H132" s="58">
        <f ca="1"/>
        <v>13093.056583819447</v>
      </c>
      <c r="I132" s="54">
        <f ca="1"/>
        <v>1334.3865049329818</v>
      </c>
      <c r="J132" s="56">
        <f t="shared" ca="1" si="41"/>
        <v>-1334.3865049329818</v>
      </c>
      <c r="K132" s="58">
        <f ca="1"/>
        <v>0</v>
      </c>
      <c r="M132" s="68">
        <f t="shared" ca="1" si="45"/>
        <v>1.0454466908588214E-2</v>
      </c>
      <c r="N132" s="69">
        <f t="shared" ca="1" si="42"/>
        <v>4.0058873365576989E-3</v>
      </c>
      <c r="O132" s="70">
        <f t="shared" ca="1" si="42"/>
        <v>9.8011081487480826E-3</v>
      </c>
      <c r="P132" s="68">
        <f t="shared" ca="1" si="42"/>
        <v>1.0474800377779685E-2</v>
      </c>
      <c r="Q132" s="69">
        <f t="shared" ca="1" si="42"/>
        <v>4.6581881967910892E-3</v>
      </c>
      <c r="R132" s="70">
        <f t="shared" ca="1" si="42"/>
        <v>9.8835266685864103E-3</v>
      </c>
      <c r="S132" s="68">
        <f t="shared" ca="1" si="42"/>
        <v>5.2613067204712195E-3</v>
      </c>
      <c r="T132" s="69">
        <f t="shared" ca="1" si="42"/>
        <v>5.2613067204712195E-3</v>
      </c>
      <c r="U132" s="70" t="e">
        <f t="shared" ca="1" si="42"/>
        <v>#DIV/0!</v>
      </c>
      <c r="V132" s="71"/>
      <c r="W132" s="5" t="str">
        <f t="shared" si="43"/>
        <v>2022</v>
      </c>
      <c r="X132" s="65">
        <f t="shared" ca="1" si="44"/>
        <v>11769</v>
      </c>
      <c r="Y132" s="65">
        <f ca="1"/>
        <v>1320.8878486232486</v>
      </c>
      <c r="Z132" s="65">
        <f ca="1"/>
        <v>2.1687351961996808</v>
      </c>
      <c r="AA132" s="65">
        <f ca="1"/>
        <v>13093.056583819447</v>
      </c>
      <c r="AC132" s="1" t="s">
        <v>76</v>
      </c>
      <c r="AD132" s="65">
        <f ca="1">X132</f>
        <v>11769</v>
      </c>
      <c r="AE132" s="65">
        <f t="shared" ref="AE132:AF132" ca="1" si="48">Y132</f>
        <v>1320.8878486232486</v>
      </c>
      <c r="AF132" s="65">
        <f t="shared" ca="1" si="48"/>
        <v>2.1687351961996808</v>
      </c>
    </row>
    <row r="133" spans="2:32">
      <c r="B133" s="67" t="s">
        <v>106</v>
      </c>
      <c r="C133" s="54">
        <f ca="1"/>
        <v>11813</v>
      </c>
      <c r="D133" s="56">
        <f t="shared" ca="1" si="39"/>
        <v>1315.1915670959788</v>
      </c>
      <c r="E133" s="58">
        <f ca="1"/>
        <v>13128.191567095979</v>
      </c>
      <c r="F133" s="54">
        <f ca="1"/>
        <v>11887</v>
      </c>
      <c r="G133" s="56">
        <f t="shared" ca="1" si="40"/>
        <v>1330.0402872358663</v>
      </c>
      <c r="H133" s="58">
        <f ca="1"/>
        <v>13217.040287235866</v>
      </c>
      <c r="I133" s="54">
        <f ca="1"/>
        <v>1341.17190042435</v>
      </c>
      <c r="J133" s="56">
        <f t="shared" ca="1" si="41"/>
        <v>-1341.17190042435</v>
      </c>
      <c r="K133" s="58">
        <f ca="1"/>
        <v>0</v>
      </c>
      <c r="M133" s="68">
        <f t="shared" ca="1" si="45"/>
        <v>1.0089781958101753E-2</v>
      </c>
      <c r="N133" s="69">
        <f t="shared" ca="1" si="42"/>
        <v>3.8932823863594983E-3</v>
      </c>
      <c r="O133" s="70">
        <f t="shared" ca="1" si="42"/>
        <v>9.4655665341618171E-3</v>
      </c>
      <c r="P133" s="68">
        <f t="shared" ca="1" si="42"/>
        <v>1.0026340385759197E-2</v>
      </c>
      <c r="Q133" s="69">
        <f t="shared" ca="1" si="42"/>
        <v>4.519220318483958E-3</v>
      </c>
      <c r="R133" s="70">
        <f t="shared" ca="1" si="42"/>
        <v>9.469423936473308E-3</v>
      </c>
      <c r="S133" s="68">
        <f t="shared" ca="1" si="42"/>
        <v>5.0850300615930258E-3</v>
      </c>
      <c r="T133" s="69">
        <f t="shared" ca="1" si="42"/>
        <v>5.0850300615930258E-3</v>
      </c>
      <c r="U133" s="70" t="e">
        <f t="shared" ca="1" si="42"/>
        <v>#DIV/0!</v>
      </c>
      <c r="V133" s="71"/>
      <c r="W133" s="5" t="str">
        <f t="shared" si="43"/>
        <v>2023</v>
      </c>
      <c r="X133" s="65">
        <f t="shared" ca="1" si="44"/>
        <v>11887</v>
      </c>
      <c r="Y133" s="65">
        <f ca="1"/>
        <v>1326.9241766583011</v>
      </c>
      <c r="Z133" s="65">
        <f ca="1"/>
        <v>2.1161105775651663</v>
      </c>
      <c r="AA133" s="65">
        <f ca="1"/>
        <v>13217.040287235866</v>
      </c>
      <c r="AC133" s="1" t="s">
        <v>78</v>
      </c>
      <c r="AD133" s="65">
        <f ca="1">X136</f>
        <v>12212</v>
      </c>
      <c r="AE133" s="65">
        <f t="shared" ref="AE133:AF133" ca="1" si="49">Y136</f>
        <v>1344.3008237367708</v>
      </c>
      <c r="AF133" s="65">
        <f t="shared" ca="1" si="49"/>
        <v>1.9652764098962523</v>
      </c>
    </row>
    <row r="134" spans="2:32">
      <c r="B134" s="67" t="s">
        <v>110</v>
      </c>
      <c r="C134" s="54">
        <f ca="1"/>
        <v>11927</v>
      </c>
      <c r="D134" s="56">
        <f t="shared" ca="1" si="39"/>
        <v>1320.1516849273539</v>
      </c>
      <c r="E134" s="58">
        <f ca="1"/>
        <v>13247.151684927354</v>
      </c>
      <c r="F134" s="54">
        <f ca="1"/>
        <v>11999</v>
      </c>
      <c r="G134" s="56">
        <f t="shared" ca="1" si="40"/>
        <v>1335.8703006821743</v>
      </c>
      <c r="H134" s="58">
        <f ca="1"/>
        <v>13334.870300682174</v>
      </c>
      <c r="I134" s="54">
        <f ca="1"/>
        <v>1347.7827665942009</v>
      </c>
      <c r="J134" s="56">
        <f t="shared" ca="1" si="41"/>
        <v>-1347.7827665942009</v>
      </c>
      <c r="K134" s="58">
        <f ca="1"/>
        <v>0</v>
      </c>
      <c r="M134" s="68">
        <f t="shared" ca="1" si="45"/>
        <v>9.6503851688817411E-3</v>
      </c>
      <c r="N134" s="69">
        <f t="shared" ca="1" si="42"/>
        <v>3.7714033114790539E-3</v>
      </c>
      <c r="O134" s="70">
        <f t="shared" ca="1" si="42"/>
        <v>9.0614245856628431E-3</v>
      </c>
      <c r="P134" s="68">
        <f t="shared" ca="1" si="42"/>
        <v>9.4220577101034736E-3</v>
      </c>
      <c r="Q134" s="69">
        <f t="shared" ca="1" si="42"/>
        <v>4.3833359803138417E-3</v>
      </c>
      <c r="R134" s="70">
        <f t="shared" ca="1" si="42"/>
        <v>8.9150075119389834E-3</v>
      </c>
      <c r="S134" s="68">
        <f t="shared" ca="1" si="42"/>
        <v>4.9291713968650534E-3</v>
      </c>
      <c r="T134" s="69">
        <f t="shared" ca="1" si="42"/>
        <v>4.9291713968650534E-3</v>
      </c>
      <c r="U134" s="70" t="e">
        <f t="shared" ca="1" si="42"/>
        <v>#DIV/0!</v>
      </c>
      <c r="V134" s="71"/>
      <c r="W134" s="5" t="str">
        <f t="shared" si="43"/>
        <v>2024</v>
      </c>
      <c r="X134" s="65">
        <f t="shared" ca="1" si="44"/>
        <v>11999</v>
      </c>
      <c r="Y134" s="65">
        <f ca="1"/>
        <v>1332.8053342215351</v>
      </c>
      <c r="Z134" s="65">
        <f ca="1"/>
        <v>2.064966460639631</v>
      </c>
      <c r="AA134" s="65">
        <f ca="1"/>
        <v>13334.870300682174</v>
      </c>
      <c r="AC134" s="1" t="s">
        <v>79</v>
      </c>
      <c r="AD134" s="65">
        <f ca="1">X142</f>
        <v>12755</v>
      </c>
      <c r="AE134" s="65">
        <f t="shared" ref="AE134:AF134" ca="1" si="50">Y142</f>
        <v>1370.8715038870694</v>
      </c>
      <c r="AF134" s="65">
        <f t="shared" ca="1" si="50"/>
        <v>1.7393476923659827</v>
      </c>
    </row>
    <row r="135" spans="2:32">
      <c r="B135" s="67" t="s">
        <v>78</v>
      </c>
      <c r="C135" s="54">
        <f ca="1"/>
        <v>12035</v>
      </c>
      <c r="D135" s="56">
        <f t="shared" ca="1" si="39"/>
        <v>1325.031659126229</v>
      </c>
      <c r="E135" s="58">
        <f ca="1"/>
        <v>13360.031659126229</v>
      </c>
      <c r="F135" s="54">
        <f ca="1"/>
        <v>12108</v>
      </c>
      <c r="G135" s="56">
        <f t="shared" ca="1" si="40"/>
        <v>1341.653290637556</v>
      </c>
      <c r="H135" s="58">
        <f ca="1"/>
        <v>13449.653290637556</v>
      </c>
      <c r="I135" s="54">
        <f ca="1"/>
        <v>1354.3844435580702</v>
      </c>
      <c r="J135" s="56">
        <f t="shared" ca="1" si="41"/>
        <v>-1354.3844435580702</v>
      </c>
      <c r="K135" s="58">
        <f ca="1"/>
        <v>0</v>
      </c>
      <c r="M135" s="68">
        <f t="shared" ca="1" si="45"/>
        <v>9.0550851010312728E-3</v>
      </c>
      <c r="N135" s="69">
        <f t="shared" ca="1" si="42"/>
        <v>3.6965253724942971E-3</v>
      </c>
      <c r="O135" s="70">
        <f t="shared" ca="1" si="42"/>
        <v>8.5210750872061203E-3</v>
      </c>
      <c r="P135" s="68">
        <f t="shared" ca="1" si="42"/>
        <v>9.0840903408617377E-3</v>
      </c>
      <c r="Q135" s="69">
        <f t="shared" ca="1" si="42"/>
        <v>4.3290055572225627E-3</v>
      </c>
      <c r="R135" s="70">
        <f t="shared" ca="1" si="42"/>
        <v>8.6077320114249425E-3</v>
      </c>
      <c r="S135" s="68">
        <f t="shared" ca="1" si="42"/>
        <v>4.898175824396017E-3</v>
      </c>
      <c r="T135" s="69">
        <f t="shared" ca="1" si="42"/>
        <v>4.898175824396017E-3</v>
      </c>
      <c r="U135" s="70" t="e">
        <f t="shared" ca="1" si="42"/>
        <v>#DIV/0!</v>
      </c>
      <c r="V135" s="71"/>
      <c r="W135" s="5" t="str">
        <f t="shared" si="43"/>
        <v>2025</v>
      </c>
      <c r="X135" s="65">
        <f t="shared" ca="1" si="44"/>
        <v>12108</v>
      </c>
      <c r="Y135" s="65">
        <f ca="1"/>
        <v>1338.6391524520036</v>
      </c>
      <c r="Z135" s="65">
        <f ca="1"/>
        <v>2.0141381855527798</v>
      </c>
      <c r="AA135" s="65">
        <f ca="1"/>
        <v>13449.653290637556</v>
      </c>
      <c r="AC135" s="1" t="s">
        <v>137</v>
      </c>
      <c r="AD135" s="92">
        <f ca="1">(AD134-AD130)/AD130</f>
        <v>0.22139232021449776</v>
      </c>
      <c r="AE135" s="92">
        <f ca="1">(AE134-AE130)/AE130</f>
        <v>9.2860855664256073E-2</v>
      </c>
      <c r="AF135" s="92">
        <f ca="1">(AF134-AF130)/AF130</f>
        <v>-0.3807092389925768</v>
      </c>
    </row>
    <row r="136" spans="2:32">
      <c r="B136" s="67" t="s">
        <v>115</v>
      </c>
      <c r="C136" s="54">
        <f ca="1"/>
        <v>12140</v>
      </c>
      <c r="D136" s="56">
        <f t="shared" ca="1" si="39"/>
        <v>1329.7538190836149</v>
      </c>
      <c r="E136" s="58">
        <f ca="1"/>
        <v>13469.753819083615</v>
      </c>
      <c r="F136" s="54">
        <f ca="1"/>
        <v>12212</v>
      </c>
      <c r="G136" s="56">
        <f t="shared" ca="1" si="40"/>
        <v>1347.2661001466658</v>
      </c>
      <c r="H136" s="58">
        <f ca="1"/>
        <v>13559.266100146666</v>
      </c>
      <c r="I136" s="54">
        <f ca="1"/>
        <v>1360.8031896676021</v>
      </c>
      <c r="J136" s="56">
        <f t="shared" ca="1" si="41"/>
        <v>-1360.8031896676021</v>
      </c>
      <c r="K136" s="58">
        <f ca="1"/>
        <v>0</v>
      </c>
      <c r="M136" s="68">
        <f t="shared" ca="1" si="45"/>
        <v>8.724553385957623E-3</v>
      </c>
      <c r="N136" s="69">
        <f t="shared" ca="1" si="42"/>
        <v>3.5638091549448992E-3</v>
      </c>
      <c r="O136" s="70">
        <f t="shared" ca="1" si="42"/>
        <v>8.2127170621212366E-3</v>
      </c>
      <c r="P136" s="68">
        <f t="shared" ca="1" si="42"/>
        <v>8.5893624050214726E-3</v>
      </c>
      <c r="Q136" s="69">
        <f t="shared" ca="1" si="42"/>
        <v>4.1835022119929722E-3</v>
      </c>
      <c r="R136" s="70">
        <f t="shared" ca="1" si="42"/>
        <v>8.149861348873022E-3</v>
      </c>
      <c r="S136" s="68">
        <f t="shared" ca="1" si="42"/>
        <v>4.7392349639437201E-3</v>
      </c>
      <c r="T136" s="69">
        <f t="shared" ca="1" si="42"/>
        <v>4.7392349639437201E-3</v>
      </c>
      <c r="U136" s="70" t="e">
        <f t="shared" ca="1" si="42"/>
        <v>#DIV/0!</v>
      </c>
      <c r="V136" s="71"/>
      <c r="W136" s="5" t="str">
        <f t="shared" si="43"/>
        <v>2026</v>
      </c>
      <c r="X136" s="65">
        <f t="shared" ca="1" si="44"/>
        <v>12212</v>
      </c>
      <c r="Y136" s="65">
        <f ca="1"/>
        <v>1344.3008237367708</v>
      </c>
      <c r="Z136" s="65">
        <f ca="1"/>
        <v>1.9652764098962523</v>
      </c>
      <c r="AA136" s="65">
        <f ca="1"/>
        <v>13559.266100146666</v>
      </c>
    </row>
    <row r="137" spans="2:32">
      <c r="B137" s="67" t="s">
        <v>116</v>
      </c>
      <c r="C137" s="54">
        <f ca="1"/>
        <v>12240</v>
      </c>
      <c r="D137" s="56">
        <f t="shared" ca="1" si="39"/>
        <v>1334.3262725838031</v>
      </c>
      <c r="E137" s="58">
        <f ca="1"/>
        <v>13574.326272583803</v>
      </c>
      <c r="F137" s="54">
        <f ca="1"/>
        <v>12311</v>
      </c>
      <c r="G137" s="56">
        <f t="shared" ca="1" si="40"/>
        <v>1352.7100993384029</v>
      </c>
      <c r="H137" s="58">
        <f ca="1"/>
        <v>13663.710099338403</v>
      </c>
      <c r="I137" s="54">
        <f ca="1"/>
        <v>1367.0268381867756</v>
      </c>
      <c r="J137" s="56">
        <f t="shared" ca="1" si="41"/>
        <v>-1367.0268381867756</v>
      </c>
      <c r="K137" s="58">
        <f ca="1"/>
        <v>0</v>
      </c>
      <c r="M137" s="68">
        <f t="shared" ca="1" si="45"/>
        <v>8.2372322899505763E-3</v>
      </c>
      <c r="N137" s="69">
        <f t="shared" ca="1" si="42"/>
        <v>3.4385714367334993E-3</v>
      </c>
      <c r="O137" s="70">
        <f t="shared" ca="1" si="42"/>
        <v>7.7635014644464049E-3</v>
      </c>
      <c r="P137" s="68">
        <f t="shared" ca="1" si="42"/>
        <v>8.1067802161808051E-3</v>
      </c>
      <c r="Q137" s="69">
        <f t="shared" ca="1" si="42"/>
        <v>4.0407750118142041E-3</v>
      </c>
      <c r="R137" s="70">
        <f t="shared" ca="1" si="42"/>
        <v>7.7027767152240845E-3</v>
      </c>
      <c r="S137" s="68">
        <f t="shared" ca="1" si="42"/>
        <v>4.5735111193366757E-3</v>
      </c>
      <c r="T137" s="69">
        <f t="shared" ca="1" si="42"/>
        <v>4.5735111193366757E-3</v>
      </c>
      <c r="U137" s="70" t="e">
        <f t="shared" ca="1" si="42"/>
        <v>#DIV/0!</v>
      </c>
      <c r="V137" s="71"/>
      <c r="W137" s="5" t="str">
        <f t="shared" si="43"/>
        <v>2027</v>
      </c>
      <c r="X137" s="65">
        <f t="shared" ca="1" si="44"/>
        <v>12311</v>
      </c>
      <c r="Y137" s="65">
        <f ca="1"/>
        <v>1349.7921453917531</v>
      </c>
      <c r="Z137" s="65">
        <f ca="1"/>
        <v>1.9179539466494866</v>
      </c>
      <c r="AA137" s="65">
        <f ca="1"/>
        <v>13663.710099338403</v>
      </c>
    </row>
    <row r="138" spans="2:32">
      <c r="B138" s="67" t="s">
        <v>117</v>
      </c>
      <c r="C138" s="54">
        <f ca="1"/>
        <v>12336</v>
      </c>
      <c r="D138" s="56">
        <f t="shared" ca="1" si="39"/>
        <v>1338.8204667403716</v>
      </c>
      <c r="E138" s="58">
        <f ca="1"/>
        <v>13674.820466740372</v>
      </c>
      <c r="F138" s="54">
        <f ca="1"/>
        <v>12407</v>
      </c>
      <c r="G138" s="56">
        <f t="shared" ca="1" si="40"/>
        <v>1358.1257169770288</v>
      </c>
      <c r="H138" s="58">
        <f ca="1"/>
        <v>13765.125716977029</v>
      </c>
      <c r="I138" s="54">
        <f ca="1"/>
        <v>1373.2906026733237</v>
      </c>
      <c r="J138" s="56">
        <f t="shared" ca="1" si="41"/>
        <v>-1373.2906026733237</v>
      </c>
      <c r="K138" s="58">
        <f ca="1"/>
        <v>0</v>
      </c>
      <c r="M138" s="68">
        <f t="shared" ca="1" si="45"/>
        <v>7.8431372549019607E-3</v>
      </c>
      <c r="N138" s="69">
        <f t="shared" ca="1" si="42"/>
        <v>3.3681373505940787E-3</v>
      </c>
      <c r="O138" s="70">
        <f t="shared" ca="1" si="42"/>
        <v>7.4032546543055747E-3</v>
      </c>
      <c r="P138" s="68">
        <f t="shared" ca="1" si="42"/>
        <v>7.7979043132158235E-3</v>
      </c>
      <c r="Q138" s="69">
        <f t="shared" ca="1" si="42"/>
        <v>4.0035316076036118E-3</v>
      </c>
      <c r="R138" s="70">
        <f t="shared" ca="1" si="42"/>
        <v>7.4222606379460926E-3</v>
      </c>
      <c r="S138" s="68">
        <f t="shared" ca="1" si="42"/>
        <v>4.5820347571642085E-3</v>
      </c>
      <c r="T138" s="69">
        <f t="shared" ca="1" si="42"/>
        <v>4.5820347571642085E-3</v>
      </c>
      <c r="U138" s="70" t="e">
        <f t="shared" ca="1" si="42"/>
        <v>#DIV/0!</v>
      </c>
      <c r="V138" s="71"/>
      <c r="W138" s="5" t="str">
        <f t="shared" si="43"/>
        <v>2028</v>
      </c>
      <c r="X138" s="65">
        <f t="shared" ca="1" si="44"/>
        <v>12407</v>
      </c>
      <c r="Y138" s="65">
        <f ca="1"/>
        <v>1355.2544448717786</v>
      </c>
      <c r="Z138" s="65">
        <f ca="1"/>
        <v>1.8712721052501633</v>
      </c>
      <c r="AA138" s="65">
        <f ca="1"/>
        <v>13765.125716977029</v>
      </c>
    </row>
    <row r="139" spans="2:32">
      <c r="B139" s="67" t="s">
        <v>118</v>
      </c>
      <c r="C139" s="54">
        <f ca="1"/>
        <v>12428</v>
      </c>
      <c r="D139" s="56">
        <f t="shared" ca="1" si="39"/>
        <v>1343.2202493333261</v>
      </c>
      <c r="E139" s="58">
        <f ca="1"/>
        <v>13771.220249333326</v>
      </c>
      <c r="F139" s="54">
        <f ca="1"/>
        <v>12499</v>
      </c>
      <c r="G139" s="56">
        <f t="shared" ca="1" si="40"/>
        <v>1363.4261556934944</v>
      </c>
      <c r="H139" s="58">
        <f ca="1"/>
        <v>13862.426155693494</v>
      </c>
      <c r="I139" s="54">
        <f ca="1"/>
        <v>1379.4039531428457</v>
      </c>
      <c r="J139" s="56">
        <f t="shared" ca="1" si="41"/>
        <v>-1379.4039531428457</v>
      </c>
      <c r="K139" s="58">
        <f ca="1"/>
        <v>0</v>
      </c>
      <c r="M139" s="68">
        <f t="shared" ca="1" si="45"/>
        <v>7.4578469520103765E-3</v>
      </c>
      <c r="N139" s="69">
        <f t="shared" ca="1" si="42"/>
        <v>3.2863126179021882E-3</v>
      </c>
      <c r="O139" s="70">
        <f t="shared" ca="1" si="42"/>
        <v>7.0494367971715771E-3</v>
      </c>
      <c r="P139" s="68">
        <f t="shared" ca="1" si="42"/>
        <v>7.4151688562908036E-3</v>
      </c>
      <c r="Q139" s="69">
        <f t="shared" ca="1" si="42"/>
        <v>3.9027599950492869E-3</v>
      </c>
      <c r="R139" s="70">
        <f t="shared" ca="1" si="42"/>
        <v>7.0686196927690547E-3</v>
      </c>
      <c r="S139" s="68">
        <f t="shared" ca="1" si="42"/>
        <v>4.4516072982814852E-3</v>
      </c>
      <c r="T139" s="69">
        <f t="shared" ca="1" si="42"/>
        <v>4.4516072982814852E-3</v>
      </c>
      <c r="U139" s="70" t="e">
        <f t="shared" ca="1" si="42"/>
        <v>#DIV/0!</v>
      </c>
      <c r="V139" s="71"/>
      <c r="W139" s="5" t="str">
        <f t="shared" si="43"/>
        <v>2029</v>
      </c>
      <c r="X139" s="65">
        <f t="shared" ca="1" si="44"/>
        <v>12499</v>
      </c>
      <c r="Y139" s="65">
        <f ca="1"/>
        <v>1360.6004610691423</v>
      </c>
      <c r="Z139" s="65">
        <f ca="1"/>
        <v>1.8256946243523329</v>
      </c>
      <c r="AA139" s="65">
        <f ca="1"/>
        <v>13862.426155693494</v>
      </c>
    </row>
    <row r="140" spans="2:32">
      <c r="B140" s="67" t="s">
        <v>79</v>
      </c>
      <c r="C140" s="54">
        <f ca="1"/>
        <v>12515</v>
      </c>
      <c r="D140" s="56">
        <f t="shared" ca="1" si="39"/>
        <v>1347.4461610453727</v>
      </c>
      <c r="E140" s="58">
        <f ca="1"/>
        <v>13862.446161045373</v>
      </c>
      <c r="F140" s="54">
        <f ca="1"/>
        <v>12586</v>
      </c>
      <c r="G140" s="56">
        <f t="shared" ca="1" si="40"/>
        <v>1368.5405855214703</v>
      </c>
      <c r="H140" s="58">
        <f ca="1"/>
        <v>13954.54058552147</v>
      </c>
      <c r="I140" s="54">
        <f ca="1"/>
        <v>1385.3264080550371</v>
      </c>
      <c r="J140" s="56">
        <f t="shared" ca="1" si="41"/>
        <v>-1385.3264080550371</v>
      </c>
      <c r="K140" s="58">
        <f ca="1"/>
        <v>0</v>
      </c>
      <c r="M140" s="68">
        <f t="shared" ca="1" si="45"/>
        <v>7.000321853878339E-3</v>
      </c>
      <c r="N140" s="69">
        <f t="shared" ca="1" si="42"/>
        <v>3.1461048284106849E-3</v>
      </c>
      <c r="O140" s="70">
        <f t="shared" ca="1" si="42"/>
        <v>6.6243884027969773E-3</v>
      </c>
      <c r="P140" s="68">
        <f t="shared" ca="1" si="42"/>
        <v>6.9605568445475635E-3</v>
      </c>
      <c r="Q140" s="69">
        <f t="shared" ca="1" si="42"/>
        <v>3.7511601245280306E-3</v>
      </c>
      <c r="R140" s="70">
        <f t="shared" ca="1" si="42"/>
        <v>6.6448995863644892E-3</v>
      </c>
      <c r="S140" s="68">
        <f t="shared" ca="1" si="42"/>
        <v>4.2934884293303627E-3</v>
      </c>
      <c r="T140" s="69">
        <f t="shared" ca="1" si="42"/>
        <v>4.2934884293303627E-3</v>
      </c>
      <c r="U140" s="70" t="e">
        <f t="shared" ca="1" si="42"/>
        <v>#DIV/0!</v>
      </c>
      <c r="V140" s="71"/>
      <c r="W140" s="5" t="str">
        <f t="shared" si="43"/>
        <v>2030</v>
      </c>
      <c r="X140" s="65">
        <f t="shared" ca="1" si="44"/>
        <v>12586</v>
      </c>
      <c r="Y140" s="65">
        <f ca="1"/>
        <v>1365.7582889115122</v>
      </c>
      <c r="Z140" s="65">
        <f ca="1"/>
        <v>1.7822966099582496</v>
      </c>
      <c r="AA140" s="65">
        <f ca="1"/>
        <v>13954.54058552147</v>
      </c>
    </row>
    <row r="141" spans="2:32">
      <c r="B141" s="67" t="s">
        <v>119</v>
      </c>
      <c r="C141" s="54">
        <f ca="1"/>
        <v>12600</v>
      </c>
      <c r="D141" s="56">
        <f t="shared" ca="1" si="39"/>
        <v>1347.4461610453727</v>
      </c>
      <c r="E141" s="58">
        <f ca="1"/>
        <v>13947.446161045373</v>
      </c>
      <c r="F141" s="54">
        <f ca="1"/>
        <v>12670</v>
      </c>
      <c r="G141" s="56">
        <f t="shared" ca="1" si="40"/>
        <v>1368.5405855214703</v>
      </c>
      <c r="H141" s="58">
        <f ca="1"/>
        <v>14038.54058552147</v>
      </c>
      <c r="I141" s="54">
        <f ca="1"/>
        <v>1385.3264080550371</v>
      </c>
      <c r="J141" s="56">
        <f t="shared" ca="1" si="41"/>
        <v>-1385.3264080550371</v>
      </c>
      <c r="K141" s="58">
        <f ca="1"/>
        <v>0</v>
      </c>
      <c r="M141" s="68">
        <f t="shared" ca="1" si="45"/>
        <v>6.7918497802636835E-3</v>
      </c>
      <c r="N141" s="69">
        <f t="shared" ca="1" si="42"/>
        <v>0</v>
      </c>
      <c r="O141" s="70">
        <f t="shared" ca="1" si="42"/>
        <v>6.1316739493536918E-3</v>
      </c>
      <c r="P141" s="68">
        <f t="shared" ca="1" si="42"/>
        <v>6.6740823136818691E-3</v>
      </c>
      <c r="Q141" s="69">
        <f t="shared" ca="1" si="42"/>
        <v>0</v>
      </c>
      <c r="R141" s="70">
        <f t="shared" ca="1" si="42"/>
        <v>6.0195460742831029E-3</v>
      </c>
      <c r="S141" s="68">
        <f t="shared" ca="1" si="42"/>
        <v>0</v>
      </c>
      <c r="T141" s="69">
        <f t="shared" ca="1" si="42"/>
        <v>0</v>
      </c>
      <c r="U141" s="70" t="e">
        <f t="shared" ca="1" si="42"/>
        <v>#DIV/0!</v>
      </c>
      <c r="V141" s="71"/>
      <c r="W141" s="5" t="str">
        <f t="shared" si="43"/>
        <v>2031</v>
      </c>
      <c r="X141" s="65">
        <f t="shared" ca="1" si="44"/>
        <v>12670</v>
      </c>
      <c r="Y141" s="65">
        <f ca="1"/>
        <v>1365.7582889115122</v>
      </c>
      <c r="Z141" s="65">
        <f ca="1"/>
        <v>1.7822966099582496</v>
      </c>
      <c r="AA141" s="65">
        <f ca="1"/>
        <v>14038.54058552147</v>
      </c>
    </row>
    <row r="142" spans="2:32" ht="13.5" thickBot="1">
      <c r="B142" s="67" t="s">
        <v>120</v>
      </c>
      <c r="C142" s="73">
        <f ca="1"/>
        <v>12686</v>
      </c>
      <c r="D142" s="57">
        <f t="shared" ca="1" si="39"/>
        <v>1351.6121500789905</v>
      </c>
      <c r="E142" s="59">
        <f ca="1"/>
        <v>14037.61215007899</v>
      </c>
      <c r="F142" s="73">
        <f ca="1"/>
        <v>12755</v>
      </c>
      <c r="G142" s="57">
        <f t="shared" ca="1" si="40"/>
        <v>1373.6108515794349</v>
      </c>
      <c r="H142" s="59">
        <f ca="1"/>
        <v>14128.610851579435</v>
      </c>
      <c r="I142" s="73">
        <f ca="1"/>
        <v>1391.218958427439</v>
      </c>
      <c r="J142" s="57">
        <f t="shared" ca="1" si="41"/>
        <v>-1391.218958427439</v>
      </c>
      <c r="K142" s="59">
        <f ca="1"/>
        <v>0</v>
      </c>
      <c r="M142" s="74">
        <f t="shared" ca="1" si="45"/>
        <v>6.8253968253968256E-3</v>
      </c>
      <c r="N142" s="75">
        <f t="shared" ca="1" si="42"/>
        <v>3.0917665982184294E-3</v>
      </c>
      <c r="O142" s="76">
        <f t="shared" ca="1" si="42"/>
        <v>6.4646952562145412E-3</v>
      </c>
      <c r="P142" s="74">
        <f t="shared" ca="1" si="42"/>
        <v>6.7087608524072613E-3</v>
      </c>
      <c r="Q142" s="77">
        <f t="shared" ca="1" si="42"/>
        <v>3.7048708029601952E-3</v>
      </c>
      <c r="R142" s="78">
        <f t="shared" ca="1" si="42"/>
        <v>6.4159280310702492E-3</v>
      </c>
      <c r="S142" s="74">
        <f t="shared" ca="1" si="42"/>
        <v>4.2535465563490896E-3</v>
      </c>
      <c r="T142" s="75">
        <f t="shared" ca="1" si="42"/>
        <v>4.2535465563490896E-3</v>
      </c>
      <c r="U142" s="76" t="e">
        <f t="shared" ca="1" si="42"/>
        <v>#DIV/0!</v>
      </c>
      <c r="V142" s="71"/>
      <c r="W142" s="5" t="str">
        <f t="shared" si="43"/>
        <v>2032</v>
      </c>
      <c r="X142" s="65">
        <f t="shared" ca="1" si="44"/>
        <v>12755</v>
      </c>
      <c r="Y142" s="65">
        <f ca="1"/>
        <v>1370.8715038870694</v>
      </c>
      <c r="Z142" s="65">
        <f ca="1"/>
        <v>1.7393476923659827</v>
      </c>
      <c r="AA142" s="65">
        <f ca="1"/>
        <v>14128.610851579435</v>
      </c>
    </row>
    <row r="143" spans="2:32" ht="3.75" customHeight="1"/>
    <row r="145" spans="24:32">
      <c r="X145" s="1" t="s">
        <v>140</v>
      </c>
      <c r="AD145" s="1" t="s">
        <v>141</v>
      </c>
    </row>
    <row r="146" spans="24:32">
      <c r="X146" s="1" t="s">
        <v>142</v>
      </c>
      <c r="AD146" s="1" t="s">
        <v>92</v>
      </c>
      <c r="AE146" s="1" t="s">
        <v>93</v>
      </c>
      <c r="AF146" s="1" t="s">
        <v>94</v>
      </c>
    </row>
    <row r="147" spans="24:32">
      <c r="X147" s="1" t="s">
        <v>19</v>
      </c>
      <c r="Y147" s="94">
        <f>+([1]Mid!W10-[1]Mid!C10)/[1]Mid!C10</f>
        <v>6.0673551609755627E-2</v>
      </c>
      <c r="Z147" s="5"/>
      <c r="AC147" s="1" t="s">
        <v>72</v>
      </c>
      <c r="AD147" s="65">
        <f ca="1">+AD103/AD130</f>
        <v>610</v>
      </c>
      <c r="AE147" s="65">
        <f t="shared" ref="AE147:AF147" ca="1" si="51">+AE103/AE130</f>
        <v>3212</v>
      </c>
      <c r="AF147" s="65">
        <f t="shared" ca="1" si="51"/>
        <v>41069</v>
      </c>
    </row>
    <row r="148" spans="24:32">
      <c r="X148" s="1" t="s">
        <v>21</v>
      </c>
      <c r="Y148" s="94">
        <f>+([1]Mid!W29-[1]Mid!C29)/[1]Mid!C29</f>
        <v>0.32266664144069512</v>
      </c>
      <c r="Z148" s="5"/>
      <c r="AC148" s="1" t="s">
        <v>74</v>
      </c>
      <c r="AD148" s="65">
        <f t="shared" ref="AD148:AF151" ca="1" si="52">+AD104/AD131</f>
        <v>598</v>
      </c>
      <c r="AE148" s="65">
        <f t="shared" ca="1" si="52"/>
        <v>3219</v>
      </c>
      <c r="AF148" s="65">
        <f t="shared" ca="1" si="52"/>
        <v>44288</v>
      </c>
    </row>
    <row r="149" spans="24:32">
      <c r="X149" s="1" t="s">
        <v>22</v>
      </c>
      <c r="Y149" s="94">
        <f>+([1]Mid!W48-[1]Mid!C48)/[1]Mid!C48</f>
        <v>0.57578656145811591</v>
      </c>
      <c r="Z149" s="5"/>
      <c r="AC149" s="1" t="s">
        <v>76</v>
      </c>
      <c r="AD149" s="65">
        <f t="shared" ca="1" si="52"/>
        <v>594</v>
      </c>
      <c r="AE149" s="65">
        <f t="shared" ca="1" si="52"/>
        <v>3201</v>
      </c>
      <c r="AF149" s="65">
        <f t="shared" ca="1" si="52"/>
        <v>44285</v>
      </c>
    </row>
    <row r="150" spans="24:32">
      <c r="X150" s="1" t="s">
        <v>23</v>
      </c>
      <c r="Y150" s="94">
        <f>+([1]Mid!W67-[1]Mid!C67)/[1]Mid!C67</f>
        <v>0.8608218266109372</v>
      </c>
      <c r="Z150" s="5"/>
      <c r="AC150" s="1" t="s">
        <v>78</v>
      </c>
      <c r="AD150" s="65">
        <f t="shared" ca="1" si="52"/>
        <v>600.8316410088438</v>
      </c>
      <c r="AE150" s="65">
        <f t="shared" ca="1" si="52"/>
        <v>3183.9531877541713</v>
      </c>
      <c r="AF150" s="65">
        <f t="shared" ca="1" si="52"/>
        <v>41816.250524462128</v>
      </c>
    </row>
    <row r="151" spans="24:32">
      <c r="X151" s="1" t="s">
        <v>24</v>
      </c>
      <c r="Y151" s="94">
        <f>+([1]Mid!W86-[1]Mid!C86)/[1]Mid!C86</f>
        <v>0.10461774358846308</v>
      </c>
      <c r="Z151" s="5"/>
      <c r="AC151" s="1" t="s">
        <v>79</v>
      </c>
      <c r="AD151" s="65">
        <f t="shared" ca="1" si="52"/>
        <v>591</v>
      </c>
      <c r="AE151" s="65">
        <f t="shared" ca="1" si="52"/>
        <v>3154</v>
      </c>
      <c r="AF151" s="65">
        <f t="shared" ca="1" si="52"/>
        <v>43072</v>
      </c>
    </row>
    <row r="152" spans="24:32">
      <c r="X152" s="1" t="s">
        <v>25</v>
      </c>
      <c r="Y152" s="94">
        <f>+([1]Mid!W105-[1]Mid!C105)/[1]Mid!C105</f>
        <v>0.16537025385324858</v>
      </c>
      <c r="Z152" s="5"/>
      <c r="AC152" s="1" t="s">
        <v>137</v>
      </c>
      <c r="AD152" s="66">
        <f ca="1">(AD151-AD147)/AD147</f>
        <v>-3.1147540983606559E-2</v>
      </c>
      <c r="AE152" s="66">
        <f ca="1">(AE151-AE147)/AE147</f>
        <v>-1.8057285180572851E-2</v>
      </c>
      <c r="AF152" s="66">
        <f ca="1">(AF151-AF147)/AF147</f>
        <v>4.8771579536876962E-2</v>
      </c>
    </row>
    <row r="153" spans="24:32">
      <c r="X153" s="1" t="s">
        <v>26</v>
      </c>
      <c r="Y153" s="94">
        <f>+([1]Mid!W124-[1]Mid!C124)/[1]Mid!C124</f>
        <v>0.40623781144823706</v>
      </c>
      <c r="Z153" s="5"/>
    </row>
    <row r="154" spans="24:32">
      <c r="X154" s="1" t="s">
        <v>30</v>
      </c>
      <c r="Y154" s="95">
        <f>+([1]Mid!W143-[1]Mid!C143)/[1]Mid!C143</f>
        <v>1.4338020913922243E-2</v>
      </c>
      <c r="Z154" s="5"/>
      <c r="AD154" s="1" t="s">
        <v>143</v>
      </c>
    </row>
    <row r="155" spans="24:32">
      <c r="X155" s="1" t="s">
        <v>27</v>
      </c>
      <c r="Y155" s="95">
        <f>+([1]Mid!W162-[1]Mid!C162)/[1]Mid!C162</f>
        <v>7.9749320051271194E-2</v>
      </c>
      <c r="Z155" s="5"/>
      <c r="AD155" s="1" t="s">
        <v>144</v>
      </c>
      <c r="AE155" s="1" t="s">
        <v>145</v>
      </c>
      <c r="AF155" s="1" t="s">
        <v>135</v>
      </c>
    </row>
    <row r="156" spans="24:32">
      <c r="X156" s="1" t="s">
        <v>28</v>
      </c>
      <c r="Y156" s="94">
        <f>+([1]Mid!W181-[1]Mid!C181)/[1]Mid!C181</f>
        <v>-0.29612744190368157</v>
      </c>
      <c r="Z156" s="5"/>
      <c r="AC156" s="1" t="s">
        <v>72</v>
      </c>
      <c r="AD156" s="65">
        <f>[1]Mid!C295</f>
        <v>225831367.73623478</v>
      </c>
      <c r="AE156" s="65">
        <f>[1]Mid!C314</f>
        <v>71735554.390521228</v>
      </c>
      <c r="AF156" s="65">
        <f>+AD156+AE156</f>
        <v>297566922.12675601</v>
      </c>
    </row>
    <row r="157" spans="24:32">
      <c r="X157" s="1" t="s">
        <v>29</v>
      </c>
      <c r="Y157" s="94">
        <f>+([1]Mid!W200-[1]Mid!C200)/[1]Mid!C200</f>
        <v>0.10899914543190824</v>
      </c>
      <c r="Z157" s="5"/>
      <c r="AC157" s="1" t="s">
        <v>74</v>
      </c>
      <c r="AD157" s="65">
        <f>+[1]Mid!H295</f>
        <v>238872381.81829423</v>
      </c>
      <c r="AE157" s="65">
        <f>+[1]Mid!H314</f>
        <v>77034959.254042864</v>
      </c>
      <c r="AF157" s="65">
        <f t="shared" ref="AF157:AF160" si="53">+AD157+AE157</f>
        <v>315907341.07233709</v>
      </c>
    </row>
    <row r="158" spans="24:32">
      <c r="AC158" s="1" t="s">
        <v>76</v>
      </c>
      <c r="AD158" s="65">
        <f>+[1]Mid!M295</f>
        <v>259897830.30096284</v>
      </c>
      <c r="AE158" s="65">
        <f>+[1]Mid!M314</f>
        <v>85607985.681953833</v>
      </c>
      <c r="AF158" s="65">
        <f t="shared" si="53"/>
        <v>345505815.98291665</v>
      </c>
    </row>
    <row r="159" spans="24:32">
      <c r="AC159" s="1" t="s">
        <v>78</v>
      </c>
      <c r="AD159" s="65">
        <f>+[1]Mid!R295</f>
        <v>281622696.19762641</v>
      </c>
      <c r="AE159" s="65">
        <f>+[1]Mid!R314</f>
        <v>94478600.715784237</v>
      </c>
      <c r="AF159" s="65">
        <f t="shared" si="53"/>
        <v>376101296.91341066</v>
      </c>
    </row>
    <row r="160" spans="24:32">
      <c r="AC160" s="1" t="s">
        <v>79</v>
      </c>
      <c r="AD160" s="65">
        <f>+[1]Mid!W295</f>
        <v>303397957.40825903</v>
      </c>
      <c r="AE160" s="65">
        <f>+[1]Mid!W314</f>
        <v>103308033.87506473</v>
      </c>
      <c r="AF160" s="65">
        <f t="shared" si="53"/>
        <v>406705991.28332376</v>
      </c>
    </row>
    <row r="161" spans="24:32">
      <c r="X161" s="5"/>
      <c r="AD161" s="92">
        <f t="shared" ref="AD161:AE161" si="54">+(AD160-AD156)/AD156</f>
        <v>0.34347128323918236</v>
      </c>
      <c r="AE161" s="92">
        <f t="shared" si="54"/>
        <v>0.44012316838963927</v>
      </c>
      <c r="AF161" s="92">
        <f>+(AF160-AF156)/AF156</f>
        <v>0.36677150933488922</v>
      </c>
    </row>
    <row r="162" spans="24:32">
      <c r="X162" s="5"/>
    </row>
    <row r="163" spans="24:32">
      <c r="X163" s="5"/>
    </row>
    <row r="164" spans="24:32">
      <c r="X164" s="5"/>
    </row>
    <row r="165" spans="24:32">
      <c r="X165" s="5"/>
      <c r="AC165" s="5"/>
    </row>
    <row r="166" spans="24:32">
      <c r="X166" s="5"/>
    </row>
    <row r="167" spans="24:32">
      <c r="X167" s="5"/>
    </row>
    <row r="168" spans="24:32">
      <c r="X168" s="5"/>
    </row>
    <row r="169" spans="24:32">
      <c r="X169" s="5"/>
    </row>
    <row r="170" spans="24:32">
      <c r="X170" s="5"/>
    </row>
    <row r="171" spans="24:32">
      <c r="X171" s="5"/>
    </row>
    <row r="172" spans="24:32">
      <c r="X172" s="5"/>
    </row>
    <row r="173" spans="24:32">
      <c r="X173" s="5"/>
    </row>
    <row r="174" spans="24:32">
      <c r="X174" s="5"/>
    </row>
    <row r="175" spans="24:32">
      <c r="X175" s="5"/>
    </row>
    <row r="176" spans="24:32">
      <c r="X176" s="5"/>
    </row>
    <row r="177" spans="24:24">
      <c r="X177" s="5"/>
    </row>
    <row r="242" spans="22:26">
      <c r="X242" s="1" t="s">
        <v>18</v>
      </c>
    </row>
    <row r="243" spans="22:26">
      <c r="V243" s="96"/>
      <c r="W243" s="97">
        <f>+W121</f>
        <v>2009</v>
      </c>
      <c r="X243" s="98">
        <f t="array" aca="1" ref="X243:X264" ca="1">TRANSPOSE(INDIRECT(R34))</f>
        <v>545204.00280520041</v>
      </c>
      <c r="Y243" s="1" t="s">
        <v>146</v>
      </c>
      <c r="Z243" s="1">
        <v>979154.13821006636</v>
      </c>
    </row>
    <row r="244" spans="22:26">
      <c r="V244" s="96"/>
      <c r="W244" s="97" t="str">
        <f t="shared" ref="W244:W264" si="55">+W122</f>
        <v>2012</v>
      </c>
      <c r="X244" s="98">
        <f ca="1"/>
        <v>554171.58116200042</v>
      </c>
      <c r="Y244" s="1" t="s">
        <v>147</v>
      </c>
      <c r="Z244" s="1">
        <v>545204.00280520041</v>
      </c>
    </row>
    <row r="245" spans="22:26">
      <c r="V245" s="96"/>
      <c r="W245" s="97" t="str">
        <f t="shared" si="55"/>
        <v>2013</v>
      </c>
      <c r="X245" s="98">
        <f ca="1"/>
        <v>560591.55203107302</v>
      </c>
      <c r="Y245" s="1" t="s">
        <v>148</v>
      </c>
      <c r="Z245" s="1">
        <v>465136.58251065435</v>
      </c>
    </row>
    <row r="246" spans="22:26">
      <c r="V246" s="96"/>
      <c r="W246" s="97" t="str">
        <f t="shared" si="55"/>
        <v>2014</v>
      </c>
      <c r="X246" s="98">
        <f ca="1"/>
        <v>564463.91541241843</v>
      </c>
      <c r="Y246" s="1" t="s">
        <v>149</v>
      </c>
      <c r="Z246" s="1">
        <v>348920.92679505853</v>
      </c>
    </row>
    <row r="247" spans="22:26">
      <c r="V247" s="96"/>
      <c r="W247" s="97" t="str">
        <f t="shared" si="55"/>
        <v>2015</v>
      </c>
      <c r="X247" s="98">
        <f ca="1"/>
        <v>568336.27879376372</v>
      </c>
      <c r="Y247" s="1" t="s">
        <v>150</v>
      </c>
      <c r="Z247" s="1">
        <v>148206.66127205052</v>
      </c>
    </row>
    <row r="248" spans="22:26">
      <c r="V248" s="96"/>
      <c r="W248" s="97" t="str">
        <f t="shared" si="55"/>
        <v>2016</v>
      </c>
      <c r="X248" s="98">
        <f ca="1"/>
        <v>587800</v>
      </c>
      <c r="Y248" s="1" t="s">
        <v>151</v>
      </c>
      <c r="Z248" s="1">
        <v>577235.6870043698</v>
      </c>
    </row>
    <row r="249" spans="22:26">
      <c r="V249" s="96"/>
      <c r="W249" s="97" t="str">
        <f t="shared" si="55"/>
        <v>2017</v>
      </c>
      <c r="X249" s="98">
        <f ca="1"/>
        <v>587800</v>
      </c>
      <c r="Y249" s="1" t="s">
        <v>152</v>
      </c>
      <c r="Z249" s="1">
        <v>124339.56843070615</v>
      </c>
    </row>
    <row r="250" spans="22:26">
      <c r="V250" s="96"/>
      <c r="W250" s="97" t="str">
        <f t="shared" si="55"/>
        <v>2018</v>
      </c>
      <c r="X250" s="98">
        <f ca="1"/>
        <v>587800</v>
      </c>
      <c r="Y250" s="1" t="s">
        <v>153</v>
      </c>
      <c r="Z250" s="1">
        <v>237446.51993310679</v>
      </c>
    </row>
    <row r="251" spans="22:26">
      <c r="V251" s="96"/>
      <c r="W251" s="97" t="str">
        <f t="shared" si="55"/>
        <v>2019</v>
      </c>
      <c r="X251" s="98">
        <f ca="1"/>
        <v>587800</v>
      </c>
      <c r="Y251" s="1" t="s">
        <v>154</v>
      </c>
      <c r="Z251" s="1">
        <v>512030</v>
      </c>
    </row>
    <row r="252" spans="22:26">
      <c r="V252" s="96"/>
      <c r="W252" s="97" t="str">
        <f t="shared" si="55"/>
        <v>2020</v>
      </c>
      <c r="X252" s="98">
        <f ca="1"/>
        <v>587800</v>
      </c>
      <c r="Y252" s="1" t="s">
        <v>155</v>
      </c>
      <c r="Z252" s="1">
        <v>134755.91303878729</v>
      </c>
    </row>
    <row r="253" spans="22:26">
      <c r="V253" s="96"/>
      <c r="W253" s="97" t="str">
        <f t="shared" si="55"/>
        <v>2021</v>
      </c>
      <c r="X253" s="98">
        <f ca="1"/>
        <v>587800</v>
      </c>
    </row>
    <row r="254" spans="22:26">
      <c r="V254" s="96"/>
      <c r="W254" s="97" t="str">
        <f t="shared" si="55"/>
        <v>2022</v>
      </c>
      <c r="X254" s="98">
        <f ca="1"/>
        <v>587800</v>
      </c>
    </row>
    <row r="255" spans="22:26">
      <c r="V255" s="96"/>
      <c r="W255" s="97" t="str">
        <f t="shared" si="55"/>
        <v>2023</v>
      </c>
      <c r="X255" s="98">
        <f ca="1"/>
        <v>587800</v>
      </c>
    </row>
    <row r="256" spans="22:26">
      <c r="V256" s="96"/>
      <c r="W256" s="97" t="str">
        <f t="shared" si="55"/>
        <v>2024</v>
      </c>
      <c r="X256" s="98">
        <f ca="1"/>
        <v>587800</v>
      </c>
    </row>
    <row r="257" spans="22:24">
      <c r="V257" s="96"/>
      <c r="W257" s="97" t="str">
        <f t="shared" si="55"/>
        <v>2025</v>
      </c>
      <c r="X257" s="98">
        <f ca="1"/>
        <v>587800</v>
      </c>
    </row>
    <row r="258" spans="22:24">
      <c r="V258" s="96"/>
      <c r="W258" s="97" t="str">
        <f t="shared" si="55"/>
        <v>2026</v>
      </c>
      <c r="X258" s="98">
        <f ca="1"/>
        <v>587800</v>
      </c>
    </row>
    <row r="259" spans="22:24">
      <c r="V259" s="96"/>
      <c r="W259" s="97" t="str">
        <f t="shared" si="55"/>
        <v>2027</v>
      </c>
      <c r="X259" s="98">
        <f ca="1"/>
        <v>587800</v>
      </c>
    </row>
    <row r="260" spans="22:24">
      <c r="V260" s="96"/>
      <c r="W260" s="97" t="str">
        <f t="shared" si="55"/>
        <v>2028</v>
      </c>
      <c r="X260" s="98">
        <f ca="1"/>
        <v>587800</v>
      </c>
    </row>
    <row r="261" spans="22:24">
      <c r="V261" s="96"/>
      <c r="W261" s="97" t="str">
        <f t="shared" si="55"/>
        <v>2029</v>
      </c>
      <c r="X261" s="98">
        <f ca="1"/>
        <v>587800</v>
      </c>
    </row>
    <row r="262" spans="22:24">
      <c r="V262" s="96"/>
      <c r="W262" s="97" t="str">
        <f t="shared" si="55"/>
        <v>2030</v>
      </c>
      <c r="X262" s="98">
        <f ca="1"/>
        <v>587800</v>
      </c>
    </row>
    <row r="263" spans="22:24">
      <c r="V263" s="96"/>
      <c r="W263" s="97" t="str">
        <f t="shared" si="55"/>
        <v>2031</v>
      </c>
      <c r="X263" s="98">
        <f ca="1"/>
        <v>587800</v>
      </c>
    </row>
    <row r="264" spans="22:24">
      <c r="V264" s="96"/>
      <c r="W264" s="97" t="str">
        <f t="shared" si="55"/>
        <v>2032</v>
      </c>
      <c r="X264" s="98">
        <f ca="1"/>
        <v>587800</v>
      </c>
    </row>
  </sheetData>
  <mergeCells count="36">
    <mergeCell ref="C1:E1"/>
    <mergeCell ref="B36:U36"/>
    <mergeCell ref="C37:K37"/>
    <mergeCell ref="C39:K39"/>
    <mergeCell ref="M39:U39"/>
    <mergeCell ref="S41:U41"/>
    <mergeCell ref="C66:K66"/>
    <mergeCell ref="M66:U66"/>
    <mergeCell ref="C67:E67"/>
    <mergeCell ref="F67:H67"/>
    <mergeCell ref="I67:K67"/>
    <mergeCell ref="M67:O67"/>
    <mergeCell ref="P67:R67"/>
    <mergeCell ref="S67:U67"/>
    <mergeCell ref="C41:E41"/>
    <mergeCell ref="F41:H41"/>
    <mergeCell ref="I41:K41"/>
    <mergeCell ref="M41:O41"/>
    <mergeCell ref="P41:R41"/>
    <mergeCell ref="C92:K92"/>
    <mergeCell ref="M92:U92"/>
    <mergeCell ref="AC92:AG92"/>
    <mergeCell ref="C93:E93"/>
    <mergeCell ref="F93:H93"/>
    <mergeCell ref="I93:K93"/>
    <mergeCell ref="M93:O93"/>
    <mergeCell ref="P93:R93"/>
    <mergeCell ref="S93:U93"/>
    <mergeCell ref="C118:K118"/>
    <mergeCell ref="M118:U118"/>
    <mergeCell ref="C119:E119"/>
    <mergeCell ref="F119:H119"/>
    <mergeCell ref="I119:K119"/>
    <mergeCell ref="M119:O119"/>
    <mergeCell ref="P119:R119"/>
    <mergeCell ref="S119:U119"/>
  </mergeCells>
  <dataValidations count="1">
    <dataValidation type="list" allowBlank="1" showInputMessage="1" showErrorMessage="1" sqref="C37:C38">
      <formula1>$B$4:$B$31</formula1>
    </dataValidation>
  </dataValidations>
  <printOptions horizontalCentered="1"/>
  <pageMargins left="0.7" right="0.7" top="0.75" bottom="0.75" header="0.3" footer="0.3"/>
  <pageSetup scale="48" fitToHeight="2" orientation="portrait" errors="blank" r:id="rId1"/>
  <headerFooter>
    <oddHeader>&amp;L2012 CNGC IRP&amp;CAPPENDIX B District Data&amp;RPAGE &amp;P</oddHeader>
  </headerFooter>
  <rowBreaks count="1" manualBreakCount="1">
    <brk id="142" min="1" max="20" man="1"/>
  </rowBreaks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Compliance</DocumentSetType>
    <IsConfidential xmlns="dc463f71-b30c-4ab2-9473-d307f9d35888">false</IsConfidential>
    <AgendaOrder xmlns="dc463f71-b30c-4ab2-9473-d307f9d35888">false</AgendaOrder>
    <CaseType xmlns="dc463f71-b30c-4ab2-9473-d307f9d35888">Plan</CaseType>
    <IndustryCode xmlns="dc463f71-b30c-4ab2-9473-d307f9d35888">150</IndustryCode>
    <CaseStatus xmlns="dc463f71-b30c-4ab2-9473-d307f9d35888">Closed</CaseStatus>
    <OpenedDate xmlns="dc463f71-b30c-4ab2-9473-d307f9d35888">2011-12-15T08:00:00+00:00</OpenedDate>
    <Date1 xmlns="dc463f71-b30c-4ab2-9473-d307f9d35888">2012-12-14T08:00:00+00:00</Date1>
    <IsDocumentOrder xmlns="dc463f71-b30c-4ab2-9473-d307f9d35888" xsi:nil="true"/>
    <IsHighlyConfidential xmlns="dc463f71-b30c-4ab2-9473-d307f9d35888">false</IsHighlyConfidential>
    <CaseCompanyNames xmlns="dc463f71-b30c-4ab2-9473-d307f9d35888">Cascade Natural Gas Corporation</CaseCompanyNames>
    <DocketNumber xmlns="dc463f71-b30c-4ab2-9473-d307f9d35888">112165</DocketNumber>
    <DelegatedOrder xmlns="dc463f71-b30c-4ab2-9473-d307f9d35888">false</DelegatedOrder>
    <Visibility xmlns="dc463f71-b30c-4ab2-9473-d307f9d35888" xsi:nil="true"/>
    <Nickname xmlns="http://schemas.microsoft.com/sharepoint/v3" xsi:nil="true"/>
    <SignificantOrder xmlns="dc463f71-b30c-4ab2-9473-d307f9d35888">false</SignificantOrder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4B16300EBCAD42408D00895E5747265B" ma:contentTypeVersion="143" ma:contentTypeDescription="" ma:contentTypeScope="" ma:versionID="d2203a32f2e0a1c30fa9720c54b9de40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c67bbc6b01ef53d9eb67ed595f238ae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Props1.xml><?xml version="1.0" encoding="utf-8"?>
<ds:datastoreItem xmlns:ds="http://schemas.openxmlformats.org/officeDocument/2006/customXml" ds:itemID="{1063EA85-0744-49E3-B081-D9A32FD33C57}"/>
</file>

<file path=customXml/itemProps2.xml><?xml version="1.0" encoding="utf-8"?>
<ds:datastoreItem xmlns:ds="http://schemas.openxmlformats.org/officeDocument/2006/customXml" ds:itemID="{B3991F20-5F3C-43B2-9E9F-031B8033DBD4}"/>
</file>

<file path=customXml/itemProps3.xml><?xml version="1.0" encoding="utf-8"?>
<ds:datastoreItem xmlns:ds="http://schemas.openxmlformats.org/officeDocument/2006/customXml" ds:itemID="{52A2C571-6189-4966-A061-9F41DAA5F553}"/>
</file>

<file path=customXml/itemProps4.xml><?xml version="1.0" encoding="utf-8"?>
<ds:datastoreItem xmlns:ds="http://schemas.openxmlformats.org/officeDocument/2006/customXml" ds:itemID="{0ADF5EFD-246E-4123-941D-70AF27381C3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36</vt:i4>
      </vt:variant>
    </vt:vector>
  </HeadingPairs>
  <TitlesOfParts>
    <vt:vector size="44" baseType="lpstr">
      <vt:lpstr>Mid</vt:lpstr>
      <vt:lpstr>Low</vt:lpstr>
      <vt:lpstr>High</vt:lpstr>
      <vt:lpstr>RES</vt:lpstr>
      <vt:lpstr>COM</vt:lpstr>
      <vt:lpstr>IND</vt:lpstr>
      <vt:lpstr>Peak-Baseload</vt:lpstr>
      <vt:lpstr>District Data</vt:lpstr>
      <vt:lpstr>COMcHIGH</vt:lpstr>
      <vt:lpstr>COMcLOW</vt:lpstr>
      <vt:lpstr>COMcMID</vt:lpstr>
      <vt:lpstr>COMtpcHIGH</vt:lpstr>
      <vt:lpstr>COMtpcLOW</vt:lpstr>
      <vt:lpstr>COMtpcMID</vt:lpstr>
      <vt:lpstr>District</vt:lpstr>
      <vt:lpstr>INDcHIGH</vt:lpstr>
      <vt:lpstr>INDcLOW</vt:lpstr>
      <vt:lpstr>INDcMID</vt:lpstr>
      <vt:lpstr>INDtpcHIGH</vt:lpstr>
      <vt:lpstr>INDtpcLOW</vt:lpstr>
      <vt:lpstr>INDtpcMID</vt:lpstr>
      <vt:lpstr>Locs</vt:lpstr>
      <vt:lpstr>COM!Print_Area</vt:lpstr>
      <vt:lpstr>'District Data'!Print_Area</vt:lpstr>
      <vt:lpstr>High!Print_Area</vt:lpstr>
      <vt:lpstr>IND!Print_Area</vt:lpstr>
      <vt:lpstr>Low!Print_Area</vt:lpstr>
      <vt:lpstr>Mid!Print_Area</vt:lpstr>
      <vt:lpstr>'Peak-Baseload'!Print_Area</vt:lpstr>
      <vt:lpstr>RES!Print_Area</vt:lpstr>
      <vt:lpstr>COM!Print_Titles</vt:lpstr>
      <vt:lpstr>'District Data'!Print_Titles</vt:lpstr>
      <vt:lpstr>High!Print_Titles</vt:lpstr>
      <vt:lpstr>IND!Print_Titles</vt:lpstr>
      <vt:lpstr>Low!Print_Titles</vt:lpstr>
      <vt:lpstr>Mid!Print_Titles</vt:lpstr>
      <vt:lpstr>'Peak-Baseload'!Print_Titles</vt:lpstr>
      <vt:lpstr>RES!Print_Titles</vt:lpstr>
      <vt:lpstr>REScHIGH</vt:lpstr>
      <vt:lpstr>REScLOW</vt:lpstr>
      <vt:lpstr>REScMID</vt:lpstr>
      <vt:lpstr>REStpcHIGH</vt:lpstr>
      <vt:lpstr>REStpcLOW</vt:lpstr>
      <vt:lpstr>REStpcMID</vt:lpstr>
    </vt:vector>
  </TitlesOfParts>
  <Company>A MDU Resources Organization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mark.sellers-vaughn</dc:creator>
  <cp:lastModifiedBy>Amanda.Sargent</cp:lastModifiedBy>
  <cp:lastPrinted>2012-12-11T00:41:04Z</cp:lastPrinted>
  <dcterms:created xsi:type="dcterms:W3CDTF">2012-11-15T15:52:24Z</dcterms:created>
  <dcterms:modified xsi:type="dcterms:W3CDTF">2012-12-11T00:41:06Z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0x0101006E56B4D1795A2E4DB2F0B01679ED314A004B16300EBCAD42408D00895E5747265B</vt:lpwstr>
  </property>
  <property fmtid="{D5CDD505-2E9C-101B-9397-08002B2CF9AE}" pid="3" name="_docset_NoMedatataSyncRequired">
    <vt:lpwstr>False</vt:lpwstr>
  </property>
</Properties>
</file>